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  <sheet xmlns:r="http://schemas.openxmlformats.org/officeDocument/2006/relationships" name="Май" sheetId="5" state="visible" r:id="rId5"/>
    <sheet xmlns:r="http://schemas.openxmlformats.org/officeDocument/2006/relationships" name="Июнь" sheetId="6" state="visible" r:id="rId6"/>
    <sheet xmlns:r="http://schemas.openxmlformats.org/officeDocument/2006/relationships" name="Июль" sheetId="7" state="visible" r:id="rId7"/>
  </sheets>
  <definedNames>
    <definedName name="_xlnm._FilterDatabase" localSheetId="0" hidden="1">'Январь'!$A$6:$G$6</definedName>
    <definedName name="_xlnm._FilterDatabase" localSheetId="1" hidden="1">'Февраль'!$A$6:$G$6</definedName>
    <definedName name="_xlnm._FilterDatabase" localSheetId="2" hidden="1">'Март'!$A$6:$G$765</definedName>
    <definedName name="_xlnm._FilterDatabase" localSheetId="3" hidden="1">'Апрель'!$A$6:$G$6</definedName>
    <definedName name="_xlnm._FilterDatabase" localSheetId="4" hidden="1">'Май'!$A$6:$G$6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6" hidden="1">Июнь!$A$6:$H$6</definedName>
    <definedName name="_xlnm._FilterDatabase" localSheetId="0" hidden="1">Январь!$A$6:$G$6</definedName>
    <definedName name="_xlnm._FilterDatabase" localSheetId="1" hidden="1">Февраль!$A$6:$G$6</definedName>
    <definedName name="_xlnm._FilterDatabase" localSheetId="2" hidden="1">Март!$A$6:$G$765</definedName>
    <definedName name="_xlnm._FilterDatabase" localSheetId="3" hidden="1">Апрель!$A$6:$G$6</definedName>
    <definedName name="_xlnm._FilterDatabase" localSheetId="4" hidden="1">Май!$A$6:$G$6</definedName>
    <definedName name="_xlnm._FilterDatabase" localSheetId="5" hidden="1">Июнь!$A$6:$H$6</definedName>
    <definedName name="_xlnm._FilterDatabase" localSheetId="6" hidden="1">Июль!$A$6:$H$6</definedName>
  </definedNames>
  <calcPr calcId="124519" fullCalcOnLoad="1"/>
</workbook>
</file>

<file path=xl/sharedStrings.xml><?xml version="1.0" encoding="utf-8"?>
<sst xmlns="http://schemas.openxmlformats.org/spreadsheetml/2006/main" uniqueCount="333">
  <si>
    <t>О</t>
  </si>
  <si>
    <t>Отпуск (заполняется только в белой строке)</t>
  </si>
  <si>
    <t>"Морковным" цветом выделены дни, в которых была корректирока рабочего времени</t>
  </si>
  <si>
    <t>Б</t>
  </si>
  <si>
    <t>Больничный (заполняется только в белой строке)</t>
  </si>
  <si>
    <t>ТАБЕЛЬ учета использования рабочего времени</t>
  </si>
  <si>
    <t>Январь 2024</t>
  </si>
  <si>
    <t>В</t>
  </si>
  <si>
    <t>Выходной (заполняется только в белой строке)</t>
  </si>
  <si>
    <t>Н</t>
  </si>
  <si>
    <t>Неявка по невыясненным причинам  (заполняется только в белой строке)</t>
  </si>
  <si>
    <t>№</t>
  </si>
  <si>
    <t>Ф.И.О</t>
  </si>
  <si>
    <t>Подразделение</t>
  </si>
  <si>
    <t>специальность, профессия</t>
  </si>
  <si>
    <t>Контракт</t>
  </si>
  <si>
    <t>Н/Д</t>
  </si>
  <si>
    <t>Командировка</t>
  </si>
  <si>
    <t>Отработано смен (день)</t>
  </si>
  <si>
    <t>Отработано смен (ночь)</t>
  </si>
  <si>
    <t>Отпуск</t>
  </si>
  <si>
    <t>Отгул</t>
  </si>
  <si>
    <t>Больничный</t>
  </si>
  <si>
    <t>Неявка</t>
  </si>
  <si>
    <t>Отработано часы (день)</t>
  </si>
  <si>
    <t>Отработано часы (ночь)</t>
  </si>
  <si>
    <t>Отработано в выходные часы (день)</t>
  </si>
  <si>
    <t>Отработано в выходные часы (ночь)</t>
  </si>
  <si>
    <t>Вастистова Юлия Хайрулловна</t>
  </si>
  <si>
    <t>Бухгалтерия</t>
  </si>
  <si>
    <t>Бухгалтер</t>
  </si>
  <si>
    <t>Офис</t>
  </si>
  <si>
    <t>День</t>
  </si>
  <si>
    <t>ИТОГО:</t>
  </si>
  <si>
    <t>Иванченко Ольга Владимировна</t>
  </si>
  <si>
    <t>Романова Елена Евгеньевна</t>
  </si>
  <si>
    <t>Стрельникова Мария Сергеевна</t>
  </si>
  <si>
    <t>Ведущий бухгалтер</t>
  </si>
  <si>
    <t>Чугайнова Евгения Николаевна</t>
  </si>
  <si>
    <t>Главный бухгалтер</t>
  </si>
  <si>
    <t>Торовин Вадим Олегович</t>
  </si>
  <si>
    <t>Группа ФВФ, стационарные комплексы</t>
  </si>
  <si>
    <t>Ведущий инженер ФВФ</t>
  </si>
  <si>
    <t>Общехозяйственный</t>
  </si>
  <si>
    <t>Гардер Артур Альбертович</t>
  </si>
  <si>
    <t>Группа конструирования, сборки, отладки ИТС комплексов</t>
  </si>
  <si>
    <t>Ведущий инженер-конструктор</t>
  </si>
  <si>
    <t>Контракт № 581 - ИТБ/ ОБЩЕСТВО С ОГРАНИЧЕННОЙ ОТВЕТСТВЕННОСТЬЮ ИНЖЕНЕРНЫЕ ТЕХНОЛОГИИ БЕЗОПАСНОСТИ</t>
  </si>
  <si>
    <t>Ночь</t>
  </si>
  <si>
    <t>К-ка</t>
  </si>
  <si>
    <t>Казанцев Игорь Валерьевич</t>
  </si>
  <si>
    <t>Руководитель группы</t>
  </si>
  <si>
    <t>Быков Алексей Иванович</t>
  </si>
  <si>
    <t>Группа обслуживания передвижных комплексов ФВФ</t>
  </si>
  <si>
    <t>Оператор передвижного комплекса</t>
  </si>
  <si>
    <t>Контракт № 414 ЦОДД/ГИС/Транс-Сервис</t>
  </si>
  <si>
    <t>Контракт № 585 - ФКУ Сибуправтодор</t>
  </si>
  <si>
    <t>Вакунов Владимир Викторович</t>
  </si>
  <si>
    <t>Инженер по техническому обслуживанию комплексов ФВФ</t>
  </si>
  <si>
    <t>Клименко Николай Николаевич</t>
  </si>
  <si>
    <t>Водитель автомобиля</t>
  </si>
  <si>
    <t>Контракт № 580 - ОГКУ «Томскавтодор»</t>
  </si>
  <si>
    <t>Ковалев Евгений Владимирович</t>
  </si>
  <si>
    <t>Руководитель проекта</t>
  </si>
  <si>
    <t>Литвиненко Андрей Алексеевич</t>
  </si>
  <si>
    <t>Контракт № 632 - ГКУ НСО ТУАД</t>
  </si>
  <si>
    <t>Томилин Евгений Александрович</t>
  </si>
  <si>
    <t>Просеков Алексей Сергеевич</t>
  </si>
  <si>
    <t>Группа организации дорожного движения</t>
  </si>
  <si>
    <t>Контракт № 625 - Нижний Новгород</t>
  </si>
  <si>
    <t>Большанин Сергей Андреевич</t>
  </si>
  <si>
    <t>Группа строительства</t>
  </si>
  <si>
    <t>Ведущий инженер</t>
  </si>
  <si>
    <t>Водяников Сергей Васильевич</t>
  </si>
  <si>
    <t>Группа содержания</t>
  </si>
  <si>
    <t>От</t>
  </si>
  <si>
    <t>Контракт № 599 - Восток-М</t>
  </si>
  <si>
    <t>Контракт № 576 - Восток-М</t>
  </si>
  <si>
    <t>Контракт № 512 - ГКУ НСО ТУАД</t>
  </si>
  <si>
    <t>Контракт № 621 - Томскавтодор</t>
  </si>
  <si>
    <t>Контракт № 592 - ООО Восток-М</t>
  </si>
  <si>
    <t>Контракт № 591 - ООО Восток-М</t>
  </si>
  <si>
    <t>Контракт № 511 - ГКУ НСО ТУАД</t>
  </si>
  <si>
    <t>Контракт № 620 - МариинскАвтодор</t>
  </si>
  <si>
    <t>Контракт № 515 - АО МариинскАвтодор</t>
  </si>
  <si>
    <t>Контракт № 513 - ГКУ НСО ТУАД</t>
  </si>
  <si>
    <t>Контракт № 631 - ГКУ НСО ТУАД</t>
  </si>
  <si>
    <t>Контракт № 630 - ГКУ НСО ТУАД</t>
  </si>
  <si>
    <t>Контракт № 579 - ООО Восток-М</t>
  </si>
  <si>
    <t>Контракт № 517 - Маслянинское ДРСУ/АПВГК</t>
  </si>
  <si>
    <t>Контракт № 633 - ПАО Ростелеком Красноярск</t>
  </si>
  <si>
    <t>Гальчин Александр Александрович</t>
  </si>
  <si>
    <t>Монтажник по обслуживанию ИТС комплексов</t>
  </si>
  <si>
    <t xml:space="preserve">Контракт № 546 - Новосибдорстрой </t>
  </si>
  <si>
    <t>Некипелов Егор Андреевич</t>
  </si>
  <si>
    <t>Пименов Александр Николаевич</t>
  </si>
  <si>
    <t>Скороходов Артем Викторович</t>
  </si>
  <si>
    <t>Инженер 1 категории</t>
  </si>
  <si>
    <t>Старовойтов Артём Викторович</t>
  </si>
  <si>
    <t>Чудов Юрий Геннадьевич</t>
  </si>
  <si>
    <t>Диспетчер</t>
  </si>
  <si>
    <t>Юсупов Марат Шаукатович</t>
  </si>
  <si>
    <t>Баев Евгений Александрович</t>
  </si>
  <si>
    <t>Группа сопровождения информационных систем</t>
  </si>
  <si>
    <t>Ведущий администратор</t>
  </si>
  <si>
    <t>Контракт № 617 - КУ РК Управтодор РК</t>
  </si>
  <si>
    <t>Контракт № 629 - МБУ ГЦОДД</t>
  </si>
  <si>
    <t>Вайветкин Станислав Константинович</t>
  </si>
  <si>
    <t>Деревянко Евгений Александрович</t>
  </si>
  <si>
    <t>Инженер</t>
  </si>
  <si>
    <t>Изотов Федор Викторович</t>
  </si>
  <si>
    <t>Кириков Кирилл Сергеевич</t>
  </si>
  <si>
    <t>Сотников Александр Анатольевич</t>
  </si>
  <si>
    <t>Басалаев Михаил Васильевич</t>
  </si>
  <si>
    <t>Группа управления проектами (Басалаев)</t>
  </si>
  <si>
    <t>Контракт № 583 - ООО ЦИФРА /Пенза</t>
  </si>
  <si>
    <t>Люйден Денис Георгиевич</t>
  </si>
  <si>
    <t>Группа управления проектами (Люйден)</t>
  </si>
  <si>
    <t>Свиридов Александр Сергеевич</t>
  </si>
  <si>
    <t>Группа управления проектами (Свиридов)</t>
  </si>
  <si>
    <t>Шестаков Константин Николаевич</t>
  </si>
  <si>
    <t>Группа юридического сопровождения</t>
  </si>
  <si>
    <t>Юрист</t>
  </si>
  <si>
    <t>Астапчик Евгений Леонидович</t>
  </si>
  <si>
    <t>Дирекция</t>
  </si>
  <si>
    <t>Директор</t>
  </si>
  <si>
    <t>Белозерцев Владимир Владимирович</t>
  </si>
  <si>
    <t>ИТ-директор</t>
  </si>
  <si>
    <t>Казаков Андрей Геннадьевич</t>
  </si>
  <si>
    <t>Кобыляк Владимир Сергеевич</t>
  </si>
  <si>
    <t>Заместитель директора по производству</t>
  </si>
  <si>
    <t>Павленко Александр Михайлович</t>
  </si>
  <si>
    <t>Заместитель директора по фотовидеофиксации</t>
  </si>
  <si>
    <t>Контракт № 539 - Государственное краевое учреждение Центр безопасности дорожного движения Пермского края</t>
  </si>
  <si>
    <t>Контракт № 478 - НОВАПОРТ Трейдинг ООО</t>
  </si>
  <si>
    <t>Контракт № 494 - КГКУ «Алтайавтодор»</t>
  </si>
  <si>
    <t>Сидоренко Олег Анатольевич</t>
  </si>
  <si>
    <t>Анфилофьева Ирина Дмитриевна</t>
  </si>
  <si>
    <t>Метрологическая лаборатория</t>
  </si>
  <si>
    <t>Инженер по метрологии</t>
  </si>
  <si>
    <t>Грибенщиков Сергей Геннадьевич</t>
  </si>
  <si>
    <t>Заместитель начальника лаборатории</t>
  </si>
  <si>
    <t>Коуров Александр Сергеевич</t>
  </si>
  <si>
    <t>Литвиненко Александр Сергеевич</t>
  </si>
  <si>
    <t>Судьяров Вячеслав Михайлович</t>
  </si>
  <si>
    <t>Томилов Андрей Сергеевич</t>
  </si>
  <si>
    <t>Галкин Михаил Александрович</t>
  </si>
  <si>
    <t>ОП г.Самара</t>
  </si>
  <si>
    <t>Контракт № 588 - ГКУ СО Управление дорог</t>
  </si>
  <si>
    <t>Контракт № 622 - ГКУ СО  Управление дорог</t>
  </si>
  <si>
    <t>Контракт № 490 - ООО МакСофт/Пенза</t>
  </si>
  <si>
    <t>Грицынов Антон Алексеевич</t>
  </si>
  <si>
    <t>Обособленное  подразделение г.Барнаул</t>
  </si>
  <si>
    <t>Контракт № 529 - КГКУ «Алтайавтодор»</t>
  </si>
  <si>
    <t xml:space="preserve">Контракт № 510 - КУ РА РУАД «Горно-Алтайавтодор» </t>
  </si>
  <si>
    <t>Контракт № 566 - Барнаульское ДСУ 4</t>
  </si>
  <si>
    <t>Контракт № 624 - Алтайавтодор</t>
  </si>
  <si>
    <t>Контракт № 623 - Алтайавтодор</t>
  </si>
  <si>
    <t>Контракт № 615 - КГКУ Хабаровскуправтодор</t>
  </si>
  <si>
    <t>Кузнецов Антон Григорьевич</t>
  </si>
  <si>
    <t>Руководитель подразделения</t>
  </si>
  <si>
    <t>Лисенков Роман Валерьевич</t>
  </si>
  <si>
    <t>Рейнгарт Александр Александрович</t>
  </si>
  <si>
    <t>Системный администратор</t>
  </si>
  <si>
    <t>Сахаров Владимир Александрович</t>
  </si>
  <si>
    <t>Чичев Артем Владимирович</t>
  </si>
  <si>
    <t>Басманов Алексей Андреевич</t>
  </si>
  <si>
    <t>Обособленное подразделение Республика Бурятия</t>
  </si>
  <si>
    <t>Контракт № 600 - ГКУ Бурятрегионавтодор</t>
  </si>
  <si>
    <t>Контракт № 548 - ГКУ Управление Региональных автомобильных дорог Республики Бурятия</t>
  </si>
  <si>
    <t>Контракт № 533 - ГКУ Управление Региональных автомобильных дорог Республики Бурятия</t>
  </si>
  <si>
    <t>Березовский Кирилл Николаевич</t>
  </si>
  <si>
    <t>Ринчинов Арслан Эрдынеевич</t>
  </si>
  <si>
    <t>Синицин Павел Игоревич</t>
  </si>
  <si>
    <t>Абрамов Глеб Александрович</t>
  </si>
  <si>
    <t>Обособленное подразделение Республика Карелия</t>
  </si>
  <si>
    <t>Контракт № 501 - КУ РК Управтодор РК</t>
  </si>
  <si>
    <t>Контракт № 619 - ГБУ ПО Псковавтодор</t>
  </si>
  <si>
    <t>Контракт № 509 - Псковавтодор</t>
  </si>
  <si>
    <t>Ананьин Юрий Геннадьевич</t>
  </si>
  <si>
    <t>Казаков Сергей Павлович</t>
  </si>
  <si>
    <t>Шаньгин Виталий Владимирович</t>
  </si>
  <si>
    <t>Васюкова Наталья Александровна</t>
  </si>
  <si>
    <t>Общий отдел</t>
  </si>
  <si>
    <t>Руководитель отдела по персоналу</t>
  </si>
  <si>
    <t>Кочергина Полина Сергеевна</t>
  </si>
  <si>
    <t>Помощник руководителя</t>
  </si>
  <si>
    <t>Кошелева Юлия Александровна</t>
  </si>
  <si>
    <t>Офис-менеджер</t>
  </si>
  <si>
    <t>Леонов Артем Юрьевич</t>
  </si>
  <si>
    <t>Отдел материально-технического обеспечения</t>
  </si>
  <si>
    <t>Начальник отдела</t>
  </si>
  <si>
    <t>Алиев Ренат Сергеевич</t>
  </si>
  <si>
    <t>Отдел технической поддержки</t>
  </si>
  <si>
    <t>Специалист технической поддержки</t>
  </si>
  <si>
    <t>Андреев Баир Николаевич</t>
  </si>
  <si>
    <t>Администратор</t>
  </si>
  <si>
    <t>Контракт № 545 - ГКУ НСО ТУАД/АПВГК - Тогучин - Карпысак</t>
  </si>
  <si>
    <t>Контракт № 543 - ООО Техно-СЕРВИС</t>
  </si>
  <si>
    <t>Контракт № 626 - ТЕХНО-СЕРВИС</t>
  </si>
  <si>
    <t>Бесполденный Кирилл Анатольевич</t>
  </si>
  <si>
    <t>Буймов Евгений Александрович</t>
  </si>
  <si>
    <t>Воронцов Борис Александрович</t>
  </si>
  <si>
    <t>Дмитриев Василий Валерьевич</t>
  </si>
  <si>
    <t>Администратор WIM</t>
  </si>
  <si>
    <t>Контракт № 584 - Ростелеком/Лесосибирск</t>
  </si>
  <si>
    <t>Контракт № 582 -  ИТБ/ ОБЩЕСТВО С ОГРАНИЧЕННОЙ ОТВЕТСТВЕННОСТЬЮ ИНЖЕНЕРНЫЕ ТЕХНОЛОГИИ БЕЗОПАСНОСТИ</t>
  </si>
  <si>
    <t>Кадилов Сергей Геннадьевич</t>
  </si>
  <si>
    <t>Техник</t>
  </si>
  <si>
    <t>Кирпиков Александр Валерьевич</t>
  </si>
  <si>
    <t>Администратор ФВФ</t>
  </si>
  <si>
    <t>Кондратенко Иван Антонович</t>
  </si>
  <si>
    <t>Лавров Владимир Викторович</t>
  </si>
  <si>
    <t>Лобанов Роман Валерьевич</t>
  </si>
  <si>
    <t>Ведущий специалист администратор WIM</t>
  </si>
  <si>
    <t>Махнев Михаил Евгеньевич</t>
  </si>
  <si>
    <t>Маяцкий Сергей Анатольевич</t>
  </si>
  <si>
    <t>Администратор ИТС</t>
  </si>
  <si>
    <t>Мезенцев Петр Владимирович</t>
  </si>
  <si>
    <t>Инженер-администратор ИТС-систем</t>
  </si>
  <si>
    <t>Мисевич Павел Викторович</t>
  </si>
  <si>
    <t>Руководитель службы</t>
  </si>
  <si>
    <t>Перевалов Евгений Владимирович</t>
  </si>
  <si>
    <t>Пурбуев Аркадий Норбо-Самбуевич</t>
  </si>
  <si>
    <t>Пыкин Михаил Алексеевич</t>
  </si>
  <si>
    <t>Сушко Алексей Викторович</t>
  </si>
  <si>
    <t>Ведущий специалист по комплексам ФВФ</t>
  </si>
  <si>
    <t>Мальгин Денис Михайлович</t>
  </si>
  <si>
    <t>ПТО</t>
  </si>
  <si>
    <t>Инженер ПТО</t>
  </si>
  <si>
    <t>Селезнева Анна Евгеньевна</t>
  </si>
  <si>
    <t>Сорокин Андрей Анатольевич</t>
  </si>
  <si>
    <t>Начальник ПТО</t>
  </si>
  <si>
    <t>Магута Софья Сергеевна</t>
  </si>
  <si>
    <t>Планово-экономический отдел</t>
  </si>
  <si>
    <t>Начальник ПЭО</t>
  </si>
  <si>
    <t>Егоров Валентин Александрович</t>
  </si>
  <si>
    <t>Служба механика</t>
  </si>
  <si>
    <t>Егоров Сергей Сергеевич</t>
  </si>
  <si>
    <t>Контракт № 613 - МБУ ГЦОДД</t>
  </si>
  <si>
    <t>Зубрицкий Дмитрий Геннадьевич</t>
  </si>
  <si>
    <t>Главный механик</t>
  </si>
  <si>
    <t>Ильенко Вячеслав Владимирович</t>
  </si>
  <si>
    <t>Контракт № 628 - МБУ ГЦОДД</t>
  </si>
  <si>
    <t>Капустин Владимир Александрович</t>
  </si>
  <si>
    <t>Яворский Игорь Сергеевич</t>
  </si>
  <si>
    <t>Служба энергетика</t>
  </si>
  <si>
    <t>Главный энергетик</t>
  </si>
  <si>
    <t>Февраль 2024</t>
  </si>
  <si>
    <t>Контракт № 635 - ИСК-ГРУПП</t>
  </si>
  <si>
    <t>https://jira.its-sib.ru/issues/?jql=issue in (TECHWIM-3538)</t>
  </si>
  <si>
    <t>Контракт № 575 - Строительство Курган РЦР</t>
  </si>
  <si>
    <t>https://jira.its-sib.ru/issues/?jql=issue in (TECHWIM-3723,TECHWIM-3722)</t>
  </si>
  <si>
    <t>https://jira.its-sib.ru/issues/?jql=issue in (TECHWIM-3726)</t>
  </si>
  <si>
    <t>https://jira.its-sib.ru/issues/?jql=issue in (TECHWIM-3525)</t>
  </si>
  <si>
    <t>https://jira.its-sib.ru/issues/?jql=issue in (TECHWIM-3496)</t>
  </si>
  <si>
    <t>https://jira.its-sib.ru/issues/?jql=issue in (TECHWIM-3483)</t>
  </si>
  <si>
    <t>https://jira.its-sib.ru/issues/?jql=issue in (TECHWIM-3729)</t>
  </si>
  <si>
    <t>https://jira.its-sib.ru/issues/?jql=issue in (TECHWIM-3504)</t>
  </si>
  <si>
    <t>https://jira.its-sib.ru/issues/?jql=issue in (TECHWIM-3739)</t>
  </si>
  <si>
    <t>https://jira.its-sib.ru/issues/?jql=issue in (TECHWIM-3477)</t>
  </si>
  <si>
    <t>https://jira.its-sib.ru/issues/?jql=issue in (TECHWIM-3603)</t>
  </si>
  <si>
    <t>https://jira.its-sib.ru/issues/?jql=issue in (TECHWIM-3555)</t>
  </si>
  <si>
    <t>https://jira.its-sib.ru/issues/?jql=issue in (SPAUTO-673)</t>
  </si>
  <si>
    <t>Аксенов Илья Анатольевич</t>
  </si>
  <si>
    <t>Оськин Кирилл Игоревич</t>
  </si>
  <si>
    <t>Ярославцев Леонид Олегович</t>
  </si>
  <si>
    <t>Дубов Егор Павлович</t>
  </si>
  <si>
    <t>Латышев Евгений Юрьевич</t>
  </si>
  <si>
    <t>Лаврук Дмитрий Анатольевич</t>
  </si>
  <si>
    <t>ОП г.Хабаровск</t>
  </si>
  <si>
    <t>Заместитель руководителя службы ИТ</t>
  </si>
  <si>
    <t>Март 2024</t>
  </si>
  <si>
    <t>Контракт № 637 - МБУ ГЦОДД</t>
  </si>
  <si>
    <t>Контракт № 636 - МБУ ГЦОДД</t>
  </si>
  <si>
    <t>Контракт № 627 - МБУ ГЦОДД</t>
  </si>
  <si>
    <t>Контракт № 642 - МБУ ГЦОДД</t>
  </si>
  <si>
    <t>Контракт № 641 - МБУ ГЦОДД</t>
  </si>
  <si>
    <t>Контракт № 647 - ГКУ НСО ЦОДД</t>
  </si>
  <si>
    <t>Контракт № 644 - АО Автодор</t>
  </si>
  <si>
    <t>Контракт № 640 - Русоператор</t>
  </si>
  <si>
    <t>Группа развития ПО</t>
  </si>
  <si>
    <t>Контракт № 646 - ИТБ/Ростов</t>
  </si>
  <si>
    <t>Сидоренко Никита Олегович</t>
  </si>
  <si>
    <t>Программист - тестировщик</t>
  </si>
  <si>
    <t>Группа системного администрирования</t>
  </si>
  <si>
    <t>Ведущий системный администратор</t>
  </si>
  <si>
    <t>Монтажник по обслуживанию ИТС систем</t>
  </si>
  <si>
    <t>Контракт № 639 - Ростов</t>
  </si>
  <si>
    <t>Группа технической поддержки ИТС</t>
  </si>
  <si>
    <t>Ведущий администратор ИТС</t>
  </si>
  <si>
    <t>Аналитик данных</t>
  </si>
  <si>
    <t>Бурлаков Сергей Алексеевич</t>
  </si>
  <si>
    <t>Москалёва Дарья Николаевна</t>
  </si>
  <si>
    <t>Оператор 1С</t>
  </si>
  <si>
    <t>Курская Дарья Андреевна</t>
  </si>
  <si>
    <t>Специалист по охране труда</t>
  </si>
  <si>
    <t>Семёнова Мария Александровна</t>
  </si>
  <si>
    <t>Апрель 2024</t>
  </si>
  <si>
    <t>Контракт № 648 - Галэкс Сервис</t>
  </si>
  <si>
    <t>Казаков Павел Юрьевич</t>
  </si>
  <si>
    <t>Оператор  склада (кладовщик)</t>
  </si>
  <si>
    <t>Отдел 1-ой линии технической поддержки</t>
  </si>
  <si>
    <t>Контракт № 649 - МБУ ГЦОДД</t>
  </si>
  <si>
    <t>Контракт № 653 - МБУ ГЦОДД</t>
  </si>
  <si>
    <t>Контракт № 652 - МБУ ГЦОДД</t>
  </si>
  <si>
    <t>Контракт № 651 - ГКУ НСО ЦОДД</t>
  </si>
  <si>
    <t>Контракт № 650 - Хабаровскуправтодор</t>
  </si>
  <si>
    <t>Коржавина Елена Николаевна</t>
  </si>
  <si>
    <t>Группа WIM систем</t>
  </si>
  <si>
    <t>Руководитель технической поддержки WIM</t>
  </si>
  <si>
    <t>Контракт № 336 ООО ТРАНС-Сервис</t>
  </si>
  <si>
    <t xml:space="preserve">Руководитель группы тех. поддержки </t>
  </si>
  <si>
    <t>Руководитель группы тех. поддержки</t>
  </si>
  <si>
    <t>Май 2024</t>
  </si>
  <si>
    <t>Контракт № 659 - ГКУ Управление Региональных автомобильных дорог Республики Бурятия</t>
  </si>
  <si>
    <t>Контракт № 656 - АРМИС РУС</t>
  </si>
  <si>
    <t>Контракт № 594 - Самаратранстрой</t>
  </si>
  <si>
    <t>Метрология НСК</t>
  </si>
  <si>
    <t>"Морковным" цветом выделены дни, в которых была корректировка рабочего времени</t>
  </si>
  <si>
    <t>Июнь 2024</t>
  </si>
  <si>
    <t>Переработка</t>
  </si>
  <si>
    <t xml:space="preserve"> </t>
  </si>
  <si>
    <t>П-ка</t>
  </si>
  <si>
    <t>Июль 2024</t>
  </si>
  <si>
    <t>Контракт № 660 - ГКУ СО Управление дорог</t>
  </si>
  <si>
    <t>Контракт № 668 - Метроком-Н/ТУАД</t>
  </si>
  <si>
    <t>главный инженер</t>
  </si>
  <si>
    <t>Контракт № 658 - ИТБ</t>
  </si>
  <si>
    <t>Контракт № 657 - ИНЖЕНЕРНЫЕ ТЕХНОЛОГИИ БЕЗОПАСНОСТИ</t>
  </si>
  <si>
    <t>Контракт № 662 - МБУ ГЦОДД</t>
  </si>
  <si>
    <t>Контракт № 654 - МБУ ГЦОДД</t>
  </si>
  <si>
    <t>Контракт № 667 - Метроком-Н/ТУАД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</si>
</sst>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Cyr"/>
      <charset val="204"/>
      <family val="2"/>
      <b val="1"/>
      <sz val="12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6"/>
    </font>
    <font>
      <name val="Arial Cyr"/>
      <charset val="204"/>
      <family val="2"/>
      <sz val="12"/>
    </font>
    <font>
      <name val="Arial"/>
      <charset val="204"/>
      <family val="2"/>
      <b val="1"/>
      <sz val="12"/>
    </font>
    <font>
      <name val="Calibri"/>
      <charset val="204"/>
      <family val="2"/>
      <b val="1"/>
      <sz val="11"/>
    </font>
    <font>
      <name val="Calibri"/>
      <family val="2"/>
      <color theme="10"/>
      <sz val="12"/>
      <scheme val="minor"/>
    </font>
    <font>
      <b val="1"/>
    </font>
    <font>
      <color rgb="000000ff"/>
    </font>
  </fonts>
  <fills count="32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DB4E2"/>
        <bgColor rgb="FF8DB4E2"/>
      </patternFill>
    </fill>
    <fill>
      <patternFill patternType="solid">
        <fgColor rgb="00FFFF00"/>
        <bgColor rgb="00FFFF00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  <fill>
      <patternFill patternType="solid">
        <fgColor rgb="008DB4E2"/>
        <bgColor rgb="008DB4E2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thin"/>
      <right style="thin"/>
      <top style="thin"/>
      <bottom style="thin"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34">
    <xf numFmtId="0" fontId="0" fillId="0" borderId="0" pivotButton="0" quotePrefix="0" xfId="0"/>
    <xf numFmtId="0" fontId="0" fillId="2" borderId="10" pivotButton="0" quotePrefix="0" xfId="0"/>
    <xf numFmtId="0" fontId="3" fillId="2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2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textRotation="90" wrapText="1"/>
    </xf>
    <xf numFmtId="0" fontId="5" fillId="0" borderId="3" pivotButton="0" quotePrefix="0" xfId="0"/>
    <xf numFmtId="0" fontId="1" fillId="4" borderId="3" applyAlignment="1" pivotButton="0" quotePrefix="0" xfId="0">
      <alignment textRotation="90"/>
    </xf>
    <xf numFmtId="0" fontId="1" fillId="5" borderId="3" applyAlignment="1" pivotButton="0" quotePrefix="0" xfId="0">
      <alignment textRotation="90"/>
    </xf>
    <xf numFmtId="0" fontId="5" fillId="6" borderId="3" pivotButton="0" quotePrefix="0" xfId="0"/>
    <xf numFmtId="0" fontId="0" fillId="0" borderId="3" pivotButton="0" quotePrefix="0" xfId="0"/>
    <xf numFmtId="0" fontId="6" fillId="0" borderId="3" pivotButton="0" quotePrefix="0" xfId="0"/>
    <xf numFmtId="0" fontId="6" fillId="7" borderId="3" pivotButton="0" quotePrefix="0" xfId="0"/>
    <xf numFmtId="0" fontId="7" fillId="0" borderId="3" pivotButton="0" quotePrefix="0" xfId="1"/>
    <xf numFmtId="0" fontId="3" fillId="8" borderId="4" pivotButton="0" quotePrefix="0" xfId="0"/>
    <xf numFmtId="0" fontId="3" fillId="8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textRotation="90" wrapText="1"/>
    </xf>
    <xf numFmtId="0" fontId="5" fillId="0" borderId="6" pivotButton="0" quotePrefix="0" xfId="0"/>
    <xf numFmtId="0" fontId="5" fillId="12" borderId="6" pivotButton="0" quotePrefix="0" xfId="0"/>
    <xf numFmtId="0" fontId="1" fillId="10" borderId="6" applyAlignment="1" pivotButton="0" quotePrefix="0" xfId="0">
      <alignment textRotation="90"/>
    </xf>
    <xf numFmtId="0" fontId="1" fillId="11" borderId="6" applyAlignment="1" pivotButton="0" quotePrefix="0" xfId="0">
      <alignment textRotation="90"/>
    </xf>
    <xf numFmtId="0" fontId="0" fillId="0" borderId="6" pivotButton="0" quotePrefix="0" xfId="0"/>
    <xf numFmtId="0" fontId="6" fillId="0" borderId="6" pivotButton="0" quotePrefix="0" xfId="0"/>
    <xf numFmtId="0" fontId="6" fillId="13" borderId="6" pivotButton="0" quotePrefix="0" xfId="0"/>
    <xf numFmtId="0" fontId="7" fillId="0" borderId="6" pivotButton="0" quotePrefix="0" xfId="1"/>
    <xf numFmtId="0" fontId="7" fillId="0" borderId="0" pivotButton="0" quotePrefix="0" xfId="1"/>
    <xf numFmtId="0" fontId="3" fillId="14" borderId="7" pivotButton="0" quotePrefix="0" xfId="0"/>
    <xf numFmtId="0" fontId="3" fillId="14" borderId="8" pivotButton="0" quotePrefix="0" xfId="0"/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textRotation="90" wrapText="1"/>
    </xf>
    <xf numFmtId="0" fontId="5" fillId="0" borderId="9" pivotButton="0" quotePrefix="0" xfId="0"/>
    <xf numFmtId="0" fontId="5" fillId="18" borderId="9" pivotButton="0" quotePrefix="0" xfId="0"/>
    <xf numFmtId="0" fontId="1" fillId="16" borderId="9" applyAlignment="1" pivotButton="0" quotePrefix="0" xfId="0">
      <alignment textRotation="90"/>
    </xf>
    <xf numFmtId="0" fontId="1" fillId="17" borderId="9" applyAlignment="1" pivotButton="0" quotePrefix="0" xfId="0">
      <alignment textRotation="90"/>
    </xf>
    <xf numFmtId="0" fontId="0" fillId="0" borderId="9" pivotButton="0" quotePrefix="0" xfId="0"/>
    <xf numFmtId="0" fontId="6" fillId="0" borderId="9" pivotButton="0" quotePrefix="0" xfId="0"/>
    <xf numFmtId="0" fontId="6" fillId="19" borderId="9" pivotButton="0" quotePrefix="0" xfId="0"/>
    <xf numFmtId="0" fontId="7" fillId="0" borderId="9" pivotButton="0" quotePrefix="0" xfId="1"/>
    <xf numFmtId="0" fontId="0" fillId="15" borderId="9" pivotButton="0" quotePrefix="0" xfId="0"/>
    <xf numFmtId="0" fontId="0" fillId="0" borderId="0" pivotButton="0" quotePrefix="0" xfId="0"/>
    <xf numFmtId="0" fontId="3" fillId="20" borderId="16" pivotButton="0" quotePrefix="0" xfId="0"/>
    <xf numFmtId="0" fontId="3" fillId="20" borderId="19" pivotButton="0" quotePrefix="0" xfId="0"/>
    <xf numFmtId="0" fontId="1" fillId="0" borderId="21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textRotation="90" wrapText="1"/>
    </xf>
    <xf numFmtId="0" fontId="5" fillId="24" borderId="21" pivotButton="0" quotePrefix="0" xfId="0"/>
    <xf numFmtId="0" fontId="5" fillId="0" borderId="21" pivotButton="0" quotePrefix="0" xfId="0"/>
    <xf numFmtId="0" fontId="1" fillId="22" borderId="21" applyAlignment="1" pivotButton="0" quotePrefix="0" xfId="0">
      <alignment textRotation="90"/>
    </xf>
    <xf numFmtId="0" fontId="1" fillId="23" borderId="21" applyAlignment="1" pivotButton="0" quotePrefix="0" xfId="0">
      <alignment textRotation="90"/>
    </xf>
    <xf numFmtId="0" fontId="0" fillId="0" borderId="21" pivotButton="0" quotePrefix="0" xfId="0"/>
    <xf numFmtId="0" fontId="6" fillId="0" borderId="21" pivotButton="0" quotePrefix="0" xfId="0"/>
    <xf numFmtId="0" fontId="6" fillId="25" borderId="21" pivotButton="0" quotePrefix="0" xfId="0"/>
    <xf numFmtId="0" fontId="7" fillId="0" borderId="21" pivotButton="0" quotePrefix="0" xfId="1"/>
    <xf numFmtId="0" fontId="0" fillId="0" borderId="0" pivotButton="0" quotePrefix="0" xfId="0"/>
    <xf numFmtId="0" fontId="0" fillId="0" borderId="10" pivotButton="0" quotePrefix="0" xfId="0"/>
    <xf numFmtId="0" fontId="0" fillId="2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4" fillId="3" borderId="13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8" borderId="10" pivotButton="0" quotePrefix="0" xfId="0"/>
    <xf numFmtId="0" fontId="0" fillId="8" borderId="12" pivotButton="0" quotePrefix="0" xfId="0"/>
    <xf numFmtId="0" fontId="4" fillId="9" borderId="13" applyAlignment="1" pivotButton="0" quotePrefix="0" xfId="0">
      <alignment horizontal="center" vertical="center" wrapText="1"/>
    </xf>
    <xf numFmtId="0" fontId="0" fillId="14" borderId="10" pivotButton="0" quotePrefix="0" xfId="0"/>
    <xf numFmtId="0" fontId="0" fillId="14" borderId="12" pivotButton="0" quotePrefix="0" xfId="0"/>
    <xf numFmtId="0" fontId="4" fillId="15" borderId="13" applyAlignment="1" pivotButton="0" quotePrefix="0" xfId="0">
      <alignment horizontal="center" vertical="center" wrapText="1"/>
    </xf>
    <xf numFmtId="0" fontId="0" fillId="20" borderId="22" pivotButton="0" quotePrefix="0" xfId="0"/>
    <xf numFmtId="0" fontId="0" fillId="0" borderId="22" pivotButton="0" quotePrefix="0" xfId="0"/>
    <xf numFmtId="0" fontId="0" fillId="20" borderId="20" pivotButton="0" quotePrefix="0" xfId="0"/>
    <xf numFmtId="0" fontId="0" fillId="0" borderId="23" pivotButton="0" quotePrefix="0" xfId="0"/>
    <xf numFmtId="0" fontId="0" fillId="0" borderId="24" pivotButton="0" quotePrefix="0" xfId="0"/>
    <xf numFmtId="0" fontId="4" fillId="21" borderId="25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20" borderId="0" pivotButton="0" quotePrefix="0" xfId="0"/>
    <xf numFmtId="0" fontId="0" fillId="0" borderId="17" pivotButton="0" quotePrefix="0" xfId="0"/>
    <xf numFmtId="0" fontId="0" fillId="20" borderId="18" pivotButton="0" quotePrefix="0" xfId="0"/>
    <xf numFmtId="0" fontId="0" fillId="0" borderId="18" pivotButton="0" quotePrefix="0" xfId="0"/>
    <xf numFmtId="0" fontId="0" fillId="0" borderId="20" pivotButton="0" quotePrefix="0" xfId="0"/>
    <xf numFmtId="0" fontId="4" fillId="21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9" pivotButton="0" quotePrefix="0" xfId="0"/>
    <xf numFmtId="0" fontId="0" fillId="2" borderId="22" pivotButton="0" quotePrefix="0" xfId="0"/>
    <xf numFmtId="0" fontId="4" fillId="3" borderId="25" applyAlignment="1" pivotButton="0" quotePrefix="0" xfId="0">
      <alignment horizontal="center" vertical="center" wrapText="1"/>
    </xf>
    <xf numFmtId="0" fontId="0" fillId="2" borderId="24" pivotButton="0" quotePrefix="0" xfId="0"/>
    <xf numFmtId="0" fontId="0" fillId="8" borderId="22" pivotButton="0" quotePrefix="0" xfId="0"/>
    <xf numFmtId="0" fontId="4" fillId="9" borderId="25" applyAlignment="1" pivotButton="0" quotePrefix="0" xfId="0">
      <alignment horizontal="center" vertical="center" wrapText="1"/>
    </xf>
    <xf numFmtId="0" fontId="0" fillId="8" borderId="24" pivotButton="0" quotePrefix="0" xfId="0"/>
    <xf numFmtId="0" fontId="0" fillId="14" borderId="22" pivotButton="0" quotePrefix="0" xfId="0"/>
    <xf numFmtId="0" fontId="4" fillId="15" borderId="25" applyAlignment="1" pivotButton="0" quotePrefix="0" xfId="0">
      <alignment horizontal="center" vertical="center" wrapText="1"/>
    </xf>
    <xf numFmtId="0" fontId="0" fillId="14" borderId="24" pivotButton="0" quotePrefix="0" xfId="0"/>
    <xf numFmtId="0" fontId="0" fillId="20" borderId="24" pivotButton="0" quotePrefix="0" xfId="0"/>
    <xf numFmtId="0" fontId="3" fillId="26" borderId="29" pivotButton="0" quotePrefix="0" xfId="0"/>
    <xf numFmtId="0" fontId="0" fillId="26" borderId="0" pivotButton="0" quotePrefix="0" xfId="0"/>
    <xf numFmtId="0" fontId="0" fillId="0" borderId="30" pivotButton="0" quotePrefix="0" xfId="0"/>
    <xf numFmtId="0" fontId="4" fillId="27" borderId="29" applyAlignment="1" pivotButton="0" quotePrefix="0" xfId="0">
      <alignment horizontal="center" vertical="center" wrapText="1"/>
    </xf>
    <xf numFmtId="0" fontId="0" fillId="0" borderId="29" pivotButton="0" quotePrefix="0" xfId="0"/>
    <xf numFmtId="0" fontId="3" fillId="26" borderId="32" pivotButton="0" quotePrefix="0" xfId="0"/>
    <xf numFmtId="0" fontId="0" fillId="26" borderId="31" pivotButton="0" quotePrefix="0" xfId="0"/>
    <xf numFmtId="0" fontId="0" fillId="0" borderId="31" pivotButton="0" quotePrefix="0" xfId="0"/>
    <xf numFmtId="0" fontId="0" fillId="0" borderId="33" pivotButton="0" quotePrefix="0" xfId="0"/>
    <xf numFmtId="0" fontId="0" fillId="0" borderId="32" pivotButton="0" quotePrefix="0" xfId="0"/>
    <xf numFmtId="0" fontId="1" fillId="0" borderId="34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 textRotation="90" wrapText="1"/>
    </xf>
    <xf numFmtId="0" fontId="5" fillId="30" borderId="34" pivotButton="0" quotePrefix="0" xfId="0"/>
    <xf numFmtId="0" fontId="5" fillId="0" borderId="34" pivotButton="0" quotePrefix="0" xfId="0"/>
    <xf numFmtId="0" fontId="1" fillId="28" borderId="34" applyAlignment="1" pivotButton="0" quotePrefix="0" xfId="0">
      <alignment textRotation="90"/>
    </xf>
    <xf numFmtId="0" fontId="1" fillId="29" borderId="34" applyAlignment="1" pivotButton="0" quotePrefix="0" xfId="0">
      <alignment textRotation="90"/>
    </xf>
    <xf numFmtId="0" fontId="0" fillId="0" borderId="34" pivotButton="0" quotePrefix="0" xfId="0"/>
    <xf numFmtId="0" fontId="7" fillId="0" borderId="34" pivotButton="0" quotePrefix="0" xfId="2"/>
    <xf numFmtId="0" fontId="6" fillId="0" borderId="34" pivotButton="0" quotePrefix="0" xfId="0"/>
    <xf numFmtId="0" fontId="6" fillId="31" borderId="34" pivotButton="0" quotePrefix="0" xfId="0"/>
    <xf numFmtId="0" fontId="0" fillId="26" borderId="35" pivotButton="0" quotePrefix="0" xfId="0"/>
    <xf numFmtId="0" fontId="0" fillId="0" borderId="35" pivotButton="0" quotePrefix="0" xfId="0"/>
    <xf numFmtId="0" fontId="4" fillId="27" borderId="3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26" borderId="33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40" pivotButton="0" quotePrefix="0" xfId="0"/>
    <xf numFmtId="0" fontId="3" fillId="26" borderId="39" pivotButton="0" quotePrefix="0" xfId="0"/>
    <xf numFmtId="0" fontId="4" fillId="27" borderId="39" applyAlignment="1" pivotButton="0" quotePrefix="0" xfId="0">
      <alignment horizontal="center" vertical="center" wrapText="1"/>
    </xf>
    <xf numFmtId="0" fontId="3" fillId="26" borderId="40" pivotButton="0" quotePrefix="0" xfId="0"/>
    <xf numFmtId="0" fontId="0" fillId="26" borderId="36" pivotButton="0" quotePrefix="0" xfId="0"/>
    <xf numFmtId="0" fontId="1" fillId="0" borderId="34" pivotButton="0" quotePrefix="0" xfId="0"/>
    <xf numFmtId="0" fontId="1" fillId="30" borderId="34" pivotButton="0" quotePrefix="0" xfId="0"/>
    <xf numFmtId="0" fontId="9" fillId="0" borderId="34" pivotButton="0" quotePrefix="0" xfId="0"/>
    <xf numFmtId="0" fontId="8" fillId="0" borderId="34" pivotButton="0" quotePrefix="0" xfId="0"/>
    <xf numFmtId="0" fontId="8" fillId="31" borderId="34" pivotButton="0" quotePrefix="0" xfId="0"/>
    <xf numFmtId="0" fontId="0" fillId="27" borderId="34" pivotButton="0" quotePrefix="0" xfId="0"/>
    <xf numFmtId="0" fontId="0" fillId="27" borderId="0" pivotButton="0" quotePrefix="0" xfId="0"/>
  </cellXfs>
  <cellStyles count="3">
    <cellStyle name="Обычный" xfId="0" builtinId="0"/>
    <cellStyle name="Гиперссылка" xfId="1" builtinId="8"/>
    <cellStyle name="Hyperlink" xfId="2" builtinId="8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haredStrings" Target="sharedStrings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ira.its-sib.ru/issues/?jql=issue%20in%20(DOCCORP-22141,DOCCORP-22140)" TargetMode="External" Id="rId1"/><Relationship Type="http://schemas.openxmlformats.org/officeDocument/2006/relationships/hyperlink" Target="https://jira.its-sib.ru/issues/?jql=issue%20in%20(DOCCORP-22157)" TargetMode="External" Id="rId2"/><Relationship Type="http://schemas.openxmlformats.org/officeDocument/2006/relationships/hyperlink" Target="https://jira.its-sib.ru/issues/?jql=issue%20in%20(DOCCORP-22164)" TargetMode="External" Id="rId3"/><Relationship Type="http://schemas.openxmlformats.org/officeDocument/2006/relationships/hyperlink" Target="https://jira.its-sib.ru/issues/?jql=issue%20in%20(DOCCORP-22141,DOCCORP-22140)" TargetMode="External" Id="rId4"/><Relationship Type="http://schemas.openxmlformats.org/officeDocument/2006/relationships/hyperlink" Target="https://jira.its-sib.ru/issues/?jql=issue%20in%20(DOCCORP-22055)" TargetMode="External" Id="rId5"/><Relationship Type="http://schemas.openxmlformats.org/officeDocument/2006/relationships/hyperlink" Target="https://jira.its-sib.ru/issues/?jql=issue%20in%20(DOCCORP-22055)" TargetMode="External" Id="rId6"/><Relationship Type="http://schemas.openxmlformats.org/officeDocument/2006/relationships/hyperlink" Target="https://jira.its-sib.ru/issues/?jql=issue%20in%20(DOCCORP-22055)" TargetMode="External" Id="rId7"/><Relationship Type="http://schemas.openxmlformats.org/officeDocument/2006/relationships/hyperlink" Target="https://jira.its-sib.ru/issues/?jql=issue%20in%20(DOCCORP-22055)" TargetMode="External" Id="rId8"/><Relationship Type="http://schemas.openxmlformats.org/officeDocument/2006/relationships/hyperlink" Target="https://jira.its-sib.ru/issues/?jql=issue%20in%20(DOCCORP-22055)" TargetMode="External" Id="rId9"/><Relationship Type="http://schemas.openxmlformats.org/officeDocument/2006/relationships/hyperlink" Target="https://jira.its-sib.ru/issues/?jql=issue%20in%20(DOCCORP-22055)" TargetMode="External" Id="rId10"/><Relationship Type="http://schemas.openxmlformats.org/officeDocument/2006/relationships/hyperlink" Target="https://jira.its-sib.ru/issues/?jql=issue%20in%20(DOCCORP-22085)" TargetMode="External" Id="rId11"/><Relationship Type="http://schemas.openxmlformats.org/officeDocument/2006/relationships/hyperlink" Target="https://jira.its-sib.ru/issues/?jql=issue%20in%20(DOCCORP-22085)" TargetMode="External" Id="rId12"/><Relationship Type="http://schemas.openxmlformats.org/officeDocument/2006/relationships/hyperlink" Target="https://jira.its-sib.ru/issues/?jql=issue%20in%20(DOCCORP-22085)" TargetMode="External" Id="rId13"/><Relationship Type="http://schemas.openxmlformats.org/officeDocument/2006/relationships/hyperlink" Target="https://jira.its-sib.ru/issues/?jql=issue%20in%20(DOCCORP-22089)" TargetMode="External" Id="rId14"/><Relationship Type="http://schemas.openxmlformats.org/officeDocument/2006/relationships/hyperlink" Target="https://jira.its-sib.ru/issues/?jql=issue%20in%20(DOCCORP-22089)" TargetMode="External" Id="rId15"/><Relationship Type="http://schemas.openxmlformats.org/officeDocument/2006/relationships/hyperlink" Target="https://jira.its-sib.ru/issues/?jql=issue%20in%20(DOCCORP-22089)" TargetMode="External" Id="rId16"/><Relationship Type="http://schemas.openxmlformats.org/officeDocument/2006/relationships/hyperlink" Target="https://jira.its-sib.ru/issues/?jql=issue%20in%20(DOCCORP-22302)" TargetMode="External" Id="rId17"/><Relationship Type="http://schemas.openxmlformats.org/officeDocument/2006/relationships/hyperlink" Target="https://jira.its-sib.ru/issues/?jql=issue%20in%20(DOCCORP-22302)" TargetMode="External" Id="rId18"/><Relationship Type="http://schemas.openxmlformats.org/officeDocument/2006/relationships/hyperlink" Target="https://jira.its-sib.ru/issues/?jql=issue%20in%20(DOCCORP-22302)" TargetMode="External" Id="rId19"/><Relationship Type="http://schemas.openxmlformats.org/officeDocument/2006/relationships/hyperlink" Target="https://jira.its-sib.ru/issues/?jql=issue%20in%20(DOCCORP-22235)" TargetMode="External" Id="rId20"/><Relationship Type="http://schemas.openxmlformats.org/officeDocument/2006/relationships/hyperlink" Target="https://jira.its-sib.ru/issues/?jql=issue%20in%20(DOCCORP-22235)" TargetMode="External" Id="rId21"/><Relationship Type="http://schemas.openxmlformats.org/officeDocument/2006/relationships/hyperlink" Target="https://jira.its-sib.ru/issues/?jql=issue%20in%20(DOCCORP-22235)" TargetMode="External" Id="rId22"/><Relationship Type="http://schemas.openxmlformats.org/officeDocument/2006/relationships/hyperlink" Target="https://jira.its-sib.ru/issues/?jql=issue%20in%20(DOCCORP-22343)" TargetMode="External" Id="rId23"/><Relationship Type="http://schemas.openxmlformats.org/officeDocument/2006/relationships/hyperlink" Target="https://jira.its-sib.ru/issues/?jql=issue%20in%20(DOCCORP-22343)" TargetMode="External" Id="rId24"/><Relationship Type="http://schemas.openxmlformats.org/officeDocument/2006/relationships/hyperlink" Target="https://jira.its-sib.ru/issues/?jql=issue%20in%20(DOCCORP-22343)" TargetMode="External" Id="rId25"/><Relationship Type="http://schemas.openxmlformats.org/officeDocument/2006/relationships/hyperlink" Target="https://jira.its-sib.ru/issues/?jql=issue%20in%20(TECHWIM-3342,DOCCORP-22185)" TargetMode="External" Id="rId26"/><Relationship Type="http://schemas.openxmlformats.org/officeDocument/2006/relationships/hyperlink" Target="https://jira.its-sib.ru/issues/?jql=issue%20in%20(TECHWIM-3413,TECHWIM-3380,DOCCORP-22303)" TargetMode="External" Id="rId27"/><Relationship Type="http://schemas.openxmlformats.org/officeDocument/2006/relationships/hyperlink" Target="https://jira.its-sib.ru/issues/?jql=issue%20in%20(TECHITS-1449)" TargetMode="External" Id="rId28"/><Relationship Type="http://schemas.openxmlformats.org/officeDocument/2006/relationships/hyperlink" Target="https://jira.its-sib.ru/issues/?jql=issue%20in%20(TECHITS-1501,TECHITS-1500,TECHITS-1499,TECHITS-1498,TECHITS-1497)" TargetMode="External" Id="rId29"/><Relationship Type="http://schemas.openxmlformats.org/officeDocument/2006/relationships/hyperlink" Target="https://jira.its-sib.ru/issues/?jql=issue%20in%20(TECHITS-1476,TECHITS-1475)" TargetMode="External" Id="rId30"/><Relationship Type="http://schemas.openxmlformats.org/officeDocument/2006/relationships/hyperlink" Target="https://jira.its-sib.ru/issues/?jql=issue%20in%20(TECHITS-1474)" TargetMode="External" Id="rId31"/><Relationship Type="http://schemas.openxmlformats.org/officeDocument/2006/relationships/hyperlink" Target="https://jira.its-sib.ru/issues/?jql=issue%20in%20(TECHITS-1503,TECHITS-1502)" TargetMode="External" Id="rId32"/><Relationship Type="http://schemas.openxmlformats.org/officeDocument/2006/relationships/hyperlink" Target="https://jira.its-sib.ru/issues/?jql=issue%20in%20(TECHWIM-3401)" TargetMode="External" Id="rId33"/><Relationship Type="http://schemas.openxmlformats.org/officeDocument/2006/relationships/hyperlink" Target="https://jira.its-sib.ru/issues/?jql=issue%20in%20(DOCCORP-22100)" TargetMode="External" Id="rId34"/><Relationship Type="http://schemas.openxmlformats.org/officeDocument/2006/relationships/hyperlink" Target="https://jira.its-sib.ru/issues/?jql=issue%20in%20(DOCCORP-22100)" TargetMode="External" Id="rId35"/><Relationship Type="http://schemas.openxmlformats.org/officeDocument/2006/relationships/hyperlink" Target="https://jira.its-sib.ru/issues/?jql=issue%20in%20(DOCCORP-22226)" TargetMode="External" Id="rId36"/><Relationship Type="http://schemas.openxmlformats.org/officeDocument/2006/relationships/hyperlink" Target="https://jira.its-sib.ru/issues/?jql=issue%20in%20(DOCCORP-22226)" TargetMode="External" Id="rId37"/><Relationship Type="http://schemas.openxmlformats.org/officeDocument/2006/relationships/hyperlink" Target="https://jira.its-sib.ru/issues/?jql=issue%20in%20(TECHWIM-3325)" TargetMode="External" Id="rId38"/><Relationship Type="http://schemas.openxmlformats.org/officeDocument/2006/relationships/hyperlink" Target="https://jira.its-sib.ru/issues/?jql=issue%20in%20(TECHWIM-3375)" TargetMode="External" Id="rId39"/><Relationship Type="http://schemas.openxmlformats.org/officeDocument/2006/relationships/hyperlink" Target="https://jira.its-sib.ru/issues/?jql=issue%20in%20(TECHITS-1435)" TargetMode="External" Id="rId40"/><Relationship Type="http://schemas.openxmlformats.org/officeDocument/2006/relationships/hyperlink" Target="https://jira.its-sib.ru/issues/?jql=issue%20in%20(TECHITS-1489)" TargetMode="External" Id="rId41"/><Relationship Type="http://schemas.openxmlformats.org/officeDocument/2006/relationships/hyperlink" Target="https://jira.its-sib.ru/issues/?jql=issue%20in%20(TECHITS-1491)" TargetMode="External" Id="rId42"/><Relationship Type="http://schemas.openxmlformats.org/officeDocument/2006/relationships/hyperlink" Target="https://jira.its-sib.ru/issues/?jql=issue%20in%20(TECHITS-1516,TECHITS-1515)" TargetMode="External" Id="rId43"/><Relationship Type="http://schemas.openxmlformats.org/officeDocument/2006/relationships/hyperlink" Target="https://jira.its-sib.ru/issues/?jql=issue%20in%20(TECHITS-1471,TECHITS-1470,TECHITS-1469)" TargetMode="External" Id="rId44"/><Relationship Type="http://schemas.openxmlformats.org/officeDocument/2006/relationships/hyperlink" Target="https://jira.its-sib.ru/issues/?jql=issue%20in%20(TECHITS-1477)" TargetMode="External" Id="rId45"/><Relationship Type="http://schemas.openxmlformats.org/officeDocument/2006/relationships/hyperlink" Target="https://jira.its-sib.ru/issues/?jql=issue%20in%20(TECHITS-1483,TECHITS-1481)" TargetMode="External" Id="rId46"/><Relationship Type="http://schemas.openxmlformats.org/officeDocument/2006/relationships/hyperlink" Target="https://jira.its-sib.ru/issues/?jql=issue%20in%20(TECHITS-1488,TECHITS-1487)" TargetMode="External" Id="rId47"/><Relationship Type="http://schemas.openxmlformats.org/officeDocument/2006/relationships/hyperlink" Target="https://jira.its-sib.ru/issues/?jql=issue%20in%20(TECHITS-1467)" TargetMode="External" Id="rId48"/><Relationship Type="http://schemas.openxmlformats.org/officeDocument/2006/relationships/hyperlink" Target="https://jira.its-sib.ru/issues/?jql=issue%20in%20(TECHWIM-3353)" TargetMode="External" Id="rId49"/><Relationship Type="http://schemas.openxmlformats.org/officeDocument/2006/relationships/hyperlink" Target="https://jira.its-sib.ru/issues/?jql=issue%20in%20(TECHWIM-3389)" TargetMode="External" Id="rId50"/><Relationship Type="http://schemas.openxmlformats.org/officeDocument/2006/relationships/hyperlink" Target="https://jira.its-sib.ru/issues/?jql=issue%20in%20(TECHITS-1487)" TargetMode="External" Id="rId51"/><Relationship Type="http://schemas.openxmlformats.org/officeDocument/2006/relationships/hyperlink" Target="https://jira.its-sib.ru/issues/?jql=issue%20in%20(TECHITS-1505,TECHITS-1504)" TargetMode="External" Id="rId52"/><Relationship Type="http://schemas.openxmlformats.org/officeDocument/2006/relationships/hyperlink" Target="https://jira.its-sib.ru/issues/?jql=issue%20in%20(TECHITS-1487)" TargetMode="External" Id="rId53"/><Relationship Type="http://schemas.openxmlformats.org/officeDocument/2006/relationships/hyperlink" Target="https://jira.its-sib.ru/issues/?jql=issue%20in%20(TECHITS-1514,TECHITS-1513)" TargetMode="External" Id="rId54"/><Relationship Type="http://schemas.openxmlformats.org/officeDocument/2006/relationships/hyperlink" Target="https://jira.its-sib.ru/issues/?jql=issue%20in%20(TECHITS-1518,TECHITS-1517)" TargetMode="External" Id="rId55"/><Relationship Type="http://schemas.openxmlformats.org/officeDocument/2006/relationships/hyperlink" Target="https://jira.its-sib.ru/issues/?jql=issue%20in%20(TECHITS-1537,TECHITS-1536,TECHITS-1535)" TargetMode="External" Id="rId56"/><Relationship Type="http://schemas.openxmlformats.org/officeDocument/2006/relationships/hyperlink" Target="https://jira.its-sib.ru/issues/?jql=issue%20in%20(TECHITS-1539,TECHITS-1537,TECHITS-1536,TECHITS-1535)" TargetMode="External" Id="rId57"/><Relationship Type="http://schemas.openxmlformats.org/officeDocument/2006/relationships/hyperlink" Target="https://jira.its-sib.ru/issues/?jql=issue%20in%20(TECHWIM-3463)" TargetMode="External" Id="rId58"/><Relationship Type="http://schemas.openxmlformats.org/officeDocument/2006/relationships/hyperlink" Target="https://jira.its-sib.ru/issues/?jql=issue%20in%20(TECHWIM-3475,DOCCORP-22414,TECHITS-1565,DOCCORP-22414,TECHITS-1564,DOCCORP-22414,TECHITS-1563,DOCCORP-22414)" TargetMode="External" Id="rId59"/><Relationship Type="http://schemas.openxmlformats.org/officeDocument/2006/relationships/hyperlink" Target="https://jira.its-sib.ru/issues/?jql=issue%20in%20(TECHWIM-3297)" TargetMode="External" Id="rId60"/><Relationship Type="http://schemas.openxmlformats.org/officeDocument/2006/relationships/hyperlink" Target="https://jira.its-sib.ru/issues/?jql=issue%20in%20(TECHITS-1458)" TargetMode="External" Id="rId61"/><Relationship Type="http://schemas.openxmlformats.org/officeDocument/2006/relationships/hyperlink" Target="https://jira.its-sib.ru/issues/?jql=issue%20in%20(TECHITS-1478)" TargetMode="External" Id="rId62"/><Relationship Type="http://schemas.openxmlformats.org/officeDocument/2006/relationships/hyperlink" Target="https://jira.its-sib.ru/issues/?jql=issue%20in%20(TECHWIM-3326)" TargetMode="External" Id="rId63"/><Relationship Type="http://schemas.openxmlformats.org/officeDocument/2006/relationships/hyperlink" Target="https://jira.its-sib.ru/issues/?jql=issue%20in%20(TECHWIM-3382)" TargetMode="External" Id="rId64"/><Relationship Type="http://schemas.openxmlformats.org/officeDocument/2006/relationships/hyperlink" Target="https://jira.its-sib.ru/issues/?jql=issue%20in%20(TECHITS-1485)" TargetMode="External" Id="rId65"/><Relationship Type="http://schemas.openxmlformats.org/officeDocument/2006/relationships/hyperlink" Target="https://jira.its-sib.ru/issues/?jql=issue%20in%20(DOCCORP-22048)" TargetMode="External" Id="rId66"/><Relationship Type="http://schemas.openxmlformats.org/officeDocument/2006/relationships/hyperlink" Target="https://jira.its-sib.ru/issues/?jql=issue%20in%20(DOCCORP-22353)" TargetMode="External" Id="rId67"/><Relationship Type="http://schemas.openxmlformats.org/officeDocument/2006/relationships/hyperlink" Target="https://jira.its-sib.ru/issues/?jql=issue%20in%20(DOCCORP-22358)" TargetMode="External" Id="rId68"/><Relationship Type="http://schemas.openxmlformats.org/officeDocument/2006/relationships/hyperlink" Target="https://jira.its-sib.ru/issues/?jql=issue%20in%20(DOCCORP-22269)" TargetMode="External" Id="rId69"/><Relationship Type="http://schemas.openxmlformats.org/officeDocument/2006/relationships/hyperlink" Target="https://jira.its-sib.ru/issues/?jql=issue%20in%20(DOCCORP-22269)" TargetMode="External" Id="rId70"/><Relationship Type="http://schemas.openxmlformats.org/officeDocument/2006/relationships/hyperlink" Target="https://jira.its-sib.ru/issues/?jql=issue%20in%20(DOCCORP-22269)" TargetMode="External" Id="rId71"/><Relationship Type="http://schemas.openxmlformats.org/officeDocument/2006/relationships/hyperlink" Target="https://jira.its-sib.ru/issues/?jql=issue%20in%20(DOCCORP-22269)" TargetMode="External" Id="rId72"/><Relationship Type="http://schemas.openxmlformats.org/officeDocument/2006/relationships/hyperlink" Target="https://jira.its-sib.ru/issues/?jql=issue%20in%20(DOCCORP-22269)" TargetMode="External" Id="rId73"/><Relationship Type="http://schemas.openxmlformats.org/officeDocument/2006/relationships/hyperlink" Target="https://jira.its-sib.ru/issues/?jql=issue%20in%20(DOCCORP-22269)" TargetMode="External" Id="rId74"/><Relationship Type="http://schemas.openxmlformats.org/officeDocument/2006/relationships/hyperlink" Target="https://jira.its-sib.ru/issues/?jql=issue%20in%20(DOCCORP-22269)" TargetMode="External" Id="rId75"/><Relationship Type="http://schemas.openxmlformats.org/officeDocument/2006/relationships/hyperlink" Target="https://jira.its-sib.ru/issues/?jql=issue%20in%20(DOCCORP-22269)" TargetMode="External" Id="rId76"/><Relationship Type="http://schemas.openxmlformats.org/officeDocument/2006/relationships/hyperlink" Target="https://jira.its-sib.ru/issues/?jql=issue%20in%20(DOCCORP-22269)" TargetMode="External" Id="rId77"/><Relationship Type="http://schemas.openxmlformats.org/officeDocument/2006/relationships/hyperlink" Target="https://jira.its-sib.ru/issues/?jql=issue%20in%20(TECHWIM-3342,DOCCORP-22186)" TargetMode="External" Id="rId78"/><Relationship Type="http://schemas.openxmlformats.org/officeDocument/2006/relationships/hyperlink" Target="https://jira.its-sib.ru/issues/?jql=issue%20in%20(TECHWIM-3364)" TargetMode="External" Id="rId79"/><Relationship Type="http://schemas.openxmlformats.org/officeDocument/2006/relationships/hyperlink" Target="https://jira.its-sib.ru/issues/?jql=issue%20in%20(TECHWIM-3373,TECHWIM-3370,TECHWIM-3364)" TargetMode="External" Id="rId80"/><Relationship Type="http://schemas.openxmlformats.org/officeDocument/2006/relationships/hyperlink" Target="https://jira.its-sib.ru/issues/?jql=issue%20in%20(TECHITS-1480)" TargetMode="External" Id="rId81"/><Relationship Type="http://schemas.openxmlformats.org/officeDocument/2006/relationships/hyperlink" Target="https://jira.its-sib.ru/issues/?jql=issue%20in%20(TECHITS-1480)" TargetMode="External" Id="rId82"/><Relationship Type="http://schemas.openxmlformats.org/officeDocument/2006/relationships/hyperlink" Target="https://jira.its-sib.ru/issues/?jql=issue%20in%20(TECHITS-1490)" TargetMode="External" Id="rId83"/><Relationship Type="http://schemas.openxmlformats.org/officeDocument/2006/relationships/hyperlink" Target="https://jira.its-sib.ru/issues/?jql=issue%20in%20(TECHITS-1490)" TargetMode="External" Id="rId84"/><Relationship Type="http://schemas.openxmlformats.org/officeDocument/2006/relationships/hyperlink" Target="https://jira.its-sib.ru/issues/?jql=issue%20in%20(TECHITS-1519,TECHITS-1520)" TargetMode="External" Id="rId85"/><Relationship Type="http://schemas.openxmlformats.org/officeDocument/2006/relationships/hyperlink" Target="https://jira.its-sib.ru/issues/?jql=issue%20in%20(TECHITS-1534,TECHITS-1533,TECHITS-1532)" TargetMode="External" Id="rId86"/><Relationship Type="http://schemas.openxmlformats.org/officeDocument/2006/relationships/hyperlink" Target="https://jira.its-sib.ru/issues/?jql=issue%20in%20(TECHITS-1540)" TargetMode="External" Id="rId87"/><Relationship Type="http://schemas.openxmlformats.org/officeDocument/2006/relationships/hyperlink" Target="https://jira.its-sib.ru/issues/?jql=issue%20in%20(TECHITS-1482)" TargetMode="External" Id="rId88"/><Relationship Type="http://schemas.openxmlformats.org/officeDocument/2006/relationships/hyperlink" Target="https://jira.its-sib.ru/issues/?jql=issue%20in%20(TECHITS-1482)" TargetMode="External" Id="rId89"/><Relationship Type="http://schemas.openxmlformats.org/officeDocument/2006/relationships/hyperlink" Target="https://jira.its-sib.ru/issues/?jql=issue%20in%20(TECHITS-1531,TECHITS-1530,TECHITS-1529,TECHITS-1528,TECHITS-1527,TECHITS-1526,TECHITS-1525,TECHITS-1524,TECHITS-1523)" TargetMode="External" Id="rId90"/><Relationship Type="http://schemas.openxmlformats.org/officeDocument/2006/relationships/hyperlink" Target="https://jira.its-sib.ru/issues/?jql=issue%20in%20(TECHWIM-3449,TECHWIM-3459)" TargetMode="External" Id="rId91"/><Relationship Type="http://schemas.openxmlformats.org/officeDocument/2006/relationships/hyperlink" Target="https://jira.its-sib.ru/issues/?jql=issue%20in%20(DOCCORP-22342)" TargetMode="External" Id="rId92"/><Relationship Type="http://schemas.openxmlformats.org/officeDocument/2006/relationships/hyperlink" Target="https://jira.its-sib.ru/issues/?jql=issue%20in%20(TECHITS-1510,DOCCORP-22299)" TargetMode="External" Id="rId93"/><Relationship Type="http://schemas.openxmlformats.org/officeDocument/2006/relationships/hyperlink" Target="https://jira.its-sib.ru/issues/?jql=issue%20in%20(TECHITS-1510,DOCCORP-22299)" TargetMode="External" Id="rId94"/><Relationship Type="http://schemas.openxmlformats.org/officeDocument/2006/relationships/hyperlink" Target="https://jira.its-sib.ru/issues/?jql=issue%20in%20(DOCCORP-22341)" TargetMode="External" Id="rId95"/><Relationship Type="http://schemas.openxmlformats.org/officeDocument/2006/relationships/hyperlink" Target="https://jira.its-sib.ru/issues/?jql=issue%20in%20(DOCCORP-22041)" TargetMode="External" Id="rId96"/><Relationship Type="http://schemas.openxmlformats.org/officeDocument/2006/relationships/hyperlink" Target="https://jira.its-sib.ru/issues/?jql=issue%20in%20(DOCCORP-22142,DOCCORP-22139)" TargetMode="External" Id="rId97"/><Relationship Type="http://schemas.openxmlformats.org/officeDocument/2006/relationships/hyperlink" Target="https://jira.its-sib.ru/issues/?jql=issue%20in%20(DOCCORP-22156)" TargetMode="External" Id="rId98"/><Relationship Type="http://schemas.openxmlformats.org/officeDocument/2006/relationships/hyperlink" Target="https://jira.its-sib.ru/issues/?jql=issue%20in%20(DOCCORP-22163)" TargetMode="External" Id="rId99"/><Relationship Type="http://schemas.openxmlformats.org/officeDocument/2006/relationships/hyperlink" Target="https://jira.its-sib.ru/issues/?jql=issue%20in%20(DOCCORP-22142,DOCCORP-22139)" TargetMode="External" Id="rId100"/><Relationship Type="http://schemas.openxmlformats.org/officeDocument/2006/relationships/hyperlink" Target="https://jira.its-sib.ru/issues/?jql=issue%20in%20(DOCCORP-22053)" TargetMode="External" Id="rId101"/><Relationship Type="http://schemas.openxmlformats.org/officeDocument/2006/relationships/hyperlink" Target="https://jira.its-sib.ru/issues/?jql=issue%20in%20(DOCCORP-22053)" TargetMode="External" Id="rId102"/><Relationship Type="http://schemas.openxmlformats.org/officeDocument/2006/relationships/hyperlink" Target="https://jira.its-sib.ru/issues/?jql=issue%20in%20(DOCCORP-22053)" TargetMode="External" Id="rId103"/><Relationship Type="http://schemas.openxmlformats.org/officeDocument/2006/relationships/hyperlink" Target="https://jira.its-sib.ru/issues/?jql=issue%20in%20(DOCCORP-22053)" TargetMode="External" Id="rId104"/><Relationship Type="http://schemas.openxmlformats.org/officeDocument/2006/relationships/hyperlink" Target="https://jira.its-sib.ru/issues/?jql=issue%20in%20(DOCCORP-22053)" TargetMode="External" Id="rId105"/><Relationship Type="http://schemas.openxmlformats.org/officeDocument/2006/relationships/hyperlink" Target="https://jira.its-sib.ru/issues/?jql=issue%20in%20(DOCCORP-22053)" TargetMode="External" Id="rId106"/><Relationship Type="http://schemas.openxmlformats.org/officeDocument/2006/relationships/hyperlink" Target="https://jira.its-sib.ru/issues/?jql=issue%20in%20(TECHWIM-3325)" TargetMode="External" Id="rId107"/><Relationship Type="http://schemas.openxmlformats.org/officeDocument/2006/relationships/hyperlink" Target="https://jira.its-sib.ru/issues/?jql=issue%20in%20(TECHWIM-3375)" TargetMode="External" Id="rId108"/><Relationship Type="http://schemas.openxmlformats.org/officeDocument/2006/relationships/hyperlink" Target="https://jira.its-sib.ru/issues/?jql=issue%20in%20(TECHITS-1435)" TargetMode="External" Id="rId109"/><Relationship Type="http://schemas.openxmlformats.org/officeDocument/2006/relationships/hyperlink" Target="https://jira.its-sib.ru/issues/?jql=issue%20in%20(TECHITS-1489)" TargetMode="External" Id="rId110"/><Relationship Type="http://schemas.openxmlformats.org/officeDocument/2006/relationships/hyperlink" Target="https://jira.its-sib.ru/issues/?jql=issue%20in%20(TECHITS-1491)" TargetMode="External" Id="rId111"/><Relationship Type="http://schemas.openxmlformats.org/officeDocument/2006/relationships/hyperlink" Target="https://jira.its-sib.ru/issues/?jql=issue%20in%20(TECHITS-1516,TECHITS-1515)" TargetMode="External" Id="rId112"/><Relationship Type="http://schemas.openxmlformats.org/officeDocument/2006/relationships/hyperlink" Target="https://jira.its-sib.ru/issues/?jql=issue%20in%20(TECHITS-1471,TECHITS-1470,TECHITS-1469,TECHITS-1469)" TargetMode="External" Id="rId113"/><Relationship Type="http://schemas.openxmlformats.org/officeDocument/2006/relationships/hyperlink" Target="https://jira.its-sib.ru/issues/?jql=issue%20in%20(TECHITS-1477)" TargetMode="External" Id="rId114"/><Relationship Type="http://schemas.openxmlformats.org/officeDocument/2006/relationships/hyperlink" Target="https://jira.its-sib.ru/issues/?jql=issue%20in%20(TECHITS-1483,TECHITS-1481,TECHITS-1481)" TargetMode="External" Id="rId115"/><Relationship Type="http://schemas.openxmlformats.org/officeDocument/2006/relationships/hyperlink" Target="https://jira.its-sib.ru/issues/?jql=issue%20in%20(TECHITS-1488,TECHITS-1487)" TargetMode="External" Id="rId116"/><Relationship Type="http://schemas.openxmlformats.org/officeDocument/2006/relationships/hyperlink" Target="https://jira.its-sib.ru/issues/?jql=issue%20in%20(TECHITS-1467)" TargetMode="External" Id="rId117"/><Relationship Type="http://schemas.openxmlformats.org/officeDocument/2006/relationships/hyperlink" Target="https://jira.its-sib.ru/issues/?jql=issue%20in%20(TECHWIM-3353)" TargetMode="External" Id="rId118"/><Relationship Type="http://schemas.openxmlformats.org/officeDocument/2006/relationships/hyperlink" Target="https://jira.its-sib.ru/issues/?jql=issue%20in%20(TECHWIM-3389)" TargetMode="External" Id="rId119"/><Relationship Type="http://schemas.openxmlformats.org/officeDocument/2006/relationships/hyperlink" Target="https://jira.its-sib.ru/issues/?jql=issue%20in%20(TECHITS-1487)" TargetMode="External" Id="rId120"/><Relationship Type="http://schemas.openxmlformats.org/officeDocument/2006/relationships/hyperlink" Target="https://jira.its-sib.ru/issues/?jql=issue%20in%20(TECHITS-1505,TECHITS-1504)" TargetMode="External" Id="rId121"/><Relationship Type="http://schemas.openxmlformats.org/officeDocument/2006/relationships/hyperlink" Target="https://jira.its-sib.ru/issues/?jql=issue%20in%20(TECHITS-1487)" TargetMode="External" Id="rId122"/><Relationship Type="http://schemas.openxmlformats.org/officeDocument/2006/relationships/hyperlink" Target="https://jira.its-sib.ru/issues/?jql=issue%20in%20(TECHITS-1514,TECHITS-1513)" TargetMode="External" Id="rId123"/><Relationship Type="http://schemas.openxmlformats.org/officeDocument/2006/relationships/hyperlink" Target="https://jira.its-sib.ru/issues/?jql=issue%20in%20(TECHITS-1518,TECHITS-1517)" TargetMode="External" Id="rId124"/><Relationship Type="http://schemas.openxmlformats.org/officeDocument/2006/relationships/hyperlink" Target="https://jira.its-sib.ru/issues/?jql=issue%20in%20(TECHITS-1537,TECHITS-1536,TECHITS-1535)" TargetMode="External" Id="rId125"/><Relationship Type="http://schemas.openxmlformats.org/officeDocument/2006/relationships/hyperlink" Target="https://jira.its-sib.ru/issues/?jql=issue%20in%20(TECHITS-1539,TECHITS-1537,TECHITS-1536,TECHITS-1535)" TargetMode="External" Id="rId126"/><Relationship Type="http://schemas.openxmlformats.org/officeDocument/2006/relationships/hyperlink" Target="https://jira.its-sib.ru/issues/?jql=issue%20in%20(TECHWIM-3463)" TargetMode="External" Id="rId127"/><Relationship Type="http://schemas.openxmlformats.org/officeDocument/2006/relationships/hyperlink" Target="https://jira.its-sib.ru/issues/?jql=issue%20in%20(TECHWIM-3475,DOCCORP-22413,TECHITS-1565,DOCCORP-22413,TECHITS-1564,DOCCORP-22413,TECHITS-1563,DOCCORP-22413)" TargetMode="External" Id="rId128"/><Relationship Type="http://schemas.openxmlformats.org/officeDocument/2006/relationships/hyperlink" Target="https://jira.its-sib.ru/issues/?jql=issue%20in%20(TECHWIM-3327)" TargetMode="External" Id="rId129"/><Relationship Type="http://schemas.openxmlformats.org/officeDocument/2006/relationships/hyperlink" Target="https://jira.its-sib.ru/issues/?jql=issue%20in%20(TECHWIM-3243)" TargetMode="External" Id="rId130"/><Relationship Type="http://schemas.openxmlformats.org/officeDocument/2006/relationships/hyperlink" Target="https://jira.its-sib.ru/issues/?jql=issue%20in%20(TECHWIM-3138)" TargetMode="External" Id="rId131"/><Relationship Type="http://schemas.openxmlformats.org/officeDocument/2006/relationships/hyperlink" Target="https://jira.its-sib.ru/issues/?jql=issue%20in%20(TECHFVF-67)" TargetMode="External" Id="rId132"/><Relationship Type="http://schemas.openxmlformats.org/officeDocument/2006/relationships/hyperlink" Target="https://jira.its-sib.ru/issues/?jql=issue%20in%20(TECHWIM-3406)" TargetMode="External" Id="rId133"/><Relationship Type="http://schemas.openxmlformats.org/officeDocument/2006/relationships/hyperlink" Target="https://jira.its-sib.ru/issues/?jql=issue%20in%20(TECHWIM-3406)" TargetMode="External" Id="rId134"/><Relationship Type="http://schemas.openxmlformats.org/officeDocument/2006/relationships/hyperlink" Target="https://jira.its-sib.ru/issues/?jql=issue%20in%20(TECHWIM-3458)" TargetMode="External" Id="rId135"/><Relationship Type="http://schemas.openxmlformats.org/officeDocument/2006/relationships/hyperlink" Target="https://jira.its-sib.ru/issues/?jql=issue%20in%20(TECHWIM-3287)" TargetMode="External" Id="rId136"/><Relationship Type="http://schemas.openxmlformats.org/officeDocument/2006/relationships/hyperlink" Target="https://jira.its-sib.ru/issues/?jql=issue%20in%20(TECHITS-1440)" TargetMode="External" Id="rId137"/><Relationship Type="http://schemas.openxmlformats.org/officeDocument/2006/relationships/hyperlink" Target="https://jira.its-sib.ru/issues/?jql=issue%20in%20(DOCCORP-22158)" TargetMode="External" Id="rId138"/><Relationship Type="http://schemas.openxmlformats.org/officeDocument/2006/relationships/hyperlink" Target="https://jira.its-sib.ru/issues/?jql=issue%20in%20(TECHWIM-3415,DOCCORP-22161,DOCCORP-22169)" TargetMode="External" Id="rId139"/><Relationship Type="http://schemas.openxmlformats.org/officeDocument/2006/relationships/hyperlink" Target="https://jira.its-sib.ru/issues/?jql=issue%20in%20(TECHWIM-3415,DOCCORP-22255)" TargetMode="External" Id="rId140"/><Relationship Type="http://schemas.openxmlformats.org/officeDocument/2006/relationships/hyperlink" Target="https://jira.its-sib.ru/issues/?jql=issue%20in%20(TECHWIM-3415,DOCCORP-22352)" TargetMode="External" Id="rId141"/><Relationship Type="http://schemas.openxmlformats.org/officeDocument/2006/relationships/hyperlink" Target="https://jira.its-sib.ru/issues/?jql=issue%20in%20(TECHWIM-3415,DOCCORP-22361)" TargetMode="External" Id="rId142"/><Relationship Type="http://schemas.openxmlformats.org/officeDocument/2006/relationships/hyperlink" Target="https://jira.its-sib.ru/issues/?jql=issue%20in%20(DOCCORP-22108)" TargetMode="External" Id="rId143"/><Relationship Type="http://schemas.openxmlformats.org/officeDocument/2006/relationships/hyperlink" Target="https://jira.its-sib.ru/issues/?jql=issue%20in%20(DOCCORP-22108)" TargetMode="External" Id="rId144"/><Relationship Type="http://schemas.openxmlformats.org/officeDocument/2006/relationships/hyperlink" Target="https://jira.its-sib.ru/issues/?jql=issue%20in%20(DOCCORP-22108)" TargetMode="External" Id="rId145"/><Relationship Type="http://schemas.openxmlformats.org/officeDocument/2006/relationships/hyperlink" Target="https://jira.its-sib.ru/issues/?jql=issue%20in%20(DOCCORP-22108)" TargetMode="External" Id="rId146"/><Relationship Type="http://schemas.openxmlformats.org/officeDocument/2006/relationships/hyperlink" Target="https://jira.its-sib.ru/issues/?jql=issue%20in%20(DOCCORP-22108)" TargetMode="External" Id="rId147"/><Relationship Type="http://schemas.openxmlformats.org/officeDocument/2006/relationships/hyperlink" Target="https://jira.its-sib.ru/issues/?jql=issue%20in%20(DOCCORP-22108)" TargetMode="External" Id="rId148"/><Relationship Type="http://schemas.openxmlformats.org/officeDocument/2006/relationships/hyperlink" Target="https://jira.its-sib.ru/issues/?jql=issue%20in%20(DOCCORP-22108)" TargetMode="External" Id="rId149"/><Relationship Type="http://schemas.openxmlformats.org/officeDocument/2006/relationships/hyperlink" Target="https://jira.its-sib.ru/issues/?jql=issue%20in%20(DOCCORP-22108)" TargetMode="External" Id="rId150"/><Relationship Type="http://schemas.openxmlformats.org/officeDocument/2006/relationships/hyperlink" Target="https://jira.its-sib.ru/issues/?jql=issue%20in%20(DOCCORP-22108)" TargetMode="External" Id="rId151"/><Relationship Type="http://schemas.openxmlformats.org/officeDocument/2006/relationships/hyperlink" Target="https://jira.its-sib.ru/issues/?jql=issue%20in%20(DOCCORP-22108)" TargetMode="External" Id="rId152"/><Relationship Type="http://schemas.openxmlformats.org/officeDocument/2006/relationships/hyperlink" Target="https://jira.its-sib.ru/issues/?jql=issue%20in%20(DOCCORP-22108)" TargetMode="External" Id="rId153"/><Relationship Type="http://schemas.openxmlformats.org/officeDocument/2006/relationships/hyperlink" Target="https://jira.its-sib.ru/issues/?jql=issue%20in%20(DOCCORP-22108)" TargetMode="External" Id="rId154"/><Relationship Type="http://schemas.openxmlformats.org/officeDocument/2006/relationships/hyperlink" Target="https://jira.its-sib.ru/issues/?jql=issue%20in%20(TECHWIM-3415,DOCCORP-22108)" TargetMode="External" Id="rId155"/><Relationship Type="http://schemas.openxmlformats.org/officeDocument/2006/relationships/hyperlink" Target="https://jira.its-sib.ru/issues/?jql=issue%20in%20(TECHWIM-3415,DOCCORP-22108)" TargetMode="External" Id="rId156"/><Relationship Type="http://schemas.openxmlformats.org/officeDocument/2006/relationships/hyperlink" Target="https://jira.its-sib.ru/issues/?jql=issue%20in%20(TECHWIM-3415,DOCCORP-22108)" TargetMode="External" Id="rId157"/><Relationship Type="http://schemas.openxmlformats.org/officeDocument/2006/relationships/hyperlink" Target="https://jira.its-sib.ru/issues/?jql=issue%20in%20(TECHWIM-3415,DOCCORP-22108)" TargetMode="External" Id="rId158"/><Relationship Type="http://schemas.openxmlformats.org/officeDocument/2006/relationships/hyperlink" Target="https://jira.its-sib.ru/issues/?jql=issue%20in%20(TECHWIM-3415,DOCCORP-22108)" TargetMode="External" Id="rId159"/><Relationship Type="http://schemas.openxmlformats.org/officeDocument/2006/relationships/hyperlink" Target="https://jira.its-sib.ru/issues/?jql=issue%20in%20(TECHWIM-3415,DOCCORP-22108)" TargetMode="External" Id="rId160"/><Relationship Type="http://schemas.openxmlformats.org/officeDocument/2006/relationships/hyperlink" Target="https://jira.its-sib.ru/issues/?jql=issue%20in%20(TECHWIM-3415,DOCCORP-22108)" TargetMode="External" Id="rId161"/><Relationship Type="http://schemas.openxmlformats.org/officeDocument/2006/relationships/hyperlink" Target="https://jira.its-sib.ru/issues/?jql=issue%20in%20(TECHWIM-3415,DOCCORP-22108)" TargetMode="External" Id="rId162"/><Relationship Type="http://schemas.openxmlformats.org/officeDocument/2006/relationships/hyperlink" Target="https://jira.its-sib.ru/issues/?jql=issue%20in%20(TECHWIM-3415,DOCCORP-22108)" TargetMode="External" Id="rId163"/><Relationship Type="http://schemas.openxmlformats.org/officeDocument/2006/relationships/hyperlink" Target="https://jira.its-sib.ru/issues/?jql=issue%20in%20(TECHWIM-3319)" TargetMode="External" Id="rId164"/><Relationship Type="http://schemas.openxmlformats.org/officeDocument/2006/relationships/hyperlink" Target="https://jira.its-sib.ru/issues/?jql=issue%20in%20(TECHWIM-3333)" TargetMode="External" Id="rId165"/><Relationship Type="http://schemas.openxmlformats.org/officeDocument/2006/relationships/hyperlink" Target="https://jira.its-sib.ru/issues/?jql=issue%20in%20(TECHWIM-3226)" TargetMode="External" Id="rId166"/><Relationship Type="http://schemas.openxmlformats.org/officeDocument/2006/relationships/hyperlink" Target="https://jira.its-sib.ru/issues/?jql=issue%20in%20(TECHITS-1454,TECHITS-1441)" TargetMode="External" Id="rId167"/><Relationship Type="http://schemas.openxmlformats.org/officeDocument/2006/relationships/hyperlink" Target="https://jira.its-sib.ru/issues/?jql=issue%20in%20(TECHITS-1484)" TargetMode="External" Id="rId168"/><Relationship Type="http://schemas.openxmlformats.org/officeDocument/2006/relationships/hyperlink" Target="https://jira.its-sib.ru/issues/?jql=issue%20in%20(DOCCORP-22043)" TargetMode="External" Id="rId169"/><Relationship Type="http://schemas.openxmlformats.org/officeDocument/2006/relationships/hyperlink" Target="https://jira.its-sib.ru/issues/?jql=issue%20in%20(TECHWIM-3226,DOCCORP-22105)" TargetMode="External" Id="rId170"/><Relationship Type="http://schemas.openxmlformats.org/officeDocument/2006/relationships/hyperlink" Target="https://jira.its-sib.ru/issues/?jql=issue%20in%20(TECHWIM-3226,DOCCORP-22105)" TargetMode="External" Id="rId171"/><Relationship Type="http://schemas.openxmlformats.org/officeDocument/2006/relationships/hyperlink" Target="https://jira.its-sib.ru/issues/?jql=issue%20in%20(DOCCORP-22355)" TargetMode="External" Id="rId172"/><Relationship Type="http://schemas.openxmlformats.org/officeDocument/2006/relationships/hyperlink" Target="https://jira.its-sib.ru/issues/?jql=issue%20in%20(DOCCORP-22357)" TargetMode="External" Id="rId173"/><Relationship Type="http://schemas.openxmlformats.org/officeDocument/2006/relationships/hyperlink" Target="https://jira.its-sib.ru/issues/?jql=issue%20in%20(DOCCORP-22270)" TargetMode="External" Id="rId174"/><Relationship Type="http://schemas.openxmlformats.org/officeDocument/2006/relationships/hyperlink" Target="https://jira.its-sib.ru/issues/?jql=issue%20in%20(DOCCORP-22270)" TargetMode="External" Id="rId175"/><Relationship Type="http://schemas.openxmlformats.org/officeDocument/2006/relationships/hyperlink" Target="https://jira.its-sib.ru/issues/?jql=issue%20in%20(DOCCORP-22270)" TargetMode="External" Id="rId176"/><Relationship Type="http://schemas.openxmlformats.org/officeDocument/2006/relationships/hyperlink" Target="https://jira.its-sib.ru/issues/?jql=issue%20in%20(DOCCORP-22270)" TargetMode="External" Id="rId177"/><Relationship Type="http://schemas.openxmlformats.org/officeDocument/2006/relationships/hyperlink" Target="https://jira.its-sib.ru/issues/?jql=issue%20in%20(DOCCORP-22270)" TargetMode="External" Id="rId178"/><Relationship Type="http://schemas.openxmlformats.org/officeDocument/2006/relationships/hyperlink" Target="https://jira.its-sib.ru/issues/?jql=issue%20in%20(DOCCORP-22270)" TargetMode="External" Id="rId179"/><Relationship Type="http://schemas.openxmlformats.org/officeDocument/2006/relationships/hyperlink" Target="https://jira.its-sib.ru/issues/?jql=issue%20in%20(DOCCORP-22270)" TargetMode="External" Id="rId180"/><Relationship Type="http://schemas.openxmlformats.org/officeDocument/2006/relationships/hyperlink" Target="https://jira.its-sib.ru/issues/?jql=issue%20in%20(DOCCORP-22270)" TargetMode="External" Id="rId181"/><Relationship Type="http://schemas.openxmlformats.org/officeDocument/2006/relationships/hyperlink" Target="https://jira.its-sib.ru/issues/?jql=issue%20in%20(DOCCORP-22270)" TargetMode="External" Id="rId182"/><Relationship Type="http://schemas.openxmlformats.org/officeDocument/2006/relationships/hyperlink" Target="https://jira.its-sib.ru/issues/?jql=issue%20in%20(TECHWIM-3297)" TargetMode="External" Id="rId183"/><Relationship Type="http://schemas.openxmlformats.org/officeDocument/2006/relationships/hyperlink" Target="https://jira.its-sib.ru/issues/?jql=issue%20in%20(TECHITS-1458)" TargetMode="External" Id="rId184"/><Relationship Type="http://schemas.openxmlformats.org/officeDocument/2006/relationships/hyperlink" Target="https://jira.its-sib.ru/issues/?jql=issue%20in%20(TECHITS-1473,TECHITS-1472,TECHITS-1463)" TargetMode="External" Id="rId185"/><Relationship Type="http://schemas.openxmlformats.org/officeDocument/2006/relationships/hyperlink" Target="https://jira.its-sib.ru/issues/?jql=issue%20in%20(TECHWIM-3367)" TargetMode="External" Id="rId186"/><Relationship Type="http://schemas.openxmlformats.org/officeDocument/2006/relationships/hyperlink" Target="https://jira.its-sib.ru/issues/?jql=issue%20in%20(DOCCORP-22049)" TargetMode="External" Id="rId187"/><Relationship Type="http://schemas.openxmlformats.org/officeDocument/2006/relationships/hyperlink" Target="https://jira.its-sib.ru/issues/?jql=issue%20in%20(DOCCORP-22354)" TargetMode="External" Id="rId188"/><Relationship Type="http://schemas.openxmlformats.org/officeDocument/2006/relationships/hyperlink" Target="https://jira.its-sib.ru/issues/?jql=issue%20in%20(DOCCORP-22360)" TargetMode="External" Id="rId189"/><Relationship Type="http://schemas.openxmlformats.org/officeDocument/2006/relationships/hyperlink" Target="https://jira.its-sib.ru/issues/?jql=issue%20in%20(DOCCORP-22268)" TargetMode="External" Id="rId190"/><Relationship Type="http://schemas.openxmlformats.org/officeDocument/2006/relationships/hyperlink" Target="https://jira.its-sib.ru/issues/?jql=issue%20in%20(DOCCORP-22268)" TargetMode="External" Id="rId191"/><Relationship Type="http://schemas.openxmlformats.org/officeDocument/2006/relationships/hyperlink" Target="https://jira.its-sib.ru/issues/?jql=issue%20in%20(DOCCORP-22268)" TargetMode="External" Id="rId192"/><Relationship Type="http://schemas.openxmlformats.org/officeDocument/2006/relationships/hyperlink" Target="https://jira.its-sib.ru/issues/?jql=issue%20in%20(DOCCORP-22268)" TargetMode="External" Id="rId193"/><Relationship Type="http://schemas.openxmlformats.org/officeDocument/2006/relationships/hyperlink" Target="https://jira.its-sib.ru/issues/?jql=issue%20in%20(DOCCORP-22268)" TargetMode="External" Id="rId194"/><Relationship Type="http://schemas.openxmlformats.org/officeDocument/2006/relationships/hyperlink" Target="https://jira.its-sib.ru/issues/?jql=issue%20in%20(DOCCORP-22268)" TargetMode="External" Id="rId195"/><Relationship Type="http://schemas.openxmlformats.org/officeDocument/2006/relationships/hyperlink" Target="https://jira.its-sib.ru/issues/?jql=issue%20in%20(DOCCORP-22268)" TargetMode="External" Id="rId196"/><Relationship Type="http://schemas.openxmlformats.org/officeDocument/2006/relationships/hyperlink" Target="https://jira.its-sib.ru/issues/?jql=issue%20in%20(DOCCORP-22268)" TargetMode="External" Id="rId197"/><Relationship Type="http://schemas.openxmlformats.org/officeDocument/2006/relationships/hyperlink" Target="https://jira.its-sib.ru/issues/?jql=issue%20in%20(DOCCORP-22268)" TargetMode="External" Id="rId198"/><Relationship Type="http://schemas.openxmlformats.org/officeDocument/2006/relationships/hyperlink" Target="https://jira.its-sib.ru/issues/?jql=issue%20in%20(DOCCORP-22042)" TargetMode="External" Id="rId199"/><Relationship Type="http://schemas.openxmlformats.org/officeDocument/2006/relationships/hyperlink" Target="https://jira.its-sib.ru/issues/?jql=issue%20in%20(DOCCORP-22159)" TargetMode="External" Id="rId200"/><Relationship Type="http://schemas.openxmlformats.org/officeDocument/2006/relationships/hyperlink" Target="https://jira.its-sib.ru/issues/?jql=issue%20in%20(DOCCORP-22160)" TargetMode="External" Id="rId201"/><Relationship Type="http://schemas.openxmlformats.org/officeDocument/2006/relationships/hyperlink" Target="https://jira.its-sib.ru/issues/?jql=issue%20in%20(DOCCORP-22254)" TargetMode="External" Id="rId202"/><Relationship Type="http://schemas.openxmlformats.org/officeDocument/2006/relationships/hyperlink" Target="https://jira.its-sib.ru/issues/?jql=issue%20in%20(DOCCORP-22351)" TargetMode="External" Id="rId203"/><Relationship Type="http://schemas.openxmlformats.org/officeDocument/2006/relationships/hyperlink" Target="https://jira.its-sib.ru/issues/?jql=issue%20in%20(DOCCORP-22362)" TargetMode="External" Id="rId204"/><Relationship Type="http://schemas.openxmlformats.org/officeDocument/2006/relationships/hyperlink" Target="https://jira.its-sib.ru/issues/?jql=issue%20in%20(DOCCORP-22107)" TargetMode="External" Id="rId205"/><Relationship Type="http://schemas.openxmlformats.org/officeDocument/2006/relationships/hyperlink" Target="https://jira.its-sib.ru/issues/?jql=issue%20in%20(DOCCORP-22107)" TargetMode="External" Id="rId206"/><Relationship Type="http://schemas.openxmlformats.org/officeDocument/2006/relationships/hyperlink" Target="https://jira.its-sib.ru/issues/?jql=issue%20in%20(DOCCORP-22107)" TargetMode="External" Id="rId207"/><Relationship Type="http://schemas.openxmlformats.org/officeDocument/2006/relationships/hyperlink" Target="https://jira.its-sib.ru/issues/?jql=issue%20in%20(DOCCORP-22107)" TargetMode="External" Id="rId208"/><Relationship Type="http://schemas.openxmlformats.org/officeDocument/2006/relationships/hyperlink" Target="https://jira.its-sib.ru/issues/?jql=issue%20in%20(DOCCORP-22107)" TargetMode="External" Id="rId209"/><Relationship Type="http://schemas.openxmlformats.org/officeDocument/2006/relationships/hyperlink" Target="https://jira.its-sib.ru/issues/?jql=issue%20in%20(DOCCORP-22107)" TargetMode="External" Id="rId210"/><Relationship Type="http://schemas.openxmlformats.org/officeDocument/2006/relationships/hyperlink" Target="https://jira.its-sib.ru/issues/?jql=issue%20in%20(DOCCORP-22107)" TargetMode="External" Id="rId211"/><Relationship Type="http://schemas.openxmlformats.org/officeDocument/2006/relationships/hyperlink" Target="https://jira.its-sib.ru/issues/?jql=issue%20in%20(DOCCORP-22107)" TargetMode="External" Id="rId212"/><Relationship Type="http://schemas.openxmlformats.org/officeDocument/2006/relationships/hyperlink" Target="https://jira.its-sib.ru/issues/?jql=issue%20in%20(DOCCORP-22107)" TargetMode="External" Id="rId213"/><Relationship Type="http://schemas.openxmlformats.org/officeDocument/2006/relationships/hyperlink" Target="https://jira.its-sib.ru/issues/?jql=issue%20in%20(DOCCORP-22107)" TargetMode="External" Id="rId214"/><Relationship Type="http://schemas.openxmlformats.org/officeDocument/2006/relationships/hyperlink" Target="https://jira.its-sib.ru/issues/?jql=issue%20in%20(DOCCORP-22107)" TargetMode="External" Id="rId215"/><Relationship Type="http://schemas.openxmlformats.org/officeDocument/2006/relationships/hyperlink" Target="https://jira.its-sib.ru/issues/?jql=issue%20in%20(DOCCORP-22107)" TargetMode="External" Id="rId216"/><Relationship Type="http://schemas.openxmlformats.org/officeDocument/2006/relationships/hyperlink" Target="https://jira.its-sib.ru/issues/?jql=issue%20in%20(DOCCORP-22107)" TargetMode="External" Id="rId217"/><Relationship Type="http://schemas.openxmlformats.org/officeDocument/2006/relationships/hyperlink" Target="https://jira.its-sib.ru/issues/?jql=issue%20in%20(DOCCORP-22107)" TargetMode="External" Id="rId218"/><Relationship Type="http://schemas.openxmlformats.org/officeDocument/2006/relationships/hyperlink" Target="https://jira.its-sib.ru/issues/?jql=issue%20in%20(DOCCORP-22107)" TargetMode="External" Id="rId219"/><Relationship Type="http://schemas.openxmlformats.org/officeDocument/2006/relationships/hyperlink" Target="https://jira.its-sib.ru/issues/?jql=issue%20in%20(DOCCORP-22107)" TargetMode="External" Id="rId220"/><Relationship Type="http://schemas.openxmlformats.org/officeDocument/2006/relationships/hyperlink" Target="https://jira.its-sib.ru/issues/?jql=issue%20in%20(DOCCORP-22107)" TargetMode="External" Id="rId221"/><Relationship Type="http://schemas.openxmlformats.org/officeDocument/2006/relationships/hyperlink" Target="https://jira.its-sib.ru/issues/?jql=issue%20in%20(DOCCORP-22107)" TargetMode="External" Id="rId222"/><Relationship Type="http://schemas.openxmlformats.org/officeDocument/2006/relationships/hyperlink" Target="https://jira.its-sib.ru/issues/?jql=issue%20in%20(DOCCORP-22107)" TargetMode="External" Id="rId223"/><Relationship Type="http://schemas.openxmlformats.org/officeDocument/2006/relationships/hyperlink" Target="https://jira.its-sib.ru/issues/?jql=issue%20in%20(DOCCORP-22107)" TargetMode="External" Id="rId224"/><Relationship Type="http://schemas.openxmlformats.org/officeDocument/2006/relationships/hyperlink" Target="https://jira.its-sib.ru/issues/?jql=issue%20in%20(DOCCORP-22107)" TargetMode="External" Id="rId225"/><Relationship Type="http://schemas.openxmlformats.org/officeDocument/2006/relationships/hyperlink" Target="https://jira.its-sib.ru/issues/?jql=issue%20in%20(DOCCORP-22196)" TargetMode="External" Id="rId226"/><Relationship Type="http://schemas.openxmlformats.org/officeDocument/2006/relationships/hyperlink" Target="https://jira.its-sib.ru/issues/?jql=issue%20in%20(DOCCORP-22196)" TargetMode="External" Id="rId227"/><Relationship Type="http://schemas.openxmlformats.org/officeDocument/2006/relationships/hyperlink" Target="https://jira.its-sib.ru/issues/?jql=issue%20in%20(DOCCORP-22196)" TargetMode="External" Id="rId228"/><Relationship Type="http://schemas.openxmlformats.org/officeDocument/2006/relationships/hyperlink" Target="https://jira.its-sib.ru/issues/?jql=issue%20in%20(DOCCORP-21990)" TargetMode="External" Id="rId229"/><Relationship Type="http://schemas.openxmlformats.org/officeDocument/2006/relationships/hyperlink" Target="https://jira.its-sib.ru/issues/?jql=issue%20in%20(DOCCORP-21990)" TargetMode="External" Id="rId230"/><Relationship Type="http://schemas.openxmlformats.org/officeDocument/2006/relationships/hyperlink" Target="https://jira.its-sib.ru/issues/?jql=issue%20in%20(DOCCORP-21990)" TargetMode="External" Id="rId231"/><Relationship Type="http://schemas.openxmlformats.org/officeDocument/2006/relationships/hyperlink" Target="https://jira.its-sib.ru/issues/?jql=issue%20in%20(DOCCORP-22295)" TargetMode="External" Id="rId232"/><Relationship Type="http://schemas.openxmlformats.org/officeDocument/2006/relationships/hyperlink" Target="https://jira.its-sib.ru/issues/?jql=issue%20in%20(DOCCORP-22295)" TargetMode="External" Id="rId233"/><Relationship Type="http://schemas.openxmlformats.org/officeDocument/2006/relationships/hyperlink" Target="https://jira.its-sib.ru/issues/?jql=issue%20in%20(DOCCORP-22229)" TargetMode="External" Id="rId234"/><Relationship Type="http://schemas.openxmlformats.org/officeDocument/2006/relationships/hyperlink" Target="https://jira.its-sib.ru/issues/?jql=issue%20in%20(DOCCORP-20516)" TargetMode="External" Id="rId235"/><Relationship Type="http://schemas.openxmlformats.org/officeDocument/2006/relationships/hyperlink" Target="https://jira.its-sib.ru/issues/?jql=issue%20in%20(DOCCORP-20516)" TargetMode="External" Id="rId236"/><Relationship Type="http://schemas.openxmlformats.org/officeDocument/2006/relationships/hyperlink" Target="https://jira.its-sib.ru/issues/?jql=issue%20in%20(DOCCORP-20516)" TargetMode="External" Id="rId237"/><Relationship Type="http://schemas.openxmlformats.org/officeDocument/2006/relationships/hyperlink" Target="https://jira.its-sib.ru/issues/?jql=issue%20in%20(DOCCORP-20516)" TargetMode="External" Id="rId238"/><Relationship Type="http://schemas.openxmlformats.org/officeDocument/2006/relationships/hyperlink" Target="https://jira.its-sib.ru/issues/?jql=issue%20in%20(DOCCORP-20516)" TargetMode="External" Id="rId239"/><Relationship Type="http://schemas.openxmlformats.org/officeDocument/2006/relationships/hyperlink" Target="https://jira.its-sib.ru/issues/?jql=issue%20in%20(DOCCORP-20516)" TargetMode="External" Id="rId240"/><Relationship Type="http://schemas.openxmlformats.org/officeDocument/2006/relationships/hyperlink" Target="https://jira.its-sib.ru/issues/?jql=issue%20in%20(DOCCORP-22079)" TargetMode="External" Id="rId241"/><Relationship Type="http://schemas.openxmlformats.org/officeDocument/2006/relationships/hyperlink" Target="https://jira.its-sib.ru/issues/?jql=issue%20in%20(DOCCORP-22079)" TargetMode="External" Id="rId242"/><Relationship Type="http://schemas.openxmlformats.org/officeDocument/2006/relationships/hyperlink" Target="https://jira.its-sib.ru/issues/?jql=issue%20in%20(DOCCORP-22079)" TargetMode="External" Id="rId243"/><Relationship Type="http://schemas.openxmlformats.org/officeDocument/2006/relationships/hyperlink" Target="https://jira.its-sib.ru/issues/?jql=issue%20in%20(DOCCORP-22079)" TargetMode="External" Id="rId244"/><Relationship Type="http://schemas.openxmlformats.org/officeDocument/2006/relationships/hyperlink" Target="https://jira.its-sib.ru/issues/?jql=issue%20in%20(DOCCORP-22079)" TargetMode="External" Id="rId245"/><Relationship Type="http://schemas.openxmlformats.org/officeDocument/2006/relationships/hyperlink" Target="https://jira.its-sib.ru/issues/?jql=issue%20in%20(DOCCORP-22079)" TargetMode="External" Id="rId246"/><Relationship Type="http://schemas.openxmlformats.org/officeDocument/2006/relationships/hyperlink" Target="https://jira.its-sib.ru/issues/?jql=issue%20in%20(DOCCORP-22079)" TargetMode="External" Id="rId247"/><Relationship Type="http://schemas.openxmlformats.org/officeDocument/2006/relationships/hyperlink" Target="https://jira.its-sib.ru/issues/?jql=issue%20in%20(DOCCORP-22079)" TargetMode="External" Id="rId248"/><Relationship Type="http://schemas.openxmlformats.org/officeDocument/2006/relationships/hyperlink" Target="https://jira.its-sib.ru/issues/?jql=issue%20in%20(DOCCORP-22079)" TargetMode="External" Id="rId249"/><Relationship Type="http://schemas.openxmlformats.org/officeDocument/2006/relationships/hyperlink" Target="https://jira.its-sib.ru/issues/?jql=issue%20in%20(DOCCORP-22079)" TargetMode="External" Id="rId250"/><Relationship Type="http://schemas.openxmlformats.org/officeDocument/2006/relationships/hyperlink" Target="https://jira.its-sib.ru/issues/?jql=issue%20in%20(DOCCORP-22079)" TargetMode="External" Id="rId251"/><Relationship Type="http://schemas.openxmlformats.org/officeDocument/2006/relationships/hyperlink" Target="https://jira.its-sib.ru/issues/?jql=issue%20in%20(DOCCORP-22079)" TargetMode="External" Id="rId252"/><Relationship Type="http://schemas.openxmlformats.org/officeDocument/2006/relationships/hyperlink" Target="https://jira.its-sib.ru/issues/?jql=issue%20in%20(DOCCORP-22079)" TargetMode="External" Id="rId253"/><Relationship Type="http://schemas.openxmlformats.org/officeDocument/2006/relationships/hyperlink" Target="https://jira.its-sib.ru/issues/?jql=issue%20in%20(DOCCORP-22079)" TargetMode="External" Id="rId254"/><Relationship Type="http://schemas.openxmlformats.org/officeDocument/2006/relationships/hyperlink" Target="https://jira.its-sib.ru/issues/?jql=issue%20in%20(DOCCORP-22079)" TargetMode="External" Id="rId255"/><Relationship Type="http://schemas.openxmlformats.org/officeDocument/2006/relationships/hyperlink" Target="https://jira.its-sib.ru/issues/?jql=issue%20in%20(DOCCORP-22079)" TargetMode="External" Id="rId256"/><Relationship Type="http://schemas.openxmlformats.org/officeDocument/2006/relationships/hyperlink" Target="https://jira.its-sib.ru/issues/?jql=issue%20in%20(DOCCORP-22079)" TargetMode="External" Id="rId257"/><Relationship Type="http://schemas.openxmlformats.org/officeDocument/2006/relationships/hyperlink" Target="https://jira.its-sib.ru/issues/?jql=issue%20in%20(DOCCORP-22079)" TargetMode="External" Id="rId258"/><Relationship Type="http://schemas.openxmlformats.org/officeDocument/2006/relationships/hyperlink" Target="https://jira.its-sib.ru/issues/?jql=issue%20in%20(DOCCORP-22079)" TargetMode="External" Id="rId259"/><Relationship Type="http://schemas.openxmlformats.org/officeDocument/2006/relationships/hyperlink" Target="https://jira.its-sib.ru/issues/?jql=issue%20in%20(DOCCORP-22079)" TargetMode="External" Id="rId260"/><Relationship Type="http://schemas.openxmlformats.org/officeDocument/2006/relationships/hyperlink" Target="https://jira.its-sib.ru/issues/?jql=issue%20in%20(DOCCORP-22079)" TargetMode="External" Id="rId261"/><Relationship Type="http://schemas.openxmlformats.org/officeDocument/2006/relationships/hyperlink" Target="https://jira.its-sib.ru/issues/?jql=issue%20in%20(DOCCORP-22079)" TargetMode="External" Id="rId262"/><Relationship Type="http://schemas.openxmlformats.org/officeDocument/2006/relationships/hyperlink" Target="https://jira.its-sib.ru/issues/?jql=issue%20in%20(DOCCORP-22079)" TargetMode="External" Id="rId263"/><Relationship Type="http://schemas.openxmlformats.org/officeDocument/2006/relationships/hyperlink" Target="https://jira.its-sib.ru/issues/?jql=issue%20in%20(TECHWIM-3206)" TargetMode="External" Id="rId264"/><Relationship Type="http://schemas.openxmlformats.org/officeDocument/2006/relationships/hyperlink" Target="https://jira.its-sib.ru/issues/?jql=issue%20in%20(DOCCORP-22265)" TargetMode="External" Id="rId265"/><Relationship Type="http://schemas.openxmlformats.org/officeDocument/2006/relationships/hyperlink" Target="https://jira.its-sib.ru/issues/?jql=issue%20in%20(DOCCORP-22265)" TargetMode="External" Id="rId266"/><Relationship Type="http://schemas.openxmlformats.org/officeDocument/2006/relationships/hyperlink" Target="https://jira.its-sib.ru/issues/?jql=issue%20in%20(DOCCORP-22265)" TargetMode="External" Id="rId267"/><Relationship Type="http://schemas.openxmlformats.org/officeDocument/2006/relationships/hyperlink" Target="https://jira.its-sib.ru/issues/?jql=issue%20in%20(TECHWIM-3315)" TargetMode="External" Id="rId268"/><Relationship Type="http://schemas.openxmlformats.org/officeDocument/2006/relationships/hyperlink" Target="https://jira.its-sib.ru/issues/?jql=issue%20in%20(TECHWIM-3315)" TargetMode="External" Id="rId269"/><Relationship Type="http://schemas.openxmlformats.org/officeDocument/2006/relationships/hyperlink" Target="https://jira.its-sib.ru/issues/?jql=issue%20in%20(TECHWIM-3315)" TargetMode="External" Id="rId270"/><Relationship Type="http://schemas.openxmlformats.org/officeDocument/2006/relationships/hyperlink" Target="https://jira.its-sib.ru/issues/?jql=issue%20in%20(TECHWIM-3315)" TargetMode="External" Id="rId271"/><Relationship Type="http://schemas.openxmlformats.org/officeDocument/2006/relationships/hyperlink" Target="https://jira.its-sib.ru/issues/?jql=issue%20in%20(TECHWIM-3344,TECHWIM-3315)" TargetMode="External" Id="rId272"/><Relationship Type="http://schemas.openxmlformats.org/officeDocument/2006/relationships/hyperlink" Target="https://jira.its-sib.ru/issues/?jql=issue%20in%20(TECHWIM-3315)" TargetMode="External" Id="rId273"/><Relationship Type="http://schemas.openxmlformats.org/officeDocument/2006/relationships/hyperlink" Target="https://jira.its-sib.ru/issues/?jql=issue%20in%20(TECHWIM-3315)" TargetMode="External" Id="rId274"/><Relationship Type="http://schemas.openxmlformats.org/officeDocument/2006/relationships/hyperlink" Target="https://jira.its-sib.ru/issues/?jql=issue%20in%20(TECHWIM-3315)" TargetMode="External" Id="rId275"/><Relationship Type="http://schemas.openxmlformats.org/officeDocument/2006/relationships/hyperlink" Target="https://jira.its-sib.ru/issues/?jql=issue%20in%20(TECHWIM-3315)" TargetMode="External" Id="rId276"/><Relationship Type="http://schemas.openxmlformats.org/officeDocument/2006/relationships/hyperlink" Target="https://jira.its-sib.ru/issues/?jql=issue%20in%20(TECHWIM-2869)" TargetMode="External" Id="rId277"/><Relationship Type="http://schemas.openxmlformats.org/officeDocument/2006/relationships/hyperlink" Target="https://jira.its-sib.ru/issues/?jql=issue%20in%20(TECHWIM-3335)" TargetMode="External" Id="rId278"/><Relationship Type="http://schemas.openxmlformats.org/officeDocument/2006/relationships/hyperlink" Target="https://jira.its-sib.ru/issues/?jql=issue%20in%20(TECHWIM-3335)" TargetMode="External" Id="rId279"/><Relationship Type="http://schemas.openxmlformats.org/officeDocument/2006/relationships/hyperlink" Target="https://jira.its-sib.ru/issues/?jql=issue%20in%20(TECHWIM-3335)" TargetMode="External" Id="rId280"/><Relationship Type="http://schemas.openxmlformats.org/officeDocument/2006/relationships/hyperlink" Target="https://jira.its-sib.ru/issues/?jql=issue%20in%20(TECHWIM-3335)" TargetMode="External" Id="rId281"/><Relationship Type="http://schemas.openxmlformats.org/officeDocument/2006/relationships/hyperlink" Target="https://jira.its-sib.ru/issues/?jql=issue%20in%20(TECHWIM-3423)" TargetMode="External" Id="rId282"/><Relationship Type="http://schemas.openxmlformats.org/officeDocument/2006/relationships/hyperlink" Target="https://jira.its-sib.ru/issues/?jql=issue%20in%20(TECHWIM-3320)" TargetMode="External" Id="rId283"/><Relationship Type="http://schemas.openxmlformats.org/officeDocument/2006/relationships/hyperlink" Target="https://jira.its-sib.ru/issues/?jql=issue%20in%20(TECHWIM-3303,TECHWIM-3302,TECHWIM-3301)" TargetMode="External" Id="rId284"/><Relationship Type="http://schemas.openxmlformats.org/officeDocument/2006/relationships/hyperlink" Target="https://jira.its-sib.ru/issues/?jql=issue%20in%20(TECHWIM-3315,TECHWIM-3299,TECHWIM-3299)" TargetMode="External" Id="rId285"/><Relationship Type="http://schemas.openxmlformats.org/officeDocument/2006/relationships/hyperlink" Target="https://jira.its-sib.ru/issues/?jql=issue%20in%20(TECHWIM-3315)" TargetMode="External" Id="rId286"/><Relationship Type="http://schemas.openxmlformats.org/officeDocument/2006/relationships/hyperlink" Target="https://jira.its-sib.ru/issues/?jql=issue%20in%20(TECHWIM-3335,TECHWIM-3315)" TargetMode="External" Id="rId287"/><Relationship Type="http://schemas.openxmlformats.org/officeDocument/2006/relationships/hyperlink" Target="https://jira.its-sib.ru/issues/?jql=issue%20in%20(TECHWIM-3335,TECHWIM-3315)" TargetMode="External" Id="rId288"/><Relationship Type="http://schemas.openxmlformats.org/officeDocument/2006/relationships/hyperlink" Target="https://jira.its-sib.ru/issues/?jql=issue%20in%20(TECHWIM-3315,TECHWIM-3335)" TargetMode="External" Id="rId289"/><Relationship Type="http://schemas.openxmlformats.org/officeDocument/2006/relationships/hyperlink" Target="https://jira.its-sib.ru/issues/?jql=issue%20in%20(TECHWIM-3315,TECHWIM-3315,TECHWIM-3315,TECHWIM-3404,TECHWIM-3381,TECHWIM-3335)" TargetMode="External" Id="rId290"/><Relationship Type="http://schemas.openxmlformats.org/officeDocument/2006/relationships/hyperlink" Target="https://jira.its-sib.ru/issues/?jql=issue%20in%20(TECHWIM-3335)" TargetMode="External" Id="rId291"/><Relationship Type="http://schemas.openxmlformats.org/officeDocument/2006/relationships/hyperlink" Target="https://jira.its-sib.ru/issues/?jql=issue%20in%20(TECHWIM-3335)" TargetMode="External" Id="rId292"/><Relationship Type="http://schemas.openxmlformats.org/officeDocument/2006/relationships/hyperlink" Target="https://jira.its-sib.ru/issues/?jql=issue%20in%20(TECHWIM-3335)" TargetMode="External" Id="rId293"/><Relationship Type="http://schemas.openxmlformats.org/officeDocument/2006/relationships/hyperlink" Target="https://jira.its-sib.ru/issues/?jql=issue%20in%20(TECHWIM-3335)" TargetMode="External" Id="rId294"/><Relationship Type="http://schemas.openxmlformats.org/officeDocument/2006/relationships/hyperlink" Target="https://jira.its-sib.ru/issues/?jql=issue%20in%20(TECHWIM-3335)" TargetMode="External" Id="rId295"/><Relationship Type="http://schemas.openxmlformats.org/officeDocument/2006/relationships/hyperlink" Target="https://jira.its-sib.ru/issues/?jql=issue%20in%20(TECHWIM-3335)" TargetMode="External" Id="rId296"/><Relationship Type="http://schemas.openxmlformats.org/officeDocument/2006/relationships/hyperlink" Target="https://jira.its-sib.ru/issues/?jql=issue%20in%20(TECHWIM-2869)" TargetMode="External" Id="rId297"/><Relationship Type="http://schemas.openxmlformats.org/officeDocument/2006/relationships/hyperlink" Target="https://jira.its-sib.ru/issues/?jql=issue%20in%20(TECHWIM-3309,TECHWIM-3309)" TargetMode="External" Id="rId298"/><Relationship Type="http://schemas.openxmlformats.org/officeDocument/2006/relationships/hyperlink" Target="https://jira.its-sib.ru/issues/?jql=issue%20in%20(TECHWIM-3399)" TargetMode="External" Id="rId299"/><Relationship Type="http://schemas.openxmlformats.org/officeDocument/2006/relationships/hyperlink" Target="https://jira.its-sib.ru/issues/?jql=issue%20in%20(TECHWIM-3348,TECHWIM-3346)" TargetMode="External" Id="rId300"/><Relationship Type="http://schemas.openxmlformats.org/officeDocument/2006/relationships/hyperlink" Target="https://jira.its-sib.ru/issues/?jql=issue%20in%20(DOCCORP-22199)" TargetMode="External" Id="rId301"/><Relationship Type="http://schemas.openxmlformats.org/officeDocument/2006/relationships/hyperlink" Target="https://jira.its-sib.ru/issues/?jql=issue%20in%20(DOCCORP-22199)" TargetMode="External" Id="rId302"/><Relationship Type="http://schemas.openxmlformats.org/officeDocument/2006/relationships/hyperlink" Target="https://jira.its-sib.ru/issues/?jql=issue%20in%20(TECHWIM-3379,DOCCORP-22199,TECHWIM-3371,DOCCORP-22199,TECHWIM-3359,DOCCORP-22199)" TargetMode="External" Id="rId303"/><Relationship Type="http://schemas.openxmlformats.org/officeDocument/2006/relationships/hyperlink" Target="https://jira.its-sib.ru/issues/?jql=issue%20in%20(DOCCORP-22199)" TargetMode="External" Id="rId304"/><Relationship Type="http://schemas.openxmlformats.org/officeDocument/2006/relationships/hyperlink" Target="https://jira.its-sib.ru/issues/?jql=issue%20in%20(DOCCORP-22199)" TargetMode="External" Id="rId305"/><Relationship Type="http://schemas.openxmlformats.org/officeDocument/2006/relationships/hyperlink" Target="https://jira.its-sib.ru/issues/?jql=issue%20in%20(TECHWIM-3344,DOCCORP-22199,TECHWIM-3335,DOCCORP-22199,TECHWIM-3315,DOCCORP-22199)" TargetMode="External" Id="rId306"/><Relationship Type="http://schemas.openxmlformats.org/officeDocument/2006/relationships/hyperlink" Target="https://jira.its-sib.ru/issues/?jql=issue%20in%20(TECHWIM-3374,DOCCORP-22199,TECHWIM-3372,DOCCORP-22199,TECHWIM-3358,DOCCORP-22199,TECHWIM-3358,DOCCORP-22199,TECHWIM-3350,DOCCORP-22199,TECHWIM-3350,DOCCORP-22199,TECHWIM-3350,DOCCORP-22199,TECHWIM-3335,DOCCORP-22199,TECHWIM-3315,DOCCORP-22199,TECHWIM-3177,DOCCORP-22199)" TargetMode="External" Id="rId307"/><Relationship Type="http://schemas.openxmlformats.org/officeDocument/2006/relationships/hyperlink" Target="https://jira.its-sib.ru/issues/?jql=issue%20in%20(TECHWIM-3344,DOCCORP-22199,TECHWIM-3315,DOCCORP-22199,TECHWIM-3177,DOCCORP-22199,TECHWIM-3177,DOCCORP-22199,TECHWIM-3335,DOCCORP-22199)" TargetMode="External" Id="rId308"/><Relationship Type="http://schemas.openxmlformats.org/officeDocument/2006/relationships/hyperlink" Target="https://jira.its-sib.ru/issues/?jql=issue%20in%20(TECHWIM-3315,DOCCORP-22199,TECHWIM-3335,DOCCORP-22199)" TargetMode="External" Id="rId309"/><Relationship Type="http://schemas.openxmlformats.org/officeDocument/2006/relationships/hyperlink" Target="https://jira.its-sib.ru/issues/?jql=issue%20in%20(TECHWIM-3315,DOCCORP-22199,TECHWIM-3335,DOCCORP-22199)" TargetMode="External" Id="rId310"/><Relationship Type="http://schemas.openxmlformats.org/officeDocument/2006/relationships/hyperlink" Target="https://jira.its-sib.ru/issues/?jql=issue%20in%20(TECHWIM-3349,DOCCORP-22199,TECHWIM-3347,DOCCORP-22199,TECHWIM-3329,DOCCORP-22199)" TargetMode="External" Id="rId311"/><Relationship Type="http://schemas.openxmlformats.org/officeDocument/2006/relationships/hyperlink" Target="https://jira.its-sib.ru/issues/?jql=issue%20in%20(TECHWIM-3349,DOCCORP-22199,TECHWIM-3349,DOCCORP-22199,TECHWIM-3347,DOCCORP-22199,TECHWIM-3329,DOCCORP-22199)" TargetMode="External" Id="rId312"/><Relationship Type="http://schemas.openxmlformats.org/officeDocument/2006/relationships/hyperlink" Target="https://jira.its-sib.ru/issues/?jql=issue%20in%20(DOCCORP-22199)" TargetMode="External" Id="rId313"/><Relationship Type="http://schemas.openxmlformats.org/officeDocument/2006/relationships/hyperlink" Target="https://jira.its-sib.ru/issues/?jql=issue%20in%20(DOCCORP-22199)" TargetMode="External" Id="rId314"/><Relationship Type="http://schemas.openxmlformats.org/officeDocument/2006/relationships/hyperlink" Target="https://jira.its-sib.ru/issues/?jql=issue%20in%20(DOCCORP-22199)" TargetMode="External" Id="rId315"/><Relationship Type="http://schemas.openxmlformats.org/officeDocument/2006/relationships/hyperlink" Target="https://jira.its-sib.ru/issues/?jql=issue%20in%20(TECHWIM-3320)" TargetMode="External" Id="rId316"/><Relationship Type="http://schemas.openxmlformats.org/officeDocument/2006/relationships/hyperlink" Target="https://jira.its-sib.ru/issues/?jql=issue%20in%20(TECHWIM-3320)" TargetMode="External" Id="rId317"/><Relationship Type="http://schemas.openxmlformats.org/officeDocument/2006/relationships/hyperlink" Target="https://jira.its-sib.ru/issues/?jql=issue%20in%20(TECHWIM-3320)" TargetMode="External" Id="rId318"/><Relationship Type="http://schemas.openxmlformats.org/officeDocument/2006/relationships/hyperlink" Target="https://jira.its-sib.ru/issues/?jql=issue%20in%20(TECHWIM-3271,TECHWIM-3249)" TargetMode="External" Id="rId319"/><Relationship Type="http://schemas.openxmlformats.org/officeDocument/2006/relationships/hyperlink" Target="https://jira.its-sib.ru/issues/?jql=issue%20in%20(TECHWIM-3271)" TargetMode="External" Id="rId320"/><Relationship Type="http://schemas.openxmlformats.org/officeDocument/2006/relationships/hyperlink" Target="https://jira.its-sib.ru/issues/?jql=issue%20in%20(TECHWIM-3315,TECHWIM-3312)" TargetMode="External" Id="rId321"/><Relationship Type="http://schemas.openxmlformats.org/officeDocument/2006/relationships/hyperlink" Target="https://jira.its-sib.ru/issues/?jql=issue%20in%20(TECHWIM-3315,TECHWIM-3312)" TargetMode="External" Id="rId322"/><Relationship Type="http://schemas.openxmlformats.org/officeDocument/2006/relationships/hyperlink" Target="https://jira.its-sib.ru/issues/?jql=issue%20in%20(TECHWIM-3335,TECHWIM-3315,TECHWIM-3312)" TargetMode="External" Id="rId323"/><Relationship Type="http://schemas.openxmlformats.org/officeDocument/2006/relationships/hyperlink" Target="https://jira.its-sib.ru/issues/?jql=issue%20in%20(TECHWIM-3335,TECHWIM-3315,TECHWIM-3354,TECHWIM-3344)" TargetMode="External" Id="rId324"/><Relationship Type="http://schemas.openxmlformats.org/officeDocument/2006/relationships/hyperlink" Target="https://jira.its-sib.ru/issues/?jql=issue%20in%20(TECHWIM-3344,TECHWIM-3335,TECHWIM-3315,TECHWIM-3361)" TargetMode="External" Id="rId325"/><Relationship Type="http://schemas.openxmlformats.org/officeDocument/2006/relationships/hyperlink" Target="https://jira.its-sib.ru/issues/?jql=issue%20in%20(TECHWIM-3374,TECHWIM-3335,TECHWIM-3315)" TargetMode="External" Id="rId326"/><Relationship Type="http://schemas.openxmlformats.org/officeDocument/2006/relationships/hyperlink" Target="https://jira.its-sib.ru/issues/?jql=issue%20in%20(TECHWIM-3344,TECHWIM-3315,TECHWIM-3361)" TargetMode="External" Id="rId327"/><Relationship Type="http://schemas.openxmlformats.org/officeDocument/2006/relationships/hyperlink" Target="https://jira.its-sib.ru/issues/?jql=issue%20in%20(TECHWIM-3315,TECHWIM-3395)" TargetMode="External" Id="rId328"/><Relationship Type="http://schemas.openxmlformats.org/officeDocument/2006/relationships/hyperlink" Target="https://jira.its-sib.ru/issues/?jql=issue%20in%20(TECHWIM-3315,TECHWIM-3366)" TargetMode="External" Id="rId329"/><Relationship Type="http://schemas.openxmlformats.org/officeDocument/2006/relationships/hyperlink" Target="https://jira.its-sib.ru/issues/?jql=issue%20in%20(TECHWIM-3366)" TargetMode="External" Id="rId330"/><Relationship Type="http://schemas.openxmlformats.org/officeDocument/2006/relationships/hyperlink" Target="https://jira.its-sib.ru/issues/?jql=issue%20in%20(TECHWIM-3347)" TargetMode="External" Id="rId331"/><Relationship Type="http://schemas.openxmlformats.org/officeDocument/2006/relationships/hyperlink" Target="https://jira.its-sib.ru/issues/?jql=issue%20in%20(TECHWIM-3347)" TargetMode="External" Id="rId332"/><Relationship Type="http://schemas.openxmlformats.org/officeDocument/2006/relationships/hyperlink" Target="https://jira.its-sib.ru/issues/?jql=issue%20in%20(TECHWIM-3461)" TargetMode="External" Id="rId333"/><Relationship Type="http://schemas.openxmlformats.org/officeDocument/2006/relationships/hyperlink" Target="https://jira.its-sib.ru/issues/?jql=issue%20in%20(DOCCORP-22050)" TargetMode="External" Id="rId334"/><Relationship Type="http://schemas.openxmlformats.org/officeDocument/2006/relationships/hyperlink" Target="https://jira.its-sib.ru/issues/?jql=issue%20in%20(DOCCORP-22050)" TargetMode="External" Id="rId335"/><Relationship Type="http://schemas.openxmlformats.org/officeDocument/2006/relationships/hyperlink" Target="https://jira.its-sib.ru/issues/?jql=issue%20in%20(DOCCORP-22050)" TargetMode="External" Id="rId336"/><Relationship Type="http://schemas.openxmlformats.org/officeDocument/2006/relationships/hyperlink" Target="https://jira.its-sib.ru/issues/?jql=issue%20in%20(DOCCORP-22050)" TargetMode="External" Id="rId337"/><Relationship Type="http://schemas.openxmlformats.org/officeDocument/2006/relationships/hyperlink" Target="https://jira.its-sib.ru/issues/?jql=issue%20in%20(DOCCORP-22050)" TargetMode="External" Id="rId338"/><Relationship Type="http://schemas.openxmlformats.org/officeDocument/2006/relationships/hyperlink" Target="https://jira.its-sib.ru/issues/?jql=issue%20in%20(TECHWIM-3320)" TargetMode="External" Id="rId339"/><Relationship Type="http://schemas.openxmlformats.org/officeDocument/2006/relationships/hyperlink" Target="https://jira.its-sib.ru/issues/?jql=issue%20in%20(TECHWIM-3320)" TargetMode="External" Id="rId340"/><Relationship Type="http://schemas.openxmlformats.org/officeDocument/2006/relationships/hyperlink" Target="https://jira.its-sib.ru/issues/?jql=issue%20in%20(TECHWIM-3303,TECHWIM-3302,TECHWIM-3301)" TargetMode="External" Id="rId341"/><Relationship Type="http://schemas.openxmlformats.org/officeDocument/2006/relationships/hyperlink" Target="https://jira.its-sib.ru/issues/?jql=issue%20in%20(TECHWIM-3315,TECHWIM-3299)" TargetMode="External" Id="rId342"/><Relationship Type="http://schemas.openxmlformats.org/officeDocument/2006/relationships/hyperlink" Target="https://jira.its-sib.ru/issues/?jql=issue%20in%20(TECHWIM-3315)" TargetMode="External" Id="rId343"/><Relationship Type="http://schemas.openxmlformats.org/officeDocument/2006/relationships/hyperlink" Target="https://jira.its-sib.ru/issues/?jql=issue%20in%20(TECHWIM-3315)" TargetMode="External" Id="rId344"/><Relationship Type="http://schemas.openxmlformats.org/officeDocument/2006/relationships/hyperlink" Target="https://jira.its-sib.ru/issues/?jql=issue%20in%20(TECHWIM-3315,TECHWIM-3315,TECHWIM-3404,TECHWIM-3381)" TargetMode="External" Id="rId345"/><Relationship Type="http://schemas.openxmlformats.org/officeDocument/2006/relationships/hyperlink" Target="https://jira.its-sib.ru/issues/?jql=issue%20in%20(TECHWIM-3425,TECHWIM-3425,TECHWIM-3424,TECHWIM-3424)" TargetMode="External" Id="rId346"/><Relationship Type="http://schemas.openxmlformats.org/officeDocument/2006/relationships/hyperlink" Target="https://jira.its-sib.ru/issues/?jql=issue%20in%20(TECHWIM-3376,TECHWIM-3462,TECHWIM-3421)" TargetMode="External" Id="rId347"/><Relationship Type="http://schemas.openxmlformats.org/officeDocument/2006/relationships/hyperlink" Target="https://jira.its-sib.ru/issues/?jql=issue%20in%20(TECHWIM-3467,TECHWIM-3376,TECHWIM-3151,TECHWIM-3462,TECHWIM-3421,TECHWIM-3066)" TargetMode="External" Id="rId348"/><Relationship Type="http://schemas.openxmlformats.org/officeDocument/2006/relationships/hyperlink" Target="https://jira.its-sib.ru/issues/?jql=issue%20in%20(TECHWIM-3376,TECHWIM-3066)" TargetMode="External" Id="rId349"/><Relationship Type="http://schemas.openxmlformats.org/officeDocument/2006/relationships/hyperlink" Target="https://jira.its-sib.ru/issues/?jql=issue%20in%20(TECHWIM-3309)" TargetMode="External" Id="rId350"/><Relationship Type="http://schemas.openxmlformats.org/officeDocument/2006/relationships/hyperlink" Target="https://jira.its-sib.ru/issues/?jql=issue%20in%20(TECHWIM-3399)" TargetMode="External" Id="rId351"/><Relationship Type="http://schemas.openxmlformats.org/officeDocument/2006/relationships/hyperlink" Target="https://jira.its-sib.ru/issues/?jql=issue%20in%20(TECHWIM-3436,DOCCORP-22305)" TargetMode="External" Id="rId352"/><Relationship Type="http://schemas.openxmlformats.org/officeDocument/2006/relationships/hyperlink" Target="https://jira.its-sib.ru/issues/?jql=issue%20in%20(TECHWIM-3376,DOCCORP-22305,TECHWIM-3344,DOCCORP-22305)" TargetMode="External" Id="rId353"/><Relationship Type="http://schemas.openxmlformats.org/officeDocument/2006/relationships/hyperlink" Target="https://jira.its-sib.ru/issues/?jql=issue%20in%20(TECHWIM-3315,TECHWIM-3312,TECHWIM-3299)" TargetMode="External" Id="rId354"/><Relationship Type="http://schemas.openxmlformats.org/officeDocument/2006/relationships/hyperlink" Target="https://jira.its-sib.ru/issues/?jql=issue%20in%20(TECHWIM-3315,TECHWIM-3312)" TargetMode="External" Id="rId355"/><Relationship Type="http://schemas.openxmlformats.org/officeDocument/2006/relationships/hyperlink" Target="https://jira.its-sib.ru/issues/?jql=issue%20in%20(TECHWIM-3335,TECHWIM-3315,TECHWIM-3312)" TargetMode="External" Id="rId356"/><Relationship Type="http://schemas.openxmlformats.org/officeDocument/2006/relationships/hyperlink" Target="https://jira.its-sib.ru/issues/?jql=issue%20in%20(TECHWIM-3335,TECHWIM-3315,TECHWIM-3312,TECHWIM-3289)" TargetMode="External" Id="rId357"/><Relationship Type="http://schemas.openxmlformats.org/officeDocument/2006/relationships/hyperlink" Target="https://jira.its-sib.ru/issues/?jql=issue%20in%20(TECHWIM-3344,TECHWIM-3315)" TargetMode="External" Id="rId358"/><Relationship Type="http://schemas.openxmlformats.org/officeDocument/2006/relationships/hyperlink" Target="https://jira.its-sib.ru/issues/?jql=issue%20in%20(TECHWIM-3344,TECHWIM-3315)" TargetMode="External" Id="rId359"/><Relationship Type="http://schemas.openxmlformats.org/officeDocument/2006/relationships/hyperlink" Target="https://jira.its-sib.ru/issues/?jql=issue%20in%20(TECHWIM-3425,TECHWIM-3425,TECHWIM-3425,TECHWIM-3424,TECHWIM-3424,TECHWIM-3424,TECHWIM-3344)" TargetMode="External" Id="rId360"/><Relationship Type="http://schemas.openxmlformats.org/officeDocument/2006/relationships/hyperlink" Target="https://jira.its-sib.ru/issues/?jql=issue%20in%20(TECHWIM-3445,TECHWIM-3376)" TargetMode="External" Id="rId361"/><Relationship Type="http://schemas.openxmlformats.org/officeDocument/2006/relationships/hyperlink" Target="https://jira.its-sib.ru/issues/?jql=issue%20in%20(TECHWIM-3467,TECHWIM-3376,TECHWIM-3151,TECHWIM-3151)" TargetMode="External" Id="rId362"/><Relationship Type="http://schemas.openxmlformats.org/officeDocument/2006/relationships/hyperlink" Target="https://jira.its-sib.ru/issues/?jql=issue%20in%20(TECHWIM-3376)" TargetMode="External" Id="rId363"/><Relationship Type="http://schemas.openxmlformats.org/officeDocument/2006/relationships/hyperlink" Target="https://jira.its-sib.ru/issues/?jql=issue%20in%20(TECHWIM-3348,TECHWIM-3346)" TargetMode="External" Id="rId364"/><Relationship Type="http://schemas.openxmlformats.org/officeDocument/2006/relationships/hyperlink" Target="https://jira.its-sib.ru/issues/?jql=issue%20in%20(DOCCORP-22198)" TargetMode="External" Id="rId365"/><Relationship Type="http://schemas.openxmlformats.org/officeDocument/2006/relationships/hyperlink" Target="https://jira.its-sib.ru/issues/?jql=issue%20in%20(DOCCORP-22198)" TargetMode="External" Id="rId366"/><Relationship Type="http://schemas.openxmlformats.org/officeDocument/2006/relationships/hyperlink" Target="https://jira.its-sib.ru/issues/?jql=issue%20in%20(TECHWIM-3379,DOCCORP-22198,TECHWIM-3371,DOCCORP-22198,TECHWIM-3359,DOCCORP-22198)" TargetMode="External" Id="rId367"/><Relationship Type="http://schemas.openxmlformats.org/officeDocument/2006/relationships/hyperlink" Target="https://jira.its-sib.ru/issues/?jql=issue%20in%20(DOCCORP-22198)" TargetMode="External" Id="rId368"/><Relationship Type="http://schemas.openxmlformats.org/officeDocument/2006/relationships/hyperlink" Target="https://jira.its-sib.ru/issues/?jql=issue%20in%20(DOCCORP-22198)" TargetMode="External" Id="rId369"/><Relationship Type="http://schemas.openxmlformats.org/officeDocument/2006/relationships/hyperlink" Target="https://jira.its-sib.ru/issues/?jql=issue%20in%20(TECHWIM-3344,DOCCORP-22198,TECHWIM-3335,DOCCORP-22198,TECHWIM-3315,DOCCORP-22198)" TargetMode="External" Id="rId370"/><Relationship Type="http://schemas.openxmlformats.org/officeDocument/2006/relationships/hyperlink" Target="https://jira.its-sib.ru/issues/?jql=issue%20in%20(TECHWIM-3374,DOCCORP-22198,TECHWIM-3372,DOCCORP-22198,TECHWIM-3358,DOCCORP-22198,TECHWIM-3358,DOCCORP-22198,TECHWIM-3350,DOCCORP-22198,TECHWIM-3350,DOCCORP-22198,TECHWIM-3350,DOCCORP-22198,TECHWIM-3335,DOCCORP-22198,TECHWIM-3315,DOCCORP-22198,TECHWIM-3177,DOCCORP-22198)" TargetMode="External" Id="rId371"/><Relationship Type="http://schemas.openxmlformats.org/officeDocument/2006/relationships/hyperlink" Target="https://jira.its-sib.ru/issues/?jql=issue%20in%20(TECHWIM-3344,DOCCORP-22198,TECHWIM-3315,DOCCORP-22198,TECHWIM-3177,DOCCORP-22198,TECHWIM-3177,DOCCORP-22198)" TargetMode="External" Id="rId372"/><Relationship Type="http://schemas.openxmlformats.org/officeDocument/2006/relationships/hyperlink" Target="https://jira.its-sib.ru/issues/?jql=issue%20in%20(TECHWIM-3344,DOCCORP-22198,TECHWIM-3315,DOCCORP-22198)" TargetMode="External" Id="rId373"/><Relationship Type="http://schemas.openxmlformats.org/officeDocument/2006/relationships/hyperlink" Target="https://jira.its-sib.ru/issues/?jql=issue%20in%20(TECHWIM-3344,DOCCORP-22198,TECHWIM-3315,DOCCORP-22198)" TargetMode="External" Id="rId374"/><Relationship Type="http://schemas.openxmlformats.org/officeDocument/2006/relationships/hyperlink" Target="https://jira.its-sib.ru/issues/?jql=issue%20in%20(TECHWIM-3436,DOCCORP-22306,TECHWIM-3344,DOCCORP-22306)" TargetMode="External" Id="rId375"/><Relationship Type="http://schemas.openxmlformats.org/officeDocument/2006/relationships/hyperlink" Target="https://jira.its-sib.ru/issues/?jql=issue%20in%20(TECHWIM-3437,DOCCORP-22306,TECHWIM-3376,DOCCORP-22306,TECHWIM-3344,DOCCORP-22306,TECHWIM-3344,DOCCORP-22306)" TargetMode="External" Id="rId376"/><Relationship Type="http://schemas.openxmlformats.org/officeDocument/2006/relationships/hyperlink" Target="https://jira.its-sib.ru/issues/?jql=issue%20in%20(TECHWIM-3349,DOCCORP-22198,TECHWIM-3347,DOCCORP-22198,TECHWIM-3329,DOCCORP-22198)" TargetMode="External" Id="rId377"/><Relationship Type="http://schemas.openxmlformats.org/officeDocument/2006/relationships/hyperlink" Target="https://jira.its-sib.ru/issues/?jql=issue%20in%20(TECHWIM-3349,DOCCORP-22198,TECHWIM-3349,DOCCORP-22198,TECHWIM-3347,DOCCORP-22198,TECHWIM-3329,DOCCORP-22198)" TargetMode="External" Id="rId378"/><Relationship Type="http://schemas.openxmlformats.org/officeDocument/2006/relationships/hyperlink" Target="https://jira.its-sib.ru/issues/?jql=issue%20in%20(DOCCORP-22198)" TargetMode="External" Id="rId379"/><Relationship Type="http://schemas.openxmlformats.org/officeDocument/2006/relationships/hyperlink" Target="https://jira.its-sib.ru/issues/?jql=issue%20in%20(DOCCORP-22198)" TargetMode="External" Id="rId380"/><Relationship Type="http://schemas.openxmlformats.org/officeDocument/2006/relationships/hyperlink" Target="https://jira.its-sib.ru/issues/?jql=issue%20in%20(DOCCORP-22198)" TargetMode="External" Id="rId381"/><Relationship Type="http://schemas.openxmlformats.org/officeDocument/2006/relationships/hyperlink" Target="https://jira.its-sib.ru/issues/?jql=issue%20in%20(TECHWIM-3338)" TargetMode="External" Id="rId382"/><Relationship Type="http://schemas.openxmlformats.org/officeDocument/2006/relationships/hyperlink" Target="https://jira.its-sib.ru/issues/?jql=issue%20in%20(TECHWIM-3338)" TargetMode="External" Id="rId383"/><Relationship Type="http://schemas.openxmlformats.org/officeDocument/2006/relationships/hyperlink" Target="https://jira.its-sib.ru/issues/?jql=issue%20in%20(TECHWIM-3328)" TargetMode="External" Id="rId384"/><Relationship Type="http://schemas.openxmlformats.org/officeDocument/2006/relationships/hyperlink" Target="https://jira.its-sib.ru/issues/?jql=issue%20in%20(TECHWIM-3328)" TargetMode="External" Id="rId385"/><Relationship Type="http://schemas.openxmlformats.org/officeDocument/2006/relationships/hyperlink" Target="https://jira.its-sib.ru/issues/?jql=issue%20in%20(TECHWIM-3411,TECHWIM-3410)" TargetMode="External" Id="rId386"/><Relationship Type="http://schemas.openxmlformats.org/officeDocument/2006/relationships/hyperlink" Target="https://jira.its-sib.ru/issues/?jql=issue%20in%20(TECHWIM-3411,TECHWIM-3410)" TargetMode="External" Id="rId387"/><Relationship Type="http://schemas.openxmlformats.org/officeDocument/2006/relationships/hyperlink" Target="https://jira.its-sib.ru/issues/?jql=issue%20in%20(TECHWIM-3460)" TargetMode="External" Id="rId388"/><Relationship Type="http://schemas.openxmlformats.org/officeDocument/2006/relationships/hyperlink" Target="https://jira.its-sib.ru/issues/?jql=issue%20in%20(TECHWIM-3460)" TargetMode="External" Id="rId389"/><Relationship Type="http://schemas.openxmlformats.org/officeDocument/2006/relationships/hyperlink" Target="https://jira.its-sib.ru/issues/?jql=issue%20in%20(TECHWIM-3352)" TargetMode="External" Id="rId390"/><Relationship Type="http://schemas.openxmlformats.org/officeDocument/2006/relationships/hyperlink" Target="https://jira.its-sib.ru/issues/?jql=issue%20in%20(TECHWIM-3352)" TargetMode="External" Id="rId391"/><Relationship Type="http://schemas.openxmlformats.org/officeDocument/2006/relationships/hyperlink" Target="https://jira.its-sib.ru/issues/?jql=issue%20in%20(TECHWIM-3293)" TargetMode="External" Id="rId392"/><Relationship Type="http://schemas.openxmlformats.org/officeDocument/2006/relationships/hyperlink" Target="https://jira.its-sib.ru/issues/?jql=issue%20in%20(TECHWIM-3411,TECHWIM-3410)" TargetMode="External" Id="rId393"/><Relationship Type="http://schemas.openxmlformats.org/officeDocument/2006/relationships/hyperlink" Target="https://jira.its-sib.ru/issues/?jql=issue%20in%20(TECHWIM-3411,TECHWIM-3410)" TargetMode="External" Id="rId394"/><Relationship Type="http://schemas.openxmlformats.org/officeDocument/2006/relationships/hyperlink" Target="https://jira.its-sib.ru/issues/?jql=issue%20in%20(TECHWIM-3338)" TargetMode="External" Id="rId395"/><Relationship Type="http://schemas.openxmlformats.org/officeDocument/2006/relationships/hyperlink" Target="https://jira.its-sib.ru/issues/?jql=issue%20in%20(TECHWIM-3352,TECHWIM-3338)" TargetMode="External" Id="rId396"/><Relationship Type="http://schemas.openxmlformats.org/officeDocument/2006/relationships/hyperlink" Target="https://jira.its-sib.ru/issues/?jql=issue%20in%20(TECHWIM-3352)" TargetMode="External" Id="rId397"/><Relationship Type="http://schemas.openxmlformats.org/officeDocument/2006/relationships/hyperlink" Target="https://jira.its-sib.ru/issues/?jql=issue%20in%20(TECHWIM-3293)" TargetMode="External" Id="rId398"/><Relationship Type="http://schemas.openxmlformats.org/officeDocument/2006/relationships/hyperlink" Target="https://jira.its-sib.ru/issues/?jql=issue%20in%20(TECHWIM-3328)" TargetMode="External" Id="rId399"/><Relationship Type="http://schemas.openxmlformats.org/officeDocument/2006/relationships/hyperlink" Target="https://jira.its-sib.ru/issues/?jql=issue%20in%20(TECHWIM-3328)" TargetMode="External" Id="rId400"/><Relationship Type="http://schemas.openxmlformats.org/officeDocument/2006/relationships/hyperlink" Target="https://jira.its-sib.ru/issues/?jql=issue%20in%20(TECHWIM-3460)" TargetMode="External" Id="rId401"/><Relationship Type="http://schemas.openxmlformats.org/officeDocument/2006/relationships/hyperlink" Target="https://jira.its-sib.ru/issues/?jql=issue%20in%20(TECHWIM-3460)" TargetMode="External" Id="rId402"/><Relationship Type="http://schemas.openxmlformats.org/officeDocument/2006/relationships/hyperlink" Target="https://jira.its-sib.ru/issues/?jql=issue%20in%20(TECHWIM-3279,TECHWIM-3278,TECHWIM-3243,TECHWIM-3236,TECHWIM-3209,TECHWIM-3188,TECHWIM-3124,TECHWIM-2717,TECHWIM-2244,TECHITS-1448)" TargetMode="External" Id="rId403"/><Relationship Type="http://schemas.openxmlformats.org/officeDocument/2006/relationships/hyperlink" Target="https://jira.its-sib.ru/issues/?jql=issue%20in%20(TECHWIM-3279,TECHWIM-3278,TECHWIM-3243,TECHWIM-3236,TECHWIM-3209,TECHWIM-3188,TECHWIM-3124,TECHWIM-2717,TECHWIM-2244,TECHITS-1448)" TargetMode="External" Id="rId404"/><Relationship Type="http://schemas.openxmlformats.org/officeDocument/2006/relationships/hyperlink" Target="https://jira.its-sib.ru/issues/?jql=issue%20in%20(TECHWIM-3279,TECHWIM-3278,TECHWIM-3243,TECHWIM-3236,TECHWIM-3209,TECHWIM-3188,TECHWIM-3124,TECHWIM-2717,TECHWIM-2244,TECHWIM-1959,TECHITS-1448,TECHITS-1445)" TargetMode="External" Id="rId405"/><Relationship Type="http://schemas.openxmlformats.org/officeDocument/2006/relationships/hyperlink" Target="https://jira.its-sib.ru/issues/?jql=issue%20in%20(TECHWIM-3279,TECHWIM-3243,TECHWIM-3236,TECHWIM-3209,TECHWIM-3188,TECHWIM-3124,TECHWIM-2717,TECHWIM-2244,TECHITS-1448,TECHITS-1445)" TargetMode="External" Id="rId406"/><Relationship Type="http://schemas.openxmlformats.org/officeDocument/2006/relationships/hyperlink" Target="https://jira.its-sib.ru/issues/?jql=issue%20in%20(TECHWIM-3243,TECHWIM-3279,TECHWIM-3236,TECHWIM-3209,TECHWIM-3188,TECHWIM-3124,TECHWIM-2717,TECHWIM-2244,TECHITS-1448,TECHITS-1445)" TargetMode="External" Id="rId407"/><Relationship Type="http://schemas.openxmlformats.org/officeDocument/2006/relationships/hyperlink" Target="https://jira.its-sib.ru/issues/?jql=issue%20in%20(TECHWIM-3365,TECHWIM-3305,TECHWIM-3304,TECHWIM-3279,TECHWIM-3236,TECHWIM-3209,TECHWIM-3188,TECHWIM-3124,TECHWIM-2717,TECHWIM-2244,TECHITS-1452,TECHITS-1448,TECHITS-1447,TECHITS-1445)" TargetMode="External" Id="rId408"/><Relationship Type="http://schemas.openxmlformats.org/officeDocument/2006/relationships/hyperlink" Target="https://jira.its-sib.ru/issues/?jql=issue%20in%20(TECHWIM-3365,TECHWIM-3305,TECHWIM-3304,TECHWIM-3209,TECHWIM-3124,TECHWIM-2717,TECHWIM-2244,TECHITS-1445)" TargetMode="External" Id="rId409"/><Relationship Type="http://schemas.openxmlformats.org/officeDocument/2006/relationships/hyperlink" Target="https://jira.its-sib.ru/issues/?jql=issue%20in%20(TECHWIM-3365,TECHWIM-3305,TECHWIM-3304,TECHWIM-3209,TECHWIM-3124,TECHWIM-2717,TECHWIM-2244,TECHITS-1445)" TargetMode="External" Id="rId410"/><Relationship Type="http://schemas.openxmlformats.org/officeDocument/2006/relationships/hyperlink" Target="https://jira.its-sib.ru/issues/?jql=issue%20in%20(TECHWIM-3365,TECHWIM-3305,TECHWIM-3304,TECHWIM-3209,TECHWIM-3124,TECHWIM-2717,TECHWIM-2244,TECHITS-1445)" TargetMode="External" Id="rId411"/><Relationship Type="http://schemas.openxmlformats.org/officeDocument/2006/relationships/hyperlink" Target="https://jira.its-sib.ru/issues/?jql=issue%20in%20(TECHWIM-3365,TECHWIM-3305,TECHWIM-3304,TECHWIM-3209,TECHWIM-3124,TECHWIM-2717,TECHWIM-2244,TECHITS-1445)" TargetMode="External" Id="rId412"/><Relationship Type="http://schemas.openxmlformats.org/officeDocument/2006/relationships/hyperlink" Target="https://jira.its-sib.ru/issues/?jql=issue%20in%20(TECHWIM-3365,TECHWIM-3305,TECHWIM-3304,TECHWIM-3209,TECHWIM-3124,TECHWIM-2717,TECHWIM-2244,TECHITS-1445)" TargetMode="External" Id="rId413"/><Relationship Type="http://schemas.openxmlformats.org/officeDocument/2006/relationships/hyperlink" Target="https://jira.its-sib.ru/issues/?jql=issue%20in%20(TECHWIM-3368,TECHWIM-3365,TECHWIM-3305,TECHWIM-3304,TECHWIM-3209,TECHWIM-3124,TECHWIM-2717,TECHWIM-2244,TECHITS-1445)" TargetMode="External" Id="rId414"/><Relationship Type="http://schemas.openxmlformats.org/officeDocument/2006/relationships/hyperlink" Target="https://jira.its-sib.ru/issues/?jql=issue%20in%20(DOCCORP-22180)" TargetMode="External" Id="rId415"/><Relationship Type="http://schemas.openxmlformats.org/officeDocument/2006/relationships/hyperlink" Target="https://jira.its-sib.ru/issues/?jql=issue%20in%20(DOCCORP-22180)" TargetMode="External" Id="rId416"/><Relationship Type="http://schemas.openxmlformats.org/officeDocument/2006/relationships/hyperlink" Target="https://jira.its-sib.ru/issues/?jql=issue%20in%20(TECHWIM-3365,DOCCORP-22330,TECHWIM-3304,DOCCORP-22330,TECHWIM-3209,DOCCORP-22330,TECHWIM-3124,DOCCORP-22330,TECHWIM-2717,DOCCORP-22330,TECHWIM-2244,DOCCORP-22330,TECHITS-1445,DOCCORP-22330)" TargetMode="External" Id="rId417"/><Relationship Type="http://schemas.openxmlformats.org/officeDocument/2006/relationships/hyperlink" Target="https://jira.its-sib.ru/issues/?jql=issue%20in%20(TECHWIM-3365,DOCCORP-22330,TECHWIM-3304,DOCCORP-22330,TECHWIM-3209,DOCCORP-22330,TECHWIM-3124,DOCCORP-22330,TECHWIM-2717,DOCCORP-22330,TECHWIM-2244,DOCCORP-22330,TECHITS-1445,DOCCORP-22330)" TargetMode="External" Id="rId418"/><Relationship Type="http://schemas.openxmlformats.org/officeDocument/2006/relationships/hyperlink" Target="https://jira.its-sib.ru/issues/?jql=issue%20in%20(TECHWIM-3365,DOCCORP-22330,TECHWIM-3304,DOCCORP-22330,TECHWIM-3209,DOCCORP-22330,TECHWIM-3124,DOCCORP-22330,TECHWIM-2717,DOCCORP-22330,TECHWIM-2244,DOCCORP-22330,TECHITS-1445,DOCCORP-22330)" TargetMode="External" Id="rId419"/><Relationship Type="http://schemas.openxmlformats.org/officeDocument/2006/relationships/hyperlink" Target="https://jira.its-sib.ru/issues/?jql=issue%20in%20(TECHWIM-3427)" TargetMode="External" Id="rId420"/><Relationship Type="http://schemas.openxmlformats.org/officeDocument/2006/relationships/hyperlink" Target="https://jira.its-sib.ru/issues/?jql=issue%20in%20(TECHWIM-3427)" TargetMode="External" Id="rId421"/><Relationship Type="http://schemas.openxmlformats.org/officeDocument/2006/relationships/hyperlink" Target="https://jira.its-sib.ru/issues/?jql=issue%20in%20(TECHWIM-3448,TECHWIM-3427,TECHITS-1512)" TargetMode="External" Id="rId422"/><Relationship Type="http://schemas.openxmlformats.org/officeDocument/2006/relationships/hyperlink" Target="https://jira.its-sib.ru/issues/?jql=issue%20in%20(TECHWIM-3448,TECHWIM-3427,TECHITS-1512)" TargetMode="External" Id="rId423"/><Relationship Type="http://schemas.openxmlformats.org/officeDocument/2006/relationships/hyperlink" Target="https://jira.its-sib.ru/issues/?jql=issue%20in%20(TECHWIM-3448,TECHWIM-3427)" TargetMode="External" Id="rId424"/><Relationship Type="http://schemas.openxmlformats.org/officeDocument/2006/relationships/hyperlink" Target="https://jira.its-sib.ru/issues/?jql=issue%20in%20(TECHWIM-3278)" TargetMode="External" Id="rId425"/><Relationship Type="http://schemas.openxmlformats.org/officeDocument/2006/relationships/hyperlink" Target="https://jira.its-sib.ru/issues/?jql=issue%20in%20(TECHWIM-3418)" TargetMode="External" Id="rId426"/><Relationship Type="http://schemas.openxmlformats.org/officeDocument/2006/relationships/hyperlink" Target="https://jira.its-sib.ru/issues/?jql=issue%20in%20(TECHWIM-3418)" TargetMode="External" Id="rId427"/><Relationship Type="http://schemas.openxmlformats.org/officeDocument/2006/relationships/hyperlink" Target="https://jira.its-sib.ru/issues/?jql=issue%20in%20(DOCCORP-22181)" TargetMode="External" Id="rId428"/><Relationship Type="http://schemas.openxmlformats.org/officeDocument/2006/relationships/hyperlink" Target="https://jira.its-sib.ru/issues/?jql=issue%20in%20(DOCCORP-22181)" TargetMode="External" Id="rId429"/><Relationship Type="http://schemas.openxmlformats.org/officeDocument/2006/relationships/hyperlink" Target="https://jira.its-sib.ru/issues/?jql=issue%20in%20(DOCCORP-22331)" TargetMode="External" Id="rId430"/><Relationship Type="http://schemas.openxmlformats.org/officeDocument/2006/relationships/hyperlink" Target="https://jira.its-sib.ru/issues/?jql=issue%20in%20(DOCCORP-22331)" TargetMode="External" Id="rId431"/><Relationship Type="http://schemas.openxmlformats.org/officeDocument/2006/relationships/hyperlink" Target="https://jira.its-sib.ru/issues/?jql=issue%20in%20(DOCCORP-22331)" TargetMode="External" Id="rId432"/><Relationship Type="http://schemas.openxmlformats.org/officeDocument/2006/relationships/hyperlink" Target="https://jira.its-sib.ru/issues/?jql=issue%20in%20(DOCCORP-22278)" TargetMode="External" Id="rId433"/><Relationship Type="http://schemas.openxmlformats.org/officeDocument/2006/relationships/hyperlink" Target="https://jira.its-sib.ru/issues/?jql=issue%20in%20(TECHWIM-3317)" TargetMode="External" Id="rId434"/><Relationship Type="http://schemas.openxmlformats.org/officeDocument/2006/relationships/hyperlink" Target="https://jira.its-sib.ru/issues/?jql=issue%20in%20(TECHWIM-3332)" TargetMode="External" Id="rId435"/><Relationship Type="http://schemas.openxmlformats.org/officeDocument/2006/relationships/hyperlink" Target="https://jira.its-sib.ru/issues/?jql=issue%20in%20(TECHWIM-2888,TECHWIM-2733)" TargetMode="External" Id="rId436"/><Relationship Type="http://schemas.openxmlformats.org/officeDocument/2006/relationships/hyperlink" Target="https://jira.its-sib.ru/issues/?jql=issue%20in%20(TECHWIM-2888,TECHWIM-2733)" TargetMode="External" Id="rId437"/><Relationship Type="http://schemas.openxmlformats.org/officeDocument/2006/relationships/hyperlink" Target="https://jira.its-sib.ru/issues/?jql=issue%20in%20(TECHWIM-2888,TECHWIM-2733)" TargetMode="External" Id="rId438"/><Relationship Type="http://schemas.openxmlformats.org/officeDocument/2006/relationships/hyperlink" Target="https://jira.its-sib.ru/issues/?jql=issue%20in%20(TECHWIM-2888,TECHWIM-2733)" TargetMode="External" Id="rId439"/><Relationship Type="http://schemas.openxmlformats.org/officeDocument/2006/relationships/hyperlink" Target="https://jira.its-sib.ru/issues/?jql=issue%20in%20(TECHWIM-2888,TECHWIM-2733)" TargetMode="External" Id="rId440"/><Relationship Type="http://schemas.openxmlformats.org/officeDocument/2006/relationships/hyperlink" Target="https://jira.its-sib.ru/issues/?jql=issue%20in%20(TECHWIM-2888,TECHWIM-2733)" TargetMode="External" Id="rId441"/><Relationship Type="http://schemas.openxmlformats.org/officeDocument/2006/relationships/hyperlink" Target="https://jira.its-sib.ru/issues/?jql=issue%20in%20(TECHWIM-2888,TECHWIM-2733)" TargetMode="External" Id="rId442"/><Relationship Type="http://schemas.openxmlformats.org/officeDocument/2006/relationships/hyperlink" Target="https://jira.its-sib.ru/issues/?jql=issue%20in%20(TECHWIM-2888,TECHWIM-2733)" TargetMode="External" Id="rId443"/><Relationship Type="http://schemas.openxmlformats.org/officeDocument/2006/relationships/hyperlink" Target="https://jira.its-sib.ru/issues/?jql=issue%20in%20(TECHWIM-2888,TECHWIM-2733)" TargetMode="External" Id="rId444"/><Relationship Type="http://schemas.openxmlformats.org/officeDocument/2006/relationships/hyperlink" Target="https://jira.its-sib.ru/issues/?jql=issue%20in%20(TECHWIM-2888,TECHWIM-2733)" TargetMode="External" Id="rId445"/><Relationship Type="http://schemas.openxmlformats.org/officeDocument/2006/relationships/hyperlink" Target="https://jira.its-sib.ru/issues/?jql=issue%20in%20(TECHWIM-2888,TECHWIM-2733)" TargetMode="External" Id="rId446"/><Relationship Type="http://schemas.openxmlformats.org/officeDocument/2006/relationships/hyperlink" Target="https://jira.its-sib.ru/issues/?jql=issue%20in%20(TECHWIM-2888,TECHWIM-2733)" TargetMode="External" Id="rId447"/><Relationship Type="http://schemas.openxmlformats.org/officeDocument/2006/relationships/hyperlink" Target="https://jira.its-sib.ru/issues/?jql=issue%20in%20(TECHWIM-2888,TECHWIM-2733)" TargetMode="External" Id="rId448"/><Relationship Type="http://schemas.openxmlformats.org/officeDocument/2006/relationships/hyperlink" Target="https://jira.its-sib.ru/issues/?jql=issue%20in%20(TECHWIM-2888,TECHWIM-2733)" TargetMode="External" Id="rId449"/><Relationship Type="http://schemas.openxmlformats.org/officeDocument/2006/relationships/hyperlink" Target="https://jira.its-sib.ru/issues/?jql=issue%20in%20(TECHWIM-2888,TECHWIM-2733)" TargetMode="External" Id="rId450"/><Relationship Type="http://schemas.openxmlformats.org/officeDocument/2006/relationships/hyperlink" Target="https://jira.its-sib.ru/issues/?jql=issue%20in%20(TECHWIM-2888,TECHWIM-2733)" TargetMode="External" Id="rId451"/><Relationship Type="http://schemas.openxmlformats.org/officeDocument/2006/relationships/hyperlink" Target="https://jira.its-sib.ru/issues/?jql=issue%20in%20(TECHWIM-2888,TECHWIM-2733)" TargetMode="External" Id="rId452"/><Relationship Type="http://schemas.openxmlformats.org/officeDocument/2006/relationships/hyperlink" Target="https://jira.its-sib.ru/issues/?jql=issue%20in%20(TECHWIM-2885)" TargetMode="External" Id="rId453"/><Relationship Type="http://schemas.openxmlformats.org/officeDocument/2006/relationships/hyperlink" Target="https://jira.its-sib.ru/issues/?jql=issue%20in%20(TECHWIM-2885)" TargetMode="External" Id="rId454"/><Relationship Type="http://schemas.openxmlformats.org/officeDocument/2006/relationships/hyperlink" Target="https://jira.its-sib.ru/issues/?jql=issue%20in%20(TECHWIM-2885)" TargetMode="External" Id="rId455"/><Relationship Type="http://schemas.openxmlformats.org/officeDocument/2006/relationships/hyperlink" Target="https://jira.its-sib.ru/issues/?jql=issue%20in%20(TECHWIM-2885)" TargetMode="External" Id="rId456"/><Relationship Type="http://schemas.openxmlformats.org/officeDocument/2006/relationships/hyperlink" Target="https://jira.its-sib.ru/issues/?jql=issue%20in%20(TECHWIM-2885)" TargetMode="External" Id="rId457"/><Relationship Type="http://schemas.openxmlformats.org/officeDocument/2006/relationships/hyperlink" Target="https://jira.its-sib.ru/issues/?jql=issue%20in%20(TECHWIM-2885)" TargetMode="External" Id="rId458"/><Relationship Type="http://schemas.openxmlformats.org/officeDocument/2006/relationships/hyperlink" Target="https://jira.its-sib.ru/issues/?jql=issue%20in%20(TECHWIM-2885)" TargetMode="External" Id="rId459"/><Relationship Type="http://schemas.openxmlformats.org/officeDocument/2006/relationships/hyperlink" Target="https://jira.its-sib.ru/issues/?jql=issue%20in%20(TECHWIM-2137)" TargetMode="External" Id="rId460"/><Relationship Type="http://schemas.openxmlformats.org/officeDocument/2006/relationships/hyperlink" Target="https://jira.its-sib.ru/issues/?jql=issue%20in%20(TECHWIM-2137)" TargetMode="External" Id="rId461"/><Relationship Type="http://schemas.openxmlformats.org/officeDocument/2006/relationships/hyperlink" Target="https://jira.its-sib.ru/issues/?jql=issue%20in%20(TECHWIM-2137)" TargetMode="External" Id="rId462"/><Relationship Type="http://schemas.openxmlformats.org/officeDocument/2006/relationships/hyperlink" Target="https://jira.its-sib.ru/issues/?jql=issue%20in%20(TECHWIM-3255,TECHWIM-3286,TECHWIM-2933)" TargetMode="External" Id="rId463"/><Relationship Type="http://schemas.openxmlformats.org/officeDocument/2006/relationships/hyperlink" Target="https://jira.its-sib.ru/issues/?jql=issue%20in%20(TECHWIM-2933)" TargetMode="External" Id="rId464"/><Relationship Type="http://schemas.openxmlformats.org/officeDocument/2006/relationships/hyperlink" Target="https://jira.its-sib.ru/issues/?jql=issue%20in%20(TECHWIM-2933)" TargetMode="External" Id="rId465"/><Relationship Type="http://schemas.openxmlformats.org/officeDocument/2006/relationships/hyperlink" Target="https://jira.its-sib.ru/issues/?jql=issue%20in%20(TECHWIM-2933)" TargetMode="External" Id="rId466"/><Relationship Type="http://schemas.openxmlformats.org/officeDocument/2006/relationships/hyperlink" Target="https://jira.its-sib.ru/issues/?jql=issue%20in%20(TECHWIM-2933)" TargetMode="External" Id="rId467"/><Relationship Type="http://schemas.openxmlformats.org/officeDocument/2006/relationships/hyperlink" Target="https://jira.its-sib.ru/issues/?jql=issue%20in%20(TECHWIM-2933)" TargetMode="External" Id="rId468"/><Relationship Type="http://schemas.openxmlformats.org/officeDocument/2006/relationships/hyperlink" Target="https://jira.its-sib.ru/issues/?jql=issue%20in%20(TECHWIM-2933)" TargetMode="External" Id="rId469"/><Relationship Type="http://schemas.openxmlformats.org/officeDocument/2006/relationships/hyperlink" Target="https://jira.its-sib.ru/issues/?jql=issue%20in%20(TECHWIM-3377)" TargetMode="External" Id="rId470"/><Relationship Type="http://schemas.openxmlformats.org/officeDocument/2006/relationships/hyperlink" Target="https://jira.its-sib.ru/issues/?jql=issue%20in%20(TECHWIM-3377)" TargetMode="External" Id="rId471"/><Relationship Type="http://schemas.openxmlformats.org/officeDocument/2006/relationships/hyperlink" Target="https://jira.its-sib.ru/issues/?jql=issue%20in%20(TECHWIM-3377)" TargetMode="External" Id="rId472"/><Relationship Type="http://schemas.openxmlformats.org/officeDocument/2006/relationships/hyperlink" Target="https://jira.its-sib.ru/issues/?jql=issue%20in%20(TECHWIM-3377)" TargetMode="External" Id="rId473"/><Relationship Type="http://schemas.openxmlformats.org/officeDocument/2006/relationships/hyperlink" Target="https://jira.its-sib.ru/issues/?jql=issue%20in%20(TECHWIM-3275)" TargetMode="External" Id="rId474"/><Relationship Type="http://schemas.openxmlformats.org/officeDocument/2006/relationships/hyperlink" Target="https://jira.its-sib.ru/issues/?jql=issue%20in%20(TECHWIM-3295)" TargetMode="External" Id="rId475"/><Relationship Type="http://schemas.openxmlformats.org/officeDocument/2006/relationships/hyperlink" Target="https://jira.its-sib.ru/issues/?jql=issue%20in%20(TECHWIM-3408)" TargetMode="External" Id="rId476"/><Relationship Type="http://schemas.openxmlformats.org/officeDocument/2006/relationships/hyperlink" Target="https://jira.its-sib.ru/issues/?jql=issue%20in%20(TECHWIM-3408)" TargetMode="External" Id="rId477"/><Relationship Type="http://schemas.openxmlformats.org/officeDocument/2006/relationships/hyperlink" Target="https://jira.its-sib.ru/issues/?jql=issue%20in%20(TECHWIM-3408)" TargetMode="External" Id="rId478"/><Relationship Type="http://schemas.openxmlformats.org/officeDocument/2006/relationships/hyperlink" Target="https://jira.its-sib.ru/issues/?jql=issue%20in%20(TECHWIM-3369)" TargetMode="External" Id="rId479"/><Relationship Type="http://schemas.openxmlformats.org/officeDocument/2006/relationships/hyperlink" Target="https://jira.its-sib.ru/issues/?jql=issue%20in%20(TECHWIM-3360)" TargetMode="External" Id="rId480"/><Relationship Type="http://schemas.openxmlformats.org/officeDocument/2006/relationships/hyperlink" Target="https://jira.its-sib.ru/issues/?jql=issue%20in%20(TECHWIM-3433)" TargetMode="External" Id="rId481"/><Relationship Type="http://schemas.openxmlformats.org/officeDocument/2006/relationships/hyperlink" Target="https://jira.its-sib.ru/issues/?jql=issue%20in%20(TECHWIM-3432)" TargetMode="External" Id="rId482"/><Relationship Type="http://schemas.openxmlformats.org/officeDocument/2006/relationships/hyperlink" Target="https://jira.its-sib.ru/issues/?jql=issue%20in%20(TECHWIM-3389)" TargetMode="External" Id="rId483"/><Relationship Type="http://schemas.openxmlformats.org/officeDocument/2006/relationships/hyperlink" Target="https://jira.its-sib.ru/issues/?jql=issue%20in%20(TECHWIM-3400)" TargetMode="External" Id="rId484"/><Relationship Type="http://schemas.openxmlformats.org/officeDocument/2006/relationships/hyperlink" Target="https://jira.its-sib.ru/issues/?jql=issue%20in%20(TECHWIM-3429)" TargetMode="External" Id="rId485"/><Relationship Type="http://schemas.openxmlformats.org/officeDocument/2006/relationships/hyperlink" Target="https://jira.its-sib.ru/issues/?jql=issue%20in%20(TECHWIM-3429)" TargetMode="External" Id="rId486"/><Relationship Type="http://schemas.openxmlformats.org/officeDocument/2006/relationships/hyperlink" Target="https://jira.its-sib.ru/issues/?jql=issue%20in%20(TECHWIM-3429)" TargetMode="External" Id="rId487"/><Relationship Type="http://schemas.openxmlformats.org/officeDocument/2006/relationships/hyperlink" Target="https://jira.its-sib.ru/issues/?jql=issue%20in%20(TECHWIM-3429)" TargetMode="External" Id="rId488"/><Relationship Type="http://schemas.openxmlformats.org/officeDocument/2006/relationships/hyperlink" Target="https://jira.its-sib.ru/issues/?jql=issue%20in%20(TECHWIM-3429)" TargetMode="External" Id="rId489"/><Relationship Type="http://schemas.openxmlformats.org/officeDocument/2006/relationships/hyperlink" Target="https://jira.its-sib.ru/issues/?jql=issue%20in%20(DOCCORP-22075)" TargetMode="External" Id="rId490"/><Relationship Type="http://schemas.openxmlformats.org/officeDocument/2006/relationships/hyperlink" Target="https://jira.its-sib.ru/issues/?jql=issue%20in%20(DOCCORP-22076)" TargetMode="External" Id="rId491"/><Relationship Type="http://schemas.openxmlformats.org/officeDocument/2006/relationships/hyperlink" Target="https://jira.its-sib.ru/issues/?jql=issue%20in%20(TECHWIM-3272)" TargetMode="External" Id="rId492"/><Relationship Type="http://schemas.openxmlformats.org/officeDocument/2006/relationships/hyperlink" Target="https://jira.its-sib.ru/issues/?jql=issue%20in%20(TECHFVF-68)" TargetMode="External" Id="rId493"/><Relationship Type="http://schemas.openxmlformats.org/officeDocument/2006/relationships/hyperlink" Target="https://jira.its-sib.ru/issues/?jql=issue%20in%20(TECHFVF-69)" TargetMode="External" Id="rId494"/><Relationship Type="http://schemas.openxmlformats.org/officeDocument/2006/relationships/hyperlink" Target="https://jira.its-sib.ru/issues/?jql=issue%20in%20(TECHFVF-69)" TargetMode="External" Id="rId495"/><Relationship Type="http://schemas.openxmlformats.org/officeDocument/2006/relationships/hyperlink" Target="https://jira.its-sib.ru/issues/?jql=issue%20in%20(TECHFVF-70)" TargetMode="External" Id="rId496"/><Relationship Type="http://schemas.openxmlformats.org/officeDocument/2006/relationships/hyperlink" Target="https://jira.its-sib.ru/issues/?jql=issue%20in%20(TECHFVF-70)" TargetMode="External" Id="rId497"/><Relationship Type="http://schemas.openxmlformats.org/officeDocument/2006/relationships/hyperlink" Target="https://jira.its-sib.ru/issues/?jql=issue%20in%20(TECHFVF-70)" TargetMode="External" Id="rId498"/><Relationship Type="http://schemas.openxmlformats.org/officeDocument/2006/relationships/hyperlink" Target="https://jira.its-sib.ru/issues/?jql=issue%20in%20(0,DOCCORP-22112)" TargetMode="External" Id="rId499"/><Relationship Type="http://schemas.openxmlformats.org/officeDocument/2006/relationships/hyperlink" Target="https://jira.its-sib.ru/issues/?jql=issue%20in%20(0,DOCCORP-22113)" TargetMode="External" Id="rId500"/><Relationship Type="http://schemas.openxmlformats.org/officeDocument/2006/relationships/hyperlink" Target="https://jira.its-sib.ru/issues/?jql=issue%20in%20(0,DOCCORP-22155)" TargetMode="External" Id="rId501"/><Relationship Type="http://schemas.openxmlformats.org/officeDocument/2006/relationships/hyperlink" Target="https://jira.its-sib.ru/issues/?jql=issue%20in%20(TECHWIM-2162)" TargetMode="External" Id="rId502"/><Relationship Type="http://schemas.openxmlformats.org/officeDocument/2006/relationships/hyperlink" Target="https://jira.its-sib.ru/issues/?jql=issue%20in%20(TECHWIM-2162)" TargetMode="External" Id="rId503"/><Relationship Type="http://schemas.openxmlformats.org/officeDocument/2006/relationships/hyperlink" Target="https://jira.its-sib.ru/issues/?jql=issue%20in%20(TECHWIM-2162)" TargetMode="External" Id="rId504"/><Relationship Type="http://schemas.openxmlformats.org/officeDocument/2006/relationships/hyperlink" Target="https://jira.its-sib.ru/issues/?jql=issue%20in%20(TECHWIM-2162)" TargetMode="External" Id="rId505"/><Relationship Type="http://schemas.openxmlformats.org/officeDocument/2006/relationships/hyperlink" Target="https://jira.its-sib.ru/issues/?jql=issue%20in%20(TECHWIM-2162)" TargetMode="External" Id="rId506"/><Relationship Type="http://schemas.openxmlformats.org/officeDocument/2006/relationships/hyperlink" Target="https://jira.its-sib.ru/issues/?jql=issue%20in%20(TECHWIM-3473)" TargetMode="External" Id="rId507"/><Relationship Type="http://schemas.openxmlformats.org/officeDocument/2006/relationships/hyperlink" Target="https://jira.its-sib.ru/issues/?jql=issue%20in%20(TECHWIM-3473)" TargetMode="External" Id="rId508"/><Relationship Type="http://schemas.openxmlformats.org/officeDocument/2006/relationships/hyperlink" Target="https://jira.its-sib.ru/issues/?jql=issue%20in%20(TECHWIM-3253)" TargetMode="External" Id="rId509"/><Relationship Type="http://schemas.openxmlformats.org/officeDocument/2006/relationships/hyperlink" Target="https://jira.its-sib.ru/issues/?jql=issue%20in%20(TECHWIM-3247)" TargetMode="External" Id="rId510"/><Relationship Type="http://schemas.openxmlformats.org/officeDocument/2006/relationships/hyperlink" Target="https://jira.its-sib.ru/issues/?jql=issue%20in%20(TECHWIM-3298)" TargetMode="External" Id="rId511"/><Relationship Type="http://schemas.openxmlformats.org/officeDocument/2006/relationships/hyperlink" Target="https://jira.its-sib.ru/issues/?jql=issue%20in%20(TECHWIM-3240)" TargetMode="External" Id="rId512"/><Relationship Type="http://schemas.openxmlformats.org/officeDocument/2006/relationships/hyperlink" Target="https://jira.its-sib.ru/issues/?jql=issue%20in%20(TECHITS-1479)" TargetMode="External" Id="rId513"/><Relationship Type="http://schemas.openxmlformats.org/officeDocument/2006/relationships/hyperlink" Target="https://jira.its-sib.ru/issues/?jql=issue%20in%20(TECHWIM-3329)" TargetMode="External" Id="rId514"/><Relationship Type="http://schemas.openxmlformats.org/officeDocument/2006/relationships/hyperlink" Target="https://jira.its-sib.ru/issues/?jql=issue%20in%20(TECHWIM-3175)" TargetMode="External" Id="rId515"/><Relationship Type="http://schemas.openxmlformats.org/officeDocument/2006/relationships/hyperlink" Target="https://jira.its-sib.ru/issues/?jql=issue%20in%20(TECHWIM-3380)" TargetMode="External" Id="rId516"/><Relationship Type="http://schemas.openxmlformats.org/officeDocument/2006/relationships/hyperlink" Target="https://jira.its-sib.ru/issues/?jql=issue%20in%20(TECHWIM-3380)" TargetMode="External" Id="rId517"/><Relationship Type="http://schemas.openxmlformats.org/officeDocument/2006/relationships/hyperlink" Target="https://jira.its-sib.ru/issues/?jql=issue%20in%20(TECHWIM-3455)" TargetMode="External" Id="rId518"/><Relationship Type="http://schemas.openxmlformats.org/officeDocument/2006/relationships/hyperlink" Target="https://jira.its-sib.ru/issues/?jql=issue%20in%20(0,DOCCORP-22056)" TargetMode="External" Id="rId519"/><Relationship Type="http://schemas.openxmlformats.org/officeDocument/2006/relationships/hyperlink" Target="https://jira.its-sib.ru/issues/?jql=issue%20in%20(0,DOCCORP-22058)" TargetMode="External" Id="rId520"/><Relationship Type="http://schemas.openxmlformats.org/officeDocument/2006/relationships/hyperlink" Target="https://jira.its-sib.ru/issues/?jql=issue%20in%20(0,DOCCORP-22059)" TargetMode="External" Id="rId521"/><Relationship Type="http://schemas.openxmlformats.org/officeDocument/2006/relationships/hyperlink" Target="https://jira.its-sib.ru/issues/?jql=issue%20in%20(0,DOCCORP-22060)" TargetMode="External" Id="rId522"/><Relationship Type="http://schemas.openxmlformats.org/officeDocument/2006/relationships/hyperlink" Target="https://jira.its-sib.ru/issues/?jql=issue%20in%20(TECHWIM-3149)" TargetMode="External" Id="rId523"/><Relationship Type="http://schemas.openxmlformats.org/officeDocument/2006/relationships/hyperlink" Target="https://jira.its-sib.ru/issues/?jql=issue%20in%20(TECHWIM-3149)" TargetMode="External" Id="rId524"/><Relationship Type="http://schemas.openxmlformats.org/officeDocument/2006/relationships/hyperlink" Target="https://jira.its-sib.ru/issues/?jql=issue%20in%20(TECHWIM-3149)" TargetMode="External" Id="rId525"/><Relationship Type="http://schemas.openxmlformats.org/officeDocument/2006/relationships/hyperlink" Target="https://jira.its-sib.ru/issues/?jql=issue%20in%20(TECHWIM-3149)" TargetMode="External" Id="rId526"/><Relationship Type="http://schemas.openxmlformats.org/officeDocument/2006/relationships/hyperlink" Target="https://jira.its-sib.ru/issues/?jql=issue%20in%20(TECHWIM-3149)" TargetMode="External" Id="rId527"/><Relationship Type="http://schemas.openxmlformats.org/officeDocument/2006/relationships/hyperlink" Target="https://jira.its-sib.ru/issues/?jql=issue%20in%20(TECHWIM-3149)" TargetMode="External" Id="rId528"/><Relationship Type="http://schemas.openxmlformats.org/officeDocument/2006/relationships/hyperlink" Target="https://jira.its-sib.ru/issues/?jql=issue%20in%20(TECHWIM-3277)" TargetMode="External" Id="rId529"/><Relationship Type="http://schemas.openxmlformats.org/officeDocument/2006/relationships/hyperlink" Target="https://jira.its-sib.ru/issues/?jql=issue%20in%20(TECHWIM-3277)" TargetMode="External" Id="rId530"/><Relationship Type="http://schemas.openxmlformats.org/officeDocument/2006/relationships/hyperlink" Target="https://jira.its-sib.ru/issues/?jql=issue%20in%20(TECHWIM-3277)" TargetMode="External" Id="rId531"/><Relationship Type="http://schemas.openxmlformats.org/officeDocument/2006/relationships/hyperlink" Target="https://jira.its-sib.ru/issues/?jql=issue%20in%20(TECHWIM-3277)" TargetMode="External" Id="rId532"/><Relationship Type="http://schemas.openxmlformats.org/officeDocument/2006/relationships/hyperlink" Target="https://jira.its-sib.ru/issues/?jql=issue%20in%20(TECHWIM-3277)" TargetMode="External" Id="rId533"/><Relationship Type="http://schemas.openxmlformats.org/officeDocument/2006/relationships/hyperlink" Target="https://jira.its-sib.ru/issues/?jql=issue%20in%20(TECHWIM-3277)" TargetMode="External" Id="rId534"/><Relationship Type="http://schemas.openxmlformats.org/officeDocument/2006/relationships/hyperlink" Target="https://jira.its-sib.ru/issues/?jql=issue%20in%20(TECHWIM-3277)" TargetMode="External" Id="rId535"/><Relationship Type="http://schemas.openxmlformats.org/officeDocument/2006/relationships/hyperlink" Target="https://jira.its-sib.ru/issues/?jql=issue%20in%20(TECHWIM-3078)" TargetMode="External" Id="rId536"/><Relationship Type="http://schemas.openxmlformats.org/officeDocument/2006/relationships/hyperlink" Target="https://jira.its-sib.ru/issues/?jql=issue%20in%20(TECHWIM-3078)" TargetMode="External" Id="rId537"/><Relationship Type="http://schemas.openxmlformats.org/officeDocument/2006/relationships/hyperlink" Target="https://jira.its-sib.ru/issues/?jql=issue%20in%20(TECHWIM-3330)" TargetMode="External" Id="rId538"/><Relationship Type="http://schemas.openxmlformats.org/officeDocument/2006/relationships/hyperlink" Target="https://jira.its-sib.ru/issues/?jql=issue%20in%20(TECHWIM-3274)" TargetMode="External" Id="rId539"/><Relationship Type="http://schemas.openxmlformats.org/officeDocument/2006/relationships/hyperlink" Target="https://jira.its-sib.ru/issues/?jql=issue%20in%20(TECHWIM-3274)" TargetMode="External" Id="rId540"/><Relationship Type="http://schemas.openxmlformats.org/officeDocument/2006/relationships/hyperlink" Target="https://jira.its-sib.ru/issues/?jql=issue%20in%20(TECHWIM-3367)" TargetMode="External" Id="rId541"/><Relationship Type="http://schemas.openxmlformats.org/officeDocument/2006/relationships/hyperlink" Target="https://jira.its-sib.ru/issues/?jql=issue%20in%20(TECHWIM-3367)" TargetMode="External" Id="rId542"/><Relationship Type="http://schemas.openxmlformats.org/officeDocument/2006/relationships/hyperlink" Target="https://jira.its-sib.ru/issues/?jql=issue%20in%20(TECHWIM-3255)" TargetMode="External" Id="rId543"/><Relationship Type="http://schemas.openxmlformats.org/officeDocument/2006/relationships/hyperlink" Target="https://jira.its-sib.ru/issues/?jql=issue%20in%20(TECHWIM-3341)" TargetMode="External" Id="rId544"/><Relationship Type="http://schemas.openxmlformats.org/officeDocument/2006/relationships/hyperlink" Target="https://jira.its-sib.ru/issues/?jql=issue%20in%20(TECHWIM-3449)" TargetMode="External" Id="rId545"/><Relationship Type="http://schemas.openxmlformats.org/officeDocument/2006/relationships/hyperlink" Target="https://jira.its-sib.ru/issues/?jql=issue%20in%20(TECHWIM-3466)" TargetMode="External" Id="rId546"/><Relationship Type="http://schemas.openxmlformats.org/officeDocument/2006/relationships/hyperlink" Target="https://jira.its-sib.ru/issues/?jql=issue%20in%20(TECHWIM-3294,TECHWIM-3208)" TargetMode="External" Id="rId547"/><Relationship Type="http://schemas.openxmlformats.org/officeDocument/2006/relationships/hyperlink" Target="https://jira.its-sib.ru/issues/?jql=issue%20in%20(TECHWIM-3208)" TargetMode="External" Id="rId548"/><Relationship Type="http://schemas.openxmlformats.org/officeDocument/2006/relationships/hyperlink" Target="https://jira.its-sib.ru/issues/?jql=issue%20in%20(TECHWIM-3208)" TargetMode="External" Id="rId549"/><Relationship Type="http://schemas.openxmlformats.org/officeDocument/2006/relationships/hyperlink" Target="https://jira.its-sib.ru/issues/?jql=issue%20in%20(TECHWIM-3208)" TargetMode="External" Id="rId550"/><Relationship Type="http://schemas.openxmlformats.org/officeDocument/2006/relationships/hyperlink" Target="https://jira.its-sib.ru/issues/?jql=issue%20in%20(TECHWIM-3208,TECHWIM-2056)" TargetMode="External" Id="rId551"/><Relationship Type="http://schemas.openxmlformats.org/officeDocument/2006/relationships/hyperlink" Target="https://jira.its-sib.ru/issues/?jql=issue%20in%20(TECHWIM-3208,TECHWIM-2056)" TargetMode="External" Id="rId552"/><Relationship Type="http://schemas.openxmlformats.org/officeDocument/2006/relationships/hyperlink" Target="https://jira.its-sib.ru/issues/?jql=issue%20in%20(TECHWIM-3208,TECHWIM-2056)" TargetMode="External" Id="rId553"/><Relationship Type="http://schemas.openxmlformats.org/officeDocument/2006/relationships/hyperlink" Target="https://jira.its-sib.ru/issues/?jql=issue%20in%20(TECHWIM-3208,TECHWIM-2056)" TargetMode="External" Id="rId554"/><Relationship Type="http://schemas.openxmlformats.org/officeDocument/2006/relationships/hyperlink" Target="https://jira.its-sib.ru/issues/?jql=issue%20in%20(TECHWIM-3208,TECHWIM-2056)" TargetMode="External" Id="rId555"/><Relationship Type="http://schemas.openxmlformats.org/officeDocument/2006/relationships/hyperlink" Target="https://jira.its-sib.ru/issues/?jql=issue%20in%20(TECHWIM-3387,TECHWIM-3208,TECHWIM-2056)" TargetMode="External" Id="rId556"/><Relationship Type="http://schemas.openxmlformats.org/officeDocument/2006/relationships/hyperlink" Target="https://jira.its-sib.ru/issues/?jql=issue%20in%20(TECHWIM-3208,TECHWIM-2056)" TargetMode="External" Id="rId557"/><Relationship Type="http://schemas.openxmlformats.org/officeDocument/2006/relationships/hyperlink" Target="https://jira.its-sib.ru/issues/?jql=issue%20in%20(TECHWIM-3207)" TargetMode="External" Id="rId558"/><Relationship Type="http://schemas.openxmlformats.org/officeDocument/2006/relationships/hyperlink" Target="https://jira.its-sib.ru/issues/?jql=issue%20in%20(TECHWIM-3207)" TargetMode="External" Id="rId559"/><Relationship Type="http://schemas.openxmlformats.org/officeDocument/2006/relationships/hyperlink" Target="https://jira.its-sib.ru/issues/?jql=issue%20in%20(TECHWIM-3207)" TargetMode="External" Id="rId560"/><Relationship Type="http://schemas.openxmlformats.org/officeDocument/2006/relationships/hyperlink" Target="https://jira.its-sib.ru/issues/?jql=issue%20in%20(TECHWIM-3207)" TargetMode="External" Id="rId561"/><Relationship Type="http://schemas.openxmlformats.org/officeDocument/2006/relationships/hyperlink" Target="https://jira.its-sib.ru/issues/?jql=issue%20in%20(TECHWIM-3207)" TargetMode="External" Id="rId562"/><Relationship Type="http://schemas.openxmlformats.org/officeDocument/2006/relationships/hyperlink" Target="https://jira.its-sib.ru/issues/?jql=issue%20in%20(TECHWIM-2830)" TargetMode="External" Id="rId563"/><Relationship Type="http://schemas.openxmlformats.org/officeDocument/2006/relationships/hyperlink" Target="https://jira.its-sib.ru/issues/?jql=issue%20in%20(TECHWIM-2830)" TargetMode="External" Id="rId564"/><Relationship Type="http://schemas.openxmlformats.org/officeDocument/2006/relationships/hyperlink" Target="https://jira.its-sib.ru/issues/?jql=issue%20in%20(TECHWIM-2830)" TargetMode="External" Id="rId565"/><Relationship Type="http://schemas.openxmlformats.org/officeDocument/2006/relationships/hyperlink" Target="https://jira.its-sib.ru/issues/?jql=issue%20in%20(TECHWIM-2830)" TargetMode="External" Id="rId566"/><Relationship Type="http://schemas.openxmlformats.org/officeDocument/2006/relationships/hyperlink" Target="https://jira.its-sib.ru/issues/?jql=issue%20in%20(TECHWIM-2830)" TargetMode="External" Id="rId567"/><Relationship Type="http://schemas.openxmlformats.org/officeDocument/2006/relationships/hyperlink" Target="https://jira.its-sib.ru/issues/?jql=issue%20in%20(TECHWIM-2830)" TargetMode="External" Id="rId568"/><Relationship Type="http://schemas.openxmlformats.org/officeDocument/2006/relationships/hyperlink" Target="https://jira.its-sib.ru/issues/?jql=issue%20in%20(TECHWIM-2830)" TargetMode="External" Id="rId569"/><Relationship Type="http://schemas.openxmlformats.org/officeDocument/2006/relationships/hyperlink" Target="https://jira.its-sib.ru/issues/?jql=issue%20in%20(TECHWIM-2830)" TargetMode="External" Id="rId570"/><Relationship Type="http://schemas.openxmlformats.org/officeDocument/2006/relationships/hyperlink" Target="https://jira.its-sib.ru/issues/?jql=issue%20in%20(TECHWIM-2830)" TargetMode="External" Id="rId571"/><Relationship Type="http://schemas.openxmlformats.org/officeDocument/2006/relationships/hyperlink" Target="https://jira.its-sib.ru/issues/?jql=issue%20in%20(TECHWIM-2830)" TargetMode="External" Id="rId572"/><Relationship Type="http://schemas.openxmlformats.org/officeDocument/2006/relationships/hyperlink" Target="https://jira.its-sib.ru/issues/?jql=issue%20in%20(TECHWIM-2830)" TargetMode="External" Id="rId573"/><Relationship Type="http://schemas.openxmlformats.org/officeDocument/2006/relationships/hyperlink" Target="https://jira.its-sib.ru/issues/?jql=issue%20in%20(TECHWIM-2830)" TargetMode="External" Id="rId574"/><Relationship Type="http://schemas.openxmlformats.org/officeDocument/2006/relationships/hyperlink" Target="https://jira.its-sib.ru/issues/?jql=issue%20in%20(TECHWIM-2830)" TargetMode="External" Id="rId575"/><Relationship Type="http://schemas.openxmlformats.org/officeDocument/2006/relationships/hyperlink" Target="https://jira.its-sib.ru/issues/?jql=issue%20in%20(TECHWIM-2830)" TargetMode="External" Id="rId576"/><Relationship Type="http://schemas.openxmlformats.org/officeDocument/2006/relationships/hyperlink" Target="https://jira.its-sib.ru/issues/?jql=issue%20in%20(TECHWIM-2830)" TargetMode="External" Id="rId577"/><Relationship Type="http://schemas.openxmlformats.org/officeDocument/2006/relationships/hyperlink" Target="https://jira.its-sib.ru/issues/?jql=issue%20in%20(TECHWIM-2830)" TargetMode="External" Id="rId578"/><Relationship Type="http://schemas.openxmlformats.org/officeDocument/2006/relationships/hyperlink" Target="https://jira.its-sib.ru/issues/?jql=issue%20in%20(TECHWIM-2830)" TargetMode="External" Id="rId579"/><Relationship Type="http://schemas.openxmlformats.org/officeDocument/2006/relationships/hyperlink" Target="https://jira.its-sib.ru/issues/?jql=issue%20in%20(TECHWIM-2874)" TargetMode="External" Id="rId580"/><Relationship Type="http://schemas.openxmlformats.org/officeDocument/2006/relationships/hyperlink" Target="https://jira.its-sib.ru/issues/?jql=issue%20in%20(TECHWIM-3345)" TargetMode="External" Id="rId581"/><Relationship Type="http://schemas.openxmlformats.org/officeDocument/2006/relationships/hyperlink" Target="https://jira.its-sib.ru/issues/?jql=issue%20in%20(TECHWIM-3417)" TargetMode="External" Id="rId582"/><Relationship Type="http://schemas.openxmlformats.org/officeDocument/2006/relationships/hyperlink" Target="https://jira.its-sib.ru/issues/?jql=issue%20in%20(TECHWIM-3417)" TargetMode="External" Id="rId583"/><Relationship Type="http://schemas.openxmlformats.org/officeDocument/2006/relationships/hyperlink" Target="https://jira.its-sib.ru/issues/?jql=issue%20in%20(TECHWIM-3417,TECHWIM-3416)" TargetMode="External" Id="rId584"/><Relationship Type="http://schemas.openxmlformats.org/officeDocument/2006/relationships/hyperlink" Target="https://jira.its-sib.ru/issues/?jql=issue%20in%20(TECHWIM-3417,TECHWIM-3416)" TargetMode="External" Id="rId585"/><Relationship Type="http://schemas.openxmlformats.org/officeDocument/2006/relationships/hyperlink" Target="https://jira.its-sib.ru/issues/?jql=issue%20in%20(TECHWIM-3417,TECHWIM-3416)" TargetMode="External" Id="rId586"/><Relationship Type="http://schemas.openxmlformats.org/officeDocument/2006/relationships/hyperlink" Target="https://jira.its-sib.ru/issues/?jql=issue%20in%20(TECHWIM-3417,TECHWIM-3416)" TargetMode="External" Id="rId587"/><Relationship Type="http://schemas.openxmlformats.org/officeDocument/2006/relationships/hyperlink" Target="https://jira.its-sib.ru/issues/?jql=issue%20in%20(TECHWIM-3417,TECHWIM-3416)" TargetMode="External" Id="rId588"/><Relationship Type="http://schemas.openxmlformats.org/officeDocument/2006/relationships/hyperlink" Target="https://jira.its-sib.ru/issues/?jql=issue%20in%20(TECHWIM-3422,TECHWIM-3208,TECHWIM-2056)" TargetMode="External" Id="rId589"/><Relationship Type="http://schemas.openxmlformats.org/officeDocument/2006/relationships/hyperlink" Target="https://jira.its-sib.ru/issues/?jql=issue%20in%20(TECHWIM-3208,TECHWIM-2056)" TargetMode="External" Id="rId590"/><Relationship Type="http://schemas.openxmlformats.org/officeDocument/2006/relationships/hyperlink" Target="https://jira.its-sib.ru/issues/?jql=issue%20in%20(TECHWIM-3208,TECHWIM-2056)" TargetMode="External" Id="rId591"/><Relationship Type="http://schemas.openxmlformats.org/officeDocument/2006/relationships/hyperlink" Target="https://jira.its-sib.ru/issues/?jql=issue%20in%20(TECHWIM-3208,TECHWIM-2056)" TargetMode="External" Id="rId592"/><Relationship Type="http://schemas.openxmlformats.org/officeDocument/2006/relationships/hyperlink" Target="https://jira.its-sib.ru/issues/?jql=issue%20in%20(TECHWIM-3208,TECHWIM-2056)" TargetMode="External" Id="rId593"/><Relationship Type="http://schemas.openxmlformats.org/officeDocument/2006/relationships/hyperlink" Target="https://jira.its-sib.ru/issues/?jql=issue%20in%20(TECHWIM-3208,TECHWIM-2056)" TargetMode="External" Id="rId594"/><Relationship Type="http://schemas.openxmlformats.org/officeDocument/2006/relationships/hyperlink" Target="https://jira.its-sib.ru/issues/?jql=issue%20in%20(TECHWIM-3465)" TargetMode="External" Id="rId595"/><Relationship Type="http://schemas.openxmlformats.org/officeDocument/2006/relationships/hyperlink" Target="https://jira.its-sib.ru/issues/?jql=issue%20in%20(TECHWIM-3465)" TargetMode="External" Id="rId596"/><Relationship Type="http://schemas.openxmlformats.org/officeDocument/2006/relationships/hyperlink" Target="https://jira.its-sib.ru/issues/?jql=issue%20in%20(TECHWIM-3465)" TargetMode="External" Id="rId597"/><Relationship Type="http://schemas.openxmlformats.org/officeDocument/2006/relationships/hyperlink" Target="https://jira.its-sib.ru/issues/?jql=issue%20in%20(DOCCORP-22095)" TargetMode="External" Id="rId598"/><Relationship Type="http://schemas.openxmlformats.org/officeDocument/2006/relationships/hyperlink" Target="https://jira.its-sib.ru/issues/?jql=issue%20in%20(DOCCORP-22096)" TargetMode="External" Id="rId599"/><Relationship Type="http://schemas.openxmlformats.org/officeDocument/2006/relationships/hyperlink" Target="https://jira.its-sib.ru/issues/?jql=issue%20in%20(TECHITS-1453)" TargetMode="External" Id="rId600"/><Relationship Type="http://schemas.openxmlformats.org/officeDocument/2006/relationships/hyperlink" Target="https://jira.its-sib.ru/issues/?jql=issue%20in%20(TECHITS-1453)" TargetMode="External" Id="rId601"/><Relationship Type="http://schemas.openxmlformats.org/officeDocument/2006/relationships/hyperlink" Target="https://jira.its-sib.ru/issues/?jql=issue%20in%20(TECHITS-1453)" TargetMode="External" Id="rId602"/><Relationship Type="http://schemas.openxmlformats.org/officeDocument/2006/relationships/hyperlink" Target="https://jira.its-sib.ru/issues/?jql=issue%20in%20(TECHITS-1453)" TargetMode="External" Id="rId603"/><Relationship Type="http://schemas.openxmlformats.org/officeDocument/2006/relationships/hyperlink" Target="https://jira.its-sib.ru/issues/?jql=issue%20in%20(TECHWIM-3472)" TargetMode="External" Id="rId604"/><Relationship Type="http://schemas.openxmlformats.org/officeDocument/2006/relationships/hyperlink" Target="https://jira.its-sib.ru/issues/?jql=issue%20in%20(TECHWIM-3472)" TargetMode="External" Id="rId605"/><Relationship Type="http://schemas.openxmlformats.org/officeDocument/2006/relationships/hyperlink" Target="https://jira.its-sib.ru/issues/?jql=issue%20in%20(TECHITS-1413)" TargetMode="External" Id="rId606"/><Relationship Type="http://schemas.openxmlformats.org/officeDocument/2006/relationships/hyperlink" Target="https://jira.its-sib.ru/issues/?jql=issue%20in%20(TECHITS-1413)" TargetMode="External" Id="rId607"/><Relationship Type="http://schemas.openxmlformats.org/officeDocument/2006/relationships/hyperlink" Target="https://jira.its-sib.ru/issues/?jql=issue%20in%20(TECHITS-1413)" TargetMode="External" Id="rId608"/><Relationship Type="http://schemas.openxmlformats.org/officeDocument/2006/relationships/hyperlink" Target="https://jira.its-sib.ru/issues/?jql=issue%20in%20(TECHITS-1413)" TargetMode="External" Id="rId609"/><Relationship Type="http://schemas.openxmlformats.org/officeDocument/2006/relationships/hyperlink" Target="https://jira.its-sib.ru/issues/?jql=issue%20in%20(TECHITS-1413)" TargetMode="External" Id="rId610"/><Relationship Type="http://schemas.openxmlformats.org/officeDocument/2006/relationships/hyperlink" Target="https://jira.its-sib.ru/issues/?jql=issue%20in%20(TECHITS-1413)" TargetMode="External" Id="rId611"/><Relationship Type="http://schemas.openxmlformats.org/officeDocument/2006/relationships/hyperlink" Target="https://jira.its-sib.ru/issues/?jql=issue%20in%20(TECHITS-1413)" TargetMode="External" Id="rId612"/><Relationship Type="http://schemas.openxmlformats.org/officeDocument/2006/relationships/hyperlink" Target="https://jira.its-sib.ru/issues/?jql=issue%20in%20(TECHITS-1413)" TargetMode="External" Id="rId613"/><Relationship Type="http://schemas.openxmlformats.org/officeDocument/2006/relationships/hyperlink" Target="https://jira.its-sib.ru/issues/?jql=issue%20in%20(TECHITS-1413)" TargetMode="External" Id="rId614"/><Relationship Type="http://schemas.openxmlformats.org/officeDocument/2006/relationships/hyperlink" Target="https://jira.its-sib.ru/issues/?jql=issue%20in%20(DOCCORP-22170)" TargetMode="External" Id="rId615"/><Relationship Type="http://schemas.openxmlformats.org/officeDocument/2006/relationships/hyperlink" Target="https://jira.its-sib.ru/issues/?jql=issue%20in%20(DOCCORP-22170)" TargetMode="External" Id="rId616"/><Relationship Type="http://schemas.openxmlformats.org/officeDocument/2006/relationships/hyperlink" Target="https://jira.its-sib.ru/issues/?jql=issue%20in%20(DOCCORP-22170)" TargetMode="External" Id="rId617"/><Relationship Type="http://schemas.openxmlformats.org/officeDocument/2006/relationships/hyperlink" Target="https://jira.its-sib.ru/issues/?jql=issue%20in%20(DOCCORP-22170)" TargetMode="External" Id="rId618"/><Relationship Type="http://schemas.openxmlformats.org/officeDocument/2006/relationships/hyperlink" Target="https://jira.its-sib.ru/issues/?jql=issue%20in%20(DOCCORP-22170)" TargetMode="External" Id="rId619"/><Relationship Type="http://schemas.openxmlformats.org/officeDocument/2006/relationships/hyperlink" Target="https://jira.its-sib.ru/issues/?jql=issue%20in%20(DOCCORP-22170)" TargetMode="External" Id="rId620"/><Relationship Type="http://schemas.openxmlformats.org/officeDocument/2006/relationships/hyperlink" Target="https://jira.its-sib.ru/issues/?jql=issue%20in%20(DOCCORP-22170)" TargetMode="External" Id="rId621"/><Relationship Type="http://schemas.openxmlformats.org/officeDocument/2006/relationships/hyperlink" Target="https://jira.its-sib.ru/issues/?jql=issue%20in%20(DOCCORP-22412)" TargetMode="External" Id="rId622"/><Relationship Type="http://schemas.openxmlformats.org/officeDocument/2006/relationships/hyperlink" Target="https://jira.its-sib.ru/issues/?jql=issue%20in%20(0,DOCCORP-22077)" TargetMode="External" Id="rId623"/><Relationship Type="http://schemas.openxmlformats.org/officeDocument/2006/relationships/hyperlink" Target="https://jira.its-sib.ru/issues/?jql=issue%20in%20(0,DOCCORP-22078)" TargetMode="External" Id="rId624"/><Relationship Type="http://schemas.openxmlformats.org/officeDocument/2006/relationships/hyperlink" Target="https://jira.its-sib.ru/issues/?jql=issue%20in%20(TECHWIM-3315)" TargetMode="External" Id="rId625"/><Relationship Type="http://schemas.openxmlformats.org/officeDocument/2006/relationships/hyperlink" Target="https://jira.its-sib.ru/issues/?jql=issue%20in%20(TECHWIM-3314)" TargetMode="External" Id="rId626"/><Relationship Type="http://schemas.openxmlformats.org/officeDocument/2006/relationships/hyperlink" Target="https://jira.its-sib.ru/issues/?jql=issue%20in%20(TECHWIM-3310)" TargetMode="External" Id="rId627"/><Relationship Type="http://schemas.openxmlformats.org/officeDocument/2006/relationships/hyperlink" Target="https://jira.its-sib.ru/issues/?jql=issue%20in%20(TECHWIM-3380)" TargetMode="External" Id="rId628"/><Relationship Type="http://schemas.openxmlformats.org/officeDocument/2006/relationships/hyperlink" Target="https://jira.its-sib.ru/issues/?jql=issue%20in%20(TECHWIM-3380)" TargetMode="External" Id="rId629"/><Relationship Type="http://schemas.openxmlformats.org/officeDocument/2006/relationships/hyperlink" Target="https://jira.its-sib.ru/issues/?jql=issue%20in%20(TECHWIM-3380)" TargetMode="External" Id="rId630"/><Relationship Type="http://schemas.openxmlformats.org/officeDocument/2006/relationships/hyperlink" Target="https://jira.its-sib.ru/issues/?jql=issue%20in%20(TECHWIM-3380)" TargetMode="External" Id="rId631"/><Relationship Type="http://schemas.openxmlformats.org/officeDocument/2006/relationships/hyperlink" Target="https://jira.its-sib.ru/issues/?jql=issue%20in%20(TECHWIM-3343)" TargetMode="External" Id="rId632"/><Relationship Type="http://schemas.openxmlformats.org/officeDocument/2006/relationships/hyperlink" Target="https://jira.its-sib.ru/issues/?jql=issue%20in%20(TECHWIM-3343)" TargetMode="External" Id="rId633"/><Relationship Type="http://schemas.openxmlformats.org/officeDocument/2006/relationships/hyperlink" Target="https://jira.its-sib.ru/issues/?jql=issue%20in%20(TECHWIM-3343)" TargetMode="External" Id="rId634"/><Relationship Type="http://schemas.openxmlformats.org/officeDocument/2006/relationships/hyperlink" Target="https://jira.its-sib.ru/issues/?jql=issue%20in%20(TECHWIM-3343)" TargetMode="External" Id="rId635"/><Relationship Type="http://schemas.openxmlformats.org/officeDocument/2006/relationships/hyperlink" Target="https://jira.its-sib.ru/issues/?jql=issue%20in%20(TECHWIM-3343)" TargetMode="External" Id="rId636"/><Relationship Type="http://schemas.openxmlformats.org/officeDocument/2006/relationships/hyperlink" Target="https://jira.its-sib.ru/issues/?jql=issue%20in%20(TECHWIM-3343)" TargetMode="External" Id="rId637"/><Relationship Type="http://schemas.openxmlformats.org/officeDocument/2006/relationships/hyperlink" Target="https://jira.its-sib.ru/issues/?jql=issue%20in%20(TECHWIM-3343)" TargetMode="External" Id="rId638"/><Relationship Type="http://schemas.openxmlformats.org/officeDocument/2006/relationships/hyperlink" Target="https://jira.its-sib.ru/issues/?jql=issue%20in%20(TECHWIM-3405)" TargetMode="External" Id="rId639"/><Relationship Type="http://schemas.openxmlformats.org/officeDocument/2006/relationships/hyperlink" Target="https://jira.its-sib.ru/issues/?jql=issue%20in%20(TECHWIM-3391,TECHWIM-3339)" TargetMode="External" Id="rId640"/><Relationship Type="http://schemas.openxmlformats.org/officeDocument/2006/relationships/hyperlink" Target="https://jira.its-sib.ru/issues/?jql=issue%20in%20(TECHWIM-3454)" TargetMode="External" Id="rId641"/><Relationship Type="http://schemas.openxmlformats.org/officeDocument/2006/relationships/hyperlink" Target="https://jira.its-sib.ru/issues/?jql=issue%20in%20(TECHWIM-3420)" TargetMode="External" Id="rId642"/><Relationship Type="http://schemas.openxmlformats.org/officeDocument/2006/relationships/hyperlink" Target="https://jira.its-sib.ru/issues/?jql=issue%20in%20(TECHWIM-3480)" TargetMode="External" Id="rId643"/><Relationship Type="http://schemas.openxmlformats.org/officeDocument/2006/relationships/hyperlink" Target="https://jira.its-sib.ru/issues/?jql=issue%20in%20(TECHWIM-3446,DOCCORP-22338)" TargetMode="External" Id="rId644"/><Relationship Type="http://schemas.openxmlformats.org/officeDocument/2006/relationships/hyperlink" Target="https://jira.its-sib.ru/issues/?jql=issue%20in%20(DOCCORP-22348)" TargetMode="External" Id="rId645"/><Relationship Type="http://schemas.openxmlformats.org/officeDocument/2006/relationships/hyperlink" Target="https://jira.its-sib.ru/issues/?jql=issue%20in%20(0,DOCCORP-22044)" TargetMode="External" Id="rId646"/><Relationship Type="http://schemas.openxmlformats.org/officeDocument/2006/relationships/hyperlink" Target="https://jira.its-sib.ru/issues/?jql=issue%20in%20(0,DOCCORP-22045)" TargetMode="External" Id="rId647"/><Relationship Type="http://schemas.openxmlformats.org/officeDocument/2006/relationships/hyperlink" Target="https://jira.its-sib.ru/issues/?jql=issue%20in%20(0,DOCCORP-22046)" TargetMode="External" Id="rId648"/><Relationship Type="http://schemas.openxmlformats.org/officeDocument/2006/relationships/hyperlink" Target="https://jira.its-sib.ru/issues/?jql=issue%20in%20(0,DOCCORP-22047)" TargetMode="External" Id="rId649"/><Relationship Type="http://schemas.openxmlformats.org/officeDocument/2006/relationships/hyperlink" Target="https://jira.its-sib.ru/issues/?jql=issue%20in%20(TECHWIM-3292)" TargetMode="External" Id="rId650"/><Relationship Type="http://schemas.openxmlformats.org/officeDocument/2006/relationships/hyperlink" Target="https://jira.its-sib.ru/issues/?jql=issue%20in%20(TECHWIM-3477)" TargetMode="External" Id="rId651"/><Relationship Type="http://schemas.openxmlformats.org/officeDocument/2006/relationships/hyperlink" Target="https://jira.its-sib.ru/issues/?jql=issue%20in%20(TECHWIM-3311)" TargetMode="External" Id="rId652"/><Relationship Type="http://schemas.openxmlformats.org/officeDocument/2006/relationships/hyperlink" Target="https://jira.its-sib.ru/issues/?jql=issue%20in%20(TECHWIM-3311)" TargetMode="External" Id="rId653"/><Relationship Type="http://schemas.openxmlformats.org/officeDocument/2006/relationships/hyperlink" Target="https://jira.its-sib.ru/issues/?jql=issue%20in%20(TECHWIM-3356,TECHWIM-3355)" TargetMode="External" Id="rId654"/><Relationship Type="http://schemas.openxmlformats.org/officeDocument/2006/relationships/hyperlink" Target="https://jira.its-sib.ru/issues/?jql=issue%20in%20(TECHWIM-3340)" TargetMode="External" Id="rId655"/><Relationship Type="http://schemas.openxmlformats.org/officeDocument/2006/relationships/hyperlink" Target="https://jira.its-sib.ru/issues/?jql=issue%20in%20(TECHWIM-3337)" TargetMode="External" Id="rId656"/><Relationship Type="http://schemas.openxmlformats.org/officeDocument/2006/relationships/hyperlink" Target="https://jira.its-sib.ru/issues/?jql=issue%20in%20(TECHWIM-3444)" TargetMode="External" Id="rId657"/><Relationship Type="http://schemas.openxmlformats.org/officeDocument/2006/relationships/hyperlink" Target="https://jira.its-sib.ru/issues/?jql=issue%20in%20(TECHWIM-3336)" TargetMode="External" Id="rId658"/><Relationship Type="http://schemas.openxmlformats.org/officeDocument/2006/relationships/hyperlink" Target="https://jira.its-sib.ru/issues/?jql=issue%20in%20(TECHWIM-3356,TECHWIM-3355)" TargetMode="External" Id="rId659"/><Relationship Type="http://schemas.openxmlformats.org/officeDocument/2006/relationships/hyperlink" Target="https://jira.its-sib.ru/issues/?jql=issue%20in%20(TECHWIM-3356,TECHWIM-3355)" TargetMode="External" Id="rId660"/><Relationship Type="http://schemas.openxmlformats.org/officeDocument/2006/relationships/hyperlink" Target="https://jira.its-sib.ru/issues/?jql=issue%20in%20(TECHWIM-3356,TECHWIM-3355)" TargetMode="External" Id="rId661"/><Relationship Type="http://schemas.openxmlformats.org/officeDocument/2006/relationships/hyperlink" Target="https://jira.its-sib.ru/issues/?jql=issue%20in%20(TECHWIM-3394,TECHWIM-3356,TECHWIM-3355)" TargetMode="External" Id="rId662"/><Relationship Type="http://schemas.openxmlformats.org/officeDocument/2006/relationships/hyperlink" Target="https://jira.its-sib.ru/issues/?jql=issue%20in%20(TECHWIM-3441)" TargetMode="External" Id="rId663"/><Relationship Type="http://schemas.openxmlformats.org/officeDocument/2006/relationships/hyperlink" Target="https://jira.its-sib.ru/issues/?jql=issue%20in%20(TECHWIM-3441)" TargetMode="External" Id="rId664"/><Relationship Type="http://schemas.openxmlformats.org/officeDocument/2006/relationships/hyperlink" Target="https://jira.its-sib.ru/issues/?jql=issue%20in%20(TECHWIM-3465)" TargetMode="External" Id="rId665"/><Relationship Type="http://schemas.openxmlformats.org/officeDocument/2006/relationships/hyperlink" Target="https://jira.its-sib.ru/issues/?jql=issue%20in%20(TECHWIM-3452)" TargetMode="External" Id="rId666"/><Relationship Type="http://schemas.openxmlformats.org/officeDocument/2006/relationships/hyperlink" Target="https://jira.its-sib.ru/issues/?jql=issue%20in%20(TECHWIM-3452)" TargetMode="External" Id="rId667"/><Relationship Type="http://schemas.openxmlformats.org/officeDocument/2006/relationships/hyperlink" Target="https://jira.its-sib.ru/issues/?jql=issue%20in%20(TECHWIM-3452)" TargetMode="External" Id="rId668"/><Relationship Type="http://schemas.openxmlformats.org/officeDocument/2006/relationships/hyperlink" Target="https://jira.its-sib.ru/issues/?jql=issue%20in%20(TECHWIM-3471)" TargetMode="External" Id="rId669"/><Relationship Type="http://schemas.openxmlformats.org/officeDocument/2006/relationships/hyperlink" Target="https://jira.its-sib.ru/issues/?jql=issue%20in%20(DOCCORP-22294)" TargetMode="External" Id="rId670"/><Relationship Type="http://schemas.openxmlformats.org/officeDocument/2006/relationships/hyperlink" Target="https://jira.its-sib.ru/issues/?jql=issue%20in%20(DOCCORP-22294)" TargetMode="External" Id="rId671"/><Relationship Type="http://schemas.openxmlformats.org/officeDocument/2006/relationships/hyperlink" Target="https://jira.its-sib.ru/issues/?jql=issue%20in%20(DOCCORP-22123)" TargetMode="External" Id="rId672"/><Relationship Type="http://schemas.openxmlformats.org/officeDocument/2006/relationships/hyperlink" Target="https://jira.its-sib.ru/issues/?jql=issue%20in%20(DOCCORP-22225)" TargetMode="External" Id="rId673"/><Relationship Type="http://schemas.openxmlformats.org/officeDocument/2006/relationships/hyperlink" Target="https://jira.its-sib.ru/issues/?jql=issue%20in%20(DOCCORP-22225)" TargetMode="External" Id="rId674"/><Relationship Type="http://schemas.openxmlformats.org/officeDocument/2006/relationships/hyperlink" Target="https://jira.its-sib.ru/issues/?jql=issue%20in%20(SPAUTO-669,DOCCORP-22356)" TargetMode="External" Id="rId675"/><Relationship Type="http://schemas.openxmlformats.org/officeDocument/2006/relationships/hyperlink" Target="https://jira.its-sib.ru/issues/?jql=issue%20in%20(SPAUTO-669,DOCCORP-22359)" TargetMode="External" Id="rId676"/><Relationship Type="http://schemas.openxmlformats.org/officeDocument/2006/relationships/hyperlink" Target="https://jira.its-sib.ru/issues/?jql=issue%20in%20(DOCCORP-22267)" TargetMode="External" Id="rId677"/><Relationship Type="http://schemas.openxmlformats.org/officeDocument/2006/relationships/hyperlink" Target="https://jira.its-sib.ru/issues/?jql=issue%20in%20(SPAUTO-669,DOCCORP-22267)" TargetMode="External" Id="rId678"/><Relationship Type="http://schemas.openxmlformats.org/officeDocument/2006/relationships/hyperlink" Target="https://jira.its-sib.ru/issues/?jql=issue%20in%20(SPAUTO-669,DOCCORP-22267)" TargetMode="External" Id="rId679"/><Relationship Type="http://schemas.openxmlformats.org/officeDocument/2006/relationships/hyperlink" Target="https://jira.its-sib.ru/issues/?jql=issue%20in%20(SPAUTO-669,DOCCORP-22267)" TargetMode="External" Id="rId680"/><Relationship Type="http://schemas.openxmlformats.org/officeDocument/2006/relationships/hyperlink" Target="https://jira.its-sib.ru/issues/?jql=issue%20in%20(SPAUTO-669,DOCCORP-22267)" TargetMode="External" Id="rId681"/><Relationship Type="http://schemas.openxmlformats.org/officeDocument/2006/relationships/hyperlink" Target="https://jira.its-sib.ru/issues/?jql=issue%20in%20(SPAUTO-669,DOCCORP-22267)" TargetMode="External" Id="rId682"/><Relationship Type="http://schemas.openxmlformats.org/officeDocument/2006/relationships/hyperlink" Target="https://jira.its-sib.ru/issues/?jql=issue%20in%20(SPAUTO-669,DOCCORP-22267)" TargetMode="External" Id="rId683"/><Relationship Type="http://schemas.openxmlformats.org/officeDocument/2006/relationships/hyperlink" Target="https://jira.its-sib.ru/issues/?jql=issue%20in%20(SPAUTO-669,DOCCORP-22267)" TargetMode="External" Id="rId684"/><Relationship Type="http://schemas.openxmlformats.org/officeDocument/2006/relationships/hyperlink" Target="https://jira.its-sib.ru/issues/?jql=issue%20in%20(SPAUTO-669,DOCCORP-22267)" TargetMode="External" Id="rId685"/><Relationship Type="http://schemas.openxmlformats.org/officeDocument/2006/relationships/hyperlink" Target="https://jira.its-sib.ru/issues/?jql=issue%20in%20(SPAUTO-670)" TargetMode="External" Id="rId686"/><Relationship Type="http://schemas.openxmlformats.org/officeDocument/2006/relationships/hyperlink" Target="https://jira.its-sib.ru/issues/?jql=issue%20in%20(SPAUTO-671)" TargetMode="External" Id="rId687"/><Relationship Type="http://schemas.openxmlformats.org/officeDocument/2006/relationships/hyperlink" Target="https://jira.its-sib.ru/issues/?jql=issue%20in%20(SPAUTO-667)" TargetMode="External" Id="rId688"/><Relationship Type="http://schemas.openxmlformats.org/officeDocument/2006/relationships/hyperlink" Target="https://jira.its-sib.ru/issues/?jql=issue%20in%20(SPAUTO-668)" TargetMode="External" Id="rId689"/><Relationship Type="http://schemas.openxmlformats.org/officeDocument/2006/relationships/hyperlink" Target="https://jira.its-sib.ru/issues/?jql=issue%20in%20(DOCCORP-22074)" TargetMode="External" Id="rId690"/><Relationship Type="http://schemas.openxmlformats.org/officeDocument/2006/relationships/hyperlink" Target="https://jira.its-sib.ru/issues/?jql=issue%20in%20(SPAUTO-667,DOCCORP-22071)" TargetMode="External" Id="rId691"/><Relationship Type="http://schemas.openxmlformats.org/officeDocument/2006/relationships/hyperlink" Target="https://jira.its-sib.ru/issues/?jql=issue%20in%20(SPAUTO-667,DOCCORP-22071)" TargetMode="External" Id="rId692"/><Relationship Type="http://schemas.openxmlformats.org/officeDocument/2006/relationships/hyperlink" Target="https://jira.its-sib.ru/issues/?jql=issue%20in%20(TECHITS-1449)" TargetMode="External" Id="rId693"/><Relationship Type="http://schemas.openxmlformats.org/officeDocument/2006/relationships/hyperlink" Target="https://jira.its-sib.ru/issues/?jql=issue%20in%20(TECHITS-1449)" TargetMode="External" Id="rId694"/><Relationship Type="http://schemas.openxmlformats.org/officeDocument/2006/relationships/hyperlink" Target="https://jira.its-sib.ru/issues/?jql=issue%20in%20(TECHITS-1449)" TargetMode="External" Id="rId695"/><Relationship Type="http://schemas.openxmlformats.org/officeDocument/2006/relationships/hyperlink" Target="https://jira.its-sib.ru/issues/?jql=issue%20in%20(TECHITS-1449)" TargetMode="External" Id="rId696"/><Relationship Type="http://schemas.openxmlformats.org/officeDocument/2006/relationships/hyperlink" Target="https://jira.its-sib.ru/issues/?jql=issue%20in%20(TECHITS-1449)" TargetMode="External" Id="rId697"/><Relationship Type="http://schemas.openxmlformats.org/officeDocument/2006/relationships/hyperlink" Target="https://jira.its-sib.ru/issues/?jql=issue%20in%20(TECHITS-1449)" TargetMode="External" Id="rId698"/><Relationship Type="http://schemas.openxmlformats.org/officeDocument/2006/relationships/hyperlink" Target="https://jira.its-sib.ru/issues/?jql=issue%20in%20(TECHITS-1449)" TargetMode="External" Id="rId699"/><Relationship Type="http://schemas.openxmlformats.org/officeDocument/2006/relationships/hyperlink" Target="https://jira.its-sib.ru/issues/?jql=issue%20in%20(TECHITS-1449)" TargetMode="External" Id="rId700"/><Relationship Type="http://schemas.openxmlformats.org/officeDocument/2006/relationships/hyperlink" Target="https://jira.its-sib.ru/issues/?jql=issue%20in%20(TECHITS-1449)" TargetMode="External" Id="rId701"/><Relationship Type="http://schemas.openxmlformats.org/officeDocument/2006/relationships/hyperlink" Target="https://jira.its-sib.ru/issues/?jql=issue%20in%20(TECHITS-1449)" TargetMode="External" Id="rId702"/><Relationship Type="http://schemas.openxmlformats.org/officeDocument/2006/relationships/hyperlink" Target="https://jira.its-sib.ru/issues/?jql=issue%20in%20(TECHITS-1444,TECHITS-1443,TECHITS-1441)" TargetMode="External" Id="rId703"/><Relationship Type="http://schemas.openxmlformats.org/officeDocument/2006/relationships/hyperlink" Target="https://jira.its-sib.ru/issues/?jql=issue%20in%20(TECHITS-1466,TECHITS-1465,TECHITS-1464,TECHITS-1462,TECHITS-1461)" TargetMode="External" Id="rId704"/><Relationship Type="http://schemas.openxmlformats.org/officeDocument/2006/relationships/hyperlink" Target="https://jira.its-sib.ru/issues/?jql=issue%20in%20(TECHITS-1466,TECHITS-1464)" TargetMode="External" Id="rId705"/><Relationship Type="http://schemas.openxmlformats.org/officeDocument/2006/relationships/hyperlink" Target="https://jira.its-sib.ru/issues/?jql=issue%20in%20(TECHITS-1488)" TargetMode="External" Id="rId706"/><Relationship Type="http://schemas.openxmlformats.org/officeDocument/2006/relationships/hyperlink" Target="https://jira.its-sib.ru/issues/?jql=issue%20in%20(TECHITS-1492,TECHITS-1490)" TargetMode="External" Id="rId707"/><Relationship Type="http://schemas.openxmlformats.org/officeDocument/2006/relationships/hyperlink" Target="https://jira.its-sib.ru/issues/?jql=issue%20in%20(TECHITS-1467,TECHITS-1468,TECHITS-1463,TECHITS-1457)" TargetMode="External" Id="rId708"/><Relationship Type="http://schemas.openxmlformats.org/officeDocument/2006/relationships/hyperlink" Target="https://jira.its-sib.ru/issues/?jql=issue%20in%20(TECHITS-1457)" TargetMode="External" Id="rId709"/><Relationship Type="http://schemas.openxmlformats.org/officeDocument/2006/relationships/hyperlink" Target="https://jira.its-sib.ru/issues/?jql=issue%20in%20(TECHITS-1457)" TargetMode="External" Id="rId710"/><Relationship Type="http://schemas.openxmlformats.org/officeDocument/2006/relationships/hyperlink" Target="https://jira.its-sib.ru/issues/?jql=issue%20in%20(TECHITS-1457)" TargetMode="External" Id="rId711"/><Relationship Type="http://schemas.openxmlformats.org/officeDocument/2006/relationships/hyperlink" Target="https://jira.its-sib.ru/issues/?jql=issue%20in%20(TECHWIM-3319)" TargetMode="External" Id="rId712"/><Relationship Type="http://schemas.openxmlformats.org/officeDocument/2006/relationships/hyperlink" Target="https://jira.its-sib.ru/issues/?jql=issue%20in%20(TECHITS-1493)" TargetMode="External" Id="rId713"/><Relationship Type="http://schemas.openxmlformats.org/officeDocument/2006/relationships/hyperlink" Target="https://jira.its-sib.ru/issues/?jql=issue%20in%20(TECHITS-1507)" TargetMode="External" Id="rId714"/><Relationship Type="http://schemas.openxmlformats.org/officeDocument/2006/relationships/hyperlink" Target="https://jira.its-sib.ru/issues/?jql=issue%20in%20(TECHITS-1521)" TargetMode="External" Id="rId715"/><Relationship Type="http://schemas.openxmlformats.org/officeDocument/2006/relationships/hyperlink" Target="https://jira.its-sib.ru/issues/?jql=issue%20in%20(TECHITS-1509,TECHITS-1506)" TargetMode="External" Id="rId716"/><Relationship Type="http://schemas.openxmlformats.org/officeDocument/2006/relationships/hyperlink" Target="https://jira.its-sib.ru/issues/?jql=issue%20in%20(TECHITS-1519)" TargetMode="External" Id="rId717"/><Relationship Type="http://schemas.openxmlformats.org/officeDocument/2006/relationships/hyperlink" Target="https://jira.its-sib.ru/issues/?jql=issue%20in%20(TECHITS-1522)" TargetMode="External" Id="rId718"/><Relationship Type="http://schemas.openxmlformats.org/officeDocument/2006/relationships/hyperlink" Target="https://jira.its-sib.ru/issues/?jql=issue%20in%20(TECHITS-1522)" TargetMode="External" Id="rId719"/><Relationship Type="http://schemas.openxmlformats.org/officeDocument/2006/relationships/hyperlink" Target="https://jira.its-sib.ru/issues/?jql=issue%20in%20(DOCCORP-22228)" TargetMode="External" Id="rId720"/><Relationship Type="http://schemas.openxmlformats.org/officeDocument/2006/relationships/hyperlink" Target="https://jira.its-sib.ru/issues/?jql=issue%20in%20(DOCCORP-22228)" TargetMode="External" Id="rId721"/><Relationship Type="http://schemas.openxmlformats.org/officeDocument/2006/relationships/hyperlink" Target="https://jira.its-sib.ru/issues/?jql=issue%20in%20(TECHITS-1508)" TargetMode="External" Id="rId722"/><Relationship Type="http://schemas.openxmlformats.org/officeDocument/2006/relationships/hyperlink" Target="https://jira.its-sib.ru/issues/?jql=issue%20in%20(TECHITS-1503,TECHITS-1502)" TargetMode="External" Id="rId723"/><Relationship Type="http://schemas.openxmlformats.org/officeDocument/2006/relationships/hyperlink" Target="https://jira.its-sib.ru/issues/?jql=issue%20in%20(TECHWIM-3401)" TargetMode="External" Id="rId724"/><Relationship Type="http://schemas.openxmlformats.org/officeDocument/2006/relationships/hyperlink" Target="https://jira.its-sib.ru/issues/?jql=issue%20in%20(TECHWIM-3409)" TargetMode="External" Id="rId725"/><Relationship Type="http://schemas.openxmlformats.org/officeDocument/2006/relationships/hyperlink" Target="https://jira.its-sib.ru/issues/?jql=issue%20in%20(DOCCORP-22363)" TargetMode="External" Id="rId726"/><Relationship Type="http://schemas.openxmlformats.org/officeDocument/2006/relationships/hyperlink" Target="https://jira.its-sib.ru/issues/?jql=issue%20in%20(DOCCORP-22363)" TargetMode="External" Id="rId727"/><Relationship Type="http://schemas.openxmlformats.org/officeDocument/2006/relationships/hyperlink" Target="https://jira.its-sib.ru/issues/?jql=issue%20in%20(DOCCORP-22363)" TargetMode="External" Id="rId728"/><Relationship Type="http://schemas.openxmlformats.org/officeDocument/2006/relationships/hyperlink" Target="https://jira.its-sib.ru/issues/?jql=issue%20in%20(TECHITS-1496)" TargetMode="External" Id="rId729"/><Relationship Type="http://schemas.openxmlformats.org/officeDocument/2006/relationships/hyperlink" Target="https://jira.its-sib.ru/issues/?jql=issue%20in%20(TECHITS-1507)" TargetMode="External" Id="rId730"/><Relationship Type="http://schemas.openxmlformats.org/officeDocument/2006/relationships/hyperlink" Target="https://jira.its-sib.ru/issues/?jql=issue%20in%20(TECHITS-1508)" TargetMode="External" Id="rId731"/><Relationship Type="http://schemas.openxmlformats.org/officeDocument/2006/relationships/hyperlink" Target="https://jira.its-sib.ru/issues/?jql=issue%20in%20(TECHWIM-3413,TECHWIM-3380)" TargetMode="External" Id="rId732"/><Relationship Type="http://schemas.openxmlformats.org/officeDocument/2006/relationships/hyperlink" Target="https://jira.its-sib.ru/issues/?jql=issue%20in%20(TECHWIM-3396)" TargetMode="External" Id="rId733"/><Relationship Type="http://schemas.openxmlformats.org/officeDocument/2006/relationships/hyperlink" Target="https://jira.its-sib.ru/issues/?jql=issue%20in%20(TECHWIM-3409)" TargetMode="External" Id="rId734"/><Relationship Type="http://schemas.openxmlformats.org/officeDocument/2006/relationships/hyperlink" Target="https://jira.its-sib.ru/issues/?jql=issue%20in%20(DOCCORP-22387)" TargetMode="External" Id="rId735"/><Relationship Type="http://schemas.openxmlformats.org/officeDocument/2006/relationships/hyperlink" Target="https://jira.its-sib.ru/issues/?jql=issue%20in%20(DOCCORP-22387)" TargetMode="External" Id="rId736"/><Relationship Type="http://schemas.openxmlformats.org/officeDocument/2006/relationships/hyperlink" Target="https://jira.its-sib.ru/issues/?jql=issue%20in%20(DOCCORP-22321)" TargetMode="External" Id="rId737"/><Relationship Type="http://schemas.openxmlformats.org/officeDocument/2006/relationships/hyperlink" Target="https://jira.its-sib.ru/issues/?jql=issue%20in%20(DOCCORP-22321)" TargetMode="External" Id="rId738"/><Relationship Type="http://schemas.openxmlformats.org/officeDocument/2006/relationships/hyperlink" Target="https://jira.its-sib.ru/issues/?jql=issue%20in%20(DOCCORP-22321)" TargetMode="External" Id="rId739"/><Relationship Type="http://schemas.openxmlformats.org/officeDocument/2006/relationships/hyperlink" Target="https://jira.its-sib.ru/issues/?jql=issue%20in%20(DOCCORP-22275)" TargetMode="External" Id="rId740"/><Relationship Type="http://schemas.openxmlformats.org/officeDocument/2006/relationships/hyperlink" Target="https://jira.its-sib.ru/issues/?jql=issue%20in%20(DOCCORP-22388)" TargetMode="External" Id="rId741"/><Relationship Type="http://schemas.openxmlformats.org/officeDocument/2006/relationships/hyperlink" Target="https://jira.its-sib.ru/issues/?jql=issue%20in%20(DOCCORP-22388)" TargetMode="External" Id="rId742"/><Relationship Type="http://schemas.openxmlformats.org/officeDocument/2006/relationships/hyperlink" Target="https://jira.its-sib.ru/issues/?jql=issue%20in%20(DOCCORP-22322)" TargetMode="External" Id="rId743"/><Relationship Type="http://schemas.openxmlformats.org/officeDocument/2006/relationships/hyperlink" Target="https://jira.its-sib.ru/issues/?jql=issue%20in%20(DOCCORP-22322)" TargetMode="External" Id="rId744"/><Relationship Type="http://schemas.openxmlformats.org/officeDocument/2006/relationships/hyperlink" Target="https://jira.its-sib.ru/issues/?jql=issue%20in%20(DOCCORP-22322)" TargetMode="External" Id="rId745"/><Relationship Type="http://schemas.openxmlformats.org/officeDocument/2006/relationships/hyperlink" Target="https://jira.its-sib.ru/issues/?jql=issue%20in%20(DOCCORP-22350)" TargetMode="External" Id="rId746"/><Relationship Type="http://schemas.openxmlformats.org/officeDocument/2006/relationships/hyperlink" Target="https://jira.its-sib.ru/issues/?jql=issue%20in%20(DOCCORP-22297)" TargetMode="External" Id="rId747"/><Relationship Type="http://schemas.openxmlformats.org/officeDocument/2006/relationships/hyperlink" Target="https://jira.its-sib.ru/issues/?jql=issue%20in%20(DOCCORP-22297)" TargetMode="External" Id="rId748"/><Relationship Type="http://schemas.openxmlformats.org/officeDocument/2006/relationships/hyperlink" Target="https://jira.its-sib.ru/issues/?jql=issue%20in%20(DOCCORP-22339)" TargetMode="External" Id="rId749"/><Relationship Type="http://schemas.openxmlformats.org/officeDocument/2006/relationships/hyperlink" Target="https://jira.its-sib.ru/issues/?jql=issue%20in%20(DOCCORP-22364)" TargetMode="External" Id="rId750"/><Relationship Type="http://schemas.openxmlformats.org/officeDocument/2006/relationships/hyperlink" Target="https://jira.its-sib.ru/issues/?jql=issue%20in%20(DOCCORP-22364)" TargetMode="External" Id="rId751"/><Relationship Type="http://schemas.openxmlformats.org/officeDocument/2006/relationships/hyperlink" Target="https://jira.its-sib.ru/issues/?jql=issue%20in%20(TECHWIM-3449,TECHWIM-3459)" TargetMode="External" Id="rId752"/><Relationship Type="http://schemas.openxmlformats.org/officeDocument/2006/relationships/hyperlink" Target="https://jira.its-sib.ru/issues/?jql=issue%20in%20(TECHITS-1519,TECHITS-1520)" TargetMode="External" Id="rId753"/><Relationship Type="http://schemas.openxmlformats.org/officeDocument/2006/relationships/hyperlink" Target="https://jira.its-sib.ru/issues/?jql=issue%20in%20(DOCCORP-22349)" TargetMode="External" Id="rId754"/><Relationship Type="http://schemas.openxmlformats.org/officeDocument/2006/relationships/hyperlink" Target="https://jira.its-sib.ru/issues/?jql=issue%20in%20(DOCCORP-22298)" TargetMode="External" Id="rId755"/><Relationship Type="http://schemas.openxmlformats.org/officeDocument/2006/relationships/hyperlink" Target="https://jira.its-sib.ru/issues/?jql=issue%20in%20(DOCCORP-22298)" TargetMode="External" Id="rId756"/><Relationship Type="http://schemas.openxmlformats.org/officeDocument/2006/relationships/hyperlink" Target="https://jira.its-sib.ru/issues/?jql=issue%20in%20(DOCCORP-22340)" TargetMode="External" Id="rId757"/><Relationship Type="http://schemas.openxmlformats.org/officeDocument/2006/relationships/hyperlink" Target="https://jira.its-sib.ru/issues/?jql=issue%20in%20(DOCCORP-22364)" TargetMode="External" Id="rId758"/><Relationship Type="http://schemas.openxmlformats.org/officeDocument/2006/relationships/hyperlink" Target="https://jira.its-sib.ru/issues/?jql=issue%20in%20(DOCCORP-22398)" TargetMode="External" Id="rId759"/></Relationships>
</file>

<file path=xl/worksheets/_rels/sheet2.xml.rels><Relationships xmlns="http://schemas.openxmlformats.org/package/2006/relationships"><Relationship Type="http://schemas.openxmlformats.org/officeDocument/2006/relationships/hyperlink" Target="https://jira.its-sib.ru/issues/?jql=issue%20in%20(DOCCORP-22527)" TargetMode="External" Id="rId1"/><Relationship Type="http://schemas.openxmlformats.org/officeDocument/2006/relationships/hyperlink" Target="https://jira.its-sib.ru/issues/?jql=issue%20in%20(DOCCORP-22527)" TargetMode="External" Id="rId2"/><Relationship Type="http://schemas.openxmlformats.org/officeDocument/2006/relationships/hyperlink" Target="https://jira.its-sib.ru/issues/?jql=issue%20in%20(DOCCORP-22527)" TargetMode="External" Id="rId3"/><Relationship Type="http://schemas.openxmlformats.org/officeDocument/2006/relationships/hyperlink" Target="https://jira.its-sib.ru/issues/?jql=issue%20in%20(DOCCORP-22606)" TargetMode="External" Id="rId4"/><Relationship Type="http://schemas.openxmlformats.org/officeDocument/2006/relationships/hyperlink" Target="https://jira.its-sib.ru/issues/?jql=issue%20in%20(DOCCORP-22606)" TargetMode="External" Id="rId5"/><Relationship Type="http://schemas.openxmlformats.org/officeDocument/2006/relationships/hyperlink" Target="https://jira.its-sib.ru/issues/?jql=issue%20in%20(DOCCORP-22606)" TargetMode="External" Id="rId6"/><Relationship Type="http://schemas.openxmlformats.org/officeDocument/2006/relationships/hyperlink" Target="https://jira.its-sib.ru/issues/?jql=issue%20in%20(DOCCORP-22606)" TargetMode="External" Id="rId7"/><Relationship Type="http://schemas.openxmlformats.org/officeDocument/2006/relationships/hyperlink" Target="https://jira.its-sib.ru/issues/?jql=issue%20in%20(DOCCORP-22606)" TargetMode="External" Id="rId8"/><Relationship Type="http://schemas.openxmlformats.org/officeDocument/2006/relationships/hyperlink" Target="https://jira.its-sib.ru/issues/?jql=issue%20in%20(DOCCORP-22606)" TargetMode="External" Id="rId9"/><Relationship Type="http://schemas.openxmlformats.org/officeDocument/2006/relationships/hyperlink" Target="https://jira.its-sib.ru/issues/?jql=issue%20in%20(DOCCORP-22606)" TargetMode="External" Id="rId10"/><Relationship Type="http://schemas.openxmlformats.org/officeDocument/2006/relationships/hyperlink" Target="https://jira.its-sib.ru/issues/?jql=issue%20in%20(DOCCORP-22606)" TargetMode="External" Id="rId11"/><Relationship Type="http://schemas.openxmlformats.org/officeDocument/2006/relationships/hyperlink" Target="https://jira.its-sib.ru/issues/?jql=issue%20in%20(DOCCORP-22606)" TargetMode="External" Id="rId12"/><Relationship Type="http://schemas.openxmlformats.org/officeDocument/2006/relationships/hyperlink" Target="https://jira.its-sib.ru/issues/?jql=issue%20in%20(TECHWIM-3523)" TargetMode="External" Id="rId13"/><Relationship Type="http://schemas.openxmlformats.org/officeDocument/2006/relationships/hyperlink" Target="https://jira.its-sib.ru/issues/?jql=issue%20in%20(TECHWIM-3540,TECHWIM-3523)" TargetMode="External" Id="rId14"/><Relationship Type="http://schemas.openxmlformats.org/officeDocument/2006/relationships/hyperlink" Target="https://jira.its-sib.ru/issues/?jql=issue%20in%20(TECHWIM-3586)" TargetMode="External" Id="rId15"/><Relationship Type="http://schemas.openxmlformats.org/officeDocument/2006/relationships/hyperlink" Target="https://jira.its-sib.ru/issues/?jql=issue%20in%20(TECHWIM-3611)" TargetMode="External" Id="rId16"/><Relationship Type="http://schemas.openxmlformats.org/officeDocument/2006/relationships/hyperlink" Target="https://jira.its-sib.ru/issues/?jql=issue%20in%20(TECHWIM-3611)" TargetMode="External" Id="rId17"/><Relationship Type="http://schemas.openxmlformats.org/officeDocument/2006/relationships/hyperlink" Target="https://jira.its-sib.ru/issues/?jql=issue%20in%20(TECHWIM-3680,TECHWIM-3674)" TargetMode="External" Id="rId18"/><Relationship Type="http://schemas.openxmlformats.org/officeDocument/2006/relationships/hyperlink" Target="https://jira.its-sib.ru/issues/?jql=issue%20in%20(TECHWIM-3688,TECHWIM-3686,TECHWIM-3680,TECHWIM-3674)" TargetMode="External" Id="rId19"/><Relationship Type="http://schemas.openxmlformats.org/officeDocument/2006/relationships/hyperlink" Target="https://jira.its-sib.ru/issues/?jql=issue%20in%20(TECHWIM-3688,TECHWIM-3686)" TargetMode="External" Id="rId20"/><Relationship Type="http://schemas.openxmlformats.org/officeDocument/2006/relationships/hyperlink" Target="https://jira.its-sib.ru/issues/?jql=issue%20in%20(TECHWIM-3688,TECHWIM-3686)" TargetMode="External" Id="rId21"/><Relationship Type="http://schemas.openxmlformats.org/officeDocument/2006/relationships/hyperlink" Target="https://jira.its-sib.ru/issues/?jql=issue%20in%20(TECHWIM-3688,TECHWIM-3686)" TargetMode="External" Id="rId22"/><Relationship Type="http://schemas.openxmlformats.org/officeDocument/2006/relationships/hyperlink" Target="https://jira.its-sib.ru/issues/?jql=issue%20in%20(TECHWIM-3688)" TargetMode="External" Id="rId23"/><Relationship Type="http://schemas.openxmlformats.org/officeDocument/2006/relationships/hyperlink" Target="https://jira.its-sib.ru/issues/?jql=issue%20in%20(TECHWIM-3688)" TargetMode="External" Id="rId24"/><Relationship Type="http://schemas.openxmlformats.org/officeDocument/2006/relationships/hyperlink" Target="https://jira.its-sib.ru/issues/?jql=issue%20in%20(TECHWIM-3497,DOCCORP-22302)" TargetMode="External" Id="rId25"/><Relationship Type="http://schemas.openxmlformats.org/officeDocument/2006/relationships/hyperlink" Target="https://jira.its-sib.ru/issues/?jql=issue%20in%20(DOCCORP-22302)" TargetMode="External" Id="rId26"/><Relationship Type="http://schemas.openxmlformats.org/officeDocument/2006/relationships/hyperlink" Target="https://jira.its-sib.ru/issues/?jql=issue%20in%20(DOCCORP-22344)" TargetMode="External" Id="rId27"/><Relationship Type="http://schemas.openxmlformats.org/officeDocument/2006/relationships/hyperlink" Target="https://jira.its-sib.ru/issues/?jql=issue%20in%20(DOCCORP-22344)" TargetMode="External" Id="rId28"/><Relationship Type="http://schemas.openxmlformats.org/officeDocument/2006/relationships/hyperlink" Target="https://jira.its-sib.ru/issues/?jql=issue%20in%20(TECHWIM-3541,TECHWIM-3429)" TargetMode="External" Id="rId29"/><Relationship Type="http://schemas.openxmlformats.org/officeDocument/2006/relationships/hyperlink" Target="https://jira.its-sib.ru/issues/?jql=issue%20in%20(TECHWIM-3429,TECHWIM-3429)" TargetMode="External" Id="rId30"/><Relationship Type="http://schemas.openxmlformats.org/officeDocument/2006/relationships/hyperlink" Target="https://jira.its-sib.ru/issues/?jql=issue%20in%20(TECHWIM-3557)" TargetMode="External" Id="rId31"/><Relationship Type="http://schemas.openxmlformats.org/officeDocument/2006/relationships/hyperlink" Target="https://jira.its-sib.ru/issues/?jql=issue%20in%20(TECHWIM-3621)" TargetMode="External" Id="rId32"/><Relationship Type="http://schemas.openxmlformats.org/officeDocument/2006/relationships/hyperlink" Target="https://jira.its-sib.ru/issues/?jql=issue%20in%20(TECHWIM-3653)" TargetMode="External" Id="rId33"/><Relationship Type="http://schemas.openxmlformats.org/officeDocument/2006/relationships/hyperlink" Target="https://jira.its-sib.ru/issues/?jql=issue%20in%20(TECHWIM-3687)" TargetMode="External" Id="rId34"/><Relationship Type="http://schemas.openxmlformats.org/officeDocument/2006/relationships/hyperlink" Target="https://jira.its-sib.ru/issues/?jql=issue%20in%20(TECHWIM-3715,TECHWIM-3705)" TargetMode="External" Id="rId35"/><Relationship Type="http://schemas.openxmlformats.org/officeDocument/2006/relationships/hyperlink" Target="https://jira.its-sib.ru/issues/?jql=issue%20in%20(TECHWIM-3715)" TargetMode="External" Id="rId36"/><Relationship Type="http://schemas.openxmlformats.org/officeDocument/2006/relationships/hyperlink" Target="https://jira.its-sib.ru/issues/?jql=issue%20in%20(TECHWIM-3735,TECHWIM-3731)" TargetMode="External" Id="rId37"/><Relationship Type="http://schemas.openxmlformats.org/officeDocument/2006/relationships/hyperlink" Target="https://jira.its-sib.ru/issues/?jql=issue%20in%20(TECHITS-1562,TECHITS-1554,TECHITS-1546)" TargetMode="External" Id="rId38"/><Relationship Type="http://schemas.openxmlformats.org/officeDocument/2006/relationships/hyperlink" Target="https://jira.its-sib.ru/issues/?jql=issue%20in%20(TECHITS-1625)" TargetMode="External" Id="rId39"/><Relationship Type="http://schemas.openxmlformats.org/officeDocument/2006/relationships/hyperlink" Target="https://jira.its-sib.ru/issues/?jql=issue%20in%20(TECHITS-1625)" TargetMode="External" Id="rId40"/><Relationship Type="http://schemas.openxmlformats.org/officeDocument/2006/relationships/hyperlink" Target="https://jira.its-sib.ru/issues/?jql=issue%20in%20(TECHITS-1561,TECHITS-1560,TECHITS-1559,TECHITS-1558,TECHITS-1557,TECHITS-1556,TECHITS-1555)" TargetMode="External" Id="rId41"/><Relationship Type="http://schemas.openxmlformats.org/officeDocument/2006/relationships/hyperlink" Target="https://jira.its-sib.ru/issues/?jql=issue%20in%20(TECHITS-1584,TECHITS-1583)" TargetMode="External" Id="rId42"/><Relationship Type="http://schemas.openxmlformats.org/officeDocument/2006/relationships/hyperlink" Target="https://jira.its-sib.ru/issues/?jql=issue%20in%20(TECHITS-1580,TECHITS-1579)" TargetMode="External" Id="rId43"/><Relationship Type="http://schemas.openxmlformats.org/officeDocument/2006/relationships/hyperlink" Target="https://jira.its-sib.ru/issues/?jql=issue%20in%20(TECHITS-1597,TECHITS-1596)" TargetMode="External" Id="rId44"/><Relationship Type="http://schemas.openxmlformats.org/officeDocument/2006/relationships/hyperlink" Target="https://jira.its-sib.ru/issues/?jql=issue%20in%20(TECHITS-1624)" TargetMode="External" Id="rId45"/><Relationship Type="http://schemas.openxmlformats.org/officeDocument/2006/relationships/hyperlink" Target="https://jira.its-sib.ru/issues/?jql=issue%20in%20(TECHITS-1632)" TargetMode="External" Id="rId46"/><Relationship Type="http://schemas.openxmlformats.org/officeDocument/2006/relationships/hyperlink" Target="https://jira.its-sib.ru/issues/?jql=issue%20in%20(TECHITS-1599)" TargetMode="External" Id="rId47"/><Relationship Type="http://schemas.openxmlformats.org/officeDocument/2006/relationships/hyperlink" Target="https://jira.its-sib.ru/issues/?jql=issue%20in%20(TECHITS-1573,TECHITS-1572,TECHITS-1571)" TargetMode="External" Id="rId48"/><Relationship Type="http://schemas.openxmlformats.org/officeDocument/2006/relationships/hyperlink" Target="https://jira.its-sib.ru/issues/?jql=issue%20in%20(TECHWIM-3578)" TargetMode="External" Id="rId49"/><Relationship Type="http://schemas.openxmlformats.org/officeDocument/2006/relationships/hyperlink" Target="https://jira.its-sib.ru/issues/?jql=issue%20in%20(TECHWIM-3481)" TargetMode="External" Id="rId50"/><Relationship Type="http://schemas.openxmlformats.org/officeDocument/2006/relationships/hyperlink" Target="https://jira.its-sib.ru/issues/?jql=issue%20in%20(TECHWIM-3516,DOCCORP-22447)" TargetMode="External" Id="rId51"/><Relationship Type="http://schemas.openxmlformats.org/officeDocument/2006/relationships/hyperlink" Target="https://jira.its-sib.ru/issues/?jql=issue%20in%20(TECHWIM-3542)" TargetMode="External" Id="rId52"/><Relationship Type="http://schemas.openxmlformats.org/officeDocument/2006/relationships/hyperlink" Target="https://jira.its-sib.ru/issues/?jql=issue%20in%20(TECHWIM-3585)" TargetMode="External" Id="rId53"/><Relationship Type="http://schemas.openxmlformats.org/officeDocument/2006/relationships/hyperlink" Target="https://jira.its-sib.ru/issues/?jql=issue%20in%20(TECHWIM-3604)" TargetMode="External" Id="rId54"/><Relationship Type="http://schemas.openxmlformats.org/officeDocument/2006/relationships/hyperlink" Target="https://jira.its-sib.ru/issues/?jql=issue%20in%20(TECHWIM-3660,TECHWIM-3659)" TargetMode="External" Id="rId55"/><Relationship Type="http://schemas.openxmlformats.org/officeDocument/2006/relationships/hyperlink" Target="https://jira.its-sib.ru/issues/?jql=issue%20in%20(TECHWIM-3682,TECHWIM-3681)" TargetMode="External" Id="rId56"/><Relationship Type="http://schemas.openxmlformats.org/officeDocument/2006/relationships/hyperlink" Target="https://jira.its-sib.ru/issues/?jql=issue%20in%20(TECHWIM-3703)" TargetMode="External" Id="rId57"/><Relationship Type="http://schemas.openxmlformats.org/officeDocument/2006/relationships/hyperlink" Target="https://jira.its-sib.ru/issues/?jql=issue%20in%20(TECHWIM-3724,TECHWIM-3720)" TargetMode="External" Id="rId58"/><Relationship Type="http://schemas.openxmlformats.org/officeDocument/2006/relationships/hyperlink" Target="https://jira.its-sib.ru/issues/?jql=issue%20in%20(TECHITS-1549,TECHITS-1548,TECHITS-1547)" TargetMode="External" Id="rId59"/><Relationship Type="http://schemas.openxmlformats.org/officeDocument/2006/relationships/hyperlink" Target="https://jira.its-sib.ru/issues/?jql=issue%20in%20(TECHITS-1565,TECHITS-1564,TECHITS-1563)" TargetMode="External" Id="rId60"/><Relationship Type="http://schemas.openxmlformats.org/officeDocument/2006/relationships/hyperlink" Target="https://jira.its-sib.ru/issues/?jql=issue%20in%20(TECHITS-1577)" TargetMode="External" Id="rId61"/><Relationship Type="http://schemas.openxmlformats.org/officeDocument/2006/relationships/hyperlink" Target="https://jira.its-sib.ru/issues/?jql=issue%20in%20(TECHITS-1605,TECHITS-1604)" TargetMode="External" Id="rId62"/><Relationship Type="http://schemas.openxmlformats.org/officeDocument/2006/relationships/hyperlink" Target="https://jira.its-sib.ru/issues/?jql=issue%20in%20(TECHITS-1615)" TargetMode="External" Id="rId63"/><Relationship Type="http://schemas.openxmlformats.org/officeDocument/2006/relationships/hyperlink" Target="https://jira.its-sib.ru/issues/?jql=issue%20in%20(TECHITS-1636,TECHITS-1635,TECHITS-1634)" TargetMode="External" Id="rId64"/><Relationship Type="http://schemas.openxmlformats.org/officeDocument/2006/relationships/hyperlink" Target="https://jira.its-sib.ru/issues/?jql=issue%20in%20(TECHITS-1639,TECHITS-1638,TECHITS-1637)" TargetMode="External" Id="rId65"/><Relationship Type="http://schemas.openxmlformats.org/officeDocument/2006/relationships/hyperlink" Target="https://jira.its-sib.ru/issues/?jql=issue%20in%20(TECHITS-1642,TECHITS-1641,TECHITS-1640)" TargetMode="External" Id="rId66"/><Relationship Type="http://schemas.openxmlformats.org/officeDocument/2006/relationships/hyperlink" Target="https://jira.its-sib.ru/issues/?jql=issue%20in%20(TECHITS-1640)" TargetMode="External" Id="rId67"/><Relationship Type="http://schemas.openxmlformats.org/officeDocument/2006/relationships/hyperlink" Target="https://jira.its-sib.ru/issues/?jql=issue%20in%20(TECHITS-1585)" TargetMode="External" Id="rId68"/><Relationship Type="http://schemas.openxmlformats.org/officeDocument/2006/relationships/hyperlink" Target="https://jira.its-sib.ru/issues/?jql=issue%20in%20(TECHITS-1622,TECHITS-1621,TECHITS-1618)" TargetMode="External" Id="rId69"/><Relationship Type="http://schemas.openxmlformats.org/officeDocument/2006/relationships/hyperlink" Target="https://jira.its-sib.ru/issues/?jql=issue%20in%20(TECHITS-1644)" TargetMode="External" Id="rId70"/><Relationship Type="http://schemas.openxmlformats.org/officeDocument/2006/relationships/hyperlink" Target="https://jira.its-sib.ru/issues/?jql=issue%20in%20(TECHITS-1542,TECHITS-1541)" TargetMode="External" Id="rId71"/><Relationship Type="http://schemas.openxmlformats.org/officeDocument/2006/relationships/hyperlink" Target="https://jira.its-sib.ru/issues/?jql=issue%20in%20(TECHITS-1551,TECHITS-1550)" TargetMode="External" Id="rId72"/><Relationship Type="http://schemas.openxmlformats.org/officeDocument/2006/relationships/hyperlink" Target="https://jira.its-sib.ru/issues/?jql=issue%20in%20(TECHITS-1569)" TargetMode="External" Id="rId73"/><Relationship Type="http://schemas.openxmlformats.org/officeDocument/2006/relationships/hyperlink" Target="https://jira.its-sib.ru/issues/?jql=issue%20in%20(TECHITS-1601)" TargetMode="External" Id="rId74"/><Relationship Type="http://schemas.openxmlformats.org/officeDocument/2006/relationships/hyperlink" Target="https://jira.its-sib.ru/issues/?jql=issue%20in%20(TECHITS-1627)" TargetMode="External" Id="rId75"/><Relationship Type="http://schemas.openxmlformats.org/officeDocument/2006/relationships/hyperlink" Target="https://jira.its-sib.ru/issues/?jql=issue%20in%20(DOCCORP-22561)" TargetMode="External" Id="rId76"/><Relationship Type="http://schemas.openxmlformats.org/officeDocument/2006/relationships/hyperlink" Target="https://jira.its-sib.ru/issues/?jql=issue%20in%20(DOCCORP-22561)" TargetMode="External" Id="rId77"/><Relationship Type="http://schemas.openxmlformats.org/officeDocument/2006/relationships/hyperlink" Target="https://jira.its-sib.ru/issues/?jql=issue%20in%20(DOCCORP-22561)" TargetMode="External" Id="rId78"/><Relationship Type="http://schemas.openxmlformats.org/officeDocument/2006/relationships/hyperlink" Target="https://jira.its-sib.ru/issues/?jql=issue%20in%20(DOCCORP-22561)" TargetMode="External" Id="rId79"/><Relationship Type="http://schemas.openxmlformats.org/officeDocument/2006/relationships/hyperlink" Target="https://jira.its-sib.ru/issues/?jql=issue%20in%20(TECHWIM-3673)" TargetMode="External" Id="rId80"/><Relationship Type="http://schemas.openxmlformats.org/officeDocument/2006/relationships/hyperlink" Target="https://jira.its-sib.ru/issues/?jql=issue%20in%20(DOCCORP-22269)" TargetMode="External" Id="rId81"/><Relationship Type="http://schemas.openxmlformats.org/officeDocument/2006/relationships/hyperlink" Target="https://jira.its-sib.ru/issues/?jql=issue%20in%20(DOCCORP-22269)" TargetMode="External" Id="rId82"/><Relationship Type="http://schemas.openxmlformats.org/officeDocument/2006/relationships/hyperlink" Target="https://jira.its-sib.ru/issues/?jql=issue%20in%20(DOCCORP-22269)" TargetMode="External" Id="rId83"/><Relationship Type="http://schemas.openxmlformats.org/officeDocument/2006/relationships/hyperlink" Target="https://jira.its-sib.ru/issues/?jql=issue%20in%20(DOCCORP-22269)" TargetMode="External" Id="rId84"/><Relationship Type="http://schemas.openxmlformats.org/officeDocument/2006/relationships/hyperlink" Target="https://jira.its-sib.ru/issues/?jql=issue%20in%20(DOCCORP-22269)" TargetMode="External" Id="rId85"/><Relationship Type="http://schemas.openxmlformats.org/officeDocument/2006/relationships/hyperlink" Target="https://jira.its-sib.ru/issues/?jql=issue%20in%20(DOCCORP-22269)" TargetMode="External" Id="rId86"/><Relationship Type="http://schemas.openxmlformats.org/officeDocument/2006/relationships/hyperlink" Target="https://jira.its-sib.ru/issues/?jql=issue%20in%20(DOCCORP-22269)" TargetMode="External" Id="rId87"/><Relationship Type="http://schemas.openxmlformats.org/officeDocument/2006/relationships/hyperlink" Target="https://jira.its-sib.ru/issues/?jql=issue%20in%20(DOCCORP-22451)" TargetMode="External" Id="rId88"/><Relationship Type="http://schemas.openxmlformats.org/officeDocument/2006/relationships/hyperlink" Target="https://jira.its-sib.ru/issues/?jql=issue%20in%20(DOCCORP-22457)" TargetMode="External" Id="rId89"/><Relationship Type="http://schemas.openxmlformats.org/officeDocument/2006/relationships/hyperlink" Target="https://jira.its-sib.ru/issues/?jql=issue%20in%20(TECHWIM-3470,TECHWIM-3479)" TargetMode="External" Id="rId90"/><Relationship Type="http://schemas.openxmlformats.org/officeDocument/2006/relationships/hyperlink" Target="https://jira.its-sib.ru/issues/?jql=issue%20in%20(TECHWIM-3577)" TargetMode="External" Id="rId91"/><Relationship Type="http://schemas.openxmlformats.org/officeDocument/2006/relationships/hyperlink" Target="https://jira.its-sib.ru/issues/?jql=issue%20in%20(TECHWIM-3601)" TargetMode="External" Id="rId92"/><Relationship Type="http://schemas.openxmlformats.org/officeDocument/2006/relationships/hyperlink" Target="https://jira.its-sib.ru/issues/?jql=issue%20in%20(TECHWIM-3615)" TargetMode="External" Id="rId93"/><Relationship Type="http://schemas.openxmlformats.org/officeDocument/2006/relationships/hyperlink" Target="https://jira.its-sib.ru/issues/?jql=issue%20in%20(TECHWIM-3687)" TargetMode="External" Id="rId94"/><Relationship Type="http://schemas.openxmlformats.org/officeDocument/2006/relationships/hyperlink" Target="https://jira.its-sib.ru/issues/?jql=issue%20in%20(TECHWIM-3507)" TargetMode="External" Id="rId95"/><Relationship Type="http://schemas.openxmlformats.org/officeDocument/2006/relationships/hyperlink" Target="https://jira.its-sib.ru/issues/?jql=issue%20in%20(DOCCORP-22572)" TargetMode="External" Id="rId96"/><Relationship Type="http://schemas.openxmlformats.org/officeDocument/2006/relationships/hyperlink" Target="https://jira.its-sib.ru/issues/?jql=issue%20in%20(DOCCORP-22572)" TargetMode="External" Id="rId97"/><Relationship Type="http://schemas.openxmlformats.org/officeDocument/2006/relationships/hyperlink" Target="https://jira.its-sib.ru/issues/?jql=issue%20in%20(DOCCORP-22572)" TargetMode="External" Id="rId98"/><Relationship Type="http://schemas.openxmlformats.org/officeDocument/2006/relationships/hyperlink" Target="https://jira.its-sib.ru/issues/?jql=issue%20in%20(DOCCORP-22572)" TargetMode="External" Id="rId99"/><Relationship Type="http://schemas.openxmlformats.org/officeDocument/2006/relationships/hyperlink" Target="https://jira.its-sib.ru/issues/?jql=issue%20in%20(TECHWIM-3479)" TargetMode="External" Id="rId100"/><Relationship Type="http://schemas.openxmlformats.org/officeDocument/2006/relationships/hyperlink" Target="https://jira.its-sib.ru/issues/?jql=issue%20in%20(TECHWIM-3254)" TargetMode="External" Id="rId101"/><Relationship Type="http://schemas.openxmlformats.org/officeDocument/2006/relationships/hyperlink" Target="https://jira.its-sib.ru/issues/?jql=issue%20in%20(TECHWIM-3254)" TargetMode="External" Id="rId102"/><Relationship Type="http://schemas.openxmlformats.org/officeDocument/2006/relationships/hyperlink" Target="https://jira.its-sib.ru/issues/?jql=issue%20in%20(TECHWIM-3254)" TargetMode="External" Id="rId103"/><Relationship Type="http://schemas.openxmlformats.org/officeDocument/2006/relationships/hyperlink" Target="https://jira.its-sib.ru/issues/?jql=issue%20in%20(TECHWIM-3579)" TargetMode="External" Id="rId104"/><Relationship Type="http://schemas.openxmlformats.org/officeDocument/2006/relationships/hyperlink" Target="https://jira.its-sib.ru/issues/?jql=issue%20in%20(TECHWIM-3687)" TargetMode="External" Id="rId105"/><Relationship Type="http://schemas.openxmlformats.org/officeDocument/2006/relationships/hyperlink" Target="https://jira.its-sib.ru/issues/?jql=issue%20in%20(TECHITS-1538)" TargetMode="External" Id="rId106"/><Relationship Type="http://schemas.openxmlformats.org/officeDocument/2006/relationships/hyperlink" Target="https://jira.its-sib.ru/issues/?jql=issue%20in%20(TECHITS-1567)" TargetMode="External" Id="rId107"/><Relationship Type="http://schemas.openxmlformats.org/officeDocument/2006/relationships/hyperlink" Target="https://jira.its-sib.ru/issues/?jql=issue%20in%20(TECHITS-1575)" TargetMode="External" Id="rId108"/><Relationship Type="http://schemas.openxmlformats.org/officeDocument/2006/relationships/hyperlink" Target="https://jira.its-sib.ru/issues/?jql=issue%20in%20(TECHITS-1575)" TargetMode="External" Id="rId109"/><Relationship Type="http://schemas.openxmlformats.org/officeDocument/2006/relationships/hyperlink" Target="https://jira.its-sib.ru/issues/?jql=issue%20in%20(TECHITS-1545,TECHITS-1544)" TargetMode="External" Id="rId110"/><Relationship Type="http://schemas.openxmlformats.org/officeDocument/2006/relationships/hyperlink" Target="https://jira.its-sib.ru/issues/?jql=issue%20in%20(TECHITS-1552)" TargetMode="External" Id="rId111"/><Relationship Type="http://schemas.openxmlformats.org/officeDocument/2006/relationships/hyperlink" Target="https://jira.its-sib.ru/issues/?jql=issue%20in%20(TECHITS-1568,TECHITS-1552)" TargetMode="External" Id="rId112"/><Relationship Type="http://schemas.openxmlformats.org/officeDocument/2006/relationships/hyperlink" Target="https://jira.its-sib.ru/issues/?jql=issue%20in%20(TECHITS-1570,TECHITS-1552)" TargetMode="External" Id="rId113"/><Relationship Type="http://schemas.openxmlformats.org/officeDocument/2006/relationships/hyperlink" Target="https://jira.its-sib.ru/issues/?jql=issue%20in%20(TECHITS-1582,TECHITS-1581,TECHITS-1578)" TargetMode="External" Id="rId114"/><Relationship Type="http://schemas.openxmlformats.org/officeDocument/2006/relationships/hyperlink" Target="https://jira.its-sib.ru/issues/?jql=issue%20in%20(TECHITS-1587,TECHITS-1586)" TargetMode="External" Id="rId115"/><Relationship Type="http://schemas.openxmlformats.org/officeDocument/2006/relationships/hyperlink" Target="https://jira.its-sib.ru/issues/?jql=issue%20in%20(TECHITS-1632)" TargetMode="External" Id="rId116"/><Relationship Type="http://schemas.openxmlformats.org/officeDocument/2006/relationships/hyperlink" Target="https://jira.its-sib.ru/issues/?jql=issue%20in%20(TECHITS-1574)" TargetMode="External" Id="rId117"/><Relationship Type="http://schemas.openxmlformats.org/officeDocument/2006/relationships/hyperlink" Target="https://jira.its-sib.ru/issues/?jql=issue%20in%20(TECHITS-1574)" TargetMode="External" Id="rId118"/><Relationship Type="http://schemas.openxmlformats.org/officeDocument/2006/relationships/hyperlink" Target="https://jira.its-sib.ru/issues/?jql=issue%20in%20(TECHWIM-3481,TECHWIM-3481)" TargetMode="External" Id="rId119"/><Relationship Type="http://schemas.openxmlformats.org/officeDocument/2006/relationships/hyperlink" Target="https://jira.its-sib.ru/issues/?jql=issue%20in%20(TECHWIM-3516,DOCCORP-22446)" TargetMode="External" Id="rId120"/><Relationship Type="http://schemas.openxmlformats.org/officeDocument/2006/relationships/hyperlink" Target="https://jira.its-sib.ru/issues/?jql=issue%20in%20(TECHWIM-3542)" TargetMode="External" Id="rId121"/><Relationship Type="http://schemas.openxmlformats.org/officeDocument/2006/relationships/hyperlink" Target="https://jira.its-sib.ru/issues/?jql=issue%20in%20(TECHWIM-3585)" TargetMode="External" Id="rId122"/><Relationship Type="http://schemas.openxmlformats.org/officeDocument/2006/relationships/hyperlink" Target="https://jira.its-sib.ru/issues/?jql=issue%20in%20(TECHWIM-3604)" TargetMode="External" Id="rId123"/><Relationship Type="http://schemas.openxmlformats.org/officeDocument/2006/relationships/hyperlink" Target="https://jira.its-sib.ru/issues/?jql=issue%20in%20(TECHWIM-3660,TECHWIM-3659)" TargetMode="External" Id="rId124"/><Relationship Type="http://schemas.openxmlformats.org/officeDocument/2006/relationships/hyperlink" Target="https://jira.its-sib.ru/issues/?jql=issue%20in%20(TECHWIM-3682,TECHWIM-3681)" TargetMode="External" Id="rId125"/><Relationship Type="http://schemas.openxmlformats.org/officeDocument/2006/relationships/hyperlink" Target="https://jira.its-sib.ru/issues/?jql=issue%20in%20(TECHWIM-3703)" TargetMode="External" Id="rId126"/><Relationship Type="http://schemas.openxmlformats.org/officeDocument/2006/relationships/hyperlink" Target="https://jira.its-sib.ru/issues/?jql=issue%20in%20(TECHWIM-3724,TECHWIM-3720)" TargetMode="External" Id="rId127"/><Relationship Type="http://schemas.openxmlformats.org/officeDocument/2006/relationships/hyperlink" Target="https://jira.its-sib.ru/issues/?jql=issue%20in%20(TECHITS-1549,TECHITS-1548,TECHITS-1547)" TargetMode="External" Id="rId128"/><Relationship Type="http://schemas.openxmlformats.org/officeDocument/2006/relationships/hyperlink" Target="https://jira.its-sib.ru/issues/?jql=issue%20in%20(TECHITS-1565,TECHITS-1564,TECHITS-1563)" TargetMode="External" Id="rId129"/><Relationship Type="http://schemas.openxmlformats.org/officeDocument/2006/relationships/hyperlink" Target="https://jira.its-sib.ru/issues/?jql=issue%20in%20(TECHITS-1577)" TargetMode="External" Id="rId130"/><Relationship Type="http://schemas.openxmlformats.org/officeDocument/2006/relationships/hyperlink" Target="https://jira.its-sib.ru/issues/?jql=issue%20in%20(TECHITS-1605,TECHITS-1604)" TargetMode="External" Id="rId131"/><Relationship Type="http://schemas.openxmlformats.org/officeDocument/2006/relationships/hyperlink" Target="https://jira.its-sib.ru/issues/?jql=issue%20in%20(TECHITS-1615,TECHITS-1615)" TargetMode="External" Id="rId132"/><Relationship Type="http://schemas.openxmlformats.org/officeDocument/2006/relationships/hyperlink" Target="https://jira.its-sib.ru/issues/?jql=issue%20in%20(TECHITS-1636,TECHITS-1635,TECHITS-1634)" TargetMode="External" Id="rId133"/><Relationship Type="http://schemas.openxmlformats.org/officeDocument/2006/relationships/hyperlink" Target="https://jira.its-sib.ru/issues/?jql=issue%20in%20(TECHITS-1639,TECHITS-1638,TECHITS-1637)" TargetMode="External" Id="rId134"/><Relationship Type="http://schemas.openxmlformats.org/officeDocument/2006/relationships/hyperlink" Target="https://jira.its-sib.ru/issues/?jql=issue%20in%20(TECHITS-1642,TECHITS-1641,TECHITS-1640)" TargetMode="External" Id="rId135"/><Relationship Type="http://schemas.openxmlformats.org/officeDocument/2006/relationships/hyperlink" Target="https://jira.its-sib.ru/issues/?jql=issue%20in%20(TECHITS-1640)" TargetMode="External" Id="rId136"/><Relationship Type="http://schemas.openxmlformats.org/officeDocument/2006/relationships/hyperlink" Target="https://jira.its-sib.ru/issues/?jql=issue%20in%20(TECHITS-1585)" TargetMode="External" Id="rId137"/><Relationship Type="http://schemas.openxmlformats.org/officeDocument/2006/relationships/hyperlink" Target="https://jira.its-sib.ru/issues/?jql=issue%20in%20(TECHITS-1622,TECHITS-1621,TECHITS-1618)" TargetMode="External" Id="rId138"/><Relationship Type="http://schemas.openxmlformats.org/officeDocument/2006/relationships/hyperlink" Target="https://jira.its-sib.ru/issues/?jql=issue%20in%20(TECHITS-1644)" TargetMode="External" Id="rId139"/><Relationship Type="http://schemas.openxmlformats.org/officeDocument/2006/relationships/hyperlink" Target="https://jira.its-sib.ru/issues/?jql=issue%20in%20(TECHITS-1542,TECHITS-1541)" TargetMode="External" Id="rId140"/><Relationship Type="http://schemas.openxmlformats.org/officeDocument/2006/relationships/hyperlink" Target="https://jira.its-sib.ru/issues/?jql=issue%20in%20(TECHITS-1551,TECHITS-1550)" TargetMode="External" Id="rId141"/><Relationship Type="http://schemas.openxmlformats.org/officeDocument/2006/relationships/hyperlink" Target="https://jira.its-sib.ru/issues/?jql=issue%20in%20(TECHITS-1569)" TargetMode="External" Id="rId142"/><Relationship Type="http://schemas.openxmlformats.org/officeDocument/2006/relationships/hyperlink" Target="https://jira.its-sib.ru/issues/?jql=issue%20in%20(TECHITS-1601)" TargetMode="External" Id="rId143"/><Relationship Type="http://schemas.openxmlformats.org/officeDocument/2006/relationships/hyperlink" Target="https://jira.its-sib.ru/issues/?jql=issue%20in%20(TECHITS-1627)" TargetMode="External" Id="rId144"/><Relationship Type="http://schemas.openxmlformats.org/officeDocument/2006/relationships/hyperlink" Target="https://jira.its-sib.ru/issues/?jql=issue%20in%20(TECHWIM-3482)" TargetMode="External" Id="rId145"/><Relationship Type="http://schemas.openxmlformats.org/officeDocument/2006/relationships/hyperlink" Target="https://jira.its-sib.ru/issues/?jql=issue%20in%20(TECHWIM-3612)" TargetMode="External" Id="rId146"/><Relationship Type="http://schemas.openxmlformats.org/officeDocument/2006/relationships/hyperlink" Target="https://jira.its-sib.ru/issues/?jql=issue%20in%20(TECHWIM-3612)" TargetMode="External" Id="rId147"/><Relationship Type="http://schemas.openxmlformats.org/officeDocument/2006/relationships/hyperlink" Target="https://jira.its-sib.ru/issues/?jql=issue%20in%20(TECHWIM-3510)" TargetMode="External" Id="rId148"/><Relationship Type="http://schemas.openxmlformats.org/officeDocument/2006/relationships/hyperlink" Target="https://jira.its-sib.ru/issues/?jql=issue%20in%20(TECHWIM-3510)" TargetMode="External" Id="rId149"/><Relationship Type="http://schemas.openxmlformats.org/officeDocument/2006/relationships/hyperlink" Target="https://jira.its-sib.ru/issues/?jql=issue%20in%20(TECHWIM-3510)" TargetMode="External" Id="rId150"/><Relationship Type="http://schemas.openxmlformats.org/officeDocument/2006/relationships/hyperlink" Target="https://jira.its-sib.ru/issues/?jql=issue%20in%20(TECHWIM-3510)" TargetMode="External" Id="rId151"/><Relationship Type="http://schemas.openxmlformats.org/officeDocument/2006/relationships/hyperlink" Target="https://jira.its-sib.ru/issues/?jql=issue%20in%20(TECHWIM-3510)" TargetMode="External" Id="rId152"/><Relationship Type="http://schemas.openxmlformats.org/officeDocument/2006/relationships/hyperlink" Target="https://jira.its-sib.ru/issues/?jql=issue%20in%20(TECHWIM-3510)" TargetMode="External" Id="rId153"/><Relationship Type="http://schemas.openxmlformats.org/officeDocument/2006/relationships/hyperlink" Target="https://jira.its-sib.ru/issues/?jql=issue%20in%20(TECHWIM-3531)" TargetMode="External" Id="rId154"/><Relationship Type="http://schemas.openxmlformats.org/officeDocument/2006/relationships/hyperlink" Target="https://jira.its-sib.ru/issues/?jql=issue%20in%20(TECHWIM-3538)" TargetMode="External" Id="rId155"/><Relationship Type="http://schemas.openxmlformats.org/officeDocument/2006/relationships/hyperlink" Target="https://jira.its-sib.ru/issues/?jql=issue%20in%20(TECHFVF-79)" TargetMode="External" Id="rId156"/><Relationship Type="http://schemas.openxmlformats.org/officeDocument/2006/relationships/hyperlink" Target="https://jira.its-sib.ru/issues/?jql=issue%20in%20(TECHFVF-79)" TargetMode="External" Id="rId157"/><Relationship Type="http://schemas.openxmlformats.org/officeDocument/2006/relationships/hyperlink" Target="https://jira.its-sib.ru/issues/?jql=issue%20in%20(TECHFVF-79)" TargetMode="External" Id="rId158"/><Relationship Type="http://schemas.openxmlformats.org/officeDocument/2006/relationships/hyperlink" Target="https://jira.its-sib.ru/issues/?jql=issue%20in%20(TECHWIM-3699)" TargetMode="External" Id="rId159"/><Relationship Type="http://schemas.openxmlformats.org/officeDocument/2006/relationships/hyperlink" Target="https://jira.its-sib.ru/issues/?jql=issue%20in%20(DOCCORP-22525)" TargetMode="External" Id="rId160"/><Relationship Type="http://schemas.openxmlformats.org/officeDocument/2006/relationships/hyperlink" Target="https://jira.its-sib.ru/issues/?jql=issue%20in%20(DOCCORP-22525)" TargetMode="External" Id="rId161"/><Relationship Type="http://schemas.openxmlformats.org/officeDocument/2006/relationships/hyperlink" Target="https://jira.its-sib.ru/issues/?jql=issue%20in%20(DOCCORP-22525)" TargetMode="External" Id="rId162"/><Relationship Type="http://schemas.openxmlformats.org/officeDocument/2006/relationships/hyperlink" Target="https://jira.its-sib.ru/issues/?jql=issue%20in%20(DOCCORP-22525)" TargetMode="External" Id="rId163"/><Relationship Type="http://schemas.openxmlformats.org/officeDocument/2006/relationships/hyperlink" Target="https://jira.its-sib.ru/issues/?jql=issue%20in%20(TECHWIM-3415,TECHWIM-3414)" TargetMode="External" Id="rId164"/><Relationship Type="http://schemas.openxmlformats.org/officeDocument/2006/relationships/hyperlink" Target="https://jira.its-sib.ru/issues/?jql=issue%20in%20(TECHWIM-3671)" TargetMode="External" Id="rId165"/><Relationship Type="http://schemas.openxmlformats.org/officeDocument/2006/relationships/hyperlink" Target="https://jira.its-sib.ru/issues/?jql=issue%20in%20(TECHITS-1626)" TargetMode="External" Id="rId166"/><Relationship Type="http://schemas.openxmlformats.org/officeDocument/2006/relationships/hyperlink" Target="https://jira.its-sib.ru/issues/?jql=issue%20in%20(TECHWIM-3415,DOCCORP-22671,TECHWIM-3414,DOCCORP-22671)" TargetMode="External" Id="rId167"/><Relationship Type="http://schemas.openxmlformats.org/officeDocument/2006/relationships/hyperlink" Target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TargetMode="External" Id="rId168"/><Relationship Type="http://schemas.openxmlformats.org/officeDocument/2006/relationships/hyperlink" Target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TargetMode="External" Id="rId169"/><Relationship Type="http://schemas.openxmlformats.org/officeDocument/2006/relationships/hyperlink" Target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TargetMode="External" Id="rId170"/><Relationship Type="http://schemas.openxmlformats.org/officeDocument/2006/relationships/hyperlink" Target="https://jira.its-sib.ru/issues/?jql=issue%20in%20(TECHWIM-3415,DOCCORP-22108)" TargetMode="External" Id="rId171"/><Relationship Type="http://schemas.openxmlformats.org/officeDocument/2006/relationships/hyperlink" Target="https://jira.its-sib.ru/issues/?jql=issue%20in%20(TECHWIM-3415,DOCCORP-22108)" TargetMode="External" Id="rId172"/><Relationship Type="http://schemas.openxmlformats.org/officeDocument/2006/relationships/hyperlink" Target="https://jira.its-sib.ru/issues/?jql=issue%20in%20(TECHWIM-3415,DOCCORP-22108)" TargetMode="External" Id="rId173"/><Relationship Type="http://schemas.openxmlformats.org/officeDocument/2006/relationships/hyperlink" Target="https://jira.its-sib.ru/issues/?jql=issue%20in%20(TECHWIM-3415,DOCCORP-22108)" TargetMode="External" Id="rId174"/><Relationship Type="http://schemas.openxmlformats.org/officeDocument/2006/relationships/hyperlink" Target="https://jira.its-sib.ru/issues/?jql=issue%20in%20(TECHWIM-3415,DOCCORP-22108)" TargetMode="External" Id="rId175"/><Relationship Type="http://schemas.openxmlformats.org/officeDocument/2006/relationships/hyperlink" Target="https://jira.its-sib.ru/issues/?jql=issue%20in%20(TECHWIM-3415,DOCCORP-22479)" TargetMode="External" Id="rId176"/><Relationship Type="http://schemas.openxmlformats.org/officeDocument/2006/relationships/hyperlink" Target="https://jira.its-sib.ru/issues/?jql=issue%20in%20(TECHWIM-3415,DOCCORP-22479)" TargetMode="External" Id="rId177"/><Relationship Type="http://schemas.openxmlformats.org/officeDocument/2006/relationships/hyperlink" Target="https://jira.its-sib.ru/issues/?jql=issue%20in%20(TECHWIM-3415,DOCCORP-22479)" TargetMode="External" Id="rId178"/><Relationship Type="http://schemas.openxmlformats.org/officeDocument/2006/relationships/hyperlink" Target="https://jira.its-sib.ru/issues/?jql=issue%20in%20(TECHWIM-3415,DOCCORP-22479,TECHWIM-3414,DOCCORP-22479)" TargetMode="External" Id="rId179"/><Relationship Type="http://schemas.openxmlformats.org/officeDocument/2006/relationships/hyperlink" Target="https://jira.its-sib.ru/issues/?jql=issue%20in%20(TECHWIM-3415,DOCCORP-22479,TECHWIM-3414,DOCCORP-22479)" TargetMode="External" Id="rId180"/><Relationship Type="http://schemas.openxmlformats.org/officeDocument/2006/relationships/hyperlink" Target="https://jira.its-sib.ru/issues/?jql=issue%20in%20(DOCCORP-22737)" TargetMode="External" Id="rId181"/><Relationship Type="http://schemas.openxmlformats.org/officeDocument/2006/relationships/hyperlink" Target="https://jira.its-sib.ru/issues/?jql=issue%20in%20(DOCCORP-22737)" TargetMode="External" Id="rId182"/><Relationship Type="http://schemas.openxmlformats.org/officeDocument/2006/relationships/hyperlink" Target="https://jira.its-sib.ru/issues/?jql=issue%20in%20(DOCCORP-22737)" TargetMode="External" Id="rId183"/><Relationship Type="http://schemas.openxmlformats.org/officeDocument/2006/relationships/hyperlink" Target="https://jira.its-sib.ru/issues/?jql=issue%20in%20(DOCCORP-22737)" TargetMode="External" Id="rId184"/><Relationship Type="http://schemas.openxmlformats.org/officeDocument/2006/relationships/hyperlink" Target="https://jira.its-sib.ru/issues/?jql=issue%20in%20(TECHWIM-3617)" TargetMode="External" Id="rId185"/><Relationship Type="http://schemas.openxmlformats.org/officeDocument/2006/relationships/hyperlink" Target="https://jira.its-sib.ru/issues/?jql=issue%20in%20(TECHWIM-3617)" TargetMode="External" Id="rId186"/><Relationship Type="http://schemas.openxmlformats.org/officeDocument/2006/relationships/hyperlink" Target="https://jira.its-sib.ru/issues/?jql=issue%20in%20(TECHWIM-3611)" TargetMode="External" Id="rId187"/><Relationship Type="http://schemas.openxmlformats.org/officeDocument/2006/relationships/hyperlink" Target="https://jira.its-sib.ru/issues/?jql=issue%20in%20(TECHWIM-3633,TECHWIM-3611)" TargetMode="External" Id="rId188"/><Relationship Type="http://schemas.openxmlformats.org/officeDocument/2006/relationships/hyperlink" Target="https://jira.its-sib.ru/issues/?jql=issue%20in%20(DOCCORP-22270)" TargetMode="External" Id="rId189"/><Relationship Type="http://schemas.openxmlformats.org/officeDocument/2006/relationships/hyperlink" Target="https://jira.its-sib.ru/issues/?jql=issue%20in%20(DOCCORP-22270)" TargetMode="External" Id="rId190"/><Relationship Type="http://schemas.openxmlformats.org/officeDocument/2006/relationships/hyperlink" Target="https://jira.its-sib.ru/issues/?jql=issue%20in%20(DOCCORP-22270)" TargetMode="External" Id="rId191"/><Relationship Type="http://schemas.openxmlformats.org/officeDocument/2006/relationships/hyperlink" Target="https://jira.its-sib.ru/issues/?jql=issue%20in%20(DOCCORP-22270)" TargetMode="External" Id="rId192"/><Relationship Type="http://schemas.openxmlformats.org/officeDocument/2006/relationships/hyperlink" Target="https://jira.its-sib.ru/issues/?jql=issue%20in%20(DOCCORP-22270)" TargetMode="External" Id="rId193"/><Relationship Type="http://schemas.openxmlformats.org/officeDocument/2006/relationships/hyperlink" Target="https://jira.its-sib.ru/issues/?jql=issue%20in%20(DOCCORP-22270)" TargetMode="External" Id="rId194"/><Relationship Type="http://schemas.openxmlformats.org/officeDocument/2006/relationships/hyperlink" Target="https://jira.its-sib.ru/issues/?jql=issue%20in%20(DOCCORP-22270)" TargetMode="External" Id="rId195"/><Relationship Type="http://schemas.openxmlformats.org/officeDocument/2006/relationships/hyperlink" Target="https://jira.its-sib.ru/issues/?jql=issue%20in%20(DOCCORP-22450)" TargetMode="External" Id="rId196"/><Relationship Type="http://schemas.openxmlformats.org/officeDocument/2006/relationships/hyperlink" Target="https://jira.its-sib.ru/issues/?jql=issue%20in%20(DOCCORP-22456)" TargetMode="External" Id="rId197"/><Relationship Type="http://schemas.openxmlformats.org/officeDocument/2006/relationships/hyperlink" Target="https://jira.its-sib.ru/issues/?jql=issue%20in%20(DOCCORP-22665)" TargetMode="External" Id="rId198"/><Relationship Type="http://schemas.openxmlformats.org/officeDocument/2006/relationships/hyperlink" Target="https://jira.its-sib.ru/issues/?jql=issue%20in%20(DOCCORP-22665)" TargetMode="External" Id="rId199"/><Relationship Type="http://schemas.openxmlformats.org/officeDocument/2006/relationships/hyperlink" Target="https://jira.its-sib.ru/issues/?jql=issue%20in%20(DOCCORP-22665)" TargetMode="External" Id="rId200"/><Relationship Type="http://schemas.openxmlformats.org/officeDocument/2006/relationships/hyperlink" Target="https://jira.its-sib.ru/issues/?jql=issue%20in%20(DOCCORP-22665)" TargetMode="External" Id="rId201"/><Relationship Type="http://schemas.openxmlformats.org/officeDocument/2006/relationships/hyperlink" Target="https://jira.its-sib.ru/issues/?jql=issue%20in%20(TECHWIM-3727)" TargetMode="External" Id="rId202"/><Relationship Type="http://schemas.openxmlformats.org/officeDocument/2006/relationships/hyperlink" Target="https://jira.its-sib.ru/issues/?jql=issue%20in%20(TECHWIM-3733,TECHWIM-3730)" TargetMode="External" Id="rId203"/><Relationship Type="http://schemas.openxmlformats.org/officeDocument/2006/relationships/hyperlink" Target="https://jira.its-sib.ru/issues/?jql=issue%20in%20(DOCCORP-22268)" TargetMode="External" Id="rId204"/><Relationship Type="http://schemas.openxmlformats.org/officeDocument/2006/relationships/hyperlink" Target="https://jira.its-sib.ru/issues/?jql=issue%20in%20(DOCCORP-22268)" TargetMode="External" Id="rId205"/><Relationship Type="http://schemas.openxmlformats.org/officeDocument/2006/relationships/hyperlink" Target="https://jira.its-sib.ru/issues/?jql=issue%20in%20(DOCCORP-22268)" TargetMode="External" Id="rId206"/><Relationship Type="http://schemas.openxmlformats.org/officeDocument/2006/relationships/hyperlink" Target="https://jira.its-sib.ru/issues/?jql=issue%20in%20(DOCCORP-22268)" TargetMode="External" Id="rId207"/><Relationship Type="http://schemas.openxmlformats.org/officeDocument/2006/relationships/hyperlink" Target="https://jira.its-sib.ru/issues/?jql=issue%20in%20(DOCCORP-22268)" TargetMode="External" Id="rId208"/><Relationship Type="http://schemas.openxmlformats.org/officeDocument/2006/relationships/hyperlink" Target="https://jira.its-sib.ru/issues/?jql=issue%20in%20(DOCCORP-22268)" TargetMode="External" Id="rId209"/><Relationship Type="http://schemas.openxmlformats.org/officeDocument/2006/relationships/hyperlink" Target="https://jira.its-sib.ru/issues/?jql=issue%20in%20(DOCCORP-22268)" TargetMode="External" Id="rId210"/><Relationship Type="http://schemas.openxmlformats.org/officeDocument/2006/relationships/hyperlink" Target="https://jira.its-sib.ru/issues/?jql=issue%20in%20(DOCCORP-22268)" TargetMode="External" Id="rId211"/><Relationship Type="http://schemas.openxmlformats.org/officeDocument/2006/relationships/hyperlink" Target="https://jira.its-sib.ru/issues/?jql=issue%20in%20(DOCCORP-22268)" TargetMode="External" Id="rId212"/><Relationship Type="http://schemas.openxmlformats.org/officeDocument/2006/relationships/hyperlink" Target="https://jira.its-sib.ru/issues/?jql=issue%20in%20(DOCCORP-22268)" TargetMode="External" Id="rId213"/><Relationship Type="http://schemas.openxmlformats.org/officeDocument/2006/relationships/hyperlink" Target="https://jira.its-sib.ru/issues/?jql=issue%20in%20(DOCCORP-22268)" TargetMode="External" Id="rId214"/><Relationship Type="http://schemas.openxmlformats.org/officeDocument/2006/relationships/hyperlink" Target="https://jira.its-sib.ru/issues/?jql=issue%20in%20(DOCCORP-22487)" TargetMode="External" Id="rId215"/><Relationship Type="http://schemas.openxmlformats.org/officeDocument/2006/relationships/hyperlink" Target="https://jira.its-sib.ru/issues/?jql=issue%20in%20(DOCCORP-22452)" TargetMode="External" Id="rId216"/><Relationship Type="http://schemas.openxmlformats.org/officeDocument/2006/relationships/hyperlink" Target="https://jira.its-sib.ru/issues/?jql=issue%20in%20(DOCCORP-22458)" TargetMode="External" Id="rId217"/><Relationship Type="http://schemas.openxmlformats.org/officeDocument/2006/relationships/hyperlink" Target="https://jira.its-sib.ru/issues/?jql=issue%20in%20(DOCCORP-22647)" TargetMode="External" Id="rId218"/><Relationship Type="http://schemas.openxmlformats.org/officeDocument/2006/relationships/hyperlink" Target="https://jira.its-sib.ru/issues/?jql=issue%20in%20(DOCCORP-22647)" TargetMode="External" Id="rId219"/><Relationship Type="http://schemas.openxmlformats.org/officeDocument/2006/relationships/hyperlink" Target="https://jira.its-sib.ru/issues/?jql=issue%20in%20(DOCCORP-22651)" TargetMode="External" Id="rId220"/><Relationship Type="http://schemas.openxmlformats.org/officeDocument/2006/relationships/hyperlink" Target="https://jira.its-sib.ru/issues/?jql=issue%20in%20(DOCCORP-22651)" TargetMode="External" Id="rId221"/><Relationship Type="http://schemas.openxmlformats.org/officeDocument/2006/relationships/hyperlink" Target="https://jira.its-sib.ru/issues/?jql=issue%20in%20(TECHITS-1592,TECHITS-1591,TECHITS-1590)" TargetMode="External" Id="rId222"/><Relationship Type="http://schemas.openxmlformats.org/officeDocument/2006/relationships/hyperlink" Target="https://jira.its-sib.ru/issues/?jql=issue%20in%20(TECHITS-1626)" TargetMode="External" Id="rId223"/><Relationship Type="http://schemas.openxmlformats.org/officeDocument/2006/relationships/hyperlink" Target="https://jira.its-sib.ru/issues/?jql=issue%20in%20(TECHITS-1589)" TargetMode="External" Id="rId224"/><Relationship Type="http://schemas.openxmlformats.org/officeDocument/2006/relationships/hyperlink" Target="https://jira.its-sib.ru/issues/?jql=issue%20in%20(TECHITS-1600)" TargetMode="External" Id="rId225"/><Relationship Type="http://schemas.openxmlformats.org/officeDocument/2006/relationships/hyperlink" Target="https://jira.its-sib.ru/issues/?jql=issue%20in%20(TECHWIM-3671)" TargetMode="External" Id="rId226"/><Relationship Type="http://schemas.openxmlformats.org/officeDocument/2006/relationships/hyperlink" Target="https://jira.its-sib.ru/issues/?jql=issue%20in%20(DOCCORP-22649)" TargetMode="External" Id="rId227"/><Relationship Type="http://schemas.openxmlformats.org/officeDocument/2006/relationships/hyperlink" Target="https://jira.its-sib.ru/issues/?jql=issue%20in%20(DOCCORP-22650)" TargetMode="External" Id="rId228"/><Relationship Type="http://schemas.openxmlformats.org/officeDocument/2006/relationships/hyperlink" Target="https://jira.its-sib.ru/issues/?jql=issue%20in%20(DOCCORP-22650)" TargetMode="External" Id="rId229"/><Relationship Type="http://schemas.openxmlformats.org/officeDocument/2006/relationships/hyperlink" Target="https://jira.its-sib.ru/issues/?jql=issue%20in%20(DOCCORP-22650)" TargetMode="External" Id="rId230"/><Relationship Type="http://schemas.openxmlformats.org/officeDocument/2006/relationships/hyperlink" Target="https://jira.its-sib.ru/issues/?jql=issue%20in%20(DOCCORP-22107)" TargetMode="External" Id="rId231"/><Relationship Type="http://schemas.openxmlformats.org/officeDocument/2006/relationships/hyperlink" Target="https://jira.its-sib.ru/issues/?jql=issue%20in%20(DOCCORP-22107)" TargetMode="External" Id="rId232"/><Relationship Type="http://schemas.openxmlformats.org/officeDocument/2006/relationships/hyperlink" Target="https://jira.its-sib.ru/issues/?jql=issue%20in%20(DOCCORP-22107)" TargetMode="External" Id="rId233"/><Relationship Type="http://schemas.openxmlformats.org/officeDocument/2006/relationships/hyperlink" Target="https://jira.its-sib.ru/issues/?jql=issue%20in%20(DOCCORP-22107)" TargetMode="External" Id="rId234"/><Relationship Type="http://schemas.openxmlformats.org/officeDocument/2006/relationships/hyperlink" Target="https://jira.its-sib.ru/issues/?jql=issue%20in%20(DOCCORP-22107)" TargetMode="External" Id="rId235"/><Relationship Type="http://schemas.openxmlformats.org/officeDocument/2006/relationships/hyperlink" Target="https://jira.its-sib.ru/issues/?jql=issue%20in%20(DOCCORP-22249)" TargetMode="External" Id="rId236"/><Relationship Type="http://schemas.openxmlformats.org/officeDocument/2006/relationships/hyperlink" Target="https://jira.its-sib.ru/issues/?jql=issue%20in%20(DOCCORP-22480)" TargetMode="External" Id="rId237"/><Relationship Type="http://schemas.openxmlformats.org/officeDocument/2006/relationships/hyperlink" Target="https://jira.its-sib.ru/issues/?jql=issue%20in%20(DOCCORP-22480)" TargetMode="External" Id="rId238"/><Relationship Type="http://schemas.openxmlformats.org/officeDocument/2006/relationships/hyperlink" Target="https://jira.its-sib.ru/issues/?jql=issue%20in%20(DOCCORP-22480)" TargetMode="External" Id="rId239"/><Relationship Type="http://schemas.openxmlformats.org/officeDocument/2006/relationships/hyperlink" Target="https://jira.its-sib.ru/issues/?jql=issue%20in%20(DOCCORP-22480)" TargetMode="External" Id="rId240"/><Relationship Type="http://schemas.openxmlformats.org/officeDocument/2006/relationships/hyperlink" Target="https://jira.its-sib.ru/issues/?jql=issue%20in%20(DOCCORP-22735)" TargetMode="External" Id="rId241"/><Relationship Type="http://schemas.openxmlformats.org/officeDocument/2006/relationships/hyperlink" Target="https://jira.its-sib.ru/issues/?jql=issue%20in%20(DOCCORP-22735)" TargetMode="External" Id="rId242"/><Relationship Type="http://schemas.openxmlformats.org/officeDocument/2006/relationships/hyperlink" Target="https://jira.its-sib.ru/issues/?jql=issue%20in%20(DOCCORP-22735)" TargetMode="External" Id="rId243"/><Relationship Type="http://schemas.openxmlformats.org/officeDocument/2006/relationships/hyperlink" Target="https://jira.its-sib.ru/issues/?jql=issue%20in%20(DOCCORP-22735)" TargetMode="External" Id="rId244"/><Relationship Type="http://schemas.openxmlformats.org/officeDocument/2006/relationships/hyperlink" Target="https://jira.its-sib.ru/issues/?jql=issue%20in%20(DOCCORP-22196)" TargetMode="External" Id="rId245"/><Relationship Type="http://schemas.openxmlformats.org/officeDocument/2006/relationships/hyperlink" Target="https://jira.its-sib.ru/issues/?jql=issue%20in%20(DOCCORP-22196)" TargetMode="External" Id="rId246"/><Relationship Type="http://schemas.openxmlformats.org/officeDocument/2006/relationships/hyperlink" Target="https://jira.its-sib.ru/issues/?jql=issue%20in%20(DOCCORP-22196)" TargetMode="External" Id="rId247"/><Relationship Type="http://schemas.openxmlformats.org/officeDocument/2006/relationships/hyperlink" Target="https://jira.its-sib.ru/issues/?jql=issue%20in%20(DOCCORP-22196)" TargetMode="External" Id="rId248"/><Relationship Type="http://schemas.openxmlformats.org/officeDocument/2006/relationships/hyperlink" Target="https://jira.its-sib.ru/issues/?jql=issue%20in%20(DOCCORP-22196)" TargetMode="External" Id="rId249"/><Relationship Type="http://schemas.openxmlformats.org/officeDocument/2006/relationships/hyperlink" Target="https://jira.its-sib.ru/issues/?jql=issue%20in%20(DOCCORP-22196)" TargetMode="External" Id="rId250"/><Relationship Type="http://schemas.openxmlformats.org/officeDocument/2006/relationships/hyperlink" Target="https://jira.its-sib.ru/issues/?jql=issue%20in%20(DOCCORP-22196)" TargetMode="External" Id="rId251"/><Relationship Type="http://schemas.openxmlformats.org/officeDocument/2006/relationships/hyperlink" Target="https://jira.its-sib.ru/issues/?jql=issue%20in%20(TECHWIM-3637)" TargetMode="External" Id="rId252"/><Relationship Type="http://schemas.openxmlformats.org/officeDocument/2006/relationships/hyperlink" Target="https://jira.its-sib.ru/issues/?jql=issue%20in%20(DOCCORP-22488)" TargetMode="External" Id="rId253"/><Relationship Type="http://schemas.openxmlformats.org/officeDocument/2006/relationships/hyperlink" Target="https://jira.its-sib.ru/issues/?jql=issue%20in%20(DOCCORP-22488)" TargetMode="External" Id="rId254"/><Relationship Type="http://schemas.openxmlformats.org/officeDocument/2006/relationships/hyperlink" Target="https://jira.its-sib.ru/issues/?jql=issue%20in%20(DOCCORP-22488)" TargetMode="External" Id="rId255"/><Relationship Type="http://schemas.openxmlformats.org/officeDocument/2006/relationships/hyperlink" Target="https://jira.its-sib.ru/issues/?jql=issue%20in%20(DOCCORP-22488)" TargetMode="External" Id="rId256"/><Relationship Type="http://schemas.openxmlformats.org/officeDocument/2006/relationships/hyperlink" Target="https://jira.its-sib.ru/issues/?jql=issue%20in%20(DOCCORP-22488)" TargetMode="External" Id="rId257"/><Relationship Type="http://schemas.openxmlformats.org/officeDocument/2006/relationships/hyperlink" Target="https://jira.its-sib.ru/issues/?jql=issue%20in%20(DOCCORP-22488)" TargetMode="External" Id="rId258"/><Relationship Type="http://schemas.openxmlformats.org/officeDocument/2006/relationships/hyperlink" Target="https://jira.its-sib.ru/issues/?jql=issue%20in%20(DOCCORP-22488)" TargetMode="External" Id="rId259"/><Relationship Type="http://schemas.openxmlformats.org/officeDocument/2006/relationships/hyperlink" Target="https://jira.its-sib.ru/issues/?jql=issue%20in%20(DOCCORP-22488)" TargetMode="External" Id="rId260"/><Relationship Type="http://schemas.openxmlformats.org/officeDocument/2006/relationships/hyperlink" Target="https://jira.its-sib.ru/issues/?jql=issue%20in%20(DOCCORP-22488)" TargetMode="External" Id="rId261"/><Relationship Type="http://schemas.openxmlformats.org/officeDocument/2006/relationships/hyperlink" Target="https://jira.its-sib.ru/issues/?jql=issue%20in%20(DOCCORP-22488)" TargetMode="External" Id="rId262"/><Relationship Type="http://schemas.openxmlformats.org/officeDocument/2006/relationships/hyperlink" Target="https://jira.its-sib.ru/issues/?jql=issue%20in%20(DOCCORP-22560)" TargetMode="External" Id="rId263"/><Relationship Type="http://schemas.openxmlformats.org/officeDocument/2006/relationships/hyperlink" Target="https://jira.its-sib.ru/issues/?jql=issue%20in%20(DOCCORP-22560)" TargetMode="External" Id="rId264"/><Relationship Type="http://schemas.openxmlformats.org/officeDocument/2006/relationships/hyperlink" Target="https://jira.its-sib.ru/issues/?jql=issue%20in%20(DOCCORP-22560)" TargetMode="External" Id="rId265"/><Relationship Type="http://schemas.openxmlformats.org/officeDocument/2006/relationships/hyperlink" Target="https://jira.its-sib.ru/issues/?jql=issue%20in%20(DOCCORP-22560)" TargetMode="External" Id="rId266"/><Relationship Type="http://schemas.openxmlformats.org/officeDocument/2006/relationships/hyperlink" Target="https://jira.its-sib.ru/issues/?jql=issue%20in%20(METROLOGY-47)" TargetMode="External" Id="rId267"/><Relationship Type="http://schemas.openxmlformats.org/officeDocument/2006/relationships/hyperlink" Target="https://jira.its-sib.ru/issues/?jql=issue%20in%20(METROLOGY-47)" TargetMode="External" Id="rId268"/><Relationship Type="http://schemas.openxmlformats.org/officeDocument/2006/relationships/hyperlink" Target="https://jira.its-sib.ru/issues/?jql=issue%20in%20(METROLOGY-48,METROLOGY-47)" TargetMode="External" Id="rId269"/><Relationship Type="http://schemas.openxmlformats.org/officeDocument/2006/relationships/hyperlink" Target="https://jira.its-sib.ru/issues/?jql=issue%20in%20(METROLOGY-48,METROLOGY-47)" TargetMode="External" Id="rId270"/><Relationship Type="http://schemas.openxmlformats.org/officeDocument/2006/relationships/hyperlink" Target="https://jira.its-sib.ru/issues/?jql=issue%20in%20(METROLOGY-49)" TargetMode="External" Id="rId271"/><Relationship Type="http://schemas.openxmlformats.org/officeDocument/2006/relationships/hyperlink" Target="https://jira.its-sib.ru/issues/?jql=issue%20in%20(DOCCORP-22401)" TargetMode="External" Id="rId272"/><Relationship Type="http://schemas.openxmlformats.org/officeDocument/2006/relationships/hyperlink" Target="https://jira.its-sib.ru/issues/?jql=issue%20in%20(DOCCORP-22420)" TargetMode="External" Id="rId273"/><Relationship Type="http://schemas.openxmlformats.org/officeDocument/2006/relationships/hyperlink" Target="https://jira.its-sib.ru/issues/?jql=issue%20in%20(DOCCORP-22420)" TargetMode="External" Id="rId274"/><Relationship Type="http://schemas.openxmlformats.org/officeDocument/2006/relationships/hyperlink" Target="https://jira.its-sib.ru/issues/?jql=issue%20in%20(DOCCORP-22420)" TargetMode="External" Id="rId275"/><Relationship Type="http://schemas.openxmlformats.org/officeDocument/2006/relationships/hyperlink" Target="https://jira.its-sib.ru/issues/?jql=issue%20in%20(DOCCORP-22420)" TargetMode="External" Id="rId276"/><Relationship Type="http://schemas.openxmlformats.org/officeDocument/2006/relationships/hyperlink" Target="https://jira.its-sib.ru/issues/?jql=issue%20in%20(DOCCORP-22420)" TargetMode="External" Id="rId277"/><Relationship Type="http://schemas.openxmlformats.org/officeDocument/2006/relationships/hyperlink" Target="https://jira.its-sib.ru/issues/?jql=issue%20in%20(DOCCORP-22420)" TargetMode="External" Id="rId278"/><Relationship Type="http://schemas.openxmlformats.org/officeDocument/2006/relationships/hyperlink" Target="https://jira.its-sib.ru/issues/?jql=issue%20in%20(DOCCORP-22420)" TargetMode="External" Id="rId279"/><Relationship Type="http://schemas.openxmlformats.org/officeDocument/2006/relationships/hyperlink" Target="https://jira.its-sib.ru/issues/?jql=issue%20in%20(DOCCORP-22420)" TargetMode="External" Id="rId280"/><Relationship Type="http://schemas.openxmlformats.org/officeDocument/2006/relationships/hyperlink" Target="https://jira.its-sib.ru/issues/?jql=issue%20in%20(DOCCORP-22420)" TargetMode="External" Id="rId281"/><Relationship Type="http://schemas.openxmlformats.org/officeDocument/2006/relationships/hyperlink" Target="https://jira.its-sib.ru/issues/?jql=issue%20in%20(DOCCORP-22420)" TargetMode="External" Id="rId282"/><Relationship Type="http://schemas.openxmlformats.org/officeDocument/2006/relationships/hyperlink" Target="https://jira.its-sib.ru/issues/?jql=issue%20in%20(DOCCORP-22420)" TargetMode="External" Id="rId283"/><Relationship Type="http://schemas.openxmlformats.org/officeDocument/2006/relationships/hyperlink" Target="https://jira.its-sib.ru/issues/?jql=issue%20in%20(DOCCORP-22420)" TargetMode="External" Id="rId284"/><Relationship Type="http://schemas.openxmlformats.org/officeDocument/2006/relationships/hyperlink" Target="https://jira.its-sib.ru/issues/?jql=issue%20in%20(DOCCORP-22420)" TargetMode="External" Id="rId285"/><Relationship Type="http://schemas.openxmlformats.org/officeDocument/2006/relationships/hyperlink" Target="https://jira.its-sib.ru/issues/?jql=issue%20in%20(DOCCORP-22420)" TargetMode="External" Id="rId286"/><Relationship Type="http://schemas.openxmlformats.org/officeDocument/2006/relationships/hyperlink" Target="https://jira.its-sib.ru/issues/?jql=issue%20in%20(DOCCORP-22420)" TargetMode="External" Id="rId287"/><Relationship Type="http://schemas.openxmlformats.org/officeDocument/2006/relationships/hyperlink" Target="https://jira.its-sib.ru/issues/?jql=issue%20in%20(DOCCORP-22420)" TargetMode="External" Id="rId288"/><Relationship Type="http://schemas.openxmlformats.org/officeDocument/2006/relationships/hyperlink" Target="https://jira.its-sib.ru/issues/?jql=issue%20in%20(DOCCORP-22420)" TargetMode="External" Id="rId289"/><Relationship Type="http://schemas.openxmlformats.org/officeDocument/2006/relationships/hyperlink" Target="https://jira.its-sib.ru/issues/?jql=issue%20in%20(DOCCORP-22420)" TargetMode="External" Id="rId290"/><Relationship Type="http://schemas.openxmlformats.org/officeDocument/2006/relationships/hyperlink" Target="https://jira.its-sib.ru/issues/?jql=issue%20in%20(DOCCORP-22420)" TargetMode="External" Id="rId291"/><Relationship Type="http://schemas.openxmlformats.org/officeDocument/2006/relationships/hyperlink" Target="https://jira.its-sib.ru/issues/?jql=issue%20in%20(DOCCORP-22420)" TargetMode="External" Id="rId292"/><Relationship Type="http://schemas.openxmlformats.org/officeDocument/2006/relationships/hyperlink" Target="https://jira.its-sib.ru/issues/?jql=issue%20in%20(DOCCORP-22420)" TargetMode="External" Id="rId293"/><Relationship Type="http://schemas.openxmlformats.org/officeDocument/2006/relationships/hyperlink" Target="https://jira.its-sib.ru/issues/?jql=issue%20in%20(DOCCORP-22420)" TargetMode="External" Id="rId294"/><Relationship Type="http://schemas.openxmlformats.org/officeDocument/2006/relationships/hyperlink" Target="https://jira.its-sib.ru/issues/?jql=issue%20in%20(DOCCORP-22420)" TargetMode="External" Id="rId295"/><Relationship Type="http://schemas.openxmlformats.org/officeDocument/2006/relationships/hyperlink" Target="https://jira.its-sib.ru/issues/?jql=issue%20in%20(DOCCORP-22420)" TargetMode="External" Id="rId296"/><Relationship Type="http://schemas.openxmlformats.org/officeDocument/2006/relationships/hyperlink" Target="https://jira.its-sib.ru/issues/?jql=issue%20in%20(DOCCORP-22420)" TargetMode="External" Id="rId297"/><Relationship Type="http://schemas.openxmlformats.org/officeDocument/2006/relationships/hyperlink" Target="https://jira.its-sib.ru/issues/?jql=issue%20in%20(DOCCORP-22420)" TargetMode="External" Id="rId298"/><Relationship Type="http://schemas.openxmlformats.org/officeDocument/2006/relationships/hyperlink" Target="https://jira.its-sib.ru/issues/?jql=issue%20in%20(DOCCORP-22420)" TargetMode="External" Id="rId299"/><Relationship Type="http://schemas.openxmlformats.org/officeDocument/2006/relationships/hyperlink" Target="https://jira.its-sib.ru/issues/?jql=issue%20in%20(DOCCORP-22420)" TargetMode="External" Id="rId300"/><Relationship Type="http://schemas.openxmlformats.org/officeDocument/2006/relationships/hyperlink" Target="https://jira.its-sib.ru/issues/?jql=issue%20in%20(DOCCORP-22420)" TargetMode="External" Id="rId301"/><Relationship Type="http://schemas.openxmlformats.org/officeDocument/2006/relationships/hyperlink" Target="https://jira.its-sib.ru/issues/?jql=issue%20in%20(TECHWIM-3500)" TargetMode="External" Id="rId302"/><Relationship Type="http://schemas.openxmlformats.org/officeDocument/2006/relationships/hyperlink" Target="https://jira.its-sib.ru/issues/?jql=issue%20in%20(TECHWIM-3696)" TargetMode="External" Id="rId303"/><Relationship Type="http://schemas.openxmlformats.org/officeDocument/2006/relationships/hyperlink" Target="https://jira.its-sib.ru/issues/?jql=issue%20in%20(TECHWIM-3599,TECHWIM-3589)" TargetMode="External" Id="rId304"/><Relationship Type="http://schemas.openxmlformats.org/officeDocument/2006/relationships/hyperlink" Target="https://jira.its-sib.ru/issues/?jql=issue%20in%20(TECHWIM-3605,TECHWIM-3599)" TargetMode="External" Id="rId305"/><Relationship Type="http://schemas.openxmlformats.org/officeDocument/2006/relationships/hyperlink" Target="https://jira.its-sib.ru/issues/?jql=issue%20in%20(TECHWIM-3605)" TargetMode="External" Id="rId306"/><Relationship Type="http://schemas.openxmlformats.org/officeDocument/2006/relationships/hyperlink" Target="https://jira.its-sib.ru/issues/?jql=issue%20in%20(TECHWIM-3605,TECHWIM-3626,DOCCORP-22660)" TargetMode="External" Id="rId307"/><Relationship Type="http://schemas.openxmlformats.org/officeDocument/2006/relationships/hyperlink" Target="https://jira.its-sib.ru/issues/?jql=issue%20in%20(TECHWIM-3605)" TargetMode="External" Id="rId308"/><Relationship Type="http://schemas.openxmlformats.org/officeDocument/2006/relationships/hyperlink" Target="https://jira.its-sib.ru/issues/?jql=issue%20in%20(TECHWIM-3605)" TargetMode="External" Id="rId309"/><Relationship Type="http://schemas.openxmlformats.org/officeDocument/2006/relationships/hyperlink" Target="https://jira.its-sib.ru/issues/?jql=issue%20in%20(TECHWIM-3695)" TargetMode="External" Id="rId310"/><Relationship Type="http://schemas.openxmlformats.org/officeDocument/2006/relationships/hyperlink" Target="https://jira.its-sib.ru/issues/?jql=issue%20in%20(DOCCORP-22772)" TargetMode="External" Id="rId311"/><Relationship Type="http://schemas.openxmlformats.org/officeDocument/2006/relationships/hyperlink" Target="https://jira.its-sib.ru/issues/?jql=issue%20in%20(TECHWIM-3717,DOCCORP-22742,TECHWIM-3717,DOCCORP-22742,TECHWIM-3500,DOCCORP-22742,TECHWIM-3500,DOCCORP-22742,TECHWIM-3500,DOCCORP-22742)" TargetMode="External" Id="rId312"/><Relationship Type="http://schemas.openxmlformats.org/officeDocument/2006/relationships/hyperlink" Target="https://jira.its-sib.ru/issues/?jql=issue%20in%20(DOCCORP-22742)" TargetMode="External" Id="rId313"/><Relationship Type="http://schemas.openxmlformats.org/officeDocument/2006/relationships/hyperlink" Target="https://jira.its-sib.ru/issues/?jql=issue%20in%20(DOCCORP-22742)" TargetMode="External" Id="rId314"/><Relationship Type="http://schemas.openxmlformats.org/officeDocument/2006/relationships/hyperlink" Target="https://jira.its-sib.ru/issues/?jql=issue%20in%20(TECHWIM-3719,DOCCORP-22742,TECHWIM-3718,DOCCORP-22742,TECHWIM-3718,DOCCORP-22742)" TargetMode="External" Id="rId315"/><Relationship Type="http://schemas.openxmlformats.org/officeDocument/2006/relationships/hyperlink" Target="https://jira.its-sib.ru/issues/?jql=issue%20in%20(TECHWIM-3503)" TargetMode="External" Id="rId316"/><Relationship Type="http://schemas.openxmlformats.org/officeDocument/2006/relationships/hyperlink" Target="https://jira.its-sib.ru/issues/?jql=issue%20in%20(TECHWIM-3707)" TargetMode="External" Id="rId317"/><Relationship Type="http://schemas.openxmlformats.org/officeDocument/2006/relationships/hyperlink" Target="https://jira.its-sib.ru/issues/?jql=issue%20in%20(TECHWIM-3500)" TargetMode="External" Id="rId318"/><Relationship Type="http://schemas.openxmlformats.org/officeDocument/2006/relationships/hyperlink" Target="https://jira.its-sib.ru/issues/?jql=issue%20in%20(TECHWIM-3696,TECHWIM-3696)" TargetMode="External" Id="rId319"/><Relationship Type="http://schemas.openxmlformats.org/officeDocument/2006/relationships/hyperlink" Target="https://jira.its-sib.ru/issues/?jql=issue%20in%20(TECHWIM-3335)" TargetMode="External" Id="rId320"/><Relationship Type="http://schemas.openxmlformats.org/officeDocument/2006/relationships/hyperlink" Target="https://jira.its-sib.ru/issues/?jql=issue%20in%20(TECHWIM-3335)" TargetMode="External" Id="rId321"/><Relationship Type="http://schemas.openxmlformats.org/officeDocument/2006/relationships/hyperlink" Target="https://jira.its-sib.ru/issues/?jql=issue%20in%20(TECHWIM-3335)" TargetMode="External" Id="rId322"/><Relationship Type="http://schemas.openxmlformats.org/officeDocument/2006/relationships/hyperlink" Target="https://jira.its-sib.ru/issues/?jql=issue%20in%20(TECHWIM-3545,TECHWIM-3545,TECHWIM-3335)" TargetMode="External" Id="rId323"/><Relationship Type="http://schemas.openxmlformats.org/officeDocument/2006/relationships/hyperlink" Target="https://jira.its-sib.ru/issues/?jql=issue%20in%20(TECHWIM-3335)" TargetMode="External" Id="rId324"/><Relationship Type="http://schemas.openxmlformats.org/officeDocument/2006/relationships/hyperlink" Target="https://jira.its-sib.ru/issues/?jql=issue%20in%20(TECHWIM-3599,TECHWIM-3589,TECHWIM-3589)" TargetMode="External" Id="rId325"/><Relationship Type="http://schemas.openxmlformats.org/officeDocument/2006/relationships/hyperlink" Target="https://jira.its-sib.ru/issues/?jql=issue%20in%20(TECHWIM-3605)" TargetMode="External" Id="rId326"/><Relationship Type="http://schemas.openxmlformats.org/officeDocument/2006/relationships/hyperlink" Target="https://jira.its-sib.ru/issues/?jql=issue%20in%20(TECHWIM-3605)" TargetMode="External" Id="rId327"/><Relationship Type="http://schemas.openxmlformats.org/officeDocument/2006/relationships/hyperlink" Target="https://jira.its-sib.ru/issues/?jql=issue%20in%20(TECHWIM-3605,TECHWIM-3642,TECHWIM-3626,TECHWIM-3626,DOCCORP-22659)" TargetMode="External" Id="rId328"/><Relationship Type="http://schemas.openxmlformats.org/officeDocument/2006/relationships/hyperlink" Target="https://jira.its-sib.ru/issues/?jql=issue%20in%20(TECHWIM-3605)" TargetMode="External" Id="rId329"/><Relationship Type="http://schemas.openxmlformats.org/officeDocument/2006/relationships/hyperlink" Target="https://jira.its-sib.ru/issues/?jql=issue%20in%20(TECHWIM-3605)" TargetMode="External" Id="rId330"/><Relationship Type="http://schemas.openxmlformats.org/officeDocument/2006/relationships/hyperlink" Target="https://jira.its-sib.ru/issues/?jql=issue%20in%20(TECHWIM-3695,TECHWIM-3695)" TargetMode="External" Id="rId331"/><Relationship Type="http://schemas.openxmlformats.org/officeDocument/2006/relationships/hyperlink" Target="https://jira.its-sib.ru/issues/?jql=issue%20in%20(DOCCORP-22771)" TargetMode="External" Id="rId332"/><Relationship Type="http://schemas.openxmlformats.org/officeDocument/2006/relationships/hyperlink" Target="https://jira.its-sib.ru/issues/?jql=issue%20in%20(TECHWIM-3717,DOCCORP-22743,TECHWIM-3717,DOCCORP-22743,TECHWIM-3500,DOCCORP-22743,TECHWIM-3500,DOCCORP-22743,TECHWIM-3500,DOCCORP-22743)" TargetMode="External" Id="rId333"/><Relationship Type="http://schemas.openxmlformats.org/officeDocument/2006/relationships/hyperlink" Target="https://jira.its-sib.ru/issues/?jql=issue%20in%20(DOCCORP-22743)" TargetMode="External" Id="rId334"/><Relationship Type="http://schemas.openxmlformats.org/officeDocument/2006/relationships/hyperlink" Target="https://jira.its-sib.ru/issues/?jql=issue%20in%20(DOCCORP-22743)" TargetMode="External" Id="rId335"/><Relationship Type="http://schemas.openxmlformats.org/officeDocument/2006/relationships/hyperlink" Target="https://jira.its-sib.ru/issues/?jql=issue%20in%20(TECHWIM-3719,DOCCORP-22743,TECHWIM-3719,DOCCORP-22743,TECHWIM-3718,DOCCORP-22743,TECHWIM-3718,DOCCORP-22743,TECHWIM-3718,DOCCORP-22743)" TargetMode="External" Id="rId336"/><Relationship Type="http://schemas.openxmlformats.org/officeDocument/2006/relationships/hyperlink" Target="https://jira.its-sib.ru/issues/?jql=issue%20in%20(TECHWIM-3598,TECHWIM-3592)" TargetMode="External" Id="rId337"/><Relationship Type="http://schemas.openxmlformats.org/officeDocument/2006/relationships/hyperlink" Target="https://jira.its-sib.ru/issues/?jql=issue%20in%20(TECHWIM-3605)" TargetMode="External" Id="rId338"/><Relationship Type="http://schemas.openxmlformats.org/officeDocument/2006/relationships/hyperlink" Target="https://jira.its-sib.ru/issues/?jql=issue%20in%20(TECHWIM-3605)" TargetMode="External" Id="rId339"/><Relationship Type="http://schemas.openxmlformats.org/officeDocument/2006/relationships/hyperlink" Target="https://jira.its-sib.ru/issues/?jql=issue%20in%20(TECHWIM-3605)" TargetMode="External" Id="rId340"/><Relationship Type="http://schemas.openxmlformats.org/officeDocument/2006/relationships/hyperlink" Target="https://jira.its-sib.ru/issues/?jql=issue%20in%20(TECHWIM-3605)" TargetMode="External" Id="rId341"/><Relationship Type="http://schemas.openxmlformats.org/officeDocument/2006/relationships/hyperlink" Target="https://jira.its-sib.ru/issues/?jql=issue%20in%20(TECHWIM-3605,TECHWIM-3658,TECHWIM-3643,TECHWIM-3639,TECHWIM-3632)" TargetMode="External" Id="rId342"/><Relationship Type="http://schemas.openxmlformats.org/officeDocument/2006/relationships/hyperlink" Target="https://jira.its-sib.ru/issues/?jql=issue%20in%20(TECHWIM-3678,TECHWIM-3658,TECHWIM-3639)" TargetMode="External" Id="rId343"/><Relationship Type="http://schemas.openxmlformats.org/officeDocument/2006/relationships/hyperlink" Target="https://jira.its-sib.ru/issues/?jql=issue%20in%20(TECHWIM-3639)" TargetMode="External" Id="rId344"/><Relationship Type="http://schemas.openxmlformats.org/officeDocument/2006/relationships/hyperlink" Target="https://jira.its-sib.ru/issues/?jql=issue%20in%20(TECHWIM-3639)" TargetMode="External" Id="rId345"/><Relationship Type="http://schemas.openxmlformats.org/officeDocument/2006/relationships/hyperlink" Target="https://jira.its-sib.ru/issues/?jql=issue%20in%20(TECHWIM-3639)" TargetMode="External" Id="rId346"/><Relationship Type="http://schemas.openxmlformats.org/officeDocument/2006/relationships/hyperlink" Target="https://jira.its-sib.ru/issues/?jql=issue%20in%20(TECHWIM-3721,TECHWIM-3639)" TargetMode="External" Id="rId347"/><Relationship Type="http://schemas.openxmlformats.org/officeDocument/2006/relationships/hyperlink" Target="https://jira.its-sib.ru/issues/?jql=issue%20in%20(TECHWIM-3753)" TargetMode="External" Id="rId348"/><Relationship Type="http://schemas.openxmlformats.org/officeDocument/2006/relationships/hyperlink" Target="https://jira.its-sib.ru/issues/?jql=issue%20in%20(TECHWIM-3567,TECHWIM-3566,TECHWIM-3499,TECHWIM-3378)" TargetMode="External" Id="rId349"/><Relationship Type="http://schemas.openxmlformats.org/officeDocument/2006/relationships/hyperlink" Target="https://jira.its-sib.ru/issues/?jql=issue%20in%20(TECHWIM-3378,TECHWIM-3378,TECHWIM-3378,TECHWIM-3378)" TargetMode="External" Id="rId350"/><Relationship Type="http://schemas.openxmlformats.org/officeDocument/2006/relationships/hyperlink" Target="https://jira.its-sib.ru/issues/?jql=issue%20in%20(TECHWIM-3378)" TargetMode="External" Id="rId351"/><Relationship Type="http://schemas.openxmlformats.org/officeDocument/2006/relationships/hyperlink" Target="https://jira.its-sib.ru/issues/?jql=issue%20in%20(TECHWIM-3271)" TargetMode="External" Id="rId352"/><Relationship Type="http://schemas.openxmlformats.org/officeDocument/2006/relationships/hyperlink" Target="https://jira.its-sib.ru/issues/?jql=issue%20in%20(TECHWIM-3545)" TargetMode="External" Id="rId353"/><Relationship Type="http://schemas.openxmlformats.org/officeDocument/2006/relationships/hyperlink" Target="https://jira.its-sib.ru/issues/?jql=issue%20in%20(TECHWIM-3551)" TargetMode="External" Id="rId354"/><Relationship Type="http://schemas.openxmlformats.org/officeDocument/2006/relationships/hyperlink" Target="https://jira.its-sib.ru/issues/?jql=issue%20in%20(TECHWIM-3600)" TargetMode="External" Id="rId355"/><Relationship Type="http://schemas.openxmlformats.org/officeDocument/2006/relationships/hyperlink" Target="https://jira.its-sib.ru/issues/?jql=issue%20in%20(TECHWIM-3605)" TargetMode="External" Id="rId356"/><Relationship Type="http://schemas.openxmlformats.org/officeDocument/2006/relationships/hyperlink" Target="https://jira.its-sib.ru/issues/?jql=issue%20in%20(TECHWIM-3605)" TargetMode="External" Id="rId357"/><Relationship Type="http://schemas.openxmlformats.org/officeDocument/2006/relationships/hyperlink" Target="https://jira.its-sib.ru/issues/?jql=issue%20in%20(TECHWIM-3605)" TargetMode="External" Id="rId358"/><Relationship Type="http://schemas.openxmlformats.org/officeDocument/2006/relationships/hyperlink" Target="https://jira.its-sib.ru/issues/?jql=issue%20in%20(TECHWIM-3679,TECHWIM-3627,TECHWIM-3562)" TargetMode="External" Id="rId359"/><Relationship Type="http://schemas.openxmlformats.org/officeDocument/2006/relationships/hyperlink" Target="https://jira.its-sib.ru/issues/?jql=issue%20in%20(TECHWIM-3698,TECHWIM-3679,TECHWIM-3627,TECHWIM-3562)" TargetMode="External" Id="rId360"/><Relationship Type="http://schemas.openxmlformats.org/officeDocument/2006/relationships/hyperlink" Target="https://jira.its-sib.ru/issues/?jql=issue%20in%20(TECHWIM-3679,TECHWIM-3627,TECHWIM-3562)" TargetMode="External" Id="rId361"/><Relationship Type="http://schemas.openxmlformats.org/officeDocument/2006/relationships/hyperlink" Target="https://jira.its-sib.ru/issues/?jql=issue%20in%20(TECHWIM-3679,TECHWIM-3627,TECHWIM-3562)" TargetMode="External" Id="rId362"/><Relationship Type="http://schemas.openxmlformats.org/officeDocument/2006/relationships/hyperlink" Target="https://jira.its-sib.ru/issues/?jql=issue%20in%20(DOCCORP-22644)" TargetMode="External" Id="rId363"/><Relationship Type="http://schemas.openxmlformats.org/officeDocument/2006/relationships/hyperlink" Target="https://jira.its-sib.ru/issues/?jql=issue%20in%20(DOCCORP-22644)" TargetMode="External" Id="rId364"/><Relationship Type="http://schemas.openxmlformats.org/officeDocument/2006/relationships/hyperlink" Target="https://jira.its-sib.ru/issues/?jql=issue%20in%20(TECHWIM-3634,DOCCORP-22644,TECHWIM-3605,DOCCORP-22644)" TargetMode="External" Id="rId365"/><Relationship Type="http://schemas.openxmlformats.org/officeDocument/2006/relationships/hyperlink" Target="https://jira.its-sib.ru/issues/?jql=issue%20in%20(TECHWIM-3605,DOCCORP-22644)" TargetMode="External" Id="rId366"/><Relationship Type="http://schemas.openxmlformats.org/officeDocument/2006/relationships/hyperlink" Target="https://jira.its-sib.ru/issues/?jql=issue%20in%20(TECHWIM-3679,DOCCORP-22760,TECHWIM-3627,DOCCORP-22760,TECHWIM-3562,DOCCORP-22760)" TargetMode="External" Id="rId367"/><Relationship Type="http://schemas.openxmlformats.org/officeDocument/2006/relationships/hyperlink" Target="https://jira.its-sib.ru/issues/?jql=issue%20in%20(TECHWIM-3721,DOCCORP-22760,TECHWIM-3650,DOCCORP-22760,TECHWIM-3565,DOCCORP-22760,TECHWIM-3562,DOCCORP-22760,TECHWIM-3561,DOCCORP-22760)" TargetMode="External" Id="rId368"/><Relationship Type="http://schemas.openxmlformats.org/officeDocument/2006/relationships/hyperlink" Target="https://jira.its-sib.ru/issues/?jql=issue%20in%20(TECHWIM-3742,DOCCORP-22760,TECHWIM-3564,DOCCORP-22760)" TargetMode="External" Id="rId369"/><Relationship Type="http://schemas.openxmlformats.org/officeDocument/2006/relationships/hyperlink" Target="https://jira.its-sib.ru/issues/?jql=issue%20in%20(TECHWIM-3567,TECHWIM-3566,TECHWIM-3499,TECHWIM-3499,TECHWIM-3378)" TargetMode="External" Id="rId370"/><Relationship Type="http://schemas.openxmlformats.org/officeDocument/2006/relationships/hyperlink" Target="https://jira.its-sib.ru/issues/?jql=issue%20in%20(TECHWIM-3378,TECHWIM-3378,TECHWIM-3378,TECHWIM-3378)" TargetMode="External" Id="rId371"/><Relationship Type="http://schemas.openxmlformats.org/officeDocument/2006/relationships/hyperlink" Target="https://jira.its-sib.ru/issues/?jql=issue%20in%20(TECHWIM-3378)" TargetMode="External" Id="rId372"/><Relationship Type="http://schemas.openxmlformats.org/officeDocument/2006/relationships/hyperlink" Target="https://jira.its-sib.ru/issues/?jql=issue%20in%20(TECHWIM-3271)" TargetMode="External" Id="rId373"/><Relationship Type="http://schemas.openxmlformats.org/officeDocument/2006/relationships/hyperlink" Target="https://jira.its-sib.ru/issues/?jql=issue%20in%20(TECHWIM-3545)" TargetMode="External" Id="rId374"/><Relationship Type="http://schemas.openxmlformats.org/officeDocument/2006/relationships/hyperlink" Target="https://jira.its-sib.ru/issues/?jql=issue%20in%20(TECHWIM-3552,TECHWIM-3551,TECHWIM-3551,TECHWIM-3551)" TargetMode="External" Id="rId375"/><Relationship Type="http://schemas.openxmlformats.org/officeDocument/2006/relationships/hyperlink" Target="https://jira.its-sib.ru/issues/?jql=issue%20in%20(TECHWIM-3600,TECHWIM-3600,TECHWIM-3594,TECHWIM-3590)" TargetMode="External" Id="rId376"/><Relationship Type="http://schemas.openxmlformats.org/officeDocument/2006/relationships/hyperlink" Target="https://jira.its-sib.ru/issues/?jql=issue%20in%20(TECHWIM-3605)" TargetMode="External" Id="rId377"/><Relationship Type="http://schemas.openxmlformats.org/officeDocument/2006/relationships/hyperlink" Target="https://jira.its-sib.ru/issues/?jql=issue%20in%20(TECHWIM-3605)" TargetMode="External" Id="rId378"/><Relationship Type="http://schemas.openxmlformats.org/officeDocument/2006/relationships/hyperlink" Target="https://jira.its-sib.ru/issues/?jql=issue%20in%20(TECHWIM-3605,TECHWIM-3605,TECHWIM-3605)" TargetMode="External" Id="rId379"/><Relationship Type="http://schemas.openxmlformats.org/officeDocument/2006/relationships/hyperlink" Target="https://jira.its-sib.ru/issues/?jql=issue%20in%20(TECHWIM-3679,TECHWIM-3627,TECHWIM-3562)" TargetMode="External" Id="rId380"/><Relationship Type="http://schemas.openxmlformats.org/officeDocument/2006/relationships/hyperlink" Target="https://jira.its-sib.ru/issues/?jql=issue%20in%20(TECHWIM-3698,TECHWIM-3698,TECHWIM-3679,TECHWIM-3627,TECHWIM-3562)" TargetMode="External" Id="rId381"/><Relationship Type="http://schemas.openxmlformats.org/officeDocument/2006/relationships/hyperlink" Target="https://jira.its-sib.ru/issues/?jql=issue%20in%20(TECHWIM-3679,TECHWIM-3627,TECHWIM-3562)" TargetMode="External" Id="rId382"/><Relationship Type="http://schemas.openxmlformats.org/officeDocument/2006/relationships/hyperlink" Target="https://jira.its-sib.ru/issues/?jql=issue%20in%20(TECHWIM-3679,TECHWIM-3627,TECHWIM-3562)" TargetMode="External" Id="rId383"/><Relationship Type="http://schemas.openxmlformats.org/officeDocument/2006/relationships/hyperlink" Target="https://jira.its-sib.ru/issues/?jql=issue%20in%20(TECHWIM-3634,DOCCORP-22645,TECHWIM-3605,DOCCORP-22645)" TargetMode="External" Id="rId384"/><Relationship Type="http://schemas.openxmlformats.org/officeDocument/2006/relationships/hyperlink" Target="https://jira.its-sib.ru/issues/?jql=issue%20in%20(TECHWIM-3605,DOCCORP-22645)" TargetMode="External" Id="rId385"/><Relationship Type="http://schemas.openxmlformats.org/officeDocument/2006/relationships/hyperlink" Target="https://jira.its-sib.ru/issues/?jql=issue%20in%20(TECHWIM-3679,DOCCORP-22750,TECHWIM-3627,DOCCORP-22750,TECHWIM-3562,DOCCORP-22750)" TargetMode="External" Id="rId386"/><Relationship Type="http://schemas.openxmlformats.org/officeDocument/2006/relationships/hyperlink" Target="https://jira.its-sib.ru/issues/?jql=issue%20in%20(TECHWIM-3721,DOCCORP-22750,TECHWIM-3721,DOCCORP-22750,TECHWIM-3650,DOCCORP-22750,TECHWIM-3650,DOCCORP-22750,TECHWIM-3565,DOCCORP-22750,TECHWIM-3565,DOCCORP-22750,TECHWIM-3562,DOCCORP-22750,TECHWIM-3562,DOCCORP-22750,TECHWIM-3561,DOCCORP-22750,TECHWIM-3561,DOCCORP-22750)" TargetMode="External" Id="rId387"/><Relationship Type="http://schemas.openxmlformats.org/officeDocument/2006/relationships/hyperlink" Target="https://jira.its-sib.ru/issues/?jql=issue%20in%20(TECHWIM-3742,DOCCORP-22750,TECHWIM-3564,DOCCORP-22750,TECHWIM-3564,DOCCORP-22750)" TargetMode="External" Id="rId388"/><Relationship Type="http://schemas.openxmlformats.org/officeDocument/2006/relationships/hyperlink" Target="https://jira.its-sib.ru/issues/?jql=issue%20in%20(TECHWIM-3498)" TargetMode="External" Id="rId389"/><Relationship Type="http://schemas.openxmlformats.org/officeDocument/2006/relationships/hyperlink" Target="https://jira.its-sib.ru/issues/?jql=issue%20in%20(TECHWIM-3498)" TargetMode="External" Id="rId390"/><Relationship Type="http://schemas.openxmlformats.org/officeDocument/2006/relationships/hyperlink" Target="https://jira.its-sib.ru/issues/?jql=issue%20in%20(TECHWIM-3519)" TargetMode="External" Id="rId391"/><Relationship Type="http://schemas.openxmlformats.org/officeDocument/2006/relationships/hyperlink" Target="https://jira.its-sib.ru/issues/?jql=issue%20in%20(TECHWIM-3544,TECHWIM-2925)" TargetMode="External" Id="rId392"/><Relationship Type="http://schemas.openxmlformats.org/officeDocument/2006/relationships/hyperlink" Target="https://jira.its-sib.ru/issues/?jql=issue%20in%20(TECHWIM-3556,TECHWIM-3544,TECHWIM-2925)" TargetMode="External" Id="rId393"/><Relationship Type="http://schemas.openxmlformats.org/officeDocument/2006/relationships/hyperlink" Target="https://jira.its-sib.ru/issues/?jql=issue%20in%20(TECHWIM-3556)" TargetMode="External" Id="rId394"/><Relationship Type="http://schemas.openxmlformats.org/officeDocument/2006/relationships/hyperlink" Target="https://jira.its-sib.ru/issues/?jql=issue%20in%20(TECHWIM-3556)" TargetMode="External" Id="rId395"/><Relationship Type="http://schemas.openxmlformats.org/officeDocument/2006/relationships/hyperlink" Target="https://jira.its-sib.ru/issues/?jql=issue%20in%20(TECHWIM-3616,TECHWIM-3614,TECHWIM-3556)" TargetMode="External" Id="rId396"/><Relationship Type="http://schemas.openxmlformats.org/officeDocument/2006/relationships/hyperlink" Target="https://jira.its-sib.ru/issues/?jql=issue%20in%20(TECHWIM-2572)" TargetMode="External" Id="rId397"/><Relationship Type="http://schemas.openxmlformats.org/officeDocument/2006/relationships/hyperlink" Target="https://jira.its-sib.ru/issues/?jql=issue%20in%20(TECHWIM-3723,TECHWIM-3722)" TargetMode="External" Id="rId398"/><Relationship Type="http://schemas.openxmlformats.org/officeDocument/2006/relationships/hyperlink" Target="https://jira.its-sib.ru/issues/?jql=issue%20in%20(TECHWIM-3723,TECHWIM-3722)" TargetMode="External" Id="rId399"/><Relationship Type="http://schemas.openxmlformats.org/officeDocument/2006/relationships/hyperlink" Target="https://jira.its-sib.ru/issues/?jql=issue%20in%20(DOCCORP-22227)" TargetMode="External" Id="rId400"/><Relationship Type="http://schemas.openxmlformats.org/officeDocument/2006/relationships/hyperlink" Target="https://jira.its-sib.ru/issues/?jql=issue%20in%20(DOCCORP-22227)" TargetMode="External" Id="rId401"/><Relationship Type="http://schemas.openxmlformats.org/officeDocument/2006/relationships/hyperlink" Target="https://jira.its-sib.ru/issues/?jql=issue%20in%20(DOCCORP-22227)" TargetMode="External" Id="rId402"/><Relationship Type="http://schemas.openxmlformats.org/officeDocument/2006/relationships/hyperlink" Target="https://jira.its-sib.ru/issues/?jql=issue%20in%20(DOCCORP-22227)" TargetMode="External" Id="rId403"/><Relationship Type="http://schemas.openxmlformats.org/officeDocument/2006/relationships/hyperlink" Target="https://jira.its-sib.ru/issues/?jql=issue%20in%20(DOCCORP-22227)" TargetMode="External" Id="rId404"/><Relationship Type="http://schemas.openxmlformats.org/officeDocument/2006/relationships/hyperlink" Target="https://jira.its-sib.ru/issues/?jql=issue%20in%20(DOCCORP-22227)" TargetMode="External" Id="rId405"/><Relationship Type="http://schemas.openxmlformats.org/officeDocument/2006/relationships/hyperlink" Target="https://jira.its-sib.ru/issues/?jql=issue%20in%20(DOCCORP-22227)" TargetMode="External" Id="rId406"/><Relationship Type="http://schemas.openxmlformats.org/officeDocument/2006/relationships/hyperlink" Target="https://jira.its-sib.ru/issues/?jql=issue%20in%20(DOCCORP-22227)" TargetMode="External" Id="rId407"/><Relationship Type="http://schemas.openxmlformats.org/officeDocument/2006/relationships/hyperlink" Target="https://jira.its-sib.ru/issues/?jql=issue%20in%20(DOCCORP-22227)" TargetMode="External" Id="rId408"/><Relationship Type="http://schemas.openxmlformats.org/officeDocument/2006/relationships/hyperlink" Target="https://jira.its-sib.ru/issues/?jql=issue%20in%20(DOCCORP-22227)" TargetMode="External" Id="rId409"/><Relationship Type="http://schemas.openxmlformats.org/officeDocument/2006/relationships/hyperlink" Target="https://jira.its-sib.ru/issues/?jql=issue%20in%20(DOCCORP-22227)" TargetMode="External" Id="rId410"/><Relationship Type="http://schemas.openxmlformats.org/officeDocument/2006/relationships/hyperlink" Target="https://jira.its-sib.ru/issues/?jql=issue%20in%20(DOCCORP-22227)" TargetMode="External" Id="rId411"/><Relationship Type="http://schemas.openxmlformats.org/officeDocument/2006/relationships/hyperlink" Target="https://jira.its-sib.ru/issues/?jql=issue%20in%20(DOCCORP-22227)" TargetMode="External" Id="rId412"/><Relationship Type="http://schemas.openxmlformats.org/officeDocument/2006/relationships/hyperlink" Target="https://jira.its-sib.ru/issues/?jql=issue%20in%20(DOCCORP-22227)" TargetMode="External" Id="rId413"/><Relationship Type="http://schemas.openxmlformats.org/officeDocument/2006/relationships/hyperlink" Target="https://jira.its-sib.ru/issues/?jql=issue%20in%20(TECHWIM-3543)" TargetMode="External" Id="rId414"/><Relationship Type="http://schemas.openxmlformats.org/officeDocument/2006/relationships/hyperlink" Target="https://jira.its-sib.ru/issues/?jql=issue%20in%20(TECHWIM-3543)" TargetMode="External" Id="rId415"/><Relationship Type="http://schemas.openxmlformats.org/officeDocument/2006/relationships/hyperlink" Target="https://jira.its-sib.ru/issues/?jql=issue%20in%20(TECHWIM-2572)" TargetMode="External" Id="rId416"/><Relationship Type="http://schemas.openxmlformats.org/officeDocument/2006/relationships/hyperlink" Target="https://jira.its-sib.ru/issues/?jql=issue%20in%20(TECHWIM-3708)" TargetMode="External" Id="rId417"/><Relationship Type="http://schemas.openxmlformats.org/officeDocument/2006/relationships/hyperlink" Target="https://jira.its-sib.ru/issues/?jql=issue%20in%20(TECHWIM-3498)" TargetMode="External" Id="rId418"/><Relationship Type="http://schemas.openxmlformats.org/officeDocument/2006/relationships/hyperlink" Target="https://jira.its-sib.ru/issues/?jql=issue%20in%20(TECHWIM-3498)" TargetMode="External" Id="rId419"/><Relationship Type="http://schemas.openxmlformats.org/officeDocument/2006/relationships/hyperlink" Target="https://jira.its-sib.ru/issues/?jql=issue%20in%20(TECHWIM-3519)" TargetMode="External" Id="rId420"/><Relationship Type="http://schemas.openxmlformats.org/officeDocument/2006/relationships/hyperlink" Target="https://jira.its-sib.ru/issues/?jql=issue%20in%20(TECHWIM-3544,TECHWIM-2925)" TargetMode="External" Id="rId421"/><Relationship Type="http://schemas.openxmlformats.org/officeDocument/2006/relationships/hyperlink" Target="https://jira.its-sib.ru/issues/?jql=issue%20in%20(TECHWIM-3556,TECHWIM-3544,TECHWIM-2925)" TargetMode="External" Id="rId422"/><Relationship Type="http://schemas.openxmlformats.org/officeDocument/2006/relationships/hyperlink" Target="https://jira.its-sib.ru/issues/?jql=issue%20in%20(TECHWIM-3556)" TargetMode="External" Id="rId423"/><Relationship Type="http://schemas.openxmlformats.org/officeDocument/2006/relationships/hyperlink" Target="https://jira.its-sib.ru/issues/?jql=issue%20in%20(TECHWIM-3556)" TargetMode="External" Id="rId424"/><Relationship Type="http://schemas.openxmlformats.org/officeDocument/2006/relationships/hyperlink" Target="https://jira.its-sib.ru/issues/?jql=issue%20in%20(TECHWIM-3616,TECHWIM-3614,TECHWIM-3556)" TargetMode="External" Id="rId425"/><Relationship Type="http://schemas.openxmlformats.org/officeDocument/2006/relationships/hyperlink" Target="https://jira.its-sib.ru/issues/?jql=issue%20in%20(TECHWIM-3543)" TargetMode="External" Id="rId426"/><Relationship Type="http://schemas.openxmlformats.org/officeDocument/2006/relationships/hyperlink" Target="https://jira.its-sib.ru/issues/?jql=issue%20in%20(TECHWIM-3543)" TargetMode="External" Id="rId427"/><Relationship Type="http://schemas.openxmlformats.org/officeDocument/2006/relationships/hyperlink" Target="https://jira.its-sib.ru/issues/?jql=issue%20in%20(TECHWIM-3708)" TargetMode="External" Id="rId428"/><Relationship Type="http://schemas.openxmlformats.org/officeDocument/2006/relationships/hyperlink" Target="https://jira.its-sib.ru/issues/?jql=issue%20in%20(TECHWIM-3723,TECHWIM-3722)" TargetMode="External" Id="rId429"/><Relationship Type="http://schemas.openxmlformats.org/officeDocument/2006/relationships/hyperlink" Target="https://jira.its-sib.ru/issues/?jql=issue%20in%20(TECHWIM-3723,TECHWIM-3722)" TargetMode="External" Id="rId430"/><Relationship Type="http://schemas.openxmlformats.org/officeDocument/2006/relationships/hyperlink" Target="https://jira.its-sib.ru/issues/?jql=issue%20in%20(TECHWIM-3838,TECHWIM-3838,DOCCORP-22725)" TargetMode="External" Id="rId431"/><Relationship Type="http://schemas.openxmlformats.org/officeDocument/2006/relationships/hyperlink" Target="https://jira.its-sib.ru/issues/?jql=issue%20in%20(TECHWIM-3838,TECHWIM-3838,DOCCORP-22725)" TargetMode="External" Id="rId432"/><Relationship Type="http://schemas.openxmlformats.org/officeDocument/2006/relationships/hyperlink" Target="https://jira.its-sib.ru/issues/?jql=issue%20in%20(TECHWIM-3281,TECHWIM-3365,TECHWIM-3304,TECHWIM-3209,TECHWIM-3124,TECHWIM-2717,TECHWIM-2244,TECHITS-1445)" TargetMode="External" Id="rId433"/><Relationship Type="http://schemas.openxmlformats.org/officeDocument/2006/relationships/hyperlink" Target="https://jira.its-sib.ru/issues/?jql=issue%20in%20(TECHWIM-2717,TECHWIM-2244,TECHITS-1445)" TargetMode="External" Id="rId434"/><Relationship Type="http://schemas.openxmlformats.org/officeDocument/2006/relationships/hyperlink" Target="https://jira.its-sib.ru/issues/?jql=issue%20in%20(TECHWIM-2655,TECHWIM-3451,TECHWIM-3435,TECHWIM-2717,TECHWIM-2244,TECHITS-1445)" TargetMode="External" Id="rId435"/><Relationship Type="http://schemas.openxmlformats.org/officeDocument/2006/relationships/hyperlink" Target="https://jira.its-sib.ru/issues/?jql=issue%20in%20(TECHWIM-3451,TECHWIM-2717,TECHWIM-2244,TECHITS-1445)" TargetMode="External" Id="rId436"/><Relationship Type="http://schemas.openxmlformats.org/officeDocument/2006/relationships/hyperlink" Target="https://jira.its-sib.ru/issues/?jql=issue%20in%20(TECHWIM-3451,TECHWIM-2717,TECHWIM-2244,TECHITS-1445)" TargetMode="External" Id="rId437"/><Relationship Type="http://schemas.openxmlformats.org/officeDocument/2006/relationships/hyperlink" Target="https://jira.its-sib.ru/issues/?jql=issue%20in%20(TECHWIM-3451,TECHWIM-2717,TECHWIM-2244,TECHITS-1445)" TargetMode="External" Id="rId438"/><Relationship Type="http://schemas.openxmlformats.org/officeDocument/2006/relationships/hyperlink" Target="https://jira.its-sib.ru/issues/?jql=issue%20in%20(TECHWIM-3451,TECHWIM-2717,TECHWIM-2244,TECHITS-1445)" TargetMode="External" Id="rId439"/><Relationship Type="http://schemas.openxmlformats.org/officeDocument/2006/relationships/hyperlink" Target="https://jira.its-sib.ru/issues/?jql=issue%20in%20(TECHWIM-2657,TECHWIM-3569,TECHWIM-3451,TECHWIM-3435,TECHWIM-2717,TECHWIM-2244,TECHITS-1445)" TargetMode="External" Id="rId440"/><Relationship Type="http://schemas.openxmlformats.org/officeDocument/2006/relationships/hyperlink" Target="https://jira.its-sib.ru/issues/?jql=issue%20in%20(TECHWIM-2657,TECHWIM-3451,TECHWIM-3435,TECHWIM-2717,TECHWIM-2244,TECHITS-1445)" TargetMode="External" Id="rId441"/><Relationship Type="http://schemas.openxmlformats.org/officeDocument/2006/relationships/hyperlink" Target="https://jira.its-sib.ru/issues/?jql=issue%20in%20(TECHWIM-2657,TECHWIM-3580,TECHWIM-3451,TECHWIM-3435,TECHWIM-2717,TECHWIM-2244,TECHITS-1445)" TargetMode="External" Id="rId442"/><Relationship Type="http://schemas.openxmlformats.org/officeDocument/2006/relationships/hyperlink" Target="https://jira.its-sib.ru/issues/?jql=issue%20in%20(TECHWIM-3580,TECHWIM-3451,TECHWIM-3435,TECHWIM-2717,TECHWIM-2244,TECHITS-1445)" TargetMode="External" Id="rId443"/><Relationship Type="http://schemas.openxmlformats.org/officeDocument/2006/relationships/hyperlink" Target="https://jira.its-sib.ru/issues/?jql=issue%20in%20(TECHWIM-3580,TECHWIM-3451,TECHWIM-3435,TECHWIM-2717,TECHWIM-2244,TECHITS-1445)" TargetMode="External" Id="rId444"/><Relationship Type="http://schemas.openxmlformats.org/officeDocument/2006/relationships/hyperlink" Target="https://jira.its-sib.ru/issues/?jql=issue%20in%20(TECHWIM-3622,TECHWIM-3608,TECHWIM-3580,TECHWIM-3580,TECHWIM-3664,TECHWIM-3644,TECHWIM-3638,TECHWIM-3607,TECHWIM-3606,TECHWIM-3597,TECHWIM-3451,TECHWIM-3435,TECHWIM-2717,TECHWIM-2244,TECHITS-1617,TECHITS-1445)" TargetMode="External" Id="rId445"/><Relationship Type="http://schemas.openxmlformats.org/officeDocument/2006/relationships/hyperlink" Target="https://jira.its-sib.ru/issues/?jql=issue%20in%20(TECHWIM-3608,TECHWIM-3664,TECHWIM-3607,TECHWIM-3606,TECHWIM-3597,TECHWIM-3691,DOCCORP-22714,TECHWIM-2653,DOCCORP-22714,TECHWIM-3664,DOCCORP-22714,TECHWIM-3607,DOCCORP-22714,TECHWIM-3606,DOCCORP-22714)" TargetMode="External" Id="rId446"/><Relationship Type="http://schemas.openxmlformats.org/officeDocument/2006/relationships/hyperlink" Target="https://jira.its-sib.ru/issues/?jql=issue%20in%20(TECHWIM-3691,TECHWIM-3608,TECHWIM-3597,TECHWIM-2653,TECHWIM-3664,TECHWIM-3607,TECHWIM-3606)" TargetMode="External" Id="rId447"/><Relationship Type="http://schemas.openxmlformats.org/officeDocument/2006/relationships/hyperlink" Target="https://jira.its-sib.ru/issues/?jql=issue%20in%20(TECHWIM-3691,TECHWIM-3597,TECHWIM-2653,TECHWIM-3664,TECHWIM-3607,TECHWIM-3606)" TargetMode="External" Id="rId448"/><Relationship Type="http://schemas.openxmlformats.org/officeDocument/2006/relationships/hyperlink" Target="https://jira.its-sib.ru/issues/?jql=issue%20in%20(TECHWIM-3691,TECHWIM-3597,TECHWIM-2653,TECHWIM-2653,TECHWIM-3664,TECHWIM-3607,TECHWIM-3606)" TargetMode="External" Id="rId449"/><Relationship Type="http://schemas.openxmlformats.org/officeDocument/2006/relationships/hyperlink" Target="https://jira.its-sib.ru/issues/?jql=issue%20in%20(DOCCORP-22713)" TargetMode="External" Id="rId450"/><Relationship Type="http://schemas.openxmlformats.org/officeDocument/2006/relationships/hyperlink" Target="https://jira.its-sib.ru/issues/?jql=issue%20in%20(DOCCORP-22713)" TargetMode="External" Id="rId451"/><Relationship Type="http://schemas.openxmlformats.org/officeDocument/2006/relationships/hyperlink" Target="https://jira.its-sib.ru/issues/?jql=issue%20in%20(DOCCORP-22713)" TargetMode="External" Id="rId452"/><Relationship Type="http://schemas.openxmlformats.org/officeDocument/2006/relationships/hyperlink" Target="https://jira.its-sib.ru/issues/?jql=issue%20in%20(DOCCORP-22632)" TargetMode="External" Id="rId453"/><Relationship Type="http://schemas.openxmlformats.org/officeDocument/2006/relationships/hyperlink" Target="https://jira.its-sib.ru/issues/?jql=issue%20in%20(DOCCORP-22632)" TargetMode="External" Id="rId454"/><Relationship Type="http://schemas.openxmlformats.org/officeDocument/2006/relationships/hyperlink" Target="https://jira.its-sib.ru/issues/?jql=issue%20in%20(DOCCORP-22632)" TargetMode="External" Id="rId455"/><Relationship Type="http://schemas.openxmlformats.org/officeDocument/2006/relationships/hyperlink" Target="https://jira.its-sib.ru/issues/?jql=issue%20in%20(DOCCORP-22632)" TargetMode="External" Id="rId456"/><Relationship Type="http://schemas.openxmlformats.org/officeDocument/2006/relationships/hyperlink" Target="https://jira.its-sib.ru/issues/?jql=issue%20in%20(TECHWIM-3322)" TargetMode="External" Id="rId457"/><Relationship Type="http://schemas.openxmlformats.org/officeDocument/2006/relationships/hyperlink" Target="https://jira.its-sib.ru/issues/?jql=issue%20in%20(TECHWIM-3322)" TargetMode="External" Id="rId458"/><Relationship Type="http://schemas.openxmlformats.org/officeDocument/2006/relationships/hyperlink" Target="https://jira.its-sib.ru/issues/?jql=issue%20in%20(TECHWIM-3322)" TargetMode="External" Id="rId459"/><Relationship Type="http://schemas.openxmlformats.org/officeDocument/2006/relationships/hyperlink" Target="https://jira.its-sib.ru/issues/?jql=issue%20in%20(TECHWIM-3490,TECHWIM-3451,TECHWIM-3448,TECHWIM-3435,TECHWIM-3427,TECHWIM-3331,TECHWIM-3321,TECHWIM-2720,TECHWIM-2706,TECHWIM-2657)" TargetMode="External" Id="rId460"/><Relationship Type="http://schemas.openxmlformats.org/officeDocument/2006/relationships/hyperlink" Target="https://jira.its-sib.ru/issues/?jql=issue%20in%20(TECHWIM-3490,TECHWIM-3451,TECHWIM-3448,TECHWIM-3435,TECHWIM-3427,TECHWIM-3331,TECHWIM-3321,TECHWIM-2720,TECHWIM-2706,TECHWIM-2657)" TargetMode="External" Id="rId461"/><Relationship Type="http://schemas.openxmlformats.org/officeDocument/2006/relationships/hyperlink" Target="https://jira.its-sib.ru/issues/?jql=issue%20in%20(TECHWIM-3490,TECHWIM-3451,TECHWIM-3448,TECHWIM-3435,TECHWIM-3427,TECHWIM-3331,TECHWIM-3321,TECHWIM-2720,TECHWIM-2706,TECHWIM-2657)" TargetMode="External" Id="rId462"/><Relationship Type="http://schemas.openxmlformats.org/officeDocument/2006/relationships/hyperlink" Target="https://jira.its-sib.ru/issues/?jql=issue%20in%20(TECHWIM-3427,TECHWIM-2706,TECHWIM-2657)" TargetMode="External" Id="rId463"/><Relationship Type="http://schemas.openxmlformats.org/officeDocument/2006/relationships/hyperlink" Target="https://jira.its-sib.ru/issues/?jql=issue%20in%20(TECHWIM-2657)" TargetMode="External" Id="rId464"/><Relationship Type="http://schemas.openxmlformats.org/officeDocument/2006/relationships/hyperlink" Target="https://jira.its-sib.ru/issues/?jql=issue%20in%20(TECHWIM-2657)" TargetMode="External" Id="rId465"/><Relationship Type="http://schemas.openxmlformats.org/officeDocument/2006/relationships/hyperlink" Target="https://jira.its-sib.ru/issues/?jql=issue%20in%20(TECHWIM-3418,TECHWIM-3281)" TargetMode="External" Id="rId466"/><Relationship Type="http://schemas.openxmlformats.org/officeDocument/2006/relationships/hyperlink" Target="https://jira.its-sib.ru/issues/?jql=issue%20in%20(TECHWIM-3418)" TargetMode="External" Id="rId467"/><Relationship Type="http://schemas.openxmlformats.org/officeDocument/2006/relationships/hyperlink" Target="https://jira.its-sib.ru/issues/?jql=issue%20in%20(TECHWIM-2655)" TargetMode="External" Id="rId468"/><Relationship Type="http://schemas.openxmlformats.org/officeDocument/2006/relationships/hyperlink" Target="https://jira.its-sib.ru/issues/?jql=issue%20in%20(TECHWIM-3569,TECHWIM-3568)" TargetMode="External" Id="rId469"/><Relationship Type="http://schemas.openxmlformats.org/officeDocument/2006/relationships/hyperlink" Target="https://jira.its-sib.ru/issues/?jql=issue%20in%20(TECHWIM-3569,TECHWIM-3568)" TargetMode="External" Id="rId470"/><Relationship Type="http://schemas.openxmlformats.org/officeDocument/2006/relationships/hyperlink" Target="https://jira.its-sib.ru/issues/?jql=issue%20in%20(TECHWIM-3569,TECHWIM-3568)" TargetMode="External" Id="rId471"/><Relationship Type="http://schemas.openxmlformats.org/officeDocument/2006/relationships/hyperlink" Target="https://jira.its-sib.ru/issues/?jql=issue%20in%20(TECHWIM-3580)" TargetMode="External" Id="rId472"/><Relationship Type="http://schemas.openxmlformats.org/officeDocument/2006/relationships/hyperlink" Target="https://jira.its-sib.ru/issues/?jql=issue%20in%20(TECHWIM-3675,DOCCORP-22715)" TargetMode="External" Id="rId473"/><Relationship Type="http://schemas.openxmlformats.org/officeDocument/2006/relationships/hyperlink" Target="https://jira.its-sib.ru/issues/?jql=issue%20in%20(DOCCORP-22712)" TargetMode="External" Id="rId474"/><Relationship Type="http://schemas.openxmlformats.org/officeDocument/2006/relationships/hyperlink" Target="https://jira.its-sib.ru/issues/?jql=issue%20in%20(DOCCORP-22712)" TargetMode="External" Id="rId475"/><Relationship Type="http://schemas.openxmlformats.org/officeDocument/2006/relationships/hyperlink" Target="https://jira.its-sib.ru/issues/?jql=issue%20in%20(DOCCORP-22712)" TargetMode="External" Id="rId476"/><Relationship Type="http://schemas.openxmlformats.org/officeDocument/2006/relationships/hyperlink" Target="https://jira.its-sib.ru/issues/?jql=issue%20in%20(DOCCORP-22528)" TargetMode="External" Id="rId477"/><Relationship Type="http://schemas.openxmlformats.org/officeDocument/2006/relationships/hyperlink" Target="https://jira.its-sib.ru/issues/?jql=issue%20in%20(DOCCORP-22528)" TargetMode="External" Id="rId478"/><Relationship Type="http://schemas.openxmlformats.org/officeDocument/2006/relationships/hyperlink" Target="https://jira.its-sib.ru/issues/?jql=issue%20in%20(DOCCORP-22528)" TargetMode="External" Id="rId479"/><Relationship Type="http://schemas.openxmlformats.org/officeDocument/2006/relationships/hyperlink" Target="https://jira.its-sib.ru/issues/?jql=issue%20in%20(DOCCORP-22278)" TargetMode="External" Id="rId480"/><Relationship Type="http://schemas.openxmlformats.org/officeDocument/2006/relationships/hyperlink" Target="https://jira.its-sib.ru/issues/?jql=issue%20in%20(DOCCORP-22278)" TargetMode="External" Id="rId481"/><Relationship Type="http://schemas.openxmlformats.org/officeDocument/2006/relationships/hyperlink" Target="https://jira.its-sib.ru/issues/?jql=issue%20in%20(TECHWIM-3537)" TargetMode="External" Id="rId482"/><Relationship Type="http://schemas.openxmlformats.org/officeDocument/2006/relationships/hyperlink" Target="https://jira.its-sib.ru/issues/?jql=issue%20in%20(TECHWIM-3479,TECHWIM-3429)" TargetMode="External" Id="rId483"/><Relationship Type="http://schemas.openxmlformats.org/officeDocument/2006/relationships/hyperlink" Target="https://jira.its-sib.ru/issues/?jql=issue%20in%20(TECHWIM-3511,TECHWIM-3429)" TargetMode="External" Id="rId484"/><Relationship Type="http://schemas.openxmlformats.org/officeDocument/2006/relationships/hyperlink" Target="https://jira.its-sib.ru/issues/?jql=issue%20in%20(TECHWIM-3522,TECHWIM-3429)" TargetMode="External" Id="rId485"/><Relationship Type="http://schemas.openxmlformats.org/officeDocument/2006/relationships/hyperlink" Target="https://jira.its-sib.ru/issues/?jql=issue%20in%20(TECHWIM-3541,TECHWIM-3429)" TargetMode="External" Id="rId486"/><Relationship Type="http://schemas.openxmlformats.org/officeDocument/2006/relationships/hyperlink" Target="https://jira.its-sib.ru/issues/?jql=issue%20in%20(TECHWIM-3630)" TargetMode="External" Id="rId487"/><Relationship Type="http://schemas.openxmlformats.org/officeDocument/2006/relationships/hyperlink" Target="https://jira.its-sib.ru/issues/?jql=issue%20in%20(TECHWIM-3657,TECHWIM-3653)" TargetMode="External" Id="rId488"/><Relationship Type="http://schemas.openxmlformats.org/officeDocument/2006/relationships/hyperlink" Target="https://jira.its-sib.ru/issues/?jql=issue%20in%20(TECHWIM-3726)" TargetMode="External" Id="rId489"/><Relationship Type="http://schemas.openxmlformats.org/officeDocument/2006/relationships/hyperlink" Target="https://jira.its-sib.ru/issues/?jql=issue%20in%20(TECHWIM-3726)" TargetMode="External" Id="rId490"/><Relationship Type="http://schemas.openxmlformats.org/officeDocument/2006/relationships/hyperlink" Target="https://jira.its-sib.ru/issues/?jql=issue%20in%20(TECHWIM-3489,TECHWIM-3488,TECHWIM-3487,TECHWIM-2888,TECHWIM-2733)" TargetMode="External" Id="rId491"/><Relationship Type="http://schemas.openxmlformats.org/officeDocument/2006/relationships/hyperlink" Target="https://jira.its-sib.ru/issues/?jql=issue%20in%20(TECHWIM-2888,TECHWIM-2733)" TargetMode="External" Id="rId492"/><Relationship Type="http://schemas.openxmlformats.org/officeDocument/2006/relationships/hyperlink" Target="https://jira.its-sib.ru/issues/?jql=issue%20in%20(TECHWIM-2888,TECHWIM-2733)" TargetMode="External" Id="rId493"/><Relationship Type="http://schemas.openxmlformats.org/officeDocument/2006/relationships/hyperlink" Target="https://jira.its-sib.ru/issues/?jql=issue%20in%20(TECHWIM-2888,TECHWIM-2733)" TargetMode="External" Id="rId494"/><Relationship Type="http://schemas.openxmlformats.org/officeDocument/2006/relationships/hyperlink" Target="https://jira.its-sib.ru/issues/?jql=issue%20in%20(TECHWIM-2888,TECHWIM-2733)" TargetMode="External" Id="rId495"/><Relationship Type="http://schemas.openxmlformats.org/officeDocument/2006/relationships/hyperlink" Target="https://jira.its-sib.ru/issues/?jql=issue%20in%20(TECHWIM-3556,TECHWIM-2888,TECHWIM-2733)" TargetMode="External" Id="rId496"/><Relationship Type="http://schemas.openxmlformats.org/officeDocument/2006/relationships/hyperlink" Target="https://jira.its-sib.ru/issues/?jql=issue%20in%20(TECHWIM-3556,TECHWIM-2733)" TargetMode="External" Id="rId497"/><Relationship Type="http://schemas.openxmlformats.org/officeDocument/2006/relationships/hyperlink" Target="https://jira.its-sib.ru/issues/?jql=issue%20in%20(TECHWIM-2733)" TargetMode="External" Id="rId498"/><Relationship Type="http://schemas.openxmlformats.org/officeDocument/2006/relationships/hyperlink" Target="https://jira.its-sib.ru/issues/?jql=issue%20in%20(TECHWIM-2733)" TargetMode="External" Id="rId499"/><Relationship Type="http://schemas.openxmlformats.org/officeDocument/2006/relationships/hyperlink" Target="https://jira.its-sib.ru/issues/?jql=issue%20in%20(TECHWIM-2733)" TargetMode="External" Id="rId500"/><Relationship Type="http://schemas.openxmlformats.org/officeDocument/2006/relationships/hyperlink" Target="https://jira.its-sib.ru/issues/?jql=issue%20in%20(TECHWIM-2733)" TargetMode="External" Id="rId501"/><Relationship Type="http://schemas.openxmlformats.org/officeDocument/2006/relationships/hyperlink" Target="https://jira.its-sib.ru/issues/?jql=issue%20in%20(TECHWIM-2733)" TargetMode="External" Id="rId502"/><Relationship Type="http://schemas.openxmlformats.org/officeDocument/2006/relationships/hyperlink" Target="https://jira.its-sib.ru/issues/?jql=issue%20in%20(TECHWIM-2733)" TargetMode="External" Id="rId503"/><Relationship Type="http://schemas.openxmlformats.org/officeDocument/2006/relationships/hyperlink" Target="https://jira.its-sib.ru/issues/?jql=issue%20in%20(TECHWIM-3677,TECHWIM-2733)" TargetMode="External" Id="rId504"/><Relationship Type="http://schemas.openxmlformats.org/officeDocument/2006/relationships/hyperlink" Target="https://jira.its-sib.ru/issues/?jql=issue%20in%20(TECHWIM-3677,TECHWIM-2733)" TargetMode="External" Id="rId505"/><Relationship Type="http://schemas.openxmlformats.org/officeDocument/2006/relationships/hyperlink" Target="https://jira.its-sib.ru/issues/?jql=issue%20in%20(TECHWIM-3677,TECHWIM-2733)" TargetMode="External" Id="rId506"/><Relationship Type="http://schemas.openxmlformats.org/officeDocument/2006/relationships/hyperlink" Target="https://jira.its-sib.ru/issues/?jql=issue%20in%20(TECHWIM-3708,TECHWIM-3677)" TargetMode="External" Id="rId507"/><Relationship Type="http://schemas.openxmlformats.org/officeDocument/2006/relationships/hyperlink" Target="https://jira.its-sib.ru/issues/?jql=issue%20in%20(TECHWIM-3725,TECHWIM-3677)" TargetMode="External" Id="rId508"/><Relationship Type="http://schemas.openxmlformats.org/officeDocument/2006/relationships/hyperlink" Target="https://jira.its-sib.ru/issues/?jql=issue%20in%20(TECHWIM-3725)" TargetMode="External" Id="rId509"/><Relationship Type="http://schemas.openxmlformats.org/officeDocument/2006/relationships/hyperlink" Target="https://jira.its-sib.ru/issues/?jql=issue%20in%20(TECHWIM-3517)" TargetMode="External" Id="rId510"/><Relationship Type="http://schemas.openxmlformats.org/officeDocument/2006/relationships/hyperlink" Target="https://jira.its-sib.ru/issues/?jql=issue%20in%20(TECHWIM-3530,TECHWIM-3526)" TargetMode="External" Id="rId511"/><Relationship Type="http://schemas.openxmlformats.org/officeDocument/2006/relationships/hyperlink" Target="https://jira.its-sib.ru/issues/?jql=issue%20in%20(TECHWIM-3530,TECHWIM-3525)" TargetMode="External" Id="rId512"/><Relationship Type="http://schemas.openxmlformats.org/officeDocument/2006/relationships/hyperlink" Target="https://jira.its-sib.ru/issues/?jql=issue%20in%20(TECHWIM-3525)" TargetMode="External" Id="rId513"/><Relationship Type="http://schemas.openxmlformats.org/officeDocument/2006/relationships/hyperlink" Target="https://jira.its-sib.ru/issues/?jql=issue%20in%20(TECHWIM-3534)" TargetMode="External" Id="rId514"/><Relationship Type="http://schemas.openxmlformats.org/officeDocument/2006/relationships/hyperlink" Target="https://jira.its-sib.ru/issues/?jql=issue%20in%20(TECHWIM-3625)" TargetMode="External" Id="rId515"/><Relationship Type="http://schemas.openxmlformats.org/officeDocument/2006/relationships/hyperlink" Target="https://jira.its-sib.ru/issues/?jql=issue%20in%20(TECHWIM-3738)" TargetMode="External" Id="rId516"/><Relationship Type="http://schemas.openxmlformats.org/officeDocument/2006/relationships/hyperlink" Target="https://jira.its-sib.ru/issues/?jql=issue%20in%20(TECHWIM-3624)" TargetMode="External" Id="rId517"/><Relationship Type="http://schemas.openxmlformats.org/officeDocument/2006/relationships/hyperlink" Target="https://jira.its-sib.ru/issues/?jql=issue%20in%20(TECHWIM-3644)" TargetMode="External" Id="rId518"/><Relationship Type="http://schemas.openxmlformats.org/officeDocument/2006/relationships/hyperlink" Target="https://jira.its-sib.ru/issues/?jql=issue%20in%20(TECHWIM-3643)" TargetMode="External" Id="rId519"/><Relationship Type="http://schemas.openxmlformats.org/officeDocument/2006/relationships/hyperlink" Target="https://jira.its-sib.ru/issues/?jql=issue%20in%20(TECHWIM-3676)" TargetMode="External" Id="rId520"/><Relationship Type="http://schemas.openxmlformats.org/officeDocument/2006/relationships/hyperlink" Target="https://jira.its-sib.ru/issues/?jql=issue%20in%20(TECHWIM-3693)" TargetMode="External" Id="rId521"/><Relationship Type="http://schemas.openxmlformats.org/officeDocument/2006/relationships/hyperlink" Target="https://jira.its-sib.ru/issues/?jql=issue%20in%20(TECHWIM-3693)" TargetMode="External" Id="rId522"/><Relationship Type="http://schemas.openxmlformats.org/officeDocument/2006/relationships/hyperlink" Target="https://jira.its-sib.ru/issues/?jql=issue%20in%20(TECHWIM-3693)" TargetMode="External" Id="rId523"/><Relationship Type="http://schemas.openxmlformats.org/officeDocument/2006/relationships/hyperlink" Target="https://jira.its-sib.ru/issues/?jql=issue%20in%20(TECHWIM-3693)" TargetMode="External" Id="rId524"/><Relationship Type="http://schemas.openxmlformats.org/officeDocument/2006/relationships/hyperlink" Target="https://jira.its-sib.ru/issues/?jql=issue%20in%20(TECHFVF-75)" TargetMode="External" Id="rId525"/><Relationship Type="http://schemas.openxmlformats.org/officeDocument/2006/relationships/hyperlink" Target="https://jira.its-sib.ru/issues/?jql=issue%20in%20(TECHFVF-83,TECHFVF-82,TECHFVF-81)" TargetMode="External" Id="rId526"/><Relationship Type="http://schemas.openxmlformats.org/officeDocument/2006/relationships/hyperlink" Target="https://jira.its-sib.ru/issues/?jql=issue%20in%20(TECHFVF-81)" TargetMode="External" Id="rId527"/><Relationship Type="http://schemas.openxmlformats.org/officeDocument/2006/relationships/hyperlink" Target="https://jira.its-sib.ru/issues/?jql=issue%20in%20(TECHFVF-81)" TargetMode="External" Id="rId528"/><Relationship Type="http://schemas.openxmlformats.org/officeDocument/2006/relationships/hyperlink" Target="https://jira.its-sib.ru/issues/?jql=issue%20in%20(TECHFVF-81)" TargetMode="External" Id="rId529"/><Relationship Type="http://schemas.openxmlformats.org/officeDocument/2006/relationships/hyperlink" Target="https://jira.its-sib.ru/issues/?jql=issue%20in%20(TECHFVF-81)" TargetMode="External" Id="rId530"/><Relationship Type="http://schemas.openxmlformats.org/officeDocument/2006/relationships/hyperlink" Target="https://jira.its-sib.ru/issues/?jql=issue%20in%20(TECHFVF-81)" TargetMode="External" Id="rId531"/><Relationship Type="http://schemas.openxmlformats.org/officeDocument/2006/relationships/hyperlink" Target="https://jira.its-sib.ru/issues/?jql=issue%20in%20(TECHFVF-81)" TargetMode="External" Id="rId532"/><Relationship Type="http://schemas.openxmlformats.org/officeDocument/2006/relationships/hyperlink" Target="https://jira.its-sib.ru/issues/?jql=issue%20in%20(TECHFVF-81)" TargetMode="External" Id="rId533"/><Relationship Type="http://schemas.openxmlformats.org/officeDocument/2006/relationships/hyperlink" Target="https://jira.its-sib.ru/issues/?jql=issue%20in%20(TECHFVF-81)" TargetMode="External" Id="rId534"/><Relationship Type="http://schemas.openxmlformats.org/officeDocument/2006/relationships/hyperlink" Target="https://jira.its-sib.ru/issues/?jql=issue%20in%20(TECHFVF-81)" TargetMode="External" Id="rId535"/><Relationship Type="http://schemas.openxmlformats.org/officeDocument/2006/relationships/hyperlink" Target="https://jira.its-sib.ru/issues/?jql=issue%20in%20(TECHFVF-81)" TargetMode="External" Id="rId536"/><Relationship Type="http://schemas.openxmlformats.org/officeDocument/2006/relationships/hyperlink" Target="https://jira.its-sib.ru/issues/?jql=issue%20in%20(TECHFVF-81)" TargetMode="External" Id="rId537"/><Relationship Type="http://schemas.openxmlformats.org/officeDocument/2006/relationships/hyperlink" Target="https://jira.its-sib.ru/issues/?jql=issue%20in%20(TECHFVF-81)" TargetMode="External" Id="rId538"/><Relationship Type="http://schemas.openxmlformats.org/officeDocument/2006/relationships/hyperlink" Target="https://jira.its-sib.ru/issues/?jql=issue%20in%20(TECHFVF-81)" TargetMode="External" Id="rId539"/><Relationship Type="http://schemas.openxmlformats.org/officeDocument/2006/relationships/hyperlink" Target="https://jira.its-sib.ru/issues/?jql=issue%20in%20(TECHWIM-3752)" TargetMode="External" Id="rId540"/><Relationship Type="http://schemas.openxmlformats.org/officeDocument/2006/relationships/hyperlink" Target="https://jira.its-sib.ru/issues/?jql=issue%20in%20(TECHWIM-3502)" TargetMode="External" Id="rId541"/><Relationship Type="http://schemas.openxmlformats.org/officeDocument/2006/relationships/hyperlink" Target="https://jira.its-sib.ru/issues/?jql=issue%20in%20(TECHWIM-3473)" TargetMode="External" Id="rId542"/><Relationship Type="http://schemas.openxmlformats.org/officeDocument/2006/relationships/hyperlink" Target="https://jira.its-sib.ru/issues/?jql=issue%20in%20(TECHWIM-3473)" TargetMode="External" Id="rId543"/><Relationship Type="http://schemas.openxmlformats.org/officeDocument/2006/relationships/hyperlink" Target="https://jira.its-sib.ru/issues/?jql=issue%20in%20(TECHWIM-3473)" TargetMode="External" Id="rId544"/><Relationship Type="http://schemas.openxmlformats.org/officeDocument/2006/relationships/hyperlink" Target="https://jira.its-sib.ru/issues/?jql=issue%20in%20(TECHWIM-3473)" TargetMode="External" Id="rId545"/><Relationship Type="http://schemas.openxmlformats.org/officeDocument/2006/relationships/hyperlink" Target="https://jira.its-sib.ru/issues/?jql=issue%20in%20(TECHWIM-3473)" TargetMode="External" Id="rId546"/><Relationship Type="http://schemas.openxmlformats.org/officeDocument/2006/relationships/hyperlink" Target="https://jira.its-sib.ru/issues/?jql=issue%20in%20(TECHWIM-3473)" TargetMode="External" Id="rId547"/><Relationship Type="http://schemas.openxmlformats.org/officeDocument/2006/relationships/hyperlink" Target="https://jira.its-sib.ru/issues/?jql=issue%20in%20(TECHWIM-3473)" TargetMode="External" Id="rId548"/><Relationship Type="http://schemas.openxmlformats.org/officeDocument/2006/relationships/hyperlink" Target="https://jira.its-sib.ru/issues/?jql=issue%20in%20(TECHWIM-3473)" TargetMode="External" Id="rId549"/><Relationship Type="http://schemas.openxmlformats.org/officeDocument/2006/relationships/hyperlink" Target="https://jira.its-sib.ru/issues/?jql=issue%20in%20(TECHWIM-3473)" TargetMode="External" Id="rId550"/><Relationship Type="http://schemas.openxmlformats.org/officeDocument/2006/relationships/hyperlink" Target="https://jira.its-sib.ru/issues/?jql=issue%20in%20(TECHWIM-3473)" TargetMode="External" Id="rId551"/><Relationship Type="http://schemas.openxmlformats.org/officeDocument/2006/relationships/hyperlink" Target="https://jira.its-sib.ru/issues/?jql=issue%20in%20(TECHWIM-3473)" TargetMode="External" Id="rId552"/><Relationship Type="http://schemas.openxmlformats.org/officeDocument/2006/relationships/hyperlink" Target="https://jira.its-sib.ru/issues/?jql=issue%20in%20(TECHWIM-3473)" TargetMode="External" Id="rId553"/><Relationship Type="http://schemas.openxmlformats.org/officeDocument/2006/relationships/hyperlink" Target="https://jira.its-sib.ru/issues/?jql=issue%20in%20(TECHWIM-3473)" TargetMode="External" Id="rId554"/><Relationship Type="http://schemas.openxmlformats.org/officeDocument/2006/relationships/hyperlink" Target="https://jira.its-sib.ru/issues/?jql=issue%20in%20(TECHWIM-3473)" TargetMode="External" Id="rId555"/><Relationship Type="http://schemas.openxmlformats.org/officeDocument/2006/relationships/hyperlink" Target="https://jira.its-sib.ru/issues/?jql=issue%20in%20(TECHWIM-3473)" TargetMode="External" Id="rId556"/><Relationship Type="http://schemas.openxmlformats.org/officeDocument/2006/relationships/hyperlink" Target="https://jira.its-sib.ru/issues/?jql=issue%20in%20(TECHWIM-3508)" TargetMode="External" Id="rId557"/><Relationship Type="http://schemas.openxmlformats.org/officeDocument/2006/relationships/hyperlink" Target="https://jira.its-sib.ru/issues/?jql=issue%20in%20(TECHWIM-3539)" TargetMode="External" Id="rId558"/><Relationship Type="http://schemas.openxmlformats.org/officeDocument/2006/relationships/hyperlink" Target="https://jira.its-sib.ru/issues/?jql=issue%20in%20(TECHWIM-3657)" TargetMode="External" Id="rId559"/><Relationship Type="http://schemas.openxmlformats.org/officeDocument/2006/relationships/hyperlink" Target="https://jira.its-sib.ru/issues/?jql=issue%20in%20(TECHWIM-3692)" TargetMode="External" Id="rId560"/><Relationship Type="http://schemas.openxmlformats.org/officeDocument/2006/relationships/hyperlink" Target="https://jira.its-sib.ru/issues/?jql=issue%20in%20(TECHWIM-3692)" TargetMode="External" Id="rId561"/><Relationship Type="http://schemas.openxmlformats.org/officeDocument/2006/relationships/hyperlink" Target="https://jira.its-sib.ru/issues/?jql=issue%20in%20(TECHWIM-3692)" TargetMode="External" Id="rId562"/><Relationship Type="http://schemas.openxmlformats.org/officeDocument/2006/relationships/hyperlink" Target="https://jira.its-sib.ru/issues/?jql=issue%20in%20(TECHWIM-3692)" TargetMode="External" Id="rId563"/><Relationship Type="http://schemas.openxmlformats.org/officeDocument/2006/relationships/hyperlink" Target="https://jira.its-sib.ru/issues/?jql=issue%20in%20(TECHWIM-3636)" TargetMode="External" Id="rId564"/><Relationship Type="http://schemas.openxmlformats.org/officeDocument/2006/relationships/hyperlink" Target="https://jira.its-sib.ru/issues/?jql=issue%20in%20(TECHWIM-3490,TECHWIM-3484)" TargetMode="External" Id="rId565"/><Relationship Type="http://schemas.openxmlformats.org/officeDocument/2006/relationships/hyperlink" Target="https://jira.its-sib.ru/issues/?jql=issue%20in%20(TECHWIM-3486,TECHWIM-3485,TECHWIM-3470)" TargetMode="External" Id="rId566"/><Relationship Type="http://schemas.openxmlformats.org/officeDocument/2006/relationships/hyperlink" Target="https://jira.its-sib.ru/issues/?jql=issue%20in%20(TECHWIM-3621)" TargetMode="External" Id="rId567"/><Relationship Type="http://schemas.openxmlformats.org/officeDocument/2006/relationships/hyperlink" Target="https://jira.its-sib.ru/issues/?jql=issue%20in%20(TECHWIM-3657)" TargetMode="External" Id="rId568"/><Relationship Type="http://schemas.openxmlformats.org/officeDocument/2006/relationships/hyperlink" Target="https://jira.its-sib.ru/issues/?jql=issue%20in%20(DOCCORP-22098)" TargetMode="External" Id="rId569"/><Relationship Type="http://schemas.openxmlformats.org/officeDocument/2006/relationships/hyperlink" Target="https://jira.its-sib.ru/issues/?jql=issue%20in%20(TECHWIM-3496)" TargetMode="External" Id="rId570"/><Relationship Type="http://schemas.openxmlformats.org/officeDocument/2006/relationships/hyperlink" Target="https://jira.its-sib.ru/issues/?jql=issue%20in%20(TECHWIM-3495,TECHWIM-3417,TECHWIM-3416)" TargetMode="External" Id="rId571"/><Relationship Type="http://schemas.openxmlformats.org/officeDocument/2006/relationships/hyperlink" Target="https://jira.its-sib.ru/issues/?jql=issue%20in%20(TECHWIM-3417,TECHWIM-3416)" TargetMode="External" Id="rId572"/><Relationship Type="http://schemas.openxmlformats.org/officeDocument/2006/relationships/hyperlink" Target="https://jira.its-sib.ru/issues/?jql=issue%20in%20(TECHWIM-3417,TECHWIM-3416)" TargetMode="External" Id="rId573"/><Relationship Type="http://schemas.openxmlformats.org/officeDocument/2006/relationships/hyperlink" Target="https://jira.its-sib.ru/issues/?jql=issue%20in%20(TECHWIM-3536,TECHWIM-3535,TECHWIM-3417,TECHWIM-3416)" TargetMode="External" Id="rId574"/><Relationship Type="http://schemas.openxmlformats.org/officeDocument/2006/relationships/hyperlink" Target="https://jira.its-sib.ru/issues/?jql=issue%20in%20(TECHWIM-3571,TECHWIM-3536,TECHWIM-3535)" TargetMode="External" Id="rId575"/><Relationship Type="http://schemas.openxmlformats.org/officeDocument/2006/relationships/hyperlink" Target="https://jira.its-sib.ru/issues/?jql=issue%20in%20(TECHWIM-3571,TECHWIM-3536,TECHWIM-3535)" TargetMode="External" Id="rId576"/><Relationship Type="http://schemas.openxmlformats.org/officeDocument/2006/relationships/hyperlink" Target="https://jira.its-sib.ru/issues/?jql=issue%20in%20(TECHWIM-3571,TECHWIM-3536,TECHWIM-3535)" TargetMode="External" Id="rId577"/><Relationship Type="http://schemas.openxmlformats.org/officeDocument/2006/relationships/hyperlink" Target="https://jira.its-sib.ru/issues/?jql=issue%20in%20(TECHWIM-3571,TECHWIM-3536,TECHWIM-3535)" TargetMode="External" Id="rId578"/><Relationship Type="http://schemas.openxmlformats.org/officeDocument/2006/relationships/hyperlink" Target="https://jira.its-sib.ru/issues/?jql=issue%20in%20(TECHWIM-3571,TECHWIM-3536,TECHWIM-3535)" TargetMode="External" Id="rId579"/><Relationship Type="http://schemas.openxmlformats.org/officeDocument/2006/relationships/hyperlink" Target="https://jira.its-sib.ru/issues/?jql=issue%20in%20(TECHWIM-3571,TECHWIM-3536,TECHWIM-3535)" TargetMode="External" Id="rId580"/><Relationship Type="http://schemas.openxmlformats.org/officeDocument/2006/relationships/hyperlink" Target="https://jira.its-sib.ru/issues/?jql=issue%20in%20(TECHWIM-3571,TECHWIM-3536,TECHWIM-3535)" TargetMode="External" Id="rId581"/><Relationship Type="http://schemas.openxmlformats.org/officeDocument/2006/relationships/hyperlink" Target="https://jira.its-sib.ru/issues/?jql=issue%20in%20(TECHWIM-3536,TECHWIM-3535)" TargetMode="External" Id="rId582"/><Relationship Type="http://schemas.openxmlformats.org/officeDocument/2006/relationships/hyperlink" Target="https://jira.its-sib.ru/issues/?jql=issue%20in%20(TECHWIM-3536,TECHWIM-3535)" TargetMode="External" Id="rId583"/><Relationship Type="http://schemas.openxmlformats.org/officeDocument/2006/relationships/hyperlink" Target="https://jira.its-sib.ru/issues/?jql=issue%20in%20(TECHWIM-3536,TECHWIM-3535)" TargetMode="External" Id="rId584"/><Relationship Type="http://schemas.openxmlformats.org/officeDocument/2006/relationships/hyperlink" Target="https://jira.its-sib.ru/issues/?jql=issue%20in%20(TECHWIM-3536,TECHWIM-3535)" TargetMode="External" Id="rId585"/><Relationship Type="http://schemas.openxmlformats.org/officeDocument/2006/relationships/hyperlink" Target="https://jira.its-sib.ru/issues/?jql=issue%20in%20(TECHWIM-3483)" TargetMode="External" Id="rId586"/><Relationship Type="http://schemas.openxmlformats.org/officeDocument/2006/relationships/hyperlink" Target="https://jira.its-sib.ru/issues/?jql=issue%20in%20(TECHWIM-3619,TECHWIM-3618)" TargetMode="External" Id="rId587"/><Relationship Type="http://schemas.openxmlformats.org/officeDocument/2006/relationships/hyperlink" Target="https://jira.its-sib.ru/issues/?jql=issue%20in%20(TECHWIM-3465)" TargetMode="External" Id="rId588"/><Relationship Type="http://schemas.openxmlformats.org/officeDocument/2006/relationships/hyperlink" Target="https://jira.its-sib.ru/issues/?jql=issue%20in%20(TECHWIM-3208,TECHWIM-2056)" TargetMode="External" Id="rId589"/><Relationship Type="http://schemas.openxmlformats.org/officeDocument/2006/relationships/hyperlink" Target="https://jira.its-sib.ru/issues/?jql=issue%20in%20(TECHWIM-3208,TECHWIM-2056)" TargetMode="External" Id="rId590"/><Relationship Type="http://schemas.openxmlformats.org/officeDocument/2006/relationships/hyperlink" Target="https://jira.its-sib.ru/issues/?jql=issue%20in%20(TECHWIM-3208,TECHWIM-2056)" TargetMode="External" Id="rId591"/><Relationship Type="http://schemas.openxmlformats.org/officeDocument/2006/relationships/hyperlink" Target="https://jira.its-sib.ru/issues/?jql=issue%20in%20(TECHWIM-3208,TECHWIM-2056)" TargetMode="External" Id="rId592"/><Relationship Type="http://schemas.openxmlformats.org/officeDocument/2006/relationships/hyperlink" Target="https://jira.its-sib.ru/issues/?jql=issue%20in%20(TECHWIM-3539,TECHWIM-3208,TECHWIM-2056)" TargetMode="External" Id="rId593"/><Relationship Type="http://schemas.openxmlformats.org/officeDocument/2006/relationships/hyperlink" Target="https://jira.its-sib.ru/issues/?jql=issue%20in%20(TECHWIM-3208,TECHWIM-2056)" TargetMode="External" Id="rId594"/><Relationship Type="http://schemas.openxmlformats.org/officeDocument/2006/relationships/hyperlink" Target="https://jira.its-sib.ru/issues/?jql=issue%20in%20(TECHWIM-3208,TECHWIM-2056)" TargetMode="External" Id="rId595"/><Relationship Type="http://schemas.openxmlformats.org/officeDocument/2006/relationships/hyperlink" Target="https://jira.its-sib.ru/issues/?jql=issue%20in%20(TECHWIM-3208,TECHWIM-2056)" TargetMode="External" Id="rId596"/><Relationship Type="http://schemas.openxmlformats.org/officeDocument/2006/relationships/hyperlink" Target="https://jira.its-sib.ru/issues/?jql=issue%20in%20(TECHWIM-3208,TECHWIM-2056)" TargetMode="External" Id="rId597"/><Relationship Type="http://schemas.openxmlformats.org/officeDocument/2006/relationships/hyperlink" Target="https://jira.its-sib.ru/issues/?jql=issue%20in%20(TECHWIM-3208,TECHWIM-2056)" TargetMode="External" Id="rId598"/><Relationship Type="http://schemas.openxmlformats.org/officeDocument/2006/relationships/hyperlink" Target="https://jira.its-sib.ru/issues/?jql=issue%20in%20(TECHWIM-3208,TECHWIM-2056)" TargetMode="External" Id="rId599"/><Relationship Type="http://schemas.openxmlformats.org/officeDocument/2006/relationships/hyperlink" Target="https://jira.its-sib.ru/issues/?jql=issue%20in%20(TECHWIM-3208,TECHWIM-2056)" TargetMode="External" Id="rId600"/><Relationship Type="http://schemas.openxmlformats.org/officeDocument/2006/relationships/hyperlink" Target="https://jira.its-sib.ru/issues/?jql=issue%20in%20(TECHWIM-3208,TECHWIM-2056)" TargetMode="External" Id="rId601"/><Relationship Type="http://schemas.openxmlformats.org/officeDocument/2006/relationships/hyperlink" Target="https://jira.its-sib.ru/issues/?jql=issue%20in%20(TECHWIM-3208,TECHWIM-2056)" TargetMode="External" Id="rId602"/><Relationship Type="http://schemas.openxmlformats.org/officeDocument/2006/relationships/hyperlink" Target="https://jira.its-sib.ru/issues/?jql=issue%20in%20(TECHWIM-2056)" TargetMode="External" Id="rId603"/><Relationship Type="http://schemas.openxmlformats.org/officeDocument/2006/relationships/hyperlink" Target="https://jira.its-sib.ru/issues/?jql=issue%20in%20(TECHWIM-3534)" TargetMode="External" Id="rId604"/><Relationship Type="http://schemas.openxmlformats.org/officeDocument/2006/relationships/hyperlink" Target="https://jira.its-sib.ru/issues/?jql=issue%20in%20(TECHWIM-3534)" TargetMode="External" Id="rId605"/><Relationship Type="http://schemas.openxmlformats.org/officeDocument/2006/relationships/hyperlink" Target="https://jira.its-sib.ru/issues/?jql=issue%20in%20(TECHWIM-3553)" TargetMode="External" Id="rId606"/><Relationship Type="http://schemas.openxmlformats.org/officeDocument/2006/relationships/hyperlink" Target="https://jira.its-sib.ru/issues/?jql=issue%20in%20(TECHWIM-3553)" TargetMode="External" Id="rId607"/><Relationship Type="http://schemas.openxmlformats.org/officeDocument/2006/relationships/hyperlink" Target="https://jira.its-sib.ru/issues/?jql=issue%20in%20(TECHWIM-3385)" TargetMode="External" Id="rId608"/><Relationship Type="http://schemas.openxmlformats.org/officeDocument/2006/relationships/hyperlink" Target="https://jira.its-sib.ru/issues/?jql=issue%20in%20(TECHWIM-3385)" TargetMode="External" Id="rId609"/><Relationship Type="http://schemas.openxmlformats.org/officeDocument/2006/relationships/hyperlink" Target="https://jira.its-sib.ru/issues/?jql=issue%20in%20(TECHWIM-3385)" TargetMode="External" Id="rId610"/><Relationship Type="http://schemas.openxmlformats.org/officeDocument/2006/relationships/hyperlink" Target="https://jira.its-sib.ru/issues/?jql=issue%20in%20(TECHWIM-3385)" TargetMode="External" Id="rId611"/><Relationship Type="http://schemas.openxmlformats.org/officeDocument/2006/relationships/hyperlink" Target="https://jira.its-sib.ru/issues/?jql=issue%20in%20(TECHWIM-3385)" TargetMode="External" Id="rId612"/><Relationship Type="http://schemas.openxmlformats.org/officeDocument/2006/relationships/hyperlink" Target="https://jira.its-sib.ru/issues/?jql=issue%20in%20(TECHWIM-3385)" TargetMode="External" Id="rId613"/><Relationship Type="http://schemas.openxmlformats.org/officeDocument/2006/relationships/hyperlink" Target="https://jira.its-sib.ru/issues/?jql=issue%20in%20(TECHWIM-3581)" TargetMode="External" Id="rId614"/><Relationship Type="http://schemas.openxmlformats.org/officeDocument/2006/relationships/hyperlink" Target="https://jira.its-sib.ru/issues/?jql=issue%20in%20(TECHWIM-3581)" TargetMode="External" Id="rId615"/><Relationship Type="http://schemas.openxmlformats.org/officeDocument/2006/relationships/hyperlink" Target="https://jira.its-sib.ru/issues/?jql=issue%20in%20(TECHWIM-3656)" TargetMode="External" Id="rId616"/><Relationship Type="http://schemas.openxmlformats.org/officeDocument/2006/relationships/hyperlink" Target="https://jira.its-sib.ru/issues/?jql=issue%20in%20(TECHWIM-3656)" TargetMode="External" Id="rId617"/><Relationship Type="http://schemas.openxmlformats.org/officeDocument/2006/relationships/hyperlink" Target="https://jira.its-sib.ru/issues/?jql=issue%20in%20(TECHWIM-3632)" TargetMode="External" Id="rId618"/><Relationship Type="http://schemas.openxmlformats.org/officeDocument/2006/relationships/hyperlink" Target="https://jira.its-sib.ru/issues/?jql=issue%20in%20(TECHWIM-3472)" TargetMode="External" Id="rId619"/><Relationship Type="http://schemas.openxmlformats.org/officeDocument/2006/relationships/hyperlink" Target="https://jira.its-sib.ru/issues/?jql=issue%20in%20(TECHWIM-3472)" TargetMode="External" Id="rId620"/><Relationship Type="http://schemas.openxmlformats.org/officeDocument/2006/relationships/hyperlink" Target="https://jira.its-sib.ru/issues/?jql=issue%20in%20(TECHWIM-3472)" TargetMode="External" Id="rId621"/><Relationship Type="http://schemas.openxmlformats.org/officeDocument/2006/relationships/hyperlink" Target="https://jira.its-sib.ru/issues/?jql=issue%20in%20(TECHWIM-3472)" TargetMode="External" Id="rId622"/><Relationship Type="http://schemas.openxmlformats.org/officeDocument/2006/relationships/hyperlink" Target="https://jira.its-sib.ru/issues/?jql=issue%20in%20(DOCCORP-22412)" TargetMode="External" Id="rId623"/><Relationship Type="http://schemas.openxmlformats.org/officeDocument/2006/relationships/hyperlink" Target="https://jira.its-sib.ru/issues/?jql=issue%20in%20(DOCCORP-22427)" TargetMode="External" Id="rId624"/><Relationship Type="http://schemas.openxmlformats.org/officeDocument/2006/relationships/hyperlink" Target="https://jira.its-sib.ru/issues/?jql=issue%20in%20(DOCCORP-22427)" TargetMode="External" Id="rId625"/><Relationship Type="http://schemas.openxmlformats.org/officeDocument/2006/relationships/hyperlink" Target="https://jira.its-sib.ru/issues/?jql=issue%20in%20(TECHWIM-3550,DOCCORP-22427,TECHWIM-3549,DOCCORP-22427,TECHWIM-3548,DOCCORP-22427)" TargetMode="External" Id="rId626"/><Relationship Type="http://schemas.openxmlformats.org/officeDocument/2006/relationships/hyperlink" Target="https://jira.its-sib.ru/issues/?jql=issue%20in%20(TECHWIM-3549,DOCCORP-22427,TECHWIM-3548,DOCCORP-22427)" TargetMode="External" Id="rId627"/><Relationship Type="http://schemas.openxmlformats.org/officeDocument/2006/relationships/hyperlink" Target="https://jira.its-sib.ru/issues/?jql=issue%20in%20(TECHWIM-3549,DOCCORP-22427,TECHWIM-3548,DOCCORP-22427)" TargetMode="External" Id="rId628"/><Relationship Type="http://schemas.openxmlformats.org/officeDocument/2006/relationships/hyperlink" Target="https://jira.its-sib.ru/issues/?jql=issue%20in%20(TECHWIM-3549,DOCCORP-22427,TECHWIM-3548,DOCCORP-22427)" TargetMode="External" Id="rId629"/><Relationship Type="http://schemas.openxmlformats.org/officeDocument/2006/relationships/hyperlink" Target="https://jira.its-sib.ru/issues/?jql=issue%20in%20(TECHWIM-3549,DOCCORP-22427,TECHWIM-3548,DOCCORP-22427)" TargetMode="External" Id="rId630"/><Relationship Type="http://schemas.openxmlformats.org/officeDocument/2006/relationships/hyperlink" Target="https://jira.its-sib.ru/issues/?jql=issue%20in%20(TECHWIM-3549,DOCCORP-22427,TECHWIM-3548,DOCCORP-22427)" TargetMode="External" Id="rId631"/><Relationship Type="http://schemas.openxmlformats.org/officeDocument/2006/relationships/hyperlink" Target="https://jira.its-sib.ru/issues/?jql=issue%20in%20(TECHWIM-3549,DOCCORP-22427,TECHWIM-3548,DOCCORP-22427)" TargetMode="External" Id="rId632"/><Relationship Type="http://schemas.openxmlformats.org/officeDocument/2006/relationships/hyperlink" Target="https://jira.its-sib.ru/issues/?jql=issue%20in%20(TECHWIM-3549,DOCCORP-22427,TECHWIM-3548,DOCCORP-22427)" TargetMode="External" Id="rId633"/><Relationship Type="http://schemas.openxmlformats.org/officeDocument/2006/relationships/hyperlink" Target="https://jira.its-sib.ru/issues/?jql=issue%20in%20(TECHWIM-3549,DOCCORP-22427,TECHWIM-3548,DOCCORP-22427)" TargetMode="External" Id="rId634"/><Relationship Type="http://schemas.openxmlformats.org/officeDocument/2006/relationships/hyperlink" Target="https://jira.its-sib.ru/issues/?jql=issue%20in%20(TECHWIM-3549,DOCCORP-22427,TECHWIM-3548,DOCCORP-22427)" TargetMode="External" Id="rId635"/><Relationship Type="http://schemas.openxmlformats.org/officeDocument/2006/relationships/hyperlink" Target="https://jira.its-sib.ru/issues/?jql=issue%20in%20(TECHWIM-3549,DOCCORP-22427,TECHWIM-3548,DOCCORP-22427)" TargetMode="External" Id="rId636"/><Relationship Type="http://schemas.openxmlformats.org/officeDocument/2006/relationships/hyperlink" Target="https://jira.its-sib.ru/issues/?jql=issue%20in%20(TECHWIM-3549,DOCCORP-22427,TECHWIM-3548,DOCCORP-22427)" TargetMode="External" Id="rId637"/><Relationship Type="http://schemas.openxmlformats.org/officeDocument/2006/relationships/hyperlink" Target="https://jira.its-sib.ru/issues/?jql=issue%20in%20(TECHWIM-3549,DOCCORP-22427,TECHWIM-3548,DOCCORP-22427)" TargetMode="External" Id="rId638"/><Relationship Type="http://schemas.openxmlformats.org/officeDocument/2006/relationships/hyperlink" Target="https://jira.its-sib.ru/issues/?jql=issue%20in%20(TECHWIM-3549,DOCCORP-22427,TECHWIM-3548,DOCCORP-22427)" TargetMode="External" Id="rId639"/><Relationship Type="http://schemas.openxmlformats.org/officeDocument/2006/relationships/hyperlink" Target="https://jira.its-sib.ru/issues/?jql=issue%20in%20(TECHWIM-3549,DOCCORP-22427,TECHWIM-3548,DOCCORP-22427)" TargetMode="External" Id="rId640"/><Relationship Type="http://schemas.openxmlformats.org/officeDocument/2006/relationships/hyperlink" Target="https://jira.its-sib.ru/issues/?jql=issue%20in%20(TECHWIM-3549,DOCCORP-22427,TECHWIM-3548,DOCCORP-22427)" TargetMode="External" Id="rId641"/><Relationship Type="http://schemas.openxmlformats.org/officeDocument/2006/relationships/hyperlink" Target="https://jira.its-sib.ru/issues/?jql=issue%20in%20(TECHWIM-3549,DOCCORP-22427,TECHWIM-3548,DOCCORP-22427)" TargetMode="External" Id="rId642"/><Relationship Type="http://schemas.openxmlformats.org/officeDocument/2006/relationships/hyperlink" Target="https://jira.its-sib.ru/issues/?jql=issue%20in%20(TECHWIM-3549,DOCCORP-22728,TECHWIM-3548,DOCCORP-22728)" TargetMode="External" Id="rId643"/><Relationship Type="http://schemas.openxmlformats.org/officeDocument/2006/relationships/hyperlink" Target="https://jira.its-sib.ru/issues/?jql=issue%20in%20(TECHWIM-3549,DOCCORP-22728,TECHWIM-3548,DOCCORP-22728)" TargetMode="External" Id="rId644"/><Relationship Type="http://schemas.openxmlformats.org/officeDocument/2006/relationships/hyperlink" Target="https://jira.its-sib.ru/issues/?jql=issue%20in%20(TECHWIM-3549,DOCCORP-22728,TECHWIM-3548,DOCCORP-22728)" TargetMode="External" Id="rId645"/><Relationship Type="http://schemas.openxmlformats.org/officeDocument/2006/relationships/hyperlink" Target="https://jira.its-sib.ru/issues/?jql=issue%20in%20(TECHWIM-3549,DOCCORP-22728,TECHWIM-3548,DOCCORP-22728)" TargetMode="External" Id="rId646"/><Relationship Type="http://schemas.openxmlformats.org/officeDocument/2006/relationships/hyperlink" Target="https://jira.its-sib.ru/issues/?jql=issue%20in%20(TECHWIM-3549,DOCCORP-22728,TECHWIM-3548,DOCCORP-22728)" TargetMode="External" Id="rId647"/><Relationship Type="http://schemas.openxmlformats.org/officeDocument/2006/relationships/hyperlink" Target="https://jira.its-sib.ru/issues/?jql=issue%20in%20(TECHWIM-3549,DOCCORP-22728,TECHWIM-3548,DOCCORP-22728)" TargetMode="External" Id="rId648"/><Relationship Type="http://schemas.openxmlformats.org/officeDocument/2006/relationships/hyperlink" Target="https://jira.its-sib.ru/issues/?jql=issue%20in%20(TECHWIM-3505,DOCCORP-22429)" TargetMode="External" Id="rId649"/><Relationship Type="http://schemas.openxmlformats.org/officeDocument/2006/relationships/hyperlink" Target="https://jira.its-sib.ru/issues/?jql=issue%20in%20(TECHWIM-3518,TECHWIM-3505)" TargetMode="External" Id="rId650"/><Relationship Type="http://schemas.openxmlformats.org/officeDocument/2006/relationships/hyperlink" Target="https://jira.its-sib.ru/issues/?jql=issue%20in%20(TECHWIM-3518)" TargetMode="External" Id="rId651"/><Relationship Type="http://schemas.openxmlformats.org/officeDocument/2006/relationships/hyperlink" Target="https://jira.its-sib.ru/issues/?jql=issue%20in%20(TECHWIM-3480)" TargetMode="External" Id="rId652"/><Relationship Type="http://schemas.openxmlformats.org/officeDocument/2006/relationships/hyperlink" Target="https://jira.its-sib.ru/issues/?jql=issue%20in%20(TECHWIM-3509)" TargetMode="External" Id="rId653"/><Relationship Type="http://schemas.openxmlformats.org/officeDocument/2006/relationships/hyperlink" Target="https://jira.its-sib.ru/issues/?jql=issue%20in%20(TECHWIM-3729)" TargetMode="External" Id="rId654"/><Relationship Type="http://schemas.openxmlformats.org/officeDocument/2006/relationships/hyperlink" Target="https://jira.its-sib.ru/issues/?jql=issue%20in%20(TECHWIM-3729)" TargetMode="External" Id="rId655"/><Relationship Type="http://schemas.openxmlformats.org/officeDocument/2006/relationships/hyperlink" Target="https://jira.its-sib.ru/issues/?jql=issue%20in%20(TECHWIM-3504)" TargetMode="External" Id="rId656"/><Relationship Type="http://schemas.openxmlformats.org/officeDocument/2006/relationships/hyperlink" Target="https://jira.its-sib.ru/issues/?jql=issue%20in%20(TECHWIM-3504)" TargetMode="External" Id="rId657"/><Relationship Type="http://schemas.openxmlformats.org/officeDocument/2006/relationships/hyperlink" Target="https://jira.its-sib.ru/issues/?jql=issue%20in%20(TECHWIM-3683)" TargetMode="External" Id="rId658"/><Relationship Type="http://schemas.openxmlformats.org/officeDocument/2006/relationships/hyperlink" Target="https://jira.its-sib.ru/issues/?jql=issue%20in%20(TECHWIM-3684)" TargetMode="External" Id="rId659"/><Relationship Type="http://schemas.openxmlformats.org/officeDocument/2006/relationships/hyperlink" Target="https://jira.its-sib.ru/issues/?jql=issue%20in%20(TECHWIM-3547)" TargetMode="External" Id="rId660"/><Relationship Type="http://schemas.openxmlformats.org/officeDocument/2006/relationships/hyperlink" Target="https://jira.its-sib.ru/issues/?jql=issue%20in%20(TECHWIM-3651)" TargetMode="External" Id="rId661"/><Relationship Type="http://schemas.openxmlformats.org/officeDocument/2006/relationships/hyperlink" Target="https://jira.its-sib.ru/issues/?jql=issue%20in%20(TECHWIM-3651)" TargetMode="External" Id="rId662"/><Relationship Type="http://schemas.openxmlformats.org/officeDocument/2006/relationships/hyperlink" Target="https://jira.its-sib.ru/issues/?jql=issue%20in%20(TECHWIM-3651)" TargetMode="External" Id="rId663"/><Relationship Type="http://schemas.openxmlformats.org/officeDocument/2006/relationships/hyperlink" Target="https://jira.its-sib.ru/issues/?jql=issue%20in%20(TECHWIM-3651)" TargetMode="External" Id="rId664"/><Relationship Type="http://schemas.openxmlformats.org/officeDocument/2006/relationships/hyperlink" Target="https://jira.its-sib.ru/issues/?jql=issue%20in%20(TECHWIM-3613)" TargetMode="External" Id="rId665"/><Relationship Type="http://schemas.openxmlformats.org/officeDocument/2006/relationships/hyperlink" Target="https://jira.its-sib.ru/issues/?jql=issue%20in%20(TECHWIM-3728,DOCCORP-22768)" TargetMode="External" Id="rId666"/><Relationship Type="http://schemas.openxmlformats.org/officeDocument/2006/relationships/hyperlink" Target="https://jira.its-sib.ru/issues/?jql=issue%20in%20(TECHWIM-3739,TECHWIM-3728,DOCCORP-22793)" TargetMode="External" Id="rId667"/><Relationship Type="http://schemas.openxmlformats.org/officeDocument/2006/relationships/hyperlink" Target="https://jira.its-sib.ru/issues/?jql=issue%20in%20(TECHWIM-3739)" TargetMode="External" Id="rId668"/><Relationship Type="http://schemas.openxmlformats.org/officeDocument/2006/relationships/hyperlink" Target="https://jira.its-sib.ru/issues/?jql=issue%20in%20(TECHWIM-3380)" TargetMode="External" Id="rId669"/><Relationship Type="http://schemas.openxmlformats.org/officeDocument/2006/relationships/hyperlink" Target="https://jira.its-sib.ru/issues/?jql=issue%20in%20(TECHWIM-3380)" TargetMode="External" Id="rId670"/><Relationship Type="http://schemas.openxmlformats.org/officeDocument/2006/relationships/hyperlink" Target="https://jira.its-sib.ru/issues/?jql=issue%20in%20(TECHWIM-3380)" TargetMode="External" Id="rId671"/><Relationship Type="http://schemas.openxmlformats.org/officeDocument/2006/relationships/hyperlink" Target="https://jira.its-sib.ru/issues/?jql=issue%20in%20(TECHWIM-3701,TECHWIM-3700)" TargetMode="External" Id="rId672"/><Relationship Type="http://schemas.openxmlformats.org/officeDocument/2006/relationships/hyperlink" Target="https://jira.its-sib.ru/issues/?jql=issue%20in%20(TECHWIM-3701,TECHWIM-3700)" TargetMode="External" Id="rId673"/><Relationship Type="http://schemas.openxmlformats.org/officeDocument/2006/relationships/hyperlink" Target="https://jira.its-sib.ru/issues/?jql=issue%20in%20(TECHWIM-3701,TECHWIM-3700)" TargetMode="External" Id="rId674"/><Relationship Type="http://schemas.openxmlformats.org/officeDocument/2006/relationships/hyperlink" Target="https://jira.its-sib.ru/issues/?jql=issue%20in%20(TECHWIM-3701,TECHWIM-3700)" TargetMode="External" Id="rId675"/><Relationship Type="http://schemas.openxmlformats.org/officeDocument/2006/relationships/hyperlink" Target="https://jira.its-sib.ru/issues/?jql=issue%20in%20(TECHWIM-3491)" TargetMode="External" Id="rId676"/><Relationship Type="http://schemas.openxmlformats.org/officeDocument/2006/relationships/hyperlink" Target="https://jira.its-sib.ru/issues/?jql=issue%20in%20(TECHWIM-3736)" TargetMode="External" Id="rId677"/><Relationship Type="http://schemas.openxmlformats.org/officeDocument/2006/relationships/hyperlink" Target="https://jira.its-sib.ru/issues/?jql=issue%20in%20(TECHWIM-3740)" TargetMode="External" Id="rId678"/><Relationship Type="http://schemas.openxmlformats.org/officeDocument/2006/relationships/hyperlink" Target="https://jira.its-sib.ru/issues/?jql=issue%20in%20(TECHWIM-3477)" TargetMode="External" Id="rId679"/><Relationship Type="http://schemas.openxmlformats.org/officeDocument/2006/relationships/hyperlink" Target="https://jira.its-sib.ru/issues/?jql=issue%20in%20(TECHWIM-3603)" TargetMode="External" Id="rId680"/><Relationship Type="http://schemas.openxmlformats.org/officeDocument/2006/relationships/hyperlink" Target="https://jira.its-sib.ru/issues/?jql=issue%20in%20(TECHWIM-3603)" TargetMode="External" Id="rId681"/><Relationship Type="http://schemas.openxmlformats.org/officeDocument/2006/relationships/hyperlink" Target="https://jira.its-sib.ru/issues/?jql=issue%20in%20(TECHWIM-3603)" TargetMode="External" Id="rId682"/><Relationship Type="http://schemas.openxmlformats.org/officeDocument/2006/relationships/hyperlink" Target="https://jira.its-sib.ru/issues/?jql=issue%20in%20(TECHWIM-3603)" TargetMode="External" Id="rId683"/><Relationship Type="http://schemas.openxmlformats.org/officeDocument/2006/relationships/hyperlink" Target="https://jira.its-sib.ru/issues/?jql=issue%20in%20(TECHWIM-3603)" TargetMode="External" Id="rId684"/><Relationship Type="http://schemas.openxmlformats.org/officeDocument/2006/relationships/hyperlink" Target="https://jira.its-sib.ru/issues/?jql=issue%20in%20(TECHWIM-3744,TECHWIM-3743)" TargetMode="External" Id="rId685"/><Relationship Type="http://schemas.openxmlformats.org/officeDocument/2006/relationships/hyperlink" Target="https://jira.its-sib.ru/issues/?jql=issue%20in%20(TECHWIM-3452)" TargetMode="External" Id="rId686"/><Relationship Type="http://schemas.openxmlformats.org/officeDocument/2006/relationships/hyperlink" Target="https://jira.its-sib.ru/issues/?jql=issue%20in%20(TECHWIM-3452)" TargetMode="External" Id="rId687"/><Relationship Type="http://schemas.openxmlformats.org/officeDocument/2006/relationships/hyperlink" Target="https://jira.its-sib.ru/issues/?jql=issue%20in%20(TECHWIM-3520,TECHWIM-3452)" TargetMode="External" Id="rId688"/><Relationship Type="http://schemas.openxmlformats.org/officeDocument/2006/relationships/hyperlink" Target="https://jira.its-sib.ru/issues/?jql=issue%20in%20(TECHWIM-3452)" TargetMode="External" Id="rId689"/><Relationship Type="http://schemas.openxmlformats.org/officeDocument/2006/relationships/hyperlink" Target="https://jira.its-sib.ru/issues/?jql=issue%20in%20(TECHWIM-3654)" TargetMode="External" Id="rId690"/><Relationship Type="http://schemas.openxmlformats.org/officeDocument/2006/relationships/hyperlink" Target="https://jira.its-sib.ru/issues/?jql=issue%20in%20(TECHWIM-3702)" TargetMode="External" Id="rId691"/><Relationship Type="http://schemas.openxmlformats.org/officeDocument/2006/relationships/hyperlink" Target="https://jira.its-sib.ru/issues/?jql=issue%20in%20(TECHWIM-3515)" TargetMode="External" Id="rId692"/><Relationship Type="http://schemas.openxmlformats.org/officeDocument/2006/relationships/hyperlink" Target="https://jira.its-sib.ru/issues/?jql=issue%20in%20(TECHWIM-3515)" TargetMode="External" Id="rId693"/><Relationship Type="http://schemas.openxmlformats.org/officeDocument/2006/relationships/hyperlink" Target="https://jira.its-sib.ru/issues/?jql=issue%20in%20(TECHWIM-3515)" TargetMode="External" Id="rId694"/><Relationship Type="http://schemas.openxmlformats.org/officeDocument/2006/relationships/hyperlink" Target="https://jira.its-sib.ru/issues/?jql=issue%20in%20(TECHWIM-3515)" TargetMode="External" Id="rId695"/><Relationship Type="http://schemas.openxmlformats.org/officeDocument/2006/relationships/hyperlink" Target="https://jira.its-sib.ru/issues/?jql=issue%20in%20(TECHWIM-3515)" TargetMode="External" Id="rId696"/><Relationship Type="http://schemas.openxmlformats.org/officeDocument/2006/relationships/hyperlink" Target="https://jira.its-sib.ru/issues/?jql=issue%20in%20(TECHWIM-3515)" TargetMode="External" Id="rId697"/><Relationship Type="http://schemas.openxmlformats.org/officeDocument/2006/relationships/hyperlink" Target="https://jira.its-sib.ru/issues/?jql=issue%20in%20(TECHWIM-3515)" TargetMode="External" Id="rId698"/><Relationship Type="http://schemas.openxmlformats.org/officeDocument/2006/relationships/hyperlink" Target="https://jira.its-sib.ru/issues/?jql=issue%20in%20(TECHWIM-3515)" TargetMode="External" Id="rId699"/><Relationship Type="http://schemas.openxmlformats.org/officeDocument/2006/relationships/hyperlink" Target="https://jira.its-sib.ru/issues/?jql=issue%20in%20(TECHWIM-3515)" TargetMode="External" Id="rId700"/><Relationship Type="http://schemas.openxmlformats.org/officeDocument/2006/relationships/hyperlink" Target="https://jira.its-sib.ru/issues/?jql=issue%20in%20(TECHWIM-3737,TECHWIM-3515)" TargetMode="External" Id="rId701"/><Relationship Type="http://schemas.openxmlformats.org/officeDocument/2006/relationships/hyperlink" Target="https://jira.its-sib.ru/issues/?jql=issue%20in%20(TECHWIM-3737,TECHWIM-3515)" TargetMode="External" Id="rId702"/><Relationship Type="http://schemas.openxmlformats.org/officeDocument/2006/relationships/hyperlink" Target="https://jira.its-sib.ru/issues/?jql=issue%20in%20(TECHWIM-3532)" TargetMode="External" Id="rId703"/><Relationship Type="http://schemas.openxmlformats.org/officeDocument/2006/relationships/hyperlink" Target="https://jira.its-sib.ru/issues/?jql=issue%20in%20(TECHWIM-3546)" TargetMode="External" Id="rId704"/><Relationship Type="http://schemas.openxmlformats.org/officeDocument/2006/relationships/hyperlink" Target="https://jira.its-sib.ru/issues/?jql=issue%20in%20(TECHWIM-3555)" TargetMode="External" Id="rId705"/><Relationship Type="http://schemas.openxmlformats.org/officeDocument/2006/relationships/hyperlink" Target="https://jira.its-sib.ru/issues/?jql=issue%20in%20(TECHWIM-3555)" TargetMode="External" Id="rId706"/><Relationship Type="http://schemas.openxmlformats.org/officeDocument/2006/relationships/hyperlink" Target="https://jira.its-sib.ru/issues/?jql=issue%20in%20(TECHWIM-3555)" TargetMode="External" Id="rId707"/><Relationship Type="http://schemas.openxmlformats.org/officeDocument/2006/relationships/hyperlink" Target="https://jira.its-sib.ru/issues/?jql=issue%20in%20(TECHWIM-3555)" TargetMode="External" Id="rId708"/><Relationship Type="http://schemas.openxmlformats.org/officeDocument/2006/relationships/hyperlink" Target="https://jira.its-sib.ru/issues/?jql=issue%20in%20(TECHWIM-3714)" TargetMode="External" Id="rId709"/><Relationship Type="http://schemas.openxmlformats.org/officeDocument/2006/relationships/hyperlink" Target="https://jira.its-sib.ru/issues/?jql=issue%20in%20(TECHWIM-3748)" TargetMode="External" Id="rId710"/><Relationship Type="http://schemas.openxmlformats.org/officeDocument/2006/relationships/hyperlink" Target="https://jira.its-sib.ru/issues/?jql=issue%20in%20(TECHWIM-3745)" TargetMode="External" Id="rId711"/><Relationship Type="http://schemas.openxmlformats.org/officeDocument/2006/relationships/hyperlink" Target="https://jira.its-sib.ru/issues/?jql=issue%20in%20(DOCCORP-22396)" TargetMode="External" Id="rId712"/><Relationship Type="http://schemas.openxmlformats.org/officeDocument/2006/relationships/hyperlink" Target="https://jira.its-sib.ru/issues/?jql=issue%20in%20(DOCCORP-22396)" TargetMode="External" Id="rId713"/><Relationship Type="http://schemas.openxmlformats.org/officeDocument/2006/relationships/hyperlink" Target="https://jira.its-sib.ru/issues/?jql=issue%20in%20(SPAUTO-669,DOCCORP-22405)" TargetMode="External" Id="rId714"/><Relationship Type="http://schemas.openxmlformats.org/officeDocument/2006/relationships/hyperlink" Target="https://jira.its-sib.ru/issues/?jql=issue%20in%20(SPAUTO-669,DOCCORP-22405)" TargetMode="External" Id="rId715"/><Relationship Type="http://schemas.openxmlformats.org/officeDocument/2006/relationships/hyperlink" Target="https://jira.its-sib.ru/issues/?jql=issue%20in%20(SPAUTO-669,DOCCORP-22405)" TargetMode="External" Id="rId716"/><Relationship Type="http://schemas.openxmlformats.org/officeDocument/2006/relationships/hyperlink" Target="https://jira.its-sib.ru/issues/?jql=issue%20in%20(SPAUTO-669,DOCCORP-22405)" TargetMode="External" Id="rId717"/><Relationship Type="http://schemas.openxmlformats.org/officeDocument/2006/relationships/hyperlink" Target="https://jira.its-sib.ru/issues/?jql=issue%20in%20(SPAUTO-669,DOCCORP-22405)" TargetMode="External" Id="rId718"/><Relationship Type="http://schemas.openxmlformats.org/officeDocument/2006/relationships/hyperlink" Target="https://jira.its-sib.ru/issues/?jql=issue%20in%20(SPAUTO-669,DOCCORP-22405)" TargetMode="External" Id="rId719"/><Relationship Type="http://schemas.openxmlformats.org/officeDocument/2006/relationships/hyperlink" Target="https://jira.its-sib.ru/issues/?jql=issue%20in%20(SPAUTO-669,DOCCORP-22405)" TargetMode="External" Id="rId720"/><Relationship Type="http://schemas.openxmlformats.org/officeDocument/2006/relationships/hyperlink" Target="https://jira.its-sib.ru/issues/?jql=issue%20in%20(SPAUTO-669,DOCCORP-22405)" TargetMode="External" Id="rId721"/><Relationship Type="http://schemas.openxmlformats.org/officeDocument/2006/relationships/hyperlink" Target="https://jira.its-sib.ru/issues/?jql=issue%20in%20(SPAUTO-669,DOCCORP-22405)" TargetMode="External" Id="rId722"/><Relationship Type="http://schemas.openxmlformats.org/officeDocument/2006/relationships/hyperlink" Target="https://jira.its-sib.ru/issues/?jql=issue%20in%20(SPAUTO-669,DOCCORP-22405)" TargetMode="External" Id="rId723"/><Relationship Type="http://schemas.openxmlformats.org/officeDocument/2006/relationships/hyperlink" Target="https://jira.its-sib.ru/issues/?jql=issue%20in%20(SPAUTO-669,DOCCORP-22405)" TargetMode="External" Id="rId724"/><Relationship Type="http://schemas.openxmlformats.org/officeDocument/2006/relationships/hyperlink" Target="https://jira.its-sib.ru/issues/?jql=issue%20in%20(SPAUTO-669,DOCCORP-22405)" TargetMode="External" Id="rId725"/><Relationship Type="http://schemas.openxmlformats.org/officeDocument/2006/relationships/hyperlink" Target="https://jira.its-sib.ru/issues/?jql=issue%20in%20(SPAUTO-669,DOCCORP-22405)" TargetMode="External" Id="rId726"/><Relationship Type="http://schemas.openxmlformats.org/officeDocument/2006/relationships/hyperlink" Target="https://jira.its-sib.ru/issues/?jql=issue%20in%20(SPAUTO-669,DOCCORP-22405)" TargetMode="External" Id="rId727"/><Relationship Type="http://schemas.openxmlformats.org/officeDocument/2006/relationships/hyperlink" Target="https://jira.its-sib.ru/issues/?jql=issue%20in%20(DOCCORP-22405)" TargetMode="External" Id="rId728"/><Relationship Type="http://schemas.openxmlformats.org/officeDocument/2006/relationships/hyperlink" Target="https://jira.its-sib.ru/issues/?jql=issue%20in%20(DOCCORP-22472)" TargetMode="External" Id="rId729"/><Relationship Type="http://schemas.openxmlformats.org/officeDocument/2006/relationships/hyperlink" Target="https://jira.its-sib.ru/issues/?jql=issue%20in%20(DOCCORP-22473)" TargetMode="External" Id="rId730"/><Relationship Type="http://schemas.openxmlformats.org/officeDocument/2006/relationships/hyperlink" Target="https://jira.its-sib.ru/issues/?jql=issue%20in%20(DOCCORP-22646)" TargetMode="External" Id="rId731"/><Relationship Type="http://schemas.openxmlformats.org/officeDocument/2006/relationships/hyperlink" Target="https://jira.its-sib.ru/issues/?jql=issue%20in%20(DOCCORP-22605)" TargetMode="External" Id="rId732"/><Relationship Type="http://schemas.openxmlformats.org/officeDocument/2006/relationships/hyperlink" Target="https://jira.its-sib.ru/issues/?jql=issue%20in%20(DOCCORP-22646)" TargetMode="External" Id="rId733"/><Relationship Type="http://schemas.openxmlformats.org/officeDocument/2006/relationships/hyperlink" Target="https://jira.its-sib.ru/issues/?jql=issue%20in%20(DOCCORP-22646,DOCCORP-22605)" TargetMode="External" Id="rId734"/><Relationship Type="http://schemas.openxmlformats.org/officeDocument/2006/relationships/hyperlink" Target="https://jira.its-sib.ru/issues/?jql=issue%20in%20(SPAUTO-673)" TargetMode="External" Id="rId735"/><Relationship Type="http://schemas.openxmlformats.org/officeDocument/2006/relationships/hyperlink" Target="https://jira.its-sib.ru/issues/?jql=issue%20in%20(SPAUTO-673)" TargetMode="External" Id="rId736"/><Relationship Type="http://schemas.openxmlformats.org/officeDocument/2006/relationships/hyperlink" Target="https://jira.its-sib.ru/issues/?jql=issue%20in%20(DOCCORP-22411)" TargetMode="External" Id="rId737"/><Relationship Type="http://schemas.openxmlformats.org/officeDocument/2006/relationships/hyperlink" Target="https://jira.its-sib.ru/issues/?jql=issue%20in%20(DOCCORP-22411)" TargetMode="External" Id="rId738"/><Relationship Type="http://schemas.openxmlformats.org/officeDocument/2006/relationships/hyperlink" Target="https://jira.its-sib.ru/issues/?jql=issue%20in%20(TECHITS-1543)" TargetMode="External" Id="rId739"/><Relationship Type="http://schemas.openxmlformats.org/officeDocument/2006/relationships/hyperlink" Target="https://jira.its-sib.ru/issues/?jql=issue%20in%20(TECHITS-1567)" TargetMode="External" Id="rId740"/><Relationship Type="http://schemas.openxmlformats.org/officeDocument/2006/relationships/hyperlink" Target="https://jira.its-sib.ru/issues/?jql=issue%20in%20(TECHITS-1567)" TargetMode="External" Id="rId741"/><Relationship Type="http://schemas.openxmlformats.org/officeDocument/2006/relationships/hyperlink" Target="https://jira.its-sib.ru/issues/?jql=issue%20in%20(TECHITS-1576)" TargetMode="External" Id="rId742"/><Relationship Type="http://schemas.openxmlformats.org/officeDocument/2006/relationships/hyperlink" Target="https://jira.its-sib.ru/issues/?jql=issue%20in%20(TECHITS-1576)" TargetMode="External" Id="rId743"/><Relationship Type="http://schemas.openxmlformats.org/officeDocument/2006/relationships/hyperlink" Target="https://jira.its-sib.ru/issues/?jql=issue%20in%20(TECHITS-1598,TECHITS-1593)" TargetMode="External" Id="rId744"/><Relationship Type="http://schemas.openxmlformats.org/officeDocument/2006/relationships/hyperlink" Target="https://jira.its-sib.ru/issues/?jql=issue%20in%20(TECHITS-1603)" TargetMode="External" Id="rId745"/><Relationship Type="http://schemas.openxmlformats.org/officeDocument/2006/relationships/hyperlink" Target="https://jira.its-sib.ru/issues/?jql=issue%20in%20(TECHITS-1614,TECHITS-1608)" TargetMode="External" Id="rId746"/><Relationship Type="http://schemas.openxmlformats.org/officeDocument/2006/relationships/hyperlink" Target="https://jira.its-sib.ru/issues/?jql=issue%20in%20(TECHITS-1615,TECHITS-1623,TECHITS-1620)" TargetMode="External" Id="rId747"/><Relationship Type="http://schemas.openxmlformats.org/officeDocument/2006/relationships/hyperlink" Target="https://jira.its-sib.ru/issues/?jql=issue%20in%20(TECHITS-1625)" TargetMode="External" Id="rId748"/><Relationship Type="http://schemas.openxmlformats.org/officeDocument/2006/relationships/hyperlink" Target="https://jira.its-sib.ru/issues/?jql=issue%20in%20(TECHITS-1629)" TargetMode="External" Id="rId749"/><Relationship Type="http://schemas.openxmlformats.org/officeDocument/2006/relationships/hyperlink" Target="https://jira.its-sib.ru/issues/?jql=issue%20in%20(TECHITS-1631,TECHITS-1630)" TargetMode="External" Id="rId750"/><Relationship Type="http://schemas.openxmlformats.org/officeDocument/2006/relationships/hyperlink" Target="https://jira.its-sib.ru/issues/?jql=issue%20in%20(TECHITS-1643)" TargetMode="External" Id="rId751"/><Relationship Type="http://schemas.openxmlformats.org/officeDocument/2006/relationships/hyperlink" Target="https://jira.its-sib.ru/issues/?jql=issue%20in%20(TECHITS-1648)" TargetMode="External" Id="rId752"/><Relationship Type="http://schemas.openxmlformats.org/officeDocument/2006/relationships/hyperlink" Target="https://jira.its-sib.ru/issues/?jql=issue%20in%20(TECHITS-1651,TECHITS-1649)" TargetMode="External" Id="rId753"/><Relationship Type="http://schemas.openxmlformats.org/officeDocument/2006/relationships/hyperlink" Target="https://jira.its-sib.ru/issues/?jql=issue%20in%20(TECHWIM-3554)" TargetMode="External" Id="rId754"/><Relationship Type="http://schemas.openxmlformats.org/officeDocument/2006/relationships/hyperlink" Target="https://jira.its-sib.ru/issues/?jql=issue%20in%20(TECHWIM-3554)" TargetMode="External" Id="rId755"/><Relationship Type="http://schemas.openxmlformats.org/officeDocument/2006/relationships/hyperlink" Target="https://jira.its-sib.ru/issues/?jql=issue%20in%20(TECHWIM-3596,TECHWIM-3595,TECHWIM-3593,TECHWIM-3554)" TargetMode="External" Id="rId756"/><Relationship Type="http://schemas.openxmlformats.org/officeDocument/2006/relationships/hyperlink" Target="https://jira.its-sib.ru/issues/?jql=issue%20in%20(TECHWIM-3609,TECHWIM-3554)" TargetMode="External" Id="rId757"/><Relationship Type="http://schemas.openxmlformats.org/officeDocument/2006/relationships/hyperlink" Target="https://jira.its-sib.ru/issues/?jql=issue%20in%20(TECHWIM-3554)" TargetMode="External" Id="rId758"/><Relationship Type="http://schemas.openxmlformats.org/officeDocument/2006/relationships/hyperlink" Target="https://jira.its-sib.ru/issues/?jql=issue%20in%20(TECHWIM-3554)" TargetMode="External" Id="rId759"/><Relationship Type="http://schemas.openxmlformats.org/officeDocument/2006/relationships/hyperlink" Target="https://jira.its-sib.ru/issues/?jql=issue%20in%20(TECHWIM-3554)" TargetMode="External" Id="rId760"/><Relationship Type="http://schemas.openxmlformats.org/officeDocument/2006/relationships/hyperlink" Target="https://jira.its-sib.ru/issues/?jql=issue%20in%20(TECHWIM-3554)" TargetMode="External" Id="rId761"/><Relationship Type="http://schemas.openxmlformats.org/officeDocument/2006/relationships/hyperlink" Target="https://jira.its-sib.ru/issues/?jql=issue%20in%20(TECHWIM-3554)" TargetMode="External" Id="rId762"/><Relationship Type="http://schemas.openxmlformats.org/officeDocument/2006/relationships/hyperlink" Target="https://jira.its-sib.ru/issues/?jql=issue%20in%20(TECHWIM-3694,TECHWIM-3554)" TargetMode="External" Id="rId763"/><Relationship Type="http://schemas.openxmlformats.org/officeDocument/2006/relationships/hyperlink" Target="https://jira.its-sib.ru/issues/?jql=issue%20in%20(TECHWIM-3554)" TargetMode="External" Id="rId764"/><Relationship Type="http://schemas.openxmlformats.org/officeDocument/2006/relationships/hyperlink" Target="https://jira.its-sib.ru/issues/?jql=issue%20in%20(TECHWIM-3554)" TargetMode="External" Id="rId765"/><Relationship Type="http://schemas.openxmlformats.org/officeDocument/2006/relationships/hyperlink" Target="https://jira.its-sib.ru/issues/?jql=issue%20in%20(TECHWIM-3554)" TargetMode="External" Id="rId766"/><Relationship Type="http://schemas.openxmlformats.org/officeDocument/2006/relationships/hyperlink" Target="https://jira.its-sib.ru/issues/?jql=issue%20in%20(TECHWIM-3554)" TargetMode="External" Id="rId767"/><Relationship Type="http://schemas.openxmlformats.org/officeDocument/2006/relationships/hyperlink" Target="https://jira.its-sib.ru/issues/?jql=issue%20in%20(TECHWIM-3749,TECHWIM-3554)" TargetMode="External" Id="rId768"/><Relationship Type="http://schemas.openxmlformats.org/officeDocument/2006/relationships/hyperlink" Target="https://jira.its-sib.ru/issues/?jql=issue%20in%20(TECHWIM-3582)" TargetMode="External" Id="rId769"/><Relationship Type="http://schemas.openxmlformats.org/officeDocument/2006/relationships/hyperlink" Target="https://jira.its-sib.ru/issues/?jql=issue%20in%20(TECHITS-1624,TECHITS-1619)" TargetMode="External" Id="rId770"/><Relationship Type="http://schemas.openxmlformats.org/officeDocument/2006/relationships/hyperlink" Target="https://jira.its-sib.ru/issues/?jql=issue%20in%20(TECHITS-1646,TECHITS-1645,TECHITS-1644)" TargetMode="External" Id="rId771"/><Relationship Type="http://schemas.openxmlformats.org/officeDocument/2006/relationships/hyperlink" Target="https://jira.its-sib.ru/issues/?jql=issue%20in%20(TECHITS-1647)" TargetMode="External" Id="rId772"/><Relationship Type="http://schemas.openxmlformats.org/officeDocument/2006/relationships/hyperlink" Target="https://jira.its-sib.ru/issues/?jql=issue%20in%20(TECHITS-1650)" TargetMode="External" Id="rId773"/><Relationship Type="http://schemas.openxmlformats.org/officeDocument/2006/relationships/hyperlink" Target="https://jira.its-sib.ru/issues/?jql=issue%20in%20(DOCCORP-22363)" TargetMode="External" Id="rId774"/><Relationship Type="http://schemas.openxmlformats.org/officeDocument/2006/relationships/hyperlink" Target="https://jira.its-sib.ru/issues/?jql=issue%20in%20(DOCCORP-22363)" TargetMode="External" Id="rId775"/><Relationship Type="http://schemas.openxmlformats.org/officeDocument/2006/relationships/hyperlink" Target="https://jira.its-sib.ru/issues/?jql=issue%20in%20(DOCCORP-22486)" TargetMode="External" Id="rId776"/><Relationship Type="http://schemas.openxmlformats.org/officeDocument/2006/relationships/hyperlink" Target="https://jira.its-sib.ru/issues/?jql=issue%20in%20(DOCCORP-22486)" TargetMode="External" Id="rId777"/><Relationship Type="http://schemas.openxmlformats.org/officeDocument/2006/relationships/hyperlink" Target="https://jira.its-sib.ru/issues/?jql=issue%20in%20(DOCCORP-22486)" TargetMode="External" Id="rId778"/><Relationship Type="http://schemas.openxmlformats.org/officeDocument/2006/relationships/hyperlink" Target="https://jira.its-sib.ru/issues/?jql=issue%20in%20(DOCCORP-22428)" TargetMode="External" Id="rId779"/><Relationship Type="http://schemas.openxmlformats.org/officeDocument/2006/relationships/hyperlink" Target="https://jira.its-sib.ru/issues/?jql=issue%20in%20(DOCCORP-22428)" TargetMode="External" Id="rId780"/><Relationship Type="http://schemas.openxmlformats.org/officeDocument/2006/relationships/hyperlink" Target="https://jira.its-sib.ru/issues/?jql=issue%20in%20(DOCCORP-22428)" TargetMode="External" Id="rId781"/><Relationship Type="http://schemas.openxmlformats.org/officeDocument/2006/relationships/hyperlink" Target="https://jira.its-sib.ru/issues/?jql=issue%20in%20(DOCCORP-22428)" TargetMode="External" Id="rId782"/><Relationship Type="http://schemas.openxmlformats.org/officeDocument/2006/relationships/hyperlink" Target="https://jira.its-sib.ru/issues/?jql=issue%20in%20(DOCCORP-22428)" TargetMode="External" Id="rId783"/><Relationship Type="http://schemas.openxmlformats.org/officeDocument/2006/relationships/hyperlink" Target="https://jira.its-sib.ru/issues/?jql=issue%20in%20(DOCCORP-22428)" TargetMode="External" Id="rId784"/><Relationship Type="http://schemas.openxmlformats.org/officeDocument/2006/relationships/hyperlink" Target="https://jira.its-sib.ru/issues/?jql=issue%20in%20(DOCCORP-22428)" TargetMode="External" Id="rId785"/><Relationship Type="http://schemas.openxmlformats.org/officeDocument/2006/relationships/hyperlink" Target="https://jira.its-sib.ru/issues/?jql=issue%20in%20(DOCCORP-22428)" TargetMode="External" Id="rId786"/><Relationship Type="http://schemas.openxmlformats.org/officeDocument/2006/relationships/hyperlink" Target="https://jira.its-sib.ru/issues/?jql=issue%20in%20(DOCCORP-22428)" TargetMode="External" Id="rId787"/><Relationship Type="http://schemas.openxmlformats.org/officeDocument/2006/relationships/hyperlink" Target="https://jira.its-sib.ru/issues/?jql=issue%20in%20(DOCCORP-22428)" TargetMode="External" Id="rId788"/><Relationship Type="http://schemas.openxmlformats.org/officeDocument/2006/relationships/hyperlink" Target="https://jira.its-sib.ru/issues/?jql=issue%20in%20(DOCCORP-22428)" TargetMode="External" Id="rId789"/><Relationship Type="http://schemas.openxmlformats.org/officeDocument/2006/relationships/hyperlink" Target="https://jira.its-sib.ru/issues/?jql=issue%20in%20(DOCCORP-22428)" TargetMode="External" Id="rId790"/><Relationship Type="http://schemas.openxmlformats.org/officeDocument/2006/relationships/hyperlink" Target="https://jira.its-sib.ru/issues/?jql=issue%20in%20(DOCCORP-22428)" TargetMode="External" Id="rId791"/><Relationship Type="http://schemas.openxmlformats.org/officeDocument/2006/relationships/hyperlink" Target="https://jira.its-sib.ru/issues/?jql=issue%20in%20(DOCCORP-22428)" TargetMode="External" Id="rId792"/><Relationship Type="http://schemas.openxmlformats.org/officeDocument/2006/relationships/hyperlink" Target="https://jira.its-sib.ru/issues/?jql=issue%20in%20(DOCCORP-22428)" TargetMode="External" Id="rId793"/><Relationship Type="http://schemas.openxmlformats.org/officeDocument/2006/relationships/hyperlink" Target="https://jira.its-sib.ru/issues/?jql=issue%20in%20(DOCCORP-22428)" TargetMode="External" Id="rId794"/><Relationship Type="http://schemas.openxmlformats.org/officeDocument/2006/relationships/hyperlink" Target="https://jira.its-sib.ru/issues/?jql=issue%20in%20(DOCCORP-22428)" TargetMode="External" Id="rId795"/><Relationship Type="http://schemas.openxmlformats.org/officeDocument/2006/relationships/hyperlink" Target="https://jira.its-sib.ru/issues/?jql=issue%20in%20(DOCCORP-22428)" TargetMode="External" Id="rId796"/><Relationship Type="http://schemas.openxmlformats.org/officeDocument/2006/relationships/hyperlink" Target="https://jira.its-sib.ru/issues/?jql=issue%20in%20(DOCCORP-22428)" TargetMode="External" Id="rId797"/><Relationship Type="http://schemas.openxmlformats.org/officeDocument/2006/relationships/hyperlink" Target="https://jira.its-sib.ru/issues/?jql=issue%20in%20(DOCCORP-22428)" TargetMode="External" Id="rId798"/><Relationship Type="http://schemas.openxmlformats.org/officeDocument/2006/relationships/hyperlink" Target="https://jira.its-sib.ru/issues/?jql=issue%20in%20(DOCCORP-22428)" TargetMode="External" Id="rId799"/><Relationship Type="http://schemas.openxmlformats.org/officeDocument/2006/relationships/hyperlink" Target="https://jira.its-sib.ru/issues/?jql=issue%20in%20(DOCCORP-22706)" TargetMode="External" Id="rId800"/><Relationship Type="http://schemas.openxmlformats.org/officeDocument/2006/relationships/hyperlink" Target="https://jira.its-sib.ru/issues/?jql=issue%20in%20(DOCCORP-22727)" TargetMode="External" Id="rId801"/><Relationship Type="http://schemas.openxmlformats.org/officeDocument/2006/relationships/hyperlink" Target="https://jira.its-sib.ru/issues/?jql=issue%20in%20(DOCCORP-22727)" TargetMode="External" Id="rId802"/><Relationship Type="http://schemas.openxmlformats.org/officeDocument/2006/relationships/hyperlink" Target="https://jira.its-sib.ru/issues/?jql=issue%20in%20(DOCCORP-22727)" TargetMode="External" Id="rId803"/><Relationship Type="http://schemas.openxmlformats.org/officeDocument/2006/relationships/hyperlink" Target="https://jira.its-sib.ru/issues/?jql=issue%20in%20(DOCCORP-22464)" TargetMode="External" Id="rId804"/><Relationship Type="http://schemas.openxmlformats.org/officeDocument/2006/relationships/hyperlink" Target="https://jira.its-sib.ru/issues/?jql=issue%20in%20(DOCCORP-22464)" TargetMode="External" Id="rId805"/><Relationship Type="http://schemas.openxmlformats.org/officeDocument/2006/relationships/hyperlink" Target="https://jira.its-sib.ru/issues/?jql=issue%20in%20(DOCCORP-22464)" TargetMode="External" Id="rId806"/><Relationship Type="http://schemas.openxmlformats.org/officeDocument/2006/relationships/hyperlink" Target="https://jira.its-sib.ru/issues/?jql=issue%20in%20(DOCCORP-22464)" TargetMode="External" Id="rId807"/><Relationship Type="http://schemas.openxmlformats.org/officeDocument/2006/relationships/hyperlink" Target="https://jira.its-sib.ru/issues/?jql=issue%20in%20(TECHWIM-3715,TECHWIM-3705)" TargetMode="External" Id="rId808"/><Relationship Type="http://schemas.openxmlformats.org/officeDocument/2006/relationships/hyperlink" Target="https://jira.its-sib.ru/issues/?jql=issue%20in%20(TECHWIM-3715)" TargetMode="External" Id="rId809"/><Relationship Type="http://schemas.openxmlformats.org/officeDocument/2006/relationships/hyperlink" Target="https://jira.its-sib.ru/issues/?jql=issue%20in%20(TECHWIM-3735,TECHWIM-3731)" TargetMode="External" Id="rId810"/><Relationship Type="http://schemas.openxmlformats.org/officeDocument/2006/relationships/hyperlink" Target="https://jira.its-sib.ru/issues/?jql=issue%20in%20(TECHWIM-3610)" TargetMode="External" Id="rId811"/><Relationship Type="http://schemas.openxmlformats.org/officeDocument/2006/relationships/hyperlink" Target="https://jira.its-sib.ru/issues/?jql=issue%20in%20(DOCCORP-22463)" TargetMode="External" Id="rId812"/><Relationship Type="http://schemas.openxmlformats.org/officeDocument/2006/relationships/hyperlink" Target="https://jira.its-sib.ru/issues/?jql=issue%20in%20(DOCCORP-22454)" TargetMode="External" Id="rId813"/><Relationship Type="http://schemas.openxmlformats.org/officeDocument/2006/relationships/hyperlink" Target="https://jira.its-sib.ru/issues/?jql=issue%20in%20(DOCCORP-22463)" TargetMode="External" Id="rId814"/><Relationship Type="http://schemas.openxmlformats.org/officeDocument/2006/relationships/hyperlink" Target="https://jira.its-sib.ru/issues/?jql=issue%20in%20(DOCCORP-22454)" TargetMode="External" Id="rId815"/><Relationship Type="http://schemas.openxmlformats.org/officeDocument/2006/relationships/hyperlink" Target="https://jira.its-sib.ru/issues/?jql=issue%20in%20(DOCCORP-22321)" TargetMode="External" Id="rId816"/><Relationship Type="http://schemas.openxmlformats.org/officeDocument/2006/relationships/hyperlink" Target="https://jira.its-sib.ru/issues/?jql=issue%20in%20(DOCCORP-22321)" TargetMode="External" Id="rId817"/><Relationship Type="http://schemas.openxmlformats.org/officeDocument/2006/relationships/hyperlink" Target="https://jira.its-sib.ru/issues/?jql=issue%20in%20(DOCCORP-22321)" TargetMode="External" Id="rId818"/><Relationship Type="http://schemas.openxmlformats.org/officeDocument/2006/relationships/hyperlink" Target="https://jira.its-sib.ru/issues/?jql=issue%20in%20(DOCCORP-22321)" TargetMode="External" Id="rId819"/><Relationship Type="http://schemas.openxmlformats.org/officeDocument/2006/relationships/hyperlink" Target="https://jira.its-sib.ru/issues/?jql=issue%20in%20(TECHWIM-3429)" TargetMode="External" Id="rId820"/><Relationship Type="http://schemas.openxmlformats.org/officeDocument/2006/relationships/hyperlink" Target="https://jira.its-sib.ru/issues/?jql=issue%20in%20(TECHWIM-3715,TECHWIM-3705)" TargetMode="External" Id="rId821"/><Relationship Type="http://schemas.openxmlformats.org/officeDocument/2006/relationships/hyperlink" Target="https://jira.its-sib.ru/issues/?jql=issue%20in%20(TECHWIM-3715)" TargetMode="External" Id="rId822"/><Relationship Type="http://schemas.openxmlformats.org/officeDocument/2006/relationships/hyperlink" Target="https://jira.its-sib.ru/issues/?jql=issue%20in%20(TECHWIM-3735,TECHWIM-3731)" TargetMode="External" Id="rId823"/><Relationship Type="http://schemas.openxmlformats.org/officeDocument/2006/relationships/hyperlink" Target="https://jira.its-sib.ru/issues/?jql=issue%20in%20(TECHITS-1570)" TargetMode="External" Id="rId824"/><Relationship Type="http://schemas.openxmlformats.org/officeDocument/2006/relationships/hyperlink" Target="https://jira.its-sib.ru/issues/?jql=issue%20in%20(TECHITS-1602)" TargetMode="External" Id="rId825"/><Relationship Type="http://schemas.openxmlformats.org/officeDocument/2006/relationships/hyperlink" Target="https://jira.its-sib.ru/issues/?jql=issue%20in%20(TECHITS-1573,TECHITS-1572,TECHITS-1571)" TargetMode="External" Id="rId826"/><Relationship Type="http://schemas.openxmlformats.org/officeDocument/2006/relationships/hyperlink" Target="https://jira.its-sib.ru/issues/?jql=issue%20in%20(DOCCORP-22460)" TargetMode="External" Id="rId827"/><Relationship Type="http://schemas.openxmlformats.org/officeDocument/2006/relationships/hyperlink" Target="https://jira.its-sib.ru/issues/?jql=issue%20in%20(DOCCORP-22455)" TargetMode="External" Id="rId828"/><Relationship Type="http://schemas.openxmlformats.org/officeDocument/2006/relationships/hyperlink" Target="https://jira.its-sib.ru/issues/?jql=issue%20in%20(DOCCORP-22460)" TargetMode="External" Id="rId829"/><Relationship Type="http://schemas.openxmlformats.org/officeDocument/2006/relationships/hyperlink" Target="https://jira.its-sib.ru/issues/?jql=issue%20in%20(DOCCORP-22455)" TargetMode="External" Id="rId830"/><Relationship Type="http://schemas.openxmlformats.org/officeDocument/2006/relationships/hyperlink" Target="https://jira.its-sib.ru/issues/?jql=issue%20in%20(DOCCORP-22322)" TargetMode="External" Id="rId831"/><Relationship Type="http://schemas.openxmlformats.org/officeDocument/2006/relationships/hyperlink" Target="https://jira.its-sib.ru/issues/?jql=issue%20in%20(DOCCORP-22322)" TargetMode="External" Id="rId832"/><Relationship Type="http://schemas.openxmlformats.org/officeDocument/2006/relationships/hyperlink" Target="https://jira.its-sib.ru/issues/?jql=issue%20in%20(DOCCORP-22322)" TargetMode="External" Id="rId833"/><Relationship Type="http://schemas.openxmlformats.org/officeDocument/2006/relationships/hyperlink" Target="https://jira.its-sib.ru/issues/?jql=issue%20in%20(DOCCORP-22322)" TargetMode="External" Id="rId834"/><Relationship Type="http://schemas.openxmlformats.org/officeDocument/2006/relationships/hyperlink" Target="https://jira.its-sib.ru/issues/?jql=issue%20in%20(TECHWIM-3621)" TargetMode="External" Id="rId835"/><Relationship Type="http://schemas.openxmlformats.org/officeDocument/2006/relationships/hyperlink" Target="https://jira.its-sib.ru/issues/?jql=issue%20in%20(TECHITS-1595,TECHITS-1594)" TargetMode="External" Id="rId836"/><Relationship Type="http://schemas.openxmlformats.org/officeDocument/2006/relationships/hyperlink" Target="https://jira.its-sib.ru/issues/?jql=issue%20in%20(TECHITS-1595,TECHITS-1594)" TargetMode="External" Id="rId837"/><Relationship Type="http://schemas.openxmlformats.org/officeDocument/2006/relationships/hyperlink" Target="https://jira.its-sib.ru/issues/?jql=issue%20in%20(DOCCORP-22364)" TargetMode="External" Id="rId838"/><Relationship Type="http://schemas.openxmlformats.org/officeDocument/2006/relationships/hyperlink" Target="https://jira.its-sib.ru/issues/?jql=issue%20in%20(DOCCORP-22364)" TargetMode="External" Id="rId839"/><Relationship Type="http://schemas.openxmlformats.org/officeDocument/2006/relationships/hyperlink" Target="https://jira.its-sib.ru/issues/?jql=issue%20in%20(TECHWIM-3579)" TargetMode="External" Id="rId840"/><Relationship Type="http://schemas.openxmlformats.org/officeDocument/2006/relationships/hyperlink" Target="https://jira.its-sib.ru/issues/?jql=issue%20in%20(TECHWIM-3635)" TargetMode="External" Id="rId841"/><Relationship Type="http://schemas.openxmlformats.org/officeDocument/2006/relationships/hyperlink" Target="https://jira.its-sib.ru/issues/?jql=issue%20in%20(TECHWIM-3653)" TargetMode="External" Id="rId842"/><Relationship Type="http://schemas.openxmlformats.org/officeDocument/2006/relationships/hyperlink" Target="https://jira.its-sib.ru/issues/?jql=issue%20in%20(TECHWIM-3690)" TargetMode="External" Id="rId843"/><Relationship Type="http://schemas.openxmlformats.org/officeDocument/2006/relationships/hyperlink" Target="https://jira.its-sib.ru/issues/?jql=issue%20in%20(TECHWIM-3715,TECHWIM-3705)" TargetMode="External" Id="rId844"/><Relationship Type="http://schemas.openxmlformats.org/officeDocument/2006/relationships/hyperlink" Target="https://jira.its-sib.ru/issues/?jql=issue%20in%20(TECHITS-1543)" TargetMode="External" Id="rId845"/><Relationship Type="http://schemas.openxmlformats.org/officeDocument/2006/relationships/hyperlink" Target="https://jira.its-sib.ru/issues/?jql=issue%20in%20(TECHITS-1566)" TargetMode="External" Id="rId846"/><Relationship Type="http://schemas.openxmlformats.org/officeDocument/2006/relationships/hyperlink" Target="https://jira.its-sib.ru/issues/?jql=issue%20in%20(TECHITS-1567,TECHITS-1566)" TargetMode="External" Id="rId847"/><Relationship Type="http://schemas.openxmlformats.org/officeDocument/2006/relationships/hyperlink" Target="https://jira.its-sib.ru/issues/?jql=issue%20in%20(TECHITS-1575)" TargetMode="External" Id="rId848"/><Relationship Type="http://schemas.openxmlformats.org/officeDocument/2006/relationships/hyperlink" Target="https://jira.its-sib.ru/issues/?jql=issue%20in%20(TECHITS-1575)" TargetMode="External" Id="rId849"/><Relationship Type="http://schemas.openxmlformats.org/officeDocument/2006/relationships/hyperlink" Target="https://jira.its-sib.ru/issues/?jql=issue%20in%20(TECHITS-1607)" TargetMode="External" Id="rId850"/><Relationship Type="http://schemas.openxmlformats.org/officeDocument/2006/relationships/hyperlink" Target="https://jira.its-sib.ru/issues/?jql=issue%20in%20(TECHITS-1625)" TargetMode="External" Id="rId851"/><Relationship Type="http://schemas.openxmlformats.org/officeDocument/2006/relationships/hyperlink" Target="https://jira.its-sib.ru/issues/?jql=issue%20in%20(TECHITS-1625)" TargetMode="External" Id="rId852"/><Relationship Type="http://schemas.openxmlformats.org/officeDocument/2006/relationships/hyperlink" Target="https://jira.its-sib.ru/issues/?jql=issue%20in%20(TECHITS-1552)" TargetMode="External" Id="rId853"/><Relationship Type="http://schemas.openxmlformats.org/officeDocument/2006/relationships/hyperlink" Target="https://jira.its-sib.ru/issues/?jql=issue%20in%20(TECHITS-1552)" TargetMode="External" Id="rId854"/><Relationship Type="http://schemas.openxmlformats.org/officeDocument/2006/relationships/hyperlink" Target="https://jira.its-sib.ru/issues/?jql=issue%20in%20(TECHITS-1570,TECHITS-1552)" TargetMode="External" Id="rId855"/><Relationship Type="http://schemas.openxmlformats.org/officeDocument/2006/relationships/hyperlink" Target="https://jira.its-sib.ru/issues/?jql=issue%20in%20(TECHITS-1582,TECHITS-1582,TECHITS-1581,TECHITS-1581,TECHITS-1578,TECHITS-1578)" TargetMode="External" Id="rId856"/><Relationship Type="http://schemas.openxmlformats.org/officeDocument/2006/relationships/hyperlink" Target="https://jira.its-sib.ru/issues/?jql=issue%20in%20(TECHITS-1587,TECHITS-1586)" TargetMode="External" Id="rId857"/><Relationship Type="http://schemas.openxmlformats.org/officeDocument/2006/relationships/hyperlink" Target="https://jira.its-sib.ru/issues/?jql=issue%20in%20(TECHITS-1597,TECHITS-1596)" TargetMode="External" Id="rId858"/><Relationship Type="http://schemas.openxmlformats.org/officeDocument/2006/relationships/hyperlink" Target="https://jira.its-sib.ru/issues/?jql=issue%20in%20(TECHITS-1602)" TargetMode="External" Id="rId859"/><Relationship Type="http://schemas.openxmlformats.org/officeDocument/2006/relationships/hyperlink" Target="https://jira.its-sib.ru/issues/?jql=issue%20in%20(TECHITS-1613,TECHITS-1612,TECHITS-1611,TECHITS-1609,TECHITS-1606)" TargetMode="External" Id="rId860"/><Relationship Type="http://schemas.openxmlformats.org/officeDocument/2006/relationships/hyperlink" Target="https://jira.its-sib.ru/issues/?jql=issue%20in%20(TECHITS-1613,TECHITS-1612,TECHITS-1611,TECHITS-1609,TECHITS-1606)" TargetMode="External" Id="rId861"/><Relationship Type="http://schemas.openxmlformats.org/officeDocument/2006/relationships/hyperlink" Target="https://jira.its-sib.ru/issues/?jql=issue%20in%20(TECHITS-1624)" TargetMode="External" Id="rId862"/><Relationship Type="http://schemas.openxmlformats.org/officeDocument/2006/relationships/hyperlink" Target="https://jira.its-sib.ru/issues/?jql=issue%20in%20(TECHITS-1633)" TargetMode="External" Id="rId863"/><Relationship Type="http://schemas.openxmlformats.org/officeDocument/2006/relationships/hyperlink" Target="https://jira.its-sib.ru/issues/?jql=issue%20in%20(TECHITS-1574)" TargetMode="External" Id="rId864"/><Relationship Type="http://schemas.openxmlformats.org/officeDocument/2006/relationships/hyperlink" Target="https://jira.its-sib.ru/issues/?jql=issue%20in%20(TECHITS-1574)" TargetMode="External" Id="rId865"/><Relationship Type="http://schemas.openxmlformats.org/officeDocument/2006/relationships/hyperlink" Target="https://jira.its-sib.ru/issues/?jql=issue%20in%20(DOCCORP-22398)" TargetMode="External" Id="rId866"/><Relationship Type="http://schemas.openxmlformats.org/officeDocument/2006/relationships/hyperlink" Target="https://jira.its-sib.ru/issues/?jql=issue%20in%20(TECHWIM-3569,TECHWIM-3568)" TargetMode="External" Id="rId867"/><Relationship Type="http://schemas.openxmlformats.org/officeDocument/2006/relationships/hyperlink" Target="https://jira.its-sib.ru/issues/?jql=issue%20in%20(TECHWIM-3569,TECHWIM-3568)" TargetMode="External" Id="rId868"/><Relationship Type="http://schemas.openxmlformats.org/officeDocument/2006/relationships/hyperlink" Target="https://jira.its-sib.ru/issues/?jql=issue%20in%20(TECHWIM-3569,TECHWIM-3568)" TargetMode="External" Id="rId869"/><Relationship Type="http://schemas.openxmlformats.org/officeDocument/2006/relationships/hyperlink" Target="https://jira.its-sib.ru/issues/?jql=issue%20in%20(TECHWIM-3608)" TargetMode="External" Id="rId870"/><Relationship Type="http://schemas.openxmlformats.org/officeDocument/2006/relationships/hyperlink" Target="https://jira.its-sib.ru/issues/?jql=issue%20in%20(TECHWIM-3608)" TargetMode="External" Id="rId871"/><Relationship Type="http://schemas.openxmlformats.org/officeDocument/2006/relationships/hyperlink" Target="https://jira.its-sib.ru/issues/?jql=issue%20in%20(TECHWIM-3691,TECHWIM-3608,TECHWIM-3597,TECHWIM-2653)" TargetMode="External" Id="rId872"/><Relationship Type="http://schemas.openxmlformats.org/officeDocument/2006/relationships/hyperlink" Target="https://jira.its-sib.ru/issues/?jql=issue%20in%20(TECHWIM-3691,TECHWIM-3597,TECHWIM-2653)" TargetMode="External" Id="rId873"/><Relationship Type="http://schemas.openxmlformats.org/officeDocument/2006/relationships/hyperlink" Target="https://jira.its-sib.ru/issues/?jql=issue%20in%20(TECHWIM-3691,TECHWIM-3597,TECHWIM-2653,TECHWIM-2653)" TargetMode="External" Id="rId874"/><Relationship Type="http://schemas.openxmlformats.org/officeDocument/2006/relationships/hyperlink" Target="https://jira.its-sib.ru/issues/?jql=issue%20in%20(TECHWIM-3691,TECHWIM-3597,TECHWIM-2653)" TargetMode="External" Id="rId875"/><Relationship Type="http://schemas.openxmlformats.org/officeDocument/2006/relationships/hyperlink" Target="https://jira.its-sib.ru/issues/?jql=issue%20in%20(TECHWIM-3691,TECHWIM-2653)" TargetMode="External" Id="rId876"/><Relationship Type="http://schemas.openxmlformats.org/officeDocument/2006/relationships/hyperlink" Target="https://jira.its-sib.ru/issues/?jql=issue%20in%20(TECHWIM-3691,TECHWIM-2653)" TargetMode="External" Id="rId877"/><Relationship Type="http://schemas.openxmlformats.org/officeDocument/2006/relationships/hyperlink" Target="https://jira.its-sib.ru/issues/?jql=issue%20in%20(TECHWIM-2657)" TargetMode="External" Id="rId878"/><Relationship Type="http://schemas.openxmlformats.org/officeDocument/2006/relationships/hyperlink" Target="https://jira.its-sib.ru/issues/?jql=issue%20in%20(TECHWIM-2657)" TargetMode="External" Id="rId879"/><Relationship Type="http://schemas.openxmlformats.org/officeDocument/2006/relationships/hyperlink" Target="https://jira.its-sib.ru/issues/?jql=issue%20in%20(TECHWIM-2657)" TargetMode="External" Id="rId880"/><Relationship Type="http://schemas.openxmlformats.org/officeDocument/2006/relationships/hyperlink" Target="https://jira.its-sib.ru/issues/?jql=issue%20in%20(TECHWIM-3622,TECHWIM-3608)" TargetMode="External" Id="rId881"/><Relationship Type="http://schemas.openxmlformats.org/officeDocument/2006/relationships/hyperlink" Target="https://jira.its-sib.ru/issues/?jql=issue%20in%20(TECHWIM-3608,TECHWIM-3691,TECHWIM-3691,DOCCORP-22726,TECHWIM-2653,DOCCORP-22726,TECHWIM-2653,TECHWIM-3691,DOCCORP-22726,TECHWIM-2653,DOCCORP-22726)" TargetMode="External" Id="rId882"/><Relationship Type="http://schemas.openxmlformats.org/officeDocument/2006/relationships/hyperlink" Target="https://jira.its-sib.ru/issues/?jql=issue%20in%20(TECHWIM-3691,TECHWIM-3608,TECHWIM-3597,TECHWIM-2653)" TargetMode="External" Id="rId883"/><Relationship Type="http://schemas.openxmlformats.org/officeDocument/2006/relationships/hyperlink" Target="https://jira.its-sib.ru/issues/?jql=issue%20in%20(TECHWIM-3691,TECHWIM-3597,TECHWIM-2653)" TargetMode="External" Id="rId884"/><Relationship Type="http://schemas.openxmlformats.org/officeDocument/2006/relationships/hyperlink" Target="https://jira.its-sib.ru/issues/?jql=issue%20in%20(TECHWIM-3691,TECHWIM-3597,TECHWIM-2653,TECHWIM-2653)" TargetMode="External" Id="rId885"/><Relationship Type="http://schemas.openxmlformats.org/officeDocument/2006/relationships/hyperlink" Target="https://jira.its-sib.ru/issues/?jql=issue%20in%20(TECHWIM-3691,TECHWIM-3597,TECHWIM-2653)" TargetMode="External" Id="rId886"/><Relationship Type="http://schemas.openxmlformats.org/officeDocument/2006/relationships/hyperlink" Target="https://jira.its-sib.ru/issues/?jql=issue%20in%20(TECHWIM-3691,TECHWIM-2653)" TargetMode="External" Id="rId887"/><Relationship Type="http://schemas.openxmlformats.org/officeDocument/2006/relationships/hyperlink" Target="https://jira.its-sib.ru/issues/?jql=issue%20in%20(TECHWIM-3691,TECHWIM-2653)" TargetMode="External" Id="rId888"/><Relationship Type="http://schemas.openxmlformats.org/officeDocument/2006/relationships/hyperlink" Target="https://jira.its-sib.ru/issues/?jql=issue%20in%20(TECHWIM-3691,TECHWIM-3691,DOCCORP-22726,TECHWIM-2653,DOCCORP-22726,TECHWIM-2653,TECHWIM-3691,DOCCORP-22726,TECHWIM-2653,DOCCORP-22726)" TargetMode="External" Id="rId889"/><Relationship Type="http://schemas.openxmlformats.org/officeDocument/2006/relationships/hyperlink" Target="https://jira.its-sib.ru/issues/?jql=issue%20in%20(TECHWIM-3635)" TargetMode="External" Id="rId890"/><Relationship Type="http://schemas.openxmlformats.org/officeDocument/2006/relationships/hyperlink" Target="https://jira.its-sib.ru/issues/?jql=issue%20in%20(TECHWIM-3661)" TargetMode="External" Id="rId891"/><Relationship Type="http://schemas.openxmlformats.org/officeDocument/2006/relationships/hyperlink" Target="https://jira.its-sib.ru/issues/?jql=issue%20in%20(TECHWIM-3690)" TargetMode="External" Id="rId892"/><Relationship Type="http://schemas.openxmlformats.org/officeDocument/2006/relationships/hyperlink" Target="https://jira.its-sib.ru/issues/?jql=issue%20in%20(TECHITS-1607)" TargetMode="External" Id="rId893"/><Relationship Type="http://schemas.openxmlformats.org/officeDocument/2006/relationships/hyperlink" Target="https://jira.its-sib.ru/issues/?jql=issue%20in%20(TECHITS-1584,TECHITS-1583)" TargetMode="External" Id="rId894"/><Relationship Type="http://schemas.openxmlformats.org/officeDocument/2006/relationships/hyperlink" Target="https://jira.its-sib.ru/issues/?jql=issue%20in%20(TECHITS-1580,TECHITS-1579)" TargetMode="External" Id="rId895"/><Relationship Type="http://schemas.openxmlformats.org/officeDocument/2006/relationships/hyperlink" Target="https://jira.its-sib.ru/issues/?jql=issue%20in%20(TECHITS-1595,TECHITS-1594)" TargetMode="External" Id="rId896"/><Relationship Type="http://schemas.openxmlformats.org/officeDocument/2006/relationships/hyperlink" Target="https://jira.its-sib.ru/issues/?jql=issue%20in%20(TECHITS-1595,TECHITS-1594)" TargetMode="External" Id="rId897"/><Relationship Type="http://schemas.openxmlformats.org/officeDocument/2006/relationships/hyperlink" Target="https://jira.its-sib.ru/issues/?jql=issue%20in%20(TECHITS-1613,TECHITS-1612,TECHITS-1611,TECHITS-1609,TECHITS-1606)" TargetMode="External" Id="rId898"/><Relationship Type="http://schemas.openxmlformats.org/officeDocument/2006/relationships/hyperlink" Target="https://jira.its-sib.ru/issues/?jql=issue%20in%20(TECHITS-1613,TECHITS-1612,TECHITS-1611,TECHITS-1609,TECHITS-1606)" TargetMode="External" Id="rId899"/><Relationship Type="http://schemas.openxmlformats.org/officeDocument/2006/relationships/hyperlink" Target="https://jira.its-sib.ru/issues/?jql=issue%20in%20(TECHITS-1633)" TargetMode="External" Id="rId900"/><Relationship Type="http://schemas.openxmlformats.org/officeDocument/2006/relationships/hyperlink" Target="https://jira.its-sib.ru/issues/?jql=issue%20in%20(TECHWIM-3578)" TargetMode="External" Id="rId901"/><Relationship Type="http://schemas.openxmlformats.org/officeDocument/2006/relationships/hyperlink" Target="https://jira.its-sib.ru/issues/?jql=issue%20in%20(DOCCORP-22734)" TargetMode="External" Id="rId902"/><Relationship Type="http://schemas.openxmlformats.org/officeDocument/2006/relationships/hyperlink" Target="https://jira.its-sib.ru/issues/?jql=issue%20in%20(DOCCORP-22734)" TargetMode="External" Id="rId903"/><Relationship Type="http://schemas.openxmlformats.org/officeDocument/2006/relationships/hyperlink" Target="https://jira.its-sib.ru/issues/?jql=issue%20in%20(DOCCORP-22709)" TargetMode="External" Id="rId904"/><Relationship Type="http://schemas.openxmlformats.org/officeDocument/2006/relationships/hyperlink" Target="https://jira.its-sib.ru/issues/?jql=issue%20in%20(DOCCORP-22709)" TargetMode="External" Id="rId905"/><Relationship Type="http://schemas.openxmlformats.org/officeDocument/2006/relationships/hyperlink" Target="https://jira.its-sib.ru/issues/?jql=issue%20in%20(DOCCORP-22709)" TargetMode="External" Id="rId906"/><Relationship Type="http://schemas.openxmlformats.org/officeDocument/2006/relationships/hyperlink" Target="https://jira.its-sib.ru/issues/?jql=issue%20in%20(DOCCORP-22709)" TargetMode="External" Id="rId907"/><Relationship Type="http://schemas.openxmlformats.org/officeDocument/2006/relationships/hyperlink" Target="https://jira.its-sib.ru/issues/?jql=issue%20in%20(DOCCORP-22709)" TargetMode="External" Id="rId908"/><Relationship Type="http://schemas.openxmlformats.org/officeDocument/2006/relationships/hyperlink" Target="https://jira.its-sib.ru/issues/?jql=issue%20in%20(DOCCORP-22602)" TargetMode="External" Id="rId909"/><Relationship Type="http://schemas.openxmlformats.org/officeDocument/2006/relationships/hyperlink" Target="https://jira.its-sib.ru/issues/?jql=issue%20in%20(DOCCORP-22736)" TargetMode="External" Id="rId910"/><Relationship Type="http://schemas.openxmlformats.org/officeDocument/2006/relationships/hyperlink" Target="https://jira.its-sib.ru/issues/?jql=issue%20in%20(DOCCORP-22736)" TargetMode="External" Id="rId911"/><Relationship Type="http://schemas.openxmlformats.org/officeDocument/2006/relationships/hyperlink" Target="https://jira.its-sib.ru/issues/?jql=issue%20in%20(DOCCORP-22736)" TargetMode="External" Id="rId912"/><Relationship Type="http://schemas.openxmlformats.org/officeDocument/2006/relationships/hyperlink" Target="https://jira.its-sib.ru/issues/?jql=issue%20in%20(DOCCORP-22736)" TargetMode="External" Id="rId913"/><Relationship Type="http://schemas.openxmlformats.org/officeDocument/2006/relationships/hyperlink" Target="https://jira.its-sib.ru/issues/?jql=issue%20in%20(TECHWIM-3536,TECHWIM-3535)" TargetMode="External" Id="rId914"/><Relationship Type="http://schemas.openxmlformats.org/officeDocument/2006/relationships/hyperlink" Target="https://jira.its-sib.ru/issues/?jql=issue%20in%20(TECHWIM-3536,TECHWIM-3535)" TargetMode="External" Id="rId915"/><Relationship Type="http://schemas.openxmlformats.org/officeDocument/2006/relationships/hyperlink" Target="https://jira.its-sib.ru/issues/?jql=issue%20in%20(TECHWIM-3536,TECHWIM-3535)" TargetMode="External" Id="rId916"/><Relationship Type="http://schemas.openxmlformats.org/officeDocument/2006/relationships/hyperlink" Target="https://jira.its-sib.ru/issues/?jql=issue%20in%20(TECHWIM-3536,TECHWIM-3535)" TargetMode="External" Id="rId917"/><Relationship Type="http://schemas.openxmlformats.org/officeDocument/2006/relationships/hyperlink" Target="https://jira.its-sib.ru/issues/?jql=issue%20in%20(TECHWIM-2056)" TargetMode="External" Id="rId918"/><Relationship Type="http://schemas.openxmlformats.org/officeDocument/2006/relationships/hyperlink" Target="https://jira.its-sib.ru/issues/?jql=issue%20in%20(TECHWIM-2056)" TargetMode="External" Id="rId919"/><Relationship Type="http://schemas.openxmlformats.org/officeDocument/2006/relationships/hyperlink" Target="https://jira.its-sib.ru/issues/?jql=issue%20in%20(TECHWIM-2056)" TargetMode="External" Id="rId920"/><Relationship Type="http://schemas.openxmlformats.org/officeDocument/2006/relationships/hyperlink" Target="https://jira.its-sib.ru/issues/?jql=issue%20in%20(TECHWIM-3755,TECHWIM-2056)" TargetMode="External" Id="rId921"/><Relationship Type="http://schemas.openxmlformats.org/officeDocument/2006/relationships/hyperlink" Target="https://jira.its-sib.ru/issues/?jql=issue%20in%20(TECHWIM-3751)" TargetMode="External" Id="rId922"/><Relationship Type="http://schemas.openxmlformats.org/officeDocument/2006/relationships/hyperlink" Target="https://jira.its-sib.ru/issues/?jql=issue%20in%20(TECHWIM-3741)" TargetMode="External" Id="rId923"/></Relationships>
</file>

<file path=xl/worksheets/_rels/sheet3.xml.rels><Relationships xmlns="http://schemas.openxmlformats.org/package/2006/relationships"><Relationship Type="http://schemas.openxmlformats.org/officeDocument/2006/relationships/hyperlink" Target="https://jira.its-sib.ru/issues/?jql=issue%20in%20(DOCCORP-22643)" TargetMode="External" Id="rId1"/><Relationship Type="http://schemas.openxmlformats.org/officeDocument/2006/relationships/hyperlink" Target="https://jira.its-sib.ru/issues/?jql=issue%20in%20(DOCCORP-22643)" TargetMode="External" Id="rId2"/><Relationship Type="http://schemas.openxmlformats.org/officeDocument/2006/relationships/hyperlink" Target="https://jira.its-sib.ru/issues/?jql=issue%20in%20(DOCCORP-22643)" TargetMode="External" Id="rId3"/><Relationship Type="http://schemas.openxmlformats.org/officeDocument/2006/relationships/hyperlink" Target="https://jira.its-sib.ru/issues/?jql=issue%20in%20(DOCCORP-22643)" TargetMode="External" Id="rId4"/><Relationship Type="http://schemas.openxmlformats.org/officeDocument/2006/relationships/hyperlink" Target="https://jira.its-sib.ru/issues/?jql=issue%20in%20(DOCCORP-22643)" TargetMode="External" Id="rId5"/><Relationship Type="http://schemas.openxmlformats.org/officeDocument/2006/relationships/hyperlink" Target="https://jira.its-sib.ru/issues/?jql=issue%20in%20(DOCCORP-22643)" TargetMode="External" Id="rId6"/><Relationship Type="http://schemas.openxmlformats.org/officeDocument/2006/relationships/hyperlink" Target="https://jira.its-sib.ru/issues/?jql=issue%20in%20(DOCCORP-22643)" TargetMode="External" Id="rId7"/><Relationship Type="http://schemas.openxmlformats.org/officeDocument/2006/relationships/hyperlink" Target="https://jira.its-sib.ru/issues/?jql=issue%20in%20(DOCCORP-22643)" TargetMode="External" Id="rId8"/><Relationship Type="http://schemas.openxmlformats.org/officeDocument/2006/relationships/hyperlink" Target="https://jira.its-sib.ru/issues/?jql=issue%20in%20(DOCCORP-22643)" TargetMode="External" Id="rId9"/><Relationship Type="http://schemas.openxmlformats.org/officeDocument/2006/relationships/hyperlink" Target="https://jira.its-sib.ru/issues/?jql=issue%20in%20(DOCCORP-22643)" TargetMode="External" Id="rId10"/><Relationship Type="http://schemas.openxmlformats.org/officeDocument/2006/relationships/hyperlink" Target="https://jira.its-sib.ru/issues/?jql=issue%20in%20(DOCCORP-22643)" TargetMode="External" Id="rId11"/><Relationship Type="http://schemas.openxmlformats.org/officeDocument/2006/relationships/hyperlink" Target="https://jira.its-sib.ru/issues/?jql=issue%20in%20(DOCCORP-22643)" TargetMode="External" Id="rId12"/><Relationship Type="http://schemas.openxmlformats.org/officeDocument/2006/relationships/hyperlink" Target="https://jira.its-sib.ru/issues/?jql=issue%20in%20(DOCCORP-22643)" TargetMode="External" Id="rId13"/><Relationship Type="http://schemas.openxmlformats.org/officeDocument/2006/relationships/hyperlink" Target="https://jira.its-sib.ru/issues/?jql=issue%20in%20(DOCCORP-22643)" TargetMode="External" Id="rId14"/><Relationship Type="http://schemas.openxmlformats.org/officeDocument/2006/relationships/hyperlink" Target="https://jira.its-sib.ru/issues/?jql=issue%20in%20(DOCCORP-22643)" TargetMode="External" Id="rId15"/><Relationship Type="http://schemas.openxmlformats.org/officeDocument/2006/relationships/hyperlink" Target="https://jira.its-sib.ru/issues/?jql=issue%20in%20(DOCCORP-22643)" TargetMode="External" Id="rId16"/><Relationship Type="http://schemas.openxmlformats.org/officeDocument/2006/relationships/hyperlink" Target="https://jira.its-sib.ru/issues/?jql=issue%20in%20(DOCCORP-22643)" TargetMode="External" Id="rId17"/><Relationship Type="http://schemas.openxmlformats.org/officeDocument/2006/relationships/hyperlink" Target="https://jira.its-sib.ru/issues/?jql=issue%20in%20(DOCCORP-22643)" TargetMode="External" Id="rId18"/><Relationship Type="http://schemas.openxmlformats.org/officeDocument/2006/relationships/hyperlink" Target="https://jira.its-sib.ru/issues/?jql=issue%20in%20(DOCCORP-22643)" TargetMode="External" Id="rId19"/><Relationship Type="http://schemas.openxmlformats.org/officeDocument/2006/relationships/hyperlink" Target="https://jira.its-sib.ru/issues/?jql=issue%20in%20(DOCCORP-22643)" TargetMode="External" Id="rId20"/><Relationship Type="http://schemas.openxmlformats.org/officeDocument/2006/relationships/hyperlink" Target="https://jira.its-sib.ru/issues/?jql=issue%20in%20(DOCCORP-22643)" TargetMode="External" Id="rId21"/><Relationship Type="http://schemas.openxmlformats.org/officeDocument/2006/relationships/hyperlink" Target="https://jira.its-sib.ru/issues/?jql=issue%20in%20(DOCCORP-22643)" TargetMode="External" Id="rId22"/><Relationship Type="http://schemas.openxmlformats.org/officeDocument/2006/relationships/hyperlink" Target="https://jira.its-sib.ru/issues/?jql=issue%20in%20(DOCCORP-22643)" TargetMode="External" Id="rId23"/><Relationship Type="http://schemas.openxmlformats.org/officeDocument/2006/relationships/hyperlink" Target="https://jira.its-sib.ru/issues/?jql=issue%20in%20(DOCCORP-22643)" TargetMode="External" Id="rId24"/><Relationship Type="http://schemas.openxmlformats.org/officeDocument/2006/relationships/hyperlink" Target="https://jira.its-sib.ru/issues/?jql=issue%20in%20(DOCCORP-22643)" TargetMode="External" Id="rId25"/><Relationship Type="http://schemas.openxmlformats.org/officeDocument/2006/relationships/hyperlink" Target="https://jira.its-sib.ru/issues/?jql=issue%20in%20(DOCCORP-22643)" TargetMode="External" Id="rId26"/><Relationship Type="http://schemas.openxmlformats.org/officeDocument/2006/relationships/hyperlink" Target="https://jira.its-sib.ru/issues/?jql=issue%20in%20(DOCCORP-22816)" TargetMode="External" Id="rId27"/><Relationship Type="http://schemas.openxmlformats.org/officeDocument/2006/relationships/hyperlink" Target="https://jira.its-sib.ru/issues/?jql=issue%20in%20(DOCCORP-22816)" TargetMode="External" Id="rId28"/><Relationship Type="http://schemas.openxmlformats.org/officeDocument/2006/relationships/hyperlink" Target="https://jira.its-sib.ru/issues/?jql=issue%20in%20(DOCCORP-23191,DOCCORP-23191)" TargetMode="External" Id="rId29"/><Relationship Type="http://schemas.openxmlformats.org/officeDocument/2006/relationships/hyperlink" Target="https://jira.its-sib.ru/issues/?jql=issue%20in%20(TECHWIM-3688)" TargetMode="External" Id="rId30"/><Relationship Type="http://schemas.openxmlformats.org/officeDocument/2006/relationships/hyperlink" Target="https://jira.its-sib.ru/issues/?jql=issue%20in%20(TECHWIM-3688)" TargetMode="External" Id="rId31"/><Relationship Type="http://schemas.openxmlformats.org/officeDocument/2006/relationships/hyperlink" Target="https://jira.its-sib.ru/issues/?jql=issue%20in%20(TECHWIM-3688)" TargetMode="External" Id="rId32"/><Relationship Type="http://schemas.openxmlformats.org/officeDocument/2006/relationships/hyperlink" Target="https://jira.its-sib.ru/issues/?jql=issue%20in%20(DOCCORP-22894)" TargetMode="External" Id="rId33"/><Relationship Type="http://schemas.openxmlformats.org/officeDocument/2006/relationships/hyperlink" Target="https://jira.its-sib.ru/issues/?jql=issue%20in%20(TECHWIM-3801)" TargetMode="External" Id="rId34"/><Relationship Type="http://schemas.openxmlformats.org/officeDocument/2006/relationships/hyperlink" Target="https://jira.its-sib.ru/issues/?jql=issue%20in%20(TECHWIM-3822)" TargetMode="External" Id="rId35"/><Relationship Type="http://schemas.openxmlformats.org/officeDocument/2006/relationships/hyperlink" Target="https://jira.its-sib.ru/issues/?jql=issue%20in%20(TECHWIM-3854,TECHWIM-3845)" TargetMode="External" Id="rId36"/><Relationship Type="http://schemas.openxmlformats.org/officeDocument/2006/relationships/hyperlink" Target="https://jira.its-sib.ru/issues/?jql=issue%20in%20(TECHWIM-3896)" TargetMode="External" Id="rId37"/><Relationship Type="http://schemas.openxmlformats.org/officeDocument/2006/relationships/hyperlink" Target="https://jira.its-sib.ru/issues/?jql=issue%20in%20(TECHWIM-3908)" TargetMode="External" Id="rId38"/><Relationship Type="http://schemas.openxmlformats.org/officeDocument/2006/relationships/hyperlink" Target="https://jira.its-sib.ru/issues/?jql=issue%20in%20(TECHWIM-3924)" TargetMode="External" Id="rId39"/><Relationship Type="http://schemas.openxmlformats.org/officeDocument/2006/relationships/hyperlink" Target="https://jira.its-sib.ru/issues/?jql=issue%20in%20(TECHWIM-4016)" TargetMode="External" Id="rId40"/><Relationship Type="http://schemas.openxmlformats.org/officeDocument/2006/relationships/hyperlink" Target="https://jira.its-sib.ru/issues/?jql=issue%20in%20(TECHWIM-4023)" TargetMode="External" Id="rId41"/><Relationship Type="http://schemas.openxmlformats.org/officeDocument/2006/relationships/hyperlink" Target="https://jira.its-sib.ru/issues/?jql=issue%20in%20(TECHWIM-4038)" TargetMode="External" Id="rId42"/><Relationship Type="http://schemas.openxmlformats.org/officeDocument/2006/relationships/hyperlink" Target="https://jira.its-sib.ru/issues/?jql=issue%20in%20(TECHWIM-4047)" TargetMode="External" Id="rId43"/><Relationship Type="http://schemas.openxmlformats.org/officeDocument/2006/relationships/hyperlink" Target="https://jira.its-sib.ru/issues/?jql=issue%20in%20(TECHITS-1664)" TargetMode="External" Id="rId44"/><Relationship Type="http://schemas.openxmlformats.org/officeDocument/2006/relationships/hyperlink" Target="https://jira.its-sib.ru/issues/?jql=issue%20in%20(TECHITS-1733,TECHITS-1732)" TargetMode="External" Id="rId45"/><Relationship Type="http://schemas.openxmlformats.org/officeDocument/2006/relationships/hyperlink" Target="https://jira.its-sib.ru/issues/?jql=issue%20in%20(TECHITS-1667,TECHITS-1663,TECHITS-1662)" TargetMode="External" Id="rId46"/><Relationship Type="http://schemas.openxmlformats.org/officeDocument/2006/relationships/hyperlink" Target="https://jira.its-sib.ru/issues/?jql=issue%20in%20(TECHITS-1675,TECHITS-1674,TECHITS-1673,TECHITS-1672,TECHITS-1671,TECHITS-1670,TECHITS-1669)" TargetMode="External" Id="rId47"/><Relationship Type="http://schemas.openxmlformats.org/officeDocument/2006/relationships/hyperlink" Target="https://jira.its-sib.ru/issues/?jql=issue%20in%20(TECHITS-1691,TECHITS-1690)" TargetMode="External" Id="rId48"/><Relationship Type="http://schemas.openxmlformats.org/officeDocument/2006/relationships/hyperlink" Target="https://jira.its-sib.ru/issues/?jql=issue%20in%20(TECHITS-1731,TECHITS-1730)" TargetMode="External" Id="rId49"/><Relationship Type="http://schemas.openxmlformats.org/officeDocument/2006/relationships/hyperlink" Target="https://jira.its-sib.ru/issues/?jql=issue%20in%20(TECHITS-1705)" TargetMode="External" Id="rId50"/><Relationship Type="http://schemas.openxmlformats.org/officeDocument/2006/relationships/hyperlink" Target="https://jira.its-sib.ru/issues/?jql=issue%20in%20(TECHWIM-3955,DOCCORP-23031,TECHWIM-3924,DOCCORP-23031)" TargetMode="External" Id="rId51"/><Relationship Type="http://schemas.openxmlformats.org/officeDocument/2006/relationships/hyperlink" Target="https://jira.its-sib.ru/issues/?jql=issue%20in%20(TECHWIM-3954,DOCCORP-23031)" TargetMode="External" Id="rId52"/><Relationship Type="http://schemas.openxmlformats.org/officeDocument/2006/relationships/hyperlink" Target="https://jira.its-sib.ru/issues/?jql=issue%20in%20(TECHWIM-3957,DOCCORP-23031,TECHWIM-3956,DOCCORP-23031)" TargetMode="External" Id="rId53"/><Relationship Type="http://schemas.openxmlformats.org/officeDocument/2006/relationships/hyperlink" Target="https://jira.its-sib.ru/issues/?jql=issue%20in%20(TECHWIM-3982,DOCCORP-23031,TECHWIM-3956,DOCCORP-23031)" TargetMode="External" Id="rId54"/><Relationship Type="http://schemas.openxmlformats.org/officeDocument/2006/relationships/hyperlink" Target="https://jira.its-sib.ru/issues/?jql=issue%20in%20(TECHWIM-3982,DOCCORP-23031)" TargetMode="External" Id="rId55"/><Relationship Type="http://schemas.openxmlformats.org/officeDocument/2006/relationships/hyperlink" Target="https://jira.its-sib.ru/issues/?jql=issue%20in%20(TECHWIM-3754)" TargetMode="External" Id="rId56"/><Relationship Type="http://schemas.openxmlformats.org/officeDocument/2006/relationships/hyperlink" Target="https://jira.its-sib.ru/issues/?jql=issue%20in%20(TECHWIM-3804)" TargetMode="External" Id="rId57"/><Relationship Type="http://schemas.openxmlformats.org/officeDocument/2006/relationships/hyperlink" Target="https://jira.its-sib.ru/issues/?jql=issue%20in%20(TECHWIM-3816)" TargetMode="External" Id="rId58"/><Relationship Type="http://schemas.openxmlformats.org/officeDocument/2006/relationships/hyperlink" Target="https://jira.its-sib.ru/issues/?jql=issue%20in%20(TECHWIM-3864)" TargetMode="External" Id="rId59"/><Relationship Type="http://schemas.openxmlformats.org/officeDocument/2006/relationships/hyperlink" Target="https://jira.its-sib.ru/issues/?jql=issue%20in%20(TECHWIM-3892,TECHWIM-3855)" TargetMode="External" Id="rId60"/><Relationship Type="http://schemas.openxmlformats.org/officeDocument/2006/relationships/hyperlink" Target="https://jira.its-sib.ru/issues/?jql=issue%20in%20(TECHWIM-3903,TECHWIM-3892)" TargetMode="External" Id="rId61"/><Relationship Type="http://schemas.openxmlformats.org/officeDocument/2006/relationships/hyperlink" Target="https://jira.its-sib.ru/issues/?jql=issue%20in%20(TECHWIM-3915,TECHWIM-3914)" TargetMode="External" Id="rId62"/><Relationship Type="http://schemas.openxmlformats.org/officeDocument/2006/relationships/hyperlink" Target="https://jira.its-sib.ru/issues/?jql=issue%20in%20(TECHWIM-3922,TECHWIM-3914,TECHWIM-3772)" TargetMode="External" Id="rId63"/><Relationship Type="http://schemas.openxmlformats.org/officeDocument/2006/relationships/hyperlink" Target="https://jira.its-sib.ru/issues/?jql=issue%20in%20(TECHWIM-3955)" TargetMode="External" Id="rId64"/><Relationship Type="http://schemas.openxmlformats.org/officeDocument/2006/relationships/hyperlink" Target="https://jira.its-sib.ru/issues/?jql=issue%20in%20(TECHWIM-3772)" TargetMode="External" Id="rId65"/><Relationship Type="http://schemas.openxmlformats.org/officeDocument/2006/relationships/hyperlink" Target="https://jira.its-sib.ru/issues/?jql=issue%20in%20(TECHWIM-3772)" TargetMode="External" Id="rId66"/><Relationship Type="http://schemas.openxmlformats.org/officeDocument/2006/relationships/hyperlink" Target="https://jira.its-sib.ru/issues/?jql=issue%20in%20(TECHWIM-4024,TECHWIM-3772)" TargetMode="External" Id="rId67"/><Relationship Type="http://schemas.openxmlformats.org/officeDocument/2006/relationships/hyperlink" Target="https://jira.its-sib.ru/issues/?jql=issue%20in%20(TECHWIM-3772)" TargetMode="External" Id="rId68"/><Relationship Type="http://schemas.openxmlformats.org/officeDocument/2006/relationships/hyperlink" Target="https://jira.its-sib.ru/issues/?jql=issue%20in%20(TECHWIM-4044,TECHWIM-3772)" TargetMode="External" Id="rId69"/><Relationship Type="http://schemas.openxmlformats.org/officeDocument/2006/relationships/hyperlink" Target="https://jira.its-sib.ru/issues/?jql=issue%20in%20(TECHITS-1676)" TargetMode="External" Id="rId70"/><Relationship Type="http://schemas.openxmlformats.org/officeDocument/2006/relationships/hyperlink" Target="https://jira.its-sib.ru/issues/?jql=issue%20in%20(TECHITS-1679)" TargetMode="External" Id="rId71"/><Relationship Type="http://schemas.openxmlformats.org/officeDocument/2006/relationships/hyperlink" Target="https://jira.its-sib.ru/issues/?jql=issue%20in%20(TECHITS-1694)" TargetMode="External" Id="rId72"/><Relationship Type="http://schemas.openxmlformats.org/officeDocument/2006/relationships/hyperlink" Target="https://jira.its-sib.ru/issues/?jql=issue%20in%20(TECHITS-1726)" TargetMode="External" Id="rId73"/><Relationship Type="http://schemas.openxmlformats.org/officeDocument/2006/relationships/hyperlink" Target="https://jira.its-sib.ru/issues/?jql=issue%20in%20(TECHITS-1741)" TargetMode="External" Id="rId74"/><Relationship Type="http://schemas.openxmlformats.org/officeDocument/2006/relationships/hyperlink" Target="https://jira.its-sib.ru/issues/?jql=issue%20in%20(TECHITS-1660)" TargetMode="External" Id="rId75"/><Relationship Type="http://schemas.openxmlformats.org/officeDocument/2006/relationships/hyperlink" Target="https://jira.its-sib.ru/issues/?jql=issue%20in%20(TECHITS-1697,TECHITS-1696,TECHITS-1695)" TargetMode="External" Id="rId76"/><Relationship Type="http://schemas.openxmlformats.org/officeDocument/2006/relationships/hyperlink" Target="https://jira.its-sib.ru/issues/?jql=issue%20in%20(TECHITS-1740,TECHITS-1739,TECHITS-1738,TECHITS-1737,TECHITS-1736,TECHITS-1735,TECHITS-1734)" TargetMode="External" Id="rId77"/><Relationship Type="http://schemas.openxmlformats.org/officeDocument/2006/relationships/hyperlink" Target="https://jira.its-sib.ru/issues/?jql=issue%20in%20(TECHWIM-3954,DOCCORP-23038)" TargetMode="External" Id="rId78"/><Relationship Type="http://schemas.openxmlformats.org/officeDocument/2006/relationships/hyperlink" Target="https://jira.its-sib.ru/issues/?jql=issue%20in%20(TECHWIM-3957,DOCCORP-23038,TECHWIM-3956,DOCCORP-23038)" TargetMode="External" Id="rId79"/><Relationship Type="http://schemas.openxmlformats.org/officeDocument/2006/relationships/hyperlink" Target="https://jira.its-sib.ru/issues/?jql=issue%20in%20(TECHWIM-3982,DOCCORP-23084,TECHWIM-3956,DOCCORP-23084)" TargetMode="External" Id="rId80"/><Relationship Type="http://schemas.openxmlformats.org/officeDocument/2006/relationships/hyperlink" Target="https://jira.its-sib.ru/issues/?jql=issue%20in%20(TECHWIM-3982,DOCCORP-23084)" TargetMode="External" Id="rId81"/><Relationship Type="http://schemas.openxmlformats.org/officeDocument/2006/relationships/hyperlink" Target="https://jira.its-sib.ru/issues/?jql=issue%20in%20(DOCCORP-22561)" TargetMode="External" Id="rId82"/><Relationship Type="http://schemas.openxmlformats.org/officeDocument/2006/relationships/hyperlink" Target="https://jira.its-sib.ru/issues/?jql=issue%20in%20(DOCCORP-22561)" TargetMode="External" Id="rId83"/><Relationship Type="http://schemas.openxmlformats.org/officeDocument/2006/relationships/hyperlink" Target="https://jira.its-sib.ru/issues/?jql=issue%20in%20(DOCCORP-22561)" TargetMode="External" Id="rId84"/><Relationship Type="http://schemas.openxmlformats.org/officeDocument/2006/relationships/hyperlink" Target="https://jira.its-sib.ru/issues/?jql=issue%20in%20(DOCCORP-22561)" TargetMode="External" Id="rId85"/><Relationship Type="http://schemas.openxmlformats.org/officeDocument/2006/relationships/hyperlink" Target="https://jira.its-sib.ru/issues/?jql=issue%20in%20(DOCCORP-22561)" TargetMode="External" Id="rId86"/><Relationship Type="http://schemas.openxmlformats.org/officeDocument/2006/relationships/hyperlink" Target="https://jira.its-sib.ru/issues/?jql=issue%20in%20(DOCCORP-22561)" TargetMode="External" Id="rId87"/><Relationship Type="http://schemas.openxmlformats.org/officeDocument/2006/relationships/hyperlink" Target="https://jira.its-sib.ru/issues/?jql=issue%20in%20(DOCCORP-22561)" TargetMode="External" Id="rId88"/><Relationship Type="http://schemas.openxmlformats.org/officeDocument/2006/relationships/hyperlink" Target="https://jira.its-sib.ru/issues/?jql=issue%20in%20(DOCCORP-22561)" TargetMode="External" Id="rId89"/><Relationship Type="http://schemas.openxmlformats.org/officeDocument/2006/relationships/hyperlink" Target="https://jira.its-sib.ru/issues/?jql=issue%20in%20(DOCCORP-22561)" TargetMode="External" Id="rId90"/><Relationship Type="http://schemas.openxmlformats.org/officeDocument/2006/relationships/hyperlink" Target="https://jira.its-sib.ru/issues/?jql=issue%20in%20(DOCCORP-22561)" TargetMode="External" Id="rId91"/><Relationship Type="http://schemas.openxmlformats.org/officeDocument/2006/relationships/hyperlink" Target="https://jira.its-sib.ru/issues/?jql=issue%20in%20(DOCCORP-22561)" TargetMode="External" Id="rId92"/><Relationship Type="http://schemas.openxmlformats.org/officeDocument/2006/relationships/hyperlink" Target="https://jira.its-sib.ru/issues/?jql=issue%20in%20(DOCCORP-22561)" TargetMode="External" Id="rId93"/><Relationship Type="http://schemas.openxmlformats.org/officeDocument/2006/relationships/hyperlink" Target="https://jira.its-sib.ru/issues/?jql=issue%20in%20(DOCCORP-22561)" TargetMode="External" Id="rId94"/><Relationship Type="http://schemas.openxmlformats.org/officeDocument/2006/relationships/hyperlink" Target="https://jira.its-sib.ru/issues/?jql=issue%20in%20(DOCCORP-22561)" TargetMode="External" Id="rId95"/><Relationship Type="http://schemas.openxmlformats.org/officeDocument/2006/relationships/hyperlink" Target="https://jira.its-sib.ru/issues/?jql=issue%20in%20(DOCCORP-22561)" TargetMode="External" Id="rId96"/><Relationship Type="http://schemas.openxmlformats.org/officeDocument/2006/relationships/hyperlink" Target="https://jira.its-sib.ru/issues/?jql=issue%20in%20(DOCCORP-22561)" TargetMode="External" Id="rId97"/><Relationship Type="http://schemas.openxmlformats.org/officeDocument/2006/relationships/hyperlink" Target="https://jira.its-sib.ru/issues/?jql=issue%20in%20(DOCCORP-22561)" TargetMode="External" Id="rId98"/><Relationship Type="http://schemas.openxmlformats.org/officeDocument/2006/relationships/hyperlink" Target="https://jira.its-sib.ru/issues/?jql=issue%20in%20(DOCCORP-22561)" TargetMode="External" Id="rId99"/><Relationship Type="http://schemas.openxmlformats.org/officeDocument/2006/relationships/hyperlink" Target="https://jira.its-sib.ru/issues/?jql=issue%20in%20(DOCCORP-22561)" TargetMode="External" Id="rId100"/><Relationship Type="http://schemas.openxmlformats.org/officeDocument/2006/relationships/hyperlink" Target="https://jira.its-sib.ru/issues/?jql=issue%20in%20(DOCCORP-22561)" TargetMode="External" Id="rId101"/><Relationship Type="http://schemas.openxmlformats.org/officeDocument/2006/relationships/hyperlink" Target="https://jira.its-sib.ru/issues/?jql=issue%20in%20(DOCCORP-22561)" TargetMode="External" Id="rId102"/><Relationship Type="http://schemas.openxmlformats.org/officeDocument/2006/relationships/hyperlink" Target="https://jira.its-sib.ru/issues/?jql=issue%20in%20(DOCCORP-22561)" TargetMode="External" Id="rId103"/><Relationship Type="http://schemas.openxmlformats.org/officeDocument/2006/relationships/hyperlink" Target="https://jira.its-sib.ru/issues/?jql=issue%20in%20(DOCCORP-22561)" TargetMode="External" Id="rId104"/><Relationship Type="http://schemas.openxmlformats.org/officeDocument/2006/relationships/hyperlink" Target="https://jira.its-sib.ru/issues/?jql=issue%20in%20(DOCCORP-22561)" TargetMode="External" Id="rId105"/><Relationship Type="http://schemas.openxmlformats.org/officeDocument/2006/relationships/hyperlink" Target="https://jira.its-sib.ru/issues/?jql=issue%20in%20(TECHWIM-4017)" TargetMode="External" Id="rId106"/><Relationship Type="http://schemas.openxmlformats.org/officeDocument/2006/relationships/hyperlink" Target="https://jira.its-sib.ru/issues/?jql=issue%20in%20(TECHWIM-3942,TECHWIM-3901,TECHWIM-3479)" TargetMode="External" Id="rId107"/><Relationship Type="http://schemas.openxmlformats.org/officeDocument/2006/relationships/hyperlink" Target="https://jira.its-sib.ru/issues/?jql=issue%20in%20(TECHWIM-2907)" TargetMode="External" Id="rId108"/><Relationship Type="http://schemas.openxmlformats.org/officeDocument/2006/relationships/hyperlink" Target="https://jira.its-sib.ru/issues/?jql=issue%20in%20(DOCCORP-22572)" TargetMode="External" Id="rId109"/><Relationship Type="http://schemas.openxmlformats.org/officeDocument/2006/relationships/hyperlink" Target="https://jira.its-sib.ru/issues/?jql=issue%20in%20(TECHWIM-3873)" TargetMode="External" Id="rId110"/><Relationship Type="http://schemas.openxmlformats.org/officeDocument/2006/relationships/hyperlink" Target="https://jira.its-sib.ru/issues/?jql=issue%20in%20(TECHWIM-3896,TECHWIM-3896,TECHWIM-3873)" TargetMode="External" Id="rId111"/><Relationship Type="http://schemas.openxmlformats.org/officeDocument/2006/relationships/hyperlink" Target="https://jira.its-sib.ru/issues/?jql=issue%20in%20(TECHWIM-3908)" TargetMode="External" Id="rId112"/><Relationship Type="http://schemas.openxmlformats.org/officeDocument/2006/relationships/hyperlink" Target="https://jira.its-sib.ru/issues/?jql=issue%20in%20(TECHWIM-3917,TECHWIM-3908)" TargetMode="External" Id="rId113"/><Relationship Type="http://schemas.openxmlformats.org/officeDocument/2006/relationships/hyperlink" Target="https://jira.its-sib.ru/issues/?jql=issue%20in%20(TECHWIM-3931,TECHWIM-3929,TECHWIM-3917)" TargetMode="External" Id="rId114"/><Relationship Type="http://schemas.openxmlformats.org/officeDocument/2006/relationships/hyperlink" Target="https://jira.its-sib.ru/issues/?jql=issue%20in%20(TECHWIM-3918,TECHWIM-3909,TECHWIM-3992)" TargetMode="External" Id="rId115"/><Relationship Type="http://schemas.openxmlformats.org/officeDocument/2006/relationships/hyperlink" Target="https://jira.its-sib.ru/issues/?jql=issue%20in%20(TECHWIM-4023)" TargetMode="External" Id="rId116"/><Relationship Type="http://schemas.openxmlformats.org/officeDocument/2006/relationships/hyperlink" Target="https://jira.its-sib.ru/issues/?jql=issue%20in%20(TECHITS-1680)" TargetMode="External" Id="rId117"/><Relationship Type="http://schemas.openxmlformats.org/officeDocument/2006/relationships/hyperlink" Target="https://jira.its-sib.ru/issues/?jql=issue%20in%20(TECHITS-1680)" TargetMode="External" Id="rId118"/><Relationship Type="http://schemas.openxmlformats.org/officeDocument/2006/relationships/hyperlink" Target="https://jira.its-sib.ru/issues/?jql=issue%20in%20(TECHITS-1707)" TargetMode="External" Id="rId119"/><Relationship Type="http://schemas.openxmlformats.org/officeDocument/2006/relationships/hyperlink" Target="https://jira.its-sib.ru/issues/?jql=issue%20in%20(TECHITS-1685,TECHITS-1684,TECHITS-1683,TECHITS-1682,TECHITS-1681)" TargetMode="External" Id="rId120"/><Relationship Type="http://schemas.openxmlformats.org/officeDocument/2006/relationships/hyperlink" Target="https://jira.its-sib.ru/issues/?jql=issue%20in%20(TECHITS-1685,TECHITS-1684,TECHITS-1683,TECHITS-1682,TECHITS-1681)" TargetMode="External" Id="rId121"/><Relationship Type="http://schemas.openxmlformats.org/officeDocument/2006/relationships/hyperlink" Target="https://jira.its-sib.ru/issues/?jql=issue%20in%20(TECHITS-1706)" TargetMode="External" Id="rId122"/><Relationship Type="http://schemas.openxmlformats.org/officeDocument/2006/relationships/hyperlink" Target="https://jira.its-sib.ru/issues/?jql=issue%20in%20(TECHITS-1666,TECHITS-1665)" TargetMode="External" Id="rId123"/><Relationship Type="http://schemas.openxmlformats.org/officeDocument/2006/relationships/hyperlink" Target="https://jira.its-sib.ru/issues/?jql=issue%20in%20(TECHWIM-3928)" TargetMode="External" Id="rId124"/><Relationship Type="http://schemas.openxmlformats.org/officeDocument/2006/relationships/hyperlink" Target="https://jira.its-sib.ru/issues/?jql=issue%20in%20(TECHWIM-3966)" TargetMode="External" Id="rId125"/><Relationship Type="http://schemas.openxmlformats.org/officeDocument/2006/relationships/hyperlink" Target="https://jira.its-sib.ru/issues/?jql=issue%20in%20(TECHWIM-3951,DOCCORP-23034)" TargetMode="External" Id="rId126"/><Relationship Type="http://schemas.openxmlformats.org/officeDocument/2006/relationships/hyperlink" Target="https://jira.its-sib.ru/issues/?jql=issue%20in%20(TECHWIM-3951,DOCCORP-23034)" TargetMode="External" Id="rId127"/><Relationship Type="http://schemas.openxmlformats.org/officeDocument/2006/relationships/hyperlink" Target="https://jira.its-sib.ru/issues/?jql=issue%20in%20(TECHWIM-3951,DOCCORP-23034)" TargetMode="External" Id="rId128"/><Relationship Type="http://schemas.openxmlformats.org/officeDocument/2006/relationships/hyperlink" Target="https://jira.its-sib.ru/issues/?jql=issue%20in%20(TECHWIM-3951,DOCCORP-23034)" TargetMode="External" Id="rId129"/><Relationship Type="http://schemas.openxmlformats.org/officeDocument/2006/relationships/hyperlink" Target="https://jira.its-sib.ru/issues/?jql=issue%20in%20(TECHWIM-3992,DOCCORP-23034)" TargetMode="External" Id="rId130"/><Relationship Type="http://schemas.openxmlformats.org/officeDocument/2006/relationships/hyperlink" Target="https://jira.its-sib.ru/issues/?jql=issue%20in%20(TECHWIM-3953,DOCCORP-23034)" TargetMode="External" Id="rId131"/><Relationship Type="http://schemas.openxmlformats.org/officeDocument/2006/relationships/hyperlink" Target="https://jira.its-sib.ru/issues/?jql=issue%20in%20(TECHWIM-3953,DOCCORP-23034)" TargetMode="External" Id="rId132"/><Relationship Type="http://schemas.openxmlformats.org/officeDocument/2006/relationships/hyperlink" Target="https://jira.its-sib.ru/issues/?jql=issue%20in%20(DOCCORP-23034)" TargetMode="External" Id="rId133"/><Relationship Type="http://schemas.openxmlformats.org/officeDocument/2006/relationships/hyperlink" Target="https://jira.its-sib.ru/issues/?jql=issue%20in%20(DOCCORP-23034)" TargetMode="External" Id="rId134"/><Relationship Type="http://schemas.openxmlformats.org/officeDocument/2006/relationships/hyperlink" Target="https://jira.its-sib.ru/issues/?jql=issue%20in%20(DOCCORP-23034)" TargetMode="External" Id="rId135"/><Relationship Type="http://schemas.openxmlformats.org/officeDocument/2006/relationships/hyperlink" Target="https://jira.its-sib.ru/issues/?jql=issue%20in%20(DOCCORP-22843)" TargetMode="External" Id="rId136"/><Relationship Type="http://schemas.openxmlformats.org/officeDocument/2006/relationships/hyperlink" Target="https://jira.its-sib.ru/issues/?jql=issue%20in%20(DOCCORP-22843)" TargetMode="External" Id="rId137"/><Relationship Type="http://schemas.openxmlformats.org/officeDocument/2006/relationships/hyperlink" Target="https://jira.its-sib.ru/issues/?jql=issue%20in%20(DOCCORP-22843)" TargetMode="External" Id="rId138"/><Relationship Type="http://schemas.openxmlformats.org/officeDocument/2006/relationships/hyperlink" Target="https://jira.its-sib.ru/issues/?jql=issue%20in%20(TECHWIM-3952,DOCCORP-23034)" TargetMode="External" Id="rId139"/><Relationship Type="http://schemas.openxmlformats.org/officeDocument/2006/relationships/hyperlink" Target="https://jira.its-sib.ru/issues/?jql=issue%20in%20(TECHWIM-3952,DOCCORP-23034)" TargetMode="External" Id="rId140"/><Relationship Type="http://schemas.openxmlformats.org/officeDocument/2006/relationships/hyperlink" Target="https://jira.its-sib.ru/issues/?jql=issue%20in%20(TECHWIM-3952,DOCCORP-23034)" TargetMode="External" Id="rId141"/><Relationship Type="http://schemas.openxmlformats.org/officeDocument/2006/relationships/hyperlink" Target="https://jira.its-sib.ru/issues/?jql=issue%20in%20(DOCCORP-23034)" TargetMode="External" Id="rId142"/><Relationship Type="http://schemas.openxmlformats.org/officeDocument/2006/relationships/hyperlink" Target="https://jira.its-sib.ru/issues/?jql=issue%20in%20(DOCCORP-23034)" TargetMode="External" Id="rId143"/><Relationship Type="http://schemas.openxmlformats.org/officeDocument/2006/relationships/hyperlink" Target="https://jira.its-sib.ru/issues/?jql=issue%20in%20(TECHWIM-3754)" TargetMode="External" Id="rId144"/><Relationship Type="http://schemas.openxmlformats.org/officeDocument/2006/relationships/hyperlink" Target="https://jira.its-sib.ru/issues/?jql=issue%20in%20(TECHWIM-3804)" TargetMode="External" Id="rId145"/><Relationship Type="http://schemas.openxmlformats.org/officeDocument/2006/relationships/hyperlink" Target="https://jira.its-sib.ru/issues/?jql=issue%20in%20(TECHWIM-3816)" TargetMode="External" Id="rId146"/><Relationship Type="http://schemas.openxmlformats.org/officeDocument/2006/relationships/hyperlink" Target="https://jira.its-sib.ru/issues/?jql=issue%20in%20(TECHWIM-3892,TECHWIM-3855)" TargetMode="External" Id="rId147"/><Relationship Type="http://schemas.openxmlformats.org/officeDocument/2006/relationships/hyperlink" Target="https://jira.its-sib.ru/issues/?jql=issue%20in%20(TECHWIM-3903,TECHWIM-3892)" TargetMode="External" Id="rId148"/><Relationship Type="http://schemas.openxmlformats.org/officeDocument/2006/relationships/hyperlink" Target="https://jira.its-sib.ru/issues/?jql=issue%20in%20(TECHWIM-3915,TECHWIM-3914)" TargetMode="External" Id="rId149"/><Relationship Type="http://schemas.openxmlformats.org/officeDocument/2006/relationships/hyperlink" Target="https://jira.its-sib.ru/issues/?jql=issue%20in%20(TECHWIM-3922,TECHWIM-3914,TECHWIM-3772)" TargetMode="External" Id="rId150"/><Relationship Type="http://schemas.openxmlformats.org/officeDocument/2006/relationships/hyperlink" Target="https://jira.its-sib.ru/issues/?jql=issue%20in%20(TECHWIM-3955)" TargetMode="External" Id="rId151"/><Relationship Type="http://schemas.openxmlformats.org/officeDocument/2006/relationships/hyperlink" Target="https://jira.its-sib.ru/issues/?jql=issue%20in%20(TECHWIM-3772)" TargetMode="External" Id="rId152"/><Relationship Type="http://schemas.openxmlformats.org/officeDocument/2006/relationships/hyperlink" Target="https://jira.its-sib.ru/issues/?jql=issue%20in%20(TECHWIM-3772)" TargetMode="External" Id="rId153"/><Relationship Type="http://schemas.openxmlformats.org/officeDocument/2006/relationships/hyperlink" Target="https://jira.its-sib.ru/issues/?jql=issue%20in%20(TECHWIM-4024,TECHWIM-3772)" TargetMode="External" Id="rId154"/><Relationship Type="http://schemas.openxmlformats.org/officeDocument/2006/relationships/hyperlink" Target="https://jira.its-sib.ru/issues/?jql=issue%20in%20(TECHWIM-3772)" TargetMode="External" Id="rId155"/><Relationship Type="http://schemas.openxmlformats.org/officeDocument/2006/relationships/hyperlink" Target="https://jira.its-sib.ru/issues/?jql=issue%20in%20(TECHWIM-4044,TECHWIM-3772)" TargetMode="External" Id="rId156"/><Relationship Type="http://schemas.openxmlformats.org/officeDocument/2006/relationships/hyperlink" Target="https://jira.its-sib.ru/issues/?jql=issue%20in%20(TECHITS-1676)" TargetMode="External" Id="rId157"/><Relationship Type="http://schemas.openxmlformats.org/officeDocument/2006/relationships/hyperlink" Target="https://jira.its-sib.ru/issues/?jql=issue%20in%20(TECHITS-1679)" TargetMode="External" Id="rId158"/><Relationship Type="http://schemas.openxmlformats.org/officeDocument/2006/relationships/hyperlink" Target="https://jira.its-sib.ru/issues/?jql=issue%20in%20(TECHITS-1694)" TargetMode="External" Id="rId159"/><Relationship Type="http://schemas.openxmlformats.org/officeDocument/2006/relationships/hyperlink" Target="https://jira.its-sib.ru/issues/?jql=issue%20in%20(TECHITS-1726)" TargetMode="External" Id="rId160"/><Relationship Type="http://schemas.openxmlformats.org/officeDocument/2006/relationships/hyperlink" Target="https://jira.its-sib.ru/issues/?jql=issue%20in%20(TECHITS-1741)" TargetMode="External" Id="rId161"/><Relationship Type="http://schemas.openxmlformats.org/officeDocument/2006/relationships/hyperlink" Target="https://jira.its-sib.ru/issues/?jql=issue%20in%20(TECHITS-1660)" TargetMode="External" Id="rId162"/><Relationship Type="http://schemas.openxmlformats.org/officeDocument/2006/relationships/hyperlink" Target="https://jira.its-sib.ru/issues/?jql=issue%20in%20(TECHITS-1697,TECHITS-1696,TECHITS-1695)" TargetMode="External" Id="rId163"/><Relationship Type="http://schemas.openxmlformats.org/officeDocument/2006/relationships/hyperlink" Target="https://jira.its-sib.ru/issues/?jql=issue%20in%20(TECHITS-1740,TECHITS-1739,TECHITS-1738,TECHITS-1737,TECHITS-1736,TECHITS-1735,TECHITS-1734)" TargetMode="External" Id="rId164"/><Relationship Type="http://schemas.openxmlformats.org/officeDocument/2006/relationships/hyperlink" Target="https://jira.its-sib.ru/issues/?jql=issue%20in%20(TECHWIM-3954,DOCCORP-23036)" TargetMode="External" Id="rId165"/><Relationship Type="http://schemas.openxmlformats.org/officeDocument/2006/relationships/hyperlink" Target="https://jira.its-sib.ru/issues/?jql=issue%20in%20(TECHWIM-3957,DOCCORP-23036,TECHWIM-3957,DOCCORP-23036,TECHWIM-3956,DOCCORP-23036)" TargetMode="External" Id="rId166"/><Relationship Type="http://schemas.openxmlformats.org/officeDocument/2006/relationships/hyperlink" Target="https://jira.its-sib.ru/issues/?jql=issue%20in%20(TECHWIM-3982,DOCCORP-23036,TECHWIM-3956,DOCCORP-23036)" TargetMode="External" Id="rId167"/><Relationship Type="http://schemas.openxmlformats.org/officeDocument/2006/relationships/hyperlink" Target="https://jira.its-sib.ru/issues/?jql=issue%20in%20(TECHWIM-3982,DOCCORP-23083)" TargetMode="External" Id="rId168"/><Relationship Type="http://schemas.openxmlformats.org/officeDocument/2006/relationships/hyperlink" Target="https://jira.its-sib.ru/issues/?jql=issue%20in%20(TECHWIM-3762,TECHWIM-3757)" TargetMode="External" Id="rId169"/><Relationship Type="http://schemas.openxmlformats.org/officeDocument/2006/relationships/hyperlink" Target="https://jira.its-sib.ru/issues/?jql=issue%20in%20(TECHWIM-3761)" TargetMode="External" Id="rId170"/><Relationship Type="http://schemas.openxmlformats.org/officeDocument/2006/relationships/hyperlink" Target="https://jira.its-sib.ru/issues/?jql=issue%20in%20(TECHWIM-3760)" TargetMode="External" Id="rId171"/><Relationship Type="http://schemas.openxmlformats.org/officeDocument/2006/relationships/hyperlink" Target="https://jira.its-sib.ru/issues/?jql=issue%20in%20(TECHWIM-3759)" TargetMode="External" Id="rId172"/><Relationship Type="http://schemas.openxmlformats.org/officeDocument/2006/relationships/hyperlink" Target="https://jira.its-sib.ru/issues/?jql=issue%20in%20(TECHWIM-3668)" TargetMode="External" Id="rId173"/><Relationship Type="http://schemas.openxmlformats.org/officeDocument/2006/relationships/hyperlink" Target="https://jira.its-sib.ru/issues/?jql=issue%20in%20(TECHWIM-3823)" TargetMode="External" Id="rId174"/><Relationship Type="http://schemas.openxmlformats.org/officeDocument/2006/relationships/hyperlink" Target="https://jira.its-sib.ru/issues/?jql=issue%20in%20(DOCCORP-22737)" TargetMode="External" Id="rId175"/><Relationship Type="http://schemas.openxmlformats.org/officeDocument/2006/relationships/hyperlink" Target="https://jira.its-sib.ru/issues/?jql=issue%20in%20(TECHITS-1655,TECHITS-1654,TECHITS-1653)" TargetMode="External" Id="rId176"/><Relationship Type="http://schemas.openxmlformats.org/officeDocument/2006/relationships/hyperlink" Target="https://jira.its-sib.ru/issues/?jql=issue%20in%20(TECHITS-1652)" TargetMode="External" Id="rId177"/><Relationship Type="http://schemas.openxmlformats.org/officeDocument/2006/relationships/hyperlink" Target="https://jira.its-sib.ru/issues/?jql=issue%20in%20(TECHWIM-3966)" TargetMode="External" Id="rId178"/><Relationship Type="http://schemas.openxmlformats.org/officeDocument/2006/relationships/hyperlink" Target="https://jira.its-sib.ru/issues/?jql=issue%20in%20(DOCCORP-22796)" TargetMode="External" Id="rId179"/><Relationship Type="http://schemas.openxmlformats.org/officeDocument/2006/relationships/hyperlink" Target="https://jira.its-sib.ru/issues/?jql=issue%20in%20(DOCCORP-22796)" TargetMode="External" Id="rId180"/><Relationship Type="http://schemas.openxmlformats.org/officeDocument/2006/relationships/hyperlink" Target="https://jira.its-sib.ru/issues/?jql=issue%20in%20(DOCCORP-22796)" TargetMode="External" Id="rId181"/><Relationship Type="http://schemas.openxmlformats.org/officeDocument/2006/relationships/hyperlink" Target="https://jira.its-sib.ru/issues/?jql=issue%20in%20(DOCCORP-22796)" TargetMode="External" Id="rId182"/><Relationship Type="http://schemas.openxmlformats.org/officeDocument/2006/relationships/hyperlink" Target="https://jira.its-sib.ru/issues/?jql=issue%20in%20(TECHWIM-3824)" TargetMode="External" Id="rId183"/><Relationship Type="http://schemas.openxmlformats.org/officeDocument/2006/relationships/hyperlink" Target="https://jira.its-sib.ru/issues/?jql=issue%20in%20(TECHWIM-3930)" TargetMode="External" Id="rId184"/><Relationship Type="http://schemas.openxmlformats.org/officeDocument/2006/relationships/hyperlink" Target="https://jira.its-sib.ru/issues/?jql=issue%20in%20(TECHITS-1702,TECHITS-1701,TECHITS-1700)" TargetMode="External" Id="rId185"/><Relationship Type="http://schemas.openxmlformats.org/officeDocument/2006/relationships/hyperlink" Target="https://jira.its-sib.ru/issues/?jql=issue%20in%20(TECHITS-1699,TECHITS-1698)" TargetMode="External" Id="rId186"/><Relationship Type="http://schemas.openxmlformats.org/officeDocument/2006/relationships/hyperlink" Target="https://jira.its-sib.ru/issues/?jql=issue%20in%20(DOCCORP-22735)" TargetMode="External" Id="rId187"/><Relationship Type="http://schemas.openxmlformats.org/officeDocument/2006/relationships/hyperlink" Target="https://jira.its-sib.ru/issues/?jql=issue%20in%20(TECHWIM-3775)" TargetMode="External" Id="rId188"/><Relationship Type="http://schemas.openxmlformats.org/officeDocument/2006/relationships/hyperlink" Target="https://jira.its-sib.ru/issues/?jql=issue%20in%20(DOCCORP-22560)" TargetMode="External" Id="rId189"/><Relationship Type="http://schemas.openxmlformats.org/officeDocument/2006/relationships/hyperlink" Target="https://jira.its-sib.ru/issues/?jql=issue%20in%20(DOCCORP-22560)" TargetMode="External" Id="rId190"/><Relationship Type="http://schemas.openxmlformats.org/officeDocument/2006/relationships/hyperlink" Target="https://jira.its-sib.ru/issues/?jql=issue%20in%20(DOCCORP-22560)" TargetMode="External" Id="rId191"/><Relationship Type="http://schemas.openxmlformats.org/officeDocument/2006/relationships/hyperlink" Target="https://jira.its-sib.ru/issues/?jql=issue%20in%20(DOCCORP-22560)" TargetMode="External" Id="rId192"/><Relationship Type="http://schemas.openxmlformats.org/officeDocument/2006/relationships/hyperlink" Target="https://jira.its-sib.ru/issues/?jql=issue%20in%20(DOCCORP-22560)" TargetMode="External" Id="rId193"/><Relationship Type="http://schemas.openxmlformats.org/officeDocument/2006/relationships/hyperlink" Target="https://jira.its-sib.ru/issues/?jql=issue%20in%20(DOCCORP-22560)" TargetMode="External" Id="rId194"/><Relationship Type="http://schemas.openxmlformats.org/officeDocument/2006/relationships/hyperlink" Target="https://jira.its-sib.ru/issues/?jql=issue%20in%20(DOCCORP-22560)" TargetMode="External" Id="rId195"/><Relationship Type="http://schemas.openxmlformats.org/officeDocument/2006/relationships/hyperlink" Target="https://jira.its-sib.ru/issues/?jql=issue%20in%20(DOCCORP-22560)" TargetMode="External" Id="rId196"/><Relationship Type="http://schemas.openxmlformats.org/officeDocument/2006/relationships/hyperlink" Target="https://jira.its-sib.ru/issues/?jql=issue%20in%20(DOCCORP-22560)" TargetMode="External" Id="rId197"/><Relationship Type="http://schemas.openxmlformats.org/officeDocument/2006/relationships/hyperlink" Target="https://jira.its-sib.ru/issues/?jql=issue%20in%20(DOCCORP-22560)" TargetMode="External" Id="rId198"/><Relationship Type="http://schemas.openxmlformats.org/officeDocument/2006/relationships/hyperlink" Target="https://jira.its-sib.ru/issues/?jql=issue%20in%20(DOCCORP-22560)" TargetMode="External" Id="rId199"/><Relationship Type="http://schemas.openxmlformats.org/officeDocument/2006/relationships/hyperlink" Target="https://jira.its-sib.ru/issues/?jql=issue%20in%20(DOCCORP-22560)" TargetMode="External" Id="rId200"/><Relationship Type="http://schemas.openxmlformats.org/officeDocument/2006/relationships/hyperlink" Target="https://jira.its-sib.ru/issues/?jql=issue%20in%20(DOCCORP-22560)" TargetMode="External" Id="rId201"/><Relationship Type="http://schemas.openxmlformats.org/officeDocument/2006/relationships/hyperlink" Target="https://jira.its-sib.ru/issues/?jql=issue%20in%20(DOCCORP-22560)" TargetMode="External" Id="rId202"/><Relationship Type="http://schemas.openxmlformats.org/officeDocument/2006/relationships/hyperlink" Target="https://jira.its-sib.ru/issues/?jql=issue%20in%20(DOCCORP-22560)" TargetMode="External" Id="rId203"/><Relationship Type="http://schemas.openxmlformats.org/officeDocument/2006/relationships/hyperlink" Target="https://jira.its-sib.ru/issues/?jql=issue%20in%20(DOCCORP-22560)" TargetMode="External" Id="rId204"/><Relationship Type="http://schemas.openxmlformats.org/officeDocument/2006/relationships/hyperlink" Target="https://jira.its-sib.ru/issues/?jql=issue%20in%20(DOCCORP-22560)" TargetMode="External" Id="rId205"/><Relationship Type="http://schemas.openxmlformats.org/officeDocument/2006/relationships/hyperlink" Target="https://jira.its-sib.ru/issues/?jql=issue%20in%20(DOCCORP-22560)" TargetMode="External" Id="rId206"/><Relationship Type="http://schemas.openxmlformats.org/officeDocument/2006/relationships/hyperlink" Target="https://jira.its-sib.ru/issues/?jql=issue%20in%20(DOCCORP-22560)" TargetMode="External" Id="rId207"/><Relationship Type="http://schemas.openxmlformats.org/officeDocument/2006/relationships/hyperlink" Target="https://jira.its-sib.ru/issues/?jql=issue%20in%20(DOCCORP-22560)" TargetMode="External" Id="rId208"/><Relationship Type="http://schemas.openxmlformats.org/officeDocument/2006/relationships/hyperlink" Target="https://jira.its-sib.ru/issues/?jql=issue%20in%20(DOCCORP-22560)" TargetMode="External" Id="rId209"/><Relationship Type="http://schemas.openxmlformats.org/officeDocument/2006/relationships/hyperlink" Target="https://jira.its-sib.ru/issues/?jql=issue%20in%20(DOCCORP-22560)" TargetMode="External" Id="rId210"/><Relationship Type="http://schemas.openxmlformats.org/officeDocument/2006/relationships/hyperlink" Target="https://jira.its-sib.ru/issues/?jql=issue%20in%20(DOCCORP-22560)" TargetMode="External" Id="rId211"/><Relationship Type="http://schemas.openxmlformats.org/officeDocument/2006/relationships/hyperlink" Target="https://jira.its-sib.ru/issues/?jql=issue%20in%20(DOCCORP-22560)" TargetMode="External" Id="rId212"/><Relationship Type="http://schemas.openxmlformats.org/officeDocument/2006/relationships/hyperlink" Target="https://jira.its-sib.ru/issues/?jql=issue%20in%20(DOCCORP-22560)" TargetMode="External" Id="rId213"/><Relationship Type="http://schemas.openxmlformats.org/officeDocument/2006/relationships/hyperlink" Target="https://jira.its-sib.ru/issues/?jql=issue%20in%20(DOCCORP-22560)" TargetMode="External" Id="rId214"/><Relationship Type="http://schemas.openxmlformats.org/officeDocument/2006/relationships/hyperlink" Target="https://jira.its-sib.ru/issues/?jql=issue%20in%20(DOCCORP-22560)" TargetMode="External" Id="rId215"/><Relationship Type="http://schemas.openxmlformats.org/officeDocument/2006/relationships/hyperlink" Target="https://jira.its-sib.ru/issues/?jql=issue%20in%20(DOCCORP-22864)" TargetMode="External" Id="rId216"/><Relationship Type="http://schemas.openxmlformats.org/officeDocument/2006/relationships/hyperlink" Target="https://jira.its-sib.ru/issues/?jql=issue%20in%20(DOCCORP-22864)" TargetMode="External" Id="rId217"/><Relationship Type="http://schemas.openxmlformats.org/officeDocument/2006/relationships/hyperlink" Target="https://jira.its-sib.ru/issues/?jql=issue%20in%20(DOCCORP-22864)" TargetMode="External" Id="rId218"/><Relationship Type="http://schemas.openxmlformats.org/officeDocument/2006/relationships/hyperlink" Target="https://jira.its-sib.ru/issues/?jql=issue%20in%20(DOCCORP-22864)" TargetMode="External" Id="rId219"/><Relationship Type="http://schemas.openxmlformats.org/officeDocument/2006/relationships/hyperlink" Target="https://jira.its-sib.ru/issues/?jql=issue%20in%20(DOCCORP-22864)" TargetMode="External" Id="rId220"/><Relationship Type="http://schemas.openxmlformats.org/officeDocument/2006/relationships/hyperlink" Target="https://jira.its-sib.ru/issues/?jql=issue%20in%20(DOCCORP-22817)" TargetMode="External" Id="rId221"/><Relationship Type="http://schemas.openxmlformats.org/officeDocument/2006/relationships/hyperlink" Target="https://jira.its-sib.ru/issues/?jql=issue%20in%20(DOCCORP-22817)" TargetMode="External" Id="rId222"/><Relationship Type="http://schemas.openxmlformats.org/officeDocument/2006/relationships/hyperlink" Target="https://jira.its-sib.ru/issues/?jql=issue%20in%20(DOCCORP-22817)" TargetMode="External" Id="rId223"/><Relationship Type="http://schemas.openxmlformats.org/officeDocument/2006/relationships/hyperlink" Target="https://jira.its-sib.ru/issues/?jql=issue%20in%20(DOCCORP-22817)" TargetMode="External" Id="rId224"/><Relationship Type="http://schemas.openxmlformats.org/officeDocument/2006/relationships/hyperlink" Target="https://jira.its-sib.ru/issues/?jql=issue%20in%20(DOCCORP-22817)" TargetMode="External" Id="rId225"/><Relationship Type="http://schemas.openxmlformats.org/officeDocument/2006/relationships/hyperlink" Target="https://jira.its-sib.ru/issues/?jql=issue%20in%20(DOCCORP-23095)" TargetMode="External" Id="rId226"/><Relationship Type="http://schemas.openxmlformats.org/officeDocument/2006/relationships/hyperlink" Target="https://jira.its-sib.ru/issues/?jql=issue%20in%20(DOCCORP-23116)" TargetMode="External" Id="rId227"/><Relationship Type="http://schemas.openxmlformats.org/officeDocument/2006/relationships/hyperlink" Target="https://jira.its-sib.ru/issues/?jql=issue%20in%20(DOCCORP-22839)" TargetMode="External" Id="rId228"/><Relationship Type="http://schemas.openxmlformats.org/officeDocument/2006/relationships/hyperlink" Target="https://jira.its-sib.ru/issues/?jql=issue%20in%20(DOCCORP-22839)" TargetMode="External" Id="rId229"/><Relationship Type="http://schemas.openxmlformats.org/officeDocument/2006/relationships/hyperlink" Target="https://jira.its-sib.ru/issues/?jql=issue%20in%20(DOCCORP-22839)" TargetMode="External" Id="rId230"/><Relationship Type="http://schemas.openxmlformats.org/officeDocument/2006/relationships/hyperlink" Target="https://jira.its-sib.ru/issues/?jql=issue%20in%20(DOCCORP-22839)" TargetMode="External" Id="rId231"/><Relationship Type="http://schemas.openxmlformats.org/officeDocument/2006/relationships/hyperlink" Target="https://jira.its-sib.ru/issues/?jql=issue%20in%20(DOCCORP-22839)" TargetMode="External" Id="rId232"/><Relationship Type="http://schemas.openxmlformats.org/officeDocument/2006/relationships/hyperlink" Target="https://jira.its-sib.ru/issues/?jql=issue%20in%20(DOCCORP-22839)" TargetMode="External" Id="rId233"/><Relationship Type="http://schemas.openxmlformats.org/officeDocument/2006/relationships/hyperlink" Target="https://jira.its-sib.ru/issues/?jql=issue%20in%20(DOCCORP-22839)" TargetMode="External" Id="rId234"/><Relationship Type="http://schemas.openxmlformats.org/officeDocument/2006/relationships/hyperlink" Target="https://jira.its-sib.ru/issues/?jql=issue%20in%20(DOCCORP-22839)" TargetMode="External" Id="rId235"/><Relationship Type="http://schemas.openxmlformats.org/officeDocument/2006/relationships/hyperlink" Target="https://jira.its-sib.ru/issues/?jql=issue%20in%20(DOCCORP-23115)" TargetMode="External" Id="rId236"/><Relationship Type="http://schemas.openxmlformats.org/officeDocument/2006/relationships/hyperlink" Target="https://jira.its-sib.ru/issues/?jql=issue%20in%20(METROLOGY-58,METROLOGY-51)" TargetMode="External" Id="rId237"/><Relationship Type="http://schemas.openxmlformats.org/officeDocument/2006/relationships/hyperlink" Target="https://jira.its-sib.ru/issues/?jql=issue%20in%20(METROLOGY-58,METROLOGY-51)" TargetMode="External" Id="rId238"/><Relationship Type="http://schemas.openxmlformats.org/officeDocument/2006/relationships/hyperlink" Target="https://jira.its-sib.ru/issues/?jql=issue%20in%20(METROLOGY-57,METROLOGY-56,METROLOGY-55,METROLOGY-54,METROLOGY-53,METROLOGY-52)" TargetMode="External" Id="rId239"/><Relationship Type="http://schemas.openxmlformats.org/officeDocument/2006/relationships/hyperlink" Target="https://jira.its-sib.ru/issues/?jql=issue%20in%20(METROLOGY-57,METROLOGY-56,METROLOGY-55,METROLOGY-54,METROLOGY-53,METROLOGY-52)" TargetMode="External" Id="rId240"/><Relationship Type="http://schemas.openxmlformats.org/officeDocument/2006/relationships/hyperlink" Target="https://jira.its-sib.ru/issues/?jql=issue%20in%20(METROLOGY-57,METROLOGY-56,METROLOGY-55,METROLOGY-54,METROLOGY-53,METROLOGY-52)" TargetMode="External" Id="rId241"/><Relationship Type="http://schemas.openxmlformats.org/officeDocument/2006/relationships/hyperlink" Target="https://jira.its-sib.ru/issues/?jql=issue%20in%20(METROLOGY-57,METROLOGY-56,METROLOGY-55,METROLOGY-54,METROLOGY-53,METROLOGY-52)" TargetMode="External" Id="rId242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3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4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5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6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7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8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49"/><Relationship Type="http://schemas.openxmlformats.org/officeDocument/2006/relationships/hyperlink" Target="https://jira.its-sib.ru/issues/?jql=issue%20in%20(METROLOGY-57,DOCCORP-22838,METROLOGY-56,DOCCORP-22838,METROLOGY-55,DOCCORP-22838,METROLOGY-54,DOCCORP-22838,METROLOGY-53,DOCCORP-22838,METROLOGY-52,DOCCORP-22838)" TargetMode="External" Id="rId250"/><Relationship Type="http://schemas.openxmlformats.org/officeDocument/2006/relationships/hyperlink" Target="https://jira.its-sib.ru/issues/?jql=issue%20in%20(METROLOGY-57,DOCCORP-23117,METROLOGY-56,DOCCORP-23117,METROLOGY-55,DOCCORP-23117,METROLOGY-54,DOCCORP-23117,METROLOGY-53,DOCCORP-23117,METROLOGY-52,DOCCORP-23117)" TargetMode="External" Id="rId251"/><Relationship Type="http://schemas.openxmlformats.org/officeDocument/2006/relationships/hyperlink" Target="https://jira.its-sib.ru/issues/?jql=issue%20in%20(DOCCORP-22920)" TargetMode="External" Id="rId252"/><Relationship Type="http://schemas.openxmlformats.org/officeDocument/2006/relationships/hyperlink" Target="https://jira.its-sib.ru/issues/?jql=issue%20in%20(DOCCORP-22920)" TargetMode="External" Id="rId253"/><Relationship Type="http://schemas.openxmlformats.org/officeDocument/2006/relationships/hyperlink" Target="https://jira.its-sib.ru/issues/?jql=issue%20in%20(DOCCORP-22920)" TargetMode="External" Id="rId254"/><Relationship Type="http://schemas.openxmlformats.org/officeDocument/2006/relationships/hyperlink" Target="https://jira.its-sib.ru/issues/?jql=issue%20in%20(DOCCORP-22920)" TargetMode="External" Id="rId255"/><Relationship Type="http://schemas.openxmlformats.org/officeDocument/2006/relationships/hyperlink" Target="https://jira.its-sib.ru/issues/?jql=issue%20in%20(DOCCORP-22920)" TargetMode="External" Id="rId256"/><Relationship Type="http://schemas.openxmlformats.org/officeDocument/2006/relationships/hyperlink" Target="https://jira.its-sib.ru/issues/?jql=issue%20in%20(DOCCORP-22920)" TargetMode="External" Id="rId257"/><Relationship Type="http://schemas.openxmlformats.org/officeDocument/2006/relationships/hyperlink" Target="https://jira.its-sib.ru/issues/?jql=issue%20in%20(DOCCORP-22920)" TargetMode="External" Id="rId258"/><Relationship Type="http://schemas.openxmlformats.org/officeDocument/2006/relationships/hyperlink" Target="https://jira.its-sib.ru/issues/?jql=issue%20in%20(DOCCORP-22919)" TargetMode="External" Id="rId259"/><Relationship Type="http://schemas.openxmlformats.org/officeDocument/2006/relationships/hyperlink" Target="https://jira.its-sib.ru/issues/?jql=issue%20in%20(DOCCORP-22919)" TargetMode="External" Id="rId260"/><Relationship Type="http://schemas.openxmlformats.org/officeDocument/2006/relationships/hyperlink" Target="https://jira.its-sib.ru/issues/?jql=issue%20in%20(DOCCORP-22919)" TargetMode="External" Id="rId261"/><Relationship Type="http://schemas.openxmlformats.org/officeDocument/2006/relationships/hyperlink" Target="https://jira.its-sib.ru/issues/?jql=issue%20in%20(DOCCORP-22420)" TargetMode="External" Id="rId262"/><Relationship Type="http://schemas.openxmlformats.org/officeDocument/2006/relationships/hyperlink" Target="https://jira.its-sib.ru/issues/?jql=issue%20in%20(DOCCORP-22799)" TargetMode="External" Id="rId263"/><Relationship Type="http://schemas.openxmlformats.org/officeDocument/2006/relationships/hyperlink" Target="https://jira.its-sib.ru/issues/?jql=issue%20in%20(DOCCORP-22799)" TargetMode="External" Id="rId264"/><Relationship Type="http://schemas.openxmlformats.org/officeDocument/2006/relationships/hyperlink" Target="https://jira.its-sib.ru/issues/?jql=issue%20in%20(DOCCORP-22799)" TargetMode="External" Id="rId265"/><Relationship Type="http://schemas.openxmlformats.org/officeDocument/2006/relationships/hyperlink" Target="https://jira.its-sib.ru/issues/?jql=issue%20in%20(DOCCORP-22799)" TargetMode="External" Id="rId266"/><Relationship Type="http://schemas.openxmlformats.org/officeDocument/2006/relationships/hyperlink" Target="https://jira.its-sib.ru/issues/?jql=issue%20in%20(DOCCORP-22799)" TargetMode="External" Id="rId267"/><Relationship Type="http://schemas.openxmlformats.org/officeDocument/2006/relationships/hyperlink" Target="https://jira.its-sib.ru/issues/?jql=issue%20in%20(DOCCORP-22799)" TargetMode="External" Id="rId268"/><Relationship Type="http://schemas.openxmlformats.org/officeDocument/2006/relationships/hyperlink" Target="https://jira.its-sib.ru/issues/?jql=issue%20in%20(DOCCORP-22799)" TargetMode="External" Id="rId269"/><Relationship Type="http://schemas.openxmlformats.org/officeDocument/2006/relationships/hyperlink" Target="https://jira.its-sib.ru/issues/?jql=issue%20in%20(DOCCORP-22799)" TargetMode="External" Id="rId270"/><Relationship Type="http://schemas.openxmlformats.org/officeDocument/2006/relationships/hyperlink" Target="https://jira.its-sib.ru/issues/?jql=issue%20in%20(DOCCORP-22799)" TargetMode="External" Id="rId271"/><Relationship Type="http://schemas.openxmlformats.org/officeDocument/2006/relationships/hyperlink" Target="https://jira.its-sib.ru/issues/?jql=issue%20in%20(DOCCORP-22799)" TargetMode="External" Id="rId272"/><Relationship Type="http://schemas.openxmlformats.org/officeDocument/2006/relationships/hyperlink" Target="https://jira.its-sib.ru/issues/?jql=issue%20in%20(DOCCORP-22799)" TargetMode="External" Id="rId273"/><Relationship Type="http://schemas.openxmlformats.org/officeDocument/2006/relationships/hyperlink" Target="https://jira.its-sib.ru/issues/?jql=issue%20in%20(DOCCORP-22799)" TargetMode="External" Id="rId274"/><Relationship Type="http://schemas.openxmlformats.org/officeDocument/2006/relationships/hyperlink" Target="https://jira.its-sib.ru/issues/?jql=issue%20in%20(DOCCORP-22799)" TargetMode="External" Id="rId275"/><Relationship Type="http://schemas.openxmlformats.org/officeDocument/2006/relationships/hyperlink" Target="https://jira.its-sib.ru/issues/?jql=issue%20in%20(DOCCORP-22799)" TargetMode="External" Id="rId276"/><Relationship Type="http://schemas.openxmlformats.org/officeDocument/2006/relationships/hyperlink" Target="https://jira.its-sib.ru/issues/?jql=issue%20in%20(DOCCORP-22799)" TargetMode="External" Id="rId277"/><Relationship Type="http://schemas.openxmlformats.org/officeDocument/2006/relationships/hyperlink" Target="https://jira.its-sib.ru/issues/?jql=issue%20in%20(DOCCORP-22799)" TargetMode="External" Id="rId278"/><Relationship Type="http://schemas.openxmlformats.org/officeDocument/2006/relationships/hyperlink" Target="https://jira.its-sib.ru/issues/?jql=issue%20in%20(DOCCORP-22799)" TargetMode="External" Id="rId279"/><Relationship Type="http://schemas.openxmlformats.org/officeDocument/2006/relationships/hyperlink" Target="https://jira.its-sib.ru/issues/?jql=issue%20in%20(DOCCORP-22799)" TargetMode="External" Id="rId280"/><Relationship Type="http://schemas.openxmlformats.org/officeDocument/2006/relationships/hyperlink" Target="https://jira.its-sib.ru/issues/?jql=issue%20in%20(DOCCORP-22799)" TargetMode="External" Id="rId281"/><Relationship Type="http://schemas.openxmlformats.org/officeDocument/2006/relationships/hyperlink" Target="https://jira.its-sib.ru/issues/?jql=issue%20in%20(DOCCORP-22799)" TargetMode="External" Id="rId282"/><Relationship Type="http://schemas.openxmlformats.org/officeDocument/2006/relationships/hyperlink" Target="https://jira.its-sib.ru/issues/?jql=issue%20in%20(DOCCORP-22799)" TargetMode="External" Id="rId283"/><Relationship Type="http://schemas.openxmlformats.org/officeDocument/2006/relationships/hyperlink" Target="https://jira.its-sib.ru/issues/?jql=issue%20in%20(DOCCORP-22799)" TargetMode="External" Id="rId284"/><Relationship Type="http://schemas.openxmlformats.org/officeDocument/2006/relationships/hyperlink" Target="https://jira.its-sib.ru/issues/?jql=issue%20in%20(DOCCORP-22799)" TargetMode="External" Id="rId285"/><Relationship Type="http://schemas.openxmlformats.org/officeDocument/2006/relationships/hyperlink" Target="https://jira.its-sib.ru/issues/?jql=issue%20in%20(DOCCORP-22799)" TargetMode="External" Id="rId286"/><Relationship Type="http://schemas.openxmlformats.org/officeDocument/2006/relationships/hyperlink" Target="https://jira.its-sib.ru/issues/?jql=issue%20in%20(DOCCORP-22799)" TargetMode="External" Id="rId287"/><Relationship Type="http://schemas.openxmlformats.org/officeDocument/2006/relationships/hyperlink" Target="https://jira.its-sib.ru/issues/?jql=issue%20in%20(DOCCORP-22799)" TargetMode="External" Id="rId288"/><Relationship Type="http://schemas.openxmlformats.org/officeDocument/2006/relationships/hyperlink" Target="https://jira.its-sib.ru/issues/?jql=issue%20in%20(DOCCORP-22799)" TargetMode="External" Id="rId289"/><Relationship Type="http://schemas.openxmlformats.org/officeDocument/2006/relationships/hyperlink" Target="https://jira.its-sib.ru/issues/?jql=issue%20in%20(DOCCORP-22799)" TargetMode="External" Id="rId290"/><Relationship Type="http://schemas.openxmlformats.org/officeDocument/2006/relationships/hyperlink" Target="https://jira.its-sib.ru/issues/?jql=issue%20in%20(DOCCORP-22799)" TargetMode="External" Id="rId291"/><Relationship Type="http://schemas.openxmlformats.org/officeDocument/2006/relationships/hyperlink" Target="https://jira.its-sib.ru/issues/?jql=issue%20in%20(DOCCORP-22799)" TargetMode="External" Id="rId292"/><Relationship Type="http://schemas.openxmlformats.org/officeDocument/2006/relationships/hyperlink" Target="https://jira.its-sib.ru/issues/?jql=issue%20in%20(TECHWIM-3776)" TargetMode="External" Id="rId293"/><Relationship Type="http://schemas.openxmlformats.org/officeDocument/2006/relationships/hyperlink" Target="https://jira.its-sib.ru/issues/?jql=issue%20in%20(TECHWIM-3829,TECHWIM-3819,TECHWIM-3807)" TargetMode="External" Id="rId294"/><Relationship Type="http://schemas.openxmlformats.org/officeDocument/2006/relationships/hyperlink" Target="https://jira.its-sib.ru/issues/?jql=issue%20in%20(TECHWIM-3856)" TargetMode="External" Id="rId295"/><Relationship Type="http://schemas.openxmlformats.org/officeDocument/2006/relationships/hyperlink" Target="https://jira.its-sib.ru/browse/DOCCORP-23114" TargetMode="External" Id="rId296"/><Relationship Type="http://schemas.openxmlformats.org/officeDocument/2006/relationships/hyperlink" Target="https://jira.its-sib.ru/issues/?jql=issue%20in%20(TECHWIM-4009)" TargetMode="External" Id="rId297"/><Relationship Type="http://schemas.openxmlformats.org/officeDocument/2006/relationships/hyperlink" Target="https://jira.its-sib.ru/issues/?jql=issue%20in%20(TECHWIM-3927,TECHWIM-3926)" TargetMode="External" Id="rId298"/><Relationship Type="http://schemas.openxmlformats.org/officeDocument/2006/relationships/hyperlink" Target="https://jira.its-sib.ru/issues/?jql=issue%20in%20(TECHWIM-3871,TECHWIM-3870,TECHWIM-3869,TECHWIM-3863,TECHWIM-3863)" TargetMode="External" Id="rId299"/><Relationship Type="http://schemas.openxmlformats.org/officeDocument/2006/relationships/hyperlink" Target="https://jira.its-sib.ru/issues/?jql=issue%20in%20(DOCCORP-22652)" TargetMode="External" Id="rId300"/><Relationship Type="http://schemas.openxmlformats.org/officeDocument/2006/relationships/hyperlink" Target="https://jira.its-sib.ru/issues/?jql=issue%20in%20(DOCCORP-22652)" TargetMode="External" Id="rId301"/><Relationship Type="http://schemas.openxmlformats.org/officeDocument/2006/relationships/hyperlink" Target="https://jira.its-sib.ru/issues/?jql=issue%20in%20(DOCCORP-22652)" TargetMode="External" Id="rId302"/><Relationship Type="http://schemas.openxmlformats.org/officeDocument/2006/relationships/hyperlink" Target="https://jira.its-sib.ru/issues/?jql=issue%20in%20(DOCCORP-22652)" TargetMode="External" Id="rId303"/><Relationship Type="http://schemas.openxmlformats.org/officeDocument/2006/relationships/hyperlink" Target="https://jira.its-sib.ru/issues/?jql=issue%20in%20(DOCCORP-22652)" TargetMode="External" Id="rId304"/><Relationship Type="http://schemas.openxmlformats.org/officeDocument/2006/relationships/hyperlink" Target="https://jira.its-sib.ru/issues/?jql=issue%20in%20(DOCCORP-22652)" TargetMode="External" Id="rId305"/><Relationship Type="http://schemas.openxmlformats.org/officeDocument/2006/relationships/hyperlink" Target="https://jira.its-sib.ru/issues/?jql=issue%20in%20(DOCCORP-22652)" TargetMode="External" Id="rId306"/><Relationship Type="http://schemas.openxmlformats.org/officeDocument/2006/relationships/hyperlink" Target="https://jira.its-sib.ru/issues/?jql=issue%20in%20(TECHWIM-3927,TECHWIM-3926)" TargetMode="External" Id="rId307"/><Relationship Type="http://schemas.openxmlformats.org/officeDocument/2006/relationships/hyperlink" Target="https://jira.its-sib.ru/issues/?jql=issue%20in%20(TECHWIM-3871,TECHWIM-3870,TECHWIM-3869,TECHWIM-3863,TECHWIM-3863,TECHWIM-3863)" TargetMode="External" Id="rId308"/><Relationship Type="http://schemas.openxmlformats.org/officeDocument/2006/relationships/hyperlink" Target="https://jira.its-sib.ru/issues/?jql=issue%20in%20(TECHWIM-3753)" TargetMode="External" Id="rId309"/><Relationship Type="http://schemas.openxmlformats.org/officeDocument/2006/relationships/hyperlink" Target="https://jira.its-sib.ru/issues/?jql=issue%20in%20(TECHWIM-3753)" TargetMode="External" Id="rId310"/><Relationship Type="http://schemas.openxmlformats.org/officeDocument/2006/relationships/hyperlink" Target="https://jira.its-sib.ru/issues/?jql=issue%20in%20(TECHWIM-3758,TECHWIM-3753)" TargetMode="External" Id="rId311"/><Relationship Type="http://schemas.openxmlformats.org/officeDocument/2006/relationships/hyperlink" Target="https://jira.its-sib.ru/issues/?jql=issue%20in%20(TECHWIM-3798)" TargetMode="External" Id="rId312"/><Relationship Type="http://schemas.openxmlformats.org/officeDocument/2006/relationships/hyperlink" Target="https://jira.its-sib.ru/issues/?jql=issue%20in%20(TECHWIM-3828,TECHWIM-3560)" TargetMode="External" Id="rId313"/><Relationship Type="http://schemas.openxmlformats.org/officeDocument/2006/relationships/hyperlink" Target="https://jira.its-sib.ru/issues/?jql=issue%20in%20(TECHWIM-3831)" TargetMode="External" Id="rId314"/><Relationship Type="http://schemas.openxmlformats.org/officeDocument/2006/relationships/hyperlink" Target="https://jira.its-sib.ru/issues/?jql=issue%20in%20(TECHWIM-4048)" TargetMode="External" Id="rId315"/><Relationship Type="http://schemas.openxmlformats.org/officeDocument/2006/relationships/hyperlink" Target="https://jira.its-sib.ru/issues/?jql=issue%20in%20(TECHWIM-3984,TECHWIM-3983)" TargetMode="External" Id="rId316"/><Relationship Type="http://schemas.openxmlformats.org/officeDocument/2006/relationships/hyperlink" Target="https://jira.its-sib.ru/issues/?jql=issue%20in%20(TECHWIM-3799)" TargetMode="External" Id="rId317"/><Relationship Type="http://schemas.openxmlformats.org/officeDocument/2006/relationships/hyperlink" Target="https://jira.its-sib.ru/issues/?jql=issue%20in%20(TECHWIM-4014)" TargetMode="External" Id="rId318"/><Relationship Type="http://schemas.openxmlformats.org/officeDocument/2006/relationships/hyperlink" Target="https://jira.its-sib.ru/issues/?jql=issue%20in%20(TECHWIM-3798,DOCCORP-22820,TECHWIM-3707,DOCCORP-22820)" TargetMode="External" Id="rId319"/><Relationship Type="http://schemas.openxmlformats.org/officeDocument/2006/relationships/hyperlink" Target="https://jira.its-sib.ru/issues/?jql=issue%20in%20(TECHWIM-3798,DOCCORP-22821,TECHWIM-3707,DOCCORP-22821)" TargetMode="External" Id="rId320"/><Relationship Type="http://schemas.openxmlformats.org/officeDocument/2006/relationships/hyperlink" Target="https://jira.its-sib.ru/issues/?jql=issue%20in%20(TECHWIM-3946,DOCCORP-23014,TECHWIM-3945,DOCCORP-23014,TECHWIM-3944,DOCCORP-23014,TECHWIM-3943,DOCCORP-23014,TECHWIM-3937,DOCCORP-23014,TECHWIM-3936,DOCCORP-23014)" TargetMode="External" Id="rId321"/><Relationship Type="http://schemas.openxmlformats.org/officeDocument/2006/relationships/hyperlink" Target="https://jira.its-sib.ru/issues/?jql=issue%20in%20(DOCCORP-23016)" TargetMode="External" Id="rId322"/><Relationship Type="http://schemas.openxmlformats.org/officeDocument/2006/relationships/hyperlink" Target="https://jira.its-sib.ru/issues/?jql=issue%20in%20(TECHWIM-3563,DOCCORP-22760)" TargetMode="External" Id="rId323"/><Relationship Type="http://schemas.openxmlformats.org/officeDocument/2006/relationships/hyperlink" Target="https://jira.its-sib.ru/issues/?jql=issue%20in%20(TECHWIM-3558,DOCCORP-22760)" TargetMode="External" Id="rId324"/><Relationship Type="http://schemas.openxmlformats.org/officeDocument/2006/relationships/hyperlink" Target="https://jira.its-sib.ru/issues/?jql=issue%20in%20(TECHWIM-3707,DOCCORP-22760,TECHWIM-3559,DOCCORP-22760)" TargetMode="External" Id="rId325"/><Relationship Type="http://schemas.openxmlformats.org/officeDocument/2006/relationships/hyperlink" Target="https://jira.its-sib.ru/issues/?jql=issue%20in%20(TECHWIM-3798,DOCCORP-22760,TECHWIM-3707,DOCCORP-22760)" TargetMode="External" Id="rId326"/><Relationship Type="http://schemas.openxmlformats.org/officeDocument/2006/relationships/hyperlink" Target="https://jira.its-sib.ru/issues/?jql=issue%20in%20(TECHWIM-3881,DOCCORP-22912,TECHWIM-3879,DOCCORP-22912,TECHWIM-3878,DOCCORP-22912)" TargetMode="External" Id="rId327"/><Relationship Type="http://schemas.openxmlformats.org/officeDocument/2006/relationships/hyperlink" Target="https://jira.its-sib.ru/issues/?jql=issue%20in%20(TECHWIM-3897,DOCCORP-22912,TECHWIM-3891,DOCCORP-22912)" TargetMode="External" Id="rId328"/><Relationship Type="http://schemas.openxmlformats.org/officeDocument/2006/relationships/hyperlink" Target="https://jira.its-sib.ru/issues/?jql=issue%20in%20(TECHWIM-3911,DOCCORP-22912,TECHWIM-3798,DOCCORP-22912)" TargetMode="External" Id="rId329"/><Relationship Type="http://schemas.openxmlformats.org/officeDocument/2006/relationships/hyperlink" Target="https://jira.its-sib.ru/issues/?jql=issue%20in%20(DOCCORP-22912)" TargetMode="External" Id="rId330"/><Relationship Type="http://schemas.openxmlformats.org/officeDocument/2006/relationships/hyperlink" Target="https://jira.its-sib.ru/issues/?jql=issue%20in%20(TECHWIM-3937,DOCCORP-22912,TECHWIM-3936,DOCCORP-22912)" TargetMode="External" Id="rId331"/><Relationship Type="http://schemas.openxmlformats.org/officeDocument/2006/relationships/hyperlink" Target="https://jira.its-sib.ru/issues/?jql=issue%20in%20(TECHWIM-3946,DOCCORP-22912,TECHWIM-3945,DOCCORP-22912,TECHWIM-3944,DOCCORP-22912,TECHWIM-3943,DOCCORP-22912,TECHWIM-3937,DOCCORP-22912,TECHWIM-3936,DOCCORP-22912)" TargetMode="External" Id="rId332"/><Relationship Type="http://schemas.openxmlformats.org/officeDocument/2006/relationships/hyperlink" Target="https://jira.its-sib.ru/issues/?jql=issue%20in%20(DOCCORP-22912)" TargetMode="External" Id="rId333"/><Relationship Type="http://schemas.openxmlformats.org/officeDocument/2006/relationships/hyperlink" Target="https://jira.its-sib.ru/issues/?jql=issue%20in%20(DOCCORP-22912)" TargetMode="External" Id="rId334"/><Relationship Type="http://schemas.openxmlformats.org/officeDocument/2006/relationships/hyperlink" Target="https://jira.its-sib.ru/issues/?jql=issue%20in%20(DOCCORP-22912)" TargetMode="External" Id="rId335"/><Relationship Type="http://schemas.openxmlformats.org/officeDocument/2006/relationships/hyperlink" Target="https://jira.its-sib.ru/issues/?jql=issue%20in%20(DOCCORP-22912)" TargetMode="External" Id="rId336"/><Relationship Type="http://schemas.openxmlformats.org/officeDocument/2006/relationships/hyperlink" Target="https://jira.its-sib.ru/issues/?jql=issue%20in%20(TECHWIM-3916,DOCCORP-22912)" TargetMode="External" Id="rId337"/><Relationship Type="http://schemas.openxmlformats.org/officeDocument/2006/relationships/hyperlink" Target="https://jira.its-sib.ru/issues/?jql=issue%20in%20(DOCCORP-22912)" TargetMode="External" Id="rId338"/><Relationship Type="http://schemas.openxmlformats.org/officeDocument/2006/relationships/hyperlink" Target="https://jira.its-sib.ru/issues/?jql=issue%20in%20(DOCCORP-22912)" TargetMode="External" Id="rId339"/><Relationship Type="http://schemas.openxmlformats.org/officeDocument/2006/relationships/hyperlink" Target="https://jira.its-sib.ru/issues/?jql=issue%20in%20(DOCCORP-22912)" TargetMode="External" Id="rId340"/><Relationship Type="http://schemas.openxmlformats.org/officeDocument/2006/relationships/hyperlink" Target="https://jira.its-sib.ru/issues/?jql=issue%20in%20(DOCCORP-23088)" TargetMode="External" Id="rId341"/><Relationship Type="http://schemas.openxmlformats.org/officeDocument/2006/relationships/hyperlink" Target="https://jira.its-sib.ru/issues/?jql=issue%20in%20(TECHWIM-3798)" TargetMode="External" Id="rId342"/><Relationship Type="http://schemas.openxmlformats.org/officeDocument/2006/relationships/hyperlink" Target="https://jira.its-sib.ru/issues/?jql=issue%20in%20(TECHWIM-3828,TECHWIM-3828,TECHWIM-3560,TECHWIM-3560,TECHWIM-3560)" TargetMode="External" Id="rId343"/><Relationship Type="http://schemas.openxmlformats.org/officeDocument/2006/relationships/hyperlink" Target="https://jira.its-sib.ru/issues/?jql=issue%20in%20(TECHWIM-3842,TECHWIM-3842,TECHWIM-3841,TECHWIM-3841)" TargetMode="External" Id="rId344"/><Relationship Type="http://schemas.openxmlformats.org/officeDocument/2006/relationships/hyperlink" Target="https://jira.its-sib.ru/issues/?jql=issue%20in%20(TECHWIM-3962)" TargetMode="External" Id="rId345"/><Relationship Type="http://schemas.openxmlformats.org/officeDocument/2006/relationships/hyperlink" Target="https://jira.its-sib.ru/issues/?jql=issue%20in%20(TECHWIM-3831,TECHWIM-3831)" TargetMode="External" Id="rId346"/><Relationship Type="http://schemas.openxmlformats.org/officeDocument/2006/relationships/hyperlink" Target="https://jira.its-sib.ru/issues/?jql=issue%20in%20(TECHWIM-4048,TECHWIM-4048)" TargetMode="External" Id="rId347"/><Relationship Type="http://schemas.openxmlformats.org/officeDocument/2006/relationships/hyperlink" Target="https://jira.its-sib.ru/issues/?jql=issue%20in%20(TECHWIM-3984,TECHWIM-3983,TECHWIM-3983)" TargetMode="External" Id="rId348"/><Relationship Type="http://schemas.openxmlformats.org/officeDocument/2006/relationships/hyperlink" Target="https://jira.its-sib.ru/issues/?jql=issue%20in%20(TECHWIM-3799)" TargetMode="External" Id="rId349"/><Relationship Type="http://schemas.openxmlformats.org/officeDocument/2006/relationships/hyperlink" Target="https://jira.its-sib.ru/issues/?jql=issue%20in%20(TECHWIM-4014,TECHWIM-4014)" TargetMode="External" Id="rId350"/><Relationship Type="http://schemas.openxmlformats.org/officeDocument/2006/relationships/hyperlink" Target="https://jira.its-sib.ru/issues/?jql=issue%20in%20(TECHWIM-3798,DOCCORP-22818,TECHWIM-3707,DOCCORP-22818)" TargetMode="External" Id="rId351"/><Relationship Type="http://schemas.openxmlformats.org/officeDocument/2006/relationships/hyperlink" Target="https://jira.its-sib.ru/issues/?jql=issue%20in%20(TECHWIM-3798,DOCCORP-22819,TECHWIM-3707,DOCCORP-22819)" TargetMode="External" Id="rId352"/><Relationship Type="http://schemas.openxmlformats.org/officeDocument/2006/relationships/hyperlink" Target="https://jira.its-sib.ru/issues/?jql=issue%20in%20(TECHWIM-3946,DOCCORP-23013,TECHWIM-3946,DOCCORP-23013,TECHWIM-3945,DOCCORP-23013,TECHWIM-3945,DOCCORP-23013,TECHWIM-3944,DOCCORP-23013,TECHWIM-3943,DOCCORP-23013,TECHWIM-3937,DOCCORP-23013,TECHWIM-3936,DOCCORP-23013)" TargetMode="External" Id="rId353"/><Relationship Type="http://schemas.openxmlformats.org/officeDocument/2006/relationships/hyperlink" Target="https://jira.its-sib.ru/issues/?jql=issue%20in%20(TECHWIM-3948,DOCCORP-23015,TECHWIM-3947,DOCCORP-23015)" TargetMode="External" Id="rId354"/><Relationship Type="http://schemas.openxmlformats.org/officeDocument/2006/relationships/hyperlink" Target="https://jira.its-sib.ru/issues/?jql=issue%20in%20(TECHWIM-3563,DOCCORP-22750,TECHWIM-3563,DOCCORP-22750)" TargetMode="External" Id="rId355"/><Relationship Type="http://schemas.openxmlformats.org/officeDocument/2006/relationships/hyperlink" Target="https://jira.its-sib.ru/issues/?jql=issue%20in%20(TECHWIM-3558,DOCCORP-22750)" TargetMode="External" Id="rId356"/><Relationship Type="http://schemas.openxmlformats.org/officeDocument/2006/relationships/hyperlink" Target="https://jira.its-sib.ru/issues/?jql=issue%20in%20(TECHWIM-3707,DOCCORP-22750,TECHWIM-3559,DOCCORP-22750)" TargetMode="External" Id="rId357"/><Relationship Type="http://schemas.openxmlformats.org/officeDocument/2006/relationships/hyperlink" Target="https://jira.its-sib.ru/issues/?jql=issue%20in%20(TECHWIM-3798,DOCCORP-22750,TECHWIM-3707,DOCCORP-22750)" TargetMode="External" Id="rId358"/><Relationship Type="http://schemas.openxmlformats.org/officeDocument/2006/relationships/hyperlink" Target="https://jira.its-sib.ru/issues/?jql=issue%20in%20(TECHWIM-3881,DOCCORP-22911,TECHWIM-3881,DOCCORP-22911,TECHWIM-3879,DOCCORP-22911,TECHWIM-3879,DOCCORP-22911,TECHWIM-3878,DOCCORP-22911,TECHWIM-3878,DOCCORP-22911)" TargetMode="External" Id="rId359"/><Relationship Type="http://schemas.openxmlformats.org/officeDocument/2006/relationships/hyperlink" Target="https://jira.its-sib.ru/issues/?jql=issue%20in%20(TECHWIM-3897,DOCCORP-22911,TECHWIM-3895,DOCCORP-22911,TECHWIM-3891,DOCCORP-22911,TECHWIM-3891,DOCCORP-22911)" TargetMode="External" Id="rId360"/><Relationship Type="http://schemas.openxmlformats.org/officeDocument/2006/relationships/hyperlink" Target="https://jira.its-sib.ru/issues/?jql=issue%20in%20(TECHWIM-3911,DOCCORP-22911,TECHWIM-3911,DOCCORP-22911,TECHWIM-3798,DOCCORP-22911)" TargetMode="External" Id="rId361"/><Relationship Type="http://schemas.openxmlformats.org/officeDocument/2006/relationships/hyperlink" Target="https://jira.its-sib.ru/issues/?jql=issue%20in%20(DOCCORP-22911)" TargetMode="External" Id="rId362"/><Relationship Type="http://schemas.openxmlformats.org/officeDocument/2006/relationships/hyperlink" Target="https://jira.its-sib.ru/issues/?jql=issue%20in%20(TECHWIM-3937,DOCCORP-22911,TECHWIM-3936,DOCCORP-22911)" TargetMode="External" Id="rId363"/><Relationship Type="http://schemas.openxmlformats.org/officeDocument/2006/relationships/hyperlink" Target="https://jira.its-sib.ru/issues/?jql=issue%20in%20(TECHWIM-3946,DOCCORP-22911,TECHWIM-3946,DOCCORP-22911,TECHWIM-3945,DOCCORP-22911,TECHWIM-3945,DOCCORP-22911,TECHWIM-3944,DOCCORP-22911,TECHWIM-3943,DOCCORP-22911,TECHWIM-3937,DOCCORP-22911,TECHWIM-3936,DOCCORP-22911)" TargetMode="External" Id="rId364"/><Relationship Type="http://schemas.openxmlformats.org/officeDocument/2006/relationships/hyperlink" Target="https://jira.its-sib.ru/issues/?jql=issue%20in%20(TECHWIM-3948,DOCCORP-22911,TECHWIM-3947,DOCCORP-22911)" TargetMode="External" Id="rId365"/><Relationship Type="http://schemas.openxmlformats.org/officeDocument/2006/relationships/hyperlink" Target="https://jira.its-sib.ru/issues/?jql=issue%20in%20(TECHWIM-3789)" TargetMode="External" Id="rId366"/><Relationship Type="http://schemas.openxmlformats.org/officeDocument/2006/relationships/hyperlink" Target="https://jira.its-sib.ru/issues/?jql=issue%20in%20(TECHWIM-3808,TECHWIM-3795)" TargetMode="External" Id="rId367"/><Relationship Type="http://schemas.openxmlformats.org/officeDocument/2006/relationships/hyperlink" Target="https://jira.its-sib.ru/issues/?jql=issue%20in%20(TECHWIM-3808,TECHWIM-3795)" TargetMode="External" Id="rId368"/><Relationship Type="http://schemas.openxmlformats.org/officeDocument/2006/relationships/hyperlink" Target="https://jira.its-sib.ru/issues/?jql=issue%20in%20(TECHWIM-3808,TECHWIM-3795)" TargetMode="External" Id="rId369"/><Relationship Type="http://schemas.openxmlformats.org/officeDocument/2006/relationships/hyperlink" Target="https://jira.its-sib.ru/issues/?jql=issue%20in%20(TECHWIM-3857,TECHWIM-3836,TECHWIM-3835)" TargetMode="External" Id="rId370"/><Relationship Type="http://schemas.openxmlformats.org/officeDocument/2006/relationships/hyperlink" Target="https://jira.its-sib.ru/issues/?jql=issue%20in%20(TECHWIM-3857)" TargetMode="External" Id="rId371"/><Relationship Type="http://schemas.openxmlformats.org/officeDocument/2006/relationships/hyperlink" Target="https://jira.its-sib.ru/issues/?jql=issue%20in%20(TECHWIM-3907,TECHWIM-3906,TECHWIM-3857)" TargetMode="External" Id="rId372"/><Relationship Type="http://schemas.openxmlformats.org/officeDocument/2006/relationships/hyperlink" Target="https://jira.its-sib.ru/issues/?jql=issue%20in%20(TECHWIM-3907,TECHWIM-3906,TECHWIM-3857)" TargetMode="External" Id="rId373"/><Relationship Type="http://schemas.openxmlformats.org/officeDocument/2006/relationships/hyperlink" Target="https://jira.its-sib.ru/issues/?jql=issue%20in%20(TECHWIM-3857)" TargetMode="External" Id="rId374"/><Relationship Type="http://schemas.openxmlformats.org/officeDocument/2006/relationships/hyperlink" Target="https://jira.its-sib.ru/issues/?jql=issue%20in%20(TECHWIM-3857)" TargetMode="External" Id="rId375"/><Relationship Type="http://schemas.openxmlformats.org/officeDocument/2006/relationships/hyperlink" Target="https://jira.its-sib.ru/issues/?jql=issue%20in%20(TECHWIM-3857)" TargetMode="External" Id="rId376"/><Relationship Type="http://schemas.openxmlformats.org/officeDocument/2006/relationships/hyperlink" Target="https://jira.its-sib.ru/issues/?jql=issue%20in%20(TECHWIM-3857)" TargetMode="External" Id="rId377"/><Relationship Type="http://schemas.openxmlformats.org/officeDocument/2006/relationships/hyperlink" Target="https://jira.its-sib.ru/issues/?jql=issue%20in%20(TECHWIM-3949,TECHWIM-3857,TECHWIM-3857)" TargetMode="External" Id="rId378"/><Relationship Type="http://schemas.openxmlformats.org/officeDocument/2006/relationships/hyperlink" Target="https://jira.its-sib.ru/issues/?jql=issue%20in%20(TECHWIM-4035)" TargetMode="External" Id="rId379"/><Relationship Type="http://schemas.openxmlformats.org/officeDocument/2006/relationships/hyperlink" Target="https://jira.its-sib.ru/issues/?jql=issue%20in%20(TECHWIM-3789)" TargetMode="External" Id="rId380"/><Relationship Type="http://schemas.openxmlformats.org/officeDocument/2006/relationships/hyperlink" Target="https://jira.its-sib.ru/issues/?jql=issue%20in%20(TECHWIM-3868,TECHWIM-3859,TECHWIM-3834)" TargetMode="External" Id="rId381"/><Relationship Type="http://schemas.openxmlformats.org/officeDocument/2006/relationships/hyperlink" Target="https://jira.its-sib.ru/issues/?jql=issue%20in%20(TECHWIM-3905)" TargetMode="External" Id="rId382"/><Relationship Type="http://schemas.openxmlformats.org/officeDocument/2006/relationships/hyperlink" Target="https://jira.its-sib.ru/issues/?jql=issue%20in%20(TECHWIM-3905)" TargetMode="External" Id="rId383"/><Relationship Type="http://schemas.openxmlformats.org/officeDocument/2006/relationships/hyperlink" Target="https://jira.its-sib.ru/issues/?jql=issue%20in%20(TECHWIM-3981)" TargetMode="External" Id="rId384"/><Relationship Type="http://schemas.openxmlformats.org/officeDocument/2006/relationships/hyperlink" Target="https://jira.its-sib.ru/issues/?jql=issue%20in%20(TECHWIM-4036)" TargetMode="External" Id="rId385"/><Relationship Type="http://schemas.openxmlformats.org/officeDocument/2006/relationships/hyperlink" Target="https://jira.its-sib.ru/issues/?jql=issue%20in%20(TECHWIM-3691,TECHWIM-2653,TECHWIM-3664,TECHWIM-3607,TECHWIM-3606)" TargetMode="External" Id="rId386"/><Relationship Type="http://schemas.openxmlformats.org/officeDocument/2006/relationships/hyperlink" Target="https://jira.its-sib.ru/issues/?jql=issue%20in%20(TECHWIM-3691,TECHWIM-2653,TECHWIM-3664,TECHWIM-3607,TECHWIM-3606)" TargetMode="External" Id="rId387"/><Relationship Type="http://schemas.openxmlformats.org/officeDocument/2006/relationships/hyperlink" Target="https://jira.its-sib.ru/issues/?jql=issue%20in%20(TECHWIM-3691,TECHWIM-2653,TECHWIM-3664,TECHWIM-3607,TECHWIM-3606)" TargetMode="External" Id="rId388"/><Relationship Type="http://schemas.openxmlformats.org/officeDocument/2006/relationships/hyperlink" Target="https://jira.its-sib.ru/issues/?jql=issue%20in%20(TECHWIM-3691,TECHWIM-2653,TECHWIM-3664,TECHWIM-3607,TECHWIM-3606)" TargetMode="External" Id="rId389"/><Relationship Type="http://schemas.openxmlformats.org/officeDocument/2006/relationships/hyperlink" Target="https://jira.its-sib.ru/issues/?jql=issue%20in%20(TECHWIM-3691,TECHWIM-2653,TECHWIM-3664,TECHWIM-3607,TECHWIM-3606)" TargetMode="External" Id="rId390"/><Relationship Type="http://schemas.openxmlformats.org/officeDocument/2006/relationships/hyperlink" Target="https://jira.its-sib.ru/issues/?jql=issue%20in%20(TECHWIM-3691,TECHWIM-2653,TECHWIM-3773,TECHWIM-3861,TECHWIM-3664,TECHWIM-3607,TECHWIM-3606)" TargetMode="External" Id="rId391"/><Relationship Type="http://schemas.openxmlformats.org/officeDocument/2006/relationships/hyperlink" Target="https://jira.its-sib.ru/issues/?jql=issue%20in%20(TECHWIM-3691,TECHWIM-2653)" TargetMode="External" Id="rId392"/><Relationship Type="http://schemas.openxmlformats.org/officeDocument/2006/relationships/hyperlink" Target="https://jira.its-sib.ru/issues/?jql=issue%20in%20(TECHWIM-3691,TECHWIM-2653)" TargetMode="External" Id="rId393"/><Relationship Type="http://schemas.openxmlformats.org/officeDocument/2006/relationships/hyperlink" Target="https://jira.its-sib.ru/issues/?jql=issue%20in%20(TECHWIM-3691)" TargetMode="External" Id="rId394"/><Relationship Type="http://schemas.openxmlformats.org/officeDocument/2006/relationships/hyperlink" Target="https://jira.its-sib.ru/issues/?jql=issue%20in%20(TECHWIM-3691)" TargetMode="External" Id="rId395"/><Relationship Type="http://schemas.openxmlformats.org/officeDocument/2006/relationships/hyperlink" Target="https://jira.its-sib.ru/issues/?jql=issue%20in%20(TECHWIM-3691,TECHWIM-3691,DOCCORP-22682)" TargetMode="External" Id="rId396"/><Relationship Type="http://schemas.openxmlformats.org/officeDocument/2006/relationships/hyperlink" Target="https://jira.its-sib.ru/issues/?jql=issue%20in%20(TECHWIM-3691,TECHWIM-3933)" TargetMode="External" Id="rId397"/><Relationship Type="http://schemas.openxmlformats.org/officeDocument/2006/relationships/hyperlink" Target="https://jira.its-sib.ru/issues/?jql=issue%20in%20(TECHWIM-3691)" TargetMode="External" Id="rId398"/><Relationship Type="http://schemas.openxmlformats.org/officeDocument/2006/relationships/hyperlink" Target="https://jira.its-sib.ru/issues/?jql=issue%20in%20(TECHWIM-3691)" TargetMode="External" Id="rId399"/><Relationship Type="http://schemas.openxmlformats.org/officeDocument/2006/relationships/hyperlink" Target="https://jira.its-sib.ru/issues/?jql=issue%20in%20(TECHWIM-3989,TECHWIM-3988,TECHWIM-3987,TECHWIM-3691)" TargetMode="External" Id="rId400"/><Relationship Type="http://schemas.openxmlformats.org/officeDocument/2006/relationships/hyperlink" Target="https://jira.its-sib.ru/issues/?jql=issue%20in%20(TECHWIM-3957)" TargetMode="External" Id="rId401"/><Relationship Type="http://schemas.openxmlformats.org/officeDocument/2006/relationships/hyperlink" Target="https://jira.its-sib.ru/issues/?jql=issue%20in%20(DOCCORP-23043)" TargetMode="External" Id="rId402"/><Relationship Type="http://schemas.openxmlformats.org/officeDocument/2006/relationships/hyperlink" Target="https://jira.its-sib.ru/issues/?jql=issue%20in%20(DOCCORP-23043)" TargetMode="External" Id="rId403"/><Relationship Type="http://schemas.openxmlformats.org/officeDocument/2006/relationships/hyperlink" Target="https://jira.its-sib.ru/issues/?jql=issue%20in%20(DOCCORP-23043)" TargetMode="External" Id="rId404"/><Relationship Type="http://schemas.openxmlformats.org/officeDocument/2006/relationships/hyperlink" Target="https://jira.its-sib.ru/issues/?jql=issue%20in%20(DOCCORP-23043)" TargetMode="External" Id="rId405"/><Relationship Type="http://schemas.openxmlformats.org/officeDocument/2006/relationships/hyperlink" Target="https://jira.its-sib.ru/issues/?jql=issue%20in%20(DOCCORP-23043)" TargetMode="External" Id="rId406"/><Relationship Type="http://schemas.openxmlformats.org/officeDocument/2006/relationships/hyperlink" Target="https://jira.its-sib.ru/issues/?jql=issue%20in%20(DOCCORP-22632)" TargetMode="External" Id="rId407"/><Relationship Type="http://schemas.openxmlformats.org/officeDocument/2006/relationships/hyperlink" Target="https://jira.its-sib.ru/issues/?jql=issue%20in%20(DOCCORP-22632)" TargetMode="External" Id="rId408"/><Relationship Type="http://schemas.openxmlformats.org/officeDocument/2006/relationships/hyperlink" Target="https://jira.its-sib.ru/issues/?jql=issue%20in%20(DOCCORP-22632)" TargetMode="External" Id="rId409"/><Relationship Type="http://schemas.openxmlformats.org/officeDocument/2006/relationships/hyperlink" Target="https://jira.its-sib.ru/issues/?jql=issue%20in%20(TECHWIM-3772)" TargetMode="External" Id="rId410"/><Relationship Type="http://schemas.openxmlformats.org/officeDocument/2006/relationships/hyperlink" Target="https://jira.its-sib.ru/issues/?jql=issue%20in%20(TECHWIM-3772)" TargetMode="External" Id="rId411"/><Relationship Type="http://schemas.openxmlformats.org/officeDocument/2006/relationships/hyperlink" Target="https://jira.its-sib.ru/issues/?jql=issue%20in%20(TECHWIM-3772)" TargetMode="External" Id="rId412"/><Relationship Type="http://schemas.openxmlformats.org/officeDocument/2006/relationships/hyperlink" Target="https://jira.its-sib.ru/issues/?jql=issue%20in%20(TECHWIM-3918)" TargetMode="External" Id="rId413"/><Relationship Type="http://schemas.openxmlformats.org/officeDocument/2006/relationships/hyperlink" Target="https://jira.its-sib.ru/issues/?jql=issue%20in%20(TECHWIM-4015)" TargetMode="External" Id="rId414"/><Relationship Type="http://schemas.openxmlformats.org/officeDocument/2006/relationships/hyperlink" Target="https://jira.its-sib.ru/issues/?jql=issue%20in%20(TECHWIM-4021)" TargetMode="External" Id="rId415"/><Relationship Type="http://schemas.openxmlformats.org/officeDocument/2006/relationships/hyperlink" Target="https://jira.its-sib.ru/issues/?jql=issue%20in%20(TECHWIM-3738)" TargetMode="External" Id="rId416"/><Relationship Type="http://schemas.openxmlformats.org/officeDocument/2006/relationships/hyperlink" Target="https://jira.its-sib.ru/issues/?jql=issue%20in%20(TECHWIM-3738)" TargetMode="External" Id="rId417"/><Relationship Type="http://schemas.openxmlformats.org/officeDocument/2006/relationships/hyperlink" Target="https://jira.its-sib.ru/issues/?jql=issue%20in%20(TECHWIM-3738)" TargetMode="External" Id="rId418"/><Relationship Type="http://schemas.openxmlformats.org/officeDocument/2006/relationships/hyperlink" Target="https://jira.its-sib.ru/issues/?jql=issue%20in%20(TECHWIM-3738)" TargetMode="External" Id="rId419"/><Relationship Type="http://schemas.openxmlformats.org/officeDocument/2006/relationships/hyperlink" Target="https://jira.its-sib.ru/issues/?jql=issue%20in%20(TECHWIM-3738)" TargetMode="External" Id="rId420"/><Relationship Type="http://schemas.openxmlformats.org/officeDocument/2006/relationships/hyperlink" Target="https://jira.its-sib.ru/issues/?jql=issue%20in%20(TECHWIM-3738)" TargetMode="External" Id="rId421"/><Relationship Type="http://schemas.openxmlformats.org/officeDocument/2006/relationships/hyperlink" Target="https://jira.its-sib.ru/issues/?jql=issue%20in%20(TECHWIM-3738)" TargetMode="External" Id="rId422"/><Relationship Type="http://schemas.openxmlformats.org/officeDocument/2006/relationships/hyperlink" Target="https://jira.its-sib.ru/issues/?jql=issue%20in%20(TECHWIM-3738)" TargetMode="External" Id="rId423"/><Relationship Type="http://schemas.openxmlformats.org/officeDocument/2006/relationships/hyperlink" Target="https://jira.its-sib.ru/issues/?jql=issue%20in%20(TECHWIM-3738)" TargetMode="External" Id="rId424"/><Relationship Type="http://schemas.openxmlformats.org/officeDocument/2006/relationships/hyperlink" Target="https://jira.its-sib.ru/issues/?jql=issue%20in%20(TECHWIM-3738)" TargetMode="External" Id="rId425"/><Relationship Type="http://schemas.openxmlformats.org/officeDocument/2006/relationships/hyperlink" Target="https://jira.its-sib.ru/issues/?jql=issue%20in%20(TECHWIM-3738)" TargetMode="External" Id="rId426"/><Relationship Type="http://schemas.openxmlformats.org/officeDocument/2006/relationships/hyperlink" Target="https://jira.its-sib.ru/issues/?jql=issue%20in%20(TECHWIM-3738)" TargetMode="External" Id="rId427"/><Relationship Type="http://schemas.openxmlformats.org/officeDocument/2006/relationships/hyperlink" Target="https://jira.its-sib.ru/issues/?jql=issue%20in%20(TECHWIM-3738)" TargetMode="External" Id="rId428"/><Relationship Type="http://schemas.openxmlformats.org/officeDocument/2006/relationships/hyperlink" Target="https://jira.its-sib.ru/issues/?jql=issue%20in%20(TECHWIM-3738)" TargetMode="External" Id="rId429"/><Relationship Type="http://schemas.openxmlformats.org/officeDocument/2006/relationships/hyperlink" Target="https://jira.its-sib.ru/issues/?jql=issue%20in%20(TECHWIM-3738)" TargetMode="External" Id="rId430"/><Relationship Type="http://schemas.openxmlformats.org/officeDocument/2006/relationships/hyperlink" Target="https://jira.its-sib.ru/issues/?jql=issue%20in%20(TECHWIM-3738)" TargetMode="External" Id="rId431"/><Relationship Type="http://schemas.openxmlformats.org/officeDocument/2006/relationships/hyperlink" Target="https://jira.its-sib.ru/issues/?jql=issue%20in%20(TECHWIM-3738)" TargetMode="External" Id="rId432"/><Relationship Type="http://schemas.openxmlformats.org/officeDocument/2006/relationships/hyperlink" Target="https://jira.its-sib.ru/issues/?jql=issue%20in%20(TECHWIM-3738)" TargetMode="External" Id="rId433"/><Relationship Type="http://schemas.openxmlformats.org/officeDocument/2006/relationships/hyperlink" Target="https://jira.its-sib.ru/issues/?jql=issue%20in%20(TECHWIM-3738)" TargetMode="External" Id="rId434"/><Relationship Type="http://schemas.openxmlformats.org/officeDocument/2006/relationships/hyperlink" Target="https://jira.its-sib.ru/issues/?jql=issue%20in%20(TECHWIM-3738)" TargetMode="External" Id="rId435"/><Relationship Type="http://schemas.openxmlformats.org/officeDocument/2006/relationships/hyperlink" Target="https://jira.its-sib.ru/issues/?jql=issue%20in%20(TECHWIM-3796)" TargetMode="External" Id="rId436"/><Relationship Type="http://schemas.openxmlformats.org/officeDocument/2006/relationships/hyperlink" Target="https://jira.its-sib.ru/issues/?jql=issue%20in%20(TECHWIM-3857)" TargetMode="External" Id="rId437"/><Relationship Type="http://schemas.openxmlformats.org/officeDocument/2006/relationships/hyperlink" Target="https://jira.its-sib.ru/issues/?jql=issue%20in%20(TECHWIM-3949)" TargetMode="External" Id="rId438"/><Relationship Type="http://schemas.openxmlformats.org/officeDocument/2006/relationships/hyperlink" Target="https://jira.its-sib.ru/issues/?jql=issue%20in%20(TECHWIM-3949)" TargetMode="External" Id="rId439"/><Relationship Type="http://schemas.openxmlformats.org/officeDocument/2006/relationships/hyperlink" Target="https://jira.its-sib.ru/issues/?jql=issue%20in%20(TECHWIM-2137)" TargetMode="External" Id="rId440"/><Relationship Type="http://schemas.openxmlformats.org/officeDocument/2006/relationships/hyperlink" Target="https://jira.its-sib.ru/issues/?jql=issue%20in%20(TECHWIM-3802,TECHWIM-2137)" TargetMode="External" Id="rId441"/><Relationship Type="http://schemas.openxmlformats.org/officeDocument/2006/relationships/hyperlink" Target="https://jira.its-sib.ru/issues/?jql=issue%20in%20(TECHWIM-3862)" TargetMode="External" Id="rId442"/><Relationship Type="http://schemas.openxmlformats.org/officeDocument/2006/relationships/hyperlink" Target="https://jira.its-sib.ru/issues/?jql=issue%20in%20(TECHWIM-4043)" TargetMode="External" Id="rId443"/><Relationship Type="http://schemas.openxmlformats.org/officeDocument/2006/relationships/hyperlink" Target="https://jira.its-sib.ru/issues/?jql=issue%20in%20(TECHWIM-3833)" TargetMode="External" Id="rId444"/><Relationship Type="http://schemas.openxmlformats.org/officeDocument/2006/relationships/hyperlink" Target="https://jira.its-sib.ru/issues/?jql=issue%20in%20(TECHWIM-3886)" TargetMode="External" Id="rId445"/><Relationship Type="http://schemas.openxmlformats.org/officeDocument/2006/relationships/hyperlink" Target="https://jira.its-sib.ru/issues/?jql=issue%20in%20(TECHWIM-3950)" TargetMode="External" Id="rId446"/><Relationship Type="http://schemas.openxmlformats.org/officeDocument/2006/relationships/hyperlink" Target="https://jira.its-sib.ru/issues/?jql=issue%20in%20(TECHWIM-3950)" TargetMode="External" Id="rId447"/><Relationship Type="http://schemas.openxmlformats.org/officeDocument/2006/relationships/hyperlink" Target="https://jira.its-sib.ru/issues/?jql=issue%20in%20(TECHWIM-4006)" TargetMode="External" Id="rId448"/><Relationship Type="http://schemas.openxmlformats.org/officeDocument/2006/relationships/hyperlink" Target="https://jira.its-sib.ru/issues/?jql=issue%20in%20(TECHWIM-3861)" TargetMode="External" Id="rId449"/><Relationship Type="http://schemas.openxmlformats.org/officeDocument/2006/relationships/hyperlink" Target="https://jira.its-sib.ru/issues/?jql=issue%20in%20(TECHWIM-3958)" TargetMode="External" Id="rId450"/><Relationship Type="http://schemas.openxmlformats.org/officeDocument/2006/relationships/hyperlink" Target="https://jira.its-sib.ru/issues/?jql=issue%20in%20(TECHWIM-3813)" TargetMode="External" Id="rId451"/><Relationship Type="http://schemas.openxmlformats.org/officeDocument/2006/relationships/hyperlink" Target="https://jira.its-sib.ru/issues/?jql=issue%20in%20(TECHWIM-3882)" TargetMode="External" Id="rId452"/><Relationship Type="http://schemas.openxmlformats.org/officeDocument/2006/relationships/hyperlink" Target="https://jira.its-sib.ru/issues/?jql=issue%20in%20(TECHWIM-3894)" TargetMode="External" Id="rId453"/><Relationship Type="http://schemas.openxmlformats.org/officeDocument/2006/relationships/hyperlink" Target="https://jira.its-sib.ru/issues/?jql=issue%20in%20(TECHWIM-3991)" TargetMode="External" Id="rId454"/><Relationship Type="http://schemas.openxmlformats.org/officeDocument/2006/relationships/hyperlink" Target="https://jira.its-sib.ru/issues/?jql=issue%20in%20(TECHWIM-3939)" TargetMode="External" Id="rId455"/><Relationship Type="http://schemas.openxmlformats.org/officeDocument/2006/relationships/hyperlink" Target="https://jira.its-sib.ru/issues/?jql=issue%20in%20(TECHWIM-3979)" TargetMode="External" Id="rId456"/><Relationship Type="http://schemas.openxmlformats.org/officeDocument/2006/relationships/hyperlink" Target="https://jira.its-sib.ru/issues/?jql=issue%20in%20(TECHWIM-3979)" TargetMode="External" Id="rId457"/><Relationship Type="http://schemas.openxmlformats.org/officeDocument/2006/relationships/hyperlink" Target="https://jira.its-sib.ru/issues/?jql=issue%20in%20(TECHWIM-3979)" TargetMode="External" Id="rId458"/><Relationship Type="http://schemas.openxmlformats.org/officeDocument/2006/relationships/hyperlink" Target="https://jira.its-sib.ru/issues/?jql=issue%20in%20(TECHWIM-3979)" TargetMode="External" Id="rId459"/><Relationship Type="http://schemas.openxmlformats.org/officeDocument/2006/relationships/hyperlink" Target="https://jira.its-sib.ru/issues/?jql=issue%20in%20(TECHWIM-3979)" TargetMode="External" Id="rId460"/><Relationship Type="http://schemas.openxmlformats.org/officeDocument/2006/relationships/hyperlink" Target="https://jira.its-sib.ru/issues/?jql=issue%20in%20(TECHWIM-3979)" TargetMode="External" Id="rId461"/><Relationship Type="http://schemas.openxmlformats.org/officeDocument/2006/relationships/hyperlink" Target="https://jira.its-sib.ru/issues/?jql=issue%20in%20(TECHWIM-3979)" TargetMode="External" Id="rId462"/><Relationship Type="http://schemas.openxmlformats.org/officeDocument/2006/relationships/hyperlink" Target="https://jira.its-sib.ru/issues/?jql=issue%20in%20(TECHWIM-3920)" TargetMode="External" Id="rId463"/><Relationship Type="http://schemas.openxmlformats.org/officeDocument/2006/relationships/hyperlink" Target="https://jira.its-sib.ru/issues/?jql=issue%20in%20(DOCCORP-23193)" TargetMode="External" Id="rId464"/><Relationship Type="http://schemas.openxmlformats.org/officeDocument/2006/relationships/hyperlink" Target="https://jira.its-sib.ru/issues/?jql=issue%20in%20(DOCCORP-23110)" TargetMode="External" Id="rId465"/><Relationship Type="http://schemas.openxmlformats.org/officeDocument/2006/relationships/hyperlink" Target="https://jira.its-sib.ru/issues/?jql=issue%20in%20(TECHFVF-81)" TargetMode="External" Id="rId466"/><Relationship Type="http://schemas.openxmlformats.org/officeDocument/2006/relationships/hyperlink" Target="https://jira.its-sib.ru/issues/?jql=issue%20in%20(TECHFVF-81)" TargetMode="External" Id="rId467"/><Relationship Type="http://schemas.openxmlformats.org/officeDocument/2006/relationships/hyperlink" Target="https://jira.its-sib.ru/issues/?jql=issue%20in%20(TECHFVF-81)" TargetMode="External" Id="rId468"/><Relationship Type="http://schemas.openxmlformats.org/officeDocument/2006/relationships/hyperlink" Target="https://jira.its-sib.ru/issues/?jql=issue%20in%20(TECHWIM-3821)" TargetMode="External" Id="rId469"/><Relationship Type="http://schemas.openxmlformats.org/officeDocument/2006/relationships/hyperlink" Target="https://jira.its-sib.ru/issues/?jql=issue%20in%20(TECHWIM-3821)" TargetMode="External" Id="rId470"/><Relationship Type="http://schemas.openxmlformats.org/officeDocument/2006/relationships/hyperlink" Target="https://jira.its-sib.ru/issues/?jql=issue%20in%20(TECHWIM-3821)" TargetMode="External" Id="rId471"/><Relationship Type="http://schemas.openxmlformats.org/officeDocument/2006/relationships/hyperlink" Target="https://jira.its-sib.ru/issues/?jql=issue%20in%20(TECHWIM-3821)" TargetMode="External" Id="rId472"/><Relationship Type="http://schemas.openxmlformats.org/officeDocument/2006/relationships/hyperlink" Target="https://jira.its-sib.ru/issues/?jql=issue%20in%20(TECHWIM-3830)" TargetMode="External" Id="rId473"/><Relationship Type="http://schemas.openxmlformats.org/officeDocument/2006/relationships/hyperlink" Target="https://jira.its-sib.ru/issues/?jql=issue%20in%20(TECHWIM-3830)" TargetMode="External" Id="rId474"/><Relationship Type="http://schemas.openxmlformats.org/officeDocument/2006/relationships/hyperlink" Target="https://jira.its-sib.ru/issues/?jql=issue%20in%20(TECHWIM-3830)" TargetMode="External" Id="rId475"/><Relationship Type="http://schemas.openxmlformats.org/officeDocument/2006/relationships/hyperlink" Target="https://jira.its-sib.ru/issues/?jql=issue%20in%20(TECHWIM-3996)" TargetMode="External" Id="rId476"/><Relationship Type="http://schemas.openxmlformats.org/officeDocument/2006/relationships/hyperlink" Target="https://jira.its-sib.ru/issues/?jql=issue%20in%20(TECHWIM-3996)" TargetMode="External" Id="rId477"/><Relationship Type="http://schemas.openxmlformats.org/officeDocument/2006/relationships/hyperlink" Target="https://jira.its-sib.ru/issues/?jql=issue%20in%20(TECHWIM-3996)" TargetMode="External" Id="rId478"/><Relationship Type="http://schemas.openxmlformats.org/officeDocument/2006/relationships/hyperlink" Target="https://jira.its-sib.ru/issues/?jql=issue%20in%20(TECHWIM-3996)" TargetMode="External" Id="rId479"/><Relationship Type="http://schemas.openxmlformats.org/officeDocument/2006/relationships/hyperlink" Target="https://jira.its-sib.ru/issues/?jql=issue%20in%20(TECHWIM-3741)" TargetMode="External" Id="rId480"/><Relationship Type="http://schemas.openxmlformats.org/officeDocument/2006/relationships/hyperlink" Target="https://jira.its-sib.ru/issues/?jql=issue%20in%20(TECHWIM-3549,TECHWIM-3548)" TargetMode="External" Id="rId481"/><Relationship Type="http://schemas.openxmlformats.org/officeDocument/2006/relationships/hyperlink" Target="https://jira.its-sib.ru/issues/?jql=issue%20in%20(TECHWIM-3549,TECHWIM-3548)" TargetMode="External" Id="rId482"/><Relationship Type="http://schemas.openxmlformats.org/officeDocument/2006/relationships/hyperlink" Target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TargetMode="External" Id="rId483"/><Relationship Type="http://schemas.openxmlformats.org/officeDocument/2006/relationships/hyperlink" Target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TargetMode="External" Id="rId484"/><Relationship Type="http://schemas.openxmlformats.org/officeDocument/2006/relationships/hyperlink" Target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TargetMode="External" Id="rId485"/><Relationship Type="http://schemas.openxmlformats.org/officeDocument/2006/relationships/hyperlink" Target="https://jira.its-sib.ru/issues/?jql=issue%20in%20(TECHWIM-3549,DOCCORP-22728,TECHWIM-3548,DOCCORP-22728)" TargetMode="External" Id="rId486"/><Relationship Type="http://schemas.openxmlformats.org/officeDocument/2006/relationships/hyperlink" Target="https://jira.its-sib.ru/issues/?jql=issue%20in%20(TECHWIM-3549,DOCCORP-22728,TECHWIM-3548,DOCCORP-22728)" TargetMode="External" Id="rId487"/><Relationship Type="http://schemas.openxmlformats.org/officeDocument/2006/relationships/hyperlink" Target="https://jira.its-sib.ru/issues/?jql=issue%20in%20(TECHWIM-3549,DOCCORP-22728,TECHWIM-3548,DOCCORP-22728)" TargetMode="External" Id="rId488"/><Relationship Type="http://schemas.openxmlformats.org/officeDocument/2006/relationships/hyperlink" Target="https://jira.its-sib.ru/issues/?jql=issue%20in%20(TECHWIM-3549,DOCCORP-22728,TECHWIM-3548,DOCCORP-22728)" TargetMode="External" Id="rId489"/><Relationship Type="http://schemas.openxmlformats.org/officeDocument/2006/relationships/hyperlink" Target="https://jira.its-sib.ru/issues/?jql=issue%20in%20(TECHWIM-3549,DOCCORP-22728,TECHWIM-3548,DOCCORP-22728)" TargetMode="External" Id="rId490"/><Relationship Type="http://schemas.openxmlformats.org/officeDocument/2006/relationships/hyperlink" Target="https://jira.its-sib.ru/issues/?jql=issue%20in%20(TECHWIM-3549,DOCCORP-22728,TECHWIM-3548,DOCCORP-22728)" TargetMode="External" Id="rId491"/><Relationship Type="http://schemas.openxmlformats.org/officeDocument/2006/relationships/hyperlink" Target="https://jira.its-sib.ru/issues/?jql=issue%20in%20(TECHWIM-3549,DOCCORP-22728,TECHWIM-3548,DOCCORP-22728)" TargetMode="External" Id="rId492"/><Relationship Type="http://schemas.openxmlformats.org/officeDocument/2006/relationships/hyperlink" Target="https://jira.its-sib.ru/issues/?jql=issue%20in%20(TECHWIM-3549,DOCCORP-22728,TECHWIM-3548,DOCCORP-22728)" TargetMode="External" Id="rId493"/><Relationship Type="http://schemas.openxmlformats.org/officeDocument/2006/relationships/hyperlink" Target="https://jira.its-sib.ru/issues/?jql=issue%20in%20(DOCCORP-22964)" TargetMode="External" Id="rId494"/><Relationship Type="http://schemas.openxmlformats.org/officeDocument/2006/relationships/hyperlink" Target="https://jira.its-sib.ru/issues/?jql=issue%20in%20(DOCCORP-23092)" TargetMode="External" Id="rId495"/><Relationship Type="http://schemas.openxmlformats.org/officeDocument/2006/relationships/hyperlink" Target="https://jira.its-sib.ru/issues/?jql=issue%20in%20(DOCCORP-23092)" TargetMode="External" Id="rId496"/><Relationship Type="http://schemas.openxmlformats.org/officeDocument/2006/relationships/hyperlink" Target="https://jira.its-sib.ru/issues/?jql=issue%20in%20(TECHWIM-3764,TECHWIM-3763)" TargetMode="External" Id="rId497"/><Relationship Type="http://schemas.openxmlformats.org/officeDocument/2006/relationships/hyperlink" Target="https://jira.its-sib.ru/issues/?jql=issue%20in%20(TECHWIM-3940)" TargetMode="External" Id="rId498"/><Relationship Type="http://schemas.openxmlformats.org/officeDocument/2006/relationships/hyperlink" Target="https://jira.its-sib.ru/issues/?jql=issue%20in%20(TECHWIM-3975,TECHWIM-3974,TECHWIM-3940)" TargetMode="External" Id="rId499"/><Relationship Type="http://schemas.openxmlformats.org/officeDocument/2006/relationships/hyperlink" Target="https://jira.its-sib.ru/issues/?jql=issue%20in%20(TECHWIM-3940)" TargetMode="External" Id="rId500"/><Relationship Type="http://schemas.openxmlformats.org/officeDocument/2006/relationships/hyperlink" Target="https://jira.its-sib.ru/issues/?jql=issue%20in%20(TECHWIM-3940)" TargetMode="External" Id="rId501"/><Relationship Type="http://schemas.openxmlformats.org/officeDocument/2006/relationships/hyperlink" Target="https://jira.its-sib.ru/issues/?jql=issue%20in%20(TECHWIM-3701,TECHWIM-3700)" TargetMode="External" Id="rId502"/><Relationship Type="http://schemas.openxmlformats.org/officeDocument/2006/relationships/hyperlink" Target="https://jira.its-sib.ru/issues/?jql=issue%20in%20(TECHWIM-3701,TECHWIM-3700)" TargetMode="External" Id="rId503"/><Relationship Type="http://schemas.openxmlformats.org/officeDocument/2006/relationships/hyperlink" Target="https://jira.its-sib.ru/issues/?jql=issue%20in%20(TECHWIM-3701,TECHWIM-3700)" TargetMode="External" Id="rId504"/><Relationship Type="http://schemas.openxmlformats.org/officeDocument/2006/relationships/hyperlink" Target="https://jira.its-sib.ru/issues/?jql=issue%20in%20(TECHWIM-3829,TECHWIM-3701,TECHWIM-3700)" TargetMode="External" Id="rId505"/><Relationship Type="http://schemas.openxmlformats.org/officeDocument/2006/relationships/hyperlink" Target="https://jira.its-sib.ru/issues/?jql=issue%20in%20(TECHWIM-3779)" TargetMode="External" Id="rId506"/><Relationship Type="http://schemas.openxmlformats.org/officeDocument/2006/relationships/hyperlink" Target="https://jira.its-sib.ru/issues/?jql=issue%20in%20(TECHWIM-3898)" TargetMode="External" Id="rId507"/><Relationship Type="http://schemas.openxmlformats.org/officeDocument/2006/relationships/hyperlink" Target="https://jira.its-sib.ru/issues/?jql=issue%20in%20(TECHWIM-3898)" TargetMode="External" Id="rId508"/><Relationship Type="http://schemas.openxmlformats.org/officeDocument/2006/relationships/hyperlink" Target="https://jira.its-sib.ru/issues/?jql=issue%20in%20(TECHWIM-2064)" TargetMode="External" Id="rId509"/><Relationship Type="http://schemas.openxmlformats.org/officeDocument/2006/relationships/hyperlink" Target="https://jira.its-sib.ru/issues/?jql=issue%20in%20(TECHWIM-3902)" TargetMode="External" Id="rId510"/><Relationship Type="http://schemas.openxmlformats.org/officeDocument/2006/relationships/hyperlink" Target="https://jira.its-sib.ru/issues/?jql=issue%20in%20(TECHWIM-3860)" TargetMode="External" Id="rId511"/><Relationship Type="http://schemas.openxmlformats.org/officeDocument/2006/relationships/hyperlink" Target="https://jira.its-sib.ru/issues/?jql=issue%20in%20(TECHWIM-3999)" TargetMode="External" Id="rId512"/><Relationship Type="http://schemas.openxmlformats.org/officeDocument/2006/relationships/hyperlink" Target="https://jira.its-sib.ru/issues/?jql=issue%20in%20(TECHWIM-3893,TECHWIM-3885)" TargetMode="External" Id="rId513"/><Relationship Type="http://schemas.openxmlformats.org/officeDocument/2006/relationships/hyperlink" Target="https://jira.its-sib.ru/issues/?jql=issue%20in%20(TECHWIM-4002,TECHWIM-4000)" TargetMode="External" Id="rId514"/><Relationship Type="http://schemas.openxmlformats.org/officeDocument/2006/relationships/hyperlink" Target="https://jira.its-sib.ru/issues/?jql=issue%20in%20(TECHWIM-4045)" TargetMode="External" Id="rId515"/><Relationship Type="http://schemas.openxmlformats.org/officeDocument/2006/relationships/hyperlink" Target="https://jira.its-sib.ru/issues/?jql=issue%20in%20(TECHWIM-3919)" TargetMode="External" Id="rId516"/><Relationship Type="http://schemas.openxmlformats.org/officeDocument/2006/relationships/hyperlink" Target="https://jira.its-sib.ru/issues/?jql=issue%20in%20(TECHWIM-3964)" TargetMode="External" Id="rId517"/><Relationship Type="http://schemas.openxmlformats.org/officeDocument/2006/relationships/hyperlink" Target="https://jira.its-sib.ru/issues/?jql=issue%20in%20(TECHWIM-4014)" TargetMode="External" Id="rId518"/><Relationship Type="http://schemas.openxmlformats.org/officeDocument/2006/relationships/hyperlink" Target="https://jira.its-sib.ru/issues/?jql=issue%20in%20(TECHWIM-3766)" TargetMode="External" Id="rId519"/><Relationship Type="http://schemas.openxmlformats.org/officeDocument/2006/relationships/hyperlink" Target="https://jira.its-sib.ru/issues/?jql=issue%20in%20(TECHWIM-3515)" TargetMode="External" Id="rId520"/><Relationship Type="http://schemas.openxmlformats.org/officeDocument/2006/relationships/hyperlink" Target="https://jira.its-sib.ru/issues/?jql=issue%20in%20(TECHWIM-3737,TECHWIM-3515)" TargetMode="External" Id="rId521"/><Relationship Type="http://schemas.openxmlformats.org/officeDocument/2006/relationships/hyperlink" Target="https://jira.its-sib.ru/issues/?jql=issue%20in%20(TECHWIM-3737,TECHWIM-3515)" TargetMode="External" Id="rId522"/><Relationship Type="http://schemas.openxmlformats.org/officeDocument/2006/relationships/hyperlink" Target="https://jira.its-sib.ru/issues/?jql=issue%20in%20(TECHWIM-3737,TECHWIM-3515)" TargetMode="External" Id="rId523"/><Relationship Type="http://schemas.openxmlformats.org/officeDocument/2006/relationships/hyperlink" Target="https://jira.its-sib.ru/issues/?jql=issue%20in%20(TECHWIM-3737,TECHWIM-3515)" TargetMode="External" Id="rId524"/><Relationship Type="http://schemas.openxmlformats.org/officeDocument/2006/relationships/hyperlink" Target="https://jira.its-sib.ru/issues/?jql=issue%20in%20(TECHWIM-3737,TECHWIM-3515)" TargetMode="External" Id="rId525"/><Relationship Type="http://schemas.openxmlformats.org/officeDocument/2006/relationships/hyperlink" Target="https://jira.its-sib.ru/issues/?jql=issue%20in%20(TECHWIM-3737,TECHWIM-3515)" TargetMode="External" Id="rId526"/><Relationship Type="http://schemas.openxmlformats.org/officeDocument/2006/relationships/hyperlink" Target="https://jira.its-sib.ru/issues/?jql=issue%20in%20(TECHWIM-3737,TECHWIM-3515)" TargetMode="External" Id="rId527"/><Relationship Type="http://schemas.openxmlformats.org/officeDocument/2006/relationships/hyperlink" Target="https://jira.its-sib.ru/issues/?jql=issue%20in%20(TECHWIM-3737,TECHWIM-3515)" TargetMode="External" Id="rId528"/><Relationship Type="http://schemas.openxmlformats.org/officeDocument/2006/relationships/hyperlink" Target="https://jira.its-sib.ru/issues/?jql=issue%20in%20(TECHWIM-3737,TECHWIM-3515)" TargetMode="External" Id="rId529"/><Relationship Type="http://schemas.openxmlformats.org/officeDocument/2006/relationships/hyperlink" Target="https://jira.its-sib.ru/issues/?jql=issue%20in%20(TECHWIM-3737,TECHWIM-3515)" TargetMode="External" Id="rId530"/><Relationship Type="http://schemas.openxmlformats.org/officeDocument/2006/relationships/hyperlink" Target="https://jira.its-sib.ru/issues/?jql=issue%20in%20(TECHWIM-3737,TECHWIM-3515)" TargetMode="External" Id="rId531"/><Relationship Type="http://schemas.openxmlformats.org/officeDocument/2006/relationships/hyperlink" Target="https://jira.its-sib.ru/issues/?jql=issue%20in%20(TECHWIM-3737,TECHWIM-3515)" TargetMode="External" Id="rId532"/><Relationship Type="http://schemas.openxmlformats.org/officeDocument/2006/relationships/hyperlink" Target="https://jira.its-sib.ru/issues/?jql=issue%20in%20(TECHWIM-3737,TECHWIM-3515)" TargetMode="External" Id="rId533"/><Relationship Type="http://schemas.openxmlformats.org/officeDocument/2006/relationships/hyperlink" Target="https://jira.its-sib.ru/issues/?jql=issue%20in%20(TECHWIM-3737,TECHWIM-3515)" TargetMode="External" Id="rId534"/><Relationship Type="http://schemas.openxmlformats.org/officeDocument/2006/relationships/hyperlink" Target="https://jira.its-sib.ru/issues/?jql=issue%20in%20(TECHWIM-3737,TECHWIM-3515)" TargetMode="External" Id="rId535"/><Relationship Type="http://schemas.openxmlformats.org/officeDocument/2006/relationships/hyperlink" Target="https://jira.its-sib.ru/issues/?jql=issue%20in%20(TECHWIM-3737,TECHWIM-3515)" TargetMode="External" Id="rId536"/><Relationship Type="http://schemas.openxmlformats.org/officeDocument/2006/relationships/hyperlink" Target="https://jira.its-sib.ru/issues/?jql=issue%20in%20(TECHWIM-3737,TECHWIM-3515)" TargetMode="External" Id="rId537"/><Relationship Type="http://schemas.openxmlformats.org/officeDocument/2006/relationships/hyperlink" Target="https://jira.its-sib.ru/issues/?jql=issue%20in%20(TECHWIM-3793)" TargetMode="External" Id="rId538"/><Relationship Type="http://schemas.openxmlformats.org/officeDocument/2006/relationships/hyperlink" Target="https://jira.its-sib.ru/issues/?jql=issue%20in%20(TECHWIM-3780)" TargetMode="External" Id="rId539"/><Relationship Type="http://schemas.openxmlformats.org/officeDocument/2006/relationships/hyperlink" Target="https://jira.its-sib.ru/issues/?jql=issue%20in%20(TECHWIM-4007)" TargetMode="External" Id="rId540"/><Relationship Type="http://schemas.openxmlformats.org/officeDocument/2006/relationships/hyperlink" Target="https://jira.its-sib.ru/issues/?jql=issue%20in%20(TECHWIM-3913)" TargetMode="External" Id="rId541"/><Relationship Type="http://schemas.openxmlformats.org/officeDocument/2006/relationships/hyperlink" Target="https://jira.its-sib.ru/issues/?jql=issue%20in%20(TECHWIM-3913)" TargetMode="External" Id="rId542"/><Relationship Type="http://schemas.openxmlformats.org/officeDocument/2006/relationships/hyperlink" Target="https://jira.its-sib.ru/issues/?jql=issue%20in%20(TECHWIM-3913)" TargetMode="External" Id="rId543"/><Relationship Type="http://schemas.openxmlformats.org/officeDocument/2006/relationships/hyperlink" Target="https://jira.its-sib.ru/issues/?jql=issue%20in%20(TECHWIM-3913)" TargetMode="External" Id="rId544"/><Relationship Type="http://schemas.openxmlformats.org/officeDocument/2006/relationships/hyperlink" Target="https://jira.its-sib.ru/issues/?jql=issue%20in%20(TECHWIM-3913)" TargetMode="External" Id="rId545"/><Relationship Type="http://schemas.openxmlformats.org/officeDocument/2006/relationships/hyperlink" Target="https://jira.its-sib.ru/issues/?jql=issue%20in%20(TECHWIM-3993)" TargetMode="External" Id="rId546"/><Relationship Type="http://schemas.openxmlformats.org/officeDocument/2006/relationships/hyperlink" Target="https://jira.its-sib.ru/issues/?jql=issue%20in%20(TECHWIM-3993)" TargetMode="External" Id="rId547"/><Relationship Type="http://schemas.openxmlformats.org/officeDocument/2006/relationships/hyperlink" Target="https://jira.its-sib.ru/issues/?jql=issue%20in%20(TECHWIM-3993)" TargetMode="External" Id="rId548"/><Relationship Type="http://schemas.openxmlformats.org/officeDocument/2006/relationships/hyperlink" Target="https://jira.its-sib.ru/issues/?jql=issue%20in%20(DOCCORP-22921)" TargetMode="External" Id="rId549"/><Relationship Type="http://schemas.openxmlformats.org/officeDocument/2006/relationships/hyperlink" Target="https://jira.its-sib.ru/issues/?jql=issue%20in%20(DOCCORP-22921)" TargetMode="External" Id="rId550"/><Relationship Type="http://schemas.openxmlformats.org/officeDocument/2006/relationships/hyperlink" Target="https://jira.its-sib.ru/issues/?jql=issue%20in%20(DOCCORP-22921)" TargetMode="External" Id="rId551"/><Relationship Type="http://schemas.openxmlformats.org/officeDocument/2006/relationships/hyperlink" Target="https://jira.its-sib.ru/issues/?jql=issue%20in%20(DOCCORP-22921)" TargetMode="External" Id="rId552"/><Relationship Type="http://schemas.openxmlformats.org/officeDocument/2006/relationships/hyperlink" Target="https://jira.its-sib.ru/issues/?jql=issue%20in%20(DOCCORP-22921)" TargetMode="External" Id="rId553"/><Relationship Type="http://schemas.openxmlformats.org/officeDocument/2006/relationships/hyperlink" Target="https://jira.its-sib.ru/issues/?jql=issue%20in%20(DOCCORP-22921)" TargetMode="External" Id="rId554"/><Relationship Type="http://schemas.openxmlformats.org/officeDocument/2006/relationships/hyperlink" Target="https://jira.its-sib.ru/issues/?jql=issue%20in%20(DOCCORP-22921)" TargetMode="External" Id="rId555"/><Relationship Type="http://schemas.openxmlformats.org/officeDocument/2006/relationships/hyperlink" Target="https://jira.its-sib.ru/issues/?jql=issue%20in%20(DOCCORP-22921)" TargetMode="External" Id="rId556"/><Relationship Type="http://schemas.openxmlformats.org/officeDocument/2006/relationships/hyperlink" Target="https://jira.its-sib.ru/issues/?jql=issue%20in%20(DOCCORP-22921)" TargetMode="External" Id="rId557"/><Relationship Type="http://schemas.openxmlformats.org/officeDocument/2006/relationships/hyperlink" Target="https://jira.its-sib.ru/issues/?jql=issue%20in%20(DOCCORP-22921)" TargetMode="External" Id="rId558"/><Relationship Type="http://schemas.openxmlformats.org/officeDocument/2006/relationships/hyperlink" Target="https://jira.its-sib.ru/issues/?jql=issue%20in%20(DOCCORP-22921)" TargetMode="External" Id="rId559"/><Relationship Type="http://schemas.openxmlformats.org/officeDocument/2006/relationships/hyperlink" Target="https://jira.its-sib.ru/issues/?jql=issue%20in%20(DOCCORP-22921)" TargetMode="External" Id="rId560"/><Relationship Type="http://schemas.openxmlformats.org/officeDocument/2006/relationships/hyperlink" Target="https://jira.its-sib.ru/issues/?jql=issue%20in%20(DOCCORP-22921)" TargetMode="External" Id="rId561"/><Relationship Type="http://schemas.openxmlformats.org/officeDocument/2006/relationships/hyperlink" Target="https://jira.its-sib.ru/issues/?jql=issue%20in%20(DOCCORP-22921)" TargetMode="External" Id="rId562"/><Relationship Type="http://schemas.openxmlformats.org/officeDocument/2006/relationships/hyperlink" Target="https://jira.its-sib.ru/issues/?jql=issue%20in%20(DOCCORP-22921)" TargetMode="External" Id="rId563"/><Relationship Type="http://schemas.openxmlformats.org/officeDocument/2006/relationships/hyperlink" Target="https://jira.its-sib.ru/issues/?jql=issue%20in%20(DOCCORP-22921)" TargetMode="External" Id="rId564"/><Relationship Type="http://schemas.openxmlformats.org/officeDocument/2006/relationships/hyperlink" Target="https://jira.its-sib.ru/issues/?jql=issue%20in%20(DOCCORP-22921)" TargetMode="External" Id="rId565"/><Relationship Type="http://schemas.openxmlformats.org/officeDocument/2006/relationships/hyperlink" Target="https://jira.its-sib.ru/issues/?jql=issue%20in%20(SPAUTO-682)" TargetMode="External" Id="rId566"/><Relationship Type="http://schemas.openxmlformats.org/officeDocument/2006/relationships/hyperlink" Target="https://jira.its-sib.ru/issues/?jql=issue%20in%20(SPAUTO-687)" TargetMode="External" Id="rId567"/><Relationship Type="http://schemas.openxmlformats.org/officeDocument/2006/relationships/hyperlink" Target="https://jira.its-sib.ru/issues/?jql=issue%20in%20(SPAUTO-691)" TargetMode="External" Id="rId568"/><Relationship Type="http://schemas.openxmlformats.org/officeDocument/2006/relationships/hyperlink" Target="https://jira.its-sib.ru/issues/?jql=issue%20in%20(SPAUTO-689)" TargetMode="External" Id="rId569"/><Relationship Type="http://schemas.openxmlformats.org/officeDocument/2006/relationships/hyperlink" Target="https://jira.its-sib.ru/issues/?jql=issue%20in%20(SPAUTO-683)" TargetMode="External" Id="rId570"/><Relationship Type="http://schemas.openxmlformats.org/officeDocument/2006/relationships/hyperlink" Target="https://jira.its-sib.ru/issues/?jql=issue%20in%20(SPAUTO-684)" TargetMode="External" Id="rId571"/><Relationship Type="http://schemas.openxmlformats.org/officeDocument/2006/relationships/hyperlink" Target="https://jira.its-sib.ru/issues/?jql=issue%20in%20(SPAUTO-685)" TargetMode="External" Id="rId572"/><Relationship Type="http://schemas.openxmlformats.org/officeDocument/2006/relationships/hyperlink" Target="https://jira.its-sib.ru/issues/?jql=issue%20in%20(SPAUTO-686,SPAUTO-685)" TargetMode="External" Id="rId573"/><Relationship Type="http://schemas.openxmlformats.org/officeDocument/2006/relationships/hyperlink" Target="https://jira.its-sib.ru/issues/?jql=issue%20in%20(SPAUTO-692)" TargetMode="External" Id="rId574"/><Relationship Type="http://schemas.openxmlformats.org/officeDocument/2006/relationships/hyperlink" Target="https://jira.its-sib.ru/issues/?jql=issue%20in%20(DOCCORP-23048)" TargetMode="External" Id="rId575"/><Relationship Type="http://schemas.openxmlformats.org/officeDocument/2006/relationships/hyperlink" Target="https://jira.its-sib.ru/issues/?jql=issue%20in%20(DOCCORP-23048)" TargetMode="External" Id="rId576"/><Relationship Type="http://schemas.openxmlformats.org/officeDocument/2006/relationships/hyperlink" Target="https://jira.its-sib.ru/issues/?jql=issue%20in%20(DOCCORP-23048)" TargetMode="External" Id="rId577"/><Relationship Type="http://schemas.openxmlformats.org/officeDocument/2006/relationships/hyperlink" Target="https://jira.its-sib.ru/issues/?jql=issue%20in%20(DOCCORP-23048)" TargetMode="External" Id="rId578"/><Relationship Type="http://schemas.openxmlformats.org/officeDocument/2006/relationships/hyperlink" Target="https://jira.its-sib.ru/issues/?jql=issue%20in%20(DOCCORP-23156)" TargetMode="External" Id="rId579"/><Relationship Type="http://schemas.openxmlformats.org/officeDocument/2006/relationships/hyperlink" Target="https://jira.its-sib.ru/issues/?jql=issue%20in%20(SPAUTO-693,DOCCORP-23156)" TargetMode="External" Id="rId580"/><Relationship Type="http://schemas.openxmlformats.org/officeDocument/2006/relationships/hyperlink" Target="https://jira.its-sib.ru/issues/?jql=issue%20in%20(DOCCORP-23048)" TargetMode="External" Id="rId581"/><Relationship Type="http://schemas.openxmlformats.org/officeDocument/2006/relationships/hyperlink" Target="https://jira.its-sib.ru/issues/?jql=issue%20in%20(DOCCORP-23048)" TargetMode="External" Id="rId582"/><Relationship Type="http://schemas.openxmlformats.org/officeDocument/2006/relationships/hyperlink" Target="https://jira.its-sib.ru/issues/?jql=issue%20in%20(SPAUTO-690,DOCCORP-23048)" TargetMode="External" Id="rId583"/><Relationship Type="http://schemas.openxmlformats.org/officeDocument/2006/relationships/hyperlink" Target="https://jira.its-sib.ru/issues/?jql=issue%20in%20(SPAUTO-690,DOCCORP-23048)" TargetMode="External" Id="rId584"/><Relationship Type="http://schemas.openxmlformats.org/officeDocument/2006/relationships/hyperlink" Target="https://jira.its-sib.ru/issues/?jql=issue%20in%20(DOCCORP-23048)" TargetMode="External" Id="rId585"/><Relationship Type="http://schemas.openxmlformats.org/officeDocument/2006/relationships/hyperlink" Target="https://jira.its-sib.ru/issues/?jql=issue%20in%20(DOCCORP-23048)" TargetMode="External" Id="rId586"/><Relationship Type="http://schemas.openxmlformats.org/officeDocument/2006/relationships/hyperlink" Target="https://jira.its-sib.ru/issues/?jql=issue%20in%20(DOCCORP-23048)" TargetMode="External" Id="rId587"/><Relationship Type="http://schemas.openxmlformats.org/officeDocument/2006/relationships/hyperlink" Target="https://jira.its-sib.ru/issues/?jql=issue%20in%20(DOCCORP-23048)" TargetMode="External" Id="rId588"/><Relationship Type="http://schemas.openxmlformats.org/officeDocument/2006/relationships/hyperlink" Target="https://jira.its-sib.ru/issues/?jql=issue%20in%20(DOCCORP-22686)" TargetMode="External" Id="rId589"/><Relationship Type="http://schemas.openxmlformats.org/officeDocument/2006/relationships/hyperlink" Target="https://jira.its-sib.ru/issues/?jql=issue%20in%20(DOCCORP-22686)" TargetMode="External" Id="rId590"/><Relationship Type="http://schemas.openxmlformats.org/officeDocument/2006/relationships/hyperlink" Target="https://jira.its-sib.ru/issues/?jql=issue%20in%20(DOCCORP-22686)" TargetMode="External" Id="rId591"/><Relationship Type="http://schemas.openxmlformats.org/officeDocument/2006/relationships/hyperlink" Target="https://jira.its-sib.ru/issues/?jql=issue%20in%20(DOCCORP-22687)" TargetMode="External" Id="rId592"/><Relationship Type="http://schemas.openxmlformats.org/officeDocument/2006/relationships/hyperlink" Target="https://jira.its-sib.ru/issues/?jql=issue%20in%20(TECHWIM-3554)" TargetMode="External" Id="rId593"/><Relationship Type="http://schemas.openxmlformats.org/officeDocument/2006/relationships/hyperlink" Target="https://jira.its-sib.ru/issues/?jql=issue%20in%20(TECHWIM-3554)" TargetMode="External" Id="rId594"/><Relationship Type="http://schemas.openxmlformats.org/officeDocument/2006/relationships/hyperlink" Target="https://jira.its-sib.ru/issues/?jql=issue%20in%20(TECHWIM-3554)" TargetMode="External" Id="rId595"/><Relationship Type="http://schemas.openxmlformats.org/officeDocument/2006/relationships/hyperlink" Target="https://jira.its-sib.ru/issues/?jql=issue%20in%20(TECHWIM-3554)" TargetMode="External" Id="rId596"/><Relationship Type="http://schemas.openxmlformats.org/officeDocument/2006/relationships/hyperlink" Target="https://jira.its-sib.ru/issues/?jql=issue%20in%20(TECHWIM-3554)" TargetMode="External" Id="rId597"/><Relationship Type="http://schemas.openxmlformats.org/officeDocument/2006/relationships/hyperlink" Target="https://jira.its-sib.ru/issues/?jql=issue%20in%20(TECHWIM-3554)" TargetMode="External" Id="rId598"/><Relationship Type="http://schemas.openxmlformats.org/officeDocument/2006/relationships/hyperlink" Target="https://jira.its-sib.ru/issues/?jql=issue%20in%20(TECHWIM-3967)" TargetMode="External" Id="rId599"/><Relationship Type="http://schemas.openxmlformats.org/officeDocument/2006/relationships/hyperlink" Target="https://jira.its-sib.ru/issues/?jql=issue%20in%20(TECHWIM-3976)" TargetMode="External" Id="rId600"/><Relationship Type="http://schemas.openxmlformats.org/officeDocument/2006/relationships/hyperlink" Target="https://jira.its-sib.ru/issues/?jql=issue%20in%20(TECHWIM-3976)" TargetMode="External" Id="rId601"/><Relationship Type="http://schemas.openxmlformats.org/officeDocument/2006/relationships/hyperlink" Target="https://jira.its-sib.ru/issues/?jql=issue%20in%20(TECHWIM-3976)" TargetMode="External" Id="rId602"/><Relationship Type="http://schemas.openxmlformats.org/officeDocument/2006/relationships/hyperlink" Target="https://jira.its-sib.ru/issues/?jql=issue%20in%20(TECHITS-1704,TECHITS-1703)" TargetMode="External" Id="rId603"/><Relationship Type="http://schemas.openxmlformats.org/officeDocument/2006/relationships/hyperlink" Target="https://jira.its-sib.ru/issues/?jql=issue%20in%20(TECHITS-1715,TECHITS-1714)" TargetMode="External" Id="rId604"/><Relationship Type="http://schemas.openxmlformats.org/officeDocument/2006/relationships/hyperlink" Target="https://jira.its-sib.ru/issues/?jql=issue%20in%20(TECHITS-1717,TECHITS-1716)" TargetMode="External" Id="rId605"/><Relationship Type="http://schemas.openxmlformats.org/officeDocument/2006/relationships/hyperlink" Target="https://jira.its-sib.ru/issues/?jql=issue%20in%20(TECHITS-1717)" TargetMode="External" Id="rId606"/><Relationship Type="http://schemas.openxmlformats.org/officeDocument/2006/relationships/hyperlink" Target="https://jira.its-sib.ru/issues/?jql=issue%20in%20(TECHWIM-3854,TECHWIM-3845)" TargetMode="External" Id="rId607"/><Relationship Type="http://schemas.openxmlformats.org/officeDocument/2006/relationships/hyperlink" Target="https://jira.its-sib.ru/issues/?jql=issue%20in%20(TECHWIM-3985,TECHWIM-3985)" TargetMode="External" Id="rId608"/><Relationship Type="http://schemas.openxmlformats.org/officeDocument/2006/relationships/hyperlink" Target="https://jira.its-sib.ru/issues/?jql=issue%20in%20(TECHITS-1719)" TargetMode="External" Id="rId609"/><Relationship Type="http://schemas.openxmlformats.org/officeDocument/2006/relationships/hyperlink" Target="https://jira.its-sib.ru/issues/?jql=issue%20in%20(TECHITS-1691,TECHITS-1690)" TargetMode="External" Id="rId610"/><Relationship Type="http://schemas.openxmlformats.org/officeDocument/2006/relationships/hyperlink" Target="https://jira.its-sib.ru/issues/?jql=issue%20in%20(TECHITS-1711,TECHITS-1708)" TargetMode="External" Id="rId611"/><Relationship Type="http://schemas.openxmlformats.org/officeDocument/2006/relationships/hyperlink" Target="https://jira.its-sib.ru/issues/?jql=issue%20in%20(TECHITS-1723,TECHITS-1722,TECHITS-1721)" TargetMode="External" Id="rId612"/><Relationship Type="http://schemas.openxmlformats.org/officeDocument/2006/relationships/hyperlink" Target="https://jira.its-sib.ru/issues/?jql=issue%20in%20(TECHITS-1710)" TargetMode="External" Id="rId613"/><Relationship Type="http://schemas.openxmlformats.org/officeDocument/2006/relationships/hyperlink" Target="https://jira.its-sib.ru/issues/?jql=issue%20in%20(TECHITS-1713)" TargetMode="External" Id="rId614"/><Relationship Type="http://schemas.openxmlformats.org/officeDocument/2006/relationships/hyperlink" Target="https://jira.its-sib.ru/issues/?jql=issue%20in%20(DOCCORP-22907)" TargetMode="External" Id="rId615"/><Relationship Type="http://schemas.openxmlformats.org/officeDocument/2006/relationships/hyperlink" Target="https://jira.its-sib.ru/issues/?jql=issue%20in%20(DOCCORP-22907)" TargetMode="External" Id="rId616"/><Relationship Type="http://schemas.openxmlformats.org/officeDocument/2006/relationships/hyperlink" Target="https://jira.its-sib.ru/issues/?jql=issue%20in%20(DOCCORP-22907)" TargetMode="External" Id="rId617"/><Relationship Type="http://schemas.openxmlformats.org/officeDocument/2006/relationships/hyperlink" Target="https://jira.its-sib.ru/issues/?jql=issue%20in%20(DOCCORP-22727)" TargetMode="External" Id="rId618"/><Relationship Type="http://schemas.openxmlformats.org/officeDocument/2006/relationships/hyperlink" Target="https://jira.its-sib.ru/issues/?jql=issue%20in%20(DOCCORP-22727)" TargetMode="External" Id="rId619"/><Relationship Type="http://schemas.openxmlformats.org/officeDocument/2006/relationships/hyperlink" Target="https://jira.its-sib.ru/issues/?jql=issue%20in%20(DOCCORP-22727)" TargetMode="External" Id="rId620"/><Relationship Type="http://schemas.openxmlformats.org/officeDocument/2006/relationships/hyperlink" Target="https://jira.its-sib.ru/issues/?jql=issue%20in%20(DOCCORP-22727)" TargetMode="External" Id="rId621"/><Relationship Type="http://schemas.openxmlformats.org/officeDocument/2006/relationships/hyperlink" Target="https://jira.its-sib.ru/issues/?jql=issue%20in%20(DOCCORP-22727)" TargetMode="External" Id="rId622"/><Relationship Type="http://schemas.openxmlformats.org/officeDocument/2006/relationships/hyperlink" Target="https://jira.its-sib.ru/issues/?jql=issue%20in%20(DOCCORP-22727)" TargetMode="External" Id="rId623"/><Relationship Type="http://schemas.openxmlformats.org/officeDocument/2006/relationships/hyperlink" Target="https://jira.its-sib.ru/issues/?jql=issue%20in%20(DOCCORP-22727)" TargetMode="External" Id="rId624"/><Relationship Type="http://schemas.openxmlformats.org/officeDocument/2006/relationships/hyperlink" Target="https://jira.its-sib.ru/issues/?jql=issue%20in%20(DOCCORP-22727)" TargetMode="External" Id="rId625"/><Relationship Type="http://schemas.openxmlformats.org/officeDocument/2006/relationships/hyperlink" Target="https://jira.its-sib.ru/issues/?jql=issue%20in%20(DOCCORP-23118)" TargetMode="External" Id="rId626"/><Relationship Type="http://schemas.openxmlformats.org/officeDocument/2006/relationships/hyperlink" Target="https://jira.its-sib.ru/issues/?jql=issue%20in%20(DOCCORP-23118)" TargetMode="External" Id="rId627"/><Relationship Type="http://schemas.openxmlformats.org/officeDocument/2006/relationships/hyperlink" Target="https://jira.its-sib.ru/issues/?jql=issue%20in%20(DOCCORP-23118)" TargetMode="External" Id="rId628"/><Relationship Type="http://schemas.openxmlformats.org/officeDocument/2006/relationships/hyperlink" Target="https://jira.its-sib.ru/issues/?jql=issue%20in%20(DOCCORP-23118)" TargetMode="External" Id="rId629"/><Relationship Type="http://schemas.openxmlformats.org/officeDocument/2006/relationships/hyperlink" Target="https://jira.its-sib.ru/issues/?jql=issue%20in%20(DOCCORP-23118)" TargetMode="External" Id="rId630"/><Relationship Type="http://schemas.openxmlformats.org/officeDocument/2006/relationships/hyperlink" Target="https://jira.its-sib.ru/issues/?jql=issue%20in%20(DOCCORP-22774)" TargetMode="External" Id="rId631"/><Relationship Type="http://schemas.openxmlformats.org/officeDocument/2006/relationships/hyperlink" Target="https://jira.its-sib.ru/issues/?jql=issue%20in%20(DOCCORP-22774)" TargetMode="External" Id="rId632"/><Relationship Type="http://schemas.openxmlformats.org/officeDocument/2006/relationships/hyperlink" Target="https://jira.its-sib.ru/issues/?jql=issue%20in%20(DOCCORP-22774)" TargetMode="External" Id="rId633"/><Relationship Type="http://schemas.openxmlformats.org/officeDocument/2006/relationships/hyperlink" Target="https://jira.its-sib.ru/issues/?jql=issue%20in%20(DOCCORP-22774)" TargetMode="External" Id="rId634"/><Relationship Type="http://schemas.openxmlformats.org/officeDocument/2006/relationships/hyperlink" Target="https://jira.its-sib.ru/issues/?jql=issue%20in%20(DOCCORP-22774)" TargetMode="External" Id="rId635"/><Relationship Type="http://schemas.openxmlformats.org/officeDocument/2006/relationships/hyperlink" Target="https://jira.its-sib.ru/issues/?jql=issue%20in%20(DOCCORP-22774)" TargetMode="External" Id="rId636"/><Relationship Type="http://schemas.openxmlformats.org/officeDocument/2006/relationships/hyperlink" Target="https://jira.its-sib.ru/issues/?jql=issue%20in%20(DOCCORP-22774)" TargetMode="External" Id="rId637"/><Relationship Type="http://schemas.openxmlformats.org/officeDocument/2006/relationships/hyperlink" Target="https://jira.its-sib.ru/issues/?jql=issue%20in%20(TECHWIM-3810,DOCCORP-22774,TECHWIM-3809,DOCCORP-22774)" TargetMode="External" Id="rId638"/><Relationship Type="http://schemas.openxmlformats.org/officeDocument/2006/relationships/hyperlink" Target="https://jira.its-sib.ru/issues/?jql=issue%20in%20(TECHWIM-3810,DOCCORP-22774,TECHWIM-3809,DOCCORP-22774)" TargetMode="External" Id="rId639"/><Relationship Type="http://schemas.openxmlformats.org/officeDocument/2006/relationships/hyperlink" Target="https://jira.its-sib.ru/issues/?jql=issue%20in%20(TECHWIM-3810,DOCCORP-22774,TECHWIM-3809,DOCCORP-22774)" TargetMode="External" Id="rId640"/><Relationship Type="http://schemas.openxmlformats.org/officeDocument/2006/relationships/hyperlink" Target="https://jira.its-sib.ru/issues/?jql=issue%20in%20(TECHWIM-3810,DOCCORP-22774,TECHWIM-3809,DOCCORP-22774)" TargetMode="External" Id="rId641"/><Relationship Type="http://schemas.openxmlformats.org/officeDocument/2006/relationships/hyperlink" Target="https://jira.its-sib.ru/issues/?jql=issue%20in%20(TECHWIM-3810,DOCCORP-22774,TECHWIM-3809,DOCCORP-22774)" TargetMode="External" Id="rId642"/><Relationship Type="http://schemas.openxmlformats.org/officeDocument/2006/relationships/hyperlink" Target="https://jira.its-sib.ru/issues/?jql=issue%20in%20(TECHWIM-3810,DOCCORP-22774,TECHWIM-3809,DOCCORP-22774)" TargetMode="External" Id="rId643"/><Relationship Type="http://schemas.openxmlformats.org/officeDocument/2006/relationships/hyperlink" Target="https://jira.its-sib.ru/issues/?jql=issue%20in%20(TECHWIM-3810,DOCCORP-22774,TECHWIM-3809,DOCCORP-22774)" TargetMode="External" Id="rId644"/><Relationship Type="http://schemas.openxmlformats.org/officeDocument/2006/relationships/hyperlink" Target="https://jira.its-sib.ru/issues/?jql=issue%20in%20(TECHWIM-3810,DOCCORP-22774,TECHWIM-3809,DOCCORP-22774)" TargetMode="External" Id="rId645"/><Relationship Type="http://schemas.openxmlformats.org/officeDocument/2006/relationships/hyperlink" Target="https://jira.its-sib.ru/issues/?jql=issue%20in%20(TECHWIM-3810,DOCCORP-22774,TECHWIM-3809,DOCCORP-22774)" TargetMode="External" Id="rId646"/><Relationship Type="http://schemas.openxmlformats.org/officeDocument/2006/relationships/hyperlink" Target="https://jira.its-sib.ru/issues/?jql=issue%20in%20(TECHWIM-3810,DOCCORP-22774,TECHWIM-3809,DOCCORP-22774)" TargetMode="External" Id="rId647"/><Relationship Type="http://schemas.openxmlformats.org/officeDocument/2006/relationships/hyperlink" Target="https://jira.its-sib.ru/issues/?jql=issue%20in%20(TECHWIM-3810,DOCCORP-22774,TECHWIM-3809,DOCCORP-22774)" TargetMode="External" Id="rId648"/><Relationship Type="http://schemas.openxmlformats.org/officeDocument/2006/relationships/hyperlink" Target="https://jira.its-sib.ru/issues/?jql=issue%20in%20(TECHWIM-3810,DOCCORP-22774,TECHWIM-3809,DOCCORP-22774)" TargetMode="External" Id="rId649"/><Relationship Type="http://schemas.openxmlformats.org/officeDocument/2006/relationships/hyperlink" Target="https://jira.its-sib.ru/issues/?jql=issue%20in%20(TECHWIM-3810,DOCCORP-22774,TECHWIM-3809,DOCCORP-22774)" TargetMode="External" Id="rId650"/><Relationship Type="http://schemas.openxmlformats.org/officeDocument/2006/relationships/hyperlink" Target="https://jira.its-sib.ru/issues/?jql=issue%20in%20(TECHWIM-3810,DOCCORP-22774,TECHWIM-3809,DOCCORP-22774)" TargetMode="External" Id="rId651"/><Relationship Type="http://schemas.openxmlformats.org/officeDocument/2006/relationships/hyperlink" Target="https://jira.its-sib.ru/issues/?jql=issue%20in%20(TECHWIM-3810,DOCCORP-22774,TECHWIM-3809,DOCCORP-22774)" TargetMode="External" Id="rId652"/><Relationship Type="http://schemas.openxmlformats.org/officeDocument/2006/relationships/hyperlink" Target="https://jira.its-sib.ru/issues/?jql=issue%20in%20(TECHWIM-3810,DOCCORP-22774,TECHWIM-3809,DOCCORP-22774)" TargetMode="External" Id="rId653"/><Relationship Type="http://schemas.openxmlformats.org/officeDocument/2006/relationships/hyperlink" Target="https://jira.its-sib.ru/issues/?jql=issue%20in%20(TECHWIM-3810,DOCCORP-22774,TECHWIM-3809,DOCCORP-22774)" TargetMode="External" Id="rId654"/><Relationship Type="http://schemas.openxmlformats.org/officeDocument/2006/relationships/hyperlink" Target="https://jira.its-sib.ru/issues/?jql=issue%20in%20(TECHWIM-3810,DOCCORP-22774,TECHWIM-3809,DOCCORP-22774)" TargetMode="External" Id="rId655"/><Relationship Type="http://schemas.openxmlformats.org/officeDocument/2006/relationships/hyperlink" Target="https://jira.its-sib.ru/issues/?jql=issue%20in%20(TECHWIM-3810,DOCCORP-22774,TECHWIM-3809,DOCCORP-22774)" TargetMode="External" Id="rId656"/><Relationship Type="http://schemas.openxmlformats.org/officeDocument/2006/relationships/hyperlink" Target="https://jira.its-sib.ru/issues/?jql=issue%20in%20(TECHWIM-3810,DOCCORP-22774,TECHWIM-3809,DOCCORP-22774)" TargetMode="External" Id="rId657"/><Relationship Type="http://schemas.openxmlformats.org/officeDocument/2006/relationships/hyperlink" Target="https://jira.its-sib.ru/issues/?jql=issue%20in%20(TECHWIM-3810,DOCCORP-22774,TECHWIM-3809,DOCCORP-22774)" TargetMode="External" Id="rId658"/><Relationship Type="http://schemas.openxmlformats.org/officeDocument/2006/relationships/hyperlink" Target="https://jira.its-sib.ru/issues/?jql=issue%20in%20(TECHITS-1656)" TargetMode="External" Id="rId659"/><Relationship Type="http://schemas.openxmlformats.org/officeDocument/2006/relationships/hyperlink" Target="https://jira.its-sib.ru/issues/?jql=issue%20in%20(TECHITS-1656)" TargetMode="External" Id="rId660"/><Relationship Type="http://schemas.openxmlformats.org/officeDocument/2006/relationships/hyperlink" Target="https://jira.its-sib.ru/issues/?jql=issue%20in%20(TECHITS-1659,TECHITS-1658,TECHITS-1657)" TargetMode="External" Id="rId661"/><Relationship Type="http://schemas.openxmlformats.org/officeDocument/2006/relationships/hyperlink" Target="https://jira.its-sib.ru/issues/?jql=issue%20in%20(TECHITS-1659,TECHITS-1658,TECHITS-1657)" TargetMode="External" Id="rId662"/><Relationship Type="http://schemas.openxmlformats.org/officeDocument/2006/relationships/hyperlink" Target="https://jira.its-sib.ru/issues/?jql=issue%20in%20(DOCCORP-22842)" TargetMode="External" Id="rId663"/><Relationship Type="http://schemas.openxmlformats.org/officeDocument/2006/relationships/hyperlink" Target="https://jira.its-sib.ru/issues/?jql=issue%20in%20(DOCCORP-22842)" TargetMode="External" Id="rId664"/><Relationship Type="http://schemas.openxmlformats.org/officeDocument/2006/relationships/hyperlink" Target="https://jira.its-sib.ru/issues/?jql=issue%20in%20(DOCCORP-22842)" TargetMode="External" Id="rId665"/><Relationship Type="http://schemas.openxmlformats.org/officeDocument/2006/relationships/hyperlink" Target="https://jira.its-sib.ru/issues/?jql=issue%20in%20(DOCCORP-22910)" TargetMode="External" Id="rId666"/><Relationship Type="http://schemas.openxmlformats.org/officeDocument/2006/relationships/hyperlink" Target="https://jira.its-sib.ru/issues/?jql=issue%20in%20(DOCCORP-22910)" TargetMode="External" Id="rId667"/><Relationship Type="http://schemas.openxmlformats.org/officeDocument/2006/relationships/hyperlink" Target="https://jira.its-sib.ru/issues/?jql=issue%20in%20(DOCCORP-22910)" TargetMode="External" Id="rId668"/><Relationship Type="http://schemas.openxmlformats.org/officeDocument/2006/relationships/hyperlink" Target="https://jira.its-sib.ru/issues/?jql=issue%20in%20(DOCCORP-22910)" TargetMode="External" Id="rId669"/><Relationship Type="http://schemas.openxmlformats.org/officeDocument/2006/relationships/hyperlink" Target="https://jira.its-sib.ru/issues/?jql=issue%20in%20(DOCCORP-22910)" TargetMode="External" Id="rId670"/><Relationship Type="http://schemas.openxmlformats.org/officeDocument/2006/relationships/hyperlink" Target="https://jira.its-sib.ru/issues/?jql=issue%20in%20(TECHWIM-3810,DOCCORP-22910)" TargetMode="External" Id="rId671"/><Relationship Type="http://schemas.openxmlformats.org/officeDocument/2006/relationships/hyperlink" Target="https://jira.its-sib.ru/issues/?jql=issue%20in%20(TECHWIM-3810,DOCCORP-22910)" TargetMode="External" Id="rId672"/><Relationship Type="http://schemas.openxmlformats.org/officeDocument/2006/relationships/hyperlink" Target="https://jira.its-sib.ru/issues/?jql=issue%20in%20(TECHWIM-3810,DOCCORP-22910)" TargetMode="External" Id="rId673"/><Relationship Type="http://schemas.openxmlformats.org/officeDocument/2006/relationships/hyperlink" Target="https://jira.its-sib.ru/issues/?jql=issue%20in%20(TECHWIM-3810,DOCCORP-22910)" TargetMode="External" Id="rId674"/><Relationship Type="http://schemas.openxmlformats.org/officeDocument/2006/relationships/hyperlink" Target="https://jira.its-sib.ru/issues/?jql=issue%20in%20(TECHWIM-3810,DOCCORP-22910)" TargetMode="External" Id="rId675"/><Relationship Type="http://schemas.openxmlformats.org/officeDocument/2006/relationships/hyperlink" Target="https://jira.its-sib.ru/issues/?jql=issue%20in%20(TECHWIM-3810,DOCCORP-22910)" TargetMode="External" Id="rId676"/><Relationship Type="http://schemas.openxmlformats.org/officeDocument/2006/relationships/hyperlink" Target="https://jira.its-sib.ru/issues/?jql=issue%20in%20(TECHWIM-3810,DOCCORP-22910)" TargetMode="External" Id="rId677"/><Relationship Type="http://schemas.openxmlformats.org/officeDocument/2006/relationships/hyperlink" Target="https://jira.its-sib.ru/issues/?jql=issue%20in%20(TECHWIM-3810,DOCCORP-22910)" TargetMode="External" Id="rId678"/><Relationship Type="http://schemas.openxmlformats.org/officeDocument/2006/relationships/hyperlink" Target="https://jira.its-sib.ru/issues/?jql=issue%20in%20(TECHWIM-3810,DOCCORP-22910)" TargetMode="External" Id="rId679"/><Relationship Type="http://schemas.openxmlformats.org/officeDocument/2006/relationships/hyperlink" Target="https://jira.its-sib.ru/issues/?jql=issue%20in%20(TECHWIM-3810,DOCCORP-22910)" TargetMode="External" Id="rId680"/><Relationship Type="http://schemas.openxmlformats.org/officeDocument/2006/relationships/hyperlink" Target="https://jira.its-sib.ru/issues/?jql=issue%20in%20(TECHWIM-3810,DOCCORP-22910)" TargetMode="External" Id="rId681"/><Relationship Type="http://schemas.openxmlformats.org/officeDocument/2006/relationships/hyperlink" Target="https://jira.its-sib.ru/issues/?jql=issue%20in%20(TECHWIM-3810,DOCCORP-22910)" TargetMode="External" Id="rId682"/><Relationship Type="http://schemas.openxmlformats.org/officeDocument/2006/relationships/hyperlink" Target="https://jira.its-sib.ru/issues/?jql=issue%20in%20(TECHWIM-3810,DOCCORP-22910)" TargetMode="External" Id="rId683"/><Relationship Type="http://schemas.openxmlformats.org/officeDocument/2006/relationships/hyperlink" Target="https://jira.its-sib.ru/issues/?jql=issue%20in%20(TECHWIM-3810,DOCCORP-22910)" TargetMode="External" Id="rId684"/><Relationship Type="http://schemas.openxmlformats.org/officeDocument/2006/relationships/hyperlink" Target="https://jira.its-sib.ru/issues/?jql=issue%20in%20(TECHWIM-3810,DOCCORP-22910)" TargetMode="External" Id="rId685"/><Relationship Type="http://schemas.openxmlformats.org/officeDocument/2006/relationships/hyperlink" Target="https://jira.its-sib.ru/issues/?jql=issue%20in%20(TECHWIM-3810,DOCCORP-22910)" TargetMode="External" Id="rId686"/><Relationship Type="http://schemas.openxmlformats.org/officeDocument/2006/relationships/hyperlink" Target="https://jira.its-sib.ru/issues/?jql=issue%20in%20(TECHITS-1666,TECHITS-1665)" TargetMode="External" Id="rId687"/><Relationship Type="http://schemas.openxmlformats.org/officeDocument/2006/relationships/hyperlink" Target="https://jira.its-sib.ru/issues/?jql=issue%20in%20(TECHWIM-3691,TECHWIM-2653)" TargetMode="External" Id="rId688"/><Relationship Type="http://schemas.openxmlformats.org/officeDocument/2006/relationships/hyperlink" Target="https://jira.its-sib.ru/issues/?jql=issue%20in%20(TECHWIM-3691,TECHWIM-2653)" TargetMode="External" Id="rId689"/><Relationship Type="http://schemas.openxmlformats.org/officeDocument/2006/relationships/hyperlink" Target="https://jira.its-sib.ru/issues/?jql=issue%20in%20(TECHWIM-3691,TECHWIM-2653)" TargetMode="External" Id="rId690"/><Relationship Type="http://schemas.openxmlformats.org/officeDocument/2006/relationships/hyperlink" Target="https://jira.its-sib.ru/issues/?jql=issue%20in%20(TECHWIM-3691,TECHWIM-2653)" TargetMode="External" Id="rId691"/><Relationship Type="http://schemas.openxmlformats.org/officeDocument/2006/relationships/hyperlink" Target="https://jira.its-sib.ru/issues/?jql=issue%20in%20(TECHWIM-3691,TECHWIM-2653)" TargetMode="External" Id="rId692"/><Relationship Type="http://schemas.openxmlformats.org/officeDocument/2006/relationships/hyperlink" Target="https://jira.its-sib.ru/issues/?jql=issue%20in%20(TECHWIM-3691,TECHWIM-2653,TECHWIM-3773)" TargetMode="External" Id="rId693"/><Relationship Type="http://schemas.openxmlformats.org/officeDocument/2006/relationships/hyperlink" Target="https://jira.its-sib.ru/issues/?jql=issue%20in%20(TECHWIM-3691,TECHWIM-2653,TECHWIM-3773)" TargetMode="External" Id="rId694"/><Relationship Type="http://schemas.openxmlformats.org/officeDocument/2006/relationships/hyperlink" Target="https://jira.its-sib.ru/issues/?jql=issue%20in%20(TECHWIM-3691,TECHWIM-2653)" TargetMode="External" Id="rId695"/><Relationship Type="http://schemas.openxmlformats.org/officeDocument/2006/relationships/hyperlink" Target="https://jira.its-sib.ru/issues/?jql=issue%20in%20(TECHWIM-3691)" TargetMode="External" Id="rId696"/><Relationship Type="http://schemas.openxmlformats.org/officeDocument/2006/relationships/hyperlink" Target="https://jira.its-sib.ru/issues/?jql=issue%20in%20(TECHWIM-3691)" TargetMode="External" Id="rId697"/><Relationship Type="http://schemas.openxmlformats.org/officeDocument/2006/relationships/hyperlink" Target="https://jira.its-sib.ru/issues/?jql=issue%20in%20(TECHWIM-3691)" TargetMode="External" Id="rId698"/><Relationship Type="http://schemas.openxmlformats.org/officeDocument/2006/relationships/hyperlink" Target="https://jira.its-sib.ru/issues/?jql=issue%20in%20(TECHWIM-3691)" TargetMode="External" Id="rId699"/><Relationship Type="http://schemas.openxmlformats.org/officeDocument/2006/relationships/hyperlink" Target="https://jira.its-sib.ru/issues/?jql=issue%20in%20(TECHWIM-3691,TECHWIM-3989,DOCCORP-23081)" TargetMode="External" Id="rId700"/><Relationship Type="http://schemas.openxmlformats.org/officeDocument/2006/relationships/hyperlink" Target="https://jira.its-sib.ru/issues/?jql=issue%20in%20(TECHWIM-3691)" TargetMode="External" Id="rId701"/><Relationship Type="http://schemas.openxmlformats.org/officeDocument/2006/relationships/hyperlink" Target="https://jira.its-sib.ru/issues/?jql=issue%20in%20(TECHWIM-3989,TECHWIM-3988,TECHWIM-3987,TECHWIM-3691,TECHWIM-3989,DOCCORP-23113,TECHWIM-3988,DOCCORP-23113,TECHWIM-3987,DOCCORP-23113,TECHWIM-3691,DOCCORP-23113)" TargetMode="External" Id="rId702"/><Relationship Type="http://schemas.openxmlformats.org/officeDocument/2006/relationships/hyperlink" Target="https://jira.its-sib.ru/issues/?jql=issue%20in%20(TECHWIM-3989,TECHWIM-3988,TECHWIM-3987,TECHWIM-3691)" TargetMode="External" Id="rId703"/><Relationship Type="http://schemas.openxmlformats.org/officeDocument/2006/relationships/hyperlink" Target="https://jira.its-sib.ru/issues/?jql=issue%20in%20(TECHWIM-3989,TECHWIM-3988,TECHWIM-3987,TECHWIM-3691)" TargetMode="External" Id="rId704"/><Relationship Type="http://schemas.openxmlformats.org/officeDocument/2006/relationships/hyperlink" Target="https://jira.its-sib.ru/issues/?jql=issue%20in%20(TECHWIM-3989,TECHWIM-3988,TECHWIM-3988,TECHWIM-3987,TECHWIM-3691)" TargetMode="External" Id="rId705"/><Relationship Type="http://schemas.openxmlformats.org/officeDocument/2006/relationships/hyperlink" Target="https://jira.its-sib.ru/issues/?jql=issue%20in%20(TECHWIM-4039,TECHWIM-4039,TECHWIM-3691)" TargetMode="External" Id="rId706"/><Relationship Type="http://schemas.openxmlformats.org/officeDocument/2006/relationships/hyperlink" Target="https://jira.its-sib.ru/issues/?jql=issue%20in%20(TECHWIM-3691)" TargetMode="External" Id="rId707"/><Relationship Type="http://schemas.openxmlformats.org/officeDocument/2006/relationships/hyperlink" Target="https://jira.its-sib.ru/issues/?jql=issue%20in%20(TECHWIM-3957)" TargetMode="External" Id="rId708"/><Relationship Type="http://schemas.openxmlformats.org/officeDocument/2006/relationships/hyperlink" Target="https://jira.its-sib.ru/issues/?jql=issue%20in%20(DOCCORP-23081)" TargetMode="External" Id="rId709"/><Relationship Type="http://schemas.openxmlformats.org/officeDocument/2006/relationships/hyperlink" Target="https://jira.its-sib.ru/issues/?jql=issue%20in%20(TECHWIM-3691,TECHWIM-2653)" TargetMode="External" Id="rId710"/><Relationship Type="http://schemas.openxmlformats.org/officeDocument/2006/relationships/hyperlink" Target="https://jira.its-sib.ru/issues/?jql=issue%20in%20(TECHWIM-3691,TECHWIM-2653)" TargetMode="External" Id="rId711"/><Relationship Type="http://schemas.openxmlformats.org/officeDocument/2006/relationships/hyperlink" Target="https://jira.its-sib.ru/issues/?jql=issue%20in%20(TECHWIM-3691,TECHWIM-2653)" TargetMode="External" Id="rId712"/><Relationship Type="http://schemas.openxmlformats.org/officeDocument/2006/relationships/hyperlink" Target="https://jira.its-sib.ru/issues/?jql=issue%20in%20(TECHWIM-3691,TECHWIM-2653)" TargetMode="External" Id="rId713"/><Relationship Type="http://schemas.openxmlformats.org/officeDocument/2006/relationships/hyperlink" Target="https://jira.its-sib.ru/issues/?jql=issue%20in%20(TECHWIM-3691,TECHWIM-2653)" TargetMode="External" Id="rId714"/><Relationship Type="http://schemas.openxmlformats.org/officeDocument/2006/relationships/hyperlink" Target="https://jira.its-sib.ru/issues/?jql=issue%20in%20(TECHWIM-3691,TECHWIM-2653)" TargetMode="External" Id="rId715"/><Relationship Type="http://schemas.openxmlformats.org/officeDocument/2006/relationships/hyperlink" Target="https://jira.its-sib.ru/issues/?jql=issue%20in%20(TECHWIM-3691,TECHWIM-2653)" TargetMode="External" Id="rId716"/><Relationship Type="http://schemas.openxmlformats.org/officeDocument/2006/relationships/hyperlink" Target="https://jira.its-sib.ru/issues/?jql=issue%20in%20(TECHWIM-3691,TECHWIM-2653)" TargetMode="External" Id="rId717"/><Relationship Type="http://schemas.openxmlformats.org/officeDocument/2006/relationships/hyperlink" Target="https://jira.its-sib.ru/issues/?jql=issue%20in%20(TECHWIM-3691)" TargetMode="External" Id="rId718"/><Relationship Type="http://schemas.openxmlformats.org/officeDocument/2006/relationships/hyperlink" Target="https://jira.its-sib.ru/issues/?jql=issue%20in%20(TECHWIM-3691)" TargetMode="External" Id="rId719"/><Relationship Type="http://schemas.openxmlformats.org/officeDocument/2006/relationships/hyperlink" Target="https://jira.its-sib.ru/issues/?jql=issue%20in%20(TECHWIM-3691)" TargetMode="External" Id="rId720"/><Relationship Type="http://schemas.openxmlformats.org/officeDocument/2006/relationships/hyperlink" Target="https://jira.its-sib.ru/issues/?jql=issue%20in%20(TECHWIM-3691)" TargetMode="External" Id="rId721"/><Relationship Type="http://schemas.openxmlformats.org/officeDocument/2006/relationships/hyperlink" Target="https://jira.its-sib.ru/issues/?jql=issue%20in%20(TECHWIM-3691)" TargetMode="External" Id="rId722"/><Relationship Type="http://schemas.openxmlformats.org/officeDocument/2006/relationships/hyperlink" Target="https://jira.its-sib.ru/issues/?jql=issue%20in%20(TECHWIM-3691)" TargetMode="External" Id="rId723"/><Relationship Type="http://schemas.openxmlformats.org/officeDocument/2006/relationships/hyperlink" Target="https://jira.its-sib.ru/issues/?jql=issue%20in%20(TECHWIM-3989,TECHWIM-3988,TECHWIM-3987,TECHWIM-3691)" TargetMode="External" Id="rId724"/><Relationship Type="http://schemas.openxmlformats.org/officeDocument/2006/relationships/hyperlink" Target="https://jira.its-sib.ru/issues/?jql=issue%20in%20(TECHWIM-3989,TECHWIM-3988,TECHWIM-3987,TECHWIM-3691)" TargetMode="External" Id="rId725"/><Relationship Type="http://schemas.openxmlformats.org/officeDocument/2006/relationships/hyperlink" Target="https://jira.its-sib.ru/issues/?jql=issue%20in%20(TECHWIM-3989,TECHWIM-3988,TECHWIM-3987,TECHWIM-3691)" TargetMode="External" Id="rId726"/><Relationship Type="http://schemas.openxmlformats.org/officeDocument/2006/relationships/hyperlink" Target="https://jira.its-sib.ru/issues/?jql=issue%20in%20(TECHWIM-3989,TECHWIM-3988,TECHWIM-3988,TECHWIM-3987,TECHWIM-3691)" TargetMode="External" Id="rId727"/><Relationship Type="http://schemas.openxmlformats.org/officeDocument/2006/relationships/hyperlink" Target="https://jira.its-sib.ru/issues/?jql=issue%20in%20(TECHWIM-4039,TECHWIM-3691)" TargetMode="External" Id="rId728"/><Relationship Type="http://schemas.openxmlformats.org/officeDocument/2006/relationships/hyperlink" Target="https://jira.its-sib.ru/issues/?jql=issue%20in%20(TECHWIM-3691)" TargetMode="External" Id="rId729"/><Relationship Type="http://schemas.openxmlformats.org/officeDocument/2006/relationships/hyperlink" Target="https://jira.its-sib.ru/issues/?jql=issue%20in%20(TECHFVF-94,TECHFVF-93)" TargetMode="External" Id="rId730"/><Relationship Type="http://schemas.openxmlformats.org/officeDocument/2006/relationships/hyperlink" Target="https://jira.its-sib.ru/issues/?jql=issue%20in%20(TECHFVF-98)" TargetMode="External" Id="rId731"/><Relationship Type="http://schemas.openxmlformats.org/officeDocument/2006/relationships/hyperlink" Target="https://jira.its-sib.ru/issues/?jql=issue%20in%20(TECHFVF-102,TECHFVF-101)" TargetMode="External" Id="rId732"/><Relationship Type="http://schemas.openxmlformats.org/officeDocument/2006/relationships/hyperlink" Target="https://jira.its-sib.ru/issues/?jql=issue%20in%20(DOCCORP-22709)" TargetMode="External" Id="rId733"/><Relationship Type="http://schemas.openxmlformats.org/officeDocument/2006/relationships/hyperlink" Target="https://jira.its-sib.ru/issues/?jql=issue%20in%20(DOCCORP-22837)" TargetMode="External" Id="rId734"/><Relationship Type="http://schemas.openxmlformats.org/officeDocument/2006/relationships/hyperlink" Target="https://jira.its-sib.ru/issues/?jql=issue%20in%20(TECHFVF-96)" TargetMode="External" Id="rId735"/><Relationship Type="http://schemas.openxmlformats.org/officeDocument/2006/relationships/hyperlink" Target="https://jira.its-sib.ru/issues/?jql=issue%20in%20(TECHFVF-95)" TargetMode="External" Id="rId736"/><Relationship Type="http://schemas.openxmlformats.org/officeDocument/2006/relationships/hyperlink" Target="https://jira.its-sib.ru/issues/?jql=issue%20in%20(TECHFVF-95)" TargetMode="External" Id="rId737"/><Relationship Type="http://schemas.openxmlformats.org/officeDocument/2006/relationships/hyperlink" Target="https://jira.its-sib.ru/issues/?jql=issue%20in%20(TECHFVF-97)" TargetMode="External" Id="rId738"/><Relationship Type="http://schemas.openxmlformats.org/officeDocument/2006/relationships/hyperlink" Target="https://jira.its-sib.ru/issues/?jql=issue%20in%20(TECHFVF-99)" TargetMode="External" Id="rId739"/><Relationship Type="http://schemas.openxmlformats.org/officeDocument/2006/relationships/hyperlink" Target="https://jira.its-sib.ru/issues/?jql=issue%20in%20(TECHFVF-100)" TargetMode="External" Id="rId740"/><Relationship Type="http://schemas.openxmlformats.org/officeDocument/2006/relationships/hyperlink" Target="https://jira.its-sib.ru/issues/?jql=issue%20in%20(TECHFVF-103)" TargetMode="External" Id="rId741"/><Relationship Type="http://schemas.openxmlformats.org/officeDocument/2006/relationships/hyperlink" Target="https://jira.its-sib.ru/issues/?jql=issue%20in%20(DOCCORP-23052)" TargetMode="External" Id="rId742"/><Relationship Type="http://schemas.openxmlformats.org/officeDocument/2006/relationships/hyperlink" Target="https://jira.its-sib.ru/issues/?jql=issue%20in%20(DOCCORP-23052)" TargetMode="External" Id="rId743"/><Relationship Type="http://schemas.openxmlformats.org/officeDocument/2006/relationships/hyperlink" Target="https://jira.its-sib.ru/issues/?jql=issue%20in%20(DOCCORP-23052)" TargetMode="External" Id="rId744"/><Relationship Type="http://schemas.openxmlformats.org/officeDocument/2006/relationships/hyperlink" Target="https://jira.its-sib.ru/issues/?jql=issue%20in%20(TECHWIM-3755,TECHWIM-2056)" TargetMode="External" Id="rId745"/><Relationship Type="http://schemas.openxmlformats.org/officeDocument/2006/relationships/hyperlink" Target="https://jira.its-sib.ru/issues/?jql=issue%20in%20(TECHWIM-3755,TECHWIM-2056)" TargetMode="External" Id="rId746"/><Relationship Type="http://schemas.openxmlformats.org/officeDocument/2006/relationships/hyperlink" Target="https://jira.its-sib.ru/issues/?jql=issue%20in%20(TECHWIM-2056)" TargetMode="External" Id="rId747"/><Relationship Type="http://schemas.openxmlformats.org/officeDocument/2006/relationships/hyperlink" Target="https://jira.its-sib.ru/issues/?jql=issue%20in%20(TECHWIM-2056)" TargetMode="External" Id="rId748"/><Relationship Type="http://schemas.openxmlformats.org/officeDocument/2006/relationships/hyperlink" Target="https://jira.its-sib.ru/issues/?jql=issue%20in%20(TECHWIM-2056)" TargetMode="External" Id="rId749"/><Relationship Type="http://schemas.openxmlformats.org/officeDocument/2006/relationships/hyperlink" Target="https://jira.its-sib.ru/issues/?jql=issue%20in%20(TECHWIM-2056)" TargetMode="External" Id="rId750"/><Relationship Type="http://schemas.openxmlformats.org/officeDocument/2006/relationships/hyperlink" Target="https://jira.its-sib.ru/issues/?jql=issue%20in%20(TECHWIM-3208)" TargetMode="External" Id="rId751"/><Relationship Type="http://schemas.openxmlformats.org/officeDocument/2006/relationships/hyperlink" Target="https://jira.its-sib.ru/issues/?jql=issue%20in%20(TECHWIM-3208)" TargetMode="External" Id="rId752"/><Relationship Type="http://schemas.openxmlformats.org/officeDocument/2006/relationships/hyperlink" Target="https://jira.its-sib.ru/issues/?jql=issue%20in%20(TECHWIM-3208)" TargetMode="External" Id="rId753"/><Relationship Type="http://schemas.openxmlformats.org/officeDocument/2006/relationships/hyperlink" Target="https://jira.its-sib.ru/issues/?jql=issue%20in%20(TECHWIM-3208)" TargetMode="External" Id="rId754"/><Relationship Type="http://schemas.openxmlformats.org/officeDocument/2006/relationships/hyperlink" Target="https://jira.its-sib.ru/issues/?jql=issue%20in%20(TECHWIM-3208)" TargetMode="External" Id="rId755"/><Relationship Type="http://schemas.openxmlformats.org/officeDocument/2006/relationships/hyperlink" Target="https://jira.its-sib.ru/issues/?jql=issue%20in%20(TECHWIM-3208)" TargetMode="External" Id="rId756"/><Relationship Type="http://schemas.openxmlformats.org/officeDocument/2006/relationships/hyperlink" Target="https://jira.its-sib.ru/issues/?jql=issue%20in%20(TECHWIM-3208)" TargetMode="External" Id="rId757"/><Relationship Type="http://schemas.openxmlformats.org/officeDocument/2006/relationships/hyperlink" Target="https://jira.its-sib.ru/issues/?jql=issue%20in%20(TECHWIM-3208)" TargetMode="External" Id="rId758"/><Relationship Type="http://schemas.openxmlformats.org/officeDocument/2006/relationships/hyperlink" Target="https://jira.its-sib.ru/issues/?jql=issue%20in%20(TECHWIM-3208)" TargetMode="External" Id="rId759"/><Relationship Type="http://schemas.openxmlformats.org/officeDocument/2006/relationships/hyperlink" Target="https://jira.its-sib.ru/issues/?jql=issue%20in%20(TECHWIM-3751)" TargetMode="External" Id="rId760"/><Relationship Type="http://schemas.openxmlformats.org/officeDocument/2006/relationships/hyperlink" Target="https://jira.its-sib.ru/issues/?jql=issue%20in%20(TECHWIM-3751)" TargetMode="External" Id="rId761"/><Relationship Type="http://schemas.openxmlformats.org/officeDocument/2006/relationships/hyperlink" Target="https://jira.its-sib.ru/issues/?jql=issue%20in%20(TECHWIM-3751)" TargetMode="External" Id="rId762"/><Relationship Type="http://schemas.openxmlformats.org/officeDocument/2006/relationships/hyperlink" Target="https://jira.its-sib.ru/issues/?jql=issue%20in%20(TECHWIM-3751)" TargetMode="External" Id="rId763"/><Relationship Type="http://schemas.openxmlformats.org/officeDocument/2006/relationships/hyperlink" Target="https://jira.its-sib.ru/issues/?jql=issue%20in%20(TECHWIM-3751)" TargetMode="External" Id="rId764"/><Relationship Type="http://schemas.openxmlformats.org/officeDocument/2006/relationships/hyperlink" Target="https://jira.its-sib.ru/issues/?jql=issue%20in%20(TECHWIM-3751)" TargetMode="External" Id="rId765"/><Relationship Type="http://schemas.openxmlformats.org/officeDocument/2006/relationships/hyperlink" Target="https://jira.its-sib.ru/issues/?jql=issue%20in%20(TECHWIM-3751)" TargetMode="External" Id="rId766"/><Relationship Type="http://schemas.openxmlformats.org/officeDocument/2006/relationships/hyperlink" Target="https://jira.its-sib.ru/issues/?jql=issue%20in%20(TECHWIM-3751)" TargetMode="External" Id="rId767"/><Relationship Type="http://schemas.openxmlformats.org/officeDocument/2006/relationships/hyperlink" Target="https://jira.its-sib.ru/issues/?jql=issue%20in%20(TECHWIM-3751)" TargetMode="External" Id="rId768"/><Relationship Type="http://schemas.openxmlformats.org/officeDocument/2006/relationships/hyperlink" Target="https://jira.its-sib.ru/issues/?jql=issue%20in%20(TECHWIM-3751)" TargetMode="External" Id="rId769"/><Relationship Type="http://schemas.openxmlformats.org/officeDocument/2006/relationships/hyperlink" Target="https://jira.its-sib.ru/issues/?jql=issue%20in%20(TECHWIM-3751)" TargetMode="External" Id="rId770"/><Relationship Type="http://schemas.openxmlformats.org/officeDocument/2006/relationships/hyperlink" Target="https://jira.its-sib.ru/issues/?jql=issue%20in%20(TECHWIM-3751)" TargetMode="External" Id="rId771"/><Relationship Type="http://schemas.openxmlformats.org/officeDocument/2006/relationships/hyperlink" Target="https://jira.its-sib.ru/issues/?jql=issue%20in%20(TECHWIM-3751)" TargetMode="External" Id="rId772"/><Relationship Type="http://schemas.openxmlformats.org/officeDocument/2006/relationships/hyperlink" Target="https://jira.its-sib.ru/issues/?jql=issue%20in%20(TECHWIM-3972)" TargetMode="External" Id="rId773"/><Relationship Type="http://schemas.openxmlformats.org/officeDocument/2006/relationships/hyperlink" Target="https://jira.its-sib.ru/issues/?jql=issue%20in%20(TECHWIM-3972)" TargetMode="External" Id="rId774"/><Relationship Type="http://schemas.openxmlformats.org/officeDocument/2006/relationships/hyperlink" Target="https://jira.its-sib.ru/issues/?jql=issue%20in%20(TECHWIM-3536,TECHWIM-3535)" TargetMode="External" Id="rId775"/><Relationship Type="http://schemas.openxmlformats.org/officeDocument/2006/relationships/hyperlink" Target="https://jira.its-sib.ru/issues/?jql=issue%20in%20(TECHWIM-3536,TECHWIM-3535)" TargetMode="External" Id="rId776"/><Relationship Type="http://schemas.openxmlformats.org/officeDocument/2006/relationships/hyperlink" Target="https://jira.its-sib.ru/issues/?jql=issue%20in%20(TECHWIM-3812,TECHWIM-3811)" TargetMode="External" Id="rId777"/><Relationship Type="http://schemas.openxmlformats.org/officeDocument/2006/relationships/hyperlink" Target="https://jira.its-sib.ru/issues/?jql=issue%20in%20(TECHWIM-3812,TECHWIM-3811)" TargetMode="External" Id="rId778"/><Relationship Type="http://schemas.openxmlformats.org/officeDocument/2006/relationships/hyperlink" Target="https://jira.its-sib.ru/issues/?jql=issue%20in%20(TECHWIM-3812,TECHWIM-3811)" TargetMode="External" Id="rId779"/><Relationship Type="http://schemas.openxmlformats.org/officeDocument/2006/relationships/hyperlink" Target="https://jira.its-sib.ru/issues/?jql=issue%20in%20(TECHWIM-3812,TECHWIM-3811)" TargetMode="External" Id="rId780"/><Relationship Type="http://schemas.openxmlformats.org/officeDocument/2006/relationships/hyperlink" Target="https://jira.its-sib.ru/issues/?jql=issue%20in%20(TECHWIM-3812,TECHWIM-3811)" TargetMode="External" Id="rId781"/><Relationship Type="http://schemas.openxmlformats.org/officeDocument/2006/relationships/hyperlink" Target="https://jira.its-sib.ru/issues/?jql=issue%20in%20(TECHWIM-3812,TECHWIM-3811)" TargetMode="External" Id="rId782"/><Relationship Type="http://schemas.openxmlformats.org/officeDocument/2006/relationships/hyperlink" Target="https://jira.its-sib.ru/issues/?jql=issue%20in%20(TECHWIM-3812,TECHWIM-3811)" TargetMode="External" Id="rId783"/><Relationship Type="http://schemas.openxmlformats.org/officeDocument/2006/relationships/hyperlink" Target="https://jira.its-sib.ru/issues/?jql=issue%20in%20(TECHWIM-3812,TECHWIM-3811)" TargetMode="External" Id="rId784"/><Relationship Type="http://schemas.openxmlformats.org/officeDocument/2006/relationships/hyperlink" Target="https://jira.its-sib.ru/issues/?jql=issue%20in%20(TECHWIM-3963,TECHWIM-3812,TECHWIM-3811)" TargetMode="External" Id="rId785"/><Relationship Type="http://schemas.openxmlformats.org/officeDocument/2006/relationships/hyperlink" Target="https://jira.its-sib.ru/issues/?jql=issue%20in%20(TECHWIM-3963,TECHWIM-3812,TECHWIM-3811)" TargetMode="External" Id="rId786"/><Relationship Type="http://schemas.openxmlformats.org/officeDocument/2006/relationships/hyperlink" Target="https://jira.its-sib.ru/issues/?jql=issue%20in%20(TECHWIM-3963,TECHWIM-3812,TECHWIM-3811)" TargetMode="External" Id="rId787"/><Relationship Type="http://schemas.openxmlformats.org/officeDocument/2006/relationships/hyperlink" Target="https://jira.its-sib.ru/issues/?jql=issue%20in%20(TECHWIM-3963,TECHWIM-3812,TECHWIM-3811)" TargetMode="External" Id="rId788"/><Relationship Type="http://schemas.openxmlformats.org/officeDocument/2006/relationships/hyperlink" Target="https://jira.its-sib.ru/issues/?jql=issue%20in%20(TECHWIM-3963,TECHWIM-3812,TECHWIM-3811)" TargetMode="External" Id="rId789"/><Relationship Type="http://schemas.openxmlformats.org/officeDocument/2006/relationships/hyperlink" Target="https://jira.its-sib.ru/issues/?jql=issue%20in%20(TECHWIM-3963,TECHWIM-3812,TECHWIM-3811)" TargetMode="External" Id="rId790"/><Relationship Type="http://schemas.openxmlformats.org/officeDocument/2006/relationships/hyperlink" Target="https://jira.its-sib.ru/issues/?jql=issue%20in%20(TECHWIM-3963,TECHWIM-3812,TECHWIM-3811)" TargetMode="External" Id="rId791"/><Relationship Type="http://schemas.openxmlformats.org/officeDocument/2006/relationships/hyperlink" Target="https://jira.its-sib.ru/issues/?jql=issue%20in%20(TECHWIM-3865)" TargetMode="External" Id="rId792"/><Relationship Type="http://schemas.openxmlformats.org/officeDocument/2006/relationships/hyperlink" Target="https://jira.its-sib.ru/issues/?jql=issue%20in%20(TECHWIM-3865)" TargetMode="External" Id="rId793"/><Relationship Type="http://schemas.openxmlformats.org/officeDocument/2006/relationships/hyperlink" Target="https://jira.its-sib.ru/issues/?jql=issue%20in%20(TECHWIM-3865)" TargetMode="External" Id="rId794"/><Relationship Type="http://schemas.openxmlformats.org/officeDocument/2006/relationships/hyperlink" Target="https://jira.its-sib.ru/issues/?jql=issue%20in%20(TECHWIM-3865)" TargetMode="External" Id="rId795"/><Relationship Type="http://schemas.openxmlformats.org/officeDocument/2006/relationships/hyperlink" Target="https://jira.its-sib.ru/issues/?jql=issue%20in%20(TECHWIM-3977,TECHWIM-3865)" TargetMode="External" Id="rId796"/><Relationship Type="http://schemas.openxmlformats.org/officeDocument/2006/relationships/hyperlink" Target="https://jira.its-sib.ru/issues/?jql=issue%20in%20(TECHWIM-3865)" TargetMode="External" Id="rId797"/><Relationship Type="http://schemas.openxmlformats.org/officeDocument/2006/relationships/hyperlink" Target="https://jira.its-sib.ru/issues/?jql=issue%20in%20(TECHWIM-3802)" TargetMode="External" Id="rId798"/><Relationship Type="http://schemas.openxmlformats.org/officeDocument/2006/relationships/hyperlink" Target="https://jira.its-sib.ru/issues/?jql=issue%20in%20(TECHWIM-3802)" TargetMode="External" Id="rId799"/><Relationship Type="http://schemas.openxmlformats.org/officeDocument/2006/relationships/hyperlink" Target="https://jira.its-sib.ru/issues/?jql=issue%20in%20(TECHWIM-3802)" TargetMode="External" Id="rId800"/><Relationship Type="http://schemas.openxmlformats.org/officeDocument/2006/relationships/hyperlink" Target="https://jira.its-sib.ru/issues/?jql=issue%20in%20(TECHWIM-3802)" TargetMode="External" Id="rId801"/><Relationship Type="http://schemas.openxmlformats.org/officeDocument/2006/relationships/hyperlink" Target="https://jira.its-sib.ru/issues/?jql=issue%20in%20(TECHWIM-3802)" TargetMode="External" Id="rId802"/><Relationship Type="http://schemas.openxmlformats.org/officeDocument/2006/relationships/hyperlink" Target="https://jira.its-sib.ru/issues/?jql=issue%20in%20(TECHWIM-3802)" TargetMode="External" Id="rId803"/><Relationship Type="http://schemas.openxmlformats.org/officeDocument/2006/relationships/hyperlink" Target="https://jira.its-sib.ru/issues/?jql=issue%20in%20(TECHWIM-3802)" TargetMode="External" Id="rId804"/><Relationship Type="http://schemas.openxmlformats.org/officeDocument/2006/relationships/hyperlink" Target="https://jira.its-sib.ru/issues/?jql=issue%20in%20(TECHWIM-3802)" TargetMode="External" Id="rId805"/><Relationship Type="http://schemas.openxmlformats.org/officeDocument/2006/relationships/hyperlink" Target="https://jira.its-sib.ru/issues/?jql=issue%20in%20(TECHWIM-3802)" TargetMode="External" Id="rId806"/><Relationship Type="http://schemas.openxmlformats.org/officeDocument/2006/relationships/hyperlink" Target="https://jira.its-sib.ru/issues/?jql=issue%20in%20(TECHWIM-3802)" TargetMode="External" Id="rId807"/><Relationship Type="http://schemas.openxmlformats.org/officeDocument/2006/relationships/hyperlink" Target="https://jira.its-sib.ru/issues/?jql=issue%20in%20(TECHWIM-3997)" TargetMode="External" Id="rId808"/><Relationship Type="http://schemas.openxmlformats.org/officeDocument/2006/relationships/hyperlink" Target="https://jira.its-sib.ru/issues/?jql=issue%20in%20(TECHWIM-3801)" TargetMode="External" Id="rId809"/><Relationship Type="http://schemas.openxmlformats.org/officeDocument/2006/relationships/hyperlink" Target="https://jira.its-sib.ru/issues/?jql=issue%20in%20(TECHITS-1664)" TargetMode="External" Id="rId810"/><Relationship Type="http://schemas.openxmlformats.org/officeDocument/2006/relationships/hyperlink" Target="https://jira.its-sib.ru/issues/?jql=issue%20in%20(TECHITS-1667,TECHITS-1663,TECHITS-1662)" TargetMode="External" Id="rId811"/><Relationship Type="http://schemas.openxmlformats.org/officeDocument/2006/relationships/hyperlink" Target="https://jira.its-sib.ru/issues/?jql=issue%20in%20(TECHITS-1675,TECHITS-1674,TECHITS-1673,TECHITS-1672,TECHITS-1671,TECHITS-1670,TECHITS-1669)" TargetMode="External" Id="rId812"/><Relationship Type="http://schemas.openxmlformats.org/officeDocument/2006/relationships/hyperlink" Target="https://jira.its-sib.ru/issues/?jql=issue%20in%20(TECHWIM-3807)" TargetMode="External" Id="rId813"/><Relationship Type="http://schemas.openxmlformats.org/officeDocument/2006/relationships/hyperlink" Target="https://jira.its-sib.ru/issues/?jql=issue%20in%20(TECHWIM-3965)" TargetMode="External" Id="rId814"/><Relationship Type="http://schemas.openxmlformats.org/officeDocument/2006/relationships/hyperlink" Target="https://jira.its-sib.ru/issues/?jql=issue%20in%20(TECHWIM-3880)" TargetMode="External" Id="rId815"/><Relationship Type="http://schemas.openxmlformats.org/officeDocument/2006/relationships/hyperlink" Target="https://jira.its-sib.ru/issues/?jql=issue%20in%20(TECHWIM-3912)" TargetMode="External" Id="rId816"/><Relationship Type="http://schemas.openxmlformats.org/officeDocument/2006/relationships/hyperlink" Target="https://jira.its-sib.ru/issues/?jql=issue%20in%20(TECHWIM-4030)" TargetMode="External" Id="rId817"/><Relationship Type="http://schemas.openxmlformats.org/officeDocument/2006/relationships/hyperlink" Target="https://jira.its-sib.ru/issues/?jql=issue%20in%20(TECHWIM-3510)" TargetMode="External" Id="rId818"/><Relationship Type="http://schemas.openxmlformats.org/officeDocument/2006/relationships/hyperlink" Target="https://jira.its-sib.ru/issues/?jql=issue%20in%20(TECHWIM-3966)" TargetMode="External" Id="rId819"/><Relationship Type="http://schemas.openxmlformats.org/officeDocument/2006/relationships/hyperlink" Target="https://jira.its-sib.ru/issues/?jql=issue%20in%20(TECHWIM-4018)" TargetMode="External" Id="rId820"/><Relationship Type="http://schemas.openxmlformats.org/officeDocument/2006/relationships/hyperlink" Target="https://jira.its-sib.ru/issues/?jql=issue%20in%20(TECHWIM-4029)" TargetMode="External" Id="rId821"/><Relationship Type="http://schemas.openxmlformats.org/officeDocument/2006/relationships/hyperlink" Target="https://jira.its-sib.ru/issues/?jql=issue%20in%20(TECHWIM-4016)" TargetMode="External" Id="rId822"/><Relationship Type="http://schemas.openxmlformats.org/officeDocument/2006/relationships/hyperlink" Target="https://jira.its-sib.ru/issues/?jql=issue%20in%20(TECHWIM-3822)" TargetMode="External" Id="rId823"/><Relationship Type="http://schemas.openxmlformats.org/officeDocument/2006/relationships/hyperlink" Target="https://jira.its-sib.ru/issues/?jql=issue%20in%20(TECHWIM-3931,TECHWIM-3929)" TargetMode="External" Id="rId824"/><Relationship Type="http://schemas.openxmlformats.org/officeDocument/2006/relationships/hyperlink" Target="https://jira.its-sib.ru/issues/?jql=issue%20in%20(TECHWIM-3918,TECHWIM-3909)" TargetMode="External" Id="rId825"/><Relationship Type="http://schemas.openxmlformats.org/officeDocument/2006/relationships/hyperlink" Target="https://jira.its-sib.ru/issues/?jql=issue%20in%20(TECHWIM-4038)" TargetMode="External" Id="rId826"/><Relationship Type="http://schemas.openxmlformats.org/officeDocument/2006/relationships/hyperlink" Target="https://jira.its-sib.ru/issues/?jql=issue%20in%20(TECHITS-1707)" TargetMode="External" Id="rId827"/><Relationship Type="http://schemas.openxmlformats.org/officeDocument/2006/relationships/hyperlink" Target="https://jira.its-sib.ru/issues/?jql=issue%20in%20(TECHITS-1733,TECHITS-1732)" TargetMode="External" Id="rId828"/><Relationship Type="http://schemas.openxmlformats.org/officeDocument/2006/relationships/hyperlink" Target="https://jira.its-sib.ru/issues/?jql=issue%20in%20(TECHITS-1745,TECHITS-1744)" TargetMode="External" Id="rId829"/><Relationship Type="http://schemas.openxmlformats.org/officeDocument/2006/relationships/hyperlink" Target="https://jira.its-sib.ru/issues/?jql=issue%20in%20(TECHITS-1706)" TargetMode="External" Id="rId830"/><Relationship Type="http://schemas.openxmlformats.org/officeDocument/2006/relationships/hyperlink" Target="https://jira.its-sib.ru/issues/?jql=issue%20in%20(TECHITS-1727)" TargetMode="External" Id="rId831"/><Relationship Type="http://schemas.openxmlformats.org/officeDocument/2006/relationships/hyperlink" Target="https://jira.its-sib.ru/issues/?jql=issue%20in%20(TECHITS-1731,TECHITS-1730,TECHITS-1727)" TargetMode="External" Id="rId832"/><Relationship Type="http://schemas.openxmlformats.org/officeDocument/2006/relationships/hyperlink" Target="https://jira.its-sib.ru/issues/?jql=issue%20in%20(TECHITS-1746,TECHITS-1742)" TargetMode="External" Id="rId833"/><Relationship Type="http://schemas.openxmlformats.org/officeDocument/2006/relationships/hyperlink" Target="https://jira.its-sib.ru/issues/?jql=issue%20in%20(TECHWIM-3928)" TargetMode="External" Id="rId834"/><Relationship Type="http://schemas.openxmlformats.org/officeDocument/2006/relationships/hyperlink" Target="https://jira.its-sib.ru/issues/?jql=issue%20in%20(TECHWIM-3966)" TargetMode="External" Id="rId835"/><Relationship Type="http://schemas.openxmlformats.org/officeDocument/2006/relationships/hyperlink" Target="https://jira.its-sib.ru/issues/?jql=issue%20in%20(DOCCORP-23028)" TargetMode="External" Id="rId836"/><Relationship Type="http://schemas.openxmlformats.org/officeDocument/2006/relationships/hyperlink" Target="https://jira.its-sib.ru/issues/?jql=issue%20in%20(DOCCORP-23028)" TargetMode="External" Id="rId837"/><Relationship Type="http://schemas.openxmlformats.org/officeDocument/2006/relationships/hyperlink" Target="https://jira.its-sib.ru/issues/?jql=issue%20in%20(DOCCORP-23028)" TargetMode="External" Id="rId838"/><Relationship Type="http://schemas.openxmlformats.org/officeDocument/2006/relationships/hyperlink" Target="https://jira.its-sib.ru/issues/?jql=issue%20in%20(DOCCORP-23028)" TargetMode="External" Id="rId839"/><Relationship Type="http://schemas.openxmlformats.org/officeDocument/2006/relationships/hyperlink" Target="https://jira.its-sib.ru/issues/?jql=issue%20in%20(DOCCORP-23028)" TargetMode="External" Id="rId840"/><Relationship Type="http://schemas.openxmlformats.org/officeDocument/2006/relationships/hyperlink" Target="https://jira.its-sib.ru/issues/?jql=issue%20in%20(DOCCORP-22840)" TargetMode="External" Id="rId841"/><Relationship Type="http://schemas.openxmlformats.org/officeDocument/2006/relationships/hyperlink" Target="https://jira.its-sib.ru/issues/?jql=issue%20in%20(DOCCORP-22840)" TargetMode="External" Id="rId842"/><Relationship Type="http://schemas.openxmlformats.org/officeDocument/2006/relationships/hyperlink" Target="https://jira.its-sib.ru/issues/?jql=issue%20in%20(DOCCORP-22840)" TargetMode="External" Id="rId843"/><Relationship Type="http://schemas.openxmlformats.org/officeDocument/2006/relationships/hyperlink" Target="https://jira.its-sib.ru/issues/?jql=issue%20in%20(DOCCORP-22840)" TargetMode="External" Id="rId844"/><Relationship Type="http://schemas.openxmlformats.org/officeDocument/2006/relationships/hyperlink" Target="https://jira.its-sib.ru/issues/?jql=issue%20in%20(TECHITS-1686)" TargetMode="External" Id="rId845"/><Relationship Type="http://schemas.openxmlformats.org/officeDocument/2006/relationships/hyperlink" Target="https://jira.its-sib.ru/issues/?jql=issue%20in%20(TECHITS-1729)" TargetMode="External" Id="rId846"/><Relationship Type="http://schemas.openxmlformats.org/officeDocument/2006/relationships/hyperlink" Target="https://jira.its-sib.ru/issues/?jql=issue%20in%20(TECHITS-1745,TECHITS-1744,TECHITS-1729)" TargetMode="External" Id="rId847"/><Relationship Type="http://schemas.openxmlformats.org/officeDocument/2006/relationships/hyperlink" Target="https://jira.its-sib.ru/issues/?jql=issue%20in%20(TECHWIM-3872)" TargetMode="External" Id="rId848"/><Relationship Type="http://schemas.openxmlformats.org/officeDocument/2006/relationships/hyperlink" Target="https://jira.its-sib.ru/issues/?jql=issue%20in%20(TECHWIM-3917)" TargetMode="External" Id="rId849"/><Relationship Type="http://schemas.openxmlformats.org/officeDocument/2006/relationships/hyperlink" Target="https://jira.its-sib.ru/issues/?jql=issue%20in%20(TECHWIM-3917,TECHWIM-3924,TECHWIM-4016,DOCCORP-23012)" TargetMode="External" Id="rId850"/><Relationship Type="http://schemas.openxmlformats.org/officeDocument/2006/relationships/hyperlink" Target="https://jira.its-sib.ru/issues/?jql=issue%20in%20(TECHWIM-4016)" TargetMode="External" Id="rId851"/><Relationship Type="http://schemas.openxmlformats.org/officeDocument/2006/relationships/hyperlink" Target="https://jira.its-sib.ru/issues/?jql=issue%20in%20(TECHWIM-4023)" TargetMode="External" Id="rId852"/><Relationship Type="http://schemas.openxmlformats.org/officeDocument/2006/relationships/hyperlink" Target="https://jira.its-sib.ru/issues/?jql=issue%20in%20(TECHITS-1689,TECHITS-1688,TECHITS-1687)" TargetMode="External" Id="rId853"/><Relationship Type="http://schemas.openxmlformats.org/officeDocument/2006/relationships/hyperlink" Target="https://jira.its-sib.ru/issues/?jql=issue%20in%20(TECHITS-1746,TECHITS-1742)" TargetMode="External" Id="rId854"/><Relationship Type="http://schemas.openxmlformats.org/officeDocument/2006/relationships/hyperlink" Target="https://jira.its-sib.ru/issues/?jql=issue%20in%20(0,DOCCORP-22966)" TargetMode="External" Id="rId855"/><Relationship Type="http://schemas.openxmlformats.org/officeDocument/2006/relationships/hyperlink" Target="https://jira.its-sib.ru/issues/?jql=issue%20in%20(TECHITS-1705)" TargetMode="External" Id="rId856"/><Relationship Type="http://schemas.openxmlformats.org/officeDocument/2006/relationships/hyperlink" Target="https://jira.its-sib.ru/issues/?jql=issue%20in%20(TECHITS-1693,TECHITS-1692)" TargetMode="External" Id="rId857"/><Relationship Type="http://schemas.openxmlformats.org/officeDocument/2006/relationships/hyperlink" Target="https://jira.its-sib.ru/issues/?jql=issue%20in%20(TECHITS-1676,DOCCORP-22837)" TargetMode="External" Id="rId858"/><Relationship Type="http://schemas.openxmlformats.org/officeDocument/2006/relationships/hyperlink" Target="https://jira.its-sib.ru/issues/?jql=issue%20in%20(DOCCORP-22837)" TargetMode="External" Id="rId859"/><Relationship Type="http://schemas.openxmlformats.org/officeDocument/2006/relationships/hyperlink" Target="https://jira.its-sib.ru/issues/?jql=issue%20in%20(DOCCORP-23029)" TargetMode="External" Id="rId860"/><Relationship Type="http://schemas.openxmlformats.org/officeDocument/2006/relationships/hyperlink" Target="https://jira.its-sib.ru/issues/?jql=issue%20in%20(DOCCORP-23029)" TargetMode="External" Id="rId861"/><Relationship Type="http://schemas.openxmlformats.org/officeDocument/2006/relationships/hyperlink" Target="https://jira.its-sib.ru/issues/?jql=issue%20in%20(DOCCORP-23029)" TargetMode="External" Id="rId862"/><Relationship Type="http://schemas.openxmlformats.org/officeDocument/2006/relationships/hyperlink" Target="https://jira.its-sib.ru/issues/?jql=issue%20in%20(DOCCORP-23029)" TargetMode="External" Id="rId863"/><Relationship Type="http://schemas.openxmlformats.org/officeDocument/2006/relationships/hyperlink" Target="https://jira.its-sib.ru/issues/?jql=issue%20in%20(DOCCORP-23029)" TargetMode="External" Id="rId864"/><Relationship Type="http://schemas.openxmlformats.org/officeDocument/2006/relationships/hyperlink" Target="https://jira.its-sib.ru/issues/?jql=issue%20in%20(TECHWIM-3873)" TargetMode="External" Id="rId865"/><Relationship Type="http://schemas.openxmlformats.org/officeDocument/2006/relationships/hyperlink" Target="https://jira.its-sib.ru/issues/?jql=issue%20in%20(TECHWIM-3896,TECHWIM-3873)" TargetMode="External" Id="rId866"/><Relationship Type="http://schemas.openxmlformats.org/officeDocument/2006/relationships/hyperlink" Target="https://jira.its-sib.ru/issues/?jql=issue%20in%20(TECHWIM-3917)" TargetMode="External" Id="rId867"/><Relationship Type="http://schemas.openxmlformats.org/officeDocument/2006/relationships/hyperlink" Target="https://jira.its-sib.ru/issues/?jql=issue%20in%20(TECHWIM-3917,TECHWIM-3924)" TargetMode="External" Id="rId868"/><Relationship Type="http://schemas.openxmlformats.org/officeDocument/2006/relationships/hyperlink" Target="https://jira.its-sib.ru/issues/?jql=issue%20in%20(TECHWIM-3992)" TargetMode="External" Id="rId869"/><Relationship Type="http://schemas.openxmlformats.org/officeDocument/2006/relationships/hyperlink" Target="https://jira.its-sib.ru/issues/?jql=issue%20in%20(TECHITS-1680)" TargetMode="External" Id="rId870"/><Relationship Type="http://schemas.openxmlformats.org/officeDocument/2006/relationships/hyperlink" Target="https://jira.its-sib.ru/issues/?jql=issue%20in%20(TECHITS-1680)" TargetMode="External" Id="rId871"/><Relationship Type="http://schemas.openxmlformats.org/officeDocument/2006/relationships/hyperlink" Target="https://jira.its-sib.ru/issues/?jql=issue%20in%20(TECHITS-1685,TECHITS-1684,TECHITS-1683,TECHITS-1682,TECHITS-1681)" TargetMode="External" Id="rId872"/><Relationship Type="http://schemas.openxmlformats.org/officeDocument/2006/relationships/hyperlink" Target="https://jira.its-sib.ru/issues/?jql=issue%20in%20(TECHITS-1685,TECHITS-1684,TECHITS-1683,TECHITS-1682,TECHITS-1681)" TargetMode="External" Id="rId873"/><Relationship Type="http://schemas.openxmlformats.org/officeDocument/2006/relationships/hyperlink" Target="https://jira.its-sib.ru/issues/?jql=issue%20in%20(TECHITS-1705)" TargetMode="External" Id="rId874"/><Relationship Type="http://schemas.openxmlformats.org/officeDocument/2006/relationships/hyperlink" Target="https://jira.its-sib.ru/issues/?jql=issue%20in%20(TECHWIM-3951,DOCCORP-23033,TECHWIM-3924,DOCCORP-23033)" TargetMode="External" Id="rId875"/><Relationship Type="http://schemas.openxmlformats.org/officeDocument/2006/relationships/hyperlink" Target="https://jira.its-sib.ru/issues/?jql=issue%20in%20(TECHWIM-3951,DOCCORP-23033)" TargetMode="External" Id="rId876"/><Relationship Type="http://schemas.openxmlformats.org/officeDocument/2006/relationships/hyperlink" Target="https://jira.its-sib.ru/issues/?jql=issue%20in%20(TECHWIM-3951,DOCCORP-23033)" TargetMode="External" Id="rId877"/><Relationship Type="http://schemas.openxmlformats.org/officeDocument/2006/relationships/hyperlink" Target="https://jira.its-sib.ru/issues/?jql=issue%20in%20(TECHWIM-3951,DOCCORP-23033)" TargetMode="External" Id="rId878"/><Relationship Type="http://schemas.openxmlformats.org/officeDocument/2006/relationships/hyperlink" Target="https://jira.its-sib.ru/issues/?jql=issue%20in%20(TECHWIM-3992,DOCCORP-23033)" TargetMode="External" Id="rId879"/><Relationship Type="http://schemas.openxmlformats.org/officeDocument/2006/relationships/hyperlink" Target="https://jira.its-sib.ru/issues/?jql=issue%20in%20(TECHWIM-3917)" TargetMode="External" Id="rId880"/><Relationship Type="http://schemas.openxmlformats.org/officeDocument/2006/relationships/hyperlink" Target="https://jira.its-sib.ru/issues/?jql=issue%20in%20(TECHWIM-3917)" TargetMode="External" Id="rId881"/><Relationship Type="http://schemas.openxmlformats.org/officeDocument/2006/relationships/hyperlink" Target="https://jira.its-sib.ru/issues/?jql=issue%20in%20(TECHWIM-4016)" TargetMode="External" Id="rId882"/><Relationship Type="http://schemas.openxmlformats.org/officeDocument/2006/relationships/hyperlink" Target="https://jira.its-sib.ru/issues/?jql=issue%20in%20(TECHWIM-3951,DOCCORP-23032)" TargetMode="External" Id="rId883"/><Relationship Type="http://schemas.openxmlformats.org/officeDocument/2006/relationships/hyperlink" Target="https://jira.its-sib.ru/issues/?jql=issue%20in%20(TECHWIM-3951,DOCCORP-23032)" TargetMode="External" Id="rId884"/><Relationship Type="http://schemas.openxmlformats.org/officeDocument/2006/relationships/hyperlink" Target="https://jira.its-sib.ru/issues/?jql=issue%20in%20(TECHWIM-3951,DOCCORP-23032)" TargetMode="External" Id="rId885"/><Relationship Type="http://schemas.openxmlformats.org/officeDocument/2006/relationships/hyperlink" Target="https://jira.its-sib.ru/issues/?jql=issue%20in%20(TECHWIM-3951,DOCCORP-23032)" TargetMode="External" Id="rId886"/><Relationship Type="http://schemas.openxmlformats.org/officeDocument/2006/relationships/hyperlink" Target="https://jira.its-sib.ru/issues/?jql=issue%20in%20(DOCCORP-23032)" TargetMode="External" Id="rId887"/><Relationship Type="http://schemas.openxmlformats.org/officeDocument/2006/relationships/hyperlink" Target="https://jira.its-sib.ru/issues/?jql=issue%20in%20(DOCCORP-22924)" TargetMode="External" Id="rId888"/><Relationship Type="http://schemas.openxmlformats.org/officeDocument/2006/relationships/hyperlink" Target="https://jira.its-sib.ru/issues/?jql=issue%20in%20(DOCCORP-22924)" TargetMode="External" Id="rId889"/><Relationship Type="http://schemas.openxmlformats.org/officeDocument/2006/relationships/hyperlink" Target="https://jira.its-sib.ru/issues/?jql=issue%20in%20(DOCCORP-22924)" TargetMode="External" Id="rId890"/><Relationship Type="http://schemas.openxmlformats.org/officeDocument/2006/relationships/hyperlink" Target="https://jira.its-sib.ru/issues/?jql=issue%20in%20(DOCCORP-22924)" TargetMode="External" Id="rId891"/><Relationship Type="http://schemas.openxmlformats.org/officeDocument/2006/relationships/hyperlink" Target="https://jira.its-sib.ru/issues/?jql=issue%20in%20(DOCCORP-22924)" TargetMode="External" Id="rId892"/><Relationship Type="http://schemas.openxmlformats.org/officeDocument/2006/relationships/hyperlink" Target="https://jira.its-sib.ru/issues/?jql=issue%20in%20(DOCCORP-22924)" TargetMode="External" Id="rId893"/><Relationship Type="http://schemas.openxmlformats.org/officeDocument/2006/relationships/hyperlink" Target="https://jira.its-sib.ru/issues/?jql=issue%20in%20(DOCCORP-22924)" TargetMode="External" Id="rId894"/><Relationship Type="http://schemas.openxmlformats.org/officeDocument/2006/relationships/hyperlink" Target="https://jira.its-sib.ru/issues/?jql=issue%20in%20(TECHWIM-3949,TECHWIM-3857)" TargetMode="External" Id="rId895"/><Relationship Type="http://schemas.openxmlformats.org/officeDocument/2006/relationships/hyperlink" Target="https://jira.its-sib.ru/issues/?jql=issue%20in%20(TECHWIM-4037)" TargetMode="External" Id="rId896"/><Relationship Type="http://schemas.openxmlformats.org/officeDocument/2006/relationships/hyperlink" Target="https://jira.its-sib.ru/issues/?jql=issue%20in%20(TECHWIM-3981)" TargetMode="External" Id="rId897"/><Relationship Type="http://schemas.openxmlformats.org/officeDocument/2006/relationships/hyperlink" Target="https://jira.its-sib.ru/issues/?jql=issue%20in%20(TECHWIM-3808,TECHWIM-3795)" TargetMode="External" Id="rId898"/><Relationship Type="http://schemas.openxmlformats.org/officeDocument/2006/relationships/hyperlink" Target="https://jira.its-sib.ru/issues/?jql=issue%20in%20(TECHWIM-3857,TECHWIM-3836,TECHWIM-3835)" TargetMode="External" Id="rId899"/><Relationship Type="http://schemas.openxmlformats.org/officeDocument/2006/relationships/hyperlink" Target="https://jira.its-sib.ru/issues/?jql=issue%20in%20(TECHWIM-3857)" TargetMode="External" Id="rId900"/><Relationship Type="http://schemas.openxmlformats.org/officeDocument/2006/relationships/hyperlink" Target="https://jira.its-sib.ru/issues/?jql=issue%20in%20(TECHWIM-3907,TECHWIM-3906,TECHWIM-3857)" TargetMode="External" Id="rId901"/><Relationship Type="http://schemas.openxmlformats.org/officeDocument/2006/relationships/hyperlink" Target="https://jira.its-sib.ru/issues/?jql=issue%20in%20(TECHWIM-3907,TECHWIM-3906,TECHWIM-3857)" TargetMode="External" Id="rId902"/><Relationship Type="http://schemas.openxmlformats.org/officeDocument/2006/relationships/hyperlink" Target="https://jira.its-sib.ru/issues/?jql=issue%20in%20(TECHWIM-3857)" TargetMode="External" Id="rId903"/><Relationship Type="http://schemas.openxmlformats.org/officeDocument/2006/relationships/hyperlink" Target="https://jira.its-sib.ru/issues/?jql=issue%20in%20(TECHWIM-3857)" TargetMode="External" Id="rId904"/><Relationship Type="http://schemas.openxmlformats.org/officeDocument/2006/relationships/hyperlink" Target="https://jira.its-sib.ru/issues/?jql=issue%20in%20(TECHWIM-3857)" TargetMode="External" Id="rId905"/><Relationship Type="http://schemas.openxmlformats.org/officeDocument/2006/relationships/hyperlink" Target="https://jira.its-sib.ru/issues/?jql=issue%20in%20(TECHWIM-3857)" TargetMode="External" Id="rId906"/><Relationship Type="http://schemas.openxmlformats.org/officeDocument/2006/relationships/hyperlink" Target="https://jira.its-sib.ru/issues/?jql=issue%20in%20(TECHWIM-3857)" TargetMode="External" Id="rId907"/><Relationship Type="http://schemas.openxmlformats.org/officeDocument/2006/relationships/hyperlink" Target="https://jira.its-sib.ru/issues/?jql=issue%20in%20(TECHWIM-4026)" TargetMode="External" Id="rId908"/><Relationship Type="http://schemas.openxmlformats.org/officeDocument/2006/relationships/hyperlink" Target="https://jira.its-sib.ru/issues/?jql=issue%20in%20(TECHWIM-4026,TECHWIM-4035)" TargetMode="External" Id="rId909"/><Relationship Type="http://schemas.openxmlformats.org/officeDocument/2006/relationships/hyperlink" Target="https://jira.its-sib.ru/issues/?jql=issue%20in%20(TECHWIM-3868,TECHWIM-3859,TECHWIM-3834)" TargetMode="External" Id="rId910"/><Relationship Type="http://schemas.openxmlformats.org/officeDocument/2006/relationships/hyperlink" Target="https://jira.its-sib.ru/issues/?jql=issue%20in%20(TECHWIM-3905)" TargetMode="External" Id="rId911"/><Relationship Type="http://schemas.openxmlformats.org/officeDocument/2006/relationships/hyperlink" Target="https://jira.its-sib.ru/issues/?jql=issue%20in%20(TECHWIM-3905)" TargetMode="External" Id="rId912"/><Relationship Type="http://schemas.openxmlformats.org/officeDocument/2006/relationships/hyperlink" Target="https://jira.its-sib.ru/issues/?jql=issue%20in%20(TECHWIM-4036)" TargetMode="External" Id="rId913"/><Relationship Type="http://schemas.openxmlformats.org/officeDocument/2006/relationships/hyperlink" Target="https://jira.its-sib.ru/issues/?jql=issue%20in%20(TECHWIM-3773)" TargetMode="External" Id="rId914"/><Relationship Type="http://schemas.openxmlformats.org/officeDocument/2006/relationships/hyperlink" Target="https://jira.its-sib.ru/issues/?jql=issue%20in%20(TECHWIM-3773)" TargetMode="External" Id="rId915"/><Relationship Type="http://schemas.openxmlformats.org/officeDocument/2006/relationships/hyperlink" Target="https://jira.its-sib.ru/issues/?jql=issue%20in%20(TECHWIM-3861)" TargetMode="External" Id="rId916"/><Relationship Type="http://schemas.openxmlformats.org/officeDocument/2006/relationships/hyperlink" Target="https://jira.its-sib.ru/issues/?jql=issue%20in%20(DOCCORP-23080)" TargetMode="External" Id="rId917"/><Relationship Type="http://schemas.openxmlformats.org/officeDocument/2006/relationships/hyperlink" Target="https://jira.its-sib.ru/issues/?jql=issue%20in%20(TECHWIM-3989,TECHWIM-3988,TECHWIM-3987,TECHWIM-3989,DOCCORP-23112,TECHWIM-3988,DOCCORP-23112,TECHWIM-3987,DOCCORP-23112)" TargetMode="External" Id="rId918"/><Relationship Type="http://schemas.openxmlformats.org/officeDocument/2006/relationships/hyperlink" Target="https://jira.its-sib.ru/browse/DOCCORP-23105" TargetMode="External" Id="rId919"/><Relationship Type="http://schemas.openxmlformats.org/officeDocument/2006/relationships/hyperlink" Target="https://jira.its-sib.ru/issues/?jql=issue%20in%20(TECHWIM-3957)" TargetMode="External" Id="rId920"/><Relationship Type="http://schemas.openxmlformats.org/officeDocument/2006/relationships/hyperlink" Target="https://jira.its-sib.ru/issues/?jql=issue%20in%20(DOCCORP-23161)" TargetMode="External" Id="rId921"/><Relationship Type="http://schemas.openxmlformats.org/officeDocument/2006/relationships/hyperlink" Target="https://jira.its-sib.ru/issues/?jql=issue%20in%20(TECHWIM-3989,DOCCORP-23044,TECHWIM-3988,DOCCORP-23044,TECHWIM-3987,DOCCORP-23044)" TargetMode="External" Id="rId922"/><Relationship Type="http://schemas.openxmlformats.org/officeDocument/2006/relationships/hyperlink" Target="https://jira.its-sib.ru/issues/?jql=issue%20in%20(TECHWIM-3989,DOCCORP-23044,TECHWIM-3988,DOCCORP-23044,TECHWIM-3987,DOCCORP-23044)" TargetMode="External" Id="rId923"/><Relationship Type="http://schemas.openxmlformats.org/officeDocument/2006/relationships/hyperlink" Target="https://jira.its-sib.ru/issues/?jql=issue%20in%20(TECHWIM-3989,DOCCORP-23044,TECHWIM-3988,DOCCORP-23044,TECHWIM-3988,DOCCORP-23044,TECHWIM-3987,DOCCORP-23044)" TargetMode="External" Id="rId924"/><Relationship Type="http://schemas.openxmlformats.org/officeDocument/2006/relationships/hyperlink" Target="https://jira.its-sib.ru/issues/?jql=issue%20in%20(DOCCORP-23044)" TargetMode="External" Id="rId925"/><Relationship Type="http://schemas.openxmlformats.org/officeDocument/2006/relationships/hyperlink" Target="https://jira.its-sib.ru/issues/?jql=issue%20in%20(DOCCORP-23044)" TargetMode="External" Id="rId926"/><Relationship Type="http://schemas.openxmlformats.org/officeDocument/2006/relationships/hyperlink" Target="https://jira.its-sib.ru/issues/?jql=issue%20in%20(TECHWIM-3826,TECHWIM-3825)" TargetMode="External" Id="rId927"/><Relationship Type="http://schemas.openxmlformats.org/officeDocument/2006/relationships/hyperlink" Target="https://jira.its-sib.ru/issues/?jql=issue%20in%20(TECHWIM-3838,TECHWIM-3826,TECHWIM-3900,DOCCORP-22904)" TargetMode="External" Id="rId928"/><Relationship Type="http://schemas.openxmlformats.org/officeDocument/2006/relationships/hyperlink" Target="https://jira.its-sib.ru/issues/?jql=issue%20in%20(TECHWIM-3838)" TargetMode="External" Id="rId929"/><Relationship Type="http://schemas.openxmlformats.org/officeDocument/2006/relationships/hyperlink" Target="https://jira.its-sib.ru/issues/?jql=issue%20in%20(TECHWIM-3900)" TargetMode="External" Id="rId930"/><Relationship Type="http://schemas.openxmlformats.org/officeDocument/2006/relationships/hyperlink" Target="https://jira.its-sib.ru/issues/?jql=issue%20in%20(TECHWIM-3932)" TargetMode="External" Id="rId931"/><Relationship Type="http://schemas.openxmlformats.org/officeDocument/2006/relationships/hyperlink" Target="https://jira.its-sib.ru/issues/?jql=issue%20in%20(TECHWIM-3960)" TargetMode="External" Id="rId932"/><Relationship Type="http://schemas.openxmlformats.org/officeDocument/2006/relationships/hyperlink" Target="https://jira.its-sib.ru/issues/?jql=issue%20in%20(TECHWIM-3980,TECHWIM-3960,TECHWIM-3980,TECHWIM-3980,DOCCORP-23079)" TargetMode="External" Id="rId933"/><Relationship Type="http://schemas.openxmlformats.org/officeDocument/2006/relationships/hyperlink" Target="https://jira.its-sib.ru/issues/?jql=issue%20in%20(TECHWIM-3995)" TargetMode="External" Id="rId934"/><Relationship Type="http://schemas.openxmlformats.org/officeDocument/2006/relationships/hyperlink" Target="https://jira.its-sib.ru/issues/?jql=issue%20in%20(TECHWIM-4010)" TargetMode="External" Id="rId935"/><Relationship Type="http://schemas.openxmlformats.org/officeDocument/2006/relationships/hyperlink" Target="https://jira.its-sib.ru/issues/?jql=issue%20in%20(TECHWIM-4020,TECHWIM-4010)" TargetMode="External" Id="rId936"/><Relationship Type="http://schemas.openxmlformats.org/officeDocument/2006/relationships/hyperlink" Target="https://jira.its-sib.ru/issues/?jql=issue%20in%20(TECHWIM-4033,TECHWIM-4020)" TargetMode="External" Id="rId937"/><Relationship Type="http://schemas.openxmlformats.org/officeDocument/2006/relationships/hyperlink" Target="https://jira.its-sib.ru/issues/?jql=issue%20in%20(TECHWIM-3977)" TargetMode="External" Id="rId938"/><Relationship Type="http://schemas.openxmlformats.org/officeDocument/2006/relationships/hyperlink" Target="https://jira.its-sib.ru/issues/?jql=issue%20in%20(TECHWIM-4034,TECHWIM-4034,DOCCORP-23160)" TargetMode="External" Id="rId939"/><Relationship Type="http://schemas.openxmlformats.org/officeDocument/2006/relationships/hyperlink" Target="https://jira.its-sib.ru/issues/?jql=issue%20in%20(TECHWIM-4034)" TargetMode="External" Id="rId940"/><Relationship Type="http://schemas.openxmlformats.org/officeDocument/2006/relationships/hyperlink" Target="https://jira.its-sib.ru/issues/?jql=issue%20in%20(TECHWIM-4020,DOCCORP-23102,TECHWIM-4010,DOCCORP-23102)" TargetMode="External" Id="rId941"/><Relationship Type="http://schemas.openxmlformats.org/officeDocument/2006/relationships/hyperlink" Target="https://jira.its-sib.ru/issues/?jql=issue%20in%20(TECHWIM-3980,TECHWIM-3980,DOCCORP-23079)" TargetMode="External" Id="rId942"/><Relationship Type="http://schemas.openxmlformats.org/officeDocument/2006/relationships/hyperlink" Target="https://jira.its-sib.ru/issues/?jql=issue%20in%20(DOCCORP-23123)" TargetMode="External" Id="rId943"/><Relationship Type="http://schemas.openxmlformats.org/officeDocument/2006/relationships/hyperlink" Target="https://jira.its-sib.ru/issues/?jql=issue%20in%20(TECHFVF-81)" TargetMode="External" Id="rId944"/><Relationship Type="http://schemas.openxmlformats.org/officeDocument/2006/relationships/hyperlink" Target="https://jira.its-sib.ru/issues/?jql=issue%20in%20(TECHFVF-81)" TargetMode="External" Id="rId945"/><Relationship Type="http://schemas.openxmlformats.org/officeDocument/2006/relationships/hyperlink" Target="https://jira.its-sib.ru/issues/?jql=issue%20in%20(TECHFVF-92,TECHFVF-81)" TargetMode="External" Id="rId946"/><Relationship Type="http://schemas.openxmlformats.org/officeDocument/2006/relationships/hyperlink" Target="https://jira.its-sib.ru/issues/?jql=issue%20in%20(TECHFVF-81,TECHFVF-80)" TargetMode="External" Id="rId947"/><Relationship Type="http://schemas.openxmlformats.org/officeDocument/2006/relationships/hyperlink" Target="https://jira.its-sib.ru/issues/?jql=issue%20in%20(TECHFVF-81,TECHFVF-80)" TargetMode="External" Id="rId948"/><Relationship Type="http://schemas.openxmlformats.org/officeDocument/2006/relationships/hyperlink" Target="https://jira.its-sib.ru/issues/?jql=issue%20in%20(TECHFVF-81,TECHFVF-80)" TargetMode="External" Id="rId949"/><Relationship Type="http://schemas.openxmlformats.org/officeDocument/2006/relationships/hyperlink" Target="https://jira.its-sib.ru/issues/?jql=issue%20in%20(TECHFVF-81,TECHFVF-80)" TargetMode="External" Id="rId950"/><Relationship Type="http://schemas.openxmlformats.org/officeDocument/2006/relationships/hyperlink" Target="https://jira.its-sib.ru/issues/?jql=issue%20in%20(TECHFVF-92,TECHFVF-80)" TargetMode="External" Id="rId951"/><Relationship Type="http://schemas.openxmlformats.org/officeDocument/2006/relationships/hyperlink" Target="https://jira.its-sib.ru/issues/?jql=issue%20in%20(TECHFVF-80)" TargetMode="External" Id="rId952"/><Relationship Type="http://schemas.openxmlformats.org/officeDocument/2006/relationships/hyperlink" Target="https://jira.its-sib.ru/issues/?jql=issue%20in%20(TECHWIM-3970)" TargetMode="External" Id="rId953"/><Relationship Type="http://schemas.openxmlformats.org/officeDocument/2006/relationships/hyperlink" Target="https://jira.its-sib.ru/issues/?jql=issue%20in%20(TECHWIM-3968)" TargetMode="External" Id="rId954"/><Relationship Type="http://schemas.openxmlformats.org/officeDocument/2006/relationships/hyperlink" Target="https://jira.its-sib.ru/issues/?jql=issue%20in%20(TECHWIM-3969)" TargetMode="External" Id="rId955"/><Relationship Type="http://schemas.openxmlformats.org/officeDocument/2006/relationships/hyperlink" Target="https://jira.its-sib.ru/issues/?jql=issue%20in%20(TECHWIM-3688)" TargetMode="External" Id="rId956"/><Relationship Type="http://schemas.openxmlformats.org/officeDocument/2006/relationships/hyperlink" Target="https://jira.its-sib.ru/issues/?jql=issue%20in%20(TECHWIM-3688)" TargetMode="External" Id="rId957"/><Relationship Type="http://schemas.openxmlformats.org/officeDocument/2006/relationships/hyperlink" Target="https://jira.its-sib.ru/issues/?jql=issue%20in%20(TECHWIM-3867,TECHWIM-3688)" TargetMode="External" Id="rId958"/><Relationship Type="http://schemas.openxmlformats.org/officeDocument/2006/relationships/hyperlink" Target="https://jira.its-sib.ru/issues/?jql=issue%20in%20(TECHWIM-3877,TECHWIM-3876,TECHWIM-3875,TECHWIM-3688)" TargetMode="External" Id="rId959"/><Relationship Type="http://schemas.openxmlformats.org/officeDocument/2006/relationships/hyperlink" Target="https://jira.its-sib.ru/issues/?jql=issue%20in%20(TECHWIM-3877,TECHWIM-3876,TECHWIM-3875,TECHWIM-3688)" TargetMode="External" Id="rId960"/><Relationship Type="http://schemas.openxmlformats.org/officeDocument/2006/relationships/hyperlink" Target="https://jira.its-sib.ru/issues/?jql=issue%20in%20(TECHWIM-3877,TECHWIM-3876,TECHWIM-3688)" TargetMode="External" Id="rId961"/><Relationship Type="http://schemas.openxmlformats.org/officeDocument/2006/relationships/hyperlink" Target="https://jira.its-sib.ru/issues/?jql=issue%20in%20(TECHWIM-3877,TECHWIM-3876,TECHWIM-3688)" TargetMode="External" Id="rId962"/><Relationship Type="http://schemas.openxmlformats.org/officeDocument/2006/relationships/hyperlink" Target="https://jira.its-sib.ru/issues/?jql=issue%20in%20(TECHWIM-3877,TECHWIM-3688)" TargetMode="External" Id="rId963"/><Relationship Type="http://schemas.openxmlformats.org/officeDocument/2006/relationships/hyperlink" Target="https://jira.its-sib.ru/issues/?jql=issue%20in%20(TECHWIM-3877,TECHWIM-3688)" TargetMode="External" Id="rId964"/><Relationship Type="http://schemas.openxmlformats.org/officeDocument/2006/relationships/hyperlink" Target="https://jira.its-sib.ru/issues/?jql=issue%20in%20(TECHWIM-3877,TECHWIM-3688)" TargetMode="External" Id="rId965"/><Relationship Type="http://schemas.openxmlformats.org/officeDocument/2006/relationships/hyperlink" Target="https://jira.its-sib.ru/issues/?jql=issue%20in%20(TECHWIM-3978,TECHWIM-3688)" TargetMode="External" Id="rId966"/><Relationship Type="http://schemas.openxmlformats.org/officeDocument/2006/relationships/hyperlink" Target="https://jira.its-sib.ru/issues/?jql=issue%20in%20(TECHWIM-3978,TECHWIM-3688)" TargetMode="External" Id="rId967"/><Relationship Type="http://schemas.openxmlformats.org/officeDocument/2006/relationships/hyperlink" Target="https://jira.its-sib.ru/issues/?jql=issue%20in%20(TECHWIM-4012,TECHWIM-4011,TECHWIM-4001,TECHWIM-3978,TECHWIM-3688)" TargetMode="External" Id="rId968"/><Relationship Type="http://schemas.openxmlformats.org/officeDocument/2006/relationships/hyperlink" Target="https://jira.its-sib.ru/issues/?jql=issue%20in%20(TECHWIM-4012,TECHWIM-4011,TECHWIM-4001,TECHWIM-3978,TECHWIM-3688)" TargetMode="External" Id="rId969"/><Relationship Type="http://schemas.openxmlformats.org/officeDocument/2006/relationships/hyperlink" Target="https://jira.its-sib.ru/issues/?jql=issue%20in%20(TECHWIM-4011,TECHWIM-4001,TECHWIM-3978,TECHWIM-3688)" TargetMode="External" Id="rId970"/><Relationship Type="http://schemas.openxmlformats.org/officeDocument/2006/relationships/hyperlink" Target="https://jira.its-sib.ru/issues/?jql=issue%20in%20(TECHWIM-4011,TECHWIM-3978,TECHWIM-3688)" TargetMode="External" Id="rId971"/><Relationship Type="http://schemas.openxmlformats.org/officeDocument/2006/relationships/hyperlink" Target="https://jira.its-sib.ru/issues/?jql=issue%20in%20(TECHWIM-4011,TECHWIM-3978,TECHWIM-3688)" TargetMode="External" Id="rId972"/><Relationship Type="http://schemas.openxmlformats.org/officeDocument/2006/relationships/hyperlink" Target="https://jira.its-sib.ru/issues/?jql=issue%20in%20(TECHWIM-4004)" TargetMode="External" Id="rId973"/><Relationship Type="http://schemas.openxmlformats.org/officeDocument/2006/relationships/hyperlink" Target="https://jira.its-sib.ru/issues/?jql=issue%20in%20(TECHWIM-4004)" TargetMode="External" Id="rId974"/><Relationship Type="http://schemas.openxmlformats.org/officeDocument/2006/relationships/hyperlink" Target="https://jira.its-sib.ru/issues/?jql=issue%20in%20(TECHWIM-4004)" TargetMode="External" Id="rId975"/><Relationship Type="http://schemas.openxmlformats.org/officeDocument/2006/relationships/hyperlink" Target="https://jira.its-sib.ru/issues/?jql=issue%20in%20(TECHWIM-4004)" TargetMode="External" Id="rId976"/><Relationship Type="http://schemas.openxmlformats.org/officeDocument/2006/relationships/hyperlink" Target="https://jira.its-sib.ru/issues/?jql=issue%20in%20(TECHWIM-4004)" TargetMode="External" Id="rId977"/><Relationship Type="http://schemas.openxmlformats.org/officeDocument/2006/relationships/hyperlink" Target="https://jira.its-sib.ru/issues/?jql=issue%20in%20(TECHWIM-3753)" TargetMode="External" Id="rId978"/><Relationship Type="http://schemas.openxmlformats.org/officeDocument/2006/relationships/hyperlink" Target="https://jira.its-sib.ru/issues/?jql=issue%20in%20(TECHWIM-3753)" TargetMode="External" Id="rId979"/><Relationship Type="http://schemas.openxmlformats.org/officeDocument/2006/relationships/hyperlink" Target="https://jira.its-sib.ru/issues/?jql=issue%20in%20(TECHWIM-3753,TECHWIM-3560)" TargetMode="External" Id="rId980"/><Relationship Type="http://schemas.openxmlformats.org/officeDocument/2006/relationships/hyperlink" Target="https://jira.its-sib.ru/issues/?jql=issue%20in%20(TECHWIM-3753)" TargetMode="External" Id="rId981"/><Relationship Type="http://schemas.openxmlformats.org/officeDocument/2006/relationships/hyperlink" Target="https://jira.its-sib.ru/issues/?jql=issue%20in%20(TECHWIM-4022)" TargetMode="External" Id="rId982"/><Relationship Type="http://schemas.openxmlformats.org/officeDocument/2006/relationships/hyperlink" Target="https://jira.its-sib.ru/issues/?jql=issue%20in%20(TECHWIM-4014)" TargetMode="External" Id="rId983"/><Relationship Type="http://schemas.openxmlformats.org/officeDocument/2006/relationships/hyperlink" Target="https://jira.its-sib.ru/issues/?jql=issue%20in%20(TECHWIM-4005)" TargetMode="External" Id="rId984"/><Relationship Type="http://schemas.openxmlformats.org/officeDocument/2006/relationships/hyperlink" Target="https://jira.its-sib.ru/issues/?jql=issue%20in%20(TECHWIM-4026)" TargetMode="External" Id="rId985"/><Relationship Type="http://schemas.openxmlformats.org/officeDocument/2006/relationships/hyperlink" Target="https://jira.its-sib.ru/issues/?jql=issue%20in%20(TECHWIM-4037,TECHWIM-4026)" TargetMode="External" Id="rId986"/><Relationship Type="http://schemas.openxmlformats.org/officeDocument/2006/relationships/hyperlink" Target="https://jira.its-sib.ru/issues/?jql=issue%20in%20(DOCCORP-22987)" TargetMode="External" Id="rId987"/><Relationship Type="http://schemas.openxmlformats.org/officeDocument/2006/relationships/hyperlink" Target="https://jira.its-sib.ru/issues/?jql=issue%20in%20(DOCCORP-22987)" TargetMode="External" Id="rId988"/><Relationship Type="http://schemas.openxmlformats.org/officeDocument/2006/relationships/hyperlink" Target="https://jira.its-sib.ru/issues/?jql=issue%20in%20(DOCCORP-23109)" TargetMode="External" Id="rId989"/><Relationship Type="http://schemas.openxmlformats.org/officeDocument/2006/relationships/hyperlink" Target="https://jira.its-sib.ru/issues/?jql=issue%20in%20(DOCCORP-23109)" TargetMode="External" Id="rId990"/><Relationship Type="http://schemas.openxmlformats.org/officeDocument/2006/relationships/hyperlink" Target="https://jira.its-sib.ru/issues/?jql=issue%20in%20(TECHWIM-4023)" TargetMode="External" Id="rId991"/><Relationship Type="http://schemas.openxmlformats.org/officeDocument/2006/relationships/hyperlink" Target="https://jira.its-sib.ru/issues/?jql=issue%20in%20(TECHWIM-4047)" TargetMode="External" Id="rId992"/><Relationship Type="http://schemas.openxmlformats.org/officeDocument/2006/relationships/hyperlink" Target="https://jira.its-sib.ru/issues/?jql=issue%20in%20(TECHITS-1729)" TargetMode="External" Id="rId993"/><Relationship Type="http://schemas.openxmlformats.org/officeDocument/2006/relationships/hyperlink" Target="https://jira.its-sib.ru/issues/?jql=issue%20in%20(TECHITS-1729)" TargetMode="External" Id="rId994"/><Relationship Type="http://schemas.openxmlformats.org/officeDocument/2006/relationships/hyperlink" Target="https://jira.its-sib.ru/issues/?jql=issue%20in%20(TECHWIM-3955,DOCCORP-23030)" TargetMode="External" Id="rId995"/><Relationship Type="http://schemas.openxmlformats.org/officeDocument/2006/relationships/hyperlink" Target="https://jira.its-sib.ru/issues/?jql=issue%20in%20(TECHWIM-3954,DOCCORP-23030)" TargetMode="External" Id="rId996"/><Relationship Type="http://schemas.openxmlformats.org/officeDocument/2006/relationships/hyperlink" Target="https://jira.its-sib.ru/issues/?jql=issue%20in%20(TECHWIM-3957,DOCCORP-23030,TECHWIM-3956,DOCCORP-23030)" TargetMode="External" Id="rId997"/><Relationship Type="http://schemas.openxmlformats.org/officeDocument/2006/relationships/hyperlink" Target="https://jira.its-sib.ru/issues/?jql=issue%20in%20(TECHWIM-3982,DOCCORP-23030,TECHWIM-3956,DOCCORP-23030)" TargetMode="External" Id="rId998"/><Relationship Type="http://schemas.openxmlformats.org/officeDocument/2006/relationships/hyperlink" Target="https://jira.its-sib.ru/issues/?jql=issue%20in%20(TECHWIM-3982,DOCCORP-23030)" TargetMode="External" Id="rId999"/><Relationship Type="http://schemas.openxmlformats.org/officeDocument/2006/relationships/hyperlink" Target="https://jira.its-sib.ru/issues/?jql=issue%20in%20(TECHWIM-3951,DOCCORP-23026)" TargetMode="External" Id="rId1000"/><Relationship Type="http://schemas.openxmlformats.org/officeDocument/2006/relationships/hyperlink" Target="https://jira.its-sib.ru/issues/?jql=issue%20in%20(TECHWIM-3951,DOCCORP-23026)" TargetMode="External" Id="rId1001"/><Relationship Type="http://schemas.openxmlformats.org/officeDocument/2006/relationships/hyperlink" Target="https://jira.its-sib.ru/issues/?jql=issue%20in%20(TECHWIM-3951,DOCCORP-23026)" TargetMode="External" Id="rId1002"/><Relationship Type="http://schemas.openxmlformats.org/officeDocument/2006/relationships/hyperlink" Target="https://jira.its-sib.ru/issues/?jql=issue%20in%20(TECHWIM-3951,DOCCORP-23026)" TargetMode="External" Id="rId1003"/><Relationship Type="http://schemas.openxmlformats.org/officeDocument/2006/relationships/hyperlink" Target="https://jira.its-sib.ru/issues/?jql=issue%20in%20(TECHWIM-3985,DOCCORP-23026)" TargetMode="External" Id="rId1004"/><Relationship Type="http://schemas.openxmlformats.org/officeDocument/2006/relationships/hyperlink" Target="https://jira.its-sib.ru/issues/?jql=issue%20in%20(DOCCORP-23119)" TargetMode="External" Id="rId1005"/><Relationship Type="http://schemas.openxmlformats.org/officeDocument/2006/relationships/hyperlink" Target="https://jira.its-sib.ru/issues/?jql=issue%20in%20(DOCCORP-23119)" TargetMode="External" Id="rId1006"/><Relationship Type="http://schemas.openxmlformats.org/officeDocument/2006/relationships/hyperlink" Target="https://jira.its-sib.ru/issues/?jql=issue%20in%20(DOCCORP-23119)" TargetMode="External" Id="rId1007"/><Relationship Type="http://schemas.openxmlformats.org/officeDocument/2006/relationships/hyperlink" Target="https://jira.its-sib.ru/issues/?jql=issue%20in%20(DOCCORP-23119)" TargetMode="External" Id="rId1008"/><Relationship Type="http://schemas.openxmlformats.org/officeDocument/2006/relationships/hyperlink" Target="https://jira.its-sib.ru/issues/?jql=issue%20in%20(DOCCORP-23119)" TargetMode="External" Id="rId1009"/></Relationships>
</file>

<file path=xl/worksheets/_rels/sheet4.xml.rels><Relationships xmlns="http://schemas.openxmlformats.org/package/2006/relationships"><Relationship Type="http://schemas.openxmlformats.org/officeDocument/2006/relationships/hyperlink" Target="https://jira.its-sib.ru/issues/?jql=issue%20in%20(DOCCORP-22816)" TargetMode="External" Id="rId1"/><Relationship Type="http://schemas.openxmlformats.org/officeDocument/2006/relationships/hyperlink" Target="https://jira.its-sib.ru/issues/?jql=issue%20in%20(DOCCORP-22816)" TargetMode="External" Id="rId2"/><Relationship Type="http://schemas.openxmlformats.org/officeDocument/2006/relationships/hyperlink" Target="https://jira.its-sib.ru/issues/?jql=issue%20in%20(DOCCORP-22816)" TargetMode="External" Id="rId3"/><Relationship Type="http://schemas.openxmlformats.org/officeDocument/2006/relationships/hyperlink" Target="https://jira.its-sib.ru/issues/?jql=issue%20in%20(DOCCORP-22816)" TargetMode="External" Id="rId4"/><Relationship Type="http://schemas.openxmlformats.org/officeDocument/2006/relationships/hyperlink" Target="https://jira.its-sib.ru/issues/?jql=issue%20in%20(DOCCORP-22816)" TargetMode="External" Id="rId5"/><Relationship Type="http://schemas.openxmlformats.org/officeDocument/2006/relationships/hyperlink" Target="https://jira.its-sib.ru/issues/?jql=issue%20in%20(TECHWIM-4031)" TargetMode="External" Id="rId6"/><Relationship Type="http://schemas.openxmlformats.org/officeDocument/2006/relationships/hyperlink" Target="https://jira.its-sib.ru/issues/?jql=issue%20in%20(TECHWIM-4299)" TargetMode="External" Id="rId7"/><Relationship Type="http://schemas.openxmlformats.org/officeDocument/2006/relationships/hyperlink" Target="https://jira.its-sib.ru/issues/?jql=issue%20in%20(TECHWIM-4031)" TargetMode="External" Id="rId8"/><Relationship Type="http://schemas.openxmlformats.org/officeDocument/2006/relationships/hyperlink" Target="https://jira.its-sib.ru/issues/?jql=issue%20in%20(TECHWIM-4031)" TargetMode="External" Id="rId9"/><Relationship Type="http://schemas.openxmlformats.org/officeDocument/2006/relationships/hyperlink" Target="https://jira.its-sib.ru/issues/?jql=issue%20in%20(TECHWIM-4031)" TargetMode="External" Id="rId10"/><Relationship Type="http://schemas.openxmlformats.org/officeDocument/2006/relationships/hyperlink" Target="https://jira.its-sib.ru/issues/?jql=issue%20in%20(DOCCORP-23202)" TargetMode="External" Id="rId11"/><Relationship Type="http://schemas.openxmlformats.org/officeDocument/2006/relationships/hyperlink" Target="https://jira.its-sib.ru/issues/?jql=issue%20in%20(DOCCORP-23202)" TargetMode="External" Id="rId12"/><Relationship Type="http://schemas.openxmlformats.org/officeDocument/2006/relationships/hyperlink" Target="https://jira.its-sib.ru/issues/?jql=issue%20in%20(DOCCORP-23202)" TargetMode="External" Id="rId13"/><Relationship Type="http://schemas.openxmlformats.org/officeDocument/2006/relationships/hyperlink" Target="https://jira.its-sib.ru/issues/?jql=issue%20in%20(DOCCORP-23202)" TargetMode="External" Id="rId14"/><Relationship Type="http://schemas.openxmlformats.org/officeDocument/2006/relationships/hyperlink" Target="https://jira.its-sib.ru/issues/?jql=issue%20in%20(DOCCORP-23202)" TargetMode="External" Id="rId15"/><Relationship Type="http://schemas.openxmlformats.org/officeDocument/2006/relationships/hyperlink" Target="https://jira.its-sib.ru/issues/?jql=issue%20in%20(DOCCORP-23202)" TargetMode="External" Id="rId16"/><Relationship Type="http://schemas.openxmlformats.org/officeDocument/2006/relationships/hyperlink" Target="https://jira.its-sib.ru/issues/?jql=issue%20in%20(DOCCORP-23202)" TargetMode="External" Id="rId17"/><Relationship Type="http://schemas.openxmlformats.org/officeDocument/2006/relationships/hyperlink" Target="https://jira.its-sib.ru/issues/?jql=issue%20in%20(DOCCORP-23202)" TargetMode="External" Id="rId18"/><Relationship Type="http://schemas.openxmlformats.org/officeDocument/2006/relationships/hyperlink" Target="https://jira.its-sib.ru/issues/?jql=issue%20in%20(DOCCORP-23202)" TargetMode="External" Id="rId19"/><Relationship Type="http://schemas.openxmlformats.org/officeDocument/2006/relationships/hyperlink" Target="https://jira.its-sib.ru/issues/?jql=issue%20in%20(DOCCORP-23202)" TargetMode="External" Id="rId20"/><Relationship Type="http://schemas.openxmlformats.org/officeDocument/2006/relationships/hyperlink" Target="https://jira.its-sib.ru/issues/?jql=issue%20in%20(DOCCORP-23202)" TargetMode="External" Id="rId21"/><Relationship Type="http://schemas.openxmlformats.org/officeDocument/2006/relationships/hyperlink" Target="https://jira.its-sib.ru/issues/?jql=issue%20in%20(DOCCORP-23202)" TargetMode="External" Id="rId22"/><Relationship Type="http://schemas.openxmlformats.org/officeDocument/2006/relationships/hyperlink" Target="https://jira.its-sib.ru/issues/?jql=issue%20in%20(DOCCORP-23202)" TargetMode="External" Id="rId23"/><Relationship Type="http://schemas.openxmlformats.org/officeDocument/2006/relationships/hyperlink" Target="https://jira.its-sib.ru/issues/?jql=issue%20in%20(DOCCORP-23202)" TargetMode="External" Id="rId24"/><Relationship Type="http://schemas.openxmlformats.org/officeDocument/2006/relationships/hyperlink" Target="https://jira.its-sib.ru/issues/?jql=issue%20in%20(TECHWIM-4127)" TargetMode="External" Id="rId25"/><Relationship Type="http://schemas.openxmlformats.org/officeDocument/2006/relationships/hyperlink" Target="https://jira.its-sib.ru/issues/?jql=issue%20in%20(TECHWIM-4127)" TargetMode="External" Id="rId26"/><Relationship Type="http://schemas.openxmlformats.org/officeDocument/2006/relationships/hyperlink" Target="https://jira.its-sib.ru/issues/?jql=issue%20in%20(TECHWIM-3738)" TargetMode="External" Id="rId27"/><Relationship Type="http://schemas.openxmlformats.org/officeDocument/2006/relationships/hyperlink" Target="https://jira.its-sib.ru/issues/?jql=issue%20in%20(TECHWIM-3738)" TargetMode="External" Id="rId28"/><Relationship Type="http://schemas.openxmlformats.org/officeDocument/2006/relationships/hyperlink" Target="https://jira.its-sib.ru/issues/?jql=issue%20in%20(TECHWIM-3738)" TargetMode="External" Id="rId29"/><Relationship Type="http://schemas.openxmlformats.org/officeDocument/2006/relationships/hyperlink" Target="https://jira.its-sib.ru/issues/?jql=issue%20in%20(TECHWIM-3738)" TargetMode="External" Id="rId30"/><Relationship Type="http://schemas.openxmlformats.org/officeDocument/2006/relationships/hyperlink" Target="https://jira.its-sib.ru/issues/?jql=issue%20in%20(TECHWIM-3738)" TargetMode="External" Id="rId31"/><Relationship Type="http://schemas.openxmlformats.org/officeDocument/2006/relationships/hyperlink" Target="https://jira.its-sib.ru/issues/?jql=issue%20in%20(TECHWIM-3738)" TargetMode="External" Id="rId32"/><Relationship Type="http://schemas.openxmlformats.org/officeDocument/2006/relationships/hyperlink" Target="https://jira.its-sib.ru/issues/?jql=issue%20in%20(TECHWIM-4091)" TargetMode="External" Id="rId33"/><Relationship Type="http://schemas.openxmlformats.org/officeDocument/2006/relationships/hyperlink" Target="https://jira.its-sib.ru/issues/?jql=issue%20in%20(TECHWIM-4054)" TargetMode="External" Id="rId34"/><Relationship Type="http://schemas.openxmlformats.org/officeDocument/2006/relationships/hyperlink" Target="https://jira.its-sib.ru/issues/?jql=issue%20in%20(TECHWIM-4054)" TargetMode="External" Id="rId35"/><Relationship Type="http://schemas.openxmlformats.org/officeDocument/2006/relationships/hyperlink" Target="https://jira.its-sib.ru/issues/?jql=issue%20in%20(TECHWIM-4054)" TargetMode="External" Id="rId36"/><Relationship Type="http://schemas.openxmlformats.org/officeDocument/2006/relationships/hyperlink" Target="https://jira.its-sib.ru/issues/?jql=issue%20in%20(TECHWIM-4115,TECHWIM-4054)" TargetMode="External" Id="rId37"/><Relationship Type="http://schemas.openxmlformats.org/officeDocument/2006/relationships/hyperlink" Target="https://jira.its-sib.ru/issues/?jql=issue%20in%20(TECHWIM-4115,TECHWIM-4054)" TargetMode="External" Id="rId38"/><Relationship Type="http://schemas.openxmlformats.org/officeDocument/2006/relationships/hyperlink" Target="https://jira.its-sib.ru/issues/?jql=issue%20in%20(TECHWIM-4128,TECHWIM-4054)" TargetMode="External" Id="rId39"/><Relationship Type="http://schemas.openxmlformats.org/officeDocument/2006/relationships/hyperlink" Target="https://jira.its-sib.ru/issues/?jql=issue%20in%20(TECHWIM-4128)" TargetMode="External" Id="rId40"/><Relationship Type="http://schemas.openxmlformats.org/officeDocument/2006/relationships/hyperlink" Target="https://jira.its-sib.ru/issues/?jql=issue%20in%20(TECHWIM-4128)" TargetMode="External" Id="rId41"/><Relationship Type="http://schemas.openxmlformats.org/officeDocument/2006/relationships/hyperlink" Target="https://jira.its-sib.ru/issues/?jql=issue%20in%20(TECHWIM-4128)" TargetMode="External" Id="rId42"/><Relationship Type="http://schemas.openxmlformats.org/officeDocument/2006/relationships/hyperlink" Target="https://jira.its-sib.ru/issues/?jql=issue%20in%20(TECHWIM-4089)" TargetMode="External" Id="rId43"/><Relationship Type="http://schemas.openxmlformats.org/officeDocument/2006/relationships/hyperlink" Target="https://jira.its-sib.ru/issues/?jql=issue%20in%20(TECHWIM-4153)" TargetMode="External" Id="rId44"/><Relationship Type="http://schemas.openxmlformats.org/officeDocument/2006/relationships/hyperlink" Target="https://jira.its-sib.ru/issues/?jql=issue%20in%20(TECHWIM-4106)" TargetMode="External" Id="rId45"/><Relationship Type="http://schemas.openxmlformats.org/officeDocument/2006/relationships/hyperlink" Target="https://jira.its-sib.ru/issues/?jql=issue%20in%20(TECHWIM-4155)" TargetMode="External" Id="rId46"/><Relationship Type="http://schemas.openxmlformats.org/officeDocument/2006/relationships/hyperlink" Target="https://jira.its-sib.ru/issues/?jql=issue%20in%20(TECHWIM-4155)" TargetMode="External" Id="rId47"/><Relationship Type="http://schemas.openxmlformats.org/officeDocument/2006/relationships/hyperlink" Target="https://jira.its-sib.ru/issues/?jql=issue%20in%20(TECHWIM-4108)" TargetMode="External" Id="rId48"/><Relationship Type="http://schemas.openxmlformats.org/officeDocument/2006/relationships/hyperlink" Target="https://jira.its-sib.ru/issues/?jql=issue%20in%20(TECHWIM-4108,TECHWIM-4107)" TargetMode="External" Id="rId49"/><Relationship Type="http://schemas.openxmlformats.org/officeDocument/2006/relationships/hyperlink" Target="https://jira.its-sib.ru/issues/?jql=issue%20in%20(TECHWIM-4107)" TargetMode="External" Id="rId50"/><Relationship Type="http://schemas.openxmlformats.org/officeDocument/2006/relationships/hyperlink" Target="https://jira.its-sib.ru/issues/?jql=issue%20in%20(TECHWIM-2064)" TargetMode="External" Id="rId51"/><Relationship Type="http://schemas.openxmlformats.org/officeDocument/2006/relationships/hyperlink" Target="https://jira.its-sib.ru/issues/?jql=issue%20in%20(TECHWIM-4143,TECHWIM-4139,TECHWIM-4134)" TargetMode="External" Id="rId52"/><Relationship Type="http://schemas.openxmlformats.org/officeDocument/2006/relationships/hyperlink" Target="https://jira.its-sib.ru/issues/?jql=issue%20in%20(TECHWIM-4090)" TargetMode="External" Id="rId53"/><Relationship Type="http://schemas.openxmlformats.org/officeDocument/2006/relationships/hyperlink" Target="https://jira.its-sib.ru/issues/?jql=issue%20in%20(TECHWIM-4103,TECHWIM-4100)" TargetMode="External" Id="rId54"/><Relationship Type="http://schemas.openxmlformats.org/officeDocument/2006/relationships/hyperlink" Target="https://jira.its-sib.ru/issues/?jql=issue%20in%20(TECHWIM-4148)" TargetMode="External" Id="rId55"/><Relationship Type="http://schemas.openxmlformats.org/officeDocument/2006/relationships/hyperlink" Target="https://jira.its-sib.ru/issues/?jql=issue%20in%20(TECHWIM-3741)" TargetMode="External" Id="rId56"/><Relationship Type="http://schemas.openxmlformats.org/officeDocument/2006/relationships/hyperlink" Target="https://jira.its-sib.ru/issues/?jql=issue%20in%20(TECHWIM-3741)" TargetMode="External" Id="rId57"/><Relationship Type="http://schemas.openxmlformats.org/officeDocument/2006/relationships/hyperlink" Target="https://jira.its-sib.ru/issues/?jql=issue%20in%20(TECHWIM-4097,TECHWIM-3741)" TargetMode="External" Id="rId58"/><Relationship Type="http://schemas.openxmlformats.org/officeDocument/2006/relationships/hyperlink" Target="https://jira.its-sib.ru/issues/?jql=issue%20in%20(TECHWIM-4097,TECHWIM-3741)" TargetMode="External" Id="rId59"/><Relationship Type="http://schemas.openxmlformats.org/officeDocument/2006/relationships/hyperlink" Target="https://jira.its-sib.ru/issues/?jql=issue%20in%20(TECHWIM-3741)" TargetMode="External" Id="rId60"/><Relationship Type="http://schemas.openxmlformats.org/officeDocument/2006/relationships/hyperlink" Target="https://jira.its-sib.ru/issues/?jql=issue%20in%20(TECHWIM-3741)" TargetMode="External" Id="rId61"/><Relationship Type="http://schemas.openxmlformats.org/officeDocument/2006/relationships/hyperlink" Target="https://jira.its-sib.ru/issues/?jql=issue%20in%20(TECHWIM-3741)" TargetMode="External" Id="rId62"/><Relationship Type="http://schemas.openxmlformats.org/officeDocument/2006/relationships/hyperlink" Target="https://jira.its-sib.ru/issues/?jql=issue%20in%20(TECHWIM-3741)" TargetMode="External" Id="rId63"/><Relationship Type="http://schemas.openxmlformats.org/officeDocument/2006/relationships/hyperlink" Target="https://jira.its-sib.ru/issues/?jql=issue%20in%20(TECHWIM-3741)" TargetMode="External" Id="rId64"/><Relationship Type="http://schemas.openxmlformats.org/officeDocument/2006/relationships/hyperlink" Target="https://jira.its-sib.ru/issues/?jql=issue%20in%20(TECHWIM-3741)" TargetMode="External" Id="rId65"/><Relationship Type="http://schemas.openxmlformats.org/officeDocument/2006/relationships/hyperlink" Target="https://jira.its-sib.ru/issues/?jql=issue%20in%20(TECHWIM-3741)" TargetMode="External" Id="rId66"/><Relationship Type="http://schemas.openxmlformats.org/officeDocument/2006/relationships/hyperlink" Target="https://jira.its-sib.ru/issues/?jql=issue%20in%20(TECHWIM-3741)" TargetMode="External" Id="rId67"/><Relationship Type="http://schemas.openxmlformats.org/officeDocument/2006/relationships/hyperlink" Target="https://jira.its-sib.ru/issues/?jql=issue%20in%20(TECHWIM-3741)" TargetMode="External" Id="rId68"/><Relationship Type="http://schemas.openxmlformats.org/officeDocument/2006/relationships/hyperlink" Target="https://jira.its-sib.ru/issues/?jql=issue%20in%20(TECHWIM-4258,TECHWIM-3741)" TargetMode="External" Id="rId69"/><Relationship Type="http://schemas.openxmlformats.org/officeDocument/2006/relationships/hyperlink" Target="https://jira.its-sib.ru/issues/?jql=issue%20in%20(TECHWIM-3741)" TargetMode="External" Id="rId70"/><Relationship Type="http://schemas.openxmlformats.org/officeDocument/2006/relationships/hyperlink" Target="https://jira.its-sib.ru/issues/?jql=issue%20in%20(TECHWIM-3741)" TargetMode="External" Id="rId71"/><Relationship Type="http://schemas.openxmlformats.org/officeDocument/2006/relationships/hyperlink" Target="https://jira.its-sib.ru/issues/?jql=issue%20in%20(TECHWIM-3741)" TargetMode="External" Id="rId72"/><Relationship Type="http://schemas.openxmlformats.org/officeDocument/2006/relationships/hyperlink" Target="https://jira.its-sib.ru/issues/?jql=issue%20in%20(TECHWIM-3741)" TargetMode="External" Id="rId73"/><Relationship Type="http://schemas.openxmlformats.org/officeDocument/2006/relationships/hyperlink" Target="https://jira.its-sib.ru/issues/?jql=issue%20in%20(TECHWIM-3741)" TargetMode="External" Id="rId74"/><Relationship Type="http://schemas.openxmlformats.org/officeDocument/2006/relationships/hyperlink" Target="https://jira.its-sib.ru/issues/?jql=issue%20in%20(TECHWIM-3741)" TargetMode="External" Id="rId75"/><Relationship Type="http://schemas.openxmlformats.org/officeDocument/2006/relationships/hyperlink" Target="https://jira.its-sib.ru/issues/?jql=issue%20in%20(TECHWIM-3741)" TargetMode="External" Id="rId76"/><Relationship Type="http://schemas.openxmlformats.org/officeDocument/2006/relationships/hyperlink" Target="https://jira.its-sib.ru/issues/?jql=issue%20in%20(TECHWIM-4109)" TargetMode="External" Id="rId77"/><Relationship Type="http://schemas.openxmlformats.org/officeDocument/2006/relationships/hyperlink" Target="https://jira.its-sib.ru/issues/?jql=issue%20in%20(TECHWIM-4109)" TargetMode="External" Id="rId78"/><Relationship Type="http://schemas.openxmlformats.org/officeDocument/2006/relationships/hyperlink" Target="https://jira.its-sib.ru/issues/?jql=issue%20in%20(TECHWIM-4326)" TargetMode="External" Id="rId79"/><Relationship Type="http://schemas.openxmlformats.org/officeDocument/2006/relationships/hyperlink" Target="https://jira.its-sib.ru/issues/?jql=issue%20in%20(TECHWIM-4252,TECHWIM-4234)" TargetMode="External" Id="rId80"/><Relationship Type="http://schemas.openxmlformats.org/officeDocument/2006/relationships/hyperlink" Target="https://jira.its-sib.ru/issues/?jql=issue%20in%20(TECHWIM-4053)" TargetMode="External" Id="rId81"/><Relationship Type="http://schemas.openxmlformats.org/officeDocument/2006/relationships/hyperlink" Target="https://jira.its-sib.ru/issues/?jql=issue%20in%20(TECHWIM-4283,TECHWIM-4282)" TargetMode="External" Id="rId82"/><Relationship Type="http://schemas.openxmlformats.org/officeDocument/2006/relationships/hyperlink" Target="https://jira.its-sib.ru/issues/?jql=issue%20in%20(TECHWIM-4191)" TargetMode="External" Id="rId83"/><Relationship Type="http://schemas.openxmlformats.org/officeDocument/2006/relationships/hyperlink" Target="https://jira.its-sib.ru/issues/?jql=issue%20in%20(TECHWIM-4191)" TargetMode="External" Id="rId84"/><Relationship Type="http://schemas.openxmlformats.org/officeDocument/2006/relationships/hyperlink" Target="https://jira.its-sib.ru/issues/?jql=issue%20in%20(TECHWIM-4191)" TargetMode="External" Id="rId85"/><Relationship Type="http://schemas.openxmlformats.org/officeDocument/2006/relationships/hyperlink" Target="https://jira.its-sib.ru/issues/?jql=issue%20in%20(TECHWIM-4169)" TargetMode="External" Id="rId86"/><Relationship Type="http://schemas.openxmlformats.org/officeDocument/2006/relationships/hyperlink" Target="https://jira.its-sib.ru/issues/?jql=issue%20in%20(TECHWIM-4169)" TargetMode="External" Id="rId87"/><Relationship Type="http://schemas.openxmlformats.org/officeDocument/2006/relationships/hyperlink" Target="https://jira.its-sib.ru/issues/?jql=issue%20in%20(TECHWIM-4237,TECHWIM-4218)" TargetMode="External" Id="rId88"/><Relationship Type="http://schemas.openxmlformats.org/officeDocument/2006/relationships/hyperlink" Target="https://jira.its-sib.ru/issues/?jql=issue%20in%20(TECHWIM-4237)" TargetMode="External" Id="rId89"/><Relationship Type="http://schemas.openxmlformats.org/officeDocument/2006/relationships/hyperlink" Target="https://jira.its-sib.ru/issues/?jql=issue%20in%20(TECHWIM-4123)" TargetMode="External" Id="rId90"/><Relationship Type="http://schemas.openxmlformats.org/officeDocument/2006/relationships/hyperlink" Target="https://jira.its-sib.ru/issues/?jql=issue%20in%20(TECHWIM-4123)" TargetMode="External" Id="rId91"/><Relationship Type="http://schemas.openxmlformats.org/officeDocument/2006/relationships/hyperlink" Target="https://jira.its-sib.ru/issues/?jql=issue%20in%20(TECHWIM-4123)" TargetMode="External" Id="rId92"/><Relationship Type="http://schemas.openxmlformats.org/officeDocument/2006/relationships/hyperlink" Target="https://jira.its-sib.ru/issues/?jql=issue%20in%20(TECHWIM-4321)" TargetMode="External" Id="rId93"/><Relationship Type="http://schemas.openxmlformats.org/officeDocument/2006/relationships/hyperlink" Target="https://jira.its-sib.ru/issues/?jql=issue%20in%20(TECHWIM-4321)" TargetMode="External" Id="rId94"/><Relationship Type="http://schemas.openxmlformats.org/officeDocument/2006/relationships/hyperlink" Target="https://jira.its-sib.ru/issues/?jql=issue%20in%20(TECHWIM-4321)" TargetMode="External" Id="rId95"/><Relationship Type="http://schemas.openxmlformats.org/officeDocument/2006/relationships/hyperlink" Target="https://jira.its-sib.ru/issues/?jql=issue%20in%20(TECHWIM-4165)" TargetMode="External" Id="rId96"/><Relationship Type="http://schemas.openxmlformats.org/officeDocument/2006/relationships/hyperlink" Target="https://jira.its-sib.ru/issues/?jql=issue%20in%20(TECHWIM-4168)" TargetMode="External" Id="rId97"/><Relationship Type="http://schemas.openxmlformats.org/officeDocument/2006/relationships/hyperlink" Target="https://jira.its-sib.ru/issues/?jql=issue%20in%20(TECHWIM-4233)" TargetMode="External" Id="rId98"/><Relationship Type="http://schemas.openxmlformats.org/officeDocument/2006/relationships/hyperlink" Target="https://jira.its-sib.ru/issues/?jql=issue%20in%20(TECHWIM-4238,TECHWIM-4233)" TargetMode="External" Id="rId99"/><Relationship Type="http://schemas.openxmlformats.org/officeDocument/2006/relationships/hyperlink" Target="https://jira.its-sib.ru/issues/?jql=issue%20in%20(TECHWIM-4274)" TargetMode="External" Id="rId100"/><Relationship Type="http://schemas.openxmlformats.org/officeDocument/2006/relationships/hyperlink" Target="https://jira.its-sib.ru/issues/?jql=issue%20in%20(TECHWIM-4274)" TargetMode="External" Id="rId101"/><Relationship Type="http://schemas.openxmlformats.org/officeDocument/2006/relationships/hyperlink" Target="https://jira.its-sib.ru/issues/?jql=issue%20in%20(TECHWIM-4274)" TargetMode="External" Id="rId102"/><Relationship Type="http://schemas.openxmlformats.org/officeDocument/2006/relationships/hyperlink" Target="https://jira.its-sib.ru/issues/?jql=issue%20in%20(TECHWIM-4274)" TargetMode="External" Id="rId103"/><Relationship Type="http://schemas.openxmlformats.org/officeDocument/2006/relationships/hyperlink" Target="https://jira.its-sib.ru/issues/?jql=issue%20in%20(TECHWIM-4274)" TargetMode="External" Id="rId104"/><Relationship Type="http://schemas.openxmlformats.org/officeDocument/2006/relationships/hyperlink" Target="https://jira.its-sib.ru/issues/?jql=issue%20in%20(TECHWIM-4338,TECHWIM-4336)" TargetMode="External" Id="rId105"/><Relationship Type="http://schemas.openxmlformats.org/officeDocument/2006/relationships/hyperlink" Target="https://jira.its-sib.ru/issues/?jql=issue%20in%20(TECHWIM-4153)" TargetMode="External" Id="rId106"/><Relationship Type="http://schemas.openxmlformats.org/officeDocument/2006/relationships/hyperlink" Target="https://jira.its-sib.ru/issues/?jql=issue%20in%20(TECHWIM-4153)" TargetMode="External" Id="rId107"/><Relationship Type="http://schemas.openxmlformats.org/officeDocument/2006/relationships/hyperlink" Target="https://jira.its-sib.ru/issues/?jql=issue%20in%20(TECHWIM-4136)" TargetMode="External" Id="rId108"/><Relationship Type="http://schemas.openxmlformats.org/officeDocument/2006/relationships/hyperlink" Target="https://jira.its-sib.ru/issues/?jql=issue%20in%20(TECHWIM-4164,TECHWIM-4163)" TargetMode="External" Id="rId109"/><Relationship Type="http://schemas.openxmlformats.org/officeDocument/2006/relationships/hyperlink" Target="https://jira.its-sib.ru/issues/?jql=issue%20in%20(TECHWIM-4122,TECHWIM-4121)" TargetMode="External" Id="rId110"/><Relationship Type="http://schemas.openxmlformats.org/officeDocument/2006/relationships/hyperlink" Target="https://jira.its-sib.ru/issues/?jql=issue%20in%20(TECHWIM-4122)" TargetMode="External" Id="rId111"/><Relationship Type="http://schemas.openxmlformats.org/officeDocument/2006/relationships/hyperlink" Target="https://jira.its-sib.ru/issues/?jql=issue%20in%20(TECHWIM-4149,TECHWIM-4122)" TargetMode="External" Id="rId112"/><Relationship Type="http://schemas.openxmlformats.org/officeDocument/2006/relationships/hyperlink" Target="https://jira.its-sib.ru/issues/?jql=issue%20in%20(TECHWIM-4149,TECHWIM-4122)" TargetMode="External" Id="rId113"/><Relationship Type="http://schemas.openxmlformats.org/officeDocument/2006/relationships/hyperlink" Target="https://jira.its-sib.ru/issues/?jql=issue%20in%20(TECHWIM-4149,TECHWIM-4122)" TargetMode="External" Id="rId114"/><Relationship Type="http://schemas.openxmlformats.org/officeDocument/2006/relationships/hyperlink" Target="https://jira.its-sib.ru/issues/?jql=issue%20in%20(TECHWIM-4149,TECHWIM-4122)" TargetMode="External" Id="rId115"/><Relationship Type="http://schemas.openxmlformats.org/officeDocument/2006/relationships/hyperlink" Target="https://jira.its-sib.ru/issues/?jql=issue%20in%20(TECHWIM-4149,TECHWIM-4122)" TargetMode="External" Id="rId116"/><Relationship Type="http://schemas.openxmlformats.org/officeDocument/2006/relationships/hyperlink" Target="https://jira.its-sib.ru/issues/?jql=issue%20in%20(TECHWIM-4149)" TargetMode="External" Id="rId117"/><Relationship Type="http://schemas.openxmlformats.org/officeDocument/2006/relationships/hyperlink" Target="https://jira.its-sib.ru/issues/?jql=issue%20in%20(TECHWIM-4256,TECHWIM-4255)" TargetMode="External" Id="rId118"/><Relationship Type="http://schemas.openxmlformats.org/officeDocument/2006/relationships/hyperlink" Target="https://jira.its-sib.ru/issues/?jql=issue%20in%20(TECHWIM-4294,TECHWIM-4291,TECHWIM-4290,TECHWIM-4256,TECHWIM-4255)" TargetMode="External" Id="rId119"/><Relationship Type="http://schemas.openxmlformats.org/officeDocument/2006/relationships/hyperlink" Target="https://jira.its-sib.ru/issues/?jql=issue%20in%20(TECHWIM-4292,TECHWIM-4256,TECHWIM-4255)" TargetMode="External" Id="rId120"/><Relationship Type="http://schemas.openxmlformats.org/officeDocument/2006/relationships/hyperlink" Target="https://jira.its-sib.ru/issues/?jql=issue%20in%20(TECHWIM-4256)" TargetMode="External" Id="rId121"/><Relationship Type="http://schemas.openxmlformats.org/officeDocument/2006/relationships/hyperlink" Target="https://jira.its-sib.ru/issues/?jql=issue%20in%20(TECHWIM-4256)" TargetMode="External" Id="rId122"/><Relationship Type="http://schemas.openxmlformats.org/officeDocument/2006/relationships/hyperlink" Target="https://jira.its-sib.ru/issues/?jql=issue%20in%20(TECHWIM-4264)" TargetMode="External" Id="rId123"/><Relationship Type="http://schemas.openxmlformats.org/officeDocument/2006/relationships/hyperlink" Target="https://jira.its-sib.ru/issues/?jql=issue%20in%20(TECHWIM-4124)" TargetMode="External" Id="rId124"/><Relationship Type="http://schemas.openxmlformats.org/officeDocument/2006/relationships/hyperlink" Target="https://jira.its-sib.ru/issues/?jql=issue%20in%20(TECHWIM-4133)" TargetMode="External" Id="rId125"/><Relationship Type="http://schemas.openxmlformats.org/officeDocument/2006/relationships/hyperlink" Target="https://jira.its-sib.ru/issues/?jql=issue%20in%20(TECHWIM-4172)" TargetMode="External" Id="rId126"/><Relationship Type="http://schemas.openxmlformats.org/officeDocument/2006/relationships/hyperlink" Target="https://jira.its-sib.ru/issues/?jql=issue%20in%20(TECHWIM-4259)" TargetMode="External" Id="rId127"/><Relationship Type="http://schemas.openxmlformats.org/officeDocument/2006/relationships/hyperlink" Target="https://jira.its-sib.ru/issues/?jql=issue%20in%20(DOCCORP-23092)" TargetMode="External" Id="rId128"/><Relationship Type="http://schemas.openxmlformats.org/officeDocument/2006/relationships/hyperlink" Target="https://jira.its-sib.ru/issues/?jql=issue%20in%20(DOCCORP-23092)" TargetMode="External" Id="rId129"/><Relationship Type="http://schemas.openxmlformats.org/officeDocument/2006/relationships/hyperlink" Target="https://jira.its-sib.ru/issues/?jql=issue%20in%20(DOCCORP-23092)" TargetMode="External" Id="rId130"/><Relationship Type="http://schemas.openxmlformats.org/officeDocument/2006/relationships/hyperlink" Target="https://jira.its-sib.ru/issues/?jql=issue%20in%20(DOCCORP-23092)" TargetMode="External" Id="rId131"/><Relationship Type="http://schemas.openxmlformats.org/officeDocument/2006/relationships/hyperlink" Target="https://jira.its-sib.ru/issues/?jql=issue%20in%20(DOCCORP-23092)" TargetMode="External" Id="rId132"/><Relationship Type="http://schemas.openxmlformats.org/officeDocument/2006/relationships/hyperlink" Target="https://jira.its-sib.ru/issues/?jql=issue%20in%20(DOCCORP-23092)" TargetMode="External" Id="rId133"/><Relationship Type="http://schemas.openxmlformats.org/officeDocument/2006/relationships/hyperlink" Target="https://jira.its-sib.ru/issues/?jql=issue%20in%20(DOCCORP-23092)" TargetMode="External" Id="rId134"/><Relationship Type="http://schemas.openxmlformats.org/officeDocument/2006/relationships/hyperlink" Target="https://jira.its-sib.ru/issues/?jql=issue%20in%20(DOCCORP-23092)" TargetMode="External" Id="rId135"/><Relationship Type="http://schemas.openxmlformats.org/officeDocument/2006/relationships/hyperlink" Target="https://jira.its-sib.ru/issues/?jql=issue%20in%20(DOCCORP-23092)" TargetMode="External" Id="rId136"/><Relationship Type="http://schemas.openxmlformats.org/officeDocument/2006/relationships/hyperlink" Target="https://jira.its-sib.ru/issues/?jql=issue%20in%20(DOCCORP-23092)" TargetMode="External" Id="rId137"/><Relationship Type="http://schemas.openxmlformats.org/officeDocument/2006/relationships/hyperlink" Target="https://jira.its-sib.ru/issues/?jql=issue%20in%20(DOCCORP-23092)" TargetMode="External" Id="rId138"/><Relationship Type="http://schemas.openxmlformats.org/officeDocument/2006/relationships/hyperlink" Target="https://jira.its-sib.ru/issues/?jql=issue%20in%20(DOCCORP-23092)" TargetMode="External" Id="rId139"/><Relationship Type="http://schemas.openxmlformats.org/officeDocument/2006/relationships/hyperlink" Target="https://jira.its-sib.ru/issues/?jql=issue%20in%20(DOCCORP-23092)" TargetMode="External" Id="rId140"/><Relationship Type="http://schemas.openxmlformats.org/officeDocument/2006/relationships/hyperlink" Target="https://jira.its-sib.ru/issues/?jql=issue%20in%20(DOCCORP-23092)" TargetMode="External" Id="rId141"/><Relationship Type="http://schemas.openxmlformats.org/officeDocument/2006/relationships/hyperlink" Target="https://jira.its-sib.ru/issues/?jql=issue%20in%20(TECHWIM-4216,TECHWIM-4202)" TargetMode="External" Id="rId142"/><Relationship Type="http://schemas.openxmlformats.org/officeDocument/2006/relationships/hyperlink" Target="https://jira.its-sib.ru/issues/?jql=issue%20in%20(TECHWIM-4216)" TargetMode="External" Id="rId143"/><Relationship Type="http://schemas.openxmlformats.org/officeDocument/2006/relationships/hyperlink" Target="https://jira.its-sib.ru/issues/?jql=issue%20in%20(TECHWIM-4261,DOCCORP-23425)" TargetMode="External" Id="rId144"/><Relationship Type="http://schemas.openxmlformats.org/officeDocument/2006/relationships/hyperlink" Target="https://jira.its-sib.ru/issues/?jql=issue%20in%20(TECHWIM-4128)" TargetMode="External" Id="rId145"/><Relationship Type="http://schemas.openxmlformats.org/officeDocument/2006/relationships/hyperlink" Target="https://jira.its-sib.ru/issues/?jql=issue%20in%20(TECHWIM-4242,TECHWIM-4239)" TargetMode="External" Id="rId146"/><Relationship Type="http://schemas.openxmlformats.org/officeDocument/2006/relationships/hyperlink" Target="https://jira.its-sib.ru/issues/?jql=issue%20in%20(TECHWIM-4277)" TargetMode="External" Id="rId147"/><Relationship Type="http://schemas.openxmlformats.org/officeDocument/2006/relationships/hyperlink" Target="https://jira.its-sib.ru/issues/?jql=issue%20in%20(TECHWIM-4277)" TargetMode="External" Id="rId148"/><Relationship Type="http://schemas.openxmlformats.org/officeDocument/2006/relationships/hyperlink" Target="https://jira.its-sib.ru/issues/?jql=issue%20in%20(TECHWIM-4309)" TargetMode="External" Id="rId149"/><Relationship Type="http://schemas.openxmlformats.org/officeDocument/2006/relationships/hyperlink" Target="https://jira.its-sib.ru/issues/?jql=issue%20in%20(TECHWIM-4339,TECHWIM-4337,TECHWIM-4324,TECHWIM-4323,TECHWIM-4339,DOCCORP-23473)" TargetMode="External" Id="rId150"/><Relationship Type="http://schemas.openxmlformats.org/officeDocument/2006/relationships/hyperlink" Target="https://jira.its-sib.ru/issues/?jql=issue%20in%20(TECHWIM-4339,TECHWIM-4337)" TargetMode="External" Id="rId151"/><Relationship Type="http://schemas.openxmlformats.org/officeDocument/2006/relationships/hyperlink" Target="https://jira.its-sib.ru/issues/?jql=issue%20in%20(TECHWIM-4339)" TargetMode="External" Id="rId152"/><Relationship Type="http://schemas.openxmlformats.org/officeDocument/2006/relationships/hyperlink" Target="https://jira.its-sib.ru/issues/?jql=issue%20in%20(TECHWIM-4243,TECHWIM-4221,TECHWIM-4220,TECHWIM-4219)" TargetMode="External" Id="rId153"/><Relationship Type="http://schemas.openxmlformats.org/officeDocument/2006/relationships/hyperlink" Target="https://jira.its-sib.ru/issues/?jql=issue%20in%20(TECHWIM-4243)" TargetMode="External" Id="rId154"/><Relationship Type="http://schemas.openxmlformats.org/officeDocument/2006/relationships/hyperlink" Target="https://jira.its-sib.ru/issues/?jql=issue%20in%20(TECHWIM-4314)" TargetMode="External" Id="rId155"/><Relationship Type="http://schemas.openxmlformats.org/officeDocument/2006/relationships/hyperlink" Target="https://jira.its-sib.ru/issues/?jql=issue%20in%20(TECHWIM-4327,TECHWIM-4314)" TargetMode="External" Id="rId156"/><Relationship Type="http://schemas.openxmlformats.org/officeDocument/2006/relationships/hyperlink" Target="https://jira.its-sib.ru/issues/?jql=issue%20in%20(TECHWIM-4306)" TargetMode="External" Id="rId157"/><Relationship Type="http://schemas.openxmlformats.org/officeDocument/2006/relationships/hyperlink" Target="https://jira.its-sib.ru/issues/?jql=issue%20in%20(TECHWIM-2064)" TargetMode="External" Id="rId158"/><Relationship Type="http://schemas.openxmlformats.org/officeDocument/2006/relationships/hyperlink" Target="https://jira.its-sib.ru/issues/?jql=issue%20in%20(TECHWIM-2064)" TargetMode="External" Id="rId159"/><Relationship Type="http://schemas.openxmlformats.org/officeDocument/2006/relationships/hyperlink" Target="https://jira.its-sib.ru/issues/?jql=issue%20in%20(TECHWIM-2064)" TargetMode="External" Id="rId160"/><Relationship Type="http://schemas.openxmlformats.org/officeDocument/2006/relationships/hyperlink" Target="https://jira.its-sib.ru/issues/?jql=issue%20in%20(TECHWIM-2064)" TargetMode="External" Id="rId161"/><Relationship Type="http://schemas.openxmlformats.org/officeDocument/2006/relationships/hyperlink" Target="https://jira.its-sib.ru/issues/?jql=issue%20in%20(TECHWIM-2064)" TargetMode="External" Id="rId162"/><Relationship Type="http://schemas.openxmlformats.org/officeDocument/2006/relationships/hyperlink" Target="https://jira.its-sib.ru/issues/?jql=issue%20in%20(TECHWIM-2064)" TargetMode="External" Id="rId163"/><Relationship Type="http://schemas.openxmlformats.org/officeDocument/2006/relationships/hyperlink" Target="https://jira.its-sib.ru/issues/?jql=issue%20in%20(TECHWIM-4305,TECHWIM-2064)" TargetMode="External" Id="rId164"/><Relationship Type="http://schemas.openxmlformats.org/officeDocument/2006/relationships/hyperlink" Target="https://jira.its-sib.ru/issues/?jql=issue%20in%20(TECHWIM-4305,TECHWIM-2064)" TargetMode="External" Id="rId165"/><Relationship Type="http://schemas.openxmlformats.org/officeDocument/2006/relationships/hyperlink" Target="https://jira.its-sib.ru/issues/?jql=issue%20in%20(TECHWIM-4305,TECHWIM-2064)" TargetMode="External" Id="rId166"/><Relationship Type="http://schemas.openxmlformats.org/officeDocument/2006/relationships/hyperlink" Target="https://jira.its-sib.ru/issues/?jql=issue%20in%20(TECHWIM-4305,TECHWIM-2064)" TargetMode="External" Id="rId167"/><Relationship Type="http://schemas.openxmlformats.org/officeDocument/2006/relationships/hyperlink" Target="https://jira.its-sib.ru/issues/?jql=issue%20in%20(TECHWIM-4305,TECHWIM-2064)" TargetMode="External" Id="rId168"/><Relationship Type="http://schemas.openxmlformats.org/officeDocument/2006/relationships/hyperlink" Target="https://jira.its-sib.ru/issues/?jql=issue%20in%20(TECHWIM-4188)" TargetMode="External" Id="rId169"/><Relationship Type="http://schemas.openxmlformats.org/officeDocument/2006/relationships/hyperlink" Target="https://jira.its-sib.ru/issues/?jql=issue%20in%20(DOCCORP-23218)" TargetMode="External" Id="rId170"/><Relationship Type="http://schemas.openxmlformats.org/officeDocument/2006/relationships/hyperlink" Target="https://jira.its-sib.ru/issues/?jql=issue%20in%20(DOCCORP-23218)" TargetMode="External" Id="rId171"/><Relationship Type="http://schemas.openxmlformats.org/officeDocument/2006/relationships/hyperlink" Target="https://jira.its-sib.ru/issues/?jql=issue%20in%20(DOCCORP-23218)" TargetMode="External" Id="rId172"/><Relationship Type="http://schemas.openxmlformats.org/officeDocument/2006/relationships/hyperlink" Target="https://jira.its-sib.ru/issues/?jql=issue%20in%20(DOCCORP-23218)" TargetMode="External" Id="rId173"/><Relationship Type="http://schemas.openxmlformats.org/officeDocument/2006/relationships/hyperlink" Target="https://jira.its-sib.ru/issues/?jql=issue%20in%20(DOCCORP-23218)" TargetMode="External" Id="rId174"/><Relationship Type="http://schemas.openxmlformats.org/officeDocument/2006/relationships/hyperlink" Target="https://jira.its-sib.ru/issues/?jql=issue%20in%20(DOCCORP-23218)" TargetMode="External" Id="rId175"/><Relationship Type="http://schemas.openxmlformats.org/officeDocument/2006/relationships/hyperlink" Target="https://jira.its-sib.ru/issues/?jql=issue%20in%20(DOCCORP-23218)" TargetMode="External" Id="rId176"/><Relationship Type="http://schemas.openxmlformats.org/officeDocument/2006/relationships/hyperlink" Target="https://jira.its-sib.ru/issues/?jql=issue%20in%20(DOCCORP-23218)" TargetMode="External" Id="rId177"/><Relationship Type="http://schemas.openxmlformats.org/officeDocument/2006/relationships/hyperlink" Target="https://jira.its-sib.ru/issues/?jql=issue%20in%20(DOCCORP-23218)" TargetMode="External" Id="rId178"/><Relationship Type="http://schemas.openxmlformats.org/officeDocument/2006/relationships/hyperlink" Target="https://jira.its-sib.ru/issues/?jql=issue%20in%20(DOCCORP-23218)" TargetMode="External" Id="rId179"/><Relationship Type="http://schemas.openxmlformats.org/officeDocument/2006/relationships/hyperlink" Target="https://jira.its-sib.ru/issues/?jql=issue%20in%20(DOCCORP-23218)" TargetMode="External" Id="rId180"/><Relationship Type="http://schemas.openxmlformats.org/officeDocument/2006/relationships/hyperlink" Target="https://jira.its-sib.ru/issues/?jql=issue%20in%20(DOCCORP-23218)" TargetMode="External" Id="rId181"/><Relationship Type="http://schemas.openxmlformats.org/officeDocument/2006/relationships/hyperlink" Target="https://jira.its-sib.ru/issues/?jql=issue%20in%20(DOCCORP-23218)" TargetMode="External" Id="rId182"/><Relationship Type="http://schemas.openxmlformats.org/officeDocument/2006/relationships/hyperlink" Target="https://jira.its-sib.ru/issues/?jql=issue%20in%20(DOCCORP-23218)" TargetMode="External" Id="rId183"/><Relationship Type="http://schemas.openxmlformats.org/officeDocument/2006/relationships/hyperlink" Target="https://jira.its-sib.ru/issues/?jql=issue%20in%20(DOCCORP-23218)" TargetMode="External" Id="rId184"/><Relationship Type="http://schemas.openxmlformats.org/officeDocument/2006/relationships/hyperlink" Target="https://jira.its-sib.ru/issues/?jql=issue%20in%20(DOCCORP-23218)" TargetMode="External" Id="rId185"/><Relationship Type="http://schemas.openxmlformats.org/officeDocument/2006/relationships/hyperlink" Target="https://jira.its-sib.ru/issues/?jql=issue%20in%20(DOCCORP-23218)" TargetMode="External" Id="rId186"/><Relationship Type="http://schemas.openxmlformats.org/officeDocument/2006/relationships/hyperlink" Target="https://jira.its-sib.ru/issues/?jql=issue%20in%20(DOCCORP-23218)" TargetMode="External" Id="rId187"/><Relationship Type="http://schemas.openxmlformats.org/officeDocument/2006/relationships/hyperlink" Target="https://jira.its-sib.ru/issues/?jql=issue%20in%20(DOCCORP-23218)" TargetMode="External" Id="rId188"/><Relationship Type="http://schemas.openxmlformats.org/officeDocument/2006/relationships/hyperlink" Target="https://jira.its-sib.ru/issues/?jql=issue%20in%20(DOCCORP-23218)" TargetMode="External" Id="rId189"/><Relationship Type="http://schemas.openxmlformats.org/officeDocument/2006/relationships/hyperlink" Target="https://jira.its-sib.ru/issues/?jql=issue%20in%20(DOCCORP-23218)" TargetMode="External" Id="rId190"/><Relationship Type="http://schemas.openxmlformats.org/officeDocument/2006/relationships/hyperlink" Target="https://jira.its-sib.ru/issues/?jql=issue%20in%20(DOCCORP-23218)" TargetMode="External" Id="rId191"/><Relationship Type="http://schemas.openxmlformats.org/officeDocument/2006/relationships/hyperlink" Target="https://jira.its-sib.ru/issues/?jql=issue%20in%20(DOCCORP-23218)" TargetMode="External" Id="rId192"/><Relationship Type="http://schemas.openxmlformats.org/officeDocument/2006/relationships/hyperlink" Target="https://jira.its-sib.ru/issues/?jql=issue%20in%20(TECHWIM-4072)" TargetMode="External" Id="rId193"/><Relationship Type="http://schemas.openxmlformats.org/officeDocument/2006/relationships/hyperlink" Target="https://jira.its-sib.ru/issues/?jql=issue%20in%20(TECHWIM-4099)" TargetMode="External" Id="rId194"/><Relationship Type="http://schemas.openxmlformats.org/officeDocument/2006/relationships/hyperlink" Target="https://jira.its-sib.ru/issues/?jql=issue%20in%20(TECHWIM-4019)" TargetMode="External" Id="rId195"/><Relationship Type="http://schemas.openxmlformats.org/officeDocument/2006/relationships/hyperlink" Target="https://jira.its-sib.ru/issues/?jql=issue%20in%20(TECHWIM-4019)" TargetMode="External" Id="rId196"/><Relationship Type="http://schemas.openxmlformats.org/officeDocument/2006/relationships/hyperlink" Target="https://jira.its-sib.ru/issues/?jql=issue%20in%20(TECHWIM-4019)" TargetMode="External" Id="rId197"/><Relationship Type="http://schemas.openxmlformats.org/officeDocument/2006/relationships/hyperlink" Target="https://jira.its-sib.ru/issues/?jql=issue%20in%20(DOCCORP-23302)" TargetMode="External" Id="rId198"/><Relationship Type="http://schemas.openxmlformats.org/officeDocument/2006/relationships/hyperlink" Target="https://jira.its-sib.ru/issues/?jql=issue%20in%20(DOCCORP-23302)" TargetMode="External" Id="rId199"/><Relationship Type="http://schemas.openxmlformats.org/officeDocument/2006/relationships/hyperlink" Target="https://jira.its-sib.ru/issues/?jql=issue%20in%20(DOCCORP-23302)" TargetMode="External" Id="rId200"/><Relationship Type="http://schemas.openxmlformats.org/officeDocument/2006/relationships/hyperlink" Target="https://jira.its-sib.ru/issues/?jql=issue%20in%20(DOCCORP-23302)" TargetMode="External" Id="rId201"/><Relationship Type="http://schemas.openxmlformats.org/officeDocument/2006/relationships/hyperlink" Target="https://jira.its-sib.ru/issues/?jql=issue%20in%20(TECHWIM-4275)" TargetMode="External" Id="rId202"/><Relationship Type="http://schemas.openxmlformats.org/officeDocument/2006/relationships/hyperlink" Target="https://jira.its-sib.ru/issues/?jql=issue%20in%20(TECHWIM-4315)" TargetMode="External" Id="rId203"/><Relationship Type="http://schemas.openxmlformats.org/officeDocument/2006/relationships/hyperlink" Target="https://jira.its-sib.ru/issues/?jql=issue%20in%20(TECHWIM-4275)" TargetMode="External" Id="rId204"/><Relationship Type="http://schemas.openxmlformats.org/officeDocument/2006/relationships/hyperlink" Target="https://jira.its-sib.ru/issues/?jql=issue%20in%20(TECHWIM-4068)" TargetMode="External" Id="rId205"/><Relationship Type="http://schemas.openxmlformats.org/officeDocument/2006/relationships/hyperlink" Target="https://jira.its-sib.ru/issues/?jql=issue%20in%20(TECHWIM-4070)" TargetMode="External" Id="rId206"/><Relationship Type="http://schemas.openxmlformats.org/officeDocument/2006/relationships/hyperlink" Target="https://jira.its-sib.ru/issues/?jql=issue%20in%20(TECHWIM-4273,TECHWIM-4272,TECHWIM-4271,TECHWIM-4270,TECHWIM-4269,TECHWIM-4268,TECHWIM-4267,TECHWIM-4266,TECHWIM-4265)" TargetMode="External" Id="rId207"/><Relationship Type="http://schemas.openxmlformats.org/officeDocument/2006/relationships/hyperlink" Target="https://jira.its-sib.ru/issues/?jql=issue%20in%20(TECHWIM-4067,TECHWIM-4065,TECHWIM-4063,TECHWIM-4062,TECHWIM-4060,TECHWIM-4059,TECHWIM-4056)" TargetMode="External" Id="rId208"/><Relationship Type="http://schemas.openxmlformats.org/officeDocument/2006/relationships/hyperlink" Target="https://jira.its-sib.ru/issues/?jql=issue%20in%20(TECHWIM-4337,TECHWIM-4344)" TargetMode="External" Id="rId209"/><Relationship Type="http://schemas.openxmlformats.org/officeDocument/2006/relationships/hyperlink" Target="https://jira.its-sib.ru/issues/?jql=issue%20in%20(TECHWIM-4221,TECHWIM-4220,TECHWIM-4219)" TargetMode="External" Id="rId210"/><Relationship Type="http://schemas.openxmlformats.org/officeDocument/2006/relationships/hyperlink" Target="https://jira.its-sib.ru/issues/?jql=issue%20in%20(TECHWIM-4069,TECHWIM-4066,TECHWIM-4064,TECHWIM-4061,TECHWIM-4058,TECHWIM-4057)" TargetMode="External" Id="rId211"/><Relationship Type="http://schemas.openxmlformats.org/officeDocument/2006/relationships/hyperlink" Target="https://jira.its-sib.ru/issues/?jql=issue%20in%20(TECHWIM-4121)" TargetMode="External" Id="rId212"/><Relationship Type="http://schemas.openxmlformats.org/officeDocument/2006/relationships/hyperlink" Target="https://jira.its-sib.ru/issues/?jql=issue%20in%20(TECHWIM-4071)" TargetMode="External" Id="rId213"/><Relationship Type="http://schemas.openxmlformats.org/officeDocument/2006/relationships/hyperlink" Target="https://jira.its-sib.ru/issues/?jql=issue%20in%20(TECHWIM-4114,TECHWIM-4104)" TargetMode="External" Id="rId214"/><Relationship Type="http://schemas.openxmlformats.org/officeDocument/2006/relationships/hyperlink" Target="https://jira.its-sib.ru/issues/?jql=issue%20in%20(TECHWIM-4171)" TargetMode="External" Id="rId215"/><Relationship Type="http://schemas.openxmlformats.org/officeDocument/2006/relationships/hyperlink" Target="https://jira.its-sib.ru/issues/?jql=issue%20in%20(TECHWIM-4190)" TargetMode="External" Id="rId216"/><Relationship Type="http://schemas.openxmlformats.org/officeDocument/2006/relationships/hyperlink" Target="https://jira.its-sib.ru/issues/?jql=issue%20in%20(TECHWIM-4260)" TargetMode="External" Id="rId217"/><Relationship Type="http://schemas.openxmlformats.org/officeDocument/2006/relationships/hyperlink" Target="https://jira.its-sib.ru/issues/?jql=issue%20in%20(TECHITS-1784,TECHITS-1783,TECHITS-1782)" TargetMode="External" Id="rId218"/><Relationship Type="http://schemas.openxmlformats.org/officeDocument/2006/relationships/hyperlink" Target="https://jira.its-sib.ru/issues/?jql=issue%20in%20(TECHITS-1784,TECHITS-1783,TECHITS-1782)" TargetMode="External" Id="rId219"/><Relationship Type="http://schemas.openxmlformats.org/officeDocument/2006/relationships/hyperlink" Target="https://jira.its-sib.ru/issues/?jql=issue%20in%20(TECHITS-1844,TECHITS-1839,TECHITS-1838,TECHITS-1837,TECHITS-1836,TECHITS-1835,TECHITS-1834)" TargetMode="External" Id="rId220"/><Relationship Type="http://schemas.openxmlformats.org/officeDocument/2006/relationships/hyperlink" Target="https://jira.its-sib.ru/issues/?jql=issue%20in%20(TECHITS-1745,TECHITS-1744)" TargetMode="External" Id="rId221"/><Relationship Type="http://schemas.openxmlformats.org/officeDocument/2006/relationships/hyperlink" Target="https://jira.its-sib.ru/issues/?jql=issue%20in%20(TECHITS-1823)" TargetMode="External" Id="rId222"/><Relationship Type="http://schemas.openxmlformats.org/officeDocument/2006/relationships/hyperlink" Target="https://jira.its-sib.ru/issues/?jql=issue%20in%20(TECHITS-1823)" TargetMode="External" Id="rId223"/><Relationship Type="http://schemas.openxmlformats.org/officeDocument/2006/relationships/hyperlink" Target="https://jira.its-sib.ru/issues/?jql=issue%20in%20(TECHITS-1823)" TargetMode="External" Id="rId224"/><Relationship Type="http://schemas.openxmlformats.org/officeDocument/2006/relationships/hyperlink" Target="https://jira.its-sib.ru/issues/?jql=issue%20in%20(TECHITS-1746,TECHITS-1742)" TargetMode="External" Id="rId225"/><Relationship Type="http://schemas.openxmlformats.org/officeDocument/2006/relationships/hyperlink" Target="https://jira.its-sib.ru/issues/?jql=issue%20in%20(TECHITS-1820,TECHITS-1819)" TargetMode="External" Id="rId226"/><Relationship Type="http://schemas.openxmlformats.org/officeDocument/2006/relationships/hyperlink" Target="https://jira.its-sib.ru/issues/?jql=issue%20in%20(TECHITS-1820,TECHITS-1819)" TargetMode="External" Id="rId227"/><Relationship Type="http://schemas.openxmlformats.org/officeDocument/2006/relationships/hyperlink" Target="https://jira.its-sib.ru/issues/?jql=issue%20in%20(TECHITS-1826)" TargetMode="External" Id="rId228"/><Relationship Type="http://schemas.openxmlformats.org/officeDocument/2006/relationships/hyperlink" Target="https://jira.its-sib.ru/issues/?jql=issue%20in%20(TECHITS-1859)" TargetMode="External" Id="rId229"/><Relationship Type="http://schemas.openxmlformats.org/officeDocument/2006/relationships/hyperlink" Target="https://jira.its-sib.ru/issues/?jql=issue%20in%20(TECHITS-1859)" TargetMode="External" Id="rId230"/><Relationship Type="http://schemas.openxmlformats.org/officeDocument/2006/relationships/hyperlink" Target="https://jira.its-sib.ru/issues/?jql=issue%20in%20(TECHITS-1759,TECHITS-1758,TECHITS-1757,TECHITS-1756,TECHITS-1755,TECHITS-1754)" TargetMode="External" Id="rId231"/><Relationship Type="http://schemas.openxmlformats.org/officeDocument/2006/relationships/hyperlink" Target="https://jira.its-sib.ru/issues/?jql=issue%20in%20(TECHITS-1759,TECHITS-1758,TECHITS-1757,TECHITS-1756,TECHITS-1755,TECHITS-1754)" TargetMode="External" Id="rId232"/><Relationship Type="http://schemas.openxmlformats.org/officeDocument/2006/relationships/hyperlink" Target="https://jira.its-sib.ru/issues/?jql=issue%20in%20(TECHWIM-4229)" TargetMode="External" Id="rId233"/><Relationship Type="http://schemas.openxmlformats.org/officeDocument/2006/relationships/hyperlink" Target="https://jira.its-sib.ru/issues/?jql=issue%20in%20(TECHWIM-4229)" TargetMode="External" Id="rId234"/><Relationship Type="http://schemas.openxmlformats.org/officeDocument/2006/relationships/hyperlink" Target="https://jira.its-sib.ru/issues/?jql=issue%20in%20(DOCCORP-23310)" TargetMode="External" Id="rId235"/><Relationship Type="http://schemas.openxmlformats.org/officeDocument/2006/relationships/hyperlink" Target="https://jira.its-sib.ru/issues/?jql=issue%20in%20(DOCCORP-23310)" TargetMode="External" Id="rId236"/><Relationship Type="http://schemas.openxmlformats.org/officeDocument/2006/relationships/hyperlink" Target="https://jira.its-sib.ru/issues/?jql=issue%20in%20(DOCCORP-23310)" TargetMode="External" Id="rId237"/><Relationship Type="http://schemas.openxmlformats.org/officeDocument/2006/relationships/hyperlink" Target="https://jira.its-sib.ru/issues/?jql=issue%20in%20(DOCCORP-23310)" TargetMode="External" Id="rId238"/><Relationship Type="http://schemas.openxmlformats.org/officeDocument/2006/relationships/hyperlink" Target="https://jira.its-sib.ru/issues/?jql=issue%20in%20(TECHWIM-4296)" TargetMode="External" Id="rId239"/><Relationship Type="http://schemas.openxmlformats.org/officeDocument/2006/relationships/hyperlink" Target="https://jira.its-sib.ru/issues/?jql=issue%20in%20(TECHWIM-4356)" TargetMode="External" Id="rId240"/><Relationship Type="http://schemas.openxmlformats.org/officeDocument/2006/relationships/hyperlink" Target="https://jira.its-sib.ru/issues/?jql=issue%20in%20(TECHWIM-4189)" TargetMode="External" Id="rId241"/><Relationship Type="http://schemas.openxmlformats.org/officeDocument/2006/relationships/hyperlink" Target="https://jira.its-sib.ru/issues/?jql=issue%20in%20(SPAUTO-696)" TargetMode="External" Id="rId242"/><Relationship Type="http://schemas.openxmlformats.org/officeDocument/2006/relationships/hyperlink" Target="https://jira.its-sib.ru/issues/?jql=issue%20in%20(TECHWIM-4352)" TargetMode="External" Id="rId243"/><Relationship Type="http://schemas.openxmlformats.org/officeDocument/2006/relationships/hyperlink" Target="https://jira.its-sib.ru/issues/?jql=issue%20in%20(SPAUTO-696)" TargetMode="External" Id="rId244"/><Relationship Type="http://schemas.openxmlformats.org/officeDocument/2006/relationships/hyperlink" Target="https://jira.its-sib.ru/issues/?jql=issue%20in%20(SPAUTO-696)" TargetMode="External" Id="rId245"/><Relationship Type="http://schemas.openxmlformats.org/officeDocument/2006/relationships/hyperlink" Target="https://jira.its-sib.ru/issues/?jql=issue%20in%20(SPAUTO-696)" TargetMode="External" Id="rId246"/><Relationship Type="http://schemas.openxmlformats.org/officeDocument/2006/relationships/hyperlink" Target="https://jira.its-sib.ru/issues/?jql=issue%20in%20(SPAUTO-696)" TargetMode="External" Id="rId247"/><Relationship Type="http://schemas.openxmlformats.org/officeDocument/2006/relationships/hyperlink" Target="https://jira.its-sib.ru/issues/?jql=issue%20in%20(SPAUTO-696)" TargetMode="External" Id="rId248"/><Relationship Type="http://schemas.openxmlformats.org/officeDocument/2006/relationships/hyperlink" Target="https://jira.its-sib.ru/issues/?jql=issue%20in%20(SPAUTO-696)" TargetMode="External" Id="rId249"/><Relationship Type="http://schemas.openxmlformats.org/officeDocument/2006/relationships/hyperlink" Target="https://jira.its-sib.ru/issues/?jql=issue%20in%20(SPAUTO-696)" TargetMode="External" Id="rId250"/><Relationship Type="http://schemas.openxmlformats.org/officeDocument/2006/relationships/hyperlink" Target="https://jira.its-sib.ru/issues/?jql=issue%20in%20(SPAUTO-696)" TargetMode="External" Id="rId251"/><Relationship Type="http://schemas.openxmlformats.org/officeDocument/2006/relationships/hyperlink" Target="https://jira.its-sib.ru/issues/?jql=issue%20in%20(SPAUTO-696)" TargetMode="External" Id="rId252"/><Relationship Type="http://schemas.openxmlformats.org/officeDocument/2006/relationships/hyperlink" Target="https://jira.its-sib.ru/issues/?jql=issue%20in%20(SPAUTO-696)" TargetMode="External" Id="rId253"/><Relationship Type="http://schemas.openxmlformats.org/officeDocument/2006/relationships/hyperlink" Target="https://jira.its-sib.ru/issues/?jql=issue%20in%20(SPAUTO-696)" TargetMode="External" Id="rId254"/><Relationship Type="http://schemas.openxmlformats.org/officeDocument/2006/relationships/hyperlink" Target="https://jira.its-sib.ru/issues/?jql=issue%20in%20(SPAUTO-696)" TargetMode="External" Id="rId255"/><Relationship Type="http://schemas.openxmlformats.org/officeDocument/2006/relationships/hyperlink" Target="https://jira.its-sib.ru/issues/?jql=issue%20in%20(SPAUTO-696)" TargetMode="External" Id="rId256"/><Relationship Type="http://schemas.openxmlformats.org/officeDocument/2006/relationships/hyperlink" Target="https://jira.its-sib.ru/issues/?jql=issue%20in%20(SPAUTO-696)" TargetMode="External" Id="rId257"/><Relationship Type="http://schemas.openxmlformats.org/officeDocument/2006/relationships/hyperlink" Target="https://jira.its-sib.ru/issues/?jql=issue%20in%20(SPAUTO-696)" TargetMode="External" Id="rId258"/><Relationship Type="http://schemas.openxmlformats.org/officeDocument/2006/relationships/hyperlink" Target="https://jira.its-sib.ru/issues/?jql=issue%20in%20(SPAUTO-696)" TargetMode="External" Id="rId259"/><Relationship Type="http://schemas.openxmlformats.org/officeDocument/2006/relationships/hyperlink" Target="https://jira.its-sib.ru/issues/?jql=issue%20in%20(SPAUTO-696)" TargetMode="External" Id="rId260"/><Relationship Type="http://schemas.openxmlformats.org/officeDocument/2006/relationships/hyperlink" Target="https://jira.its-sib.ru/issues/?jql=issue%20in%20(SPAUTO-696)" TargetMode="External" Id="rId261"/><Relationship Type="http://schemas.openxmlformats.org/officeDocument/2006/relationships/hyperlink" Target="https://jira.its-sib.ru/issues/?jql=issue%20in%20(SPAUTO-696)" TargetMode="External" Id="rId262"/><Relationship Type="http://schemas.openxmlformats.org/officeDocument/2006/relationships/hyperlink" Target="https://jira.its-sib.ru/issues/?jql=issue%20in%20(SPAUTO-696)" TargetMode="External" Id="rId263"/><Relationship Type="http://schemas.openxmlformats.org/officeDocument/2006/relationships/hyperlink" Target="https://jira.its-sib.ru/issues/?jql=issue%20in%20(SPAUTO-696)" TargetMode="External" Id="rId264"/><Relationship Type="http://schemas.openxmlformats.org/officeDocument/2006/relationships/hyperlink" Target="https://jira.its-sib.ru/issues/?jql=issue%20in%20(SPAUTO-696)" TargetMode="External" Id="rId265"/><Relationship Type="http://schemas.openxmlformats.org/officeDocument/2006/relationships/hyperlink" Target="https://jira.its-sib.ru/issues/?jql=issue%20in%20(SPAUTO-696)" TargetMode="External" Id="rId266"/><Relationship Type="http://schemas.openxmlformats.org/officeDocument/2006/relationships/hyperlink" Target="https://jira.its-sib.ru/issues/?jql=issue%20in%20(SPAUTO-696)" TargetMode="External" Id="rId267"/><Relationship Type="http://schemas.openxmlformats.org/officeDocument/2006/relationships/hyperlink" Target="https://jira.its-sib.ru/issues/?jql=issue%20in%20(SPAUTO-696)" TargetMode="External" Id="rId268"/><Relationship Type="http://schemas.openxmlformats.org/officeDocument/2006/relationships/hyperlink" Target="https://jira.its-sib.ru/issues/?jql=issue%20in%20(SPAUTO-696)" TargetMode="External" Id="rId269"/><Relationship Type="http://schemas.openxmlformats.org/officeDocument/2006/relationships/hyperlink" Target="https://jira.its-sib.ru/issues/?jql=issue%20in%20(TECHFVF-80)" TargetMode="External" Id="rId270"/><Relationship Type="http://schemas.openxmlformats.org/officeDocument/2006/relationships/hyperlink" Target="https://jira.its-sib.ru/issues/?jql=issue%20in%20(TECHFVF-80)" TargetMode="External" Id="rId271"/><Relationship Type="http://schemas.openxmlformats.org/officeDocument/2006/relationships/hyperlink" Target="https://jira.its-sib.ru/issues/?jql=issue%20in%20(TECHFVF-106,TECHFVF-106)" TargetMode="External" Id="rId272"/><Relationship Type="http://schemas.openxmlformats.org/officeDocument/2006/relationships/hyperlink" Target="https://jira.its-sib.ru/issues/?jql=issue%20in%20(TECHFVF-109)" TargetMode="External" Id="rId273"/><Relationship Type="http://schemas.openxmlformats.org/officeDocument/2006/relationships/hyperlink" Target="https://jira.its-sib.ru/issues/?jql=issue%20in%20(DOCCORP-23054)" TargetMode="External" Id="rId274"/><Relationship Type="http://schemas.openxmlformats.org/officeDocument/2006/relationships/hyperlink" Target="https://jira.its-sib.ru/issues/?jql=issue%20in%20(DOCCORP-23054)" TargetMode="External" Id="rId275"/><Relationship Type="http://schemas.openxmlformats.org/officeDocument/2006/relationships/hyperlink" Target="https://jira.its-sib.ru/issues/?jql=issue%20in%20(DOCCORP-23054)" TargetMode="External" Id="rId276"/><Relationship Type="http://schemas.openxmlformats.org/officeDocument/2006/relationships/hyperlink" Target="https://jira.its-sib.ru/issues/?jql=issue%20in%20(DOCCORP-23054)" TargetMode="External" Id="rId277"/><Relationship Type="http://schemas.openxmlformats.org/officeDocument/2006/relationships/hyperlink" Target="https://jira.its-sib.ru/issues/?jql=issue%20in%20(DOCCORP-23054)" TargetMode="External" Id="rId278"/><Relationship Type="http://schemas.openxmlformats.org/officeDocument/2006/relationships/hyperlink" Target="https://jira.its-sib.ru/issues/?jql=issue%20in%20(DOCCORP-23054)" TargetMode="External" Id="rId279"/><Relationship Type="http://schemas.openxmlformats.org/officeDocument/2006/relationships/hyperlink" Target="https://jira.its-sib.ru/issues/?jql=issue%20in%20(DOCCORP-23054)" TargetMode="External" Id="rId280"/><Relationship Type="http://schemas.openxmlformats.org/officeDocument/2006/relationships/hyperlink" Target="https://jira.its-sib.ru/issues/?jql=issue%20in%20(DOCCORP-23054)" TargetMode="External" Id="rId281"/><Relationship Type="http://schemas.openxmlformats.org/officeDocument/2006/relationships/hyperlink" Target="https://jira.its-sib.ru/issues/?jql=issue%20in%20(DOCCORP-23054)" TargetMode="External" Id="rId282"/><Relationship Type="http://schemas.openxmlformats.org/officeDocument/2006/relationships/hyperlink" Target="https://jira.its-sib.ru/issues/?jql=issue%20in%20(DOCCORP-23054)" TargetMode="External" Id="rId283"/><Relationship Type="http://schemas.openxmlformats.org/officeDocument/2006/relationships/hyperlink" Target="https://jira.its-sib.ru/issues/?jql=issue%20in%20(DOCCORP-23054)" TargetMode="External" Id="rId284"/><Relationship Type="http://schemas.openxmlformats.org/officeDocument/2006/relationships/hyperlink" Target="https://jira.its-sib.ru/issues/?jql=issue%20in%20(DOCCORP-23054)" TargetMode="External" Id="rId285"/><Relationship Type="http://schemas.openxmlformats.org/officeDocument/2006/relationships/hyperlink" Target="https://jira.its-sib.ru/issues/?jql=issue%20in%20(DOCCORP-23054)" TargetMode="External" Id="rId286"/><Relationship Type="http://schemas.openxmlformats.org/officeDocument/2006/relationships/hyperlink" Target="https://jira.its-sib.ru/issues/?jql=issue%20in%20(DOCCORP-23054)" TargetMode="External" Id="rId287"/><Relationship Type="http://schemas.openxmlformats.org/officeDocument/2006/relationships/hyperlink" Target="https://jira.its-sib.ru/issues/?jql=issue%20in%20(DOCCORP-23180)" TargetMode="External" Id="rId288"/><Relationship Type="http://schemas.openxmlformats.org/officeDocument/2006/relationships/hyperlink" Target="https://jira.its-sib.ru/issues/?jql=issue%20in%20(DOCCORP-23180)" TargetMode="External" Id="rId289"/><Relationship Type="http://schemas.openxmlformats.org/officeDocument/2006/relationships/hyperlink" Target="https://jira.its-sib.ru/issues/?jql=issue%20in%20(DOCCORP-23180)" TargetMode="External" Id="rId290"/><Relationship Type="http://schemas.openxmlformats.org/officeDocument/2006/relationships/hyperlink" Target="https://jira.its-sib.ru/issues/?jql=issue%20in%20(DOCCORP-23180)" TargetMode="External" Id="rId291"/><Relationship Type="http://schemas.openxmlformats.org/officeDocument/2006/relationships/hyperlink" Target="https://jira.its-sib.ru/issues/?jql=issue%20in%20(DOCCORP-23180)" TargetMode="External" Id="rId292"/><Relationship Type="http://schemas.openxmlformats.org/officeDocument/2006/relationships/hyperlink" Target="https://jira.its-sib.ru/issues/?jql=issue%20in%20(DOCCORP-23180)" TargetMode="External" Id="rId293"/><Relationship Type="http://schemas.openxmlformats.org/officeDocument/2006/relationships/hyperlink" Target="https://jira.its-sib.ru/issues/?jql=issue%20in%20(DOCCORP-23180)" TargetMode="External" Id="rId294"/><Relationship Type="http://schemas.openxmlformats.org/officeDocument/2006/relationships/hyperlink" Target="https://jira.its-sib.ru/issues/?jql=issue%20in%20(DOCCORP-23180)" TargetMode="External" Id="rId295"/><Relationship Type="http://schemas.openxmlformats.org/officeDocument/2006/relationships/hyperlink" Target="https://jira.its-sib.ru/issues/?jql=issue%20in%20(DOCCORP-23180)" TargetMode="External" Id="rId296"/><Relationship Type="http://schemas.openxmlformats.org/officeDocument/2006/relationships/hyperlink" Target="https://jira.its-sib.ru/issues/?jql=issue%20in%20(DOCCORP-23180)" TargetMode="External" Id="rId297"/><Relationship Type="http://schemas.openxmlformats.org/officeDocument/2006/relationships/hyperlink" Target="https://jira.its-sib.ru/issues/?jql=issue%20in%20(DOCCORP-23180)" TargetMode="External" Id="rId298"/><Relationship Type="http://schemas.openxmlformats.org/officeDocument/2006/relationships/hyperlink" Target="https://jira.its-sib.ru/issues/?jql=issue%20in%20(DOCCORP-23180)" TargetMode="External" Id="rId299"/><Relationship Type="http://schemas.openxmlformats.org/officeDocument/2006/relationships/hyperlink" Target="https://jira.its-sib.ru/issues/?jql=issue%20in%20(DOCCORP-23180)" TargetMode="External" Id="rId300"/><Relationship Type="http://schemas.openxmlformats.org/officeDocument/2006/relationships/hyperlink" Target="https://jira.its-sib.ru/issues/?jql=issue%20in%20(TECHWIM-4085,DOCCORP-23180)" TargetMode="External" Id="rId301"/><Relationship Type="http://schemas.openxmlformats.org/officeDocument/2006/relationships/hyperlink" Target="https://jira.its-sib.ru/issues/?jql=issue%20in%20(TECHWIM-4085,DOCCORP-23180)" TargetMode="External" Id="rId302"/><Relationship Type="http://schemas.openxmlformats.org/officeDocument/2006/relationships/hyperlink" Target="https://jira.its-sib.ru/issues/?jql=issue%20in%20(TECHWIM-4085,DOCCORP-23180,TECHWIM-4084,DOCCORP-23180)" TargetMode="External" Id="rId303"/><Relationship Type="http://schemas.openxmlformats.org/officeDocument/2006/relationships/hyperlink" Target="https://jira.its-sib.ru/issues/?jql=issue%20in%20(TECHWIM-4085,DOCCORP-23180,TECHWIM-4084,DOCCORP-23180)" TargetMode="External" Id="rId304"/><Relationship Type="http://schemas.openxmlformats.org/officeDocument/2006/relationships/hyperlink" Target="https://jira.its-sib.ru/issues/?jql=issue%20in%20(TECHWIM-4085,DOCCORP-23180,TECHWIM-4084,DOCCORP-23180)" TargetMode="External" Id="rId305"/><Relationship Type="http://schemas.openxmlformats.org/officeDocument/2006/relationships/hyperlink" Target="https://jira.its-sib.ru/issues/?jql=issue%20in%20(TECHWIM-4085,DOCCORP-23180,TECHWIM-4084,DOCCORP-23180)" TargetMode="External" Id="rId306"/><Relationship Type="http://schemas.openxmlformats.org/officeDocument/2006/relationships/hyperlink" Target="https://jira.its-sib.ru/issues/?jql=issue%20in%20(TECHWIM-4085,DOCCORP-23180,TECHWIM-4084,DOCCORP-23180)" TargetMode="External" Id="rId307"/><Relationship Type="http://schemas.openxmlformats.org/officeDocument/2006/relationships/hyperlink" Target="https://jira.its-sib.ru/issues/?jql=issue%20in%20(TECHWIM-4085,DOCCORP-23180,TECHWIM-4084,DOCCORP-23180)" TargetMode="External" Id="rId308"/><Relationship Type="http://schemas.openxmlformats.org/officeDocument/2006/relationships/hyperlink" Target="https://jira.its-sib.ru/issues/?jql=issue%20in%20(TECHWIM-4085,DOCCORP-23180,TECHWIM-4084,DOCCORP-23180)" TargetMode="External" Id="rId309"/><Relationship Type="http://schemas.openxmlformats.org/officeDocument/2006/relationships/hyperlink" Target="https://jira.its-sib.ru/issues/?jql=issue%20in%20(TECHWIM-4085,DOCCORP-23180,TECHWIM-4084,DOCCORP-23180)" TargetMode="External" Id="rId310"/><Relationship Type="http://schemas.openxmlformats.org/officeDocument/2006/relationships/hyperlink" Target="https://jira.its-sib.ru/issues/?jql=issue%20in%20(TECHWIM-4085,DOCCORP-23180,TECHWIM-4084,DOCCORP-23180)" TargetMode="External" Id="rId311"/><Relationship Type="http://schemas.openxmlformats.org/officeDocument/2006/relationships/hyperlink" Target="https://jira.its-sib.ru/issues/?jql=issue%20in%20(TECHWIM-4085,DOCCORP-23180,TECHWIM-4084,DOCCORP-23180)" TargetMode="External" Id="rId312"/><Relationship Type="http://schemas.openxmlformats.org/officeDocument/2006/relationships/hyperlink" Target="https://jira.its-sib.ru/issues/?jql=issue%20in%20(TECHWIM-4085,DOCCORP-23180,TECHWIM-4084,DOCCORP-23180)" TargetMode="External" Id="rId313"/><Relationship Type="http://schemas.openxmlformats.org/officeDocument/2006/relationships/hyperlink" Target="https://jira.its-sib.ru/issues/?jql=issue%20in%20(TECHWIM-4085,DOCCORP-23180,TECHWIM-4084,DOCCORP-23180)" TargetMode="External" Id="rId314"/><Relationship Type="http://schemas.openxmlformats.org/officeDocument/2006/relationships/hyperlink" Target="https://jira.its-sib.ru/issues/?jql=issue%20in%20(TECHWIM-4085,DOCCORP-23180,TECHWIM-4084,DOCCORP-23180)" TargetMode="External" Id="rId315"/><Relationship Type="http://schemas.openxmlformats.org/officeDocument/2006/relationships/hyperlink" Target="https://jira.its-sib.ru/issues/?jql=issue%20in%20(TECHWIM-4085,DOCCORP-23180,TECHWIM-4084,DOCCORP-23180)" TargetMode="External" Id="rId316"/><Relationship Type="http://schemas.openxmlformats.org/officeDocument/2006/relationships/hyperlink" Target="https://jira.its-sib.ru/issues/?jql=issue%20in%20(TECHITS-1769)" TargetMode="External" Id="rId317"/><Relationship Type="http://schemas.openxmlformats.org/officeDocument/2006/relationships/hyperlink" Target="https://jira.its-sib.ru/issues/?jql=issue%20in%20(TECHITS-1791)" TargetMode="External" Id="rId318"/><Relationship Type="http://schemas.openxmlformats.org/officeDocument/2006/relationships/hyperlink" Target="https://jira.its-sib.ru/issues/?jql=issue%20in%20(TECHITS-1803)" TargetMode="External" Id="rId319"/><Relationship Type="http://schemas.openxmlformats.org/officeDocument/2006/relationships/hyperlink" Target="https://jira.its-sib.ru/issues/?jql=issue%20in%20(TECHITS-1843,TECHITS-1842,TECHITS-1841,TECHITS-1840)" TargetMode="External" Id="rId320"/><Relationship Type="http://schemas.openxmlformats.org/officeDocument/2006/relationships/hyperlink" Target="https://jira.its-sib.ru/issues/?jql=issue%20in%20(TECHITS-1853)" TargetMode="External" Id="rId321"/><Relationship Type="http://schemas.openxmlformats.org/officeDocument/2006/relationships/hyperlink" Target="https://jira.its-sib.ru/issues/?jql=issue%20in%20(TECHITS-1868,TECHITS-1867,TECHITS-1866,TECHITS-1865)" TargetMode="External" Id="rId322"/><Relationship Type="http://schemas.openxmlformats.org/officeDocument/2006/relationships/hyperlink" Target="https://jira.its-sib.ru/issues/?jql=issue%20in%20(TECHITS-1765,TECHITS-1761)" TargetMode="External" Id="rId323"/><Relationship Type="http://schemas.openxmlformats.org/officeDocument/2006/relationships/hyperlink" Target="https://jira.its-sib.ru/issues/?jql=issue%20in%20(TECHITS-1774,TECHITS-1773,TECHITS-1772)" TargetMode="External" Id="rId324"/><Relationship Type="http://schemas.openxmlformats.org/officeDocument/2006/relationships/hyperlink" Target="https://jira.its-sib.ru/issues/?jql=issue%20in%20(TECHITS-1779,TECHITS-1778,TECHITS-1777)" TargetMode="External" Id="rId325"/><Relationship Type="http://schemas.openxmlformats.org/officeDocument/2006/relationships/hyperlink" Target="https://jira.its-sib.ru/issues/?jql=issue%20in%20(TECHITS-1793,TECHITS-1792)" TargetMode="External" Id="rId326"/><Relationship Type="http://schemas.openxmlformats.org/officeDocument/2006/relationships/hyperlink" Target="https://jira.its-sib.ru/issues/?jql=issue%20in%20(TECHITS-1799,TECHITS-1798,TECHITS-1797,TECHITS-1796)" TargetMode="External" Id="rId327"/><Relationship Type="http://schemas.openxmlformats.org/officeDocument/2006/relationships/hyperlink" Target="https://jira.its-sib.ru/issues/?jql=issue%20in%20(TECHITS-1795)" TargetMode="External" Id="rId328"/><Relationship Type="http://schemas.openxmlformats.org/officeDocument/2006/relationships/hyperlink" Target="https://jira.its-sib.ru/issues/?jql=issue%20in%20(TECHITS-1802,TECHITS-1801)" TargetMode="External" Id="rId329"/><Relationship Type="http://schemas.openxmlformats.org/officeDocument/2006/relationships/hyperlink" Target="https://jira.its-sib.ru/issues/?jql=issue%20in%20(TECHITS-1807)" TargetMode="External" Id="rId330"/><Relationship Type="http://schemas.openxmlformats.org/officeDocument/2006/relationships/hyperlink" Target="https://jira.its-sib.ru/issues/?jql=issue%20in%20(TECHITS-1814)" TargetMode="External" Id="rId331"/><Relationship Type="http://schemas.openxmlformats.org/officeDocument/2006/relationships/hyperlink" Target="https://jira.its-sib.ru/issues/?jql=issue%20in%20(TECHITS-1818,TECHITS-1817,TECHITS-1816,TECHITS-1814)" TargetMode="External" Id="rId332"/><Relationship Type="http://schemas.openxmlformats.org/officeDocument/2006/relationships/hyperlink" Target="https://jira.its-sib.ru/issues/?jql=issue%20in%20(TECHITS-1824)" TargetMode="External" Id="rId333"/><Relationship Type="http://schemas.openxmlformats.org/officeDocument/2006/relationships/hyperlink" Target="https://jira.its-sib.ru/issues/?jql=issue%20in%20(TECHITS-1858,TECHITS-1857,TECHITS-1856,TECHITS-1855)" TargetMode="External" Id="rId334"/><Relationship Type="http://schemas.openxmlformats.org/officeDocument/2006/relationships/hyperlink" Target="https://jira.its-sib.ru/issues/?jql=issue%20in%20(TECHITS-1822,TECHITS-1622)" TargetMode="External" Id="rId335"/><Relationship Type="http://schemas.openxmlformats.org/officeDocument/2006/relationships/hyperlink" Target="https://jira.its-sib.ru/issues/?jql=issue%20in%20(TECHITS-1828,TECHITS-1827)" TargetMode="External" Id="rId336"/><Relationship Type="http://schemas.openxmlformats.org/officeDocument/2006/relationships/hyperlink" Target="https://jira.its-sib.ru/issues/?jql=issue%20in%20(TECHWIM-4078,TECHWIM-3772)" TargetMode="External" Id="rId337"/><Relationship Type="http://schemas.openxmlformats.org/officeDocument/2006/relationships/hyperlink" Target="https://jira.its-sib.ru/issues/?jql=issue%20in%20(TECHWIM-4101)" TargetMode="External" Id="rId338"/><Relationship Type="http://schemas.openxmlformats.org/officeDocument/2006/relationships/hyperlink" Target="https://jira.its-sib.ru/issues/?jql=issue%20in%20(TECHWIM-4183)" TargetMode="External" Id="rId339"/><Relationship Type="http://schemas.openxmlformats.org/officeDocument/2006/relationships/hyperlink" Target="https://jira.its-sib.ru/issues/?jql=issue%20in%20(TECHWIM-4280)" TargetMode="External" Id="rId340"/><Relationship Type="http://schemas.openxmlformats.org/officeDocument/2006/relationships/hyperlink" Target="https://jira.its-sib.ru/issues/?jql=issue%20in%20(TECHWIM-4334)" TargetMode="External" Id="rId341"/><Relationship Type="http://schemas.openxmlformats.org/officeDocument/2006/relationships/hyperlink" Target="https://jira.its-sib.ru/issues/?jql=issue%20in%20(TECHITS-1787,TECHITS-1786,TECHITS-1785)" TargetMode="External" Id="rId342"/><Relationship Type="http://schemas.openxmlformats.org/officeDocument/2006/relationships/hyperlink" Target="https://jira.its-sib.ru/issues/?jql=issue%20in%20(DOCCORP-23365)" TargetMode="External" Id="rId343"/><Relationship Type="http://schemas.openxmlformats.org/officeDocument/2006/relationships/hyperlink" Target="https://jira.its-sib.ru/issues/?jql=issue%20in%20(DOCCORP-23365)" TargetMode="External" Id="rId344"/><Relationship Type="http://schemas.openxmlformats.org/officeDocument/2006/relationships/hyperlink" Target="https://jira.its-sib.ru/issues/?jql=issue%20in%20(DOCCORP-23365)" TargetMode="External" Id="rId345"/><Relationship Type="http://schemas.openxmlformats.org/officeDocument/2006/relationships/hyperlink" Target="https://jira.its-sib.ru/issues/?jql=issue%20in%20(DOCCORP-23365)" TargetMode="External" Id="rId346"/><Relationship Type="http://schemas.openxmlformats.org/officeDocument/2006/relationships/hyperlink" Target="https://jira.its-sib.ru/issues/?jql=issue%20in%20(DOCCORP-23365)" TargetMode="External" Id="rId347"/><Relationship Type="http://schemas.openxmlformats.org/officeDocument/2006/relationships/hyperlink" Target="https://jira.its-sib.ru/issues/?jql=issue%20in%20(TECHWIM-4105)" TargetMode="External" Id="rId348"/><Relationship Type="http://schemas.openxmlformats.org/officeDocument/2006/relationships/hyperlink" Target="https://jira.its-sib.ru/issues/?jql=issue%20in%20(TECHWIM-4333)" TargetMode="External" Id="rId349"/><Relationship Type="http://schemas.openxmlformats.org/officeDocument/2006/relationships/hyperlink" Target="https://jira.its-sib.ru/issues/?jql=issue%20in%20(TECHWIM-4333)" TargetMode="External" Id="rId350"/><Relationship Type="http://schemas.openxmlformats.org/officeDocument/2006/relationships/hyperlink" Target="https://jira.its-sib.ru/issues/?jql=issue%20in%20(TECHITS-1815)" TargetMode="External" Id="rId351"/><Relationship Type="http://schemas.openxmlformats.org/officeDocument/2006/relationships/hyperlink" Target="https://jira.its-sib.ru/issues/?jql=issue%20in%20(TECHWIM-4190)" TargetMode="External" Id="rId352"/><Relationship Type="http://schemas.openxmlformats.org/officeDocument/2006/relationships/hyperlink" Target="https://jira.its-sib.ru/issues/?jql=issue%20in%20(TECHITS-1775)" TargetMode="External" Id="rId353"/><Relationship Type="http://schemas.openxmlformats.org/officeDocument/2006/relationships/hyperlink" Target="https://jira.its-sib.ru/issues/?jql=issue%20in%20(TECHITS-1775)" TargetMode="External" Id="rId354"/><Relationship Type="http://schemas.openxmlformats.org/officeDocument/2006/relationships/hyperlink" Target="https://jira.its-sib.ru/issues/?jql=issue%20in%20(TECHITS-1753)" TargetMode="External" Id="rId355"/><Relationship Type="http://schemas.openxmlformats.org/officeDocument/2006/relationships/hyperlink" Target="https://jira.its-sib.ru/issues/?jql=issue%20in%20(TECHITS-1753)" TargetMode="External" Id="rId356"/><Relationship Type="http://schemas.openxmlformats.org/officeDocument/2006/relationships/hyperlink" Target="https://jira.its-sib.ru/issues/?jql=issue%20in%20(TECHITS-1767)" TargetMode="External" Id="rId357"/><Relationship Type="http://schemas.openxmlformats.org/officeDocument/2006/relationships/hyperlink" Target="https://jira.its-sib.ru/issues/?jql=issue%20in%20(TECHITS-1752)" TargetMode="External" Id="rId358"/><Relationship Type="http://schemas.openxmlformats.org/officeDocument/2006/relationships/hyperlink" Target="https://jira.its-sib.ru/issues/?jql=issue%20in%20(TECHITS-1752)" TargetMode="External" Id="rId359"/><Relationship Type="http://schemas.openxmlformats.org/officeDocument/2006/relationships/hyperlink" Target="https://jira.its-sib.ru/issues/?jql=issue%20in%20(TECHITS-1789,TECHITS-1788)" TargetMode="External" Id="rId360"/><Relationship Type="http://schemas.openxmlformats.org/officeDocument/2006/relationships/hyperlink" Target="https://jira.its-sib.ru/issues/?jql=issue%20in%20(TECHITS-1748)" TargetMode="External" Id="rId361"/><Relationship Type="http://schemas.openxmlformats.org/officeDocument/2006/relationships/hyperlink" Target="https://jira.its-sib.ru/issues/?jql=issue%20in%20(TECHITS-1748)" TargetMode="External" Id="rId362"/><Relationship Type="http://schemas.openxmlformats.org/officeDocument/2006/relationships/hyperlink" Target="https://jira.its-sib.ru/issues/?jql=issue%20in%20(TECHITS-1790)" TargetMode="External" Id="rId363"/><Relationship Type="http://schemas.openxmlformats.org/officeDocument/2006/relationships/hyperlink" Target="https://jira.its-sib.ru/issues/?jql=issue%20in%20(TECHITS-1751,TECHITS-1750,TECHITS-1749)" TargetMode="External" Id="rId364"/><Relationship Type="http://schemas.openxmlformats.org/officeDocument/2006/relationships/hyperlink" Target="https://jira.its-sib.ru/issues/?jql=issue%20in%20(TECHITS-1751,TECHITS-1750,TECHITS-1749)" TargetMode="External" Id="rId365"/><Relationship Type="http://schemas.openxmlformats.org/officeDocument/2006/relationships/hyperlink" Target="https://jira.its-sib.ru/issues/?jql=issue%20in%20(TECHITS-1781,TECHITS-1776)" TargetMode="External" Id="rId366"/><Relationship Type="http://schemas.openxmlformats.org/officeDocument/2006/relationships/hyperlink" Target="https://jira.its-sib.ru/issues/?jql=issue%20in%20(TECHITS-1859)" TargetMode="External" Id="rId367"/><Relationship Type="http://schemas.openxmlformats.org/officeDocument/2006/relationships/hyperlink" Target="https://jira.its-sib.ru/issues/?jql=issue%20in%20(TECHITS-1859)" TargetMode="External" Id="rId368"/><Relationship Type="http://schemas.openxmlformats.org/officeDocument/2006/relationships/hyperlink" Target="https://jira.its-sib.ru/issues/?jql=issue%20in%20(TECHITS-1831,TECHITS-1830,TECHITS-1829)" TargetMode="External" Id="rId369"/><Relationship Type="http://schemas.openxmlformats.org/officeDocument/2006/relationships/hyperlink" Target="https://jira.its-sib.ru/issues/?jql=issue%20in%20(TECHITS-1848,TECHITS-1847,TECHITS-1846,TECHITS-1845)" TargetMode="External" Id="rId370"/><Relationship Type="http://schemas.openxmlformats.org/officeDocument/2006/relationships/hyperlink" Target="https://jira.its-sib.ru/issues/?jql=issue%20in%20(TECHWIM-4112)" TargetMode="External" Id="rId371"/><Relationship Type="http://schemas.openxmlformats.org/officeDocument/2006/relationships/hyperlink" Target="https://jira.its-sib.ru/issues/?jql=issue%20in%20(TECHWIM-4119)" TargetMode="External" Id="rId372"/><Relationship Type="http://schemas.openxmlformats.org/officeDocument/2006/relationships/hyperlink" Target="https://jira.its-sib.ru/issues/?jql=issue%20in%20(TECHWIM-4232,TECHWIM-4156,TECHWIM-4156)" TargetMode="External" Id="rId373"/><Relationship Type="http://schemas.openxmlformats.org/officeDocument/2006/relationships/hyperlink" Target="https://jira.its-sib.ru/issues/?jql=issue%20in%20(DOCCORP-23307)" TargetMode="External" Id="rId374"/><Relationship Type="http://schemas.openxmlformats.org/officeDocument/2006/relationships/hyperlink" Target="https://jira.its-sib.ru/issues/?jql=issue%20in%20(DOCCORP-23307)" TargetMode="External" Id="rId375"/><Relationship Type="http://schemas.openxmlformats.org/officeDocument/2006/relationships/hyperlink" Target="https://jira.its-sib.ru/issues/?jql=issue%20in%20(DOCCORP-23307)" TargetMode="External" Id="rId376"/><Relationship Type="http://schemas.openxmlformats.org/officeDocument/2006/relationships/hyperlink" Target="https://jira.its-sib.ru/issues/?jql=issue%20in%20(DOCCORP-23307)" TargetMode="External" Id="rId377"/><Relationship Type="http://schemas.openxmlformats.org/officeDocument/2006/relationships/hyperlink" Target="https://jira.its-sib.ru/issues/?jql=issue%20in%20(DOCCORP-23363)" TargetMode="External" Id="rId378"/><Relationship Type="http://schemas.openxmlformats.org/officeDocument/2006/relationships/hyperlink" Target="https://jira.its-sib.ru/issues/?jql=issue%20in%20(DOCCORP-23363)" TargetMode="External" Id="rId379"/><Relationship Type="http://schemas.openxmlformats.org/officeDocument/2006/relationships/hyperlink" Target="https://jira.its-sib.ru/issues/?jql=issue%20in%20(DOCCORP-23363)" TargetMode="External" Id="rId380"/><Relationship Type="http://schemas.openxmlformats.org/officeDocument/2006/relationships/hyperlink" Target="https://jira.its-sib.ru/issues/?jql=issue%20in%20(DOCCORP-23363)" TargetMode="External" Id="rId381"/><Relationship Type="http://schemas.openxmlformats.org/officeDocument/2006/relationships/hyperlink" Target="https://jira.its-sib.ru/issues/?jql=issue%20in%20(DOCCORP-23363)" TargetMode="External" Id="rId382"/><Relationship Type="http://schemas.openxmlformats.org/officeDocument/2006/relationships/hyperlink" Target="https://jira.its-sib.ru/issues/?jql=issue%20in%20(DOCCORP-23363)" TargetMode="External" Id="rId383"/><Relationship Type="http://schemas.openxmlformats.org/officeDocument/2006/relationships/hyperlink" Target="https://jira.its-sib.ru/issues/?jql=issue%20in%20(DOCCORP-23363)" TargetMode="External" Id="rId384"/><Relationship Type="http://schemas.openxmlformats.org/officeDocument/2006/relationships/hyperlink" Target="https://jira.its-sib.ru/issues/?jql=issue%20in%20(DOCCORP-23363)" TargetMode="External" Id="rId385"/><Relationship Type="http://schemas.openxmlformats.org/officeDocument/2006/relationships/hyperlink" Target="https://jira.its-sib.ru/issues/?jql=issue%20in%20(DOCCORP-23364)" TargetMode="External" Id="rId386"/><Relationship Type="http://schemas.openxmlformats.org/officeDocument/2006/relationships/hyperlink" Target="https://jira.its-sib.ru/issues/?jql=issue%20in%20(DOCCORP-23364)" TargetMode="External" Id="rId387"/><Relationship Type="http://schemas.openxmlformats.org/officeDocument/2006/relationships/hyperlink" Target="https://jira.its-sib.ru/issues/?jql=issue%20in%20(TECHWIM-4230)" TargetMode="External" Id="rId388"/><Relationship Type="http://schemas.openxmlformats.org/officeDocument/2006/relationships/hyperlink" Target="https://jira.its-sib.ru/issues/?jql=issue%20in%20(TECHITS-1825)" TargetMode="External" Id="rId389"/><Relationship Type="http://schemas.openxmlformats.org/officeDocument/2006/relationships/hyperlink" Target="https://jira.its-sib.ru/issues/?jql=issue%20in%20(TECHWIM-4182,TECHWIM-4181)" TargetMode="External" Id="rId390"/><Relationship Type="http://schemas.openxmlformats.org/officeDocument/2006/relationships/hyperlink" Target="https://jira.its-sib.ru/issues/?jql=issue%20in%20(TECHWIM-4182,TECHWIM-4181)" TargetMode="External" Id="rId391"/><Relationship Type="http://schemas.openxmlformats.org/officeDocument/2006/relationships/hyperlink" Target="https://jira.its-sib.ru/issues/?jql=issue%20in%20(DOCCORP-23272)" TargetMode="External" Id="rId392"/><Relationship Type="http://schemas.openxmlformats.org/officeDocument/2006/relationships/hyperlink" Target="https://jira.its-sib.ru/issues/?jql=issue%20in%20(DOCCORP-23276)" TargetMode="External" Id="rId393"/><Relationship Type="http://schemas.openxmlformats.org/officeDocument/2006/relationships/hyperlink" Target="https://jira.its-sib.ru/issues/?jql=issue%20in%20(DOCCORP-23276)" TargetMode="External" Id="rId394"/><Relationship Type="http://schemas.openxmlformats.org/officeDocument/2006/relationships/hyperlink" Target="https://jira.its-sib.ru/issues/?jql=issue%20in%20(DOCCORP-23190)" TargetMode="External" Id="rId395"/><Relationship Type="http://schemas.openxmlformats.org/officeDocument/2006/relationships/hyperlink" Target="https://jira.its-sib.ru/issues/?jql=issue%20in%20(DOCCORP-23190)" TargetMode="External" Id="rId396"/><Relationship Type="http://schemas.openxmlformats.org/officeDocument/2006/relationships/hyperlink" Target="https://jira.its-sib.ru/issues/?jql=issue%20in%20(DOCCORP-23190)" TargetMode="External" Id="rId397"/><Relationship Type="http://schemas.openxmlformats.org/officeDocument/2006/relationships/hyperlink" Target="https://jira.its-sib.ru/issues/?jql=issue%20in%20(TECHITS-1769,TECHITS-1770)" TargetMode="External" Id="rId398"/><Relationship Type="http://schemas.openxmlformats.org/officeDocument/2006/relationships/hyperlink" Target="https://jira.its-sib.ru/issues/?jql=issue%20in%20(TECHITS-1791)" TargetMode="External" Id="rId399"/><Relationship Type="http://schemas.openxmlformats.org/officeDocument/2006/relationships/hyperlink" Target="https://jira.its-sib.ru/issues/?jql=issue%20in%20(TECHITS-1803)" TargetMode="External" Id="rId400"/><Relationship Type="http://schemas.openxmlformats.org/officeDocument/2006/relationships/hyperlink" Target="https://jira.its-sib.ru/issues/?jql=issue%20in%20(TECHITS-1843,TECHITS-1842,TECHITS-1841,TECHITS-1840)" TargetMode="External" Id="rId401"/><Relationship Type="http://schemas.openxmlformats.org/officeDocument/2006/relationships/hyperlink" Target="https://jira.its-sib.ru/issues/?jql=issue%20in%20(TECHITS-1853)" TargetMode="External" Id="rId402"/><Relationship Type="http://schemas.openxmlformats.org/officeDocument/2006/relationships/hyperlink" Target="https://jira.its-sib.ru/issues/?jql=issue%20in%20(TECHITS-1868,TECHITS-1867,TECHITS-1866,TECHITS-1865)" TargetMode="External" Id="rId403"/><Relationship Type="http://schemas.openxmlformats.org/officeDocument/2006/relationships/hyperlink" Target="https://jira.its-sib.ru/issues/?jql=issue%20in%20(TECHITS-1765,TECHITS-1761)" TargetMode="External" Id="rId404"/><Relationship Type="http://schemas.openxmlformats.org/officeDocument/2006/relationships/hyperlink" Target="https://jira.its-sib.ru/issues/?jql=issue%20in%20(TECHITS-1774,TECHITS-1773,TECHITS-1772)" TargetMode="External" Id="rId405"/><Relationship Type="http://schemas.openxmlformats.org/officeDocument/2006/relationships/hyperlink" Target="https://jira.its-sib.ru/issues/?jql=issue%20in%20(TECHITS-1779,TECHITS-1779,TECHITS-1778,TECHITS-1777)" TargetMode="External" Id="rId406"/><Relationship Type="http://schemas.openxmlformats.org/officeDocument/2006/relationships/hyperlink" Target="https://jira.its-sib.ru/issues/?jql=issue%20in%20(TECHITS-1793,TECHITS-1792)" TargetMode="External" Id="rId407"/><Relationship Type="http://schemas.openxmlformats.org/officeDocument/2006/relationships/hyperlink" Target="https://jira.its-sib.ru/issues/?jql=issue%20in%20(TECHITS-1799,TECHITS-1798,TECHITS-1797,TECHITS-1796)" TargetMode="External" Id="rId408"/><Relationship Type="http://schemas.openxmlformats.org/officeDocument/2006/relationships/hyperlink" Target="https://jira.its-sib.ru/issues/?jql=issue%20in%20(TECHITS-1795)" TargetMode="External" Id="rId409"/><Relationship Type="http://schemas.openxmlformats.org/officeDocument/2006/relationships/hyperlink" Target="https://jira.its-sib.ru/issues/?jql=issue%20in%20(TECHITS-1802,TECHITS-1801)" TargetMode="External" Id="rId410"/><Relationship Type="http://schemas.openxmlformats.org/officeDocument/2006/relationships/hyperlink" Target="https://jira.its-sib.ru/issues/?jql=issue%20in%20(TECHITS-1807)" TargetMode="External" Id="rId411"/><Relationship Type="http://schemas.openxmlformats.org/officeDocument/2006/relationships/hyperlink" Target="https://jira.its-sib.ru/issues/?jql=issue%20in%20(TECHITS-1814)" TargetMode="External" Id="rId412"/><Relationship Type="http://schemas.openxmlformats.org/officeDocument/2006/relationships/hyperlink" Target="https://jira.its-sib.ru/issues/?jql=issue%20in%20(TECHITS-1818,TECHITS-1817,TECHITS-1816,TECHITS-1814)" TargetMode="External" Id="rId413"/><Relationship Type="http://schemas.openxmlformats.org/officeDocument/2006/relationships/hyperlink" Target="https://jira.its-sib.ru/issues/?jql=issue%20in%20(TECHITS-1824)" TargetMode="External" Id="rId414"/><Relationship Type="http://schemas.openxmlformats.org/officeDocument/2006/relationships/hyperlink" Target="https://jira.its-sib.ru/issues/?jql=issue%20in%20(TECHITS-1858,TECHITS-1857,TECHITS-1856,TECHITS-1855)" TargetMode="External" Id="rId415"/><Relationship Type="http://schemas.openxmlformats.org/officeDocument/2006/relationships/hyperlink" Target="https://jira.its-sib.ru/issues/?jql=issue%20in%20(TECHITS-1822,TECHITS-1622)" TargetMode="External" Id="rId416"/><Relationship Type="http://schemas.openxmlformats.org/officeDocument/2006/relationships/hyperlink" Target="https://jira.its-sib.ru/issues/?jql=issue%20in%20(TECHITS-1828,TECHITS-1827)" TargetMode="External" Id="rId417"/><Relationship Type="http://schemas.openxmlformats.org/officeDocument/2006/relationships/hyperlink" Target="https://jira.its-sib.ru/issues/?jql=issue%20in%20(TECHWIM-4078,TECHWIM-3772)" TargetMode="External" Id="rId418"/><Relationship Type="http://schemas.openxmlformats.org/officeDocument/2006/relationships/hyperlink" Target="https://jira.its-sib.ru/issues/?jql=issue%20in%20(TECHWIM-4101)" TargetMode="External" Id="rId419"/><Relationship Type="http://schemas.openxmlformats.org/officeDocument/2006/relationships/hyperlink" Target="https://jira.its-sib.ru/issues/?jql=issue%20in%20(TECHWIM-4183)" TargetMode="External" Id="rId420"/><Relationship Type="http://schemas.openxmlformats.org/officeDocument/2006/relationships/hyperlink" Target="https://jira.its-sib.ru/issues/?jql=issue%20in%20(TECHWIM-4280)" TargetMode="External" Id="rId421"/><Relationship Type="http://schemas.openxmlformats.org/officeDocument/2006/relationships/hyperlink" Target="https://jira.its-sib.ru/issues/?jql=issue%20in%20(TECHWIM-4334)" TargetMode="External" Id="rId422"/><Relationship Type="http://schemas.openxmlformats.org/officeDocument/2006/relationships/hyperlink" Target="https://jira.its-sib.ru/issues/?jql=issue%20in%20(DOCCORP-23447)" TargetMode="External" Id="rId423"/><Relationship Type="http://schemas.openxmlformats.org/officeDocument/2006/relationships/hyperlink" Target="https://jira.its-sib.ru/issues/?jql=issue%20in%20(DOCCORP-23447)" TargetMode="External" Id="rId424"/><Relationship Type="http://schemas.openxmlformats.org/officeDocument/2006/relationships/hyperlink" Target="https://jira.its-sib.ru/issues/?jql=issue%20in%20(DOCCORP-23475)" TargetMode="External" Id="rId425"/><Relationship Type="http://schemas.openxmlformats.org/officeDocument/2006/relationships/hyperlink" Target="https://jira.its-sib.ru/issues/?jql=issue%20in%20(DOCCORP-23475)" TargetMode="External" Id="rId426"/><Relationship Type="http://schemas.openxmlformats.org/officeDocument/2006/relationships/hyperlink" Target="https://jira.its-sib.ru/issues/?jql=issue%20in%20(DOCCORP-23447)" TargetMode="External" Id="rId427"/><Relationship Type="http://schemas.openxmlformats.org/officeDocument/2006/relationships/hyperlink" Target="https://jira.its-sib.ru/issues/?jql=issue%20in%20(DOCCORP-23447)" TargetMode="External" Id="rId428"/><Relationship Type="http://schemas.openxmlformats.org/officeDocument/2006/relationships/hyperlink" Target="https://jira.its-sib.ru/issues/?jql=issue%20in%20(DOCCORP-23475)" TargetMode="External" Id="rId429"/><Relationship Type="http://schemas.openxmlformats.org/officeDocument/2006/relationships/hyperlink" Target="https://jira.its-sib.ru/issues/?jql=issue%20in%20(DOCCORP-23475)" TargetMode="External" Id="rId430"/><Relationship Type="http://schemas.openxmlformats.org/officeDocument/2006/relationships/hyperlink" Target="https://jira.its-sib.ru/issues/?jql=issue%20in%20(DOCCORP-23475)" TargetMode="External" Id="rId431"/><Relationship Type="http://schemas.openxmlformats.org/officeDocument/2006/relationships/hyperlink" Target="https://jira.its-sib.ru/issues/?jql=issue%20in%20(DOCCORP-23475)" TargetMode="External" Id="rId432"/><Relationship Type="http://schemas.openxmlformats.org/officeDocument/2006/relationships/hyperlink" Target="https://jira.its-sib.ru/issues/?jql=issue%20in%20(TECHWIM-4198)" TargetMode="External" Id="rId433"/><Relationship Type="http://schemas.openxmlformats.org/officeDocument/2006/relationships/hyperlink" Target="https://jira.its-sib.ru/issues/?jql=issue%20in%20(TECHWIM-4182,TECHWIM-4181)" TargetMode="External" Id="rId434"/><Relationship Type="http://schemas.openxmlformats.org/officeDocument/2006/relationships/hyperlink" Target="https://jira.its-sib.ru/issues/?jql=issue%20in%20(TECHWIM-4182,TECHWIM-4181)" TargetMode="External" Id="rId435"/><Relationship Type="http://schemas.openxmlformats.org/officeDocument/2006/relationships/hyperlink" Target="https://jira.its-sib.ru/issues/?jql=issue%20in%20(DOCCORP-23445)" TargetMode="External" Id="rId436"/><Relationship Type="http://schemas.openxmlformats.org/officeDocument/2006/relationships/hyperlink" Target="https://jira.its-sib.ru/issues/?jql=issue%20in%20(DOCCORP-23445)" TargetMode="External" Id="rId437"/><Relationship Type="http://schemas.openxmlformats.org/officeDocument/2006/relationships/hyperlink" Target="https://jira.its-sib.ru/issues/?jql=issue%20in%20(DOCCORP-23275)" TargetMode="External" Id="rId438"/><Relationship Type="http://schemas.openxmlformats.org/officeDocument/2006/relationships/hyperlink" Target="https://jira.its-sib.ru/issues/?jql=issue%20in%20(DOCCORP-23273)" TargetMode="External" Id="rId439"/><Relationship Type="http://schemas.openxmlformats.org/officeDocument/2006/relationships/hyperlink" Target="https://jira.its-sib.ru/issues/?jql=issue%20in%20(DOCCORP-23273)" TargetMode="External" Id="rId440"/><Relationship Type="http://schemas.openxmlformats.org/officeDocument/2006/relationships/hyperlink" Target="https://jira.its-sib.ru/issues/?jql=issue%20in%20(DOCCORP-23192)" TargetMode="External" Id="rId441"/><Relationship Type="http://schemas.openxmlformats.org/officeDocument/2006/relationships/hyperlink" Target="https://jira.its-sib.ru/issues/?jql=issue%20in%20(DOCCORP-23192)" TargetMode="External" Id="rId442"/><Relationship Type="http://schemas.openxmlformats.org/officeDocument/2006/relationships/hyperlink" Target="https://jira.its-sib.ru/issues/?jql=issue%20in%20(DOCCORP-23192)" TargetMode="External" Id="rId443"/><Relationship Type="http://schemas.openxmlformats.org/officeDocument/2006/relationships/hyperlink" Target="https://jira.its-sib.ru/issues/?jql=issue%20in%20(DOCCORP-23445)" TargetMode="External" Id="rId444"/><Relationship Type="http://schemas.openxmlformats.org/officeDocument/2006/relationships/hyperlink" Target="https://jira.its-sib.ru/issues/?jql=issue%20in%20(DOCCORP-23445)" TargetMode="External" Id="rId445"/><Relationship Type="http://schemas.openxmlformats.org/officeDocument/2006/relationships/hyperlink" Target="https://jira.its-sib.ru/issues/?jql=issue%20in%20(TECHITS-1764,TECHITS-1763,TECHITS-1762)" TargetMode="External" Id="rId446"/><Relationship Type="http://schemas.openxmlformats.org/officeDocument/2006/relationships/hyperlink" Target="https://jira.its-sib.ru/issues/?jql=issue%20in%20(TECHWIM-4082,TECHWIM-4052)" TargetMode="External" Id="rId447"/><Relationship Type="http://schemas.openxmlformats.org/officeDocument/2006/relationships/hyperlink" Target="https://jira.its-sib.ru/issues/?jql=issue%20in%20(TECHWIM-4111)" TargetMode="External" Id="rId448"/><Relationship Type="http://schemas.openxmlformats.org/officeDocument/2006/relationships/hyperlink" Target="https://jira.its-sib.ru/issues/?jql=issue%20in%20(DOCCORP-23362)" TargetMode="External" Id="rId449"/><Relationship Type="http://schemas.openxmlformats.org/officeDocument/2006/relationships/hyperlink" Target="https://jira.its-sib.ru/issues/?jql=issue%20in%20(DOCCORP-23362)" TargetMode="External" Id="rId450"/><Relationship Type="http://schemas.openxmlformats.org/officeDocument/2006/relationships/hyperlink" Target="https://jira.its-sib.ru/issues/?jql=issue%20in%20(DOCCORP-23362)" TargetMode="External" Id="rId451"/><Relationship Type="http://schemas.openxmlformats.org/officeDocument/2006/relationships/hyperlink" Target="https://jira.its-sib.ru/issues/?jql=issue%20in%20(DOCCORP-23362)" TargetMode="External" Id="rId452"/><Relationship Type="http://schemas.openxmlformats.org/officeDocument/2006/relationships/hyperlink" Target="https://jira.its-sib.ru/issues/?jql=issue%20in%20(DOCCORP-23362)" TargetMode="External" Id="rId453"/><Relationship Type="http://schemas.openxmlformats.org/officeDocument/2006/relationships/hyperlink" Target="https://jira.its-sib.ru/issues/?jql=issue%20in%20(DOCCORP-23107)" TargetMode="External" Id="rId454"/><Relationship Type="http://schemas.openxmlformats.org/officeDocument/2006/relationships/hyperlink" Target="https://jira.its-sib.ru/issues/?jql=issue%20in%20(DOCCORP-23107)" TargetMode="External" Id="rId455"/><Relationship Type="http://schemas.openxmlformats.org/officeDocument/2006/relationships/hyperlink" Target="https://jira.its-sib.ru/issues/?jql=issue%20in%20(DOCCORP-23107)" TargetMode="External" Id="rId456"/><Relationship Type="http://schemas.openxmlformats.org/officeDocument/2006/relationships/hyperlink" Target="https://jira.its-sib.ru/issues/?jql=issue%20in%20(DOCCORP-23107)" TargetMode="External" Id="rId457"/><Relationship Type="http://schemas.openxmlformats.org/officeDocument/2006/relationships/hyperlink" Target="https://jira.its-sib.ru/issues/?jql=issue%20in%20(DOCCORP-23107)" TargetMode="External" Id="rId458"/><Relationship Type="http://schemas.openxmlformats.org/officeDocument/2006/relationships/hyperlink" Target="https://jira.its-sib.ru/issues/?jql=issue%20in%20(DOCCORP-23444)" TargetMode="External" Id="rId459"/><Relationship Type="http://schemas.openxmlformats.org/officeDocument/2006/relationships/hyperlink" Target="https://jira.its-sib.ru/issues/?jql=issue%20in%20(DOCCORP-23444)" TargetMode="External" Id="rId460"/><Relationship Type="http://schemas.openxmlformats.org/officeDocument/2006/relationships/hyperlink" Target="https://jira.its-sib.ru/issues/?jql=issue%20in%20(DOCCORP-23444)" TargetMode="External" Id="rId461"/><Relationship Type="http://schemas.openxmlformats.org/officeDocument/2006/relationships/hyperlink" Target="https://jira.its-sib.ru/issues/?jql=issue%20in%20(DOCCORP-23444)" TargetMode="External" Id="rId462"/><Relationship Type="http://schemas.openxmlformats.org/officeDocument/2006/relationships/hyperlink" Target="https://jira.its-sib.ru/issues/?jql=issue%20in%20(DOCCORP-23444)" TargetMode="External" Id="rId463"/><Relationship Type="http://schemas.openxmlformats.org/officeDocument/2006/relationships/hyperlink" Target="https://jira.its-sib.ru/issues/?jql=issue%20in%20(DOCCORP-23367)" TargetMode="External" Id="rId464"/><Relationship Type="http://schemas.openxmlformats.org/officeDocument/2006/relationships/hyperlink" Target="https://jira.its-sib.ru/issues/?jql=issue%20in%20(TECHWIM-4081)" TargetMode="External" Id="rId465"/><Relationship Type="http://schemas.openxmlformats.org/officeDocument/2006/relationships/hyperlink" Target="https://jira.its-sib.ru/issues/?jql=issue%20in%20(DOCCORP-23260)" TargetMode="External" Id="rId466"/><Relationship Type="http://schemas.openxmlformats.org/officeDocument/2006/relationships/hyperlink" Target="https://jira.its-sib.ru/issues/?jql=issue%20in%20(DOCCORP-23260)" TargetMode="External" Id="rId467"/><Relationship Type="http://schemas.openxmlformats.org/officeDocument/2006/relationships/hyperlink" Target="https://jira.its-sib.ru/issues/?jql=issue%20in%20(DOCCORP-23260)" TargetMode="External" Id="rId468"/><Relationship Type="http://schemas.openxmlformats.org/officeDocument/2006/relationships/hyperlink" Target="https://jira.its-sib.ru/issues/?jql=issue%20in%20(DOCCORP-23260)" TargetMode="External" Id="rId469"/><Relationship Type="http://schemas.openxmlformats.org/officeDocument/2006/relationships/hyperlink" Target="https://jira.its-sib.ru/issues/?jql=issue%20in%20(DOCCORP-23260)" TargetMode="External" Id="rId470"/><Relationship Type="http://schemas.openxmlformats.org/officeDocument/2006/relationships/hyperlink" Target="https://jira.its-sib.ru/issues/?jql=issue%20in%20(DOCCORP-23260)" TargetMode="External" Id="rId471"/><Relationship Type="http://schemas.openxmlformats.org/officeDocument/2006/relationships/hyperlink" Target="https://jira.its-sib.ru/issues/?jql=issue%20in%20(DOCCORP-23260)" TargetMode="External" Id="rId472"/><Relationship Type="http://schemas.openxmlformats.org/officeDocument/2006/relationships/hyperlink" Target="https://jira.its-sib.ru/issues/?jql=issue%20in%20(DOCCORP-23260)" TargetMode="External" Id="rId473"/><Relationship Type="http://schemas.openxmlformats.org/officeDocument/2006/relationships/hyperlink" Target="https://jira.its-sib.ru/issues/?jql=issue%20in%20(DOCCORP-23260)" TargetMode="External" Id="rId474"/><Relationship Type="http://schemas.openxmlformats.org/officeDocument/2006/relationships/hyperlink" Target="https://jira.its-sib.ru/issues/?jql=issue%20in%20(DOCCORP-23260)" TargetMode="External" Id="rId475"/><Relationship Type="http://schemas.openxmlformats.org/officeDocument/2006/relationships/hyperlink" Target="https://jira.its-sib.ru/issues/?jql=issue%20in%20(DOCCORP-23260)" TargetMode="External" Id="rId476"/><Relationship Type="http://schemas.openxmlformats.org/officeDocument/2006/relationships/hyperlink" Target="https://jira.its-sib.ru/issues/?jql=issue%20in%20(DOCCORP-23260)" TargetMode="External" Id="rId477"/><Relationship Type="http://schemas.openxmlformats.org/officeDocument/2006/relationships/hyperlink" Target="https://jira.its-sib.ru/issues/?jql=issue%20in%20(DOCCORP-23260)" TargetMode="External" Id="rId478"/><Relationship Type="http://schemas.openxmlformats.org/officeDocument/2006/relationships/hyperlink" Target="https://jira.its-sib.ru/issues/?jql=issue%20in%20(METROLOGY-57,METROLOGY-56,METROLOGY-55,METROLOGY-54,METROLOGY-53,METROLOGY-52)" TargetMode="External" Id="rId479"/><Relationship Type="http://schemas.openxmlformats.org/officeDocument/2006/relationships/hyperlink" Target="https://jira.its-sib.ru/issues/?jql=issue%20in%20(DOCCORP-23385)" TargetMode="External" Id="rId480"/><Relationship Type="http://schemas.openxmlformats.org/officeDocument/2006/relationships/hyperlink" Target="https://jira.its-sib.ru/issues/?jql=issue%20in%20(DOCCORP-23404)" TargetMode="External" Id="rId481"/><Relationship Type="http://schemas.openxmlformats.org/officeDocument/2006/relationships/hyperlink" Target="https://jira.its-sib.ru/issues/?jql=issue%20in%20(DOCCORP-23385)" TargetMode="External" Id="rId482"/><Relationship Type="http://schemas.openxmlformats.org/officeDocument/2006/relationships/hyperlink" Target="https://jira.its-sib.ru/issues/?jql=issue%20in%20(DOCCORP-23404,DOCCORP-23385)" TargetMode="External" Id="rId483"/><Relationship Type="http://schemas.openxmlformats.org/officeDocument/2006/relationships/hyperlink" Target="https://jira.its-sib.ru/issues/?jql=issue%20in%20(DOCCORP-23346)" TargetMode="External" Id="rId484"/><Relationship Type="http://schemas.openxmlformats.org/officeDocument/2006/relationships/hyperlink" Target="https://jira.its-sib.ru/issues/?jql=issue%20in%20(DOCCORP-23346)" TargetMode="External" Id="rId485"/><Relationship Type="http://schemas.openxmlformats.org/officeDocument/2006/relationships/hyperlink" Target="https://jira.its-sib.ru/issues/?jql=issue%20in%20(DOCCORP-23416)" TargetMode="External" Id="rId486"/><Relationship Type="http://schemas.openxmlformats.org/officeDocument/2006/relationships/hyperlink" Target="https://jira.its-sib.ru/issues/?jql=issue%20in%20(DOCCORP-23416)" TargetMode="External" Id="rId487"/><Relationship Type="http://schemas.openxmlformats.org/officeDocument/2006/relationships/hyperlink" Target="https://jira.its-sib.ru/issues/?jql=issue%20in%20(DOCCORP-23384)" TargetMode="External" Id="rId488"/><Relationship Type="http://schemas.openxmlformats.org/officeDocument/2006/relationships/hyperlink" Target="https://jira.its-sib.ru/issues/?jql=issue%20in%20(DOCCORP-23403)" TargetMode="External" Id="rId489"/><Relationship Type="http://schemas.openxmlformats.org/officeDocument/2006/relationships/hyperlink" Target="https://jira.its-sib.ru/issues/?jql=issue%20in%20(DOCCORP-23384)" TargetMode="External" Id="rId490"/><Relationship Type="http://schemas.openxmlformats.org/officeDocument/2006/relationships/hyperlink" Target="https://jira.its-sib.ru/issues/?jql=issue%20in%20(DOCCORP-23403,DOCCORP-23384)" TargetMode="External" Id="rId491"/><Relationship Type="http://schemas.openxmlformats.org/officeDocument/2006/relationships/hyperlink" Target="https://jira.its-sib.ru/issues/?jql=issue%20in%20(DOCCORP-23347)" TargetMode="External" Id="rId492"/><Relationship Type="http://schemas.openxmlformats.org/officeDocument/2006/relationships/hyperlink" Target="https://jira.its-sib.ru/issues/?jql=issue%20in%20(DOCCORP-23347)" TargetMode="External" Id="rId493"/><Relationship Type="http://schemas.openxmlformats.org/officeDocument/2006/relationships/hyperlink" Target="https://jira.its-sib.ru/issues/?jql=issue%20in%20(DOCCORP-22799)" TargetMode="External" Id="rId494"/><Relationship Type="http://schemas.openxmlformats.org/officeDocument/2006/relationships/hyperlink" Target="https://jira.its-sib.ru/issues/?jql=issue%20in%20(TECHWIM-4246)" TargetMode="External" Id="rId495"/><Relationship Type="http://schemas.openxmlformats.org/officeDocument/2006/relationships/hyperlink" Target="https://jira.its-sib.ru/issues/?jql=issue%20in%20(TECHWIM-4301)" TargetMode="External" Id="rId496"/><Relationship Type="http://schemas.openxmlformats.org/officeDocument/2006/relationships/hyperlink" Target="https://jira.its-sib.ru/issues/?jql=issue%20in%20(TECHWIM-4325)" TargetMode="External" Id="rId497"/><Relationship Type="http://schemas.openxmlformats.org/officeDocument/2006/relationships/hyperlink" Target="https://jira.its-sib.ru/issues/?jql=issue%20in%20(TECHWIM-4325,TECHWIM-4325,TECHWIM-4325,TECHWIM-3746,TECHWIM-3746)" TargetMode="External" Id="rId498"/><Relationship Type="http://schemas.openxmlformats.org/officeDocument/2006/relationships/hyperlink" Target="https://jira.its-sib.ru/issues/?jql=issue%20in%20(TECHWIM-4347,TECHWIM-4347,TECHWIM-3747,TECHWIM-3747)" TargetMode="External" Id="rId499"/><Relationship Type="http://schemas.openxmlformats.org/officeDocument/2006/relationships/hyperlink" Target="https://jira.its-sib.ru/issues/?jql=issue%20in%20(TECHWIM-4236,TECHWIM-4235)" TargetMode="External" Id="rId500"/><Relationship Type="http://schemas.openxmlformats.org/officeDocument/2006/relationships/hyperlink" Target="https://jira.its-sib.ru/issues/?jql=issue%20in%20(DOCCORP-23025)" TargetMode="External" Id="rId501"/><Relationship Type="http://schemas.openxmlformats.org/officeDocument/2006/relationships/hyperlink" Target="https://jira.its-sib.ru/issues/?jql=issue%20in%20(DOCCORP-23025)" TargetMode="External" Id="rId502"/><Relationship Type="http://schemas.openxmlformats.org/officeDocument/2006/relationships/hyperlink" Target="https://jira.its-sib.ru/issues/?jql=issue%20in%20(DOCCORP-23025)" TargetMode="External" Id="rId503"/><Relationship Type="http://schemas.openxmlformats.org/officeDocument/2006/relationships/hyperlink" Target="https://jira.its-sib.ru/issues/?jql=issue%20in%20(DOCCORP-23025)" TargetMode="External" Id="rId504"/><Relationship Type="http://schemas.openxmlformats.org/officeDocument/2006/relationships/hyperlink" Target="https://jira.its-sib.ru/issues/?jql=issue%20in%20(DOCCORP-23025)" TargetMode="External" Id="rId505"/><Relationship Type="http://schemas.openxmlformats.org/officeDocument/2006/relationships/hyperlink" Target="https://jira.its-sib.ru/issues/?jql=issue%20in%20(DOCCORP-23025)" TargetMode="External" Id="rId506"/><Relationship Type="http://schemas.openxmlformats.org/officeDocument/2006/relationships/hyperlink" Target="https://jira.its-sib.ru/issues/?jql=issue%20in%20(DOCCORP-23025)" TargetMode="External" Id="rId507"/><Relationship Type="http://schemas.openxmlformats.org/officeDocument/2006/relationships/hyperlink" Target="https://jira.its-sib.ru/issues/?jql=issue%20in%20(DOCCORP-23025)" TargetMode="External" Id="rId508"/><Relationship Type="http://schemas.openxmlformats.org/officeDocument/2006/relationships/hyperlink" Target="https://jira.its-sib.ru/issues/?jql=issue%20in%20(DOCCORP-23025)" TargetMode="External" Id="rId509"/><Relationship Type="http://schemas.openxmlformats.org/officeDocument/2006/relationships/hyperlink" Target="https://jira.its-sib.ru/issues/?jql=issue%20in%20(DOCCORP-23025)" TargetMode="External" Id="rId510"/><Relationship Type="http://schemas.openxmlformats.org/officeDocument/2006/relationships/hyperlink" Target="https://jira.its-sib.ru/issues/?jql=issue%20in%20(DOCCORP-23025)" TargetMode="External" Id="rId511"/><Relationship Type="http://schemas.openxmlformats.org/officeDocument/2006/relationships/hyperlink" Target="https://jira.its-sib.ru/issues/?jql=issue%20in%20(DOCCORP-23025)" TargetMode="External" Id="rId512"/><Relationship Type="http://schemas.openxmlformats.org/officeDocument/2006/relationships/hyperlink" Target="https://jira.its-sib.ru/issues/?jql=issue%20in%20(DOCCORP-23025)" TargetMode="External" Id="rId513"/><Relationship Type="http://schemas.openxmlformats.org/officeDocument/2006/relationships/hyperlink" Target="https://jira.its-sib.ru/issues/?jql=issue%20in%20(DOCCORP-23025)" TargetMode="External" Id="rId514"/><Relationship Type="http://schemas.openxmlformats.org/officeDocument/2006/relationships/hyperlink" Target="https://jira.its-sib.ru/issues/?jql=issue%20in%20(DOCCORP-23025)" TargetMode="External" Id="rId515"/><Relationship Type="http://schemas.openxmlformats.org/officeDocument/2006/relationships/hyperlink" Target="https://jira.its-sib.ru/issues/?jql=issue%20in%20(DOCCORP-23025)" TargetMode="External" Id="rId516"/><Relationship Type="http://schemas.openxmlformats.org/officeDocument/2006/relationships/hyperlink" Target="https://jira.its-sib.ru/issues/?jql=issue%20in%20(DOCCORP-23025)" TargetMode="External" Id="rId517"/><Relationship Type="http://schemas.openxmlformats.org/officeDocument/2006/relationships/hyperlink" Target="https://jira.its-sib.ru/issues/?jql=issue%20in%20(DOCCORP-23025)" TargetMode="External" Id="rId518"/><Relationship Type="http://schemas.openxmlformats.org/officeDocument/2006/relationships/hyperlink" Target="https://jira.its-sib.ru/issues/?jql=issue%20in%20(DOCCORP-23025)" TargetMode="External" Id="rId519"/><Relationship Type="http://schemas.openxmlformats.org/officeDocument/2006/relationships/hyperlink" Target="https://jira.its-sib.ru/issues/?jql=issue%20in%20(DOCCORP-23025)" TargetMode="External" Id="rId520"/><Relationship Type="http://schemas.openxmlformats.org/officeDocument/2006/relationships/hyperlink" Target="https://jira.its-sib.ru/issues/?jql=issue%20in%20(DOCCORP-23025)" TargetMode="External" Id="rId521"/><Relationship Type="http://schemas.openxmlformats.org/officeDocument/2006/relationships/hyperlink" Target="https://jira.its-sib.ru/issues/?jql=issue%20in%20(DOCCORP-23025)" TargetMode="External" Id="rId522"/><Relationship Type="http://schemas.openxmlformats.org/officeDocument/2006/relationships/hyperlink" Target="https://jira.its-sib.ru/issues/?jql=issue%20in%20(DOCCORP-23025)" TargetMode="External" Id="rId523"/><Relationship Type="http://schemas.openxmlformats.org/officeDocument/2006/relationships/hyperlink" Target="https://jira.its-sib.ru/issues/?jql=issue%20in%20(DOCCORP-23025)" TargetMode="External" Id="rId524"/><Relationship Type="http://schemas.openxmlformats.org/officeDocument/2006/relationships/hyperlink" Target="https://jira.its-sib.ru/issues/?jql=issue%20in%20(TECHWIM-4192)" TargetMode="External" Id="rId525"/><Relationship Type="http://schemas.openxmlformats.org/officeDocument/2006/relationships/hyperlink" Target="https://jira.its-sib.ru/issues/?jql=issue%20in%20(TECHWIM-4348,TECHWIM-4348,TECHWIM-4192)" TargetMode="External" Id="rId526"/><Relationship Type="http://schemas.openxmlformats.org/officeDocument/2006/relationships/hyperlink" Target="https://jira.its-sib.ru/issues/?jql=issue%20in%20(DOCCORP-23093)" TargetMode="External" Id="rId527"/><Relationship Type="http://schemas.openxmlformats.org/officeDocument/2006/relationships/hyperlink" Target="https://jira.its-sib.ru/issues/?jql=issue%20in%20(DOCCORP-23093)" TargetMode="External" Id="rId528"/><Relationship Type="http://schemas.openxmlformats.org/officeDocument/2006/relationships/hyperlink" Target="https://jira.its-sib.ru/issues/?jql=issue%20in%20(DOCCORP-23093)" TargetMode="External" Id="rId529"/><Relationship Type="http://schemas.openxmlformats.org/officeDocument/2006/relationships/hyperlink" Target="https://jira.its-sib.ru/issues/?jql=issue%20in%20(TECHWIM-4213)" TargetMode="External" Id="rId530"/><Relationship Type="http://schemas.openxmlformats.org/officeDocument/2006/relationships/hyperlink" Target="https://jira.its-sib.ru/issues/?jql=issue%20in%20(TECHWIM-4278)" TargetMode="External" Id="rId531"/><Relationship Type="http://schemas.openxmlformats.org/officeDocument/2006/relationships/hyperlink" Target="https://jira.its-sib.ru/issues/?jql=issue%20in%20(TECHWIM-4301)" TargetMode="External" Id="rId532"/><Relationship Type="http://schemas.openxmlformats.org/officeDocument/2006/relationships/hyperlink" Target="https://jira.its-sib.ru/issues/?jql=issue%20in%20(TECHWIM-4325)" TargetMode="External" Id="rId533"/><Relationship Type="http://schemas.openxmlformats.org/officeDocument/2006/relationships/hyperlink" Target="https://jira.its-sib.ru/issues/?jql=issue%20in%20(TECHWIM-4325,TECHWIM-3746)" TargetMode="External" Id="rId534"/><Relationship Type="http://schemas.openxmlformats.org/officeDocument/2006/relationships/hyperlink" Target="https://jira.its-sib.ru/issues/?jql=issue%20in%20(TECHWIM-4347,TECHWIM-3747)" TargetMode="External" Id="rId535"/><Relationship Type="http://schemas.openxmlformats.org/officeDocument/2006/relationships/hyperlink" Target="https://jira.its-sib.ru/issues/?jql=issue%20in%20(TECHWIM-4253)" TargetMode="External" Id="rId536"/><Relationship Type="http://schemas.openxmlformats.org/officeDocument/2006/relationships/hyperlink" Target="https://jira.its-sib.ru/issues/?jql=issue%20in%20(TECHWIM-4212,TECHWIM-4209)" TargetMode="External" Id="rId537"/><Relationship Type="http://schemas.openxmlformats.org/officeDocument/2006/relationships/hyperlink" Target="https://jira.its-sib.ru/issues/?jql=issue%20in%20(DOCCORP-23388)" TargetMode="External" Id="rId538"/><Relationship Type="http://schemas.openxmlformats.org/officeDocument/2006/relationships/hyperlink" Target="https://jira.its-sib.ru/issues/?jql=issue%20in%20(DOCCORP-23388)" TargetMode="External" Id="rId539"/><Relationship Type="http://schemas.openxmlformats.org/officeDocument/2006/relationships/hyperlink" Target="https://jira.its-sib.ru/issues/?jql=issue%20in%20(DOCCORP-23388)" TargetMode="External" Id="rId540"/><Relationship Type="http://schemas.openxmlformats.org/officeDocument/2006/relationships/hyperlink" Target="https://jira.its-sib.ru/issues/?jql=issue%20in%20(TECHWIM-4210,DOCCORP-23388)" TargetMode="External" Id="rId541"/><Relationship Type="http://schemas.openxmlformats.org/officeDocument/2006/relationships/hyperlink" Target="https://jira.its-sib.ru/issues/?jql=issue%20in%20(DOCCORP-23388)" TargetMode="External" Id="rId542"/><Relationship Type="http://schemas.openxmlformats.org/officeDocument/2006/relationships/hyperlink" Target="https://jira.its-sib.ru/issues/?jql=issue%20in%20(DOCCORP-23388)" TargetMode="External" Id="rId543"/><Relationship Type="http://schemas.openxmlformats.org/officeDocument/2006/relationships/hyperlink" Target="https://jira.its-sib.ru/issues/?jql=issue%20in%20(TECHWIM-4213,TECHWIM-4213)" TargetMode="External" Id="rId544"/><Relationship Type="http://schemas.openxmlformats.org/officeDocument/2006/relationships/hyperlink" Target="https://jira.its-sib.ru/issues/?jql=issue%20in%20(TECHWIM-4253,TECHWIM-4253)" TargetMode="External" Id="rId545"/><Relationship Type="http://schemas.openxmlformats.org/officeDocument/2006/relationships/hyperlink" Target="https://jira.its-sib.ru/issues/?jql=issue%20in%20(TECHWIM-4212,TECHWIM-4212,TECHWIM-4209,TECHWIM-4209)" TargetMode="External" Id="rId546"/><Relationship Type="http://schemas.openxmlformats.org/officeDocument/2006/relationships/hyperlink" Target="https://jira.its-sib.ru/issues/?jql=issue%20in%20(DOCCORP-23387)" TargetMode="External" Id="rId547"/><Relationship Type="http://schemas.openxmlformats.org/officeDocument/2006/relationships/hyperlink" Target="https://jira.its-sib.ru/issues/?jql=issue%20in%20(TECHWIM-4249,DOCCORP-23387,TECHWIM-4247,DOCCORP-23387)" TargetMode="External" Id="rId548"/><Relationship Type="http://schemas.openxmlformats.org/officeDocument/2006/relationships/hyperlink" Target="https://jira.its-sib.ru/issues/?jql=issue%20in%20(DOCCORP-23387)" TargetMode="External" Id="rId549"/><Relationship Type="http://schemas.openxmlformats.org/officeDocument/2006/relationships/hyperlink" Target="https://jira.its-sib.ru/issues/?jql=issue%20in%20(TECHWIM-4211,DOCCORP-23387,TECHWIM-4210,DOCCORP-23387)" TargetMode="External" Id="rId550"/><Relationship Type="http://schemas.openxmlformats.org/officeDocument/2006/relationships/hyperlink" Target="https://jira.its-sib.ru/issues/?jql=issue%20in%20(DOCCORP-23387)" TargetMode="External" Id="rId551"/><Relationship Type="http://schemas.openxmlformats.org/officeDocument/2006/relationships/hyperlink" Target="https://jira.its-sib.ru/issues/?jql=issue%20in%20(DOCCORP-23387)" TargetMode="External" Id="rId552"/><Relationship Type="http://schemas.openxmlformats.org/officeDocument/2006/relationships/hyperlink" Target="https://jira.its-sib.ru/issues/?jql=issue%20in%20(DOCCORP-23350)" TargetMode="External" Id="rId553"/><Relationship Type="http://schemas.openxmlformats.org/officeDocument/2006/relationships/hyperlink" Target="https://jira.its-sib.ru/issues/?jql=issue%20in%20(DOCCORP-23350)" TargetMode="External" Id="rId554"/><Relationship Type="http://schemas.openxmlformats.org/officeDocument/2006/relationships/hyperlink" Target="https://jira.its-sib.ru/issues/?jql=issue%20in%20(DOCCORP-23350)" TargetMode="External" Id="rId555"/><Relationship Type="http://schemas.openxmlformats.org/officeDocument/2006/relationships/hyperlink" Target="https://jira.its-sib.ru/issues/?jql=issue%20in%20(DOCCORP-23350)" TargetMode="External" Id="rId556"/><Relationship Type="http://schemas.openxmlformats.org/officeDocument/2006/relationships/hyperlink" Target="https://jira.its-sib.ru/issues/?jql=issue%20in%20(TECHWIM-4332,DOCCORP-23350,TECHWIM-4332,DOCCORP-23350,TECHWIM-4331,DOCCORP-23350,TECHWIM-4331,DOCCORP-23350)" TargetMode="External" Id="rId557"/><Relationship Type="http://schemas.openxmlformats.org/officeDocument/2006/relationships/hyperlink" Target="https://jira.its-sib.ru/issues/?jql=issue%20in%20(DOCCORP-23350)" TargetMode="External" Id="rId558"/><Relationship Type="http://schemas.openxmlformats.org/officeDocument/2006/relationships/hyperlink" Target="https://jira.its-sib.ru/issues/?jql=issue%20in%20(DOCCORP-23350)" TargetMode="External" Id="rId559"/><Relationship Type="http://schemas.openxmlformats.org/officeDocument/2006/relationships/hyperlink" Target="https://jira.its-sib.ru/issues/?jql=issue%20in%20(DOCCORP-23350)" TargetMode="External" Id="rId560"/><Relationship Type="http://schemas.openxmlformats.org/officeDocument/2006/relationships/hyperlink" Target="https://jira.its-sib.ru/issues/?jql=issue%20in%20(TECHWIM-4126)" TargetMode="External" Id="rId561"/><Relationship Type="http://schemas.openxmlformats.org/officeDocument/2006/relationships/hyperlink" Target="https://jira.its-sib.ru/issues/?jql=issue%20in%20(TECHWIM-4126)" TargetMode="External" Id="rId562"/><Relationship Type="http://schemas.openxmlformats.org/officeDocument/2006/relationships/hyperlink" Target="https://jira.its-sib.ru/issues/?jql=issue%20in%20(TECHWIM-4318,TECHWIM-4308,TECHWIM-4307,TECHWIM-4153)" TargetMode="External" Id="rId563"/><Relationship Type="http://schemas.openxmlformats.org/officeDocument/2006/relationships/hyperlink" Target="https://jira.its-sib.ru/issues/?jql=issue%20in%20(TECHWIM-4318,TECHWIM-4308,TECHWIM-4307,TECHWIM-4153)" TargetMode="External" Id="rId564"/><Relationship Type="http://schemas.openxmlformats.org/officeDocument/2006/relationships/hyperlink" Target="https://jira.its-sib.ru/issues/?jql=issue%20in%20(TECHWIM-4318,TECHWIM-4153)" TargetMode="External" Id="rId565"/><Relationship Type="http://schemas.openxmlformats.org/officeDocument/2006/relationships/hyperlink" Target="https://jira.its-sib.ru/issues/?jql=issue%20in%20(TECHWIM-4153)" TargetMode="External" Id="rId566"/><Relationship Type="http://schemas.openxmlformats.org/officeDocument/2006/relationships/hyperlink" Target="https://jira.its-sib.ru/issues/?jql=issue%20in%20(TECHWIM-4153)" TargetMode="External" Id="rId567"/><Relationship Type="http://schemas.openxmlformats.org/officeDocument/2006/relationships/hyperlink" Target="https://jira.its-sib.ru/issues/?jql=issue%20in%20(TECHWIM-4125)" TargetMode="External" Id="rId568"/><Relationship Type="http://schemas.openxmlformats.org/officeDocument/2006/relationships/hyperlink" Target="https://jira.its-sib.ru/issues/?jql=issue%20in%20(TECHWIM-4125)" TargetMode="External" Id="rId569"/><Relationship Type="http://schemas.openxmlformats.org/officeDocument/2006/relationships/hyperlink" Target="https://jira.its-sib.ru/issues/?jql=issue%20in%20(TECHWIM-4125)" TargetMode="External" Id="rId570"/><Relationship Type="http://schemas.openxmlformats.org/officeDocument/2006/relationships/hyperlink" Target="https://jira.its-sib.ru/issues/?jql=issue%20in%20(TECHWIM-3691)" TargetMode="External" Id="rId571"/><Relationship Type="http://schemas.openxmlformats.org/officeDocument/2006/relationships/hyperlink" Target="https://jira.its-sib.ru/issues/?jql=issue%20in%20(TECHWIM-3691)" TargetMode="External" Id="rId572"/><Relationship Type="http://schemas.openxmlformats.org/officeDocument/2006/relationships/hyperlink" Target="https://jira.its-sib.ru/issues/?jql=issue%20in%20(TECHWIM-3691)" TargetMode="External" Id="rId573"/><Relationship Type="http://schemas.openxmlformats.org/officeDocument/2006/relationships/hyperlink" Target="https://jira.its-sib.ru/issues/?jql=issue%20in%20(TECHWIM-3691)" TargetMode="External" Id="rId574"/><Relationship Type="http://schemas.openxmlformats.org/officeDocument/2006/relationships/hyperlink" Target="https://jira.its-sib.ru/issues/?jql=issue%20in%20(TECHWIM-3691)" TargetMode="External" Id="rId575"/><Relationship Type="http://schemas.openxmlformats.org/officeDocument/2006/relationships/hyperlink" Target="https://jira.its-sib.ru/issues/?jql=issue%20in%20(TECHWIM-3691)" TargetMode="External" Id="rId576"/><Relationship Type="http://schemas.openxmlformats.org/officeDocument/2006/relationships/hyperlink" Target="https://jira.its-sib.ru/issues/?jql=issue%20in%20(TECHWIM-3691,TECHWIM-4157)" TargetMode="External" Id="rId577"/><Relationship Type="http://schemas.openxmlformats.org/officeDocument/2006/relationships/hyperlink" Target="https://jira.its-sib.ru/issues/?jql=issue%20in%20(TECHWIM-3691,TECHWIM-4157)" TargetMode="External" Id="rId578"/><Relationship Type="http://schemas.openxmlformats.org/officeDocument/2006/relationships/hyperlink" Target="https://jira.its-sib.ru/issues/?jql=issue%20in%20(TECHWIM-3691)" TargetMode="External" Id="rId579"/><Relationship Type="http://schemas.openxmlformats.org/officeDocument/2006/relationships/hyperlink" Target="https://jira.its-sib.ru/issues/?jql=issue%20in%20(TECHWIM-3691)" TargetMode="External" Id="rId580"/><Relationship Type="http://schemas.openxmlformats.org/officeDocument/2006/relationships/hyperlink" Target="https://jira.its-sib.ru/issues/?jql=issue%20in%20(TECHWIM-3691)" TargetMode="External" Id="rId581"/><Relationship Type="http://schemas.openxmlformats.org/officeDocument/2006/relationships/hyperlink" Target="https://jira.its-sib.ru/issues/?jql=issue%20in%20(TECHWIM-4245,TECHWIM-3691)" TargetMode="External" Id="rId582"/><Relationship Type="http://schemas.openxmlformats.org/officeDocument/2006/relationships/hyperlink" Target="https://jira.its-sib.ru/issues/?jql=issue%20in%20(TECHWIM-3691)" TargetMode="External" Id="rId583"/><Relationship Type="http://schemas.openxmlformats.org/officeDocument/2006/relationships/hyperlink" Target="https://jira.its-sib.ru/issues/?jql=issue%20in%20(TECHWIM-3691,TECHWIM-4245)" TargetMode="External" Id="rId584"/><Relationship Type="http://schemas.openxmlformats.org/officeDocument/2006/relationships/hyperlink" Target="https://jira.its-sib.ru/issues/?jql=issue%20in%20(TECHWIM-3691,DOCCORP-23380)" TargetMode="External" Id="rId585"/><Relationship Type="http://schemas.openxmlformats.org/officeDocument/2006/relationships/hyperlink" Target="https://jira.its-sib.ru/issues/?jql=issue%20in%20(TECHWIM-3691,DOCCORP-23380)" TargetMode="External" Id="rId586"/><Relationship Type="http://schemas.openxmlformats.org/officeDocument/2006/relationships/hyperlink" Target="https://jira.its-sib.ru/issues/?jql=issue%20in%20(DOCCORP-23490)" TargetMode="External" Id="rId587"/><Relationship Type="http://schemas.openxmlformats.org/officeDocument/2006/relationships/hyperlink" Target="https://jira.its-sib.ru/issues/?jql=issue%20in%20(DOCCORP-23451)" TargetMode="External" Id="rId588"/><Relationship Type="http://schemas.openxmlformats.org/officeDocument/2006/relationships/hyperlink" Target="https://jira.its-sib.ru/issues/?jql=issue%20in%20(DOCCORP-23451)" TargetMode="External" Id="rId589"/><Relationship Type="http://schemas.openxmlformats.org/officeDocument/2006/relationships/hyperlink" Target="https://jira.its-sib.ru/issues/?jql=issue%20in%20(DOCCORP-23451)" TargetMode="External" Id="rId590"/><Relationship Type="http://schemas.openxmlformats.org/officeDocument/2006/relationships/hyperlink" Target="https://jira.its-sib.ru/issues/?jql=issue%20in%20(DOCCORP-22921)" TargetMode="External" Id="rId591"/><Relationship Type="http://schemas.openxmlformats.org/officeDocument/2006/relationships/hyperlink" Target="https://jira.its-sib.ru/issues/?jql=issue%20in%20(DOCCORP-22921)" TargetMode="External" Id="rId592"/><Relationship Type="http://schemas.openxmlformats.org/officeDocument/2006/relationships/hyperlink" Target="https://jira.its-sib.ru/issues/?jql=issue%20in%20(DOCCORP-22921)" TargetMode="External" Id="rId593"/><Relationship Type="http://schemas.openxmlformats.org/officeDocument/2006/relationships/hyperlink" Target="https://jira.its-sib.ru/issues/?jql=issue%20in%20(SPAUTO-695)" TargetMode="External" Id="rId594"/><Relationship Type="http://schemas.openxmlformats.org/officeDocument/2006/relationships/hyperlink" Target="https://jira.its-sib.ru/issues/?jql=issue%20in%20(SPAUTO-700)" TargetMode="External" Id="rId595"/><Relationship Type="http://schemas.openxmlformats.org/officeDocument/2006/relationships/hyperlink" Target="https://jira.its-sib.ru/issues/?jql=issue%20in%20(SPAUTO-698)" TargetMode="External" Id="rId596"/><Relationship Type="http://schemas.openxmlformats.org/officeDocument/2006/relationships/hyperlink" Target="https://jira.its-sib.ru/issues/?jql=issue%20in%20(SPAUTO-694)" TargetMode="External" Id="rId597"/><Relationship Type="http://schemas.openxmlformats.org/officeDocument/2006/relationships/hyperlink" Target="https://jira.its-sib.ru/issues/?jql=issue%20in%20(SPAUTO-694)" TargetMode="External" Id="rId598"/><Relationship Type="http://schemas.openxmlformats.org/officeDocument/2006/relationships/hyperlink" Target="https://jira.its-sib.ru/issues/?jql=issue%20in%20(SPAUTO-694)" TargetMode="External" Id="rId599"/><Relationship Type="http://schemas.openxmlformats.org/officeDocument/2006/relationships/hyperlink" Target="https://jira.its-sib.ru/issues/?jql=issue%20in%20(SPAUTO-694,DOCCORP-23196)" TargetMode="External" Id="rId600"/><Relationship Type="http://schemas.openxmlformats.org/officeDocument/2006/relationships/hyperlink" Target="https://jira.its-sib.ru/issues/?jql=issue%20in%20(SPAUTO-694,DOCCORP-23196)" TargetMode="External" Id="rId601"/><Relationship Type="http://schemas.openxmlformats.org/officeDocument/2006/relationships/hyperlink" Target="https://jira.its-sib.ru/issues/?jql=issue%20in%20(SPAUTO-694,DOCCORP-23196)" TargetMode="External" Id="rId602"/><Relationship Type="http://schemas.openxmlformats.org/officeDocument/2006/relationships/hyperlink" Target="https://jira.its-sib.ru/issues/?jql=issue%20in%20(SPAUTO-694,DOCCORP-23196)" TargetMode="External" Id="rId603"/><Relationship Type="http://schemas.openxmlformats.org/officeDocument/2006/relationships/hyperlink" Target="https://jira.its-sib.ru/issues/?jql=issue%20in%20(SPAUTO-694,DOCCORP-23196)" TargetMode="External" Id="rId604"/><Relationship Type="http://schemas.openxmlformats.org/officeDocument/2006/relationships/hyperlink" Target="https://jira.its-sib.ru/issues/?jql=issue%20in%20(TECHWIM-4184)" TargetMode="External" Id="rId605"/><Relationship Type="http://schemas.openxmlformats.org/officeDocument/2006/relationships/hyperlink" Target="https://jira.its-sib.ru/issues/?jql=issue%20in%20(TECHITS-1808)" TargetMode="External" Id="rId606"/><Relationship Type="http://schemas.openxmlformats.org/officeDocument/2006/relationships/hyperlink" Target="https://jira.its-sib.ru/issues/?jql=issue%20in%20(TECHITS-1747)" TargetMode="External" Id="rId607"/><Relationship Type="http://schemas.openxmlformats.org/officeDocument/2006/relationships/hyperlink" Target="https://jira.its-sib.ru/issues/?jql=issue%20in%20(TECHITS-1760,TECHITS-1747)" TargetMode="External" Id="rId608"/><Relationship Type="http://schemas.openxmlformats.org/officeDocument/2006/relationships/hyperlink" Target="https://jira.its-sib.ru/issues/?jql=issue%20in%20(TECHITS-1795)" TargetMode="External" Id="rId609"/><Relationship Type="http://schemas.openxmlformats.org/officeDocument/2006/relationships/hyperlink" Target="https://jira.its-sib.ru/issues/?jql=issue%20in%20(TECHITS-1795)" TargetMode="External" Id="rId610"/><Relationship Type="http://schemas.openxmlformats.org/officeDocument/2006/relationships/hyperlink" Target="https://jira.its-sib.ru/issues/?jql=issue%20in%20(TECHITS-1806,TECHITS-1805,TECHITS-1804)" TargetMode="External" Id="rId611"/><Relationship Type="http://schemas.openxmlformats.org/officeDocument/2006/relationships/hyperlink" Target="https://jira.its-sib.ru/issues/?jql=issue%20in%20(TECHITS-1806,TECHITS-1805,TECHITS-1804)" TargetMode="External" Id="rId612"/><Relationship Type="http://schemas.openxmlformats.org/officeDocument/2006/relationships/hyperlink" Target="https://jira.its-sib.ru/issues/?jql=issue%20in%20(TECHITS-1869,TECHITS-1863,TECHITS-1862,TECHITS-1861,TECHITS-1860)" TargetMode="External" Id="rId613"/><Relationship Type="http://schemas.openxmlformats.org/officeDocument/2006/relationships/hyperlink" Target="https://jira.its-sib.ru/issues/?jql=issue%20in%20(TECHITS-1869,TECHITS-1863,TECHITS-1862,TECHITS-1861)" TargetMode="External" Id="rId614"/><Relationship Type="http://schemas.openxmlformats.org/officeDocument/2006/relationships/hyperlink" Target="https://jira.its-sib.ru/issues/?jql=issue%20in%20(TECHITS-1869,TECHITS-1863,TECHITS-1862,TECHITS-1861)" TargetMode="External" Id="rId615"/><Relationship Type="http://schemas.openxmlformats.org/officeDocument/2006/relationships/hyperlink" Target="https://jira.its-sib.ru/issues/?jql=issue%20in%20(TECHITS-1771)" TargetMode="External" Id="rId616"/><Relationship Type="http://schemas.openxmlformats.org/officeDocument/2006/relationships/hyperlink" Target="https://jira.its-sib.ru/issues/?jql=issue%20in%20(TECHITS-1794)" TargetMode="External" Id="rId617"/><Relationship Type="http://schemas.openxmlformats.org/officeDocument/2006/relationships/hyperlink" Target="https://jira.its-sib.ru/issues/?jql=issue%20in%20(TECHITS-1826)" TargetMode="External" Id="rId618"/><Relationship Type="http://schemas.openxmlformats.org/officeDocument/2006/relationships/hyperlink" Target="https://jira.its-sib.ru/issues/?jql=issue%20in%20(TECHITS-1826)" TargetMode="External" Id="rId619"/><Relationship Type="http://schemas.openxmlformats.org/officeDocument/2006/relationships/hyperlink" Target="https://jira.its-sib.ru/issues/?jql=issue%20in%20(TECHITS-1826)" TargetMode="External" Id="rId620"/><Relationship Type="http://schemas.openxmlformats.org/officeDocument/2006/relationships/hyperlink" Target="https://jira.its-sib.ru/issues/?jql=issue%20in%20(TECHITS-1826)" TargetMode="External" Id="rId621"/><Relationship Type="http://schemas.openxmlformats.org/officeDocument/2006/relationships/hyperlink" Target="https://jira.its-sib.ru/issues/?jql=issue%20in%20(TECHITS-1826)" TargetMode="External" Id="rId622"/><Relationship Type="http://schemas.openxmlformats.org/officeDocument/2006/relationships/hyperlink" Target="https://jira.its-sib.ru/issues/?jql=issue%20in%20(TECHWIM-4152)" TargetMode="External" Id="rId623"/><Relationship Type="http://schemas.openxmlformats.org/officeDocument/2006/relationships/hyperlink" Target="https://jira.its-sib.ru/issues/?jql=issue%20in%20(TECHWIM-4171,TECHWIM-4152)" TargetMode="External" Id="rId624"/><Relationship Type="http://schemas.openxmlformats.org/officeDocument/2006/relationships/hyperlink" Target="https://jira.its-sib.ru/issues/?jql=issue%20in%20(TECHWIM-4341)" TargetMode="External" Id="rId625"/><Relationship Type="http://schemas.openxmlformats.org/officeDocument/2006/relationships/hyperlink" Target="https://jira.its-sib.ru/issues/?jql=issue%20in%20(TECHWIM-4341)" TargetMode="External" Id="rId626"/><Relationship Type="http://schemas.openxmlformats.org/officeDocument/2006/relationships/hyperlink" Target="https://jira.its-sib.ru/issues/?jql=issue%20in%20(TECHWIM-4341)" TargetMode="External" Id="rId627"/><Relationship Type="http://schemas.openxmlformats.org/officeDocument/2006/relationships/hyperlink" Target="https://jira.its-sib.ru/issues/?jql=issue%20in%20(DOCCORP-23127)" TargetMode="External" Id="rId628"/><Relationship Type="http://schemas.openxmlformats.org/officeDocument/2006/relationships/hyperlink" Target="https://jira.its-sib.ru/issues/?jql=issue%20in%20(DOCCORP-23127)" TargetMode="External" Id="rId629"/><Relationship Type="http://schemas.openxmlformats.org/officeDocument/2006/relationships/hyperlink" Target="https://jira.its-sib.ru/issues/?jql=issue%20in%20(DOCCORP-23127)" TargetMode="External" Id="rId630"/><Relationship Type="http://schemas.openxmlformats.org/officeDocument/2006/relationships/hyperlink" Target="https://jira.its-sib.ru/issues/?jql=issue%20in%20(DOCCORP-23127)" TargetMode="External" Id="rId631"/><Relationship Type="http://schemas.openxmlformats.org/officeDocument/2006/relationships/hyperlink" Target="https://jira.its-sib.ru/issues/?jql=issue%20in%20(DOCCORP-23127)" TargetMode="External" Id="rId632"/><Relationship Type="http://schemas.openxmlformats.org/officeDocument/2006/relationships/hyperlink" Target="https://jira.its-sib.ru/issues/?jql=issue%20in%20(DOCCORP-23127)" TargetMode="External" Id="rId633"/><Relationship Type="http://schemas.openxmlformats.org/officeDocument/2006/relationships/hyperlink" Target="https://jira.its-sib.ru/issues/?jql=issue%20in%20(TECHWIM-4230,TECHWIM-4191)" TargetMode="External" Id="rId634"/><Relationship Type="http://schemas.openxmlformats.org/officeDocument/2006/relationships/hyperlink" Target="https://jira.its-sib.ru/issues/?jql=issue%20in%20(TECHITS-1767)" TargetMode="External" Id="rId635"/><Relationship Type="http://schemas.openxmlformats.org/officeDocument/2006/relationships/hyperlink" Target="https://jira.its-sib.ru/issues/?jql=issue%20in%20(TECHITS-1764,TECHITS-1763,TECHITS-1762)" TargetMode="External" Id="rId636"/><Relationship Type="http://schemas.openxmlformats.org/officeDocument/2006/relationships/hyperlink" Target="https://jira.its-sib.ru/issues/?jql=issue%20in%20(TECHITS-1781,TECHITS-1776)" TargetMode="External" Id="rId637"/><Relationship Type="http://schemas.openxmlformats.org/officeDocument/2006/relationships/hyperlink" Target="https://jira.its-sib.ru/issues/?jql=issue%20in%20(TECHITS-1826)" TargetMode="External" Id="rId638"/><Relationship Type="http://schemas.openxmlformats.org/officeDocument/2006/relationships/hyperlink" Target="https://jira.its-sib.ru/issues/?jql=issue%20in%20(TECHWIM-4112)" TargetMode="External" Id="rId639"/><Relationship Type="http://schemas.openxmlformats.org/officeDocument/2006/relationships/hyperlink" Target="https://jira.its-sib.ru/issues/?jql=issue%20in%20(TECHWIM-4257,DOCCORP-23419)" TargetMode="External" Id="rId640"/><Relationship Type="http://schemas.openxmlformats.org/officeDocument/2006/relationships/hyperlink" Target="https://jira.its-sib.ru/issues/?jql=issue%20in%20(DOCCORP-23419)" TargetMode="External" Id="rId641"/><Relationship Type="http://schemas.openxmlformats.org/officeDocument/2006/relationships/hyperlink" Target="https://jira.its-sib.ru/issues/?jql=issue%20in%20(DOCCORP-23502)" TargetMode="External" Id="rId642"/><Relationship Type="http://schemas.openxmlformats.org/officeDocument/2006/relationships/hyperlink" Target="https://jira.its-sib.ru/issues/?jql=issue%20in%20(DOCCORP-23502)" TargetMode="External" Id="rId643"/><Relationship Type="http://schemas.openxmlformats.org/officeDocument/2006/relationships/hyperlink" Target="https://jira.its-sib.ru/issues/?jql=issue%20in%20(DOCCORP-23462)" TargetMode="External" Id="rId644"/><Relationship Type="http://schemas.openxmlformats.org/officeDocument/2006/relationships/hyperlink" Target="https://jira.its-sib.ru/issues/?jql=issue%20in%20(TECHWIM-3810,DOCCORP-23190,TECHWIM-3809,DOCCORP-23190)" TargetMode="External" Id="rId645"/><Relationship Type="http://schemas.openxmlformats.org/officeDocument/2006/relationships/hyperlink" Target="https://jira.its-sib.ru/issues/?jql=issue%20in%20(TECHWIM-3810,DOCCORP-23190,TECHWIM-3809,DOCCORP-23190)" TargetMode="External" Id="rId646"/><Relationship Type="http://schemas.openxmlformats.org/officeDocument/2006/relationships/hyperlink" Target="https://jira.its-sib.ru/issues/?jql=issue%20in%20(TECHWIM-3810,DOCCORP-23190,TECHWIM-3809,DOCCORP-23190)" TargetMode="External" Id="rId647"/><Relationship Type="http://schemas.openxmlformats.org/officeDocument/2006/relationships/hyperlink" Target="https://jira.its-sib.ru/issues/?jql=issue%20in%20(TECHWIM-4085,DOCCORP-23190,TECHWIM-4084,DOCCORP-23190,TECHWIM-3810,DOCCORP-23190,TECHWIM-3809,DOCCORP-23190)" TargetMode="External" Id="rId648"/><Relationship Type="http://schemas.openxmlformats.org/officeDocument/2006/relationships/hyperlink" Target="https://jira.its-sib.ru/issues/?jql=issue%20in%20(TECHWIM-4116,DOCCORP-23190,TECHWIM-4085,DOCCORP-23190,TECHWIM-4084,DOCCORP-23190)" TargetMode="External" Id="rId649"/><Relationship Type="http://schemas.openxmlformats.org/officeDocument/2006/relationships/hyperlink" Target="https://jira.its-sib.ru/issues/?jql=issue%20in%20(TECHWIM-4116,DOCCORP-23190,TECHWIM-4085,DOCCORP-23190,TECHWIM-4084,DOCCORP-23190)" TargetMode="External" Id="rId650"/><Relationship Type="http://schemas.openxmlformats.org/officeDocument/2006/relationships/hyperlink" Target="https://jira.its-sib.ru/issues/?jql=issue%20in%20(DOCCORP-23190)" TargetMode="External" Id="rId651"/><Relationship Type="http://schemas.openxmlformats.org/officeDocument/2006/relationships/hyperlink" Target="https://jira.its-sib.ru/issues/?jql=issue%20in%20(TECHWIM-3810,DOCCORP-23192)" TargetMode="External" Id="rId652"/><Relationship Type="http://schemas.openxmlformats.org/officeDocument/2006/relationships/hyperlink" Target="https://jira.its-sib.ru/issues/?jql=issue%20in%20(TECHWIM-3810,DOCCORP-23192)" TargetMode="External" Id="rId653"/><Relationship Type="http://schemas.openxmlformats.org/officeDocument/2006/relationships/hyperlink" Target="https://jira.its-sib.ru/issues/?jql=issue%20in%20(TECHWIM-3810,DOCCORP-23192)" TargetMode="External" Id="rId654"/><Relationship Type="http://schemas.openxmlformats.org/officeDocument/2006/relationships/hyperlink" Target="https://jira.its-sib.ru/issues/?jql=issue%20in%20(TECHWIM-4085,DOCCORP-23192,TECHWIM-4084,DOCCORP-23192,TECHWIM-3810,DOCCORP-23192)" TargetMode="External" Id="rId655"/><Relationship Type="http://schemas.openxmlformats.org/officeDocument/2006/relationships/hyperlink" Target="https://jira.its-sib.ru/issues/?jql=issue%20in%20(TECHWIM-4116,DOCCORP-23192,TECHWIM-4085,DOCCORP-23192,TECHWIM-4084,DOCCORP-23192)" TargetMode="External" Id="rId656"/><Relationship Type="http://schemas.openxmlformats.org/officeDocument/2006/relationships/hyperlink" Target="https://jira.its-sib.ru/issues/?jql=issue%20in%20(TECHWIM-4116,DOCCORP-23192,TECHWIM-4085,DOCCORP-23192,TECHWIM-4084,DOCCORP-23192)" TargetMode="External" Id="rId657"/><Relationship Type="http://schemas.openxmlformats.org/officeDocument/2006/relationships/hyperlink" Target="https://jira.its-sib.ru/issues/?jql=issue%20in%20(DOCCORP-23192)" TargetMode="External" Id="rId658"/><Relationship Type="http://schemas.openxmlformats.org/officeDocument/2006/relationships/hyperlink" Target="https://jira.its-sib.ru/issues/?jql=issue%20in%20(TECHWIM-3691)" TargetMode="External" Id="rId659"/><Relationship Type="http://schemas.openxmlformats.org/officeDocument/2006/relationships/hyperlink" Target="https://jira.its-sib.ru/issues/?jql=issue%20in%20(TECHWIM-3691)" TargetMode="External" Id="rId660"/><Relationship Type="http://schemas.openxmlformats.org/officeDocument/2006/relationships/hyperlink" Target="https://jira.its-sib.ru/issues/?jql=issue%20in%20(TECHWIM-4098)" TargetMode="External" Id="rId661"/><Relationship Type="http://schemas.openxmlformats.org/officeDocument/2006/relationships/hyperlink" Target="https://jira.its-sib.ru/issues/?jql=issue%20in%20(TECHWIM-3691)" TargetMode="External" Id="rId662"/><Relationship Type="http://schemas.openxmlformats.org/officeDocument/2006/relationships/hyperlink" Target="https://jira.its-sib.ru/issues/?jql=issue%20in%20(TECHWIM-3691)" TargetMode="External" Id="rId663"/><Relationship Type="http://schemas.openxmlformats.org/officeDocument/2006/relationships/hyperlink" Target="https://jira.its-sib.ru/issues/?jql=issue%20in%20(TECHWIM-3691)" TargetMode="External" Id="rId664"/><Relationship Type="http://schemas.openxmlformats.org/officeDocument/2006/relationships/hyperlink" Target="https://jira.its-sib.ru/issues/?jql=issue%20in%20(TECHWIM-3691,TECHWIM-4146)" TargetMode="External" Id="rId665"/><Relationship Type="http://schemas.openxmlformats.org/officeDocument/2006/relationships/hyperlink" Target="https://jira.its-sib.ru/issues/?jql=issue%20in%20(TECHWIM-3691)" TargetMode="External" Id="rId666"/><Relationship Type="http://schemas.openxmlformats.org/officeDocument/2006/relationships/hyperlink" Target="https://jira.its-sib.ru/issues/?jql=issue%20in%20(TECHWIM-3691)" TargetMode="External" Id="rId667"/><Relationship Type="http://schemas.openxmlformats.org/officeDocument/2006/relationships/hyperlink" Target="https://jira.its-sib.ru/issues/?jql=issue%20in%20(TECHWIM-3691,TECHWIM-4197)" TargetMode="External" Id="rId668"/><Relationship Type="http://schemas.openxmlformats.org/officeDocument/2006/relationships/hyperlink" Target="https://jira.its-sib.ru/issues/?jql=issue%20in%20(TECHWIM-3691)" TargetMode="External" Id="rId669"/><Relationship Type="http://schemas.openxmlformats.org/officeDocument/2006/relationships/hyperlink" Target="https://jira.its-sib.ru/issues/?jql=issue%20in%20(TECHWIM-3691)" TargetMode="External" Id="rId670"/><Relationship Type="http://schemas.openxmlformats.org/officeDocument/2006/relationships/hyperlink" Target="https://jira.its-sib.ru/issues/?jql=issue%20in%20(TECHWIM-3691)" TargetMode="External" Id="rId671"/><Relationship Type="http://schemas.openxmlformats.org/officeDocument/2006/relationships/hyperlink" Target="https://jira.its-sib.ru/issues/?jql=issue%20in%20(TECHWIM-3691)" TargetMode="External" Id="rId672"/><Relationship Type="http://schemas.openxmlformats.org/officeDocument/2006/relationships/hyperlink" Target="https://jira.its-sib.ru/issues/?jql=issue%20in%20(TECHWIM-3691)" TargetMode="External" Id="rId673"/><Relationship Type="http://schemas.openxmlformats.org/officeDocument/2006/relationships/hyperlink" Target="https://jira.its-sib.ru/issues/?jql=issue%20in%20(TECHWIM-3691,TECHWIM-4144,TECHWIM-4144)" TargetMode="External" Id="rId674"/><Relationship Type="http://schemas.openxmlformats.org/officeDocument/2006/relationships/hyperlink" Target="https://jira.its-sib.ru/issues/?jql=issue%20in%20(TECHWIM-3691)" TargetMode="External" Id="rId675"/><Relationship Type="http://schemas.openxmlformats.org/officeDocument/2006/relationships/hyperlink" Target="https://jira.its-sib.ru/issues/?jql=issue%20in%20(TECHWIM-3691)" TargetMode="External" Id="rId676"/><Relationship Type="http://schemas.openxmlformats.org/officeDocument/2006/relationships/hyperlink" Target="https://jira.its-sib.ru/issues/?jql=issue%20in%20(TECHWIM-3691,DOCCORP-23383)" TargetMode="External" Id="rId677"/><Relationship Type="http://schemas.openxmlformats.org/officeDocument/2006/relationships/hyperlink" Target="https://jira.its-sib.ru/issues/?jql=issue%20in%20(TECHWIM-3691,DOCCORP-23383)" TargetMode="External" Id="rId678"/><Relationship Type="http://schemas.openxmlformats.org/officeDocument/2006/relationships/hyperlink" Target="https://jira.its-sib.ru/issues/?jql=issue%20in%20(TECHWIM-3691)" TargetMode="External" Id="rId679"/><Relationship Type="http://schemas.openxmlformats.org/officeDocument/2006/relationships/hyperlink" Target="https://jira.its-sib.ru/issues/?jql=issue%20in%20(TECHWIM-3691)" TargetMode="External" Id="rId680"/><Relationship Type="http://schemas.openxmlformats.org/officeDocument/2006/relationships/hyperlink" Target="https://jira.its-sib.ru/issues/?jql=issue%20in%20(TECHWIM-3691)" TargetMode="External" Id="rId681"/><Relationship Type="http://schemas.openxmlformats.org/officeDocument/2006/relationships/hyperlink" Target="https://jira.its-sib.ru/issues/?jql=issue%20in%20(TECHWIM-3691)" TargetMode="External" Id="rId682"/><Relationship Type="http://schemas.openxmlformats.org/officeDocument/2006/relationships/hyperlink" Target="https://jira.its-sib.ru/issues/?jql=issue%20in%20(TECHWIM-3691)" TargetMode="External" Id="rId683"/><Relationship Type="http://schemas.openxmlformats.org/officeDocument/2006/relationships/hyperlink" Target="https://jira.its-sib.ru/issues/?jql=issue%20in%20(TECHWIM-3691)" TargetMode="External" Id="rId684"/><Relationship Type="http://schemas.openxmlformats.org/officeDocument/2006/relationships/hyperlink" Target="https://jira.its-sib.ru/issues/?jql=issue%20in%20(TECHWIM-3691)" TargetMode="External" Id="rId685"/><Relationship Type="http://schemas.openxmlformats.org/officeDocument/2006/relationships/hyperlink" Target="https://jira.its-sib.ru/issues/?jql=issue%20in%20(TECHWIM-3691)" TargetMode="External" Id="rId686"/><Relationship Type="http://schemas.openxmlformats.org/officeDocument/2006/relationships/hyperlink" Target="https://jira.its-sib.ru/issues/?jql=issue%20in%20(TECHWIM-3691)" TargetMode="External" Id="rId687"/><Relationship Type="http://schemas.openxmlformats.org/officeDocument/2006/relationships/hyperlink" Target="https://jira.its-sib.ru/issues/?jql=issue%20in%20(TECHWIM-3691)" TargetMode="External" Id="rId688"/><Relationship Type="http://schemas.openxmlformats.org/officeDocument/2006/relationships/hyperlink" Target="https://jira.its-sib.ru/issues/?jql=issue%20in%20(TECHWIM-3691)" TargetMode="External" Id="rId689"/><Relationship Type="http://schemas.openxmlformats.org/officeDocument/2006/relationships/hyperlink" Target="https://jira.its-sib.ru/issues/?jql=issue%20in%20(TECHWIM-4245,TECHWIM-3691)" TargetMode="External" Id="rId690"/><Relationship Type="http://schemas.openxmlformats.org/officeDocument/2006/relationships/hyperlink" Target="https://jira.its-sib.ru/issues/?jql=issue%20in%20(TECHWIM-4317,TECHWIM-3691)" TargetMode="External" Id="rId691"/><Relationship Type="http://schemas.openxmlformats.org/officeDocument/2006/relationships/hyperlink" Target="https://jira.its-sib.ru/issues/?jql=issue%20in%20(TECHWIM-3691)" TargetMode="External" Id="rId692"/><Relationship Type="http://schemas.openxmlformats.org/officeDocument/2006/relationships/hyperlink" Target="https://jira.its-sib.ru/issues/?jql=issue%20in%20(TECHWIM-4226,TECHWIM-3691)" TargetMode="External" Id="rId693"/><Relationship Type="http://schemas.openxmlformats.org/officeDocument/2006/relationships/hyperlink" Target="https://jira.its-sib.ru/issues/?jql=issue%20in%20(TECHWIM-3691)" TargetMode="External" Id="rId694"/><Relationship Type="http://schemas.openxmlformats.org/officeDocument/2006/relationships/hyperlink" Target="https://jira.its-sib.ru/issues/?jql=issue%20in%20(TECHWIM-3691)" TargetMode="External" Id="rId695"/><Relationship Type="http://schemas.openxmlformats.org/officeDocument/2006/relationships/hyperlink" Target="https://jira.its-sib.ru/issues/?jql=issue%20in%20(TECHWIM-3691,DOCCORP-23381)" TargetMode="External" Id="rId696"/><Relationship Type="http://schemas.openxmlformats.org/officeDocument/2006/relationships/hyperlink" Target="https://jira.its-sib.ru/issues/?jql=issue%20in%20(TECHWIM-3691,DOCCORP-23381)" TargetMode="External" Id="rId697"/><Relationship Type="http://schemas.openxmlformats.org/officeDocument/2006/relationships/hyperlink" Target="https://jira.its-sib.ru/issues/?jql=issue%20in%20(TECHFVF-108)" TargetMode="External" Id="rId698"/><Relationship Type="http://schemas.openxmlformats.org/officeDocument/2006/relationships/hyperlink" Target="https://jira.its-sib.ru/issues/?jql=issue%20in%20(TECHFVF-108)" TargetMode="External" Id="rId699"/><Relationship Type="http://schemas.openxmlformats.org/officeDocument/2006/relationships/hyperlink" Target="https://jira.its-sib.ru/issues/?jql=issue%20in%20(TECHFVF-110)" TargetMode="External" Id="rId700"/><Relationship Type="http://schemas.openxmlformats.org/officeDocument/2006/relationships/hyperlink" Target="https://jira.its-sib.ru/issues/?jql=issue%20in%20(0,DOCCORP-23264)" TargetMode="External" Id="rId701"/><Relationship Type="http://schemas.openxmlformats.org/officeDocument/2006/relationships/hyperlink" Target="https://jira.its-sib.ru/issues/?jql=issue%20in%20(DOCCORP-23264)" TargetMode="External" Id="rId702"/><Relationship Type="http://schemas.openxmlformats.org/officeDocument/2006/relationships/hyperlink" Target="https://jira.its-sib.ru/issues/?jql=issue%20in%20(TECHWIM-3963,TECHWIM-3812,TECHWIM-3811)" TargetMode="External" Id="rId703"/><Relationship Type="http://schemas.openxmlformats.org/officeDocument/2006/relationships/hyperlink" Target="https://jira.its-sib.ru/issues/?jql=issue%20in%20(TECHWIM-4087,TECHWIM-4086)" TargetMode="External" Id="rId704"/><Relationship Type="http://schemas.openxmlformats.org/officeDocument/2006/relationships/hyperlink" Target="https://jira.its-sib.ru/issues/?jql=issue%20in%20(TECHWIM-4087,TECHWIM-4086)" TargetMode="External" Id="rId705"/><Relationship Type="http://schemas.openxmlformats.org/officeDocument/2006/relationships/hyperlink" Target="https://jira.its-sib.ru/issues/?jql=issue%20in%20(TECHWIM-4087,TECHWIM-4086)" TargetMode="External" Id="rId706"/><Relationship Type="http://schemas.openxmlformats.org/officeDocument/2006/relationships/hyperlink" Target="https://jira.its-sib.ru/issues/?jql=issue%20in%20(TECHWIM-4087,TECHWIM-4086)" TargetMode="External" Id="rId707"/><Relationship Type="http://schemas.openxmlformats.org/officeDocument/2006/relationships/hyperlink" Target="https://jira.its-sib.ru/issues/?jql=issue%20in%20(TECHWIM-4117,TECHWIM-4087,TECHWIM-4086)" TargetMode="External" Id="rId708"/><Relationship Type="http://schemas.openxmlformats.org/officeDocument/2006/relationships/hyperlink" Target="https://jira.its-sib.ru/issues/?jql=issue%20in%20(TECHWIM-4117,TECHWIM-4087,TECHWIM-4086)" TargetMode="External" Id="rId709"/><Relationship Type="http://schemas.openxmlformats.org/officeDocument/2006/relationships/hyperlink" Target="https://jira.its-sib.ru/issues/?jql=issue%20in%20(TECHWIM-4117,TECHWIM-4087,TECHWIM-4086)" TargetMode="External" Id="rId710"/><Relationship Type="http://schemas.openxmlformats.org/officeDocument/2006/relationships/hyperlink" Target="https://jira.its-sib.ru/issues/?jql=issue%20in%20(TECHWIM-4117,TECHWIM-4087,TECHWIM-4086)" TargetMode="External" Id="rId711"/><Relationship Type="http://schemas.openxmlformats.org/officeDocument/2006/relationships/hyperlink" Target="https://jira.its-sib.ru/issues/?jql=issue%20in%20(TECHWIM-4117,TECHWIM-4087,TECHWIM-4086)" TargetMode="External" Id="rId712"/><Relationship Type="http://schemas.openxmlformats.org/officeDocument/2006/relationships/hyperlink" Target="https://jira.its-sib.ru/issues/?jql=issue%20in%20(TECHWIM-4186,TECHWIM-4117,TECHWIM-4087,TECHWIM-4086)" TargetMode="External" Id="rId713"/><Relationship Type="http://schemas.openxmlformats.org/officeDocument/2006/relationships/hyperlink" Target="https://jira.its-sib.ru/issues/?jql=issue%20in%20(TECHWIM-4117,TECHWIM-4087,TECHWIM-4086)" TargetMode="External" Id="rId714"/><Relationship Type="http://schemas.openxmlformats.org/officeDocument/2006/relationships/hyperlink" Target="https://jira.its-sib.ru/issues/?jql=issue%20in%20(TECHWIM-4117,TECHWIM-4087,TECHWIM-4086)" TargetMode="External" Id="rId715"/><Relationship Type="http://schemas.openxmlformats.org/officeDocument/2006/relationships/hyperlink" Target="https://jira.its-sib.ru/issues/?jql=issue%20in%20(TECHWIM-4117,TECHWIM-4087,TECHWIM-4086)" TargetMode="External" Id="rId716"/><Relationship Type="http://schemas.openxmlformats.org/officeDocument/2006/relationships/hyperlink" Target="https://jira.its-sib.ru/issues/?jql=issue%20in%20(TECHWIM-4117,TECHWIM-4087,TECHWIM-4086)" TargetMode="External" Id="rId717"/><Relationship Type="http://schemas.openxmlformats.org/officeDocument/2006/relationships/hyperlink" Target="https://jira.its-sib.ru/issues/?jql=issue%20in%20(TECHWIM-4117,TECHWIM-4087,TECHWIM-4086)" TargetMode="External" Id="rId718"/><Relationship Type="http://schemas.openxmlformats.org/officeDocument/2006/relationships/hyperlink" Target="https://jira.its-sib.ru/issues/?jql=issue%20in%20(TECHWIM-4117,TECHWIM-4087,TECHWIM-4086)" TargetMode="External" Id="rId719"/><Relationship Type="http://schemas.openxmlformats.org/officeDocument/2006/relationships/hyperlink" Target="https://jira.its-sib.ru/issues/?jql=issue%20in%20(TECHWIM-4117,TECHWIM-4087,TECHWIM-4086)" TargetMode="External" Id="rId720"/><Relationship Type="http://schemas.openxmlformats.org/officeDocument/2006/relationships/hyperlink" Target="https://jira.its-sib.ru/issues/?jql=issue%20in%20(TECHWIM-4117,TECHWIM-4087,TECHWIM-4086)" TargetMode="External" Id="rId721"/><Relationship Type="http://schemas.openxmlformats.org/officeDocument/2006/relationships/hyperlink" Target="https://jira.its-sib.ru/issues/?jql=issue%20in%20(TECHWIM-4087,TECHWIM-4086)" TargetMode="External" Id="rId722"/><Relationship Type="http://schemas.openxmlformats.org/officeDocument/2006/relationships/hyperlink" Target="https://jira.its-sib.ru/issues/?jql=issue%20in%20(TECHWIM-4087,TECHWIM-4086)" TargetMode="External" Id="rId723"/><Relationship Type="http://schemas.openxmlformats.org/officeDocument/2006/relationships/hyperlink" Target="https://jira.its-sib.ru/issues/?jql=issue%20in%20(TECHWIM-4162)" TargetMode="External" Id="rId724"/><Relationship Type="http://schemas.openxmlformats.org/officeDocument/2006/relationships/hyperlink" Target="https://jira.its-sib.ru/issues/?jql=issue%20in%20(TECHWIM-4197,TECHWIM-4204)" TargetMode="External" Id="rId725"/><Relationship Type="http://schemas.openxmlformats.org/officeDocument/2006/relationships/hyperlink" Target="https://jira.its-sib.ru/issues/?jql=issue%20in%20(TECHWIM-4258)" TargetMode="External" Id="rId726"/><Relationship Type="http://schemas.openxmlformats.org/officeDocument/2006/relationships/hyperlink" Target="https://jira.its-sib.ru/issues/?jql=issue%20in%20(TECHWIM-4345)" TargetMode="External" Id="rId727"/><Relationship Type="http://schemas.openxmlformats.org/officeDocument/2006/relationships/hyperlink" Target="https://jira.its-sib.ru/issues/?jql=issue%20in%20(TECHWIM-4102)" TargetMode="External" Id="rId728"/><Relationship Type="http://schemas.openxmlformats.org/officeDocument/2006/relationships/hyperlink" Target="https://jira.its-sib.ru/issues/?jql=issue%20in%20(TECHWIM-4102)" TargetMode="External" Id="rId729"/><Relationship Type="http://schemas.openxmlformats.org/officeDocument/2006/relationships/hyperlink" Target="https://jira.its-sib.ru/issues/?jql=issue%20in%20(TECHWIM-4102)" TargetMode="External" Id="rId730"/><Relationship Type="http://schemas.openxmlformats.org/officeDocument/2006/relationships/hyperlink" Target="https://jira.its-sib.ru/issues/?jql=issue%20in%20(TECHWIM-4115,TECHWIM-4102)" TargetMode="External" Id="rId731"/><Relationship Type="http://schemas.openxmlformats.org/officeDocument/2006/relationships/hyperlink" Target="https://jira.its-sib.ru/issues/?jql=issue%20in%20(TECHWIM-4102)" TargetMode="External" Id="rId732"/><Relationship Type="http://schemas.openxmlformats.org/officeDocument/2006/relationships/hyperlink" Target="https://jira.its-sib.ru/issues/?jql=issue%20in%20(TECHWIM-4102)" TargetMode="External" Id="rId733"/><Relationship Type="http://schemas.openxmlformats.org/officeDocument/2006/relationships/hyperlink" Target="https://jira.its-sib.ru/issues/?jql=issue%20in%20(TECHWIM-4102)" TargetMode="External" Id="rId734"/><Relationship Type="http://schemas.openxmlformats.org/officeDocument/2006/relationships/hyperlink" Target="https://jira.its-sib.ru/issues/?jql=issue%20in%20(TECHWIM-4102)" TargetMode="External" Id="rId735"/><Relationship Type="http://schemas.openxmlformats.org/officeDocument/2006/relationships/hyperlink" Target="https://jira.its-sib.ru/issues/?jql=issue%20in%20(TECHWIM-4102)" TargetMode="External" Id="rId736"/><Relationship Type="http://schemas.openxmlformats.org/officeDocument/2006/relationships/hyperlink" Target="https://jira.its-sib.ru/issues/?jql=issue%20in%20(TECHWIM-4102)" TargetMode="External" Id="rId737"/><Relationship Type="http://schemas.openxmlformats.org/officeDocument/2006/relationships/hyperlink" Target="https://jira.its-sib.ru/issues/?jql=issue%20in%20(TECHWIM-4102)" TargetMode="External" Id="rId738"/><Relationship Type="http://schemas.openxmlformats.org/officeDocument/2006/relationships/hyperlink" Target="https://jira.its-sib.ru/issues/?jql=issue%20in%20(TECHWIM-4102)" TargetMode="External" Id="rId739"/><Relationship Type="http://schemas.openxmlformats.org/officeDocument/2006/relationships/hyperlink" Target="https://jira.its-sib.ru/issues/?jql=issue%20in%20(TECHWIM-4102)" TargetMode="External" Id="rId740"/><Relationship Type="http://schemas.openxmlformats.org/officeDocument/2006/relationships/hyperlink" Target="https://jira.its-sib.ru/issues/?jql=issue%20in%20(TECHWIM-4102)" TargetMode="External" Id="rId741"/><Relationship Type="http://schemas.openxmlformats.org/officeDocument/2006/relationships/hyperlink" Target="https://jira.its-sib.ru/issues/?jql=issue%20in%20(TECHWIM-4102)" TargetMode="External" Id="rId742"/><Relationship Type="http://schemas.openxmlformats.org/officeDocument/2006/relationships/hyperlink" Target="https://jira.its-sib.ru/issues/?jql=issue%20in%20(TECHWIM-4102)" TargetMode="External" Id="rId743"/><Relationship Type="http://schemas.openxmlformats.org/officeDocument/2006/relationships/hyperlink" Target="https://jira.its-sib.ru/issues/?jql=issue%20in%20(TECHWIM-4161)" TargetMode="External" Id="rId744"/><Relationship Type="http://schemas.openxmlformats.org/officeDocument/2006/relationships/hyperlink" Target="https://jira.its-sib.ru/issues/?jql=issue%20in%20(TECHWIM-4080)" TargetMode="External" Id="rId745"/><Relationship Type="http://schemas.openxmlformats.org/officeDocument/2006/relationships/hyperlink" Target="https://jira.its-sib.ru/issues/?jql=issue%20in%20(TECHWIM-4154)" TargetMode="External" Id="rId746"/><Relationship Type="http://schemas.openxmlformats.org/officeDocument/2006/relationships/hyperlink" Target="https://jira.its-sib.ru/issues/?jql=issue%20in%20(TECHWIM-4154)" TargetMode="External" Id="rId747"/><Relationship Type="http://schemas.openxmlformats.org/officeDocument/2006/relationships/hyperlink" Target="https://jira.its-sib.ru/issues/?jql=issue%20in%20(TECHWIM-4208)" TargetMode="External" Id="rId748"/><Relationship Type="http://schemas.openxmlformats.org/officeDocument/2006/relationships/hyperlink" Target="https://jira.its-sib.ru/issues/?jql=issue%20in%20(TECHWIM-3802)" TargetMode="External" Id="rId749"/><Relationship Type="http://schemas.openxmlformats.org/officeDocument/2006/relationships/hyperlink" Target="https://jira.its-sib.ru/issues/?jql=issue%20in%20(TECHWIM-3802)" TargetMode="External" Id="rId750"/><Relationship Type="http://schemas.openxmlformats.org/officeDocument/2006/relationships/hyperlink" Target="https://jira.its-sib.ru/issues/?jql=issue%20in%20(TECHWIM-3802)" TargetMode="External" Id="rId751"/><Relationship Type="http://schemas.openxmlformats.org/officeDocument/2006/relationships/hyperlink" Target="https://jira.its-sib.ru/issues/?jql=issue%20in%20(TECHWIM-3802)" TargetMode="External" Id="rId752"/><Relationship Type="http://schemas.openxmlformats.org/officeDocument/2006/relationships/hyperlink" Target="https://jira.its-sib.ru/issues/?jql=issue%20in%20(TECHWIM-3802)" TargetMode="External" Id="rId753"/><Relationship Type="http://schemas.openxmlformats.org/officeDocument/2006/relationships/hyperlink" Target="https://jira.its-sib.ru/issues/?jql=issue%20in%20(TECHWIM-3802)" TargetMode="External" Id="rId754"/><Relationship Type="http://schemas.openxmlformats.org/officeDocument/2006/relationships/hyperlink" Target="https://jira.its-sib.ru/issues/?jql=issue%20in%20(TECHWIM-3802)" TargetMode="External" Id="rId755"/><Relationship Type="http://schemas.openxmlformats.org/officeDocument/2006/relationships/hyperlink" Target="https://jira.its-sib.ru/issues/?jql=issue%20in%20(TECHWIM-3802)" TargetMode="External" Id="rId756"/><Relationship Type="http://schemas.openxmlformats.org/officeDocument/2006/relationships/hyperlink" Target="https://jira.its-sib.ru/issues/?jql=issue%20in%20(TECHWIM-3802)" TargetMode="External" Id="rId757"/><Relationship Type="http://schemas.openxmlformats.org/officeDocument/2006/relationships/hyperlink" Target="https://jira.its-sib.ru/issues/?jql=issue%20in%20(TECHWIM-3802)" TargetMode="External" Id="rId758"/><Relationship Type="http://schemas.openxmlformats.org/officeDocument/2006/relationships/hyperlink" Target="https://jira.its-sib.ru/issues/?jql=issue%20in%20(TECHWIM-4322)" TargetMode="External" Id="rId759"/><Relationship Type="http://schemas.openxmlformats.org/officeDocument/2006/relationships/hyperlink" Target="https://jira.its-sib.ru/issues/?jql=issue%20in%20(TECHWIM-4052,TECHWIM-3208)" TargetMode="External" Id="rId760"/><Relationship Type="http://schemas.openxmlformats.org/officeDocument/2006/relationships/hyperlink" Target="https://jira.its-sib.ru/issues/?jql=issue%20in%20(TECHWIM-4130)" TargetMode="External" Id="rId761"/><Relationship Type="http://schemas.openxmlformats.org/officeDocument/2006/relationships/hyperlink" Target="https://jira.its-sib.ru/issues/?jql=issue%20in%20(TECHWIM-4130)" TargetMode="External" Id="rId762"/><Relationship Type="http://schemas.openxmlformats.org/officeDocument/2006/relationships/hyperlink" Target="https://jira.its-sib.ru/issues/?jql=issue%20in%20(TECHWIM-4090)" TargetMode="External" Id="rId763"/><Relationship Type="http://schemas.openxmlformats.org/officeDocument/2006/relationships/hyperlink" Target="https://jira.its-sib.ru/issues/?jql=issue%20in%20(TECHWIM-4090)" TargetMode="External" Id="rId764"/><Relationship Type="http://schemas.openxmlformats.org/officeDocument/2006/relationships/hyperlink" Target="https://jira.its-sib.ru/issues/?jql=issue%20in%20(TECHWIM-4100,TECHWIM-4090)" TargetMode="External" Id="rId765"/><Relationship Type="http://schemas.openxmlformats.org/officeDocument/2006/relationships/hyperlink" Target="https://jira.its-sib.ru/issues/?jql=issue%20in%20(TECHWIM-4251,TECHWIM-4250)" TargetMode="External" Id="rId766"/><Relationship Type="http://schemas.openxmlformats.org/officeDocument/2006/relationships/hyperlink" Target="https://jira.its-sib.ru/issues/?jql=issue%20in%20(TECHWIM-4251,TECHWIM-4250)" TargetMode="External" Id="rId767"/><Relationship Type="http://schemas.openxmlformats.org/officeDocument/2006/relationships/hyperlink" Target="https://jira.its-sib.ru/issues/?jql=issue%20in%20(DOCCORP-23400)" TargetMode="External" Id="rId768"/><Relationship Type="http://schemas.openxmlformats.org/officeDocument/2006/relationships/hyperlink" Target="https://jira.its-sib.ru/issues/?jql=issue%20in%20(DOCCORP-23400)" TargetMode="External" Id="rId769"/><Relationship Type="http://schemas.openxmlformats.org/officeDocument/2006/relationships/hyperlink" Target="https://jira.its-sib.ru/issues/?jql=issue%20in%20(DOCCORP-23400)" TargetMode="External" Id="rId770"/><Relationship Type="http://schemas.openxmlformats.org/officeDocument/2006/relationships/hyperlink" Target="https://jira.its-sib.ru/issues/?jql=issue%20in%20(DOCCORP-23400)" TargetMode="External" Id="rId771"/><Relationship Type="http://schemas.openxmlformats.org/officeDocument/2006/relationships/hyperlink" Target="https://jira.its-sib.ru/issues/?jql=issue%20in%20(DOCCORP-23400)" TargetMode="External" Id="rId772"/><Relationship Type="http://schemas.openxmlformats.org/officeDocument/2006/relationships/hyperlink" Target="https://jira.its-sib.ru/issues/?jql=issue%20in%20(DOCCORP-23400)" TargetMode="External" Id="rId773"/><Relationship Type="http://schemas.openxmlformats.org/officeDocument/2006/relationships/hyperlink" Target="https://jira.its-sib.ru/issues/?jql=issue%20in%20(TECHITS-1844,TECHITS-1839,TECHITS-1838,TECHITS-1837,TECHITS-1836,TECHITS-1835,TECHITS-1834)" TargetMode="External" Id="rId774"/><Relationship Type="http://schemas.openxmlformats.org/officeDocument/2006/relationships/hyperlink" Target="https://jira.its-sib.ru/issues/?jql=issue%20in%20(TECHITS-1753)" TargetMode="External" Id="rId775"/><Relationship Type="http://schemas.openxmlformats.org/officeDocument/2006/relationships/hyperlink" Target="https://jira.its-sib.ru/issues/?jql=issue%20in%20(TECHITS-1753)" TargetMode="External" Id="rId776"/><Relationship Type="http://schemas.openxmlformats.org/officeDocument/2006/relationships/hyperlink" Target="https://jira.its-sib.ru/issues/?jql=issue%20in%20(TECHITS-1752)" TargetMode="External" Id="rId777"/><Relationship Type="http://schemas.openxmlformats.org/officeDocument/2006/relationships/hyperlink" Target="https://jira.its-sib.ru/issues/?jql=issue%20in%20(TECHITS-1752)" TargetMode="External" Id="rId778"/><Relationship Type="http://schemas.openxmlformats.org/officeDocument/2006/relationships/hyperlink" Target="https://jira.its-sib.ru/issues/?jql=issue%20in%20(TECHITS-1748,TECHITS-1745,TECHITS-1744)" TargetMode="External" Id="rId779"/><Relationship Type="http://schemas.openxmlformats.org/officeDocument/2006/relationships/hyperlink" Target="https://jira.its-sib.ru/issues/?jql=issue%20in%20(TECHITS-1748)" TargetMode="External" Id="rId780"/><Relationship Type="http://schemas.openxmlformats.org/officeDocument/2006/relationships/hyperlink" Target="https://jira.its-sib.ru/issues/?jql=issue%20in%20(TECHITS-1760)" TargetMode="External" Id="rId781"/><Relationship Type="http://schemas.openxmlformats.org/officeDocument/2006/relationships/hyperlink" Target="https://jira.its-sib.ru/issues/?jql=issue%20in%20(TECHITS-1760)" TargetMode="External" Id="rId782"/><Relationship Type="http://schemas.openxmlformats.org/officeDocument/2006/relationships/hyperlink" Target="https://jira.its-sib.ru/issues/?jql=issue%20in%20(TECHITS-1751,TECHITS-1750,TECHITS-1749,TECHITS-1746,TECHITS-1742)" TargetMode="External" Id="rId783"/><Relationship Type="http://schemas.openxmlformats.org/officeDocument/2006/relationships/hyperlink" Target="https://jira.its-sib.ru/issues/?jql=issue%20in%20(TECHITS-1751,TECHITS-1750,TECHITS-1749)" TargetMode="External" Id="rId784"/><Relationship Type="http://schemas.openxmlformats.org/officeDocument/2006/relationships/hyperlink" Target="https://jira.its-sib.ru/issues/?jql=issue%20in%20(TECHITS-1780)" TargetMode="External" Id="rId785"/><Relationship Type="http://schemas.openxmlformats.org/officeDocument/2006/relationships/hyperlink" Target="https://jira.its-sib.ru/issues/?jql=issue%20in%20(DOCCORP-22924)" TargetMode="External" Id="rId786"/><Relationship Type="http://schemas.openxmlformats.org/officeDocument/2006/relationships/hyperlink" Target="https://jira.its-sib.ru/issues/?jql=issue%20in%20(DOCCORP-22924)" TargetMode="External" Id="rId787"/><Relationship Type="http://schemas.openxmlformats.org/officeDocument/2006/relationships/hyperlink" Target="https://jira.its-sib.ru/issues/?jql=issue%20in%20(DOCCORP-22924)" TargetMode="External" Id="rId788"/><Relationship Type="http://schemas.openxmlformats.org/officeDocument/2006/relationships/hyperlink" Target="https://jira.its-sib.ru/issues/?jql=issue%20in%20(DOCCORP-22924)" TargetMode="External" Id="rId789"/><Relationship Type="http://schemas.openxmlformats.org/officeDocument/2006/relationships/hyperlink" Target="https://jira.its-sib.ru/issues/?jql=issue%20in%20(DOCCORP-22924)" TargetMode="External" Id="rId790"/><Relationship Type="http://schemas.openxmlformats.org/officeDocument/2006/relationships/hyperlink" Target="https://jira.its-sib.ru/issues/?jql=issue%20in%20(DOCCORP-22924)" TargetMode="External" Id="rId791"/><Relationship Type="http://schemas.openxmlformats.org/officeDocument/2006/relationships/hyperlink" Target="https://jira.its-sib.ru/issues/?jql=issue%20in%20(DOCCORP-22924)" TargetMode="External" Id="rId792"/><Relationship Type="http://schemas.openxmlformats.org/officeDocument/2006/relationships/hyperlink" Target="https://jira.its-sib.ru/issues/?jql=issue%20in%20(TECHWIM-4028)" TargetMode="External" Id="rId793"/><Relationship Type="http://schemas.openxmlformats.org/officeDocument/2006/relationships/hyperlink" Target="https://jira.its-sib.ru/issues/?jql=issue%20in%20(TECHWIM-4028)" TargetMode="External" Id="rId794"/><Relationship Type="http://schemas.openxmlformats.org/officeDocument/2006/relationships/hyperlink" Target="https://jira.its-sib.ru/issues/?jql=issue%20in%20(TECHWIM-4028)" TargetMode="External" Id="rId795"/><Relationship Type="http://schemas.openxmlformats.org/officeDocument/2006/relationships/hyperlink" Target="https://jira.its-sib.ru/issues/?jql=issue%20in%20(TECHWIM-4239)" TargetMode="External" Id="rId796"/><Relationship Type="http://schemas.openxmlformats.org/officeDocument/2006/relationships/hyperlink" Target="https://jira.its-sib.ru/issues/?jql=issue%20in%20(TECHWIM-4125)" TargetMode="External" Id="rId797"/><Relationship Type="http://schemas.openxmlformats.org/officeDocument/2006/relationships/hyperlink" Target="https://jira.its-sib.ru/issues/?jql=issue%20in%20(TECHWIM-4125)" TargetMode="External" Id="rId798"/><Relationship Type="http://schemas.openxmlformats.org/officeDocument/2006/relationships/hyperlink" Target="https://jira.its-sib.ru/issues/?jql=issue%20in%20(TECHWIM-4125)" TargetMode="External" Id="rId799"/><Relationship Type="http://schemas.openxmlformats.org/officeDocument/2006/relationships/hyperlink" Target="https://jira.its-sib.ru/issues/?jql=issue%20in%20(TECHWIM-4028)" TargetMode="External" Id="rId800"/><Relationship Type="http://schemas.openxmlformats.org/officeDocument/2006/relationships/hyperlink" Target="https://jira.its-sib.ru/issues/?jql=issue%20in%20(TECHWIM-4028)" TargetMode="External" Id="rId801"/><Relationship Type="http://schemas.openxmlformats.org/officeDocument/2006/relationships/hyperlink" Target="https://jira.its-sib.ru/issues/?jql=issue%20in%20(TECHWIM-4028)" TargetMode="External" Id="rId802"/><Relationship Type="http://schemas.openxmlformats.org/officeDocument/2006/relationships/hyperlink" Target="https://jira.its-sib.ru/issues/?jql=issue%20in%20(TECHWIM-4239)" TargetMode="External" Id="rId803"/><Relationship Type="http://schemas.openxmlformats.org/officeDocument/2006/relationships/hyperlink" Target="https://jira.its-sib.ru/issues/?jql=issue%20in%20(TECHWIM-4125)" TargetMode="External" Id="rId804"/><Relationship Type="http://schemas.openxmlformats.org/officeDocument/2006/relationships/hyperlink" Target="https://jira.its-sib.ru/issues/?jql=issue%20in%20(TECHWIM-4125)" TargetMode="External" Id="rId805"/><Relationship Type="http://schemas.openxmlformats.org/officeDocument/2006/relationships/hyperlink" Target="https://jira.its-sib.ru/issues/?jql=issue%20in%20(TECHWIM-4125)" TargetMode="External" Id="rId806"/><Relationship Type="http://schemas.openxmlformats.org/officeDocument/2006/relationships/hyperlink" Target="https://jira.its-sib.ru/issues/?jql=issue%20in%20(TECHWIM-3691)" TargetMode="External" Id="rId807"/><Relationship Type="http://schemas.openxmlformats.org/officeDocument/2006/relationships/hyperlink" Target="https://jira.its-sib.ru/issues/?jql=issue%20in%20(TECHWIM-3691)" TargetMode="External" Id="rId808"/><Relationship Type="http://schemas.openxmlformats.org/officeDocument/2006/relationships/hyperlink" Target="https://jira.its-sib.ru/issues/?jql=issue%20in%20(TECHWIM-3691,TECHWIM-4131)" TargetMode="External" Id="rId809"/><Relationship Type="http://schemas.openxmlformats.org/officeDocument/2006/relationships/hyperlink" Target="https://jira.its-sib.ru/issues/?jql=issue%20in%20(TECHWIM-3691)" TargetMode="External" Id="rId810"/><Relationship Type="http://schemas.openxmlformats.org/officeDocument/2006/relationships/hyperlink" Target="https://jira.its-sib.ru/issues/?jql=issue%20in%20(TECHWIM-3691)" TargetMode="External" Id="rId811"/><Relationship Type="http://schemas.openxmlformats.org/officeDocument/2006/relationships/hyperlink" Target="https://jira.its-sib.ru/issues/?jql=issue%20in%20(TECHWIM-3691)" TargetMode="External" Id="rId812"/><Relationship Type="http://schemas.openxmlformats.org/officeDocument/2006/relationships/hyperlink" Target="https://jira.its-sib.ru/issues/?jql=issue%20in%20(TECHWIM-3691)" TargetMode="External" Id="rId813"/><Relationship Type="http://schemas.openxmlformats.org/officeDocument/2006/relationships/hyperlink" Target="https://jira.its-sib.ru/issues/?jql=issue%20in%20(TECHWIM-3691)" TargetMode="External" Id="rId814"/><Relationship Type="http://schemas.openxmlformats.org/officeDocument/2006/relationships/hyperlink" Target="https://jira.its-sib.ru/issues/?jql=issue%20in%20(TECHWIM-3691)" TargetMode="External" Id="rId815"/><Relationship Type="http://schemas.openxmlformats.org/officeDocument/2006/relationships/hyperlink" Target="https://jira.its-sib.ru/issues/?jql=issue%20in%20(TECHWIM-3691)" TargetMode="External" Id="rId816"/><Relationship Type="http://schemas.openxmlformats.org/officeDocument/2006/relationships/hyperlink" Target="https://jira.its-sib.ru/issues/?jql=issue%20in%20(TECHWIM-3691)" TargetMode="External" Id="rId817"/><Relationship Type="http://schemas.openxmlformats.org/officeDocument/2006/relationships/hyperlink" Target="https://jira.its-sib.ru/issues/?jql=issue%20in%20(TECHWIM-3691)" TargetMode="External" Id="rId818"/><Relationship Type="http://schemas.openxmlformats.org/officeDocument/2006/relationships/hyperlink" Target="https://jira.its-sib.ru/issues/?jql=issue%20in%20(TECHWIM-3691,DOCCORP-23382)" TargetMode="External" Id="rId819"/><Relationship Type="http://schemas.openxmlformats.org/officeDocument/2006/relationships/hyperlink" Target="https://jira.its-sib.ru/issues/?jql=issue%20in%20(TECHWIM-3691,DOCCORP-23382)" TargetMode="External" Id="rId820"/><Relationship Type="http://schemas.openxmlformats.org/officeDocument/2006/relationships/hyperlink" Target="https://jira.its-sib.ru/issues/?jql=issue%20in%20(DOCCORP-23489)" TargetMode="External" Id="rId821"/><Relationship Type="http://schemas.openxmlformats.org/officeDocument/2006/relationships/hyperlink" Target="https://jira.its-sib.ru/issues/?jql=issue%20in%20(DOCCORP-23452)" TargetMode="External" Id="rId822"/><Relationship Type="http://schemas.openxmlformats.org/officeDocument/2006/relationships/hyperlink" Target="https://jira.its-sib.ru/issues/?jql=issue%20in%20(DOCCORP-23452)" TargetMode="External" Id="rId823"/><Relationship Type="http://schemas.openxmlformats.org/officeDocument/2006/relationships/hyperlink" Target="https://jira.its-sib.ru/issues/?jql=issue%20in%20(DOCCORP-23452)" TargetMode="External" Id="rId824"/><Relationship Type="http://schemas.openxmlformats.org/officeDocument/2006/relationships/hyperlink" Target="https://jira.its-sib.ru/issues/?jql=issue%20in%20(TECHWIM-4098)" TargetMode="External" Id="rId825"/><Relationship Type="http://schemas.openxmlformats.org/officeDocument/2006/relationships/hyperlink" Target="https://jira.its-sib.ru/issues/?jql=issue%20in%20(TECHWIM-4147)" TargetMode="External" Id="rId826"/><Relationship Type="http://schemas.openxmlformats.org/officeDocument/2006/relationships/hyperlink" Target="https://jira.its-sib.ru/issues/?jql=issue%20in%20(TECHWIM-4166,TECHWIM-4162)" TargetMode="External" Id="rId827"/><Relationship Type="http://schemas.openxmlformats.org/officeDocument/2006/relationships/hyperlink" Target="https://jira.its-sib.ru/issues/?jql=issue%20in%20(TECHWIM-4157)" TargetMode="External" Id="rId828"/><Relationship Type="http://schemas.openxmlformats.org/officeDocument/2006/relationships/hyperlink" Target="https://jira.its-sib.ru/issues/?jql=issue%20in%20(TECHWIM-4233,TECHWIM-4226)" TargetMode="External" Id="rId829"/><Relationship Type="http://schemas.openxmlformats.org/officeDocument/2006/relationships/hyperlink" Target="https://jira.its-sib.ru/issues/?jql=issue%20in%20(TECHWIM-4226)" TargetMode="External" Id="rId830"/><Relationship Type="http://schemas.openxmlformats.org/officeDocument/2006/relationships/hyperlink" Target="https://jira.its-sib.ru/issues/?jql=issue%20in%20(TECHWIM-4226)" TargetMode="External" Id="rId831"/><Relationship Type="http://schemas.openxmlformats.org/officeDocument/2006/relationships/hyperlink" Target="https://jira.its-sib.ru/issues/?jql=issue%20in%20(TECHWIM-4226)" TargetMode="External" Id="rId832"/><Relationship Type="http://schemas.openxmlformats.org/officeDocument/2006/relationships/hyperlink" Target="https://jira.its-sib.ru/issues/?jql=issue%20in%20(TECHWIM-4262,TECHWIM-4226)" TargetMode="External" Id="rId833"/><Relationship Type="http://schemas.openxmlformats.org/officeDocument/2006/relationships/hyperlink" Target="https://jira.its-sib.ru/issues/?jql=issue%20in%20(TECHWIM-4226)" TargetMode="External" Id="rId834"/><Relationship Type="http://schemas.openxmlformats.org/officeDocument/2006/relationships/hyperlink" Target="https://jira.its-sib.ru/issues/?jql=issue%20in%20(TECHWIM-4226)" TargetMode="External" Id="rId835"/><Relationship Type="http://schemas.openxmlformats.org/officeDocument/2006/relationships/hyperlink" Target="https://jira.its-sib.ru/issues/?jql=issue%20in%20(TECHWIM-4144)" TargetMode="External" Id="rId836"/><Relationship Type="http://schemas.openxmlformats.org/officeDocument/2006/relationships/hyperlink" Target="https://jira.its-sib.ru/issues/?jql=issue%20in%20(TECHWIM-4079)" TargetMode="External" Id="rId837"/><Relationship Type="http://schemas.openxmlformats.org/officeDocument/2006/relationships/hyperlink" Target="https://jira.its-sib.ru/issues/?jql=issue%20in%20(TECHWIM-4161)" TargetMode="External" Id="rId838"/><Relationship Type="http://schemas.openxmlformats.org/officeDocument/2006/relationships/hyperlink" Target="https://jira.its-sib.ru/issues/?jql=issue%20in%20(TECHWIM-4161)" TargetMode="External" Id="rId839"/><Relationship Type="http://schemas.openxmlformats.org/officeDocument/2006/relationships/hyperlink" Target="https://jira.its-sib.ru/issues/?jql=issue%20in%20(TECHWIM-4322)" TargetMode="External" Id="rId840"/><Relationship Type="http://schemas.openxmlformats.org/officeDocument/2006/relationships/hyperlink" Target="https://jira.its-sib.ru/issues/?jql=issue%20in%20(TECHWIM-4322)" TargetMode="External" Id="rId841"/><Relationship Type="http://schemas.openxmlformats.org/officeDocument/2006/relationships/hyperlink" Target="https://jira.its-sib.ru/issues/?jql=issue%20in%20(TECHWIM-4322)" TargetMode="External" Id="rId842"/><Relationship Type="http://schemas.openxmlformats.org/officeDocument/2006/relationships/hyperlink" Target="https://jira.its-sib.ru/issues/?jql=issue%20in%20(TECHWIM-4113)" TargetMode="External" Id="rId843"/><Relationship Type="http://schemas.openxmlformats.org/officeDocument/2006/relationships/hyperlink" Target="https://jira.its-sib.ru/issues/?jql=issue%20in%20(TECHWIM-3738)" TargetMode="External" Id="rId844"/><Relationship Type="http://schemas.openxmlformats.org/officeDocument/2006/relationships/hyperlink" Target="https://jira.its-sib.ru/issues/?jql=issue%20in%20(TECHWIM-3738)" TargetMode="External" Id="rId845"/><Relationship Type="http://schemas.openxmlformats.org/officeDocument/2006/relationships/hyperlink" Target="https://jira.its-sib.ru/issues/?jql=issue%20in%20(TECHWIM-3738)" TargetMode="External" Id="rId846"/><Relationship Type="http://schemas.openxmlformats.org/officeDocument/2006/relationships/hyperlink" Target="https://jira.its-sib.ru/issues/?jql=issue%20in%20(TECHWIM-3738)" TargetMode="External" Id="rId847"/><Relationship Type="http://schemas.openxmlformats.org/officeDocument/2006/relationships/hyperlink" Target="https://jira.its-sib.ru/issues/?jql=issue%20in%20(TECHWIM-3738)" TargetMode="External" Id="rId848"/><Relationship Type="http://schemas.openxmlformats.org/officeDocument/2006/relationships/hyperlink" Target="https://jira.its-sib.ru/issues/?jql=issue%20in%20(TECHWIM-3738)" TargetMode="External" Id="rId849"/><Relationship Type="http://schemas.openxmlformats.org/officeDocument/2006/relationships/hyperlink" Target="https://jira.its-sib.ru/issues/?jql=issue%20in%20(TECHWIM-3738)" TargetMode="External" Id="rId850"/><Relationship Type="http://schemas.openxmlformats.org/officeDocument/2006/relationships/hyperlink" Target="https://jira.its-sib.ru/issues/?jql=issue%20in%20(TECHWIM-3738)" TargetMode="External" Id="rId851"/><Relationship Type="http://schemas.openxmlformats.org/officeDocument/2006/relationships/hyperlink" Target="https://jira.its-sib.ru/issues/?jql=issue%20in%20(TECHWIM-3738)" TargetMode="External" Id="rId852"/><Relationship Type="http://schemas.openxmlformats.org/officeDocument/2006/relationships/hyperlink" Target="https://jira.its-sib.ru/issues/?jql=issue%20in%20(TECHWIM-3738)" TargetMode="External" Id="rId853"/><Relationship Type="http://schemas.openxmlformats.org/officeDocument/2006/relationships/hyperlink" Target="https://jira.its-sib.ru/issues/?jql=issue%20in%20(TECHWIM-3738)" TargetMode="External" Id="rId854"/><Relationship Type="http://schemas.openxmlformats.org/officeDocument/2006/relationships/hyperlink" Target="https://jira.its-sib.ru/issues/?jql=issue%20in%20(TECHWIM-4052,TECHWIM-4011,TECHWIM-3978,TECHWIM-3688)" TargetMode="External" Id="rId855"/><Relationship Type="http://schemas.openxmlformats.org/officeDocument/2006/relationships/hyperlink" Target="https://jira.its-sib.ru/issues/?jql=issue%20in%20(TECHWIM-4083,TECHWIM-4011,TECHWIM-3978)" TargetMode="External" Id="rId856"/><Relationship Type="http://schemas.openxmlformats.org/officeDocument/2006/relationships/hyperlink" Target="https://jira.its-sib.ru/issues/?jql=issue%20in%20(TECHWIM-4092,TECHWIM-4083,TECHWIM-4011,TECHWIM-3978)" TargetMode="External" Id="rId857"/><Relationship Type="http://schemas.openxmlformats.org/officeDocument/2006/relationships/hyperlink" Target="https://jira.its-sib.ru/issues/?jql=issue%20in%20(TECHWIM-4011,TECHWIM-3978)" TargetMode="External" Id="rId858"/><Relationship Type="http://schemas.openxmlformats.org/officeDocument/2006/relationships/hyperlink" Target="https://jira.its-sib.ru/issues/?jql=issue%20in%20(TECHWIM-4083,TECHWIM-4011,TECHWIM-3978)" TargetMode="External" Id="rId859"/><Relationship Type="http://schemas.openxmlformats.org/officeDocument/2006/relationships/hyperlink" Target="https://jira.its-sib.ru/issues/?jql=issue%20in%20(TECHWIM-4083,TECHWIM-4011,TECHWIM-3978,TECHWIM-3772)" TargetMode="External" Id="rId860"/><Relationship Type="http://schemas.openxmlformats.org/officeDocument/2006/relationships/hyperlink" Target="https://jira.its-sib.ru/issues/?jql=issue%20in%20(TECHWIM-4083)" TargetMode="External" Id="rId861"/><Relationship Type="http://schemas.openxmlformats.org/officeDocument/2006/relationships/hyperlink" Target="https://jira.its-sib.ru/issues/?jql=issue%20in%20(TECHWIM-4083)" TargetMode="External" Id="rId862"/><Relationship Type="http://schemas.openxmlformats.org/officeDocument/2006/relationships/hyperlink" Target="https://jira.its-sib.ru/issues/?jql=issue%20in%20(TECHWIM-4160,TECHWIM-4156)" TargetMode="External" Id="rId863"/><Relationship Type="http://schemas.openxmlformats.org/officeDocument/2006/relationships/hyperlink" Target="https://jira.its-sib.ru/issues/?jql=issue%20in%20(TECHWIM-4160,TECHWIM-4156,TECHWIM-2628)" TargetMode="External" Id="rId864"/><Relationship Type="http://schemas.openxmlformats.org/officeDocument/2006/relationships/hyperlink" Target="https://jira.its-sib.ru/issues/?jql=issue%20in%20(TECHWIM-4188,TECHWIM-4193,TECHWIM-4160)" TargetMode="External" Id="rId865"/><Relationship Type="http://schemas.openxmlformats.org/officeDocument/2006/relationships/hyperlink" Target="https://jira.its-sib.ru/issues/?jql=issue%20in%20(TECHWIM-4228,TECHWIM-4160)" TargetMode="External" Id="rId866"/><Relationship Type="http://schemas.openxmlformats.org/officeDocument/2006/relationships/hyperlink" Target="https://jira.its-sib.ru/issues/?jql=issue%20in%20(TECHWIM-4228,TECHWIM-4160)" TargetMode="External" Id="rId867"/><Relationship Type="http://schemas.openxmlformats.org/officeDocument/2006/relationships/hyperlink" Target="https://jira.its-sib.ru/issues/?jql=issue%20in%20(TECHWIM-4160)" TargetMode="External" Id="rId868"/><Relationship Type="http://schemas.openxmlformats.org/officeDocument/2006/relationships/hyperlink" Target="https://jira.its-sib.ru/issues/?jql=issue%20in%20(TECHWIM-4279)" TargetMode="External" Id="rId869"/><Relationship Type="http://schemas.openxmlformats.org/officeDocument/2006/relationships/hyperlink" Target="https://jira.its-sib.ru/issues/?jql=issue%20in%20(TECHWIM-4279)" TargetMode="External" Id="rId870"/><Relationship Type="http://schemas.openxmlformats.org/officeDocument/2006/relationships/hyperlink" Target="https://jira.its-sib.ru/issues/?jql=issue%20in%20(TECHWIM-4279)" TargetMode="External" Id="rId871"/><Relationship Type="http://schemas.openxmlformats.org/officeDocument/2006/relationships/hyperlink" Target="https://jira.its-sib.ru/issues/?jql=issue%20in%20(TECHFVF-113,TECHFVF-112,TECHFVF-111)" TargetMode="External" Id="rId872"/><Relationship Type="http://schemas.openxmlformats.org/officeDocument/2006/relationships/hyperlink" Target="https://jira.its-sib.ru/issues/?jql=issue%20in%20(TECHFVF-113,TECHFVF-112,TECHFVF-111)" TargetMode="External" Id="rId873"/><Relationship Type="http://schemas.openxmlformats.org/officeDocument/2006/relationships/hyperlink" Target="https://jira.its-sib.ru/issues/?jql=issue%20in%20(TECHFVF-113,TECHFVF-112,TECHFVF-111)" TargetMode="External" Id="rId874"/><Relationship Type="http://schemas.openxmlformats.org/officeDocument/2006/relationships/hyperlink" Target="https://jira.its-sib.ru/issues/?jql=issue%20in%20(TECHFVF-113,TECHFVF-112,TECHFVF-111)" TargetMode="External" Id="rId875"/><Relationship Type="http://schemas.openxmlformats.org/officeDocument/2006/relationships/hyperlink" Target="https://jira.its-sib.ru/issues/?jql=issue%20in%20(TECHFVF-113,TECHFVF-112,TECHFVF-111)" TargetMode="External" Id="rId876"/><Relationship Type="http://schemas.openxmlformats.org/officeDocument/2006/relationships/hyperlink" Target="https://jira.its-sib.ru/issues/?jql=issue%20in%20(TECHFVF-113,TECHFVF-112,TECHFVF-111)" TargetMode="External" Id="rId877"/><Relationship Type="http://schemas.openxmlformats.org/officeDocument/2006/relationships/hyperlink" Target="https://jira.its-sib.ru/issues/?jql=issue%20in%20(TECHWIM-4330)" TargetMode="External" Id="rId878"/><Relationship Type="http://schemas.openxmlformats.org/officeDocument/2006/relationships/hyperlink" Target="https://jira.its-sib.ru/issues/?jql=issue%20in%20(TECHWIM-4074,TECHWIM-3395)" TargetMode="External" Id="rId879"/><Relationship Type="http://schemas.openxmlformats.org/officeDocument/2006/relationships/hyperlink" Target="https://jira.its-sib.ru/issues/?jql=issue%20in%20(TECHWIM-4141,TECHWIM-4140,TECHWIM-4137)" TargetMode="External" Id="rId880"/><Relationship Type="http://schemas.openxmlformats.org/officeDocument/2006/relationships/hyperlink" Target="https://jira.its-sib.ru/issues/?jql=issue%20in%20(TECHWIM-4141,TECHWIM-4140)" TargetMode="External" Id="rId881"/><Relationship Type="http://schemas.openxmlformats.org/officeDocument/2006/relationships/hyperlink" Target="https://jira.its-sib.ru/issues/?jql=issue%20in%20(TECHWIM-4179)" TargetMode="External" Id="rId882"/><Relationship Type="http://schemas.openxmlformats.org/officeDocument/2006/relationships/hyperlink" Target="https://jira.its-sib.ru/issues/?jql=issue%20in%20(TECHWIM-4199,TECHWIM-4179)" TargetMode="External" Id="rId883"/><Relationship Type="http://schemas.openxmlformats.org/officeDocument/2006/relationships/hyperlink" Target="https://jira.its-sib.ru/issues/?jql=issue%20in%20(TECHWIM-4223)" TargetMode="External" Id="rId884"/><Relationship Type="http://schemas.openxmlformats.org/officeDocument/2006/relationships/hyperlink" Target="https://jira.its-sib.ru/issues/?jql=issue%20in%20(TECHWIM-4328)" TargetMode="External" Id="rId885"/><Relationship Type="http://schemas.openxmlformats.org/officeDocument/2006/relationships/hyperlink" Target="https://jira.its-sib.ru/issues/?jql=issue%20in%20(TECHWIM-4328)" TargetMode="External" Id="rId886"/><Relationship Type="http://schemas.openxmlformats.org/officeDocument/2006/relationships/hyperlink" Target="https://jira.its-sib.ru/issues/?jql=issue%20in%20(TECHWIM-4185)" TargetMode="External" Id="rId887"/><Relationship Type="http://schemas.openxmlformats.org/officeDocument/2006/relationships/hyperlink" Target="https://jira.its-sib.ru/issues/?jql=issue%20in%20(TECHWIM-4185)" TargetMode="External" Id="rId888"/><Relationship Type="http://schemas.openxmlformats.org/officeDocument/2006/relationships/hyperlink" Target="https://jira.its-sib.ru/issues/?jql=issue%20in%20(TECHWIM-4205)" TargetMode="External" Id="rId889"/><Relationship Type="http://schemas.openxmlformats.org/officeDocument/2006/relationships/hyperlink" Target="https://jira.its-sib.ru/issues/?jql=issue%20in%20(TECHWIM-4209)" TargetMode="External" Id="rId890"/><Relationship Type="http://schemas.openxmlformats.org/officeDocument/2006/relationships/hyperlink" Target="https://jira.its-sib.ru/issues/?jql=issue%20in%20(TECHWIM-4342,TECHWIM-4331)" TargetMode="External" Id="rId891"/><Relationship Type="http://schemas.openxmlformats.org/officeDocument/2006/relationships/hyperlink" Target="https://jira.its-sib.ru/issues/?jql=issue%20in%20(TECHWIM-4231)" TargetMode="External" Id="rId892"/><Relationship Type="http://schemas.openxmlformats.org/officeDocument/2006/relationships/hyperlink" Target="https://jira.its-sib.ru/issues/?jql=issue%20in%20(TECHWIM-4231)" TargetMode="External" Id="rId893"/><Relationship Type="http://schemas.openxmlformats.org/officeDocument/2006/relationships/hyperlink" Target="https://jira.its-sib.ru/issues/?jql=issue%20in%20(TECHWIM-4318,TECHWIM-4308,TECHWIM-4307,TECHWIM-4153)" TargetMode="External" Id="rId894"/><Relationship Type="http://schemas.openxmlformats.org/officeDocument/2006/relationships/hyperlink" Target="https://jira.its-sib.ru/issues/?jql=issue%20in%20(TECHWIM-4318,TECHWIM-4308,TECHWIM-4307,TECHWIM-4153)" TargetMode="External" Id="rId895"/><Relationship Type="http://schemas.openxmlformats.org/officeDocument/2006/relationships/hyperlink" Target="https://jira.its-sib.ru/issues/?jql=issue%20in%20(TECHWIM-4318,TECHWIM-4153)" TargetMode="External" Id="rId896"/><Relationship Type="http://schemas.openxmlformats.org/officeDocument/2006/relationships/hyperlink" Target="https://jira.its-sib.ru/issues/?jql=issue%20in%20(TECHWIM-4153)" TargetMode="External" Id="rId897"/><Relationship Type="http://schemas.openxmlformats.org/officeDocument/2006/relationships/hyperlink" Target="https://jira.its-sib.ru/issues/?jql=issue%20in%20(TECHWIM-4153)" TargetMode="External" Id="rId898"/><Relationship Type="http://schemas.openxmlformats.org/officeDocument/2006/relationships/hyperlink" Target="https://jira.its-sib.ru/issues/?jql=issue%20in%20(TECHWIM-4125)" TargetMode="External" Id="rId899"/><Relationship Type="http://schemas.openxmlformats.org/officeDocument/2006/relationships/hyperlink" Target="https://jira.its-sib.ru/issues/?jql=issue%20in%20(TECHWIM-4125)" TargetMode="External" Id="rId900"/><Relationship Type="http://schemas.openxmlformats.org/officeDocument/2006/relationships/hyperlink" Target="https://jira.its-sib.ru/issues/?jql=issue%20in%20(TECHWIM-4125)" TargetMode="External" Id="rId901"/><Relationship Type="http://schemas.openxmlformats.org/officeDocument/2006/relationships/hyperlink" Target="https://jira.its-sib.ru/issues/?jql=issue%20in%20(TECHFVF-107,TECHFVF-106,TECHFVF-106)" TargetMode="External" Id="rId902"/><Relationship Type="http://schemas.openxmlformats.org/officeDocument/2006/relationships/hyperlink" Target="https://jira.its-sib.ru/issues/?jql=issue%20in%20(TECHFVF-114)" TargetMode="External" Id="rId903"/><Relationship Type="http://schemas.openxmlformats.org/officeDocument/2006/relationships/hyperlink" Target="https://jira.its-sib.ru/issues/?jql=issue%20in%20(TECHFVF-115)" TargetMode="External" Id="rId904"/><Relationship Type="http://schemas.openxmlformats.org/officeDocument/2006/relationships/hyperlink" Target="https://jira.its-sib.ru/issues/?jql=issue%20in%20(0,DOCCORP-23357)" TargetMode="External" Id="rId905"/><Relationship Type="http://schemas.openxmlformats.org/officeDocument/2006/relationships/hyperlink" Target="https://jira.its-sib.ru/issues/?jql=issue%20in%20(TECHITS-1759,TECHITS-1758,TECHITS-1757,TECHITS-1756,TECHITS-1755,TECHITS-1754)" TargetMode="External" Id="rId906"/><Relationship Type="http://schemas.openxmlformats.org/officeDocument/2006/relationships/hyperlink" Target="https://jira.its-sib.ru/issues/?jql=issue%20in%20(DOCCORP-23179)" TargetMode="External" Id="rId907"/><Relationship Type="http://schemas.openxmlformats.org/officeDocument/2006/relationships/hyperlink" Target="https://jira.its-sib.ru/issues/?jql=issue%20in%20(DOCCORP-23179)" TargetMode="External" Id="rId908"/><Relationship Type="http://schemas.openxmlformats.org/officeDocument/2006/relationships/hyperlink" Target="https://jira.its-sib.ru/issues/?jql=issue%20in%20(DOCCORP-23179)" TargetMode="External" Id="rId909"/><Relationship Type="http://schemas.openxmlformats.org/officeDocument/2006/relationships/hyperlink" Target="https://jira.its-sib.ru/issues/?jql=issue%20in%20(DOCCORP-23179)" TargetMode="External" Id="rId910"/><Relationship Type="http://schemas.openxmlformats.org/officeDocument/2006/relationships/hyperlink" Target="https://jira.its-sib.ru/issues/?jql=issue%20in%20(DOCCORP-23179)" TargetMode="External" Id="rId911"/><Relationship Type="http://schemas.openxmlformats.org/officeDocument/2006/relationships/hyperlink" Target="https://jira.its-sib.ru/issues/?jql=issue%20in%20(DOCCORP-23179)" TargetMode="External" Id="rId912"/><Relationship Type="http://schemas.openxmlformats.org/officeDocument/2006/relationships/hyperlink" Target="https://jira.its-sib.ru/issues/?jql=issue%20in%20(DOCCORP-23179)" TargetMode="External" Id="rId913"/><Relationship Type="http://schemas.openxmlformats.org/officeDocument/2006/relationships/hyperlink" Target="https://jira.its-sib.ru/issues/?jql=issue%20in%20(DOCCORP-23179)" TargetMode="External" Id="rId914"/><Relationship Type="http://schemas.openxmlformats.org/officeDocument/2006/relationships/hyperlink" Target="https://jira.its-sib.ru/issues/?jql=issue%20in%20(DOCCORP-23179)" TargetMode="External" Id="rId915"/><Relationship Type="http://schemas.openxmlformats.org/officeDocument/2006/relationships/hyperlink" Target="https://jira.its-sib.ru/issues/?jql=issue%20in%20(DOCCORP-23179)" TargetMode="External" Id="rId916"/><Relationship Type="http://schemas.openxmlformats.org/officeDocument/2006/relationships/hyperlink" Target="https://jira.its-sib.ru/issues/?jql=issue%20in%20(DOCCORP-23179)" TargetMode="External" Id="rId917"/><Relationship Type="http://schemas.openxmlformats.org/officeDocument/2006/relationships/hyperlink" Target="https://jira.its-sib.ru/issues/?jql=issue%20in%20(DOCCORP-23179)" TargetMode="External" Id="rId918"/><Relationship Type="http://schemas.openxmlformats.org/officeDocument/2006/relationships/hyperlink" Target="https://jira.its-sib.ru/issues/?jql=issue%20in%20(DOCCORP-23179)" TargetMode="External" Id="rId919"/><Relationship Type="http://schemas.openxmlformats.org/officeDocument/2006/relationships/hyperlink" Target="https://jira.its-sib.ru/issues/?jql=issue%20in%20(TECHWIM-4085,DOCCORP-23179)" TargetMode="External" Id="rId920"/><Relationship Type="http://schemas.openxmlformats.org/officeDocument/2006/relationships/hyperlink" Target="https://jira.its-sib.ru/issues/?jql=issue%20in%20(TECHWIM-4085,DOCCORP-23179)" TargetMode="External" Id="rId921"/><Relationship Type="http://schemas.openxmlformats.org/officeDocument/2006/relationships/hyperlink" Target="https://jira.its-sib.ru/issues/?jql=issue%20in%20(TECHWIM-4085,DOCCORP-23179,TECHWIM-4084,DOCCORP-23179)" TargetMode="External" Id="rId922"/><Relationship Type="http://schemas.openxmlformats.org/officeDocument/2006/relationships/hyperlink" Target="https://jira.its-sib.ru/issues/?jql=issue%20in%20(TECHWIM-4085,DOCCORP-23179,TECHWIM-4084,DOCCORP-23179)" TargetMode="External" Id="rId923"/><Relationship Type="http://schemas.openxmlformats.org/officeDocument/2006/relationships/hyperlink" Target="https://jira.its-sib.ru/issues/?jql=issue%20in%20(TECHWIM-4085,DOCCORP-23179,TECHWIM-4084,DOCCORP-23179)" TargetMode="External" Id="rId924"/><Relationship Type="http://schemas.openxmlformats.org/officeDocument/2006/relationships/hyperlink" Target="https://jira.its-sib.ru/issues/?jql=issue%20in%20(TECHWIM-4085,DOCCORP-23179,TECHWIM-4084,DOCCORP-23179)" TargetMode="External" Id="rId925"/><Relationship Type="http://schemas.openxmlformats.org/officeDocument/2006/relationships/hyperlink" Target="https://jira.its-sib.ru/issues/?jql=issue%20in%20(TECHWIM-4085,DOCCORP-23179,TECHWIM-4084,DOCCORP-23179)" TargetMode="External" Id="rId926"/><Relationship Type="http://schemas.openxmlformats.org/officeDocument/2006/relationships/hyperlink" Target="https://jira.its-sib.ru/issues/?jql=issue%20in%20(TECHWIM-4085,DOCCORP-23179,TECHWIM-4084,DOCCORP-23179)" TargetMode="External" Id="rId927"/><Relationship Type="http://schemas.openxmlformats.org/officeDocument/2006/relationships/hyperlink" Target="https://jira.its-sib.ru/issues/?jql=issue%20in%20(TECHWIM-4085,DOCCORP-23179,TECHWIM-4084,DOCCORP-23179)" TargetMode="External" Id="rId928"/><Relationship Type="http://schemas.openxmlformats.org/officeDocument/2006/relationships/hyperlink" Target="https://jira.its-sib.ru/issues/?jql=issue%20in%20(TECHWIM-4085,DOCCORP-23179,TECHWIM-4084,DOCCORP-23179)" TargetMode="External" Id="rId929"/><Relationship Type="http://schemas.openxmlformats.org/officeDocument/2006/relationships/hyperlink" Target="https://jira.its-sib.ru/issues/?jql=issue%20in%20(TECHWIM-4085,DOCCORP-23179,TECHWIM-4084,DOCCORP-23179)" TargetMode="External" Id="rId930"/><Relationship Type="http://schemas.openxmlformats.org/officeDocument/2006/relationships/hyperlink" Target="https://jira.its-sib.ru/issues/?jql=issue%20in%20(TECHWIM-4085,DOCCORP-23179,TECHWIM-4084,DOCCORP-23179)" TargetMode="External" Id="rId931"/><Relationship Type="http://schemas.openxmlformats.org/officeDocument/2006/relationships/hyperlink" Target="https://jira.its-sib.ru/issues/?jql=issue%20in%20(TECHWIM-4085,DOCCORP-23179,TECHWIM-4084,DOCCORP-23179)" TargetMode="External" Id="rId932"/><Relationship Type="http://schemas.openxmlformats.org/officeDocument/2006/relationships/hyperlink" Target="https://jira.its-sib.ru/issues/?jql=issue%20in%20(TECHWIM-4085,DOCCORP-23179,TECHWIM-4084,DOCCORP-23179)" TargetMode="External" Id="rId933"/><Relationship Type="http://schemas.openxmlformats.org/officeDocument/2006/relationships/hyperlink" Target="https://jira.its-sib.ru/issues/?jql=issue%20in%20(TECHWIM-4085,DOCCORP-23179,TECHWIM-4084,DOCCORP-23179)" TargetMode="External" Id="rId934"/><Relationship Type="http://schemas.openxmlformats.org/officeDocument/2006/relationships/hyperlink" Target="https://jira.its-sib.ru/issues/?jql=issue%20in%20(TECHWIM-4085,DOCCORP-23179,TECHWIM-4084,DOCCORP-23179)" TargetMode="External" Id="rId935"/><Relationship Type="http://schemas.openxmlformats.org/officeDocument/2006/relationships/hyperlink" Target="https://jira.its-sib.ru/issues/?jql=issue%20in%20(DOCCORP-23107)" TargetMode="External" Id="rId936"/><Relationship Type="http://schemas.openxmlformats.org/officeDocument/2006/relationships/hyperlink" Target="https://jira.its-sib.ru/issues/?jql=issue%20in%20(DOCCORP-23107)" TargetMode="External" Id="rId937"/><Relationship Type="http://schemas.openxmlformats.org/officeDocument/2006/relationships/hyperlink" Target="https://jira.its-sib.ru/issues/?jql=issue%20in%20(DOCCORP-23107)" TargetMode="External" Id="rId938"/><Relationship Type="http://schemas.openxmlformats.org/officeDocument/2006/relationships/hyperlink" Target="https://jira.its-sib.ru/issues/?jql=issue%20in%20(DOCCORP-23107)" TargetMode="External" Id="rId939"/><Relationship Type="http://schemas.openxmlformats.org/officeDocument/2006/relationships/hyperlink" Target="https://jira.its-sib.ru/issues/?jql=issue%20in%20(DOCCORP-23107)" TargetMode="External" Id="rId940"/><Relationship Type="http://schemas.openxmlformats.org/officeDocument/2006/relationships/hyperlink" Target="https://jira.its-sib.ru/issues/?jql=issue%20in%20(DOCCORP-23107)" TargetMode="External" Id="rId941"/><Relationship Type="http://schemas.openxmlformats.org/officeDocument/2006/relationships/hyperlink" Target="https://jira.its-sib.ru/issues/?jql=issue%20in%20(DOCCORP-23107)" TargetMode="External" Id="rId942"/><Relationship Type="http://schemas.openxmlformats.org/officeDocument/2006/relationships/hyperlink" Target="https://jira.its-sib.ru/issues/?jql=issue%20in%20(TECHWIM-4094)" TargetMode="External" Id="rId943"/><Relationship Type="http://schemas.openxmlformats.org/officeDocument/2006/relationships/hyperlink" Target="https://jira.its-sib.ru/issues/?jql=issue%20in%20(TECHWIM-4129)" TargetMode="External" Id="rId944"/><Relationship Type="http://schemas.openxmlformats.org/officeDocument/2006/relationships/hyperlink" Target="https://jira.its-sib.ru/issues/?jql=issue%20in%20(TECHWIM-4200)" TargetMode="External" Id="rId945"/><Relationship Type="http://schemas.openxmlformats.org/officeDocument/2006/relationships/hyperlink" Target="https://jira.its-sib.ru/issues/?jql=issue%20in%20(TECHWIM-4240)" TargetMode="External" Id="rId946"/><Relationship Type="http://schemas.openxmlformats.org/officeDocument/2006/relationships/hyperlink" Target="https://jira.its-sib.ru/issues/?jql=issue%20in%20(TECHWIM-4310)" TargetMode="External" Id="rId947"/><Relationship Type="http://schemas.openxmlformats.org/officeDocument/2006/relationships/hyperlink" Target="https://jira.its-sib.ru/issues/?jql=issue%20in%20(TECHWIM-4316)" TargetMode="External" Id="rId948"/><Relationship Type="http://schemas.openxmlformats.org/officeDocument/2006/relationships/hyperlink" Target="https://jira.its-sib.ru/issues/?jql=issue%20in%20(TECHITS-1789,TECHITS-1788)" TargetMode="External" Id="rId949"/><Relationship Type="http://schemas.openxmlformats.org/officeDocument/2006/relationships/hyperlink" Target="https://jira.its-sib.ru/issues/?jql=issue%20in%20(TECHITS-1790)" TargetMode="External" Id="rId950"/><Relationship Type="http://schemas.openxmlformats.org/officeDocument/2006/relationships/hyperlink" Target="https://jira.its-sib.ru/issues/?jql=issue%20in%20(TECHITS-1766)" TargetMode="External" Id="rId951"/><Relationship Type="http://schemas.openxmlformats.org/officeDocument/2006/relationships/hyperlink" Target="https://jira.its-sib.ru/issues/?jql=issue%20in%20(TECHITS-1766)" TargetMode="External" Id="rId952"/><Relationship Type="http://schemas.openxmlformats.org/officeDocument/2006/relationships/hyperlink" Target="https://jira.its-sib.ru/issues/?jql=issue%20in%20(TECHITS-1852,TECHITS-1833)" TargetMode="External" Id="rId953"/><Relationship Type="http://schemas.openxmlformats.org/officeDocument/2006/relationships/hyperlink" Target="https://jira.its-sib.ru/issues/?jql=issue%20in%20(TECHITS-1813,TECHITS-1812)" TargetMode="External" Id="rId954"/><Relationship Type="http://schemas.openxmlformats.org/officeDocument/2006/relationships/hyperlink" Target="https://jira.its-sib.ru/issues/?jql=issue%20in%20(TECHWIM-4119)" TargetMode="External" Id="rId955"/><Relationship Type="http://schemas.openxmlformats.org/officeDocument/2006/relationships/hyperlink" Target="https://jira.its-sib.ru/issues/?jql=issue%20in%20(TECHWIM-4191,DOCCORP-23420)" TargetMode="External" Id="rId956"/><Relationship Type="http://schemas.openxmlformats.org/officeDocument/2006/relationships/hyperlink" Target="https://jira.its-sib.ru/issues/?jql=issue%20in%20(DOCCORP-23420)" TargetMode="External" Id="rId957"/><Relationship Type="http://schemas.openxmlformats.org/officeDocument/2006/relationships/hyperlink" Target="https://jira.its-sib.ru/issues/?jql=issue%20in%20(DOCCORP-23474)" TargetMode="External" Id="rId958"/><Relationship Type="http://schemas.openxmlformats.org/officeDocument/2006/relationships/hyperlink" Target="https://jira.its-sib.ru/issues/?jql=issue%20in%20(DOCCORP-23474)" TargetMode="External" Id="rId959"/><Relationship Type="http://schemas.openxmlformats.org/officeDocument/2006/relationships/hyperlink" Target="https://jira.its-sib.ru/issues/?jql=issue%20in%20(DOCCORP-23474)" TargetMode="External" Id="rId960"/><Relationship Type="http://schemas.openxmlformats.org/officeDocument/2006/relationships/hyperlink" Target="https://jira.its-sib.ru/issues/?jql=issue%20in%20(DOCCORP-23474)" TargetMode="External" Id="rId961"/><Relationship Type="http://schemas.openxmlformats.org/officeDocument/2006/relationships/hyperlink" Target="https://jira.its-sib.ru/issues/?jql=issue%20in%20(DOCCORP-23474)" TargetMode="External" Id="rId962"/><Relationship Type="http://schemas.openxmlformats.org/officeDocument/2006/relationships/hyperlink" Target="https://jira.its-sib.ru/issues/?jql=issue%20in%20(DOCCORP-23474)" TargetMode="External" Id="rId963"/><Relationship Type="http://schemas.openxmlformats.org/officeDocument/2006/relationships/hyperlink" Target="https://jira.its-sib.ru/issues/?jql=issue%20in%20(TECHWIM-4346)" TargetMode="External" Id="rId964"/></Relationships>
</file>

<file path=xl/worksheets/_rels/sheet5.xml.rels><Relationships xmlns="http://schemas.openxmlformats.org/package/2006/relationships"><Relationship Type="http://schemas.openxmlformats.org/officeDocument/2006/relationships/hyperlink" Target="https://jira.its-sib.ru/issues/?jql=issue in (DOCCORP-23199)" TargetMode="External" Id="rId1"/><Relationship Type="http://schemas.openxmlformats.org/officeDocument/2006/relationships/hyperlink" Target="https://jira.its-sib.ru/issues/?jql=issue in (DOCCORP-23199)" TargetMode="External" Id="rId2"/><Relationship Type="http://schemas.openxmlformats.org/officeDocument/2006/relationships/hyperlink" Target="https://jira.its-sib.ru/issues/?jql=issue in (DOCCORP-23376)" TargetMode="External" Id="rId3"/><Relationship Type="http://schemas.openxmlformats.org/officeDocument/2006/relationships/hyperlink" Target="https://jira.its-sib.ru/issues/?jql=issue in (DOCCORP-23376)" TargetMode="External" Id="rId4"/><Relationship Type="http://schemas.openxmlformats.org/officeDocument/2006/relationships/hyperlink" Target="https://jira.its-sib.ru/issues/?jql=issue in (DOCCORP-23530)" TargetMode="External" Id="rId5"/><Relationship Type="http://schemas.openxmlformats.org/officeDocument/2006/relationships/hyperlink" Target="https://jira.its-sib.ru/issues/?jql=issue in (DOCCORP-23607)" TargetMode="External" Id="rId6"/><Relationship Type="http://schemas.openxmlformats.org/officeDocument/2006/relationships/hyperlink" Target="https://jira.its-sib.ru/issues/?jql=issue in (DOCCORP-23607)" TargetMode="External" Id="rId7"/><Relationship Type="http://schemas.openxmlformats.org/officeDocument/2006/relationships/hyperlink" Target="https://jira.its-sib.ru/issues/?jql=issue in (DOCCORP-23607)" TargetMode="External" Id="rId8"/><Relationship Type="http://schemas.openxmlformats.org/officeDocument/2006/relationships/hyperlink" Target="https://jira.its-sib.ru/issues/?jql=issue in (DOCCORP-23607)" TargetMode="External" Id="rId9"/><Relationship Type="http://schemas.openxmlformats.org/officeDocument/2006/relationships/hyperlink" Target="https://jira.its-sib.ru/issues/?jql=issue in (DOCCORP-23607)" TargetMode="External" Id="rId10"/><Relationship Type="http://schemas.openxmlformats.org/officeDocument/2006/relationships/hyperlink" Target="https://jira.its-sib.ru/issues/?jql=issue in (DOCCORP-23607)" TargetMode="External" Id="rId11"/><Relationship Type="http://schemas.openxmlformats.org/officeDocument/2006/relationships/hyperlink" Target="https://jira.its-sib.ru/issues/?jql=issue in (DOCCORP-23607)" TargetMode="External" Id="rId12"/><Relationship Type="http://schemas.openxmlformats.org/officeDocument/2006/relationships/hyperlink" Target="https://jira.its-sib.ru/issues/?jql=issue in (DOCCORP-23607)" TargetMode="External" Id="rId13"/><Relationship Type="http://schemas.openxmlformats.org/officeDocument/2006/relationships/hyperlink" Target="https://jira.its-sib.ru/issues/?jql=issue in (DOCCORP-23607)" TargetMode="External" Id="rId14"/><Relationship Type="http://schemas.openxmlformats.org/officeDocument/2006/relationships/hyperlink" Target="https://jira.its-sib.ru/issues/?jql=issue in (DOCCORP-23607)" TargetMode="External" Id="rId15"/><Relationship Type="http://schemas.openxmlformats.org/officeDocument/2006/relationships/hyperlink" Target="https://jira.its-sib.ru/issues/?jql=issue in (DOCCORP-23607)" TargetMode="External" Id="rId16"/><Relationship Type="http://schemas.openxmlformats.org/officeDocument/2006/relationships/hyperlink" Target="https://jira.its-sib.ru/issues/?jql=issue in (DOCCORP-23607)" TargetMode="External" Id="rId17"/><Relationship Type="http://schemas.openxmlformats.org/officeDocument/2006/relationships/hyperlink" Target="https://jira.its-sib.ru/issues/?jql=issue in (TECHWIM-4299,TECHWIM-4031)" TargetMode="External" Id="rId18"/><Relationship Type="http://schemas.openxmlformats.org/officeDocument/2006/relationships/hyperlink" Target="https://jira.its-sib.ru/issues/?jql=issue in (TECHWIM-4299)" TargetMode="External" Id="rId19"/><Relationship Type="http://schemas.openxmlformats.org/officeDocument/2006/relationships/hyperlink" Target="https://jira.its-sib.ru/issues/?jql=issue in (TECHWIM-4299)" TargetMode="External" Id="rId20"/><Relationship Type="http://schemas.openxmlformats.org/officeDocument/2006/relationships/hyperlink" Target="https://jira.its-sib.ru/issues/?jql=issue in (DOCCORP-23539)" TargetMode="External" Id="rId21"/><Relationship Type="http://schemas.openxmlformats.org/officeDocument/2006/relationships/hyperlink" Target="https://jira.its-sib.ru/issues/?jql=issue in (DOCCORP-23539)" TargetMode="External" Id="rId22"/><Relationship Type="http://schemas.openxmlformats.org/officeDocument/2006/relationships/hyperlink" Target="https://jira.its-sib.ru/issues/?jql=issue in (DOCCORP-23539)" TargetMode="External" Id="rId23"/><Relationship Type="http://schemas.openxmlformats.org/officeDocument/2006/relationships/hyperlink" Target="https://jira.its-sib.ru/issues/?jql=issue in (DOCCORP-23539)" TargetMode="External" Id="rId24"/><Relationship Type="http://schemas.openxmlformats.org/officeDocument/2006/relationships/hyperlink" Target="https://jira.its-sib.ru/issues/?jql=issue in (DOCCORP-23539)" TargetMode="External" Id="rId25"/><Relationship Type="http://schemas.openxmlformats.org/officeDocument/2006/relationships/hyperlink" Target="https://jira.its-sib.ru/issues/?jql=issue in (DOCCORP-23539)" TargetMode="External" Id="rId26"/><Relationship Type="http://schemas.openxmlformats.org/officeDocument/2006/relationships/hyperlink" Target="https://jira.its-sib.ru/issues/?jql=issue in (DOCCORP-23539)" TargetMode="External" Id="rId27"/><Relationship Type="http://schemas.openxmlformats.org/officeDocument/2006/relationships/hyperlink" Target="https://jira.its-sib.ru/issues/?jql=issue in (DOCCORP-23539)" TargetMode="External" Id="rId28"/><Relationship Type="http://schemas.openxmlformats.org/officeDocument/2006/relationships/hyperlink" Target="https://jira.its-sib.ru/issues/?jql=issue in (DOCCORP-23539)" TargetMode="External" Id="rId29"/><Relationship Type="http://schemas.openxmlformats.org/officeDocument/2006/relationships/hyperlink" Target="https://jira.its-sib.ru/issues/?jql=issue in (DOCCORP-23539)" TargetMode="External" Id="rId30"/><Relationship Type="http://schemas.openxmlformats.org/officeDocument/2006/relationships/hyperlink" Target="https://jira.its-sib.ru/issues/?jql=issue in (TECHWIM-4529,TECHWIM-4528)" TargetMode="External" Id="rId31"/><Relationship Type="http://schemas.openxmlformats.org/officeDocument/2006/relationships/hyperlink" Target="https://jira.its-sib.ru/issues/?jql=issue in (TECHWIM-4529,TECHWIM-4528)" TargetMode="External" Id="rId32"/><Relationship Type="http://schemas.openxmlformats.org/officeDocument/2006/relationships/hyperlink" Target="https://jira.its-sib.ru/issues/?jql=issue in (TECHWIM-4609,TECHWIM-4608)" TargetMode="External" Id="rId33"/><Relationship Type="http://schemas.openxmlformats.org/officeDocument/2006/relationships/hyperlink" Target="https://jira.its-sib.ru/issues/?jql=issue in (TECHWIM-3738)" TargetMode="External" Id="rId34"/><Relationship Type="http://schemas.openxmlformats.org/officeDocument/2006/relationships/hyperlink" Target="https://jira.its-sib.ru/issues/?jql=issue in (TECHWIM-4377)" TargetMode="External" Id="rId35"/><Relationship Type="http://schemas.openxmlformats.org/officeDocument/2006/relationships/hyperlink" Target="https://jira.its-sib.ru/issues/?jql=issue in (TECHWIM-4439)" TargetMode="External" Id="rId36"/><Relationship Type="http://schemas.openxmlformats.org/officeDocument/2006/relationships/hyperlink" Target="https://jira.its-sib.ru/issues/?jql=issue in (TECHWIM-4439)" TargetMode="External" Id="rId37"/><Relationship Type="http://schemas.openxmlformats.org/officeDocument/2006/relationships/hyperlink" Target="https://jira.its-sib.ru/issues/?jql=issue in (TECHWIM-4559)" TargetMode="External" Id="rId38"/><Relationship Type="http://schemas.openxmlformats.org/officeDocument/2006/relationships/hyperlink" Target="https://jira.its-sib.ru/issues/?jql=issue in (TECHWIM-4559)" TargetMode="External" Id="rId39"/><Relationship Type="http://schemas.openxmlformats.org/officeDocument/2006/relationships/hyperlink" Target="https://jira.its-sib.ru/issues/?jql=issue in (TECHWIM-4376)" TargetMode="External" Id="rId40"/><Relationship Type="http://schemas.openxmlformats.org/officeDocument/2006/relationships/hyperlink" Target="https://jira.its-sib.ru/issues/?jql=issue in (TECHWIM-4393)" TargetMode="External" Id="rId41"/><Relationship Type="http://schemas.openxmlformats.org/officeDocument/2006/relationships/hyperlink" Target="https://jira.its-sib.ru/issues/?jql=issue in (TECHWIM-4572)" TargetMode="External" Id="rId42"/><Relationship Type="http://schemas.openxmlformats.org/officeDocument/2006/relationships/hyperlink" Target="https://jira.its-sib.ru/issues/?jql=issue in (TECHWIM-4388)" TargetMode="External" Id="rId43"/><Relationship Type="http://schemas.openxmlformats.org/officeDocument/2006/relationships/hyperlink" Target="https://jira.its-sib.ru/issues/?jql=issue in (TECHWIM-4489,TECHWIM-4488)" TargetMode="External" Id="rId44"/><Relationship Type="http://schemas.openxmlformats.org/officeDocument/2006/relationships/hyperlink" Target="https://jira.its-sib.ru/issues/?jql=issue in (TECHWIM-4561)" TargetMode="External" Id="rId45"/><Relationship Type="http://schemas.openxmlformats.org/officeDocument/2006/relationships/hyperlink" Target="https://jira.its-sib.ru/issues/?jql=issue in (TECHWIM-4562)" TargetMode="External" Id="rId46"/><Relationship Type="http://schemas.openxmlformats.org/officeDocument/2006/relationships/hyperlink" Target="https://jira.its-sib.ru/issues/?jql=issue in (TECHWIM-4562)" TargetMode="External" Id="rId47"/><Relationship Type="http://schemas.openxmlformats.org/officeDocument/2006/relationships/hyperlink" Target="https://jira.its-sib.ru/issues/?jql=issue in (TECHWIM-4562)" TargetMode="External" Id="rId48"/><Relationship Type="http://schemas.openxmlformats.org/officeDocument/2006/relationships/hyperlink" Target="https://jira.its-sib.ru/issues/?jql=issue in (TECHWIM-4562)" TargetMode="External" Id="rId49"/><Relationship Type="http://schemas.openxmlformats.org/officeDocument/2006/relationships/hyperlink" Target="https://jira.its-sib.ru/issues/?jql=issue in (TECHWIM-4394)" TargetMode="External" Id="rId50"/><Relationship Type="http://schemas.openxmlformats.org/officeDocument/2006/relationships/hyperlink" Target="https://jira.its-sib.ru/issues/?jql=issue in (TECHWIM-4394)" TargetMode="External" Id="rId51"/><Relationship Type="http://schemas.openxmlformats.org/officeDocument/2006/relationships/hyperlink" Target="https://jira.its-sib.ru/issues/?jql=issue in (TECHWIM-4429)" TargetMode="External" Id="rId52"/><Relationship Type="http://schemas.openxmlformats.org/officeDocument/2006/relationships/hyperlink" Target="https://jira.its-sib.ru/issues/?jql=issue in (TECHWIM-4490)" TargetMode="External" Id="rId53"/><Relationship Type="http://schemas.openxmlformats.org/officeDocument/2006/relationships/hyperlink" Target="https://jira.its-sib.ru/issues/?jql=issue in (TECHWIM-4386)" TargetMode="External" Id="rId54"/><Relationship Type="http://schemas.openxmlformats.org/officeDocument/2006/relationships/hyperlink" Target="https://jira.its-sib.ru/issues/?jql=issue in (TECHWIM-4580)" TargetMode="External" Id="rId55"/><Relationship Type="http://schemas.openxmlformats.org/officeDocument/2006/relationships/hyperlink" Target="https://jira.its-sib.ru/issues/?jql=issue in (TECHWIM-4603)" TargetMode="External" Id="rId56"/><Relationship Type="http://schemas.openxmlformats.org/officeDocument/2006/relationships/hyperlink" Target="https://jira.its-sib.ru/issues/?jql=issue in (TECHWIM-4402)" TargetMode="External" Id="rId57"/><Relationship Type="http://schemas.openxmlformats.org/officeDocument/2006/relationships/hyperlink" Target="https://jira.its-sib.ru/issues/?jql=issue in (TECHWIM-4397)" TargetMode="External" Id="rId58"/><Relationship Type="http://schemas.openxmlformats.org/officeDocument/2006/relationships/hyperlink" Target="https://jira.its-sib.ru/issues/?jql=issue in (TECHWIM-4397)" TargetMode="External" Id="rId59"/><Relationship Type="http://schemas.openxmlformats.org/officeDocument/2006/relationships/hyperlink" Target="https://jira.its-sib.ru/issues/?jql=issue in (TECHWIM-4472,TECHWIM-4471)" TargetMode="External" Id="rId60"/><Relationship Type="http://schemas.openxmlformats.org/officeDocument/2006/relationships/hyperlink" Target="https://jira.its-sib.ru/issues/?jql=issue in (TECHWIM-4485,TECHWIM-4472,TECHWIM-4471)" TargetMode="External" Id="rId61"/><Relationship Type="http://schemas.openxmlformats.org/officeDocument/2006/relationships/hyperlink" Target="https://jira.its-sib.ru/issues/?jql=issue in (TECHWIM-4485)" TargetMode="External" Id="rId62"/><Relationship Type="http://schemas.openxmlformats.org/officeDocument/2006/relationships/hyperlink" Target="https://jira.its-sib.ru/issues/?jql=issue in (TECHWIM-4516)" TargetMode="External" Id="rId63"/><Relationship Type="http://schemas.openxmlformats.org/officeDocument/2006/relationships/hyperlink" Target="https://jira.its-sib.ru/issues/?jql=issue in (TECHWIM-4558)" TargetMode="External" Id="rId64"/><Relationship Type="http://schemas.openxmlformats.org/officeDocument/2006/relationships/hyperlink" Target="https://jira.its-sib.ru/issues/?jql=issue in (TECHWIM-4558)" TargetMode="External" Id="rId65"/><Relationship Type="http://schemas.openxmlformats.org/officeDocument/2006/relationships/hyperlink" Target="https://jira.its-sib.ru/issues/?jql=issue in (TECHWIM-4558)" TargetMode="External" Id="rId66"/><Relationship Type="http://schemas.openxmlformats.org/officeDocument/2006/relationships/hyperlink" Target="https://jira.its-sib.ru/issues/?jql=issue in (TECHWIM-4558)" TargetMode="External" Id="rId67"/><Relationship Type="http://schemas.openxmlformats.org/officeDocument/2006/relationships/hyperlink" Target="https://jira.its-sib.ru/issues/?jql=issue in (TECHWIM-4558)" TargetMode="External" Id="rId68"/><Relationship Type="http://schemas.openxmlformats.org/officeDocument/2006/relationships/hyperlink" Target="https://jira.its-sib.ru/issues/?jql=issue in (TECHWIM-4318)" TargetMode="External" Id="rId69"/><Relationship Type="http://schemas.openxmlformats.org/officeDocument/2006/relationships/hyperlink" Target="https://jira.its-sib.ru/issues/?jql=issue in (DOCCORP-23727)" TargetMode="External" Id="rId70"/><Relationship Type="http://schemas.openxmlformats.org/officeDocument/2006/relationships/hyperlink" Target="https://jira.its-sib.ru/issues/?jql=issue in (DOCCORP-23727)" TargetMode="External" Id="rId71"/><Relationship Type="http://schemas.openxmlformats.org/officeDocument/2006/relationships/hyperlink" Target="https://jira.its-sib.ru/issues/?jql=issue in (TECHWIM-4321)" TargetMode="External" Id="rId72"/><Relationship Type="http://schemas.openxmlformats.org/officeDocument/2006/relationships/hyperlink" Target="https://jira.its-sib.ru/issues/?jql=issue in (TECHWIM-4321)" TargetMode="External" Id="rId73"/><Relationship Type="http://schemas.openxmlformats.org/officeDocument/2006/relationships/hyperlink" Target="https://jira.its-sib.ru/issues/?jql=issue in (TECHWIM-4391,TECHWIM-4377,TECHWIM-4321)" TargetMode="External" Id="rId74"/><Relationship Type="http://schemas.openxmlformats.org/officeDocument/2006/relationships/hyperlink" Target="https://jira.its-sib.ru/issues/?jql=issue in (TECHWIM-4377,TECHWIM-4321)" TargetMode="External" Id="rId75"/><Relationship Type="http://schemas.openxmlformats.org/officeDocument/2006/relationships/hyperlink" Target="https://jira.its-sib.ru/issues/?jql=issue in (TECHWIM-4377,TECHWIM-4321)" TargetMode="External" Id="rId76"/><Relationship Type="http://schemas.openxmlformats.org/officeDocument/2006/relationships/hyperlink" Target="https://jira.its-sib.ru/issues/?jql=issue in (TECHWIM-4377,TECHWIM-4321)" TargetMode="External" Id="rId77"/><Relationship Type="http://schemas.openxmlformats.org/officeDocument/2006/relationships/hyperlink" Target="https://jira.its-sib.ru/issues/?jql=issue in (TECHWIM-4321)" TargetMode="External" Id="rId78"/><Relationship Type="http://schemas.openxmlformats.org/officeDocument/2006/relationships/hyperlink" Target="https://jira.its-sib.ru/issues/?jql=issue in (TECHWIM-4321)" TargetMode="External" Id="rId79"/><Relationship Type="http://schemas.openxmlformats.org/officeDocument/2006/relationships/hyperlink" Target="https://jira.its-sib.ru/issues/?jql=issue in (TECHWIM-4321)" TargetMode="External" Id="rId80"/><Relationship Type="http://schemas.openxmlformats.org/officeDocument/2006/relationships/hyperlink" Target="https://jira.its-sib.ru/issues/?jql=issue in (TECHWIM-4321)" TargetMode="External" Id="rId81"/><Relationship Type="http://schemas.openxmlformats.org/officeDocument/2006/relationships/hyperlink" Target="https://jira.its-sib.ru/issues/?jql=issue in (TECHWIM-4321)" TargetMode="External" Id="rId82"/><Relationship Type="http://schemas.openxmlformats.org/officeDocument/2006/relationships/hyperlink" Target="https://jira.its-sib.ru/issues/?jql=issue in (TECHWIM-4321)" TargetMode="External" Id="rId83"/><Relationship Type="http://schemas.openxmlformats.org/officeDocument/2006/relationships/hyperlink" Target="https://jira.its-sib.ru/issues/?jql=issue in (TECHWIM-4321)" TargetMode="External" Id="rId84"/><Relationship Type="http://schemas.openxmlformats.org/officeDocument/2006/relationships/hyperlink" Target="https://jira.its-sib.ru/issues/?jql=issue in (TECHWIM-4321)" TargetMode="External" Id="rId85"/><Relationship Type="http://schemas.openxmlformats.org/officeDocument/2006/relationships/hyperlink" Target="https://jira.its-sib.ru/issues/?jql=issue in (TECHWIM-4321)" TargetMode="External" Id="rId86"/><Relationship Type="http://schemas.openxmlformats.org/officeDocument/2006/relationships/hyperlink" Target="https://jira.its-sib.ru/issues/?jql=issue in (TECHWIM-4321)" TargetMode="External" Id="rId87"/><Relationship Type="http://schemas.openxmlformats.org/officeDocument/2006/relationships/hyperlink" Target="https://jira.its-sib.ru/issues/?jql=issue in (TECHWIM-4321)" TargetMode="External" Id="rId88"/><Relationship Type="http://schemas.openxmlformats.org/officeDocument/2006/relationships/hyperlink" Target="https://jira.its-sib.ru/issues/?jql=issue in (TECHWIM-4321)" TargetMode="External" Id="rId89"/><Relationship Type="http://schemas.openxmlformats.org/officeDocument/2006/relationships/hyperlink" Target="https://jira.its-sib.ru/issues/?jql=issue in (TECHWIM-4321)" TargetMode="External" Id="rId90"/><Relationship Type="http://schemas.openxmlformats.org/officeDocument/2006/relationships/hyperlink" Target="https://jira.its-sib.ru/issues/?jql=issue in (TECHWIM-4321)" TargetMode="External" Id="rId91"/><Relationship Type="http://schemas.openxmlformats.org/officeDocument/2006/relationships/hyperlink" Target="https://jira.its-sib.ru/issues/?jql=issue in (TECHWIM-4381)" TargetMode="External" Id="rId92"/><Relationship Type="http://schemas.openxmlformats.org/officeDocument/2006/relationships/hyperlink" Target="https://jira.its-sib.ru/issues/?jql=issue in (TECHWIM-4389)" TargetMode="External" Id="rId93"/><Relationship Type="http://schemas.openxmlformats.org/officeDocument/2006/relationships/hyperlink" Target="https://jira.its-sib.ru/issues/?jql=issue in (TECHWIM-4359)" TargetMode="External" Id="rId94"/><Relationship Type="http://schemas.openxmlformats.org/officeDocument/2006/relationships/hyperlink" Target="https://jira.its-sib.ru/issues/?jql=issue in (TECHWIM-4405)" TargetMode="External" Id="rId95"/><Relationship Type="http://schemas.openxmlformats.org/officeDocument/2006/relationships/hyperlink" Target="https://jira.its-sib.ru/issues/?jql=issue in (TECHWIM-4405)" TargetMode="External" Id="rId96"/><Relationship Type="http://schemas.openxmlformats.org/officeDocument/2006/relationships/hyperlink" Target="https://jira.its-sib.ru/issues/?jql=issue in (TECHWIM-4374)" TargetMode="External" Id="rId97"/><Relationship Type="http://schemas.openxmlformats.org/officeDocument/2006/relationships/hyperlink" Target="https://jira.its-sib.ru/issues/?jql=issue in (TECHWIM-4386,TECHWIM-4385)" TargetMode="External" Id="rId98"/><Relationship Type="http://schemas.openxmlformats.org/officeDocument/2006/relationships/hyperlink" Target="https://jira.its-sib.ru/issues/?jql=issue in (TECHWIM-4386)" TargetMode="External" Id="rId99"/><Relationship Type="http://schemas.openxmlformats.org/officeDocument/2006/relationships/hyperlink" Target="https://jira.its-sib.ru/issues/?jql=issue in (TECHWIM-4386)" TargetMode="External" Id="rId100"/><Relationship Type="http://schemas.openxmlformats.org/officeDocument/2006/relationships/hyperlink" Target="https://jira.its-sib.ru/issues/?jql=issue in (TECHWIM-4386)" TargetMode="External" Id="rId101"/><Relationship Type="http://schemas.openxmlformats.org/officeDocument/2006/relationships/hyperlink" Target="https://jira.its-sib.ru/issues/?jql=issue in (TECHWIM-4611,TECHWIM-4610)" TargetMode="External" Id="rId102"/><Relationship Type="http://schemas.openxmlformats.org/officeDocument/2006/relationships/hyperlink" Target="https://jira.its-sib.ru/issues/?jql=issue in (TECHWIM-4393)" TargetMode="External" Id="rId103"/><Relationship Type="http://schemas.openxmlformats.org/officeDocument/2006/relationships/hyperlink" Target="https://jira.its-sib.ru/issues/?jql=issue in (TECHWIM-4393)" TargetMode="External" Id="rId104"/><Relationship Type="http://schemas.openxmlformats.org/officeDocument/2006/relationships/hyperlink" Target="https://jira.its-sib.ru/issues/?jql=issue in (TECHWIM-4473)" TargetMode="External" Id="rId105"/><Relationship Type="http://schemas.openxmlformats.org/officeDocument/2006/relationships/hyperlink" Target="https://jira.its-sib.ru/issues/?jql=issue in (TECHWIM-4365,TECHWIM-4350)" TargetMode="External" Id="rId106"/><Relationship Type="http://schemas.openxmlformats.org/officeDocument/2006/relationships/hyperlink" Target="https://jira.its-sib.ru/issues/?jql=issue in (TECHWIM-4378,TECHWIM-4365)" TargetMode="External" Id="rId107"/><Relationship Type="http://schemas.openxmlformats.org/officeDocument/2006/relationships/hyperlink" Target="https://jira.its-sib.ru/issues/?jql=issue in (TECHWIM-4474,TECHWIM-4365)" TargetMode="External" Id="rId108"/><Relationship Type="http://schemas.openxmlformats.org/officeDocument/2006/relationships/hyperlink" Target="https://jira.its-sib.ru/issues/?jql=issue in (TECHWIM-4365)" TargetMode="External" Id="rId109"/><Relationship Type="http://schemas.openxmlformats.org/officeDocument/2006/relationships/hyperlink" Target="https://jira.its-sib.ru/issues/?jql=issue in (TECHWIM-4505,TECHWIM-4365)" TargetMode="External" Id="rId110"/><Relationship Type="http://schemas.openxmlformats.org/officeDocument/2006/relationships/hyperlink" Target="https://jira.its-sib.ru/issues/?jql=issue in (TECHWIM-4448)" TargetMode="External" Id="rId111"/><Relationship Type="http://schemas.openxmlformats.org/officeDocument/2006/relationships/hyperlink" Target="https://jira.its-sib.ru/issues/?jql=issue in (TECHWIM-4495)" TargetMode="External" Id="rId112"/><Relationship Type="http://schemas.openxmlformats.org/officeDocument/2006/relationships/hyperlink" Target="https://jira.its-sib.ru/issues/?jql=issue in (TECHWIM-4495)" TargetMode="External" Id="rId113"/><Relationship Type="http://schemas.openxmlformats.org/officeDocument/2006/relationships/hyperlink" Target="https://jira.its-sib.ru/issues/?jql=issue in (TECHWIM-4495)" TargetMode="External" Id="rId114"/><Relationship Type="http://schemas.openxmlformats.org/officeDocument/2006/relationships/hyperlink" Target="https://jira.its-sib.ru/issues/?jql=issue in (TECHWIM-4548,TECHWIM-4495)" TargetMode="External" Id="rId115"/><Relationship Type="http://schemas.openxmlformats.org/officeDocument/2006/relationships/hyperlink" Target="https://jira.its-sib.ru/issues/?jql=issue in (TECHWIM-4495)" TargetMode="External" Id="rId116"/><Relationship Type="http://schemas.openxmlformats.org/officeDocument/2006/relationships/hyperlink" Target="https://jira.its-sib.ru/issues/?jql=issue in (TECHWIM-4495)" TargetMode="External" Id="rId117"/><Relationship Type="http://schemas.openxmlformats.org/officeDocument/2006/relationships/hyperlink" Target="https://jira.its-sib.ru/issues/?jql=issue in (TECHWIM-4495)" TargetMode="External" Id="rId118"/><Relationship Type="http://schemas.openxmlformats.org/officeDocument/2006/relationships/hyperlink" Target="https://jira.its-sib.ru/issues/?jql=issue in (TECHWIM-4495)" TargetMode="External" Id="rId119"/><Relationship Type="http://schemas.openxmlformats.org/officeDocument/2006/relationships/hyperlink" Target="https://jira.its-sib.ru/issues/?jql=issue in (TECHWIM-2064)" TargetMode="External" Id="rId120"/><Relationship Type="http://schemas.openxmlformats.org/officeDocument/2006/relationships/hyperlink" Target="https://jira.its-sib.ru/issues/?jql=issue in (TECHWIM-4354)" TargetMode="External" Id="rId121"/><Relationship Type="http://schemas.openxmlformats.org/officeDocument/2006/relationships/hyperlink" Target="https://jira.its-sib.ru/issues/?jql=issue in (TECHWIM-4612)" TargetMode="External" Id="rId122"/><Relationship Type="http://schemas.openxmlformats.org/officeDocument/2006/relationships/hyperlink" Target="https://jira.its-sib.ru/issues/?jql=issue in (TECHWIM-4495)" TargetMode="External" Id="rId123"/><Relationship Type="http://schemas.openxmlformats.org/officeDocument/2006/relationships/hyperlink" Target="https://jira.its-sib.ru/issues/?jql=issue in (DOCCORP-23780)" TargetMode="External" Id="rId124"/><Relationship Type="http://schemas.openxmlformats.org/officeDocument/2006/relationships/hyperlink" Target="https://jira.its-sib.ru/issues/?jql=issue in (DOCCORP-23218)" TargetMode="External" Id="rId125"/><Relationship Type="http://schemas.openxmlformats.org/officeDocument/2006/relationships/hyperlink" Target="https://jira.its-sib.ru/issues/?jql=issue in (DOCCORP-23218)" TargetMode="External" Id="rId126"/><Relationship Type="http://schemas.openxmlformats.org/officeDocument/2006/relationships/hyperlink" Target="https://jira.its-sib.ru/issues/?jql=issue in (DOCCORP-23218)" TargetMode="External" Id="rId127"/><Relationship Type="http://schemas.openxmlformats.org/officeDocument/2006/relationships/hyperlink" Target="https://jira.its-sib.ru/issues/?jql=issue in (DOCCORP-23218)" TargetMode="External" Id="rId128"/><Relationship Type="http://schemas.openxmlformats.org/officeDocument/2006/relationships/hyperlink" Target="https://jira.its-sib.ru/issues/?jql=issue in (DOCCORP-23218)" TargetMode="External" Id="rId129"/><Relationship Type="http://schemas.openxmlformats.org/officeDocument/2006/relationships/hyperlink" Target="https://jira.its-sib.ru/issues/?jql=issue in (DOCCORP-23218)" TargetMode="External" Id="rId130"/><Relationship Type="http://schemas.openxmlformats.org/officeDocument/2006/relationships/hyperlink" Target="https://jira.its-sib.ru/issues/?jql=issue in (DOCCORP-23218)" TargetMode="External" Id="rId131"/><Relationship Type="http://schemas.openxmlformats.org/officeDocument/2006/relationships/hyperlink" Target="https://jira.its-sib.ru/issues/?jql=issue in (DOCCORP-23218)" TargetMode="External" Id="rId132"/><Relationship Type="http://schemas.openxmlformats.org/officeDocument/2006/relationships/hyperlink" Target="https://jira.its-sib.ru/issues/?jql=issue in (TECHWIM-4484)" TargetMode="External" Id="rId133"/><Relationship Type="http://schemas.openxmlformats.org/officeDocument/2006/relationships/hyperlink" Target="https://jira.its-sib.ru/issues/?jql=issue in (TECHWIM-4407)" TargetMode="External" Id="rId134"/><Relationship Type="http://schemas.openxmlformats.org/officeDocument/2006/relationships/hyperlink" Target="https://jira.its-sib.ru/issues/?jql=issue in (TECHWIM-4407)" TargetMode="External" Id="rId135"/><Relationship Type="http://schemas.openxmlformats.org/officeDocument/2006/relationships/hyperlink" Target="https://jira.its-sib.ru/issues/?jql=issue in (TECHWIM-4446,TECHWIM-4406)" TargetMode="External" Id="rId136"/><Relationship Type="http://schemas.openxmlformats.org/officeDocument/2006/relationships/hyperlink" Target="https://jira.its-sib.ru/issues/?jql=issue in (TECHWIM-4456,TECHWIM-4406)" TargetMode="External" Id="rId137"/><Relationship Type="http://schemas.openxmlformats.org/officeDocument/2006/relationships/hyperlink" Target="https://jira.its-sib.ru/issues/?jql=issue in (TECHWIM-4406)" TargetMode="External" Id="rId138"/><Relationship Type="http://schemas.openxmlformats.org/officeDocument/2006/relationships/hyperlink" Target="https://jira.its-sib.ru/issues/?jql=issue in (TECHWIM-4406)" TargetMode="External" Id="rId139"/><Relationship Type="http://schemas.openxmlformats.org/officeDocument/2006/relationships/hyperlink" Target="https://jira.its-sib.ru/issues/?jql=issue in (TECHWIM-4406)" TargetMode="External" Id="rId140"/><Relationship Type="http://schemas.openxmlformats.org/officeDocument/2006/relationships/hyperlink" Target="https://jira.its-sib.ru/issues/?jql=issue in (TECHWIM-4506,TECHWIM-4406)" TargetMode="External" Id="rId141"/><Relationship Type="http://schemas.openxmlformats.org/officeDocument/2006/relationships/hyperlink" Target="https://jira.its-sib.ru/issues/?jql=issue in (TECHWIM-4406)" TargetMode="External" Id="rId142"/><Relationship Type="http://schemas.openxmlformats.org/officeDocument/2006/relationships/hyperlink" Target="https://jira.its-sib.ru/issues/?jql=issue in (TECHWIM-4406)" TargetMode="External" Id="rId143"/><Relationship Type="http://schemas.openxmlformats.org/officeDocument/2006/relationships/hyperlink" Target="https://jira.its-sib.ru/issues/?jql=issue in (TECHWIM-4406)" TargetMode="External" Id="rId144"/><Relationship Type="http://schemas.openxmlformats.org/officeDocument/2006/relationships/hyperlink" Target="https://jira.its-sib.ru/issues/?jql=issue in (TECHWIM-4406)" TargetMode="External" Id="rId145"/><Relationship Type="http://schemas.openxmlformats.org/officeDocument/2006/relationships/hyperlink" Target="https://jira.its-sib.ru/issues/?jql=issue in (TECHWIM-4406)" TargetMode="External" Id="rId146"/><Relationship Type="http://schemas.openxmlformats.org/officeDocument/2006/relationships/hyperlink" Target="https://jira.its-sib.ru/issues/?jql=issue in (TECHWIM-4406)" TargetMode="External" Id="rId147"/><Relationship Type="http://schemas.openxmlformats.org/officeDocument/2006/relationships/hyperlink" Target="https://jira.its-sib.ru/issues/?jql=issue in (TECHWIM-4406)" TargetMode="External" Id="rId148"/><Relationship Type="http://schemas.openxmlformats.org/officeDocument/2006/relationships/hyperlink" Target="https://jira.its-sib.ru/issues/?jql=issue in (TECHWIM-4405)" TargetMode="External" Id="rId149"/><Relationship Type="http://schemas.openxmlformats.org/officeDocument/2006/relationships/hyperlink" Target="https://jira.its-sib.ru/issues/?jql=issue in (TECHWIM-4405)" TargetMode="External" Id="rId150"/><Relationship Type="http://schemas.openxmlformats.org/officeDocument/2006/relationships/hyperlink" Target="https://jira.its-sib.ru/issues/?jql=issue in (TECHWIM-4405)" TargetMode="External" Id="rId151"/><Relationship Type="http://schemas.openxmlformats.org/officeDocument/2006/relationships/hyperlink" Target="https://jira.its-sib.ru/issues/?jql=issue in (TECHWIM-4405)" TargetMode="External" Id="rId152"/><Relationship Type="http://schemas.openxmlformats.org/officeDocument/2006/relationships/hyperlink" Target="https://jira.its-sib.ru/issues/?jql=issue in (TECHWIM-4574)" TargetMode="External" Id="rId153"/><Relationship Type="http://schemas.openxmlformats.org/officeDocument/2006/relationships/hyperlink" Target="https://jira.its-sib.ru/issues/?jql=issue in (TECHWIM-4539)" TargetMode="External" Id="rId154"/><Relationship Type="http://schemas.openxmlformats.org/officeDocument/2006/relationships/hyperlink" Target="https://jira.its-sib.ru/issues/?jql=issue in (TECHWIM-4440)" TargetMode="External" Id="rId155"/><Relationship Type="http://schemas.openxmlformats.org/officeDocument/2006/relationships/hyperlink" Target="https://jira.its-sib.ru/issues/?jql=issue in (TECHWIM-4479)" TargetMode="External" Id="rId156"/><Relationship Type="http://schemas.openxmlformats.org/officeDocument/2006/relationships/hyperlink" Target="https://jira.its-sib.ru/issues/?jql=issue in (TECHWIM-4530)" TargetMode="External" Id="rId157"/><Relationship Type="http://schemas.openxmlformats.org/officeDocument/2006/relationships/hyperlink" Target="https://jira.its-sib.ru/issues/?jql=issue in (TECHWIM-4530)" TargetMode="External" Id="rId158"/><Relationship Type="http://schemas.openxmlformats.org/officeDocument/2006/relationships/hyperlink" Target="https://jira.its-sib.ru/issues/?jql=issue in (TECHWIM-4530)" TargetMode="External" Id="rId159"/><Relationship Type="http://schemas.openxmlformats.org/officeDocument/2006/relationships/hyperlink" Target="https://jira.its-sib.ru/issues/?jql=issue in (TECHWIM-4556)" TargetMode="External" Id="rId160"/><Relationship Type="http://schemas.openxmlformats.org/officeDocument/2006/relationships/hyperlink" Target="https://jira.its-sib.ru/issues/?jql=issue in (DOCCORP-23302)" TargetMode="External" Id="rId161"/><Relationship Type="http://schemas.openxmlformats.org/officeDocument/2006/relationships/hyperlink" Target="https://jira.its-sib.ru/issues/?jql=issue in (DOCCORP-23302)" TargetMode="External" Id="rId162"/><Relationship Type="http://schemas.openxmlformats.org/officeDocument/2006/relationships/hyperlink" Target="https://jira.its-sib.ru/issues/?jql=issue in (DOCCORP-23302)" TargetMode="External" Id="rId163"/><Relationship Type="http://schemas.openxmlformats.org/officeDocument/2006/relationships/hyperlink" Target="https://jira.its-sib.ru/issues/?jql=issue in (DOCCORP-23302)" TargetMode="External" Id="rId164"/><Relationship Type="http://schemas.openxmlformats.org/officeDocument/2006/relationships/hyperlink" Target="https://jira.its-sib.ru/issues/?jql=issue in (DOCCORP-23302)" TargetMode="External" Id="rId165"/><Relationship Type="http://schemas.openxmlformats.org/officeDocument/2006/relationships/hyperlink" Target="https://jira.its-sib.ru/issues/?jql=issue in (DOCCORP-23302)" TargetMode="External" Id="rId166"/><Relationship Type="http://schemas.openxmlformats.org/officeDocument/2006/relationships/hyperlink" Target="https://jira.its-sib.ru/issues/?jql=issue in (DOCCORP-23302)" TargetMode="External" Id="rId167"/><Relationship Type="http://schemas.openxmlformats.org/officeDocument/2006/relationships/hyperlink" Target="https://jira.its-sib.ru/issues/?jql=issue in (DOCCORP-23302)" TargetMode="External" Id="rId168"/><Relationship Type="http://schemas.openxmlformats.org/officeDocument/2006/relationships/hyperlink" Target="https://jira.its-sib.ru/issues/?jql=issue in (DOCCORP-23302)" TargetMode="External" Id="rId169"/><Relationship Type="http://schemas.openxmlformats.org/officeDocument/2006/relationships/hyperlink" Target="https://jira.its-sib.ru/issues/?jql=issue in (DOCCORP-23302)" TargetMode="External" Id="rId170"/><Relationship Type="http://schemas.openxmlformats.org/officeDocument/2006/relationships/hyperlink" Target="https://jira.its-sib.ru/issues/?jql=issue in (DOCCORP-23302)" TargetMode="External" Id="rId171"/><Relationship Type="http://schemas.openxmlformats.org/officeDocument/2006/relationships/hyperlink" Target="https://jira.its-sib.ru/issues/?jql=issue in (DOCCORP-23302)" TargetMode="External" Id="rId172"/><Relationship Type="http://schemas.openxmlformats.org/officeDocument/2006/relationships/hyperlink" Target="https://jira.its-sib.ru/issues/?jql=issue in (TECHWIM-4437,TECHWIM-4275)" TargetMode="External" Id="rId173"/><Relationship Type="http://schemas.openxmlformats.org/officeDocument/2006/relationships/hyperlink" Target="https://jira.its-sib.ru/issues/?jql=issue in (TECHWIM-4549)" TargetMode="External" Id="rId174"/><Relationship Type="http://schemas.openxmlformats.org/officeDocument/2006/relationships/hyperlink" Target="https://jira.its-sib.ru/issues/?jql=issue in (TECHWIM-4518)" TargetMode="External" Id="rId175"/><Relationship Type="http://schemas.openxmlformats.org/officeDocument/2006/relationships/hyperlink" Target="https://jira.its-sib.ru/issues/?jql=issue in (TECHWIM-4514)" TargetMode="External" Id="rId176"/><Relationship Type="http://schemas.openxmlformats.org/officeDocument/2006/relationships/hyperlink" Target="https://jira.its-sib.ru/issues/?jql=issue in (DOCCORP-23369)" TargetMode="External" Id="rId177"/><Relationship Type="http://schemas.openxmlformats.org/officeDocument/2006/relationships/hyperlink" Target="https://jira.its-sib.ru/issues/?jql=issue in (DOCCORP-23369)" TargetMode="External" Id="rId178"/><Relationship Type="http://schemas.openxmlformats.org/officeDocument/2006/relationships/hyperlink" Target="https://jira.its-sib.ru/issues/?jql=issue in (DOCCORP-23393)" TargetMode="External" Id="rId179"/><Relationship Type="http://schemas.openxmlformats.org/officeDocument/2006/relationships/hyperlink" Target="https://jira.its-sib.ru/issues/?jql=issue in (DOCCORP-23368)" TargetMode="External" Id="rId180"/><Relationship Type="http://schemas.openxmlformats.org/officeDocument/2006/relationships/hyperlink" Target="https://jira.its-sib.ru/issues/?jql=issue in (DOCCORP-23368)" TargetMode="External" Id="rId181"/><Relationship Type="http://schemas.openxmlformats.org/officeDocument/2006/relationships/hyperlink" Target="https://jira.its-sib.ru/issues/?jql=issue in (DOCCORP-23368)" TargetMode="External" Id="rId182"/><Relationship Type="http://schemas.openxmlformats.org/officeDocument/2006/relationships/hyperlink" Target="https://jira.its-sib.ru/issues/?jql=issue in (DOCCORP-23368)" TargetMode="External" Id="rId183"/><Relationship Type="http://schemas.openxmlformats.org/officeDocument/2006/relationships/hyperlink" Target="https://jira.its-sib.ru/issues/?jql=issue in (DOCCORP-23368)" TargetMode="External" Id="rId184"/><Relationship Type="http://schemas.openxmlformats.org/officeDocument/2006/relationships/hyperlink" Target="https://jira.its-sib.ru/issues/?jql=issue in (DOCCORP-23368)" TargetMode="External" Id="rId185"/><Relationship Type="http://schemas.openxmlformats.org/officeDocument/2006/relationships/hyperlink" Target="https://jira.its-sib.ru/issues/?jql=issue in (DOCCORP-23368)" TargetMode="External" Id="rId186"/><Relationship Type="http://schemas.openxmlformats.org/officeDocument/2006/relationships/hyperlink" Target="https://jira.its-sib.ru/issues/?jql=issue in (DOCCORP-23368)" TargetMode="External" Id="rId187"/><Relationship Type="http://schemas.openxmlformats.org/officeDocument/2006/relationships/hyperlink" Target="https://jira.its-sib.ru/issues/?jql=issue in (DOCCORP-23368)" TargetMode="External" Id="rId188"/><Relationship Type="http://schemas.openxmlformats.org/officeDocument/2006/relationships/hyperlink" Target="https://jira.its-sib.ru/issues/?jql=issue in (DOCCORP-23368)" TargetMode="External" Id="rId189"/><Relationship Type="http://schemas.openxmlformats.org/officeDocument/2006/relationships/hyperlink" Target="https://jira.its-sib.ru/issues/?jql=issue in (DOCCORP-23368)" TargetMode="External" Id="rId190"/><Relationship Type="http://schemas.openxmlformats.org/officeDocument/2006/relationships/hyperlink" Target="https://jira.its-sib.ru/issues/?jql=issue in (DOCCORP-23368)" TargetMode="External" Id="rId191"/><Relationship Type="http://schemas.openxmlformats.org/officeDocument/2006/relationships/hyperlink" Target="https://jira.its-sib.ru/issues/?jql=issue in (DOCCORP-23368)" TargetMode="External" Id="rId192"/><Relationship Type="http://schemas.openxmlformats.org/officeDocument/2006/relationships/hyperlink" Target="https://jira.its-sib.ru/issues/?jql=issue in (DOCCORP-23368)" TargetMode="External" Id="rId193"/><Relationship Type="http://schemas.openxmlformats.org/officeDocument/2006/relationships/hyperlink" Target="https://jira.its-sib.ru/issues/?jql=issue in (DOCCORP-23368)" TargetMode="External" Id="rId194"/><Relationship Type="http://schemas.openxmlformats.org/officeDocument/2006/relationships/hyperlink" Target="https://jira.its-sib.ru/issues/?jql=issue in (DOCCORP-23368)" TargetMode="External" Id="rId195"/><Relationship Type="http://schemas.openxmlformats.org/officeDocument/2006/relationships/hyperlink" Target="https://jira.its-sib.ru/issues/?jql=issue in (DOCCORP-23368)" TargetMode="External" Id="rId196"/><Relationship Type="http://schemas.openxmlformats.org/officeDocument/2006/relationships/hyperlink" Target="https://jira.its-sib.ru/issues/?jql=issue in (DOCCORP-23368)" TargetMode="External" Id="rId197"/><Relationship Type="http://schemas.openxmlformats.org/officeDocument/2006/relationships/hyperlink" Target="https://jira.its-sib.ru/issues/?jql=issue in (DOCCORP-23368)" TargetMode="External" Id="rId198"/><Relationship Type="http://schemas.openxmlformats.org/officeDocument/2006/relationships/hyperlink" Target="https://jira.its-sib.ru/issues/?jql=issue in (DOCCORP-23368)" TargetMode="External" Id="rId199"/><Relationship Type="http://schemas.openxmlformats.org/officeDocument/2006/relationships/hyperlink" Target="https://jira.its-sib.ru/issues/?jql=issue in (DOCCORP-23368)" TargetMode="External" Id="rId200"/><Relationship Type="http://schemas.openxmlformats.org/officeDocument/2006/relationships/hyperlink" Target="https://jira.its-sib.ru/issues/?jql=issue in (DOCCORP-23368)" TargetMode="External" Id="rId201"/><Relationship Type="http://schemas.openxmlformats.org/officeDocument/2006/relationships/hyperlink" Target="https://jira.its-sib.ru/issues/?jql=issue in (DOCCORP-23368)" TargetMode="External" Id="rId202"/><Relationship Type="http://schemas.openxmlformats.org/officeDocument/2006/relationships/hyperlink" Target="https://jira.its-sib.ru/issues/?jql=issue in (DOCCORP-23368)" TargetMode="External" Id="rId203"/><Relationship Type="http://schemas.openxmlformats.org/officeDocument/2006/relationships/hyperlink" Target="https://jira.its-sib.ru/issues/?jql=issue in (DOCCORP-23368)" TargetMode="External" Id="rId204"/><Relationship Type="http://schemas.openxmlformats.org/officeDocument/2006/relationships/hyperlink" Target="https://jira.its-sib.ru/issues/?jql=issue in (TECHITS-1873,TECHITS-1872,TECHITS-1871)" TargetMode="External" Id="rId205"/><Relationship Type="http://schemas.openxmlformats.org/officeDocument/2006/relationships/hyperlink" Target="https://jira.its-sib.ru/issues/?jql=issue in (TECHITS-1873,TECHITS-1872,TECHITS-1871)" TargetMode="External" Id="rId206"/><Relationship Type="http://schemas.openxmlformats.org/officeDocument/2006/relationships/hyperlink" Target="https://jira.its-sib.ru/issues/?jql=issue in (TECHITS-1873,TECHITS-1872,TECHITS-1871)" TargetMode="External" Id="rId207"/><Relationship Type="http://schemas.openxmlformats.org/officeDocument/2006/relationships/hyperlink" Target="https://jira.its-sib.ru/issues/?jql=issue in (TECHITS-1873,TECHITS-1872,TECHITS-1871)" TargetMode="External" Id="rId208"/><Relationship Type="http://schemas.openxmlformats.org/officeDocument/2006/relationships/hyperlink" Target="https://jira.its-sib.ru/issues/?jql=issue in (TECHITS-1873,TECHITS-1872,TECHITS-1871)" TargetMode="External" Id="rId209"/><Relationship Type="http://schemas.openxmlformats.org/officeDocument/2006/relationships/hyperlink" Target="https://jira.its-sib.ru/issues/?jql=issue in (TECHITS-1873,TECHITS-1872,TECHITS-1871)" TargetMode="External" Id="rId210"/><Relationship Type="http://schemas.openxmlformats.org/officeDocument/2006/relationships/hyperlink" Target="https://jira.its-sib.ru/issues/?jql=issue in (TECHITS-1873,TECHITS-1872,TECHITS-1871)" TargetMode="External" Id="rId211"/><Relationship Type="http://schemas.openxmlformats.org/officeDocument/2006/relationships/hyperlink" Target="https://jira.its-sib.ru/issues/?jql=issue in (TECHWIM-4582)" TargetMode="External" Id="rId212"/><Relationship Type="http://schemas.openxmlformats.org/officeDocument/2006/relationships/hyperlink" Target="https://jira.its-sib.ru/issues/?jql=issue in (TECHWIM-4582)" TargetMode="External" Id="rId213"/><Relationship Type="http://schemas.openxmlformats.org/officeDocument/2006/relationships/hyperlink" Target="https://jira.its-sib.ru/issues/?jql=issue in (TECHITS-1908)" TargetMode="External" Id="rId214"/><Relationship Type="http://schemas.openxmlformats.org/officeDocument/2006/relationships/hyperlink" Target="https://jira.its-sib.ru/issues/?jql=issue in (TECHITS-1976)" TargetMode="External" Id="rId215"/><Relationship Type="http://schemas.openxmlformats.org/officeDocument/2006/relationships/hyperlink" Target="https://jira.its-sib.ru/issues/?jql=issue in (TECHITS-1904)" TargetMode="External" Id="rId216"/><Relationship Type="http://schemas.openxmlformats.org/officeDocument/2006/relationships/hyperlink" Target="https://jira.its-sib.ru/issues/?jql=issue in (TECHITS-1904)" TargetMode="External" Id="rId217"/><Relationship Type="http://schemas.openxmlformats.org/officeDocument/2006/relationships/hyperlink" Target="https://jira.its-sib.ru/issues/?jql=issue in (TECHWIM-4430)" TargetMode="External" Id="rId218"/><Relationship Type="http://schemas.openxmlformats.org/officeDocument/2006/relationships/hyperlink" Target="https://jira.its-sib.ru/issues/?jql=issue in (TECHWIM-4430)" TargetMode="External" Id="rId219"/><Relationship Type="http://schemas.openxmlformats.org/officeDocument/2006/relationships/hyperlink" Target="https://jira.its-sib.ru/issues/?jql=issue in (TECHWIM-4469)" TargetMode="External" Id="rId220"/><Relationship Type="http://schemas.openxmlformats.org/officeDocument/2006/relationships/hyperlink" Target="https://jira.its-sib.ru/issues/?jql=issue in (TECHWIM-4497)" TargetMode="External" Id="rId221"/><Relationship Type="http://schemas.openxmlformats.org/officeDocument/2006/relationships/hyperlink" Target="https://jira.its-sib.ru/issues/?jql=issue in (TECHWIM-4524)" TargetMode="External" Id="rId222"/><Relationship Type="http://schemas.openxmlformats.org/officeDocument/2006/relationships/hyperlink" Target="https://jira.its-sib.ru/issues/?jql=issue in (TECHWIM-4503)" TargetMode="External" Id="rId223"/><Relationship Type="http://schemas.openxmlformats.org/officeDocument/2006/relationships/hyperlink" Target="https://jira.its-sib.ru/issues/?jql=issue in (TECHWIM-4566,TECHWIM-4503)" TargetMode="External" Id="rId224"/><Relationship Type="http://schemas.openxmlformats.org/officeDocument/2006/relationships/hyperlink" Target="https://jira.its-sib.ru/issues/?jql=issue in (TECHWIM-4588,TECHWIM-4587)" TargetMode="External" Id="rId225"/><Relationship Type="http://schemas.openxmlformats.org/officeDocument/2006/relationships/hyperlink" Target="https://jira.its-sib.ru/issues/?jql=issue in (SPAUTO-696)" TargetMode="External" Id="rId226"/><Relationship Type="http://schemas.openxmlformats.org/officeDocument/2006/relationships/hyperlink" Target="https://jira.its-sib.ru/issues/?jql=issue in (SPAUTO-696)" TargetMode="External" Id="rId227"/><Relationship Type="http://schemas.openxmlformats.org/officeDocument/2006/relationships/hyperlink" Target="https://jira.its-sib.ru/issues/?jql=issue in (SPAUTO-696)" TargetMode="External" Id="rId228"/><Relationship Type="http://schemas.openxmlformats.org/officeDocument/2006/relationships/hyperlink" Target="https://jira.its-sib.ru/issues/?jql=issue in (SPAUTO-696)" TargetMode="External" Id="rId229"/><Relationship Type="http://schemas.openxmlformats.org/officeDocument/2006/relationships/hyperlink" Target="https://jira.its-sib.ru/issues/?jql=issue in (SPAUTO-696)" TargetMode="External" Id="rId230"/><Relationship Type="http://schemas.openxmlformats.org/officeDocument/2006/relationships/hyperlink" Target="https://jira.its-sib.ru/issues/?jql=issue in (SPAUTO-696)" TargetMode="External" Id="rId231"/><Relationship Type="http://schemas.openxmlformats.org/officeDocument/2006/relationships/hyperlink" Target="https://jira.its-sib.ru/issues/?jql=issue in (SPAUTO-696)" TargetMode="External" Id="rId232"/><Relationship Type="http://schemas.openxmlformats.org/officeDocument/2006/relationships/hyperlink" Target="https://jira.its-sib.ru/issues/?jql=issue in (SPAUTO-696)" TargetMode="External" Id="rId233"/><Relationship Type="http://schemas.openxmlformats.org/officeDocument/2006/relationships/hyperlink" Target="https://jira.its-sib.ru/issues/?jql=issue in (SPAUTO-696)" TargetMode="External" Id="rId234"/><Relationship Type="http://schemas.openxmlformats.org/officeDocument/2006/relationships/hyperlink" Target="https://jira.its-sib.ru/issues/?jql=issue in (SPAUTO-696)" TargetMode="External" Id="rId235"/><Relationship Type="http://schemas.openxmlformats.org/officeDocument/2006/relationships/hyperlink" Target="https://jira.its-sib.ru/issues/?jql=issue in (SPAUTO-696)" TargetMode="External" Id="rId236"/><Relationship Type="http://schemas.openxmlformats.org/officeDocument/2006/relationships/hyperlink" Target="https://jira.its-sib.ru/issues/?jql=issue in (SPAUTO-696)" TargetMode="External" Id="rId237"/><Relationship Type="http://schemas.openxmlformats.org/officeDocument/2006/relationships/hyperlink" Target="https://jira.its-sib.ru/issues/?jql=issue in (SPAUTO-696)" TargetMode="External" Id="rId238"/><Relationship Type="http://schemas.openxmlformats.org/officeDocument/2006/relationships/hyperlink" Target="https://jira.its-sib.ru/issues/?jql=issue in (SPAUTO-696)" TargetMode="External" Id="rId239"/><Relationship Type="http://schemas.openxmlformats.org/officeDocument/2006/relationships/hyperlink" Target="https://jira.its-sib.ru/issues/?jql=issue in (SPAUTO-696)" TargetMode="External" Id="rId240"/><Relationship Type="http://schemas.openxmlformats.org/officeDocument/2006/relationships/hyperlink" Target="https://jira.its-sib.ru/issues/?jql=issue in (SPAUTO-696)" TargetMode="External" Id="rId241"/><Relationship Type="http://schemas.openxmlformats.org/officeDocument/2006/relationships/hyperlink" Target="https://jira.its-sib.ru/issues/?jql=issue in (SPAUTO-696)" TargetMode="External" Id="rId242"/><Relationship Type="http://schemas.openxmlformats.org/officeDocument/2006/relationships/hyperlink" Target="https://jira.its-sib.ru/issues/?jql=issue in (SPAUTO-696)" TargetMode="External" Id="rId243"/><Relationship Type="http://schemas.openxmlformats.org/officeDocument/2006/relationships/hyperlink" Target="https://jira.its-sib.ru/issues/?jql=issue in (SPAUTO-696)" TargetMode="External" Id="rId244"/><Relationship Type="http://schemas.openxmlformats.org/officeDocument/2006/relationships/hyperlink" Target="https://jira.its-sib.ru/issues/?jql=issue in (SPAUTO-696)" TargetMode="External" Id="rId245"/><Relationship Type="http://schemas.openxmlformats.org/officeDocument/2006/relationships/hyperlink" Target="https://jira.its-sib.ru/issues/?jql=issue in (DOCCORP-23611)" TargetMode="External" Id="rId246"/><Relationship Type="http://schemas.openxmlformats.org/officeDocument/2006/relationships/hyperlink" Target="https://jira.its-sib.ru/issues/?jql=issue in (DOCCORP-23611)" TargetMode="External" Id="rId247"/><Relationship Type="http://schemas.openxmlformats.org/officeDocument/2006/relationships/hyperlink" Target="https://jira.its-sib.ru/issues/?jql=issue in (TECHWIM-4373,TECHWIM-4372)" TargetMode="External" Id="rId248"/><Relationship Type="http://schemas.openxmlformats.org/officeDocument/2006/relationships/hyperlink" Target="https://jira.its-sib.ru/issues/?jql=issue in (TECHWIM-4373,TECHWIM-4372)" TargetMode="External" Id="rId249"/><Relationship Type="http://schemas.openxmlformats.org/officeDocument/2006/relationships/hyperlink" Target="https://jira.its-sib.ru/issues/?jql=issue in (TECHWIM-4373,TECHWIM-4372)" TargetMode="External" Id="rId250"/><Relationship Type="http://schemas.openxmlformats.org/officeDocument/2006/relationships/hyperlink" Target="https://jira.its-sib.ru/issues/?jql=issue in (TECHWIM-4373,TECHWIM-4372)" TargetMode="External" Id="rId251"/><Relationship Type="http://schemas.openxmlformats.org/officeDocument/2006/relationships/hyperlink" Target="https://jira.its-sib.ru/issues/?jql=issue in (TECHWIM-4373,TECHWIM-4372)" TargetMode="External" Id="rId252"/><Relationship Type="http://schemas.openxmlformats.org/officeDocument/2006/relationships/hyperlink" Target="https://jira.its-sib.ru/issues/?jql=issue in (TECHWIM-4373,TECHWIM-4372)" TargetMode="External" Id="rId253"/><Relationship Type="http://schemas.openxmlformats.org/officeDocument/2006/relationships/hyperlink" Target="https://jira.its-sib.ru/issues/?jql=issue in (TECHWIM-4373,TECHWIM-4372)" TargetMode="External" Id="rId254"/><Relationship Type="http://schemas.openxmlformats.org/officeDocument/2006/relationships/hyperlink" Target="https://jira.its-sib.ru/issues/?jql=issue in (TECHWIM-4598)" TargetMode="External" Id="rId255"/><Relationship Type="http://schemas.openxmlformats.org/officeDocument/2006/relationships/hyperlink" Target="https://jira.its-sib.ru/issues/?jql=issue in (TECHWIM-4582)" TargetMode="External" Id="rId256"/><Relationship Type="http://schemas.openxmlformats.org/officeDocument/2006/relationships/hyperlink" Target="https://jira.its-sib.ru/issues/?jql=issue in (TECHWIM-4582)" TargetMode="External" Id="rId257"/><Relationship Type="http://schemas.openxmlformats.org/officeDocument/2006/relationships/hyperlink" Target="https://jira.its-sib.ru/issues/?jql=issue in (TECHITS-1908,TECHITS-1911)" TargetMode="External" Id="rId258"/><Relationship Type="http://schemas.openxmlformats.org/officeDocument/2006/relationships/hyperlink" Target="https://jira.its-sib.ru/issues/?jql=issue in (TECHITS-1975,TECHITS-1959)" TargetMode="External" Id="rId259"/><Relationship Type="http://schemas.openxmlformats.org/officeDocument/2006/relationships/hyperlink" Target="https://jira.its-sib.ru/issues/?jql=issue in (TECHITS-1904)" TargetMode="External" Id="rId260"/><Relationship Type="http://schemas.openxmlformats.org/officeDocument/2006/relationships/hyperlink" Target="https://jira.its-sib.ru/issues/?jql=issue in (TECHITS-1904)" TargetMode="External" Id="rId261"/><Relationship Type="http://schemas.openxmlformats.org/officeDocument/2006/relationships/hyperlink" Target="https://jira.its-sib.ru/issues/?jql=issue in (TECHWIM-4579)" TargetMode="External" Id="rId262"/><Relationship Type="http://schemas.openxmlformats.org/officeDocument/2006/relationships/hyperlink" Target="https://jira.its-sib.ru/issues/?jql=issue in (TECHWIM-4586,TECHWIM-4585)" TargetMode="External" Id="rId263"/><Relationship Type="http://schemas.openxmlformats.org/officeDocument/2006/relationships/hyperlink" Target="https://jira.its-sib.ru/issues/?jql=issue in (DOCCORP-23504)" TargetMode="External" Id="rId264"/><Relationship Type="http://schemas.openxmlformats.org/officeDocument/2006/relationships/hyperlink" Target="https://jira.its-sib.ru/issues/?jql=issue in (TECHWIM-4373,DOCCORP-23521,TECHWIM-4372,DOCCORP-23521)" TargetMode="External" Id="rId265"/><Relationship Type="http://schemas.openxmlformats.org/officeDocument/2006/relationships/hyperlink" Target="https://jira.its-sib.ru/issues/?jql=issue in (DOCCORP-23505)" TargetMode="External" Id="rId266"/><Relationship Type="http://schemas.openxmlformats.org/officeDocument/2006/relationships/hyperlink" Target="https://jira.its-sib.ru/issues/?jql=issue in (DOCCORP-23505)" TargetMode="External" Id="rId267"/><Relationship Type="http://schemas.openxmlformats.org/officeDocument/2006/relationships/hyperlink" Target="https://jira.its-sib.ru/issues/?jql=issue in (DOCCORP-23505)" TargetMode="External" Id="rId268"/><Relationship Type="http://schemas.openxmlformats.org/officeDocument/2006/relationships/hyperlink" Target="https://jira.its-sib.ru/issues/?jql=issue in (DOCCORP-23505)" TargetMode="External" Id="rId269"/><Relationship Type="http://schemas.openxmlformats.org/officeDocument/2006/relationships/hyperlink" Target="https://jira.its-sib.ru/issues/?jql=issue in (TECHWIM-4399,DOCCORP-23505)" TargetMode="External" Id="rId270"/><Relationship Type="http://schemas.openxmlformats.org/officeDocument/2006/relationships/hyperlink" Target="https://jira.its-sib.ru/issues/?jql=issue in (TECHWIM-4373,DOCCORP-23592,TECHWIM-4372,DOCCORP-23592)" TargetMode="External" Id="rId271"/><Relationship Type="http://schemas.openxmlformats.org/officeDocument/2006/relationships/hyperlink" Target="https://jira.its-sib.ru/issues/?jql=issue in (TECHWIM-4373,DOCCORP-23592,TECHWIM-4372,DOCCORP-23592)" TargetMode="External" Id="rId272"/><Relationship Type="http://schemas.openxmlformats.org/officeDocument/2006/relationships/hyperlink" Target="https://jira.its-sib.ru/issues/?jql=issue in (TECHWIM-4373,DOCCORP-23592,TECHWIM-4372,DOCCORP-23592)" TargetMode="External" Id="rId273"/><Relationship Type="http://schemas.openxmlformats.org/officeDocument/2006/relationships/hyperlink" Target="https://jira.its-sib.ru/issues/?jql=issue in (TECHITS-1943,DOCCORP-23698,TECHITS-1941,DOCCORP-23698,TECHITS-1940,DOCCORP-23698,TECHITS-1939,DOCCORP-23698,TECHITS-1938,DOCCORP-23698,TECHITS-1937,DOCCORP-23698)" TargetMode="External" Id="rId274"/><Relationship Type="http://schemas.openxmlformats.org/officeDocument/2006/relationships/hyperlink" Target="https://jira.its-sib.ru/issues/?jql=issue in (TECHITS-1943,DOCCORP-23698,TECHITS-1941,DOCCORP-23698,TECHITS-1940,DOCCORP-23698,TECHITS-1939,DOCCORP-23698,TECHITS-1938,DOCCORP-23698,TECHITS-1937,DOCCORP-23698)" TargetMode="External" Id="rId275"/><Relationship Type="http://schemas.openxmlformats.org/officeDocument/2006/relationships/hyperlink" Target="https://jira.its-sib.ru/issues/?jql=issue in (TECHITS-1950,DOCCORP-23698,TECHITS-1943,DOCCORP-23698,TECHITS-1940,DOCCORP-23698,TECHITS-1939,DOCCORP-23698,TECHITS-1938,DOCCORP-23698)" TargetMode="External" Id="rId276"/><Relationship Type="http://schemas.openxmlformats.org/officeDocument/2006/relationships/hyperlink" Target="https://jira.its-sib.ru/issues/?jql=issue in (TECHITS-1876)" TargetMode="External" Id="rId277"/><Relationship Type="http://schemas.openxmlformats.org/officeDocument/2006/relationships/hyperlink" Target="https://jira.its-sib.ru/issues/?jql=issue in (TECHITS-1912)" TargetMode="External" Id="rId278"/><Relationship Type="http://schemas.openxmlformats.org/officeDocument/2006/relationships/hyperlink" Target="https://jira.its-sib.ru/issues/?jql=issue in (TECHITS-1967,TECHITS-1966)" TargetMode="External" Id="rId279"/><Relationship Type="http://schemas.openxmlformats.org/officeDocument/2006/relationships/hyperlink" Target="https://jira.its-sib.ru/issues/?jql=issue in (TECHITS-1966)" TargetMode="External" Id="rId280"/><Relationship Type="http://schemas.openxmlformats.org/officeDocument/2006/relationships/hyperlink" Target="https://jira.its-sib.ru/issues/?jql=issue in (TECHITS-1966)" TargetMode="External" Id="rId281"/><Relationship Type="http://schemas.openxmlformats.org/officeDocument/2006/relationships/hyperlink" Target="https://jira.its-sib.ru/issues/?jql=issue in (TECHITS-1966)" TargetMode="External" Id="rId282"/><Relationship Type="http://schemas.openxmlformats.org/officeDocument/2006/relationships/hyperlink" Target="https://jira.its-sib.ru/issues/?jql=issue in (TECHITS-1886,TECHITS-1885,TECHITS-1884)" TargetMode="External" Id="rId283"/><Relationship Type="http://schemas.openxmlformats.org/officeDocument/2006/relationships/hyperlink" Target="https://jira.its-sib.ru/issues/?jql=issue in (TECHITS-1893,TECHITS-1892)" TargetMode="External" Id="rId284"/><Relationship Type="http://schemas.openxmlformats.org/officeDocument/2006/relationships/hyperlink" Target="https://jira.its-sib.ru/issues/?jql=issue in (TECHITS-1899)" TargetMode="External" Id="rId285"/><Relationship Type="http://schemas.openxmlformats.org/officeDocument/2006/relationships/hyperlink" Target="https://jira.its-sib.ru/issues/?jql=issue in (TECHITS-1898)" TargetMode="External" Id="rId286"/><Relationship Type="http://schemas.openxmlformats.org/officeDocument/2006/relationships/hyperlink" Target="https://jira.its-sib.ru/issues/?jql=issue in (TECHITS-1902)" TargetMode="External" Id="rId287"/><Relationship Type="http://schemas.openxmlformats.org/officeDocument/2006/relationships/hyperlink" Target="https://jira.its-sib.ru/issues/?jql=issue in (TECHITS-1906,TECHITS-1903)" TargetMode="External" Id="rId288"/><Relationship Type="http://schemas.openxmlformats.org/officeDocument/2006/relationships/hyperlink" Target="https://jira.its-sib.ru/issues/?jql=issue in (TECHITS-1948,TECHITS-1947,TECHITS-1936)" TargetMode="External" Id="rId289"/><Relationship Type="http://schemas.openxmlformats.org/officeDocument/2006/relationships/hyperlink" Target="https://jira.its-sib.ru/issues/?jql=issue in (TECHITS-1962,TECHITS-1961)" TargetMode="External" Id="rId290"/><Relationship Type="http://schemas.openxmlformats.org/officeDocument/2006/relationships/hyperlink" Target="https://jira.its-sib.ru/issues/?jql=issue in (TECHITS-1969,TECHITS-1968)" TargetMode="External" Id="rId291"/><Relationship Type="http://schemas.openxmlformats.org/officeDocument/2006/relationships/hyperlink" Target="https://jira.its-sib.ru/issues/?jql=issue in (TECHITS-1974,TECHITS-1957)" TargetMode="External" Id="rId292"/><Relationship Type="http://schemas.openxmlformats.org/officeDocument/2006/relationships/hyperlink" Target="https://jira.its-sib.ru/issues/?jql=issue in (TECHITS-1891)" TargetMode="External" Id="rId293"/><Relationship Type="http://schemas.openxmlformats.org/officeDocument/2006/relationships/hyperlink" Target="https://jira.its-sib.ru/issues/?jql=issue in (TECHITS-1949,TECHITS-1946,TECHITS-1945)" TargetMode="External" Id="rId294"/><Relationship Type="http://schemas.openxmlformats.org/officeDocument/2006/relationships/hyperlink" Target="https://jira.its-sib.ru/issues/?jql=issue in (TECHWIM-4449)" TargetMode="External" Id="rId295"/><Relationship Type="http://schemas.openxmlformats.org/officeDocument/2006/relationships/hyperlink" Target="https://jira.its-sib.ru/issues/?jql=issue in (TECHWIM-4468)" TargetMode="External" Id="rId296"/><Relationship Type="http://schemas.openxmlformats.org/officeDocument/2006/relationships/hyperlink" Target="https://jira.its-sib.ru/issues/?jql=issue in (TECHWIM-4487)" TargetMode="External" Id="rId297"/><Relationship Type="http://schemas.openxmlformats.org/officeDocument/2006/relationships/hyperlink" Target="https://jira.its-sib.ru/issues/?jql=issue in (TECHWIM-4511,TECHWIM-4508)" TargetMode="External" Id="rId298"/><Relationship Type="http://schemas.openxmlformats.org/officeDocument/2006/relationships/hyperlink" Target="https://jira.its-sib.ru/issues/?jql=issue in (TECHWIM-4523)" TargetMode="External" Id="rId299"/><Relationship Type="http://schemas.openxmlformats.org/officeDocument/2006/relationships/hyperlink" Target="https://jira.its-sib.ru/issues/?jql=issue in (TECHWIM-4541)" TargetMode="External" Id="rId300"/><Relationship Type="http://schemas.openxmlformats.org/officeDocument/2006/relationships/hyperlink" Target="https://jira.its-sib.ru/issues/?jql=issue in (TECHWIM-4593,TECHWIM-4592)" TargetMode="External" Id="rId301"/><Relationship Type="http://schemas.openxmlformats.org/officeDocument/2006/relationships/hyperlink" Target="https://jira.its-sib.ru/issues/?jql=issue in (TECHWIM-4602)" TargetMode="External" Id="rId302"/><Relationship Type="http://schemas.openxmlformats.org/officeDocument/2006/relationships/hyperlink" Target="https://jira.its-sib.ru/issues/?jql=issue in (TECHITS-1951)" TargetMode="External" Id="rId303"/><Relationship Type="http://schemas.openxmlformats.org/officeDocument/2006/relationships/hyperlink" Target="https://jira.its-sib.ru/issues/?jql=issue in (TECHITS-1951)" TargetMode="External" Id="rId304"/><Relationship Type="http://schemas.openxmlformats.org/officeDocument/2006/relationships/hyperlink" Target="https://jira.its-sib.ru/issues/?jql=issue in (TECHITS-1951)" TargetMode="External" Id="rId305"/><Relationship Type="http://schemas.openxmlformats.org/officeDocument/2006/relationships/hyperlink" Target="https://jira.its-sib.ru/issues/?jql=issue in (TECHITS-1951)" TargetMode="External" Id="rId306"/><Relationship Type="http://schemas.openxmlformats.org/officeDocument/2006/relationships/hyperlink" Target="https://jira.its-sib.ru/issues/?jql=issue in (TECHITS-1951)" TargetMode="External" Id="rId307"/><Relationship Type="http://schemas.openxmlformats.org/officeDocument/2006/relationships/hyperlink" Target="https://jira.its-sib.ru/issues/?jql=issue in (TECHWIM-4438)" TargetMode="External" Id="rId308"/><Relationship Type="http://schemas.openxmlformats.org/officeDocument/2006/relationships/hyperlink" Target="https://jira.its-sib.ru/issues/?jql=issue in (TECHWIM-4520)" TargetMode="External" Id="rId309"/><Relationship Type="http://schemas.openxmlformats.org/officeDocument/2006/relationships/hyperlink" Target="https://jira.its-sib.ru/issues/?jql=issue in (TECHWIM-4520)" TargetMode="External" Id="rId310"/><Relationship Type="http://schemas.openxmlformats.org/officeDocument/2006/relationships/hyperlink" Target="https://jira.its-sib.ru/issues/?jql=issue in (TECHWIM-4520)" TargetMode="External" Id="rId311"/><Relationship Type="http://schemas.openxmlformats.org/officeDocument/2006/relationships/hyperlink" Target="https://jira.its-sib.ru/issues/?jql=issue in (TECHWIM-4520)" TargetMode="External" Id="rId312"/><Relationship Type="http://schemas.openxmlformats.org/officeDocument/2006/relationships/hyperlink" Target="https://jira.its-sib.ru/issues/?jql=issue in (TECHWIM-4520)" TargetMode="External" Id="rId313"/><Relationship Type="http://schemas.openxmlformats.org/officeDocument/2006/relationships/hyperlink" Target="https://jira.its-sib.ru/issues/?jql=issue in (TECHWIM-4438,DOCCORP-23617,TECHWIM-4424,DOCCORP-23617)" TargetMode="External" Id="rId314"/><Relationship Type="http://schemas.openxmlformats.org/officeDocument/2006/relationships/hyperlink" Target="https://jira.its-sib.ru/issues/?jql=issue in (TECHWIM-4438,DOCCORP-23617,TECHWIM-4424,DOCCORP-23617)" TargetMode="External" Id="rId315"/><Relationship Type="http://schemas.openxmlformats.org/officeDocument/2006/relationships/hyperlink" Target="https://jira.its-sib.ru/issues/?jql=issue in (TECHWIM-4438,DOCCORP-23617,TECHWIM-4424,DOCCORP-23617)" TargetMode="External" Id="rId316"/><Relationship Type="http://schemas.openxmlformats.org/officeDocument/2006/relationships/hyperlink" Target="https://jira.its-sib.ru/issues/?jql=issue in (TECHWIM-2907)" TargetMode="External" Id="rId317"/><Relationship Type="http://schemas.openxmlformats.org/officeDocument/2006/relationships/hyperlink" Target="https://jira.its-sib.ru/issues/?jql=issue in (TECHWIM-4463,TECHWIM-4459)" TargetMode="External" Id="rId318"/><Relationship Type="http://schemas.openxmlformats.org/officeDocument/2006/relationships/hyperlink" Target="https://jira.its-sib.ru/issues/?jql=issue in (TECHWIM-4052)" TargetMode="External" Id="rId319"/><Relationship Type="http://schemas.openxmlformats.org/officeDocument/2006/relationships/hyperlink" Target="https://jira.its-sib.ru/issues/?jql=issue in (TECHWIM-4052)" TargetMode="External" Id="rId320"/><Relationship Type="http://schemas.openxmlformats.org/officeDocument/2006/relationships/hyperlink" Target="https://jira.its-sib.ru/issues/?jql=issue in (TECHWIM-4052)" TargetMode="External" Id="rId321"/><Relationship Type="http://schemas.openxmlformats.org/officeDocument/2006/relationships/hyperlink" Target="https://jira.its-sib.ru/issues/?jql=issue in (TECHWIM-4052)" TargetMode="External" Id="rId322"/><Relationship Type="http://schemas.openxmlformats.org/officeDocument/2006/relationships/hyperlink" Target="https://jira.its-sib.ru/issues/?jql=issue in (DOCCORP-23335)" TargetMode="External" Id="rId323"/><Relationship Type="http://schemas.openxmlformats.org/officeDocument/2006/relationships/hyperlink" Target="https://jira.its-sib.ru/issues/?jql=issue in (DOCCORP-23335)" TargetMode="External" Id="rId324"/><Relationship Type="http://schemas.openxmlformats.org/officeDocument/2006/relationships/hyperlink" Target="https://jira.its-sib.ru/issues/?jql=issue in (TECHWIM-4413)" TargetMode="External" Id="rId325"/><Relationship Type="http://schemas.openxmlformats.org/officeDocument/2006/relationships/hyperlink" Target="https://jira.its-sib.ru/issues/?jql=issue in (TECHWIM-4413)" TargetMode="External" Id="rId326"/><Relationship Type="http://schemas.openxmlformats.org/officeDocument/2006/relationships/hyperlink" Target="https://jira.its-sib.ru/issues/?jql=issue in (TECHWIM-4582)" TargetMode="External" Id="rId327"/><Relationship Type="http://schemas.openxmlformats.org/officeDocument/2006/relationships/hyperlink" Target="https://jira.its-sib.ru/issues/?jql=issue in (TECHWIM-4582)" TargetMode="External" Id="rId328"/><Relationship Type="http://schemas.openxmlformats.org/officeDocument/2006/relationships/hyperlink" Target="https://jira.its-sib.ru/issues/?jql=issue in (TECHITS-1878)" TargetMode="External" Id="rId329"/><Relationship Type="http://schemas.openxmlformats.org/officeDocument/2006/relationships/hyperlink" Target="https://jira.its-sib.ru/issues/?jql=issue in (TECHITS-1887,TECHITS-1878)" TargetMode="External" Id="rId330"/><Relationship Type="http://schemas.openxmlformats.org/officeDocument/2006/relationships/hyperlink" Target="https://jira.its-sib.ru/issues/?jql=issue in (TECHITS-1894)" TargetMode="External" Id="rId331"/><Relationship Type="http://schemas.openxmlformats.org/officeDocument/2006/relationships/hyperlink" Target="https://jira.its-sib.ru/issues/?jql=issue in (TECHITS-1897,TECHITS-1894)" TargetMode="External" Id="rId332"/><Relationship Type="http://schemas.openxmlformats.org/officeDocument/2006/relationships/hyperlink" Target="https://jira.its-sib.ru/issues/?jql=issue in (TECHITS-1901,TECHITS-1900)" TargetMode="External" Id="rId333"/><Relationship Type="http://schemas.openxmlformats.org/officeDocument/2006/relationships/hyperlink" Target="https://jira.its-sib.ru/issues/?jql=issue in (TECHITS-1933,TECHITS-1932,TECHITS-1926,TECHITS-1917,TECHITS-1916)" TargetMode="External" Id="rId334"/><Relationship Type="http://schemas.openxmlformats.org/officeDocument/2006/relationships/hyperlink" Target="https://jira.its-sib.ru/issues/?jql=issue in (TECHITS-1975,TECHITS-1959)" TargetMode="External" Id="rId335"/><Relationship Type="http://schemas.openxmlformats.org/officeDocument/2006/relationships/hyperlink" Target="https://jira.its-sib.ru/issues/?jql=issue in (TECHITS-1877)" TargetMode="External" Id="rId336"/><Relationship Type="http://schemas.openxmlformats.org/officeDocument/2006/relationships/hyperlink" Target="https://jira.its-sib.ru/issues/?jql=issue in (TECHITS-1877)" TargetMode="External" Id="rId337"/><Relationship Type="http://schemas.openxmlformats.org/officeDocument/2006/relationships/hyperlink" Target="https://jira.its-sib.ru/issues/?jql=issue in (TECHITS-1896)" TargetMode="External" Id="rId338"/><Relationship Type="http://schemas.openxmlformats.org/officeDocument/2006/relationships/hyperlink" Target="https://jira.its-sib.ru/issues/?jql=issue in (TECHITS-1907,TECHITS-1896)" TargetMode="External" Id="rId339"/><Relationship Type="http://schemas.openxmlformats.org/officeDocument/2006/relationships/hyperlink" Target="https://jira.its-sib.ru/issues/?jql=issue in (TECHITS-1931,TECHITS-1930,TECHITS-1929,TECHITS-1928,TECHITS-1927,TECHITS-1921,TECHITS-1920,TECHITS-1919,TECHITS-1918)" TargetMode="External" Id="rId340"/><Relationship Type="http://schemas.openxmlformats.org/officeDocument/2006/relationships/hyperlink" Target="https://jira.its-sib.ru/issues/?jql=issue in (TECHWIM-4426)" TargetMode="External" Id="rId341"/><Relationship Type="http://schemas.openxmlformats.org/officeDocument/2006/relationships/hyperlink" Target="https://jira.its-sib.ru/issues/?jql=issue in (TECHWIM-4426)" TargetMode="External" Id="rId342"/><Relationship Type="http://schemas.openxmlformats.org/officeDocument/2006/relationships/hyperlink" Target="https://jira.its-sib.ru/issues/?jql=issue in (TECHWIM-4499)" TargetMode="External" Id="rId343"/><Relationship Type="http://schemas.openxmlformats.org/officeDocument/2006/relationships/hyperlink" Target="https://jira.its-sib.ru/issues/?jql=issue in (TECHWIM-4579)" TargetMode="External" Id="rId344"/><Relationship Type="http://schemas.openxmlformats.org/officeDocument/2006/relationships/hyperlink" Target="https://jira.its-sib.ru/issues/?jql=issue in (TECHITS-1943,DOCCORP-23697,TECHITS-1941,DOCCORP-23697,TECHITS-1940,DOCCORP-23697,TECHITS-1939,DOCCORP-23697,TECHITS-1938,DOCCORP-23697,TECHITS-1937,DOCCORP-23697)" TargetMode="External" Id="rId345"/><Relationship Type="http://schemas.openxmlformats.org/officeDocument/2006/relationships/hyperlink" Target="https://jira.its-sib.ru/issues/?jql=issue in (TECHITS-1943,DOCCORP-23697,TECHITS-1941,DOCCORP-23697,TECHITS-1940,DOCCORP-23697,TECHITS-1939,DOCCORP-23697,TECHITS-1938,DOCCORP-23697,TECHITS-1937,DOCCORP-23697)" TargetMode="External" Id="rId346"/><Relationship Type="http://schemas.openxmlformats.org/officeDocument/2006/relationships/hyperlink" Target="https://jira.its-sib.ru/issues/?jql=issue in (TECHITS-1950,DOCCORP-23697,TECHITS-1943,DOCCORP-23697,TECHITS-1940,DOCCORP-23697,TECHITS-1939,DOCCORP-23697,TECHITS-1938,DOCCORP-23697)" TargetMode="External" Id="rId347"/><Relationship Type="http://schemas.openxmlformats.org/officeDocument/2006/relationships/hyperlink" Target="https://jira.its-sib.ru/issues/?jql=issue in (DOCCORP-23412)" TargetMode="External" Id="rId348"/><Relationship Type="http://schemas.openxmlformats.org/officeDocument/2006/relationships/hyperlink" Target="https://jira.its-sib.ru/issues/?jql=issue in (DOCCORP-23412)" TargetMode="External" Id="rId349"/><Relationship Type="http://schemas.openxmlformats.org/officeDocument/2006/relationships/hyperlink" Target="https://jira.its-sib.ru/issues/?jql=issue in (TECHITS-1913)" TargetMode="External" Id="rId350"/><Relationship Type="http://schemas.openxmlformats.org/officeDocument/2006/relationships/hyperlink" Target="https://jira.its-sib.ru/issues/?jql=issue in (TECHITS-1913)" TargetMode="External" Id="rId351"/><Relationship Type="http://schemas.openxmlformats.org/officeDocument/2006/relationships/hyperlink" Target="https://jira.its-sib.ru/issues/?jql=issue in (TECHITS-1956)" TargetMode="External" Id="rId352"/><Relationship Type="http://schemas.openxmlformats.org/officeDocument/2006/relationships/hyperlink" Target="https://jira.its-sib.ru/issues/?jql=issue in (TECHITS-1955,TECHITS-1954,TECHITS-1953,TECHITS-1952)" TargetMode="External" Id="rId353"/><Relationship Type="http://schemas.openxmlformats.org/officeDocument/2006/relationships/hyperlink" Target="https://jira.its-sib.ru/issues/?jql=issue in (TECHWIM-4501)" TargetMode="External" Id="rId354"/><Relationship Type="http://schemas.openxmlformats.org/officeDocument/2006/relationships/hyperlink" Target="https://jira.its-sib.ru/issues/?jql=issue in (DOCCORP-23658)" TargetMode="External" Id="rId355"/><Relationship Type="http://schemas.openxmlformats.org/officeDocument/2006/relationships/hyperlink" Target="https://jira.its-sib.ru/issues/?jql=issue in (DOCCORP-23662)" TargetMode="External" Id="rId356"/><Relationship Type="http://schemas.openxmlformats.org/officeDocument/2006/relationships/hyperlink" Target="https://jira.its-sib.ru/issues/?jql=issue in (DOCCORP-23662)" TargetMode="External" Id="rId357"/><Relationship Type="http://schemas.openxmlformats.org/officeDocument/2006/relationships/hyperlink" Target="https://jira.its-sib.ru/issues/?jql=issue in (DOCCORP-23578)" TargetMode="External" Id="rId358"/><Relationship Type="http://schemas.openxmlformats.org/officeDocument/2006/relationships/hyperlink" Target="https://jira.its-sib.ru/issues/?jql=issue in (DOCCORP-23578)" TargetMode="External" Id="rId359"/><Relationship Type="http://schemas.openxmlformats.org/officeDocument/2006/relationships/hyperlink" Target="https://jira.its-sib.ru/issues/?jql=issue in (DOCCORP-23578)" TargetMode="External" Id="rId360"/><Relationship Type="http://schemas.openxmlformats.org/officeDocument/2006/relationships/hyperlink" Target="https://jira.its-sib.ru/issues/?jql=issue in (DOCCORP-23578)" TargetMode="External" Id="rId361"/><Relationship Type="http://schemas.openxmlformats.org/officeDocument/2006/relationships/hyperlink" Target="https://jira.its-sib.ru/issues/?jql=issue in (DOCCORP-23661)" TargetMode="External" Id="rId362"/><Relationship Type="http://schemas.openxmlformats.org/officeDocument/2006/relationships/hyperlink" Target="https://jira.its-sib.ru/issues/?jql=issue in (TECHITS-1876)" TargetMode="External" Id="rId363"/><Relationship Type="http://schemas.openxmlformats.org/officeDocument/2006/relationships/hyperlink" Target="https://jira.its-sib.ru/issues/?jql=issue in (TECHITS-1912)" TargetMode="External" Id="rId364"/><Relationship Type="http://schemas.openxmlformats.org/officeDocument/2006/relationships/hyperlink" Target="https://jira.its-sib.ru/issues/?jql=issue in (TECHITS-1967,TECHITS-1966)" TargetMode="External" Id="rId365"/><Relationship Type="http://schemas.openxmlformats.org/officeDocument/2006/relationships/hyperlink" Target="https://jira.its-sib.ru/issues/?jql=issue in (TECHITS-1966)" TargetMode="External" Id="rId366"/><Relationship Type="http://schemas.openxmlformats.org/officeDocument/2006/relationships/hyperlink" Target="https://jira.its-sib.ru/issues/?jql=issue in (TECHITS-1966)" TargetMode="External" Id="rId367"/><Relationship Type="http://schemas.openxmlformats.org/officeDocument/2006/relationships/hyperlink" Target="https://jira.its-sib.ru/issues/?jql=issue in (TECHITS-1966)" TargetMode="External" Id="rId368"/><Relationship Type="http://schemas.openxmlformats.org/officeDocument/2006/relationships/hyperlink" Target="https://jira.its-sib.ru/issues/?jql=issue in (TECHITS-1886,TECHITS-1885,TECHITS-1884)" TargetMode="External" Id="rId369"/><Relationship Type="http://schemas.openxmlformats.org/officeDocument/2006/relationships/hyperlink" Target="https://jira.its-sib.ru/issues/?jql=issue in (TECHITS-1893,TECHITS-1892)" TargetMode="External" Id="rId370"/><Relationship Type="http://schemas.openxmlformats.org/officeDocument/2006/relationships/hyperlink" Target="https://jira.its-sib.ru/issues/?jql=issue in (TECHITS-1899)" TargetMode="External" Id="rId371"/><Relationship Type="http://schemas.openxmlformats.org/officeDocument/2006/relationships/hyperlink" Target="https://jira.its-sib.ru/issues/?jql=issue in (TECHITS-1898)" TargetMode="External" Id="rId372"/><Relationship Type="http://schemas.openxmlformats.org/officeDocument/2006/relationships/hyperlink" Target="https://jira.its-sib.ru/issues/?jql=issue in (TECHITS-1902)" TargetMode="External" Id="rId373"/><Relationship Type="http://schemas.openxmlformats.org/officeDocument/2006/relationships/hyperlink" Target="https://jira.its-sib.ru/issues/?jql=issue in (TECHITS-1906,TECHITS-1903)" TargetMode="External" Id="rId374"/><Relationship Type="http://schemas.openxmlformats.org/officeDocument/2006/relationships/hyperlink" Target="https://jira.its-sib.ru/issues/?jql=issue in (TECHITS-1948,TECHITS-1947,TECHITS-1936)" TargetMode="External" Id="rId375"/><Relationship Type="http://schemas.openxmlformats.org/officeDocument/2006/relationships/hyperlink" Target="https://jira.its-sib.ru/issues/?jql=issue in (TECHITS-1962,TECHITS-1961)" TargetMode="External" Id="rId376"/><Relationship Type="http://schemas.openxmlformats.org/officeDocument/2006/relationships/hyperlink" Target="https://jira.its-sib.ru/issues/?jql=issue in (TECHITS-1969,TECHITS-1968)" TargetMode="External" Id="rId377"/><Relationship Type="http://schemas.openxmlformats.org/officeDocument/2006/relationships/hyperlink" Target="https://jira.its-sib.ru/issues/?jql=issue in (TECHITS-1974,TECHITS-1957)" TargetMode="External" Id="rId378"/><Relationship Type="http://schemas.openxmlformats.org/officeDocument/2006/relationships/hyperlink" Target="https://jira.its-sib.ru/issues/?jql=issue in (TECHITS-1891)" TargetMode="External" Id="rId379"/><Relationship Type="http://schemas.openxmlformats.org/officeDocument/2006/relationships/hyperlink" Target="https://jira.its-sib.ru/issues/?jql=issue in (TECHITS-1949,TECHITS-1946,TECHITS-1945)" TargetMode="External" Id="rId380"/><Relationship Type="http://schemas.openxmlformats.org/officeDocument/2006/relationships/hyperlink" Target="https://jira.its-sib.ru/issues/?jql=issue in (TECHWIM-4449)" TargetMode="External" Id="rId381"/><Relationship Type="http://schemas.openxmlformats.org/officeDocument/2006/relationships/hyperlink" Target="https://jira.its-sib.ru/issues/?jql=issue in (TECHWIM-4468)" TargetMode="External" Id="rId382"/><Relationship Type="http://schemas.openxmlformats.org/officeDocument/2006/relationships/hyperlink" Target="https://jira.its-sib.ru/issues/?jql=issue in (TECHWIM-4487)" TargetMode="External" Id="rId383"/><Relationship Type="http://schemas.openxmlformats.org/officeDocument/2006/relationships/hyperlink" Target="https://jira.its-sib.ru/issues/?jql=issue in (TECHWIM-4511,TECHWIM-4508)" TargetMode="External" Id="rId384"/><Relationship Type="http://schemas.openxmlformats.org/officeDocument/2006/relationships/hyperlink" Target="https://jira.its-sib.ru/issues/?jql=issue in (TECHWIM-4523)" TargetMode="External" Id="rId385"/><Relationship Type="http://schemas.openxmlformats.org/officeDocument/2006/relationships/hyperlink" Target="https://jira.its-sib.ru/issues/?jql=issue in (TECHWIM-4541)" TargetMode="External" Id="rId386"/><Relationship Type="http://schemas.openxmlformats.org/officeDocument/2006/relationships/hyperlink" Target="https://jira.its-sib.ru/issues/?jql=issue in (TECHWIM-4593,TECHWIM-4592)" TargetMode="External" Id="rId387"/><Relationship Type="http://schemas.openxmlformats.org/officeDocument/2006/relationships/hyperlink" Target="https://jira.its-sib.ru/issues/?jql=issue in (TECHWIM-4602)" TargetMode="External" Id="rId388"/><Relationship Type="http://schemas.openxmlformats.org/officeDocument/2006/relationships/hyperlink" Target="https://jira.its-sib.ru/issues/?jql=issue in (DOCCORP-23574)" TargetMode="External" Id="rId389"/><Relationship Type="http://schemas.openxmlformats.org/officeDocument/2006/relationships/hyperlink" Target="https://jira.its-sib.ru/issues/?jql=issue in (TECHWIM-4379)" TargetMode="External" Id="rId390"/><Relationship Type="http://schemas.openxmlformats.org/officeDocument/2006/relationships/hyperlink" Target="https://jira.its-sib.ru/issues/?jql=issue in (TECHITS-1915,TECHITS-1914)" TargetMode="External" Id="rId391"/><Relationship Type="http://schemas.openxmlformats.org/officeDocument/2006/relationships/hyperlink" Target="https://jira.its-sib.ru/issues/?jql=issue in (TECHWIM-4526,TECHWIM-4503)" TargetMode="External" Id="rId392"/><Relationship Type="http://schemas.openxmlformats.org/officeDocument/2006/relationships/hyperlink" Target="https://jira.its-sib.ru/issues/?jql=issue in (TECHWIM-4543,TECHWIM-4542,TECHWIM-4535)" TargetMode="External" Id="rId393"/><Relationship Type="http://schemas.openxmlformats.org/officeDocument/2006/relationships/hyperlink" Target="https://jira.its-sib.ru/issues/?jql=issue in (TECHWIM-4543,TECHWIM-4542,TECHWIM-4535)" TargetMode="External" Id="rId394"/><Relationship Type="http://schemas.openxmlformats.org/officeDocument/2006/relationships/hyperlink" Target="https://jira.its-sib.ru/issues/?jql=issue in (TECHWIM-4416,DOCCORP-23606,TECHWIM-4402,DOCCORP-23606)" TargetMode="External" Id="rId395"/><Relationship Type="http://schemas.openxmlformats.org/officeDocument/2006/relationships/hyperlink" Target="https://jira.its-sib.ru/issues/?jql=issue in (TECHWIM-4416,DOCCORP-23606,TECHWIM-4402,DOCCORP-23606)" TargetMode="External" Id="rId396"/><Relationship Type="http://schemas.openxmlformats.org/officeDocument/2006/relationships/hyperlink" Target="https://jira.its-sib.ru/issues/?jql=issue in (DOCCORP-23606)" TargetMode="External" Id="rId397"/><Relationship Type="http://schemas.openxmlformats.org/officeDocument/2006/relationships/hyperlink" Target="https://jira.its-sib.ru/issues/?jql=issue in (DOCCORP-23431)" TargetMode="External" Id="rId398"/><Relationship Type="http://schemas.openxmlformats.org/officeDocument/2006/relationships/hyperlink" Target="https://jira.its-sib.ru/issues/?jql=issue in (DOCCORP-23431)" TargetMode="External" Id="rId399"/><Relationship Type="http://schemas.openxmlformats.org/officeDocument/2006/relationships/hyperlink" Target="https://jira.its-sib.ru/issues/?jql=issue in (TECHWIM-4438)" TargetMode="External" Id="rId400"/><Relationship Type="http://schemas.openxmlformats.org/officeDocument/2006/relationships/hyperlink" Target="https://jira.its-sib.ru/issues/?jql=issue in (DOCCORP-23687)" TargetMode="External" Id="rId401"/><Relationship Type="http://schemas.openxmlformats.org/officeDocument/2006/relationships/hyperlink" Target="https://jira.its-sib.ru/issues/?jql=issue in (DOCCORP-23687)" TargetMode="External" Id="rId402"/><Relationship Type="http://schemas.openxmlformats.org/officeDocument/2006/relationships/hyperlink" Target="https://jira.its-sib.ru/issues/?jql=issue in (DOCCORP-23687)" TargetMode="External" Id="rId403"/><Relationship Type="http://schemas.openxmlformats.org/officeDocument/2006/relationships/hyperlink" Target="https://jira.its-sib.ru/issues/?jql=issue in (TECHWIM-4438,DOCCORP-23616,TECHWIM-4424,DOCCORP-23616,TECHWIM-4280,DOCCORP-23616)" TargetMode="External" Id="rId404"/><Relationship Type="http://schemas.openxmlformats.org/officeDocument/2006/relationships/hyperlink" Target="https://jira.its-sib.ru/issues/?jql=issue in (TECHWIM-4438,DOCCORP-23616,TECHWIM-4424,DOCCORP-23616,TECHWIM-4280,DOCCORP-23616)" TargetMode="External" Id="rId405"/><Relationship Type="http://schemas.openxmlformats.org/officeDocument/2006/relationships/hyperlink" Target="https://jira.its-sib.ru/issues/?jql=issue in (TECHWIM-4438,DOCCORP-23616,TECHWIM-4424,DOCCORP-23616,TECHWIM-4280,DOCCORP-23616)" TargetMode="External" Id="rId406"/><Relationship Type="http://schemas.openxmlformats.org/officeDocument/2006/relationships/hyperlink" Target="https://jira.its-sib.ru/issues/?jql=issue in (DOCCORP-23660)" TargetMode="External" Id="rId407"/><Relationship Type="http://schemas.openxmlformats.org/officeDocument/2006/relationships/hyperlink" Target="https://jira.its-sib.ru/issues/?jql=issue in (DOCCORP-23665)" TargetMode="External" Id="rId408"/><Relationship Type="http://schemas.openxmlformats.org/officeDocument/2006/relationships/hyperlink" Target="https://jira.its-sib.ru/issues/?jql=issue in (DOCCORP-23577)" TargetMode="External" Id="rId409"/><Relationship Type="http://schemas.openxmlformats.org/officeDocument/2006/relationships/hyperlink" Target="https://jira.its-sib.ru/issues/?jql=issue in (DOCCORP-23577)" TargetMode="External" Id="rId410"/><Relationship Type="http://schemas.openxmlformats.org/officeDocument/2006/relationships/hyperlink" Target="https://jira.its-sib.ru/issues/?jql=issue in (DOCCORP-23577)" TargetMode="External" Id="rId411"/><Relationship Type="http://schemas.openxmlformats.org/officeDocument/2006/relationships/hyperlink" Target="https://jira.its-sib.ru/issues/?jql=issue in (DOCCORP-23577)" TargetMode="External" Id="rId412"/><Relationship Type="http://schemas.openxmlformats.org/officeDocument/2006/relationships/hyperlink" Target="https://jira.its-sib.ru/issues/?jql=issue in (DOCCORP-23577)" TargetMode="External" Id="rId413"/><Relationship Type="http://schemas.openxmlformats.org/officeDocument/2006/relationships/hyperlink" Target="https://jira.its-sib.ru/issues/?jql=issue in (DOCCORP-23577)" TargetMode="External" Id="rId414"/><Relationship Type="http://schemas.openxmlformats.org/officeDocument/2006/relationships/hyperlink" Target="https://jira.its-sib.ru/issues/?jql=issue in (DOCCORP-23577)" TargetMode="External" Id="rId415"/><Relationship Type="http://schemas.openxmlformats.org/officeDocument/2006/relationships/hyperlink" Target="https://jira.its-sib.ru/issues/?jql=issue in (DOCCORP-23577)" TargetMode="External" Id="rId416"/><Relationship Type="http://schemas.openxmlformats.org/officeDocument/2006/relationships/hyperlink" Target="https://jira.its-sib.ru/issues/?jql=issue in (DOCCORP-23577)" TargetMode="External" Id="rId417"/><Relationship Type="http://schemas.openxmlformats.org/officeDocument/2006/relationships/hyperlink" Target="https://jira.its-sib.ru/issues/?jql=issue in (DOCCORP-23577)" TargetMode="External" Id="rId418"/><Relationship Type="http://schemas.openxmlformats.org/officeDocument/2006/relationships/hyperlink" Target="https://jira.its-sib.ru/issues/?jql=issue in (DOCCORP-23577)" TargetMode="External" Id="rId419"/><Relationship Type="http://schemas.openxmlformats.org/officeDocument/2006/relationships/hyperlink" Target="https://jira.its-sib.ru/issues/?jql=issue in (DOCCORP-23577)" TargetMode="External" Id="rId420"/><Relationship Type="http://schemas.openxmlformats.org/officeDocument/2006/relationships/hyperlink" Target="https://jira.its-sib.ru/issues/?jql=issue in (DOCCORP-23577)" TargetMode="External" Id="rId421"/><Relationship Type="http://schemas.openxmlformats.org/officeDocument/2006/relationships/hyperlink" Target="https://jira.its-sib.ru/issues/?jql=issue in (TECHWIM-4609,DOCCORP-23577)" TargetMode="External" Id="rId422"/><Relationship Type="http://schemas.openxmlformats.org/officeDocument/2006/relationships/hyperlink" Target="https://jira.its-sib.ru/issues/?jql=issue in (DOCCORP-23444)" TargetMode="External" Id="rId423"/><Relationship Type="http://schemas.openxmlformats.org/officeDocument/2006/relationships/hyperlink" Target="https://jira.its-sib.ru/issues/?jql=issue in (DOCCORP-23444)" TargetMode="External" Id="rId424"/><Relationship Type="http://schemas.openxmlformats.org/officeDocument/2006/relationships/hyperlink" Target="https://jira.its-sib.ru/issues/?jql=issue in (DOCCORP-23444)" TargetMode="External" Id="rId425"/><Relationship Type="http://schemas.openxmlformats.org/officeDocument/2006/relationships/hyperlink" Target="https://jira.its-sib.ru/issues/?jql=issue in (DOCCORP-23458)" TargetMode="External" Id="rId426"/><Relationship Type="http://schemas.openxmlformats.org/officeDocument/2006/relationships/hyperlink" Target="https://jira.its-sib.ru/issues/?jql=issue in (DOCCORP-23458)" TargetMode="External" Id="rId427"/><Relationship Type="http://schemas.openxmlformats.org/officeDocument/2006/relationships/hyperlink" Target="https://jira.its-sib.ru/issues/?jql=issue in (DOCCORP-23550)" TargetMode="External" Id="rId428"/><Relationship Type="http://schemas.openxmlformats.org/officeDocument/2006/relationships/hyperlink" Target="https://jira.its-sib.ru/issues/?jql=issue in (DOCCORP-23646)" TargetMode="External" Id="rId429"/><Relationship Type="http://schemas.openxmlformats.org/officeDocument/2006/relationships/hyperlink" Target="https://jira.its-sib.ru/issues/?jql=issue in (DOCCORP-23646)" TargetMode="External" Id="rId430"/><Relationship Type="http://schemas.openxmlformats.org/officeDocument/2006/relationships/hyperlink" Target="https://jira.its-sib.ru/issues/?jql=issue in (DOCCORP-23646)" TargetMode="External" Id="rId431"/><Relationship Type="http://schemas.openxmlformats.org/officeDocument/2006/relationships/hyperlink" Target="https://jira.its-sib.ru/issues/?jql=issue in (DOCCORP-23646)" TargetMode="External" Id="rId432"/><Relationship Type="http://schemas.openxmlformats.org/officeDocument/2006/relationships/hyperlink" Target="https://jira.its-sib.ru/issues/?jql=issue in (DOCCORP-23646)" TargetMode="External" Id="rId433"/><Relationship Type="http://schemas.openxmlformats.org/officeDocument/2006/relationships/hyperlink" Target="https://jira.its-sib.ru/issues/?jql=issue in (DOCCORP-23621)" TargetMode="External" Id="rId434"/><Relationship Type="http://schemas.openxmlformats.org/officeDocument/2006/relationships/hyperlink" Target="https://jira.its-sib.ru/issues/?jql=issue in (DOCCORP-23621)" TargetMode="External" Id="rId435"/><Relationship Type="http://schemas.openxmlformats.org/officeDocument/2006/relationships/hyperlink" Target="https://jira.its-sib.ru/issues/?jql=issue in (DOCCORP-23621)" TargetMode="External" Id="rId436"/><Relationship Type="http://schemas.openxmlformats.org/officeDocument/2006/relationships/hyperlink" Target="https://jira.its-sib.ru/issues/?jql=issue in (DOCCORP-23621)" TargetMode="External" Id="rId437"/><Relationship Type="http://schemas.openxmlformats.org/officeDocument/2006/relationships/hyperlink" Target="https://jira.its-sib.ru/issues/?jql=issue in (DOCCORP-23621)" TargetMode="External" Id="rId438"/><Relationship Type="http://schemas.openxmlformats.org/officeDocument/2006/relationships/hyperlink" Target="https://jira.its-sib.ru/issues/?jql=issue in (METROLOGY-66,METROLOGY-65,METROLOGY-64)" TargetMode="External" Id="rId439"/><Relationship Type="http://schemas.openxmlformats.org/officeDocument/2006/relationships/hyperlink" Target="https://jira.its-sib.ru/issues/?jql=issue in (METROLOGY-66,METROLOGY-65,METROLOGY-64)" TargetMode="External" Id="rId440"/><Relationship Type="http://schemas.openxmlformats.org/officeDocument/2006/relationships/hyperlink" Target="https://jira.its-sib.ru/issues/?jql=issue in (METROLOGY-66,METROLOGY-65,METROLOGY-64)" TargetMode="External" Id="rId441"/><Relationship Type="http://schemas.openxmlformats.org/officeDocument/2006/relationships/hyperlink" Target="https://jira.its-sib.ru/issues/?jql=issue in (METROLOGY-66,METROLOGY-65,METROLOGY-64)" TargetMode="External" Id="rId442"/><Relationship Type="http://schemas.openxmlformats.org/officeDocument/2006/relationships/hyperlink" Target="https://jira.its-sib.ru/issues/?jql=issue in (METROLOGY-66,METROLOGY-65,METROLOGY-64)" TargetMode="External" Id="rId443"/><Relationship Type="http://schemas.openxmlformats.org/officeDocument/2006/relationships/hyperlink" Target="https://jira.its-sib.ru/issues/?jql=issue in (METROLOGY-66,METROLOGY-65,METROLOGY-64)" TargetMode="External" Id="rId444"/><Relationship Type="http://schemas.openxmlformats.org/officeDocument/2006/relationships/hyperlink" Target="https://jira.its-sib.ru/issues/?jql=issue in (METROLOGY-66,METROLOGY-65,METROLOGY-64)" TargetMode="External" Id="rId445"/><Relationship Type="http://schemas.openxmlformats.org/officeDocument/2006/relationships/hyperlink" Target="https://jira.its-sib.ru/issues/?jql=issue in (METROLOGY-66,METROLOGY-65,METROLOGY-65,METROLOGY-64,METROLOGY-64)" TargetMode="External" Id="rId446"/><Relationship Type="http://schemas.openxmlformats.org/officeDocument/2006/relationships/hyperlink" Target="https://jira.its-sib.ru/issues/?jql=issue in (METROLOGY-66,METROLOGY-66)" TargetMode="External" Id="rId447"/><Relationship Type="http://schemas.openxmlformats.org/officeDocument/2006/relationships/hyperlink" Target="https://jira.its-sib.ru/issues/?jql=issue in (METROLOGY-70,METROLOGY-69,METROLOGY-68,METROLOGY-67)" TargetMode="External" Id="rId448"/><Relationship Type="http://schemas.openxmlformats.org/officeDocument/2006/relationships/hyperlink" Target="https://jira.its-sib.ru/issues/?jql=issue in (METROLOGY-70,METROLOGY-69,METROLOGY-68,METROLOGY-67)" TargetMode="External" Id="rId449"/><Relationship Type="http://schemas.openxmlformats.org/officeDocument/2006/relationships/hyperlink" Target="https://jira.its-sib.ru/issues/?jql=issue in (METROLOGY-70,METROLOGY-69,METROLOGY-68,METROLOGY-67)" TargetMode="External" Id="rId450"/><Relationship Type="http://schemas.openxmlformats.org/officeDocument/2006/relationships/hyperlink" Target="https://jira.its-sib.ru/issues/?jql=issue in (METROLOGY-70,METROLOGY-69,METROLOGY-68,METROLOGY-67)" TargetMode="External" Id="rId451"/><Relationship Type="http://schemas.openxmlformats.org/officeDocument/2006/relationships/hyperlink" Target="https://jira.its-sib.ru/issues/?jql=issue in (METROLOGY-70,METROLOGY-69,METROLOGY-68,METROLOGY-67)" TargetMode="External" Id="rId452"/><Relationship Type="http://schemas.openxmlformats.org/officeDocument/2006/relationships/hyperlink" Target="https://jira.its-sib.ru/issues/?jql=issue in (METROLOGY-69,METROLOGY-68,METROLOGY-67)" TargetMode="External" Id="rId453"/><Relationship Type="http://schemas.openxmlformats.org/officeDocument/2006/relationships/hyperlink" Target="https://jira.its-sib.ru/issues/?jql=issue in (METROLOGY-69,METROLOGY-68,METROLOGY-67)" TargetMode="External" Id="rId454"/><Relationship Type="http://schemas.openxmlformats.org/officeDocument/2006/relationships/hyperlink" Target="https://jira.its-sib.ru/issues/?jql=issue in (DOCCORP-23618)" TargetMode="External" Id="rId455"/><Relationship Type="http://schemas.openxmlformats.org/officeDocument/2006/relationships/hyperlink" Target="https://jira.its-sib.ru/issues/?jql=issue in (DOCCORP-23618)" TargetMode="External" Id="rId456"/><Relationship Type="http://schemas.openxmlformats.org/officeDocument/2006/relationships/hyperlink" Target="https://jira.its-sib.ru/issues/?jql=issue in (DOCCORP-23618)" TargetMode="External" Id="rId457"/><Relationship Type="http://schemas.openxmlformats.org/officeDocument/2006/relationships/hyperlink" Target="https://jira.its-sib.ru/issues/?jql=issue in (DOCCORP-23586)" TargetMode="External" Id="rId458"/><Relationship Type="http://schemas.openxmlformats.org/officeDocument/2006/relationships/hyperlink" Target="https://jira.its-sib.ru/issues/?jql=issue in (DOCCORP-23586)" TargetMode="External" Id="rId459"/><Relationship Type="http://schemas.openxmlformats.org/officeDocument/2006/relationships/hyperlink" Target="https://jira.its-sib.ru/issues/?jql=issue in (DOCCORP-23586)" TargetMode="External" Id="rId460"/><Relationship Type="http://schemas.openxmlformats.org/officeDocument/2006/relationships/hyperlink" Target="https://jira.its-sib.ru/issues/?jql=issue in (DOCCORP-23586)" TargetMode="External" Id="rId461"/><Relationship Type="http://schemas.openxmlformats.org/officeDocument/2006/relationships/hyperlink" Target="https://jira.its-sib.ru/issues/?jql=issue in (DOCCORP-23635)" TargetMode="External" Id="rId462"/><Relationship Type="http://schemas.openxmlformats.org/officeDocument/2006/relationships/hyperlink" Target="https://jira.its-sib.ru/issues/?jql=issue in (DOCCORP-23575)" TargetMode="External" Id="rId463"/><Relationship Type="http://schemas.openxmlformats.org/officeDocument/2006/relationships/hyperlink" Target="https://jira.its-sib.ru/issues/?jql=issue in (DOCCORP-23575)" TargetMode="External" Id="rId464"/><Relationship Type="http://schemas.openxmlformats.org/officeDocument/2006/relationships/hyperlink" Target="https://jira.its-sib.ru/issues/?jql=issue in (DOCCORP-23542)" TargetMode="External" Id="rId465"/><Relationship Type="http://schemas.openxmlformats.org/officeDocument/2006/relationships/hyperlink" Target="https://jira.its-sib.ru/issues/?jql=issue in (DOCCORP-23542)" TargetMode="External" Id="rId466"/><Relationship Type="http://schemas.openxmlformats.org/officeDocument/2006/relationships/hyperlink" Target="https://jira.its-sib.ru/issues/?jql=issue in (DOCCORP-23542)" TargetMode="External" Id="rId467"/><Relationship Type="http://schemas.openxmlformats.org/officeDocument/2006/relationships/hyperlink" Target="https://jira.its-sib.ru/issues/?jql=issue in (DOCCORP-23720)" TargetMode="External" Id="rId468"/><Relationship Type="http://schemas.openxmlformats.org/officeDocument/2006/relationships/hyperlink" Target="https://jira.its-sib.ru/issues/?jql=issue in (DOCCORP-23725)" TargetMode="External" Id="rId469"/><Relationship Type="http://schemas.openxmlformats.org/officeDocument/2006/relationships/hyperlink" Target="https://jira.its-sib.ru/issues/?jql=issue in (DOCCORP-23729)" TargetMode="External" Id="rId470"/><Relationship Type="http://schemas.openxmlformats.org/officeDocument/2006/relationships/hyperlink" Target="https://jira.its-sib.ru/issues/?jql=issue in (DOCCORP-23783)" TargetMode="External" Id="rId471"/><Relationship Type="http://schemas.openxmlformats.org/officeDocument/2006/relationships/hyperlink" Target="https://jira.its-sib.ru/issues/?jql=issue in (DOCCORP-23800)" TargetMode="External" Id="rId472"/><Relationship Type="http://schemas.openxmlformats.org/officeDocument/2006/relationships/hyperlink" Target="https://jira.its-sib.ru/issues/?jql=issue in (DOCCORP-23813)" TargetMode="External" Id="rId473"/><Relationship Type="http://schemas.openxmlformats.org/officeDocument/2006/relationships/hyperlink" Target="https://jira.its-sib.ru/issues/?jql=issue in (DOCCORP-23720)" TargetMode="External" Id="rId474"/><Relationship Type="http://schemas.openxmlformats.org/officeDocument/2006/relationships/hyperlink" Target="https://jira.its-sib.ru/issues/?jql=issue in (DOCCORP-23720)" TargetMode="External" Id="rId475"/><Relationship Type="http://schemas.openxmlformats.org/officeDocument/2006/relationships/hyperlink" Target="https://jira.its-sib.ru/issues/?jql=issue in (DOCCORP-23783)" TargetMode="External" Id="rId476"/><Relationship Type="http://schemas.openxmlformats.org/officeDocument/2006/relationships/hyperlink" Target="https://jira.its-sib.ru/issues/?jql=issue in (DOCCORP-23800,DOCCORP-23783)" TargetMode="External" Id="rId477"/><Relationship Type="http://schemas.openxmlformats.org/officeDocument/2006/relationships/hyperlink" Target="https://jira.its-sib.ru/issues/?jql=issue in (DOCCORP-23813,DOCCORP-23800)" TargetMode="External" Id="rId478"/><Relationship Type="http://schemas.openxmlformats.org/officeDocument/2006/relationships/hyperlink" Target="https://jira.its-sib.ru/issues/?jql=issue in (DOCCORP-23707)" TargetMode="External" Id="rId479"/><Relationship Type="http://schemas.openxmlformats.org/officeDocument/2006/relationships/hyperlink" Target="https://jira.its-sib.ru/issues/?jql=issue in (DOCCORP-23707)" TargetMode="External" Id="rId480"/><Relationship Type="http://schemas.openxmlformats.org/officeDocument/2006/relationships/hyperlink" Target="https://jira.its-sib.ru/issues/?jql=issue in (DOCCORP-23707)" TargetMode="External" Id="rId481"/><Relationship Type="http://schemas.openxmlformats.org/officeDocument/2006/relationships/hyperlink" Target="https://jira.its-sib.ru/issues/?jql=issue in (DOCCORP-23707)" TargetMode="External" Id="rId482"/><Relationship Type="http://schemas.openxmlformats.org/officeDocument/2006/relationships/hyperlink" Target="https://jira.its-sib.ru/issues/?jql=issue in (DOCCORP-23707)" TargetMode="External" Id="rId483"/><Relationship Type="http://schemas.openxmlformats.org/officeDocument/2006/relationships/hyperlink" Target="https://jira.its-sib.ru/issues/?jql=issue in (DOCCORP-23707)" TargetMode="External" Id="rId484"/><Relationship Type="http://schemas.openxmlformats.org/officeDocument/2006/relationships/hyperlink" Target="https://jira.its-sib.ru/issues/?jql=issue in (DOCCORP-23707)" TargetMode="External" Id="rId485"/><Relationship Type="http://schemas.openxmlformats.org/officeDocument/2006/relationships/hyperlink" Target="https://jira.its-sib.ru/issues/?jql=issue in (DOCCORP-23576)" TargetMode="External" Id="rId486"/><Relationship Type="http://schemas.openxmlformats.org/officeDocument/2006/relationships/hyperlink" Target="https://jira.its-sib.ru/issues/?jql=issue in (DOCCORP-23576)" TargetMode="External" Id="rId487"/><Relationship Type="http://schemas.openxmlformats.org/officeDocument/2006/relationships/hyperlink" Target="https://jira.its-sib.ru/issues/?jql=issue in (DOCCORP-23541)" TargetMode="External" Id="rId488"/><Relationship Type="http://schemas.openxmlformats.org/officeDocument/2006/relationships/hyperlink" Target="https://jira.its-sib.ru/issues/?jql=issue in (DOCCORP-23541)" TargetMode="External" Id="rId489"/><Relationship Type="http://schemas.openxmlformats.org/officeDocument/2006/relationships/hyperlink" Target="https://jira.its-sib.ru/issues/?jql=issue in (DOCCORP-23541)" TargetMode="External" Id="rId490"/><Relationship Type="http://schemas.openxmlformats.org/officeDocument/2006/relationships/hyperlink" Target="https://jira.its-sib.ru/issues/?jql=issue in (DOCCORP-23721)" TargetMode="External" Id="rId491"/><Relationship Type="http://schemas.openxmlformats.org/officeDocument/2006/relationships/hyperlink" Target="https://jira.its-sib.ru/issues/?jql=issue in (DOCCORP-23724)" TargetMode="External" Id="rId492"/><Relationship Type="http://schemas.openxmlformats.org/officeDocument/2006/relationships/hyperlink" Target="https://jira.its-sib.ru/issues/?jql=issue in (DOCCORP-23728)" TargetMode="External" Id="rId493"/><Relationship Type="http://schemas.openxmlformats.org/officeDocument/2006/relationships/hyperlink" Target="https://jira.its-sib.ru/issues/?jql=issue in (DOCCORP-23782)" TargetMode="External" Id="rId494"/><Relationship Type="http://schemas.openxmlformats.org/officeDocument/2006/relationships/hyperlink" Target="https://jira.its-sib.ru/issues/?jql=issue in (DOCCORP-23799)" TargetMode="External" Id="rId495"/><Relationship Type="http://schemas.openxmlformats.org/officeDocument/2006/relationships/hyperlink" Target="https://jira.its-sib.ru/issues/?jql=issue in (DOCCORP-23812)" TargetMode="External" Id="rId496"/><Relationship Type="http://schemas.openxmlformats.org/officeDocument/2006/relationships/hyperlink" Target="https://jira.its-sib.ru/issues/?jql=issue in (DOCCORP-23721)" TargetMode="External" Id="rId497"/><Relationship Type="http://schemas.openxmlformats.org/officeDocument/2006/relationships/hyperlink" Target="https://jira.its-sib.ru/issues/?jql=issue in (DOCCORP-23721)" TargetMode="External" Id="rId498"/><Relationship Type="http://schemas.openxmlformats.org/officeDocument/2006/relationships/hyperlink" Target="https://jira.its-sib.ru/issues/?jql=issue in (DOCCORP-23782)" TargetMode="External" Id="rId499"/><Relationship Type="http://schemas.openxmlformats.org/officeDocument/2006/relationships/hyperlink" Target="https://jira.its-sib.ru/issues/?jql=issue in (DOCCORP-23799,DOCCORP-23782)" TargetMode="External" Id="rId500"/><Relationship Type="http://schemas.openxmlformats.org/officeDocument/2006/relationships/hyperlink" Target="https://jira.its-sib.ru/issues/?jql=issue in (DOCCORP-23812,DOCCORP-23799)" TargetMode="External" Id="rId501"/><Relationship Type="http://schemas.openxmlformats.org/officeDocument/2006/relationships/hyperlink" Target="https://jira.its-sib.ru/issues/?jql=issue in (DOCCORP-23706)" TargetMode="External" Id="rId502"/><Relationship Type="http://schemas.openxmlformats.org/officeDocument/2006/relationships/hyperlink" Target="https://jira.its-sib.ru/issues/?jql=issue in (DOCCORP-23706)" TargetMode="External" Id="rId503"/><Relationship Type="http://schemas.openxmlformats.org/officeDocument/2006/relationships/hyperlink" Target="https://jira.its-sib.ru/issues/?jql=issue in (DOCCORP-23706)" TargetMode="External" Id="rId504"/><Relationship Type="http://schemas.openxmlformats.org/officeDocument/2006/relationships/hyperlink" Target="https://jira.its-sib.ru/issues/?jql=issue in (DOCCORP-23706)" TargetMode="External" Id="rId505"/><Relationship Type="http://schemas.openxmlformats.org/officeDocument/2006/relationships/hyperlink" Target="https://jira.its-sib.ru/issues/?jql=issue in (DOCCORP-23706)" TargetMode="External" Id="rId506"/><Relationship Type="http://schemas.openxmlformats.org/officeDocument/2006/relationships/hyperlink" Target="https://jira.its-sib.ru/issues/?jql=issue in (DOCCORP-23706)" TargetMode="External" Id="rId507"/><Relationship Type="http://schemas.openxmlformats.org/officeDocument/2006/relationships/hyperlink" Target="https://jira.its-sib.ru/issues/?jql=issue in (DOCCORP-23706)" TargetMode="External" Id="rId508"/><Relationship Type="http://schemas.openxmlformats.org/officeDocument/2006/relationships/hyperlink" Target="https://jira.its-sib.ru/issues/?jql=issue in (TECHWIM-4447)" TargetMode="External" Id="rId509"/><Relationship Type="http://schemas.openxmlformats.org/officeDocument/2006/relationships/hyperlink" Target="https://jira.its-sib.ru/issues/?jql=issue in (TECHWIM-4462,TECHWIM-4462,TECHWIM-4451,TECHWIM-4447,TECHWIM-4447,TECHWIM-4425)" TargetMode="External" Id="rId510"/><Relationship Type="http://schemas.openxmlformats.org/officeDocument/2006/relationships/hyperlink" Target="https://jira.its-sib.ru/issues/?jql=issue in (TECHWIM-4483)" TargetMode="External" Id="rId511"/><Relationship Type="http://schemas.openxmlformats.org/officeDocument/2006/relationships/hyperlink" Target="https://jira.its-sib.ru/issues/?jql=issue in (TECHWIM-4483)" TargetMode="External" Id="rId512"/><Relationship Type="http://schemas.openxmlformats.org/officeDocument/2006/relationships/hyperlink" Target="https://jira.its-sib.ru/issues/?jql=issue in (TECHWIM-4483,TECHWIM-4483)" TargetMode="External" Id="rId513"/><Relationship Type="http://schemas.openxmlformats.org/officeDocument/2006/relationships/hyperlink" Target="https://jira.its-sib.ru/issues/?jql=issue in (TECHWIM-4614,TECHWIM-4613,TECHWIM-4613)" TargetMode="External" Id="rId514"/><Relationship Type="http://schemas.openxmlformats.org/officeDocument/2006/relationships/hyperlink" Target="https://jira.its-sib.ru/issues/?jql=issue in (TECHWIM-4491,TECHWIM-4491)" TargetMode="External" Id="rId515"/><Relationship Type="http://schemas.openxmlformats.org/officeDocument/2006/relationships/hyperlink" Target="https://jira.its-sib.ru/issues/?jql=issue in (TECHWIM-4461,TECHWIM-4461,TECHWIM-4460,TECHWIM-4460)" TargetMode="External" Id="rId516"/><Relationship Type="http://schemas.openxmlformats.org/officeDocument/2006/relationships/hyperlink" Target="https://jira.its-sib.ru/issues/?jql=issue in (TECHWIM-4522)" TargetMode="External" Id="rId517"/><Relationship Type="http://schemas.openxmlformats.org/officeDocument/2006/relationships/hyperlink" Target="https://jira.its-sib.ru/issues/?jql=issue in (TECHWIM-4192)" TargetMode="External" Id="rId518"/><Relationship Type="http://schemas.openxmlformats.org/officeDocument/2006/relationships/hyperlink" Target="https://jira.its-sib.ru/issues/?jql=issue in (TECHWIM-4447,TECHWIM-4425,TECHWIM-4414,TECHWIM-4414,TECHWIM-3629)" TargetMode="External" Id="rId519"/><Relationship Type="http://schemas.openxmlformats.org/officeDocument/2006/relationships/hyperlink" Target="https://jira.its-sib.ru/issues/?jql=issue in (TECHWIM-4462,TECHWIM-4462,TECHWIM-4462,TECHWIM-4451,TECHWIM-4447,TECHWIM-4447,TECHWIM-4425,TECHWIM-4425,TECHWIM-3629)" TargetMode="External" Id="rId520"/><Relationship Type="http://schemas.openxmlformats.org/officeDocument/2006/relationships/hyperlink" Target="https://jira.its-sib.ru/issues/?jql=issue in (TECHWIM-4483)" TargetMode="External" Id="rId521"/><Relationship Type="http://schemas.openxmlformats.org/officeDocument/2006/relationships/hyperlink" Target="https://jira.its-sib.ru/issues/?jql=issue in (TECHWIM-4483)" TargetMode="External" Id="rId522"/><Relationship Type="http://schemas.openxmlformats.org/officeDocument/2006/relationships/hyperlink" Target="https://jira.its-sib.ru/issues/?jql=issue in (TECHWIM-4483,TECHWIM-4483)" TargetMode="External" Id="rId523"/><Relationship Type="http://schemas.openxmlformats.org/officeDocument/2006/relationships/hyperlink" Target="https://jira.its-sib.ru/issues/?jql=issue in (TECHWIM-4553,TECHWIM-4552)" TargetMode="External" Id="rId524"/><Relationship Type="http://schemas.openxmlformats.org/officeDocument/2006/relationships/hyperlink" Target="https://jira.its-sib.ru/issues/?jql=issue in (TECHWIM-4553,TECHWIM-4552)" TargetMode="External" Id="rId525"/><Relationship Type="http://schemas.openxmlformats.org/officeDocument/2006/relationships/hyperlink" Target="https://jira.its-sib.ru/issues/?jql=issue in (TECHWIM-4461,TECHWIM-4461,TECHWIM-4461,TECHWIM-4460,TECHWIM-4460)" TargetMode="External" Id="rId526"/><Relationship Type="http://schemas.openxmlformats.org/officeDocument/2006/relationships/hyperlink" Target="https://jira.its-sib.ru/issues/?jql=issue in (TECHWIM-4522)" TargetMode="External" Id="rId527"/><Relationship Type="http://schemas.openxmlformats.org/officeDocument/2006/relationships/hyperlink" Target="https://jira.its-sib.ru/issues/?jql=issue in (TECHWIM-4483,DOCCORP-23647)" TargetMode="External" Id="rId528"/><Relationship Type="http://schemas.openxmlformats.org/officeDocument/2006/relationships/hyperlink" Target="https://jira.its-sib.ru/issues/?jql=issue in (TECHWIM-4483,DOCCORP-23649)" TargetMode="External" Id="rId529"/><Relationship Type="http://schemas.openxmlformats.org/officeDocument/2006/relationships/hyperlink" Target="https://jira.its-sib.ru/issues/?jql=issue in (DOCCORP-23718)" TargetMode="External" Id="rId530"/><Relationship Type="http://schemas.openxmlformats.org/officeDocument/2006/relationships/hyperlink" Target="https://jira.its-sib.ru/issues/?jql=issue in (TECHWIM-4414,DOCCORP-23593,TECHWIM-4319,DOCCORP-23593,TECHWIM-3629,DOCCORP-23593)" TargetMode="External" Id="rId531"/><Relationship Type="http://schemas.openxmlformats.org/officeDocument/2006/relationships/hyperlink" Target="https://jira.its-sib.ru/issues/?jql=issue in (TECHWIM-4414,DOCCORP-23593,TECHWIM-4319,DOCCORP-23593,TECHWIM-3629,DOCCORP-23593)" TargetMode="External" Id="rId532"/><Relationship Type="http://schemas.openxmlformats.org/officeDocument/2006/relationships/hyperlink" Target="https://jira.its-sib.ru/issues/?jql=issue in (TECHWIM-4467,DOCCORP-23645,TECHWIM-3629,DOCCORP-23645)" TargetMode="External" Id="rId533"/><Relationship Type="http://schemas.openxmlformats.org/officeDocument/2006/relationships/hyperlink" Target="https://jira.its-sib.ru/issues/?jql=issue in (TECHWIM-4553,DOCCORP-23719,TECHWIM-4552,DOCCORP-23719)" TargetMode="External" Id="rId534"/><Relationship Type="http://schemas.openxmlformats.org/officeDocument/2006/relationships/hyperlink" Target="https://jira.its-sib.ru/issues/?jql=issue in (TECHWIM-4581,DOCCORP-23759)" TargetMode="External" Id="rId535"/><Relationship Type="http://schemas.openxmlformats.org/officeDocument/2006/relationships/hyperlink" Target="https://jira.its-sib.ru/issues/?jql=issue in (TECHWIM-4581,DOCCORP-23759)" TargetMode="External" Id="rId536"/><Relationship Type="http://schemas.openxmlformats.org/officeDocument/2006/relationships/hyperlink" Target="https://jira.its-sib.ru/issues/?jql=issue in (TECHWIM-4581,DOCCORP-23759,TECHWIM-4581,DOCCORP-23759)" TargetMode="External" Id="rId537"/><Relationship Type="http://schemas.openxmlformats.org/officeDocument/2006/relationships/hyperlink" Target="https://jira.its-sib.ru/issues/?jql=issue in (DOCCORP-23551)" TargetMode="External" Id="rId538"/><Relationship Type="http://schemas.openxmlformats.org/officeDocument/2006/relationships/hyperlink" Target="https://jira.its-sib.ru/issues/?jql=issue in (DOCCORP-23551)" TargetMode="External" Id="rId539"/><Relationship Type="http://schemas.openxmlformats.org/officeDocument/2006/relationships/hyperlink" Target="https://jira.its-sib.ru/issues/?jql=issue in (DOCCORP-23551)" TargetMode="External" Id="rId540"/><Relationship Type="http://schemas.openxmlformats.org/officeDocument/2006/relationships/hyperlink" Target="https://jira.its-sib.ru/issues/?jql=issue in (DOCCORP-23551)" TargetMode="External" Id="rId541"/><Relationship Type="http://schemas.openxmlformats.org/officeDocument/2006/relationships/hyperlink" Target="https://jira.its-sib.ru/issues/?jql=issue in (DOCCORP-23551)" TargetMode="External" Id="rId542"/><Relationship Type="http://schemas.openxmlformats.org/officeDocument/2006/relationships/hyperlink" Target="https://jira.its-sib.ru/issues/?jql=issue in (DOCCORP-23551)" TargetMode="External" Id="rId543"/><Relationship Type="http://schemas.openxmlformats.org/officeDocument/2006/relationships/hyperlink" Target="https://jira.its-sib.ru/issues/?jql=issue in (TECHWIM-4466,TECHWIM-4465)" TargetMode="External" Id="rId544"/><Relationship Type="http://schemas.openxmlformats.org/officeDocument/2006/relationships/hyperlink" Target="https://jira.its-sib.ru/issues/?jql=issue in (TECHWIM-4369)" TargetMode="External" Id="rId545"/><Relationship Type="http://schemas.openxmlformats.org/officeDocument/2006/relationships/hyperlink" Target="https://jira.its-sib.ru/issues/?jql=issue in (TECHWIM-4414,DOCCORP-23594,TECHWIM-4319,DOCCORP-23594)" TargetMode="External" Id="rId546"/><Relationship Type="http://schemas.openxmlformats.org/officeDocument/2006/relationships/hyperlink" Target="https://jira.its-sib.ru/issues/?jql=issue in (TECHWIM-4414,DOCCORP-23594,TECHWIM-4319,DOCCORP-23594)" TargetMode="External" Id="rId547"/><Relationship Type="http://schemas.openxmlformats.org/officeDocument/2006/relationships/hyperlink" Target="https://jira.its-sib.ru/issues/?jql=issue in (TECHWIM-4581,DOCCORP-23755)" TargetMode="External" Id="rId548"/><Relationship Type="http://schemas.openxmlformats.org/officeDocument/2006/relationships/hyperlink" Target="https://jira.its-sib.ru/issues/?jql=issue in (TECHWIM-4581,DOCCORP-23755)" TargetMode="External" Id="rId549"/><Relationship Type="http://schemas.openxmlformats.org/officeDocument/2006/relationships/hyperlink" Target="https://jira.its-sib.ru/issues/?jql=issue in (TECHWIM-4581,DOCCORP-23755,TECHWIM-4581,DOCCORP-23755)" TargetMode="External" Id="rId550"/><Relationship Type="http://schemas.openxmlformats.org/officeDocument/2006/relationships/hyperlink" Target="https://jira.its-sib.ru/issues/?jql=issue in (TECHWIM-4428,TECHWIM-4427)" TargetMode="External" Id="rId551"/><Relationship Type="http://schemas.openxmlformats.org/officeDocument/2006/relationships/hyperlink" Target="https://jira.its-sib.ru/issues/?jql=issue in (TECHWIM-4428,TECHWIM-4427)" TargetMode="External" Id="rId552"/><Relationship Type="http://schemas.openxmlformats.org/officeDocument/2006/relationships/hyperlink" Target="https://jira.its-sib.ru/issues/?jql=issue in (TECHWIM-4428,TECHWIM-4427)" TargetMode="External" Id="rId553"/><Relationship Type="http://schemas.openxmlformats.org/officeDocument/2006/relationships/hyperlink" Target="https://jira.its-sib.ru/issues/?jql=issue in (TECHWIM-4428,TECHWIM-4427)" TargetMode="External" Id="rId554"/><Relationship Type="http://schemas.openxmlformats.org/officeDocument/2006/relationships/hyperlink" Target="https://jira.its-sib.ru/issues/?jql=issue in (TECHWIM-4493,TECHWIM-4493)" TargetMode="External" Id="rId555"/><Relationship Type="http://schemas.openxmlformats.org/officeDocument/2006/relationships/hyperlink" Target="https://jira.its-sib.ru/issues/?jql=issue in (TECHWIM-4553,TECHWIM-4552)" TargetMode="External" Id="rId556"/><Relationship Type="http://schemas.openxmlformats.org/officeDocument/2006/relationships/hyperlink" Target="https://jira.its-sib.ru/issues/?jql=issue in (TECHWIM-4553,TECHWIM-4552)" TargetMode="External" Id="rId557"/><Relationship Type="http://schemas.openxmlformats.org/officeDocument/2006/relationships/hyperlink" Target="https://jira.its-sib.ru/issues/?jql=issue in (TECHWIM-4491)" TargetMode="External" Id="rId558"/><Relationship Type="http://schemas.openxmlformats.org/officeDocument/2006/relationships/hyperlink" Target="https://jira.its-sib.ru/issues/?jql=issue in (TECHWIM-4369)" TargetMode="External" Id="rId559"/><Relationship Type="http://schemas.openxmlformats.org/officeDocument/2006/relationships/hyperlink" Target="https://jira.its-sib.ru/issues/?jql=issue in (TECHWIM-4493,DOCCORP-23648,TECHWIM-4493,DOCCORP-23648)" TargetMode="External" Id="rId560"/><Relationship Type="http://schemas.openxmlformats.org/officeDocument/2006/relationships/hyperlink" Target="https://jira.its-sib.ru/issues/?jql=issue in (TECHWIM-4493,DOCCORP-23650,TECHWIM-4493,DOCCORP-23650)" TargetMode="External" Id="rId561"/><Relationship Type="http://schemas.openxmlformats.org/officeDocument/2006/relationships/hyperlink" Target="https://jira.its-sib.ru/issues/?jql=issue in (DOCCORP-23722)" TargetMode="External" Id="rId562"/><Relationship Type="http://schemas.openxmlformats.org/officeDocument/2006/relationships/hyperlink" Target="https://jira.its-sib.ru/issues/?jql=issue in (DOCCORP-23723)" TargetMode="External" Id="rId563"/><Relationship Type="http://schemas.openxmlformats.org/officeDocument/2006/relationships/hyperlink" Target="https://jira.its-sib.ru/issues/?jql=issue in (TECHWIM-4467,DOCCORP-23651,TECHWIM-4467,DOCCORP-23651,TECHWIM-4467,DOCCORP-23651,TECHWIM-4466,DOCCORP-23651,TECHWIM-4466,DOCCORP-23651,TECHWIM-4465,DOCCORP-23651,TECHWIM-4465,DOCCORP-23651,TECHWIM-4428,DOCCORP-23651,TECHWIM-4427,DOCCORP-23651)" TargetMode="External" Id="rId564"/><Relationship Type="http://schemas.openxmlformats.org/officeDocument/2006/relationships/hyperlink" Target="https://jira.its-sib.ru/issues/?jql=issue in (TECHWIM-4532,DOCCORP-23710,TECHWIM-4531,DOCCORP-23710)" TargetMode="External" Id="rId565"/><Relationship Type="http://schemas.openxmlformats.org/officeDocument/2006/relationships/hyperlink" Target="https://jira.its-sib.ru/issues/?jql=issue in (TECHWIM-4546,DOCCORP-23710,TECHWIM-4545,DOCCORP-23710)" TargetMode="External" Id="rId566"/><Relationship Type="http://schemas.openxmlformats.org/officeDocument/2006/relationships/hyperlink" Target="https://jira.its-sib.ru/issues/?jql=issue in (TECHWIM-4565,DOCCORP-23779)" TargetMode="External" Id="rId567"/><Relationship Type="http://schemas.openxmlformats.org/officeDocument/2006/relationships/hyperlink" Target="https://jira.its-sib.ru/issues/?jql=issue in (TECHWIM-4565,DOCCORP-23779)" TargetMode="External" Id="rId568"/><Relationship Type="http://schemas.openxmlformats.org/officeDocument/2006/relationships/hyperlink" Target="https://jira.its-sib.ru/issues/?jql=issue in (TECHWIM-4489,TECHWIM-4488)" TargetMode="External" Id="rId569"/><Relationship Type="http://schemas.openxmlformats.org/officeDocument/2006/relationships/hyperlink" Target="https://jira.its-sib.ru/issues/?jql=issue in (TECHWIM-4489,TECHWIM-4488)" TargetMode="External" Id="rId570"/><Relationship Type="http://schemas.openxmlformats.org/officeDocument/2006/relationships/hyperlink" Target="https://jira.its-sib.ru/issues/?jql=issue in (TECHWIM-4489,TECHWIM-4488)" TargetMode="External" Id="rId571"/><Relationship Type="http://schemas.openxmlformats.org/officeDocument/2006/relationships/hyperlink" Target="https://jira.its-sib.ru/issues/?jql=issue in (TECHWIM-4489,TECHWIM-4488)" TargetMode="External" Id="rId572"/><Relationship Type="http://schemas.openxmlformats.org/officeDocument/2006/relationships/hyperlink" Target="https://jira.its-sib.ru/issues/?jql=issue in (TECHWIM-4489,TECHWIM-4488)" TargetMode="External" Id="rId573"/><Relationship Type="http://schemas.openxmlformats.org/officeDocument/2006/relationships/hyperlink" Target="https://jira.its-sib.ru/issues/?jql=issue in (TECHWIM-4489,TECHWIM-4488)" TargetMode="External" Id="rId574"/><Relationship Type="http://schemas.openxmlformats.org/officeDocument/2006/relationships/hyperlink" Target="https://jira.its-sib.ru/issues/?jql=issue in (TECHWIM-4489,TECHWIM-4488)" TargetMode="External" Id="rId575"/><Relationship Type="http://schemas.openxmlformats.org/officeDocument/2006/relationships/hyperlink" Target="https://jira.its-sib.ru/issues/?jql=issue in (TECHWIM-4489,TECHWIM-4488)" TargetMode="External" Id="rId576"/><Relationship Type="http://schemas.openxmlformats.org/officeDocument/2006/relationships/hyperlink" Target="https://jira.its-sib.ru/issues/?jql=issue in (TECHWIM-4489,TECHWIM-4488)" TargetMode="External" Id="rId577"/><Relationship Type="http://schemas.openxmlformats.org/officeDocument/2006/relationships/hyperlink" Target="https://jira.its-sib.ru/issues/?jql=issue in (TECHWIM-4490)" TargetMode="External" Id="rId578"/><Relationship Type="http://schemas.openxmlformats.org/officeDocument/2006/relationships/hyperlink" Target="https://jira.its-sib.ru/issues/?jql=issue in (TECHWIM-4490)" TargetMode="External" Id="rId579"/><Relationship Type="http://schemas.openxmlformats.org/officeDocument/2006/relationships/hyperlink" Target="https://jira.its-sib.ru/issues/?jql=issue in (TECHWIM-4490)" TargetMode="External" Id="rId580"/><Relationship Type="http://schemas.openxmlformats.org/officeDocument/2006/relationships/hyperlink" Target="https://jira.its-sib.ru/issues/?jql=issue in (TECHWIM-4490)" TargetMode="External" Id="rId581"/><Relationship Type="http://schemas.openxmlformats.org/officeDocument/2006/relationships/hyperlink" Target="https://jira.its-sib.ru/issues/?jql=issue in (TECHWIM-4490)" TargetMode="External" Id="rId582"/><Relationship Type="http://schemas.openxmlformats.org/officeDocument/2006/relationships/hyperlink" Target="https://jira.its-sib.ru/issues/?jql=issue in (TECHWIM-4490)" TargetMode="External" Id="rId583"/><Relationship Type="http://schemas.openxmlformats.org/officeDocument/2006/relationships/hyperlink" Target="https://jira.its-sib.ru/issues/?jql=issue in (TECHWIM-4490)" TargetMode="External" Id="rId584"/><Relationship Type="http://schemas.openxmlformats.org/officeDocument/2006/relationships/hyperlink" Target="https://jira.its-sib.ru/issues/?jql=issue in (TECHWIM-4490)" TargetMode="External" Id="rId585"/><Relationship Type="http://schemas.openxmlformats.org/officeDocument/2006/relationships/hyperlink" Target="https://jira.its-sib.ru/issues/?jql=issue in (TECHWIM-4490)" TargetMode="External" Id="rId586"/><Relationship Type="http://schemas.openxmlformats.org/officeDocument/2006/relationships/hyperlink" Target="https://jira.its-sib.ru/issues/?jql=issue in (TECHWIM-4153)" TargetMode="External" Id="rId587"/><Relationship Type="http://schemas.openxmlformats.org/officeDocument/2006/relationships/hyperlink" Target="https://jira.its-sib.ru/issues/?jql=issue in (TECHWIM-4350,TECHWIM-4153)" TargetMode="External" Id="rId588"/><Relationship Type="http://schemas.openxmlformats.org/officeDocument/2006/relationships/hyperlink" Target="https://jira.its-sib.ru/issues/?jql=issue in (TECHWIM-4388)" TargetMode="External" Id="rId589"/><Relationship Type="http://schemas.openxmlformats.org/officeDocument/2006/relationships/hyperlink" Target="https://jira.its-sib.ru/issues/?jql=issue in (TECHWIM-4388)" TargetMode="External" Id="rId590"/><Relationship Type="http://schemas.openxmlformats.org/officeDocument/2006/relationships/hyperlink" Target="https://jira.its-sib.ru/issues/?jql=issue in (TECHWIM-4436,TECHWIM-4435,TECHWIM-4434)" TargetMode="External" Id="rId591"/><Relationship Type="http://schemas.openxmlformats.org/officeDocument/2006/relationships/hyperlink" Target="https://jira.its-sib.ru/issues/?jql=issue in (TECHWIM-4436,TECHWIM-4435,TECHWIM-4434)" TargetMode="External" Id="rId592"/><Relationship Type="http://schemas.openxmlformats.org/officeDocument/2006/relationships/hyperlink" Target="https://jira.its-sib.ru/issues/?jql=issue in (TECHWIM-4486)" TargetMode="External" Id="rId593"/><Relationship Type="http://schemas.openxmlformats.org/officeDocument/2006/relationships/hyperlink" Target="https://jira.its-sib.ru/issues/?jql=issue in (TECHWIM-4486)" TargetMode="External" Id="rId594"/><Relationship Type="http://schemas.openxmlformats.org/officeDocument/2006/relationships/hyperlink" Target="https://jira.its-sib.ru/issues/?jql=issue in (TECHWIM-4486)" TargetMode="External" Id="rId595"/><Relationship Type="http://schemas.openxmlformats.org/officeDocument/2006/relationships/hyperlink" Target="https://jira.its-sib.ru/issues/?jql=issue in (TECHWIM-4486)" TargetMode="External" Id="rId596"/><Relationship Type="http://schemas.openxmlformats.org/officeDocument/2006/relationships/hyperlink" Target="https://jira.its-sib.ru/issues/?jql=issue in (TECHWIM-4486)" TargetMode="External" Id="rId597"/><Relationship Type="http://schemas.openxmlformats.org/officeDocument/2006/relationships/hyperlink" Target="https://jira.its-sib.ru/issues/?jql=issue in (TECHWIM-4486,TECHWIM-4561)" TargetMode="External" Id="rId598"/><Relationship Type="http://schemas.openxmlformats.org/officeDocument/2006/relationships/hyperlink" Target="https://jira.its-sib.ru/issues/?jql=issue in (TECHWIM-4486,TECHWIM-4561)" TargetMode="External" Id="rId599"/><Relationship Type="http://schemas.openxmlformats.org/officeDocument/2006/relationships/hyperlink" Target="https://jira.its-sib.ru/issues/?jql=issue in (TECHWIM-4486)" TargetMode="External" Id="rId600"/><Relationship Type="http://schemas.openxmlformats.org/officeDocument/2006/relationships/hyperlink" Target="https://jira.its-sib.ru/issues/?jql=issue in (TECHWIM-4486)" TargetMode="External" Id="rId601"/><Relationship Type="http://schemas.openxmlformats.org/officeDocument/2006/relationships/hyperlink" Target="https://jira.its-sib.ru/issues/?jql=issue in (TECHWIM-4486)" TargetMode="External" Id="rId602"/><Relationship Type="http://schemas.openxmlformats.org/officeDocument/2006/relationships/hyperlink" Target="https://jira.its-sib.ru/issues/?jql=issue in (TECHWIM-4455)" TargetMode="External" Id="rId603"/><Relationship Type="http://schemas.openxmlformats.org/officeDocument/2006/relationships/hyperlink" Target="https://jira.its-sib.ru/issues/?jql=issue in (TECHWIM-4455)" TargetMode="External" Id="rId604"/><Relationship Type="http://schemas.openxmlformats.org/officeDocument/2006/relationships/hyperlink" Target="https://jira.its-sib.ru/issues/?jql=issue in (TECHWIM-3691,TECHWIM-4245)" TargetMode="External" Id="rId605"/><Relationship Type="http://schemas.openxmlformats.org/officeDocument/2006/relationships/hyperlink" Target="https://jira.its-sib.ru/issues/?jql=issue in (TECHWIM-3691,TECHWIM-4245)" TargetMode="External" Id="rId606"/><Relationship Type="http://schemas.openxmlformats.org/officeDocument/2006/relationships/hyperlink" Target="https://jira.its-sib.ru/issues/?jql=issue in (TECHWIM-3691,TECHWIM-4245)" TargetMode="External" Id="rId607"/><Relationship Type="http://schemas.openxmlformats.org/officeDocument/2006/relationships/hyperlink" Target="https://jira.its-sib.ru/issues/?jql=issue in (TECHWIM-4245)" TargetMode="External" Id="rId608"/><Relationship Type="http://schemas.openxmlformats.org/officeDocument/2006/relationships/hyperlink" Target="https://jira.its-sib.ru/issues/?jql=issue in (TECHWIM-4245)" TargetMode="External" Id="rId609"/><Relationship Type="http://schemas.openxmlformats.org/officeDocument/2006/relationships/hyperlink" Target="https://jira.its-sib.ru/issues/?jql=issue in (TECHWIM-4381,TECHWIM-4245)" TargetMode="External" Id="rId610"/><Relationship Type="http://schemas.openxmlformats.org/officeDocument/2006/relationships/hyperlink" Target="https://jira.its-sib.ru/issues/?jql=issue in (TECHWIM-4245)" TargetMode="External" Id="rId611"/><Relationship Type="http://schemas.openxmlformats.org/officeDocument/2006/relationships/hyperlink" Target="https://jira.its-sib.ru/issues/?jql=issue in (TECHWIM-4245)" TargetMode="External" Id="rId612"/><Relationship Type="http://schemas.openxmlformats.org/officeDocument/2006/relationships/hyperlink" Target="https://jira.its-sib.ru/issues/?jql=issue in (TECHWIM-4452)" TargetMode="External" Id="rId613"/><Relationship Type="http://schemas.openxmlformats.org/officeDocument/2006/relationships/hyperlink" Target="https://jira.its-sib.ru/issues/?jql=issue in (TECHWIM-4492)" TargetMode="External" Id="rId614"/><Relationship Type="http://schemas.openxmlformats.org/officeDocument/2006/relationships/hyperlink" Target="https://jira.its-sib.ru/issues/?jql=issue in (TECHWIM-4492)" TargetMode="External" Id="rId615"/><Relationship Type="http://schemas.openxmlformats.org/officeDocument/2006/relationships/hyperlink" Target="https://jira.its-sib.ru/issues/?jql=issue in (TECHWIM-4492)" TargetMode="External" Id="rId616"/><Relationship Type="http://schemas.openxmlformats.org/officeDocument/2006/relationships/hyperlink" Target="https://jira.its-sib.ru/issues/?jql=issue in (TECHWIM-4534,TECHWIM-4492,TECHWIM-4441)" TargetMode="External" Id="rId617"/><Relationship Type="http://schemas.openxmlformats.org/officeDocument/2006/relationships/hyperlink" Target="https://jira.its-sib.ru/issues/?jql=issue in (TECHWIM-4492,TECHWIM-4569)" TargetMode="External" Id="rId618"/><Relationship Type="http://schemas.openxmlformats.org/officeDocument/2006/relationships/hyperlink" Target="https://jira.its-sib.ru/issues/?jql=issue in (TECHWIM-4519)" TargetMode="External" Id="rId619"/><Relationship Type="http://schemas.openxmlformats.org/officeDocument/2006/relationships/hyperlink" Target="https://jira.its-sib.ru/issues/?jql=issue in (TECHWIM-4571,TECHWIM-4519)" TargetMode="External" Id="rId620"/><Relationship Type="http://schemas.openxmlformats.org/officeDocument/2006/relationships/hyperlink" Target="https://jira.its-sib.ru/issues/?jql=issue in (TECHWIM-4519,DOCCORP-23674)" TargetMode="External" Id="rId621"/><Relationship Type="http://schemas.openxmlformats.org/officeDocument/2006/relationships/hyperlink" Target="https://jira.its-sib.ru/issues/?jql=issue in (TECHWIM-4519,DOCCORP-23674)" TargetMode="External" Id="rId622"/><Relationship Type="http://schemas.openxmlformats.org/officeDocument/2006/relationships/hyperlink" Target="https://jira.its-sib.ru/issues/?jql=issue in (TECHWIM-4571,DOCCORP-23674,TECHWIM-4519,DOCCORP-23674)" TargetMode="External" Id="rId623"/><Relationship Type="http://schemas.openxmlformats.org/officeDocument/2006/relationships/hyperlink" Target="https://jira.its-sib.ru/issues/?jql=issue in (TECHWIM-4571,DOCCORP-23674,TECHWIM-4519,DOCCORP-23674)" TargetMode="External" Id="rId624"/><Relationship Type="http://schemas.openxmlformats.org/officeDocument/2006/relationships/hyperlink" Target="https://jira.its-sib.ru/issues/?jql=issue in (DOCCORP-23510)" TargetMode="External" Id="rId625"/><Relationship Type="http://schemas.openxmlformats.org/officeDocument/2006/relationships/hyperlink" Target="https://jira.its-sib.ru/issues/?jql=issue in (DOCCORP-23510)" TargetMode="External" Id="rId626"/><Relationship Type="http://schemas.openxmlformats.org/officeDocument/2006/relationships/hyperlink" Target="https://jira.its-sib.ru/issues/?jql=issue in (DOCCORP-23510)" TargetMode="External" Id="rId627"/><Relationship Type="http://schemas.openxmlformats.org/officeDocument/2006/relationships/hyperlink" Target="https://jira.its-sib.ru/issues/?jql=issue in (DOCCORP-23510)" TargetMode="External" Id="rId628"/><Relationship Type="http://schemas.openxmlformats.org/officeDocument/2006/relationships/hyperlink" Target="https://jira.its-sib.ru/issues/?jql=issue in (DOCCORP-23510)" TargetMode="External" Id="rId629"/><Relationship Type="http://schemas.openxmlformats.org/officeDocument/2006/relationships/hyperlink" Target="https://jira.its-sib.ru/issues/?jql=issue in (DOCCORP-23510)" TargetMode="External" Id="rId630"/><Relationship Type="http://schemas.openxmlformats.org/officeDocument/2006/relationships/hyperlink" Target="https://jira.its-sib.ru/issues/?jql=issue in (DOCCORP-23510)" TargetMode="External" Id="rId631"/><Relationship Type="http://schemas.openxmlformats.org/officeDocument/2006/relationships/hyperlink" Target="https://jira.its-sib.ru/issues/?jql=issue in (DOCCORP-23510)" TargetMode="External" Id="rId632"/><Relationship Type="http://schemas.openxmlformats.org/officeDocument/2006/relationships/hyperlink" Target="https://jira.its-sib.ru/issues/?jql=issue in (DOCCORP-23510)" TargetMode="External" Id="rId633"/><Relationship Type="http://schemas.openxmlformats.org/officeDocument/2006/relationships/hyperlink" Target="https://jira.its-sib.ru/issues/?jql=issue in (DOCCORP-23510)" TargetMode="External" Id="rId634"/><Relationship Type="http://schemas.openxmlformats.org/officeDocument/2006/relationships/hyperlink" Target="https://jira.its-sib.ru/issues/?jql=issue in (DOCCORP-23510)" TargetMode="External" Id="rId635"/><Relationship Type="http://schemas.openxmlformats.org/officeDocument/2006/relationships/hyperlink" Target="https://jira.its-sib.ru/issues/?jql=issue in (DOCCORP-23510)" TargetMode="External" Id="rId636"/><Relationship Type="http://schemas.openxmlformats.org/officeDocument/2006/relationships/hyperlink" Target="https://jira.its-sib.ru/issues/?jql=issue in (DOCCORP-23510)" TargetMode="External" Id="rId637"/><Relationship Type="http://schemas.openxmlformats.org/officeDocument/2006/relationships/hyperlink" Target="https://jira.its-sib.ru/issues/?jql=issue in (DOCCORP-23510)" TargetMode="External" Id="rId638"/><Relationship Type="http://schemas.openxmlformats.org/officeDocument/2006/relationships/hyperlink" Target="https://jira.its-sib.ru/issues/?jql=issue in (DOCCORP-23693)" TargetMode="External" Id="rId639"/><Relationship Type="http://schemas.openxmlformats.org/officeDocument/2006/relationships/hyperlink" Target="https://jira.its-sib.ru/issues/?jql=issue in (DOCCORP-23693)" TargetMode="External" Id="rId640"/><Relationship Type="http://schemas.openxmlformats.org/officeDocument/2006/relationships/hyperlink" Target="https://jira.its-sib.ru/issues/?jql=issue in (DOCCORP-23693)" TargetMode="External" Id="rId641"/><Relationship Type="http://schemas.openxmlformats.org/officeDocument/2006/relationships/hyperlink" Target="https://jira.its-sib.ru/issues/?jql=issue in (DOCCORP-23693)" TargetMode="External" Id="rId642"/><Relationship Type="http://schemas.openxmlformats.org/officeDocument/2006/relationships/hyperlink" Target="https://jira.its-sib.ru/issues/?jql=issue in (DOCCORP-23693)" TargetMode="External" Id="rId643"/><Relationship Type="http://schemas.openxmlformats.org/officeDocument/2006/relationships/hyperlink" Target="https://jira.its-sib.ru/issues/?jql=issue in (SPAUTO-707,DOCCORP-23763)" TargetMode="External" Id="rId644"/><Relationship Type="http://schemas.openxmlformats.org/officeDocument/2006/relationships/hyperlink" Target="https://jira.its-sib.ru/issues/?jql=issue in (SPAUTO-707,DOCCORP-23763)" TargetMode="External" Id="rId645"/><Relationship Type="http://schemas.openxmlformats.org/officeDocument/2006/relationships/hyperlink" Target="https://jira.its-sib.ru/issues/?jql=issue in (SPAUTO-707,DOCCORP-23763)" TargetMode="External" Id="rId646"/><Relationship Type="http://schemas.openxmlformats.org/officeDocument/2006/relationships/hyperlink" Target="https://jira.its-sib.ru/issues/?jql=issue in (SPAUTO-708)" TargetMode="External" Id="rId647"/><Relationship Type="http://schemas.openxmlformats.org/officeDocument/2006/relationships/hyperlink" Target="https://jira.its-sib.ru/issues/?jql=issue in (SPAUTO-706)" TargetMode="External" Id="rId648"/><Relationship Type="http://schemas.openxmlformats.org/officeDocument/2006/relationships/hyperlink" Target="https://jira.its-sib.ru/issues/?jql=issue in (SPAUTO-702)" TargetMode="External" Id="rId649"/><Relationship Type="http://schemas.openxmlformats.org/officeDocument/2006/relationships/hyperlink" Target="https://jira.its-sib.ru/issues/?jql=issue in (SPAUTO-702)" TargetMode="External" Id="rId650"/><Relationship Type="http://schemas.openxmlformats.org/officeDocument/2006/relationships/hyperlink" Target="https://jira.its-sib.ru/issues/?jql=issue in (SPAUTO-702)" TargetMode="External" Id="rId651"/><Relationship Type="http://schemas.openxmlformats.org/officeDocument/2006/relationships/hyperlink" Target="https://jira.its-sib.ru/issues/?jql=issue in (SPAUTO-702)" TargetMode="External" Id="rId652"/><Relationship Type="http://schemas.openxmlformats.org/officeDocument/2006/relationships/hyperlink" Target="https://jira.its-sib.ru/issues/?jql=issue in (SPAUTO-702)" TargetMode="External" Id="rId653"/><Relationship Type="http://schemas.openxmlformats.org/officeDocument/2006/relationships/hyperlink" Target="https://jira.its-sib.ru/issues/?jql=issue in (SPAUTO-702)" TargetMode="External" Id="rId654"/><Relationship Type="http://schemas.openxmlformats.org/officeDocument/2006/relationships/hyperlink" Target="https://jira.its-sib.ru/issues/?jql=issue in (SPAUTO-702)" TargetMode="External" Id="rId655"/><Relationship Type="http://schemas.openxmlformats.org/officeDocument/2006/relationships/hyperlink" Target="https://jira.its-sib.ru/issues/?jql=issue in (TECHWIM-4578)" TargetMode="External" Id="rId656"/><Relationship Type="http://schemas.openxmlformats.org/officeDocument/2006/relationships/hyperlink" Target="https://jira.its-sib.ru/issues/?jql=issue in (TECHWIM-3380)" TargetMode="External" Id="rId657"/><Relationship Type="http://schemas.openxmlformats.org/officeDocument/2006/relationships/hyperlink" Target="https://jira.its-sib.ru/issues/?jql=issue in (TECHWIM-3380)" TargetMode="External" Id="rId658"/><Relationship Type="http://schemas.openxmlformats.org/officeDocument/2006/relationships/hyperlink" Target="https://jira.its-sib.ru/issues/?jql=issue in (TECHWIM-4596)" TargetMode="External" Id="rId659"/><Relationship Type="http://schemas.openxmlformats.org/officeDocument/2006/relationships/hyperlink" Target="https://jira.its-sib.ru/issues/?jql=issue in (TECHWIM-4596)" TargetMode="External" Id="rId660"/><Relationship Type="http://schemas.openxmlformats.org/officeDocument/2006/relationships/hyperlink" Target="https://jira.its-sib.ru/issues/?jql=issue in (TECHITS-1870)" TargetMode="External" Id="rId661"/><Relationship Type="http://schemas.openxmlformats.org/officeDocument/2006/relationships/hyperlink" Target="https://jira.its-sib.ru/issues/?jql=issue in (TECHITS-1870)" TargetMode="External" Id="rId662"/><Relationship Type="http://schemas.openxmlformats.org/officeDocument/2006/relationships/hyperlink" Target="https://jira.its-sib.ru/issues/?jql=issue in (TECHITS-1870)" TargetMode="External" Id="rId663"/><Relationship Type="http://schemas.openxmlformats.org/officeDocument/2006/relationships/hyperlink" Target="https://jira.its-sib.ru/issues/?jql=issue in (TECHITS-1882,TECHITS-1881)" TargetMode="External" Id="rId664"/><Relationship Type="http://schemas.openxmlformats.org/officeDocument/2006/relationships/hyperlink" Target="https://jira.its-sib.ru/issues/?jql=issue in (TECHITS-1888,TECHITS-1883,TECHITS-1882)" TargetMode="External" Id="rId665"/><Relationship Type="http://schemas.openxmlformats.org/officeDocument/2006/relationships/hyperlink" Target="https://jira.its-sib.ru/issues/?jql=issue in (TECHITS-1883)" TargetMode="External" Id="rId666"/><Relationship Type="http://schemas.openxmlformats.org/officeDocument/2006/relationships/hyperlink" Target="https://jira.its-sib.ru/issues/?jql=issue in (TECHITS-1898,TECHITS-1895)" TargetMode="External" Id="rId667"/><Relationship Type="http://schemas.openxmlformats.org/officeDocument/2006/relationships/hyperlink" Target="https://jira.its-sib.ru/issues/?jql=issue in (TECHITS-1895)" TargetMode="External" Id="rId668"/><Relationship Type="http://schemas.openxmlformats.org/officeDocument/2006/relationships/hyperlink" Target="https://jira.its-sib.ru/issues/?jql=issue in (TECHITS-1903,TECHITS-1910,TECHITS-1909,TECHITS-1905)" TargetMode="External" Id="rId669"/><Relationship Type="http://schemas.openxmlformats.org/officeDocument/2006/relationships/hyperlink" Target="https://jira.its-sib.ru/issues/?jql=issue in (TECHITS-1925,TECHITS-1924,TECHITS-1922)" TargetMode="External" Id="rId670"/><Relationship Type="http://schemas.openxmlformats.org/officeDocument/2006/relationships/hyperlink" Target="https://jira.its-sib.ru/issues/?jql=issue in (TECHITS-1960,TECHITS-1950)" TargetMode="External" Id="rId671"/><Relationship Type="http://schemas.openxmlformats.org/officeDocument/2006/relationships/hyperlink" Target="https://jira.its-sib.ru/issues/?jql=issue in (TECHITS-1971,TECHITS-1965)" TargetMode="External" Id="rId672"/><Relationship Type="http://schemas.openxmlformats.org/officeDocument/2006/relationships/hyperlink" Target="https://jira.its-sib.ru/issues/?jql=issue in (TECHITS-1973)" TargetMode="External" Id="rId673"/><Relationship Type="http://schemas.openxmlformats.org/officeDocument/2006/relationships/hyperlink" Target="https://jira.its-sib.ru/issues/?jql=issue in (TECHITS-1978)" TargetMode="External" Id="rId674"/><Relationship Type="http://schemas.openxmlformats.org/officeDocument/2006/relationships/hyperlink" Target="https://jira.its-sib.ru/issues/?jql=issue in (TECHITS-1979)" TargetMode="External" Id="rId675"/><Relationship Type="http://schemas.openxmlformats.org/officeDocument/2006/relationships/hyperlink" Target="https://jira.its-sib.ru/issues/?jql=issue in (TECHITS-1979)" TargetMode="External" Id="rId676"/><Relationship Type="http://schemas.openxmlformats.org/officeDocument/2006/relationships/hyperlink" Target="https://jira.its-sib.ru/issues/?jql=issue in (TECHITS-1880,TECHITS-1879)" TargetMode="External" Id="rId677"/><Relationship Type="http://schemas.openxmlformats.org/officeDocument/2006/relationships/hyperlink" Target="https://jira.its-sib.ru/issues/?jql=issue in (TECHITS-1879)" TargetMode="External" Id="rId678"/><Relationship Type="http://schemas.openxmlformats.org/officeDocument/2006/relationships/hyperlink" Target="https://jira.its-sib.ru/issues/?jql=issue in (TECHITS-1879)" TargetMode="External" Id="rId679"/><Relationship Type="http://schemas.openxmlformats.org/officeDocument/2006/relationships/hyperlink" Target="https://jira.its-sib.ru/issues/?jql=issue in (TECHITS-1879)" TargetMode="External" Id="rId680"/><Relationship Type="http://schemas.openxmlformats.org/officeDocument/2006/relationships/hyperlink" Target="https://jira.its-sib.ru/issues/?jql=issue in (TECHITS-1879)" TargetMode="External" Id="rId681"/><Relationship Type="http://schemas.openxmlformats.org/officeDocument/2006/relationships/hyperlink" Target="https://jira.its-sib.ru/issues/?jql=issue in (TECHITS-1896,TECHITS-1879)" TargetMode="External" Id="rId682"/><Relationship Type="http://schemas.openxmlformats.org/officeDocument/2006/relationships/hyperlink" Target="https://jira.its-sib.ru/issues/?jql=issue in (TECHITS-1879)" TargetMode="External" Id="rId683"/><Relationship Type="http://schemas.openxmlformats.org/officeDocument/2006/relationships/hyperlink" Target="https://jira.its-sib.ru/issues/?jql=issue in (TECHITS-1879)" TargetMode="External" Id="rId684"/><Relationship Type="http://schemas.openxmlformats.org/officeDocument/2006/relationships/hyperlink" Target="https://jira.its-sib.ru/issues/?jql=issue in (TECHITS-1879)" TargetMode="External" Id="rId685"/><Relationship Type="http://schemas.openxmlformats.org/officeDocument/2006/relationships/hyperlink" Target="https://jira.its-sib.ru/issues/?jql=issue in (TECHITS-1980)" TargetMode="External" Id="rId686"/><Relationship Type="http://schemas.openxmlformats.org/officeDocument/2006/relationships/hyperlink" Target="https://jira.its-sib.ru/issues/?jql=issue in (TECHITS-1980)" TargetMode="External" Id="rId687"/><Relationship Type="http://schemas.openxmlformats.org/officeDocument/2006/relationships/hyperlink" Target="https://jira.its-sib.ru/issues/?jql=issue in (TECHWIM-4450)" TargetMode="External" Id="rId688"/><Relationship Type="http://schemas.openxmlformats.org/officeDocument/2006/relationships/hyperlink" Target="https://jira.its-sib.ru/issues/?jql=issue in (DOCCORP-23503)" TargetMode="External" Id="rId689"/><Relationship Type="http://schemas.openxmlformats.org/officeDocument/2006/relationships/hyperlink" Target="https://jira.its-sib.ru/issues/?jql=issue in (TECHWIM-4373,DOCCORP-23520,TECHWIM-4372,DOCCORP-23520)" TargetMode="External" Id="rId690"/><Relationship Type="http://schemas.openxmlformats.org/officeDocument/2006/relationships/hyperlink" Target="https://jira.its-sib.ru/issues/?jql=issue in (TECHWIM-4373,DOCCORP-23659,TECHWIM-4372,DOCCORP-23659)" TargetMode="External" Id="rId691"/><Relationship Type="http://schemas.openxmlformats.org/officeDocument/2006/relationships/hyperlink" Target="https://jira.its-sib.ru/issues/?jql=issue in (DOCCORP-23502)" TargetMode="External" Id="rId692"/><Relationship Type="http://schemas.openxmlformats.org/officeDocument/2006/relationships/hyperlink" Target="https://jira.its-sib.ru/issues/?jql=issue in (DOCCORP-23462)" TargetMode="External" Id="rId693"/><Relationship Type="http://schemas.openxmlformats.org/officeDocument/2006/relationships/hyperlink" Target="https://jira.its-sib.ru/issues/?jql=issue in (DOCCORP-23462)" TargetMode="External" Id="rId694"/><Relationship Type="http://schemas.openxmlformats.org/officeDocument/2006/relationships/hyperlink" Target="https://jira.its-sib.ru/issues/?jql=issue in (DOCCORP-23462)" TargetMode="External" Id="rId695"/><Relationship Type="http://schemas.openxmlformats.org/officeDocument/2006/relationships/hyperlink" Target="https://jira.its-sib.ru/issues/?jql=issue in (DOCCORP-23462)" TargetMode="External" Id="rId696"/><Relationship Type="http://schemas.openxmlformats.org/officeDocument/2006/relationships/hyperlink" Target="https://jira.its-sib.ru/issues/?jql=issue in (TECHWIM-4399,DOCCORP-23462)" TargetMode="External" Id="rId697"/><Relationship Type="http://schemas.openxmlformats.org/officeDocument/2006/relationships/hyperlink" Target="https://jira.its-sib.ru/issues/?jql=issue in (TECHWIM-4373,DOCCORP-23462,TECHWIM-4372,DOCCORP-23462)" TargetMode="External" Id="rId698"/><Relationship Type="http://schemas.openxmlformats.org/officeDocument/2006/relationships/hyperlink" Target="https://jira.its-sib.ru/issues/?jql=issue in (TECHWIM-4373,DOCCORP-23462,TECHWIM-4372,DOCCORP-23462)" TargetMode="External" Id="rId699"/><Relationship Type="http://schemas.openxmlformats.org/officeDocument/2006/relationships/hyperlink" Target="https://jira.its-sib.ru/issues/?jql=issue in (TECHWIM-4373,DOCCORP-23462,TECHWIM-4372,DOCCORP-23462)" TargetMode="External" Id="rId700"/><Relationship Type="http://schemas.openxmlformats.org/officeDocument/2006/relationships/hyperlink" Target="https://jira.its-sib.ru/issues/?jql=issue in (TECHWIM-4373,DOCCORP-23462,TECHWIM-4372,DOCCORP-23462)" TargetMode="External" Id="rId701"/><Relationship Type="http://schemas.openxmlformats.org/officeDocument/2006/relationships/hyperlink" Target="https://jira.its-sib.ru/issues/?jql=issue in (TECHWIM-4373,DOCCORP-23462,TECHWIM-4372,DOCCORP-23462)" TargetMode="External" Id="rId702"/><Relationship Type="http://schemas.openxmlformats.org/officeDocument/2006/relationships/hyperlink" Target="https://jira.its-sib.ru/issues/?jql=issue in (TECHWIM-4373,DOCCORP-23462,TECHWIM-4372,DOCCORP-23462)" TargetMode="External" Id="rId703"/><Relationship Type="http://schemas.openxmlformats.org/officeDocument/2006/relationships/hyperlink" Target="https://jira.its-sib.ru/issues/?jql=issue in (TECHWIM-4373,DOCCORP-23462,TECHWIM-4372,DOCCORP-23462)" TargetMode="External" Id="rId704"/><Relationship Type="http://schemas.openxmlformats.org/officeDocument/2006/relationships/hyperlink" Target="https://jira.its-sib.ru/issues/?jql=issue in (TECHWIM-4373,DOCCORP-23462,TECHWIM-4372,DOCCORP-23462)" TargetMode="External" Id="rId705"/><Relationship Type="http://schemas.openxmlformats.org/officeDocument/2006/relationships/hyperlink" Target="https://jira.its-sib.ru/issues/?jql=issue in (TECHWIM-4373,DOCCORP-23462,TECHWIM-4372,DOCCORP-23462)" TargetMode="External" Id="rId706"/><Relationship Type="http://schemas.openxmlformats.org/officeDocument/2006/relationships/hyperlink" Target="https://jira.its-sib.ru/issues/?jql=issue in (TECHWIM-4373,DOCCORP-23462,TECHWIM-4372,DOCCORP-23462)" TargetMode="External" Id="rId707"/><Relationship Type="http://schemas.openxmlformats.org/officeDocument/2006/relationships/hyperlink" Target="https://jira.its-sib.ru/issues/?jql=issue in (TECHWIM-4373,DOCCORP-23462,TECHWIM-4372,DOCCORP-23462)" TargetMode="External" Id="rId708"/><Relationship Type="http://schemas.openxmlformats.org/officeDocument/2006/relationships/hyperlink" Target="https://jira.its-sib.ru/issues/?jql=issue in (TECHWIM-4373,DOCCORP-23462,TECHWIM-4372,DOCCORP-23462)" TargetMode="External" Id="rId709"/><Relationship Type="http://schemas.openxmlformats.org/officeDocument/2006/relationships/hyperlink" Target="https://jira.its-sib.ru/issues/?jql=issue in (TECHWIM-4373,DOCCORP-23462,TECHWIM-4372,DOCCORP-23462)" TargetMode="External" Id="rId710"/><Relationship Type="http://schemas.openxmlformats.org/officeDocument/2006/relationships/hyperlink" Target="https://jira.its-sib.ru/issues/?jql=issue in (TECHWIM-4373,DOCCORP-23462,TECHWIM-4372,DOCCORP-23462)" TargetMode="External" Id="rId711"/><Relationship Type="http://schemas.openxmlformats.org/officeDocument/2006/relationships/hyperlink" Target="https://jira.its-sib.ru/issues/?jql=issue in (TECHWIM-4373,DOCCORP-23797,TECHWIM-4372,DOCCORP-23797)" TargetMode="External" Id="rId712"/><Relationship Type="http://schemas.openxmlformats.org/officeDocument/2006/relationships/hyperlink" Target="https://jira.its-sib.ru/issues/?jql=issue in (TECHWIM-3691)" TargetMode="External" Id="rId713"/><Relationship Type="http://schemas.openxmlformats.org/officeDocument/2006/relationships/hyperlink" Target="https://jira.its-sib.ru/issues/?jql=issue in (TECHWIM-3691,TECHWIM-4361)" TargetMode="External" Id="rId714"/><Relationship Type="http://schemas.openxmlformats.org/officeDocument/2006/relationships/hyperlink" Target="https://jira.its-sib.ru/issues/?jql=issue in (TECHWIM-3691)" TargetMode="External" Id="rId715"/><Relationship Type="http://schemas.openxmlformats.org/officeDocument/2006/relationships/hyperlink" Target="https://jira.its-sib.ru/issues/?jql=issue in (TECHWIM-4452)" TargetMode="External" Id="rId716"/><Relationship Type="http://schemas.openxmlformats.org/officeDocument/2006/relationships/hyperlink" Target="https://jira.its-sib.ru/issues/?jql=issue in (TECHWIM-4534,TECHWIM-4492)" TargetMode="External" Id="rId717"/><Relationship Type="http://schemas.openxmlformats.org/officeDocument/2006/relationships/hyperlink" Target="https://jira.its-sib.ru/issues/?jql=issue in (TECHWIM-4492)" TargetMode="External" Id="rId718"/><Relationship Type="http://schemas.openxmlformats.org/officeDocument/2006/relationships/hyperlink" Target="https://jira.its-sib.ru/issues/?jql=issue in (TECHWIM-4492)" TargetMode="External" Id="rId719"/><Relationship Type="http://schemas.openxmlformats.org/officeDocument/2006/relationships/hyperlink" Target="https://jira.its-sib.ru/issues/?jql=issue in (TECHWIM-4492)" TargetMode="External" Id="rId720"/><Relationship Type="http://schemas.openxmlformats.org/officeDocument/2006/relationships/hyperlink" Target="https://jira.its-sib.ru/issues/?jql=issue in (TECHWIM-4492)" TargetMode="External" Id="rId721"/><Relationship Type="http://schemas.openxmlformats.org/officeDocument/2006/relationships/hyperlink" Target="https://jira.its-sib.ru/issues/?jql=issue in (TECHWIM-4492)" TargetMode="External" Id="rId722"/><Relationship Type="http://schemas.openxmlformats.org/officeDocument/2006/relationships/hyperlink" Target="https://jira.its-sib.ru/issues/?jql=issue in (TECHWIM-3691)" TargetMode="External" Id="rId723"/><Relationship Type="http://schemas.openxmlformats.org/officeDocument/2006/relationships/hyperlink" Target="https://jira.its-sib.ru/issues/?jql=issue in (TECHWIM-3691)" TargetMode="External" Id="rId724"/><Relationship Type="http://schemas.openxmlformats.org/officeDocument/2006/relationships/hyperlink" Target="https://jira.its-sib.ru/issues/?jql=issue in (TECHWIM-3691)" TargetMode="External" Id="rId725"/><Relationship Type="http://schemas.openxmlformats.org/officeDocument/2006/relationships/hyperlink" Target="https://jira.its-sib.ru/issues/?jql=issue in (TECHWIM-4452)" TargetMode="External" Id="rId726"/><Relationship Type="http://schemas.openxmlformats.org/officeDocument/2006/relationships/hyperlink" Target="https://jira.its-sib.ru/issues/?jql=issue in (TECHWIM-4534,TECHWIM-4492)" TargetMode="External" Id="rId727"/><Relationship Type="http://schemas.openxmlformats.org/officeDocument/2006/relationships/hyperlink" Target="https://jira.its-sib.ru/issues/?jql=issue in (TECHWIM-4507,TECHWIM-4492)" TargetMode="External" Id="rId728"/><Relationship Type="http://schemas.openxmlformats.org/officeDocument/2006/relationships/hyperlink" Target="https://jira.its-sib.ru/issues/?jql=issue in (TECHWIM-4492)" TargetMode="External" Id="rId729"/><Relationship Type="http://schemas.openxmlformats.org/officeDocument/2006/relationships/hyperlink" Target="https://jira.its-sib.ru/issues/?jql=issue in (TECHWIM-4492)" TargetMode="External" Id="rId730"/><Relationship Type="http://schemas.openxmlformats.org/officeDocument/2006/relationships/hyperlink" Target="https://jira.its-sib.ru/issues/?jql=issue in (TECHWIM-4597,TECHWIM-4492)" TargetMode="External" Id="rId731"/><Relationship Type="http://schemas.openxmlformats.org/officeDocument/2006/relationships/hyperlink" Target="https://jira.its-sib.ru/issues/?jql=issue in (TECHWIM-4492)" TargetMode="External" Id="rId732"/><Relationship Type="http://schemas.openxmlformats.org/officeDocument/2006/relationships/hyperlink" Target="https://jira.its-sib.ru/issues/?jql=issue in (TECHWIM-4442)" TargetMode="External" Id="rId733"/><Relationship Type="http://schemas.openxmlformats.org/officeDocument/2006/relationships/hyperlink" Target="https://jira.its-sib.ru/issues/?jql=issue in (TECHWIM-4371,TECHWIM-4370,TECHWIM-4087,TECHWIM-4086)" TargetMode="External" Id="rId734"/><Relationship Type="http://schemas.openxmlformats.org/officeDocument/2006/relationships/hyperlink" Target="https://jira.its-sib.ru/issues/?jql=issue in (TECHWIM-4371,TECHWIM-4370)" TargetMode="External" Id="rId735"/><Relationship Type="http://schemas.openxmlformats.org/officeDocument/2006/relationships/hyperlink" Target="https://jira.its-sib.ru/issues/?jql=issue in (TECHWIM-4371,TECHWIM-4370)" TargetMode="External" Id="rId736"/><Relationship Type="http://schemas.openxmlformats.org/officeDocument/2006/relationships/hyperlink" Target="https://jira.its-sib.ru/issues/?jql=issue in (TECHWIM-4399,TECHWIM-4371,TECHWIM-4370)" TargetMode="External" Id="rId737"/><Relationship Type="http://schemas.openxmlformats.org/officeDocument/2006/relationships/hyperlink" Target="https://jira.its-sib.ru/issues/?jql=issue in (TECHWIM-4399,TECHWIM-4371,TECHWIM-4370)" TargetMode="External" Id="rId738"/><Relationship Type="http://schemas.openxmlformats.org/officeDocument/2006/relationships/hyperlink" Target="https://jira.its-sib.ru/issues/?jql=issue in (TECHWIM-4371,TECHWIM-4370)" TargetMode="External" Id="rId739"/><Relationship Type="http://schemas.openxmlformats.org/officeDocument/2006/relationships/hyperlink" Target="https://jira.its-sib.ru/issues/?jql=issue in (TECHWIM-4371,TECHWIM-4370)" TargetMode="External" Id="rId740"/><Relationship Type="http://schemas.openxmlformats.org/officeDocument/2006/relationships/hyperlink" Target="https://jira.its-sib.ru/issues/?jql=issue in (TECHWIM-4371,TECHWIM-4370)" TargetMode="External" Id="rId741"/><Relationship Type="http://schemas.openxmlformats.org/officeDocument/2006/relationships/hyperlink" Target="https://jira.its-sib.ru/issues/?jql=issue in (TECHWIM-4371,TECHWIM-4370)" TargetMode="External" Id="rId742"/><Relationship Type="http://schemas.openxmlformats.org/officeDocument/2006/relationships/hyperlink" Target="https://jira.its-sib.ru/issues/?jql=issue in (TECHWIM-4371,TECHWIM-4370)" TargetMode="External" Id="rId743"/><Relationship Type="http://schemas.openxmlformats.org/officeDocument/2006/relationships/hyperlink" Target="https://jira.its-sib.ru/issues/?jql=issue in (TECHWIM-4371,TECHWIM-4370)" TargetMode="External" Id="rId744"/><Relationship Type="http://schemas.openxmlformats.org/officeDocument/2006/relationships/hyperlink" Target="https://jira.its-sib.ru/issues/?jql=issue in (TECHWIM-4371,TECHWIM-4370)" TargetMode="External" Id="rId745"/><Relationship Type="http://schemas.openxmlformats.org/officeDocument/2006/relationships/hyperlink" Target="https://jira.its-sib.ru/issues/?jql=issue in (TECHWIM-4371,TECHWIM-4370)" TargetMode="External" Id="rId746"/><Relationship Type="http://schemas.openxmlformats.org/officeDocument/2006/relationships/hyperlink" Target="https://jira.its-sib.ru/issues/?jql=issue in (TECHWIM-4371,TECHWIM-4370)" TargetMode="External" Id="rId747"/><Relationship Type="http://schemas.openxmlformats.org/officeDocument/2006/relationships/hyperlink" Target="https://jira.its-sib.ru/issues/?jql=issue in (TECHWIM-4371,TECHWIM-4370)" TargetMode="External" Id="rId748"/><Relationship Type="http://schemas.openxmlformats.org/officeDocument/2006/relationships/hyperlink" Target="https://jira.its-sib.ru/issues/?jql=issue in (TECHWIM-4371,TECHWIM-4370)" TargetMode="External" Id="rId749"/><Relationship Type="http://schemas.openxmlformats.org/officeDocument/2006/relationships/hyperlink" Target="https://jira.its-sib.ru/issues/?jql=issue in (TECHWIM-4371,TECHWIM-4370)" TargetMode="External" Id="rId750"/><Relationship Type="http://schemas.openxmlformats.org/officeDocument/2006/relationships/hyperlink" Target="https://jira.its-sib.ru/issues/?jql=issue in (TECHWIM-4371,TECHWIM-4370)" TargetMode="External" Id="rId751"/><Relationship Type="http://schemas.openxmlformats.org/officeDocument/2006/relationships/hyperlink" Target="https://jira.its-sib.ru/issues/?jql=issue in (TECHWIM-4371,TECHWIM-4370)" TargetMode="External" Id="rId752"/><Relationship Type="http://schemas.openxmlformats.org/officeDocument/2006/relationships/hyperlink" Target="https://jira.its-sib.ru/issues/?jql=issue in (TECHWIM-4371,TECHWIM-4370)" TargetMode="External" Id="rId753"/><Relationship Type="http://schemas.openxmlformats.org/officeDocument/2006/relationships/hyperlink" Target="https://jira.its-sib.ru/issues/?jql=issue in (TECHWIM-4584)" TargetMode="External" Id="rId754"/><Relationship Type="http://schemas.openxmlformats.org/officeDocument/2006/relationships/hyperlink" Target="https://jira.its-sib.ru/issues/?jql=issue in (TECHWIM-4583)" TargetMode="External" Id="rId755"/><Relationship Type="http://schemas.openxmlformats.org/officeDocument/2006/relationships/hyperlink" Target="https://jira.its-sib.ru/issues/?jql=issue in (TECHWIM-4600)" TargetMode="External" Id="rId756"/><Relationship Type="http://schemas.openxmlformats.org/officeDocument/2006/relationships/hyperlink" Target="https://jira.its-sib.ru/issues/?jql=issue in (TECHWIM-4606,TECHWIM-4605)" TargetMode="External" Id="rId757"/><Relationship Type="http://schemas.openxmlformats.org/officeDocument/2006/relationships/hyperlink" Target="https://jira.its-sib.ru/issues/?jql=issue in (TECHWIM-4443,TECHWIM-4349,TECHWIM-4297,TECHWIM-4013)" TargetMode="External" Id="rId758"/><Relationship Type="http://schemas.openxmlformats.org/officeDocument/2006/relationships/hyperlink" Target="https://jira.its-sib.ru/issues/?jql=issue in (TECHWIM-4013)" TargetMode="External" Id="rId759"/><Relationship Type="http://schemas.openxmlformats.org/officeDocument/2006/relationships/hyperlink" Target="https://jira.its-sib.ru/issues/?jql=issue in (TECHWIM-4512,TECHWIM-4510)" TargetMode="External" Id="rId760"/><Relationship Type="http://schemas.openxmlformats.org/officeDocument/2006/relationships/hyperlink" Target="https://jira.its-sib.ru/issues/?jql=issue in (TECHWIM-4496)" TargetMode="External" Id="rId761"/><Relationship Type="http://schemas.openxmlformats.org/officeDocument/2006/relationships/hyperlink" Target="https://jira.its-sib.ru/issues/?jql=issue in (TECHWIM-4599)" TargetMode="External" Id="rId762"/><Relationship Type="http://schemas.openxmlformats.org/officeDocument/2006/relationships/hyperlink" Target="https://jira.its-sib.ru/issues/?jql=issue in (TECHWIM-4599,TECHWIM-4572,TECHWIM-4496)" TargetMode="External" Id="rId763"/><Relationship Type="http://schemas.openxmlformats.org/officeDocument/2006/relationships/hyperlink" Target="https://jira.its-sib.ru/issues/?jql=issue in (TECHWIM-4102)" TargetMode="External" Id="rId764"/><Relationship Type="http://schemas.openxmlformats.org/officeDocument/2006/relationships/hyperlink" Target="https://jira.its-sib.ru/issues/?jql=issue in (TECHWIM-4375)" TargetMode="External" Id="rId765"/><Relationship Type="http://schemas.openxmlformats.org/officeDocument/2006/relationships/hyperlink" Target="https://jira.its-sib.ru/issues/?jql=issue in (TECHWIM-4386)" TargetMode="External" Id="rId766"/><Relationship Type="http://schemas.openxmlformats.org/officeDocument/2006/relationships/hyperlink" Target="https://jira.its-sib.ru/issues/?jql=issue in (TECHWIM-4386)" TargetMode="External" Id="rId767"/><Relationship Type="http://schemas.openxmlformats.org/officeDocument/2006/relationships/hyperlink" Target="https://jira.its-sib.ru/issues/?jql=issue in (TECHWIM-4386)" TargetMode="External" Id="rId768"/><Relationship Type="http://schemas.openxmlformats.org/officeDocument/2006/relationships/hyperlink" Target="https://jira.its-sib.ru/issues/?jql=issue in (TECHWIM-4386)" TargetMode="External" Id="rId769"/><Relationship Type="http://schemas.openxmlformats.org/officeDocument/2006/relationships/hyperlink" Target="https://jira.its-sib.ru/issues/?jql=issue in (TECHWIM-4386)" TargetMode="External" Id="rId770"/><Relationship Type="http://schemas.openxmlformats.org/officeDocument/2006/relationships/hyperlink" Target="https://jira.its-sib.ru/issues/?jql=issue in (TECHWIM-4386)" TargetMode="External" Id="rId771"/><Relationship Type="http://schemas.openxmlformats.org/officeDocument/2006/relationships/hyperlink" Target="https://jira.its-sib.ru/issues/?jql=issue in (TECHWIM-4386)" TargetMode="External" Id="rId772"/><Relationship Type="http://schemas.openxmlformats.org/officeDocument/2006/relationships/hyperlink" Target="https://jira.its-sib.ru/issues/?jql=issue in (TECHWIM-4386)" TargetMode="External" Id="rId773"/><Relationship Type="http://schemas.openxmlformats.org/officeDocument/2006/relationships/hyperlink" Target="https://jira.its-sib.ru/issues/?jql=issue in (TECHWIM-4603,TECHWIM-4386)" TargetMode="External" Id="rId774"/><Relationship Type="http://schemas.openxmlformats.org/officeDocument/2006/relationships/hyperlink" Target="https://jira.its-sib.ru/issues/?jql=issue in (TECHWIM-4426,TECHWIM-4421,TECHWIM-4419,TECHWIM-4392,TECHWIM-4353)" TargetMode="External" Id="rId775"/><Relationship Type="http://schemas.openxmlformats.org/officeDocument/2006/relationships/hyperlink" Target="https://jira.its-sib.ru/issues/?jql=issue in (TECHWIM-4570)" TargetMode="External" Id="rId776"/><Relationship Type="http://schemas.openxmlformats.org/officeDocument/2006/relationships/hyperlink" Target="https://jira.its-sib.ru/issues/?jql=issue in (TECHWIM-4570)" TargetMode="External" Id="rId777"/><Relationship Type="http://schemas.openxmlformats.org/officeDocument/2006/relationships/hyperlink" Target="https://jira.its-sib.ru/issues/?jql=issue in (TECHWIM-4570)" TargetMode="External" Id="rId778"/><Relationship Type="http://schemas.openxmlformats.org/officeDocument/2006/relationships/hyperlink" Target="https://jira.its-sib.ru/issues/?jql=issue in (DOCCORP-23726)" TargetMode="External" Id="rId779"/><Relationship Type="http://schemas.openxmlformats.org/officeDocument/2006/relationships/hyperlink" Target="https://jira.its-sib.ru/issues/?jql=issue in (TECHWIM-4364)" TargetMode="External" Id="rId780"/><Relationship Type="http://schemas.openxmlformats.org/officeDocument/2006/relationships/hyperlink" Target="https://jira.its-sib.ru/issues/?jql=issue in (TECHWIM-4364)" TargetMode="External" Id="rId781"/><Relationship Type="http://schemas.openxmlformats.org/officeDocument/2006/relationships/hyperlink" Target="https://jira.its-sib.ru/issues/?jql=issue in (TECHWIM-4364)" TargetMode="External" Id="rId782"/><Relationship Type="http://schemas.openxmlformats.org/officeDocument/2006/relationships/hyperlink" Target="https://jira.its-sib.ru/issues/?jql=issue in (TECHWIM-4364)" TargetMode="External" Id="rId783"/><Relationship Type="http://schemas.openxmlformats.org/officeDocument/2006/relationships/hyperlink" Target="https://jira.its-sib.ru/issues/?jql=issue in (TECHWIM-4364)" TargetMode="External" Id="rId784"/><Relationship Type="http://schemas.openxmlformats.org/officeDocument/2006/relationships/hyperlink" Target="https://jira.its-sib.ru/issues/?jql=issue in (DOCCORP-23613)" TargetMode="External" Id="rId785"/><Relationship Type="http://schemas.openxmlformats.org/officeDocument/2006/relationships/hyperlink" Target="https://jira.its-sib.ru/issues/?jql=issue in (TECHITS-1894)" TargetMode="External" Id="rId786"/><Relationship Type="http://schemas.openxmlformats.org/officeDocument/2006/relationships/hyperlink" Target="https://jira.its-sib.ru/issues/?jql=issue in (TECHITS-1933,TECHITS-1932,TECHITS-1926,TECHITS-1917,TECHITS-1916)" TargetMode="External" Id="rId787"/><Relationship Type="http://schemas.openxmlformats.org/officeDocument/2006/relationships/hyperlink" Target="https://jira.its-sib.ru/issues/?jql=issue in (TECHITS-1931,TECHITS-1930,TECHITS-1929,TECHITS-1928,TECHITS-1927,TECHITS-1921,TECHITS-1920,TECHITS-1919,TECHITS-1918)" TargetMode="External" Id="rId788"/><Relationship Type="http://schemas.openxmlformats.org/officeDocument/2006/relationships/hyperlink" Target="https://jira.its-sib.ru/issues/?jql=issue in (TECHWIM-4426)" TargetMode="External" Id="rId789"/><Relationship Type="http://schemas.openxmlformats.org/officeDocument/2006/relationships/hyperlink" Target="https://jira.its-sib.ru/issues/?jql=issue in (TECHWIM-4499)" TargetMode="External" Id="rId790"/><Relationship Type="http://schemas.openxmlformats.org/officeDocument/2006/relationships/hyperlink" Target="https://jira.its-sib.ru/issues/?jql=issue in (TECHWIM-4525)" TargetMode="External" Id="rId791"/><Relationship Type="http://schemas.openxmlformats.org/officeDocument/2006/relationships/hyperlink" Target="https://jira.its-sib.ru/issues/?jql=issue in (TECHWIM-4525)" TargetMode="External" Id="rId792"/><Relationship Type="http://schemas.openxmlformats.org/officeDocument/2006/relationships/hyperlink" Target="https://jira.its-sib.ru/issues/?jql=issue in (TECHWIM-4525)" TargetMode="External" Id="rId793"/><Relationship Type="http://schemas.openxmlformats.org/officeDocument/2006/relationships/hyperlink" Target="https://jira.its-sib.ru/issues/?jql=issue in (DOCCORP-23762)" TargetMode="External" Id="rId794"/><Relationship Type="http://schemas.openxmlformats.org/officeDocument/2006/relationships/hyperlink" Target="https://jira.its-sib.ru/issues/?jql=issue in (DOCCORP-23762)" TargetMode="External" Id="rId795"/><Relationship Type="http://schemas.openxmlformats.org/officeDocument/2006/relationships/hyperlink" Target="https://jira.its-sib.ru/issues/?jql=issue in (DOCCORP-23762)" TargetMode="External" Id="rId796"/><Relationship Type="http://schemas.openxmlformats.org/officeDocument/2006/relationships/hyperlink" Target="https://jira.its-sib.ru/issues/?jql=issue in (TECHWIM-4426,DOCCORP-23615)" TargetMode="External" Id="rId797"/><Relationship Type="http://schemas.openxmlformats.org/officeDocument/2006/relationships/hyperlink" Target="https://jira.its-sib.ru/issues/?jql=issue in (DOCCORP-23615)" TargetMode="External" Id="rId798"/><Relationship Type="http://schemas.openxmlformats.org/officeDocument/2006/relationships/hyperlink" Target="https://jira.its-sib.ru/issues/?jql=issue in (DOCCORP-23615)" TargetMode="External" Id="rId799"/><Relationship Type="http://schemas.openxmlformats.org/officeDocument/2006/relationships/hyperlink" Target="https://jira.its-sib.ru/issues/?jql=issue in (DOCCORP-23595)" TargetMode="External" Id="rId800"/><Relationship Type="http://schemas.openxmlformats.org/officeDocument/2006/relationships/hyperlink" Target="https://jira.its-sib.ru/issues/?jql=issue in (DOCCORP-23595)" TargetMode="External" Id="rId801"/><Relationship Type="http://schemas.openxmlformats.org/officeDocument/2006/relationships/hyperlink" Target="https://jira.its-sib.ru/issues/?jql=issue in (DOCCORP-23595)" TargetMode="External" Id="rId802"/><Relationship Type="http://schemas.openxmlformats.org/officeDocument/2006/relationships/hyperlink" Target="https://jira.its-sib.ru/issues/?jql=issue in (DOCCORP-23595)" TargetMode="External" Id="rId803"/><Relationship Type="http://schemas.openxmlformats.org/officeDocument/2006/relationships/hyperlink" Target="https://jira.its-sib.ru/issues/?jql=issue in (DOCCORP-23595)" TargetMode="External" Id="rId804"/><Relationship Type="http://schemas.openxmlformats.org/officeDocument/2006/relationships/hyperlink" Target="https://jira.its-sib.ru/issues/?jql=issue in (DOCCORP-23595)" TargetMode="External" Id="rId805"/><Relationship Type="http://schemas.openxmlformats.org/officeDocument/2006/relationships/hyperlink" Target="https://jira.its-sib.ru/issues/?jql=issue in (DOCCORP-23595)" TargetMode="External" Id="rId806"/><Relationship Type="http://schemas.openxmlformats.org/officeDocument/2006/relationships/hyperlink" Target="https://jira.its-sib.ru/issues/?jql=issue in (DOCCORP-23595)" TargetMode="External" Id="rId807"/><Relationship Type="http://schemas.openxmlformats.org/officeDocument/2006/relationships/hyperlink" Target="https://jira.its-sib.ru/issues/?jql=issue in (DOCCORP-23595)" TargetMode="External" Id="rId808"/><Relationship Type="http://schemas.openxmlformats.org/officeDocument/2006/relationships/hyperlink" Target="https://jira.its-sib.ru/issues/?jql=issue in (DOCCORP-23595)" TargetMode="External" Id="rId809"/><Relationship Type="http://schemas.openxmlformats.org/officeDocument/2006/relationships/hyperlink" Target="https://jira.its-sib.ru/issues/?jql=issue in (DOCCORP-23595)" TargetMode="External" Id="rId810"/><Relationship Type="http://schemas.openxmlformats.org/officeDocument/2006/relationships/hyperlink" Target="https://jira.its-sib.ru/issues/?jql=issue in (DOCCORP-23595)" TargetMode="External" Id="rId811"/><Relationship Type="http://schemas.openxmlformats.org/officeDocument/2006/relationships/hyperlink" Target="https://jira.its-sib.ru/issues/?jql=issue in (DOCCORP-23614)" TargetMode="External" Id="rId812"/><Relationship Type="http://schemas.openxmlformats.org/officeDocument/2006/relationships/hyperlink" Target="https://jira.its-sib.ru/issues/?jql=issue in (DOCCORP-23614)" TargetMode="External" Id="rId813"/><Relationship Type="http://schemas.openxmlformats.org/officeDocument/2006/relationships/hyperlink" Target="https://jira.its-sib.ru/issues/?jql=issue in (DOCCORP-23614)" TargetMode="External" Id="rId814"/><Relationship Type="http://schemas.openxmlformats.org/officeDocument/2006/relationships/hyperlink" Target="https://jira.its-sib.ru/issues/?jql=issue in (TECHWIM-4153)" TargetMode="External" Id="rId815"/><Relationship Type="http://schemas.openxmlformats.org/officeDocument/2006/relationships/hyperlink" Target="https://jira.its-sib.ru/issues/?jql=issue in (TECHWIM-4388)" TargetMode="External" Id="rId816"/><Relationship Type="http://schemas.openxmlformats.org/officeDocument/2006/relationships/hyperlink" Target="https://jira.its-sib.ru/issues/?jql=issue in (TECHWIM-4388)" TargetMode="External" Id="rId817"/><Relationship Type="http://schemas.openxmlformats.org/officeDocument/2006/relationships/hyperlink" Target="https://jira.its-sib.ru/issues/?jql=issue in (TECHWIM-4457)" TargetMode="External" Id="rId818"/><Relationship Type="http://schemas.openxmlformats.org/officeDocument/2006/relationships/hyperlink" Target="https://jira.its-sib.ru/issues/?jql=issue in (TECHWIM-4457)" TargetMode="External" Id="rId819"/><Relationship Type="http://schemas.openxmlformats.org/officeDocument/2006/relationships/hyperlink" Target="https://jira.its-sib.ru/issues/?jql=issue in (TECHWIM-4486)" TargetMode="External" Id="rId820"/><Relationship Type="http://schemas.openxmlformats.org/officeDocument/2006/relationships/hyperlink" Target="https://jira.its-sib.ru/issues/?jql=issue in (TECHWIM-4486,TECHWIM-4500)" TargetMode="External" Id="rId821"/><Relationship Type="http://schemas.openxmlformats.org/officeDocument/2006/relationships/hyperlink" Target="https://jira.its-sib.ru/issues/?jql=issue in (TECHWIM-4486,TECHWIM-4500)" TargetMode="External" Id="rId822"/><Relationship Type="http://schemas.openxmlformats.org/officeDocument/2006/relationships/hyperlink" Target="https://jira.its-sib.ru/issues/?jql=issue in (TECHWIM-4486,TECHWIM-4500)" TargetMode="External" Id="rId823"/><Relationship Type="http://schemas.openxmlformats.org/officeDocument/2006/relationships/hyperlink" Target="https://jira.its-sib.ru/issues/?jql=issue in (TECHWIM-4486,TECHWIM-4500)" TargetMode="External" Id="rId824"/><Relationship Type="http://schemas.openxmlformats.org/officeDocument/2006/relationships/hyperlink" Target="https://jira.its-sib.ru/issues/?jql=issue in (TECHWIM-4486,TECHWIM-4500)" TargetMode="External" Id="rId825"/><Relationship Type="http://schemas.openxmlformats.org/officeDocument/2006/relationships/hyperlink" Target="https://jira.its-sib.ru/issues/?jql=issue in (TECHWIM-4486,TECHWIM-4500)" TargetMode="External" Id="rId826"/><Relationship Type="http://schemas.openxmlformats.org/officeDocument/2006/relationships/hyperlink" Target="https://jira.its-sib.ru/issues/?jql=issue in (TECHWIM-4486,TECHWIM-4500)" TargetMode="External" Id="rId827"/><Relationship Type="http://schemas.openxmlformats.org/officeDocument/2006/relationships/hyperlink" Target="https://jira.its-sib.ru/issues/?jql=issue in (TECHWIM-4486)" TargetMode="External" Id="rId828"/><Relationship Type="http://schemas.openxmlformats.org/officeDocument/2006/relationships/hyperlink" Target="https://jira.its-sib.ru/issues/?jql=issue in (TECHWIM-4486)" TargetMode="External" Id="rId829"/><Relationship Type="http://schemas.openxmlformats.org/officeDocument/2006/relationships/hyperlink" Target="https://jira.its-sib.ru/issues/?jql=issue in (TECHWIM-4153)" TargetMode="External" Id="rId830"/><Relationship Type="http://schemas.openxmlformats.org/officeDocument/2006/relationships/hyperlink" Target="https://jira.its-sib.ru/issues/?jql=issue in (TECHWIM-4436,TECHWIM-4435,TECHWIM-4434)" TargetMode="External" Id="rId831"/><Relationship Type="http://schemas.openxmlformats.org/officeDocument/2006/relationships/hyperlink" Target="https://jira.its-sib.ru/issues/?jql=issue in (TECHWIM-4436,TECHWIM-4435,TECHWIM-4434)" TargetMode="External" Id="rId832"/><Relationship Type="http://schemas.openxmlformats.org/officeDocument/2006/relationships/hyperlink" Target="https://jira.its-sib.ru/issues/?jql=issue in (TECHWIM-4457)" TargetMode="External" Id="rId833"/><Relationship Type="http://schemas.openxmlformats.org/officeDocument/2006/relationships/hyperlink" Target="https://jira.its-sib.ru/issues/?jql=issue in (TECHWIM-4457)" TargetMode="External" Id="rId834"/><Relationship Type="http://schemas.openxmlformats.org/officeDocument/2006/relationships/hyperlink" Target="https://jira.its-sib.ru/issues/?jql=issue in (TECHWIM-4486)" TargetMode="External" Id="rId835"/><Relationship Type="http://schemas.openxmlformats.org/officeDocument/2006/relationships/hyperlink" Target="https://jira.its-sib.ru/issues/?jql=issue in (TECHWIM-4486,TECHWIM-4500)" TargetMode="External" Id="rId836"/><Relationship Type="http://schemas.openxmlformats.org/officeDocument/2006/relationships/hyperlink" Target="https://jira.its-sib.ru/issues/?jql=issue in (TECHWIM-4486,TECHWIM-4500)" TargetMode="External" Id="rId837"/><Relationship Type="http://schemas.openxmlformats.org/officeDocument/2006/relationships/hyperlink" Target="https://jira.its-sib.ru/issues/?jql=issue in (TECHWIM-4486,TECHWIM-4500)" TargetMode="External" Id="rId838"/><Relationship Type="http://schemas.openxmlformats.org/officeDocument/2006/relationships/hyperlink" Target="https://jira.its-sib.ru/issues/?jql=issue in (TECHWIM-4486,TECHWIM-4500)" TargetMode="External" Id="rId839"/><Relationship Type="http://schemas.openxmlformats.org/officeDocument/2006/relationships/hyperlink" Target="https://jira.its-sib.ru/issues/?jql=issue in (TECHWIM-4486,TECHWIM-4561,TECHWIM-4500)" TargetMode="External" Id="rId840"/><Relationship Type="http://schemas.openxmlformats.org/officeDocument/2006/relationships/hyperlink" Target="https://jira.its-sib.ru/issues/?jql=issue in (TECHWIM-4486,TECHWIM-4561,TECHWIM-4500)" TargetMode="External" Id="rId841"/><Relationship Type="http://schemas.openxmlformats.org/officeDocument/2006/relationships/hyperlink" Target="https://jira.its-sib.ru/issues/?jql=issue in (TECHWIM-4486,TECHWIM-4500)" TargetMode="External" Id="rId842"/><Relationship Type="http://schemas.openxmlformats.org/officeDocument/2006/relationships/hyperlink" Target="https://jira.its-sib.ru/issues/?jql=issue in (TECHWIM-4486)" TargetMode="External" Id="rId843"/><Relationship Type="http://schemas.openxmlformats.org/officeDocument/2006/relationships/hyperlink" Target="https://jira.its-sib.ru/issues/?jql=issue in (TECHWIM-4486)" TargetMode="External" Id="rId844"/><Relationship Type="http://schemas.openxmlformats.org/officeDocument/2006/relationships/hyperlink" Target="https://jira.its-sib.ru/issues/?jql=issue in (TECHWIM-3691)" TargetMode="External" Id="rId845"/><Relationship Type="http://schemas.openxmlformats.org/officeDocument/2006/relationships/hyperlink" Target="https://jira.its-sib.ru/issues/?jql=issue in (TECHWIM-3691)" TargetMode="External" Id="rId846"/><Relationship Type="http://schemas.openxmlformats.org/officeDocument/2006/relationships/hyperlink" Target="https://jira.its-sib.ru/issues/?jql=issue in (TECHWIM-3691)" TargetMode="External" Id="rId847"/><Relationship Type="http://schemas.openxmlformats.org/officeDocument/2006/relationships/hyperlink" Target="https://jira.its-sib.ru/issues/?jql=issue in (TECHWIM-4452)" TargetMode="External" Id="rId848"/><Relationship Type="http://schemas.openxmlformats.org/officeDocument/2006/relationships/hyperlink" Target="https://jira.its-sib.ru/issues/?jql=issue in (TECHWIM-4534)" TargetMode="External" Id="rId849"/><Relationship Type="http://schemas.openxmlformats.org/officeDocument/2006/relationships/hyperlink" Target="https://jira.its-sib.ru/issues/?jql=issue in (DOCCORP-23673)" TargetMode="External" Id="rId850"/><Relationship Type="http://schemas.openxmlformats.org/officeDocument/2006/relationships/hyperlink" Target="https://jira.its-sib.ru/issues/?jql=issue in (DOCCORP-23673)" TargetMode="External" Id="rId851"/><Relationship Type="http://schemas.openxmlformats.org/officeDocument/2006/relationships/hyperlink" Target="https://jira.its-sib.ru/issues/?jql=issue in (DOCCORP-23673)" TargetMode="External" Id="rId852"/><Relationship Type="http://schemas.openxmlformats.org/officeDocument/2006/relationships/hyperlink" Target="https://jira.its-sib.ru/issues/?jql=issue in (DOCCORP-23673)" TargetMode="External" Id="rId853"/><Relationship Type="http://schemas.openxmlformats.org/officeDocument/2006/relationships/hyperlink" Target="https://jira.its-sib.ru/issues/?jql=issue in (TECHWIM-4363,TECHWIM-4362,TECHWIM-4144)" TargetMode="External" Id="rId854"/><Relationship Type="http://schemas.openxmlformats.org/officeDocument/2006/relationships/hyperlink" Target="https://jira.its-sib.ru/issues/?jql=issue in (TECHWIM-4144)" TargetMode="External" Id="rId855"/><Relationship Type="http://schemas.openxmlformats.org/officeDocument/2006/relationships/hyperlink" Target="https://jira.its-sib.ru/issues/?jql=issue in (TECHWIM-4144)" TargetMode="External" Id="rId856"/><Relationship Type="http://schemas.openxmlformats.org/officeDocument/2006/relationships/hyperlink" Target="https://jira.its-sib.ru/issues/?jql=issue in (TECHWIM-4144)" TargetMode="External" Id="rId857"/><Relationship Type="http://schemas.openxmlformats.org/officeDocument/2006/relationships/hyperlink" Target="https://jira.its-sib.ru/issues/?jql=issue in (TECHWIM-4144)" TargetMode="External" Id="rId858"/><Relationship Type="http://schemas.openxmlformats.org/officeDocument/2006/relationships/hyperlink" Target="https://jira.its-sib.ru/issues/?jql=issue in (TECHWIM-4411,TECHWIM-4144)" TargetMode="External" Id="rId859"/><Relationship Type="http://schemas.openxmlformats.org/officeDocument/2006/relationships/hyperlink" Target="https://jira.its-sib.ru/issues/?jql=issue in (TECHWIM-4144)" TargetMode="External" Id="rId860"/><Relationship Type="http://schemas.openxmlformats.org/officeDocument/2006/relationships/hyperlink" Target="https://jira.its-sib.ru/issues/?jql=issue in (TECHWIM-4144)" TargetMode="External" Id="rId861"/><Relationship Type="http://schemas.openxmlformats.org/officeDocument/2006/relationships/hyperlink" Target="https://jira.its-sib.ru/issues/?jql=issue in (TECHWIM-4144)" TargetMode="External" Id="rId862"/><Relationship Type="http://schemas.openxmlformats.org/officeDocument/2006/relationships/hyperlink" Target="https://jira.its-sib.ru/issues/?jql=issue in (TECHWIM-4144)" TargetMode="External" Id="rId863"/><Relationship Type="http://schemas.openxmlformats.org/officeDocument/2006/relationships/hyperlink" Target="https://jira.its-sib.ru/issues/?jql=issue in (TECHWIM-4144)" TargetMode="External" Id="rId864"/><Relationship Type="http://schemas.openxmlformats.org/officeDocument/2006/relationships/hyperlink" Target="https://jira.its-sib.ru/issues/?jql=issue in (TECHWIM-4144)" TargetMode="External" Id="rId865"/><Relationship Type="http://schemas.openxmlformats.org/officeDocument/2006/relationships/hyperlink" Target="https://jira.its-sib.ru/issues/?jql=issue in (TECHWIM-4504,TECHWIM-4144)" TargetMode="External" Id="rId866"/><Relationship Type="http://schemas.openxmlformats.org/officeDocument/2006/relationships/hyperlink" Target="https://jira.its-sib.ru/issues/?jql=issue in (TECHWIM-4144)" TargetMode="External" Id="rId867"/><Relationship Type="http://schemas.openxmlformats.org/officeDocument/2006/relationships/hyperlink" Target="https://jira.its-sib.ru/issues/?jql=issue in (TECHWIM-4584)" TargetMode="External" Id="rId868"/><Relationship Type="http://schemas.openxmlformats.org/officeDocument/2006/relationships/hyperlink" Target="https://jira.its-sib.ru/issues/?jql=issue in (TECHWIM-4584)" TargetMode="External" Id="rId869"/><Relationship Type="http://schemas.openxmlformats.org/officeDocument/2006/relationships/hyperlink" Target="https://jira.its-sib.ru/issues/?jql=issue in (DOCCORP-23549)" TargetMode="External" Id="rId870"/><Relationship Type="http://schemas.openxmlformats.org/officeDocument/2006/relationships/hyperlink" Target="https://jira.its-sib.ru/issues/?jql=issue in (DOCCORP-23549)" TargetMode="External" Id="rId871"/><Relationship Type="http://schemas.openxmlformats.org/officeDocument/2006/relationships/hyperlink" Target="https://jira.its-sib.ru/issues/?jql=issue in (DOCCORP-23549)" TargetMode="External" Id="rId872"/><Relationship Type="http://schemas.openxmlformats.org/officeDocument/2006/relationships/hyperlink" Target="https://jira.its-sib.ru/issues/?jql=issue in (TECHWIM-4502)" TargetMode="External" Id="rId873"/><Relationship Type="http://schemas.openxmlformats.org/officeDocument/2006/relationships/hyperlink" Target="https://jira.its-sib.ru/issues/?jql=issue in (TECHWIM-4502)" TargetMode="External" Id="rId874"/><Relationship Type="http://schemas.openxmlformats.org/officeDocument/2006/relationships/hyperlink" Target="https://jira.its-sib.ru/issues/?jql=issue in (TECHWIM-4512,TECHWIM-4510)" TargetMode="External" Id="rId875"/><Relationship Type="http://schemas.openxmlformats.org/officeDocument/2006/relationships/hyperlink" Target="https://jira.its-sib.ru/issues/?jql=issue in (TECHWIM-4512,TECHWIM-4510)" TargetMode="External" Id="rId876"/><Relationship Type="http://schemas.openxmlformats.org/officeDocument/2006/relationships/hyperlink" Target="https://jira.its-sib.ru/issues/?jql=issue in (TECHWIM-4512,TECHWIM-4510)" TargetMode="External" Id="rId877"/><Relationship Type="http://schemas.openxmlformats.org/officeDocument/2006/relationships/hyperlink" Target="https://jira.its-sib.ru/issues/?jql=issue in (TECHWIM-4401)" TargetMode="External" Id="rId878"/><Relationship Type="http://schemas.openxmlformats.org/officeDocument/2006/relationships/hyperlink" Target="https://jira.its-sib.ru/issues/?jql=issue in (DOCCORP-23464)" TargetMode="External" Id="rId879"/><Relationship Type="http://schemas.openxmlformats.org/officeDocument/2006/relationships/hyperlink" Target="https://jira.its-sib.ru/issues/?jql=issue in (DOCCORP-23464)" TargetMode="External" Id="rId880"/><Relationship Type="http://schemas.openxmlformats.org/officeDocument/2006/relationships/hyperlink" Target="https://jira.its-sib.ru/issues/?jql=issue in (DOCCORP-23464)" TargetMode="External" Id="rId881"/><Relationship Type="http://schemas.openxmlformats.org/officeDocument/2006/relationships/hyperlink" Target="https://jira.its-sib.ru/issues/?jql=issue in (DOCCORP-23464)" TargetMode="External" Id="rId882"/><Relationship Type="http://schemas.openxmlformats.org/officeDocument/2006/relationships/hyperlink" Target="https://jira.its-sib.ru/issues/?jql=issue in (DOCCORP-23464)" TargetMode="External" Id="rId883"/><Relationship Type="http://schemas.openxmlformats.org/officeDocument/2006/relationships/hyperlink" Target="https://jira.its-sib.ru/issues/?jql=issue in (DOCCORP-23464)" TargetMode="External" Id="rId884"/><Relationship Type="http://schemas.openxmlformats.org/officeDocument/2006/relationships/hyperlink" Target="https://jira.its-sib.ru/issues/?jql=issue in (DOCCORP-23464)" TargetMode="External" Id="rId885"/><Relationship Type="http://schemas.openxmlformats.org/officeDocument/2006/relationships/hyperlink" Target="https://jira.its-sib.ru/issues/?jql=issue in (DOCCORP-23464)" TargetMode="External" Id="rId886"/><Relationship Type="http://schemas.openxmlformats.org/officeDocument/2006/relationships/hyperlink" Target="https://jira.its-sib.ru/issues/?jql=issue in (DOCCORP-23464)" TargetMode="External" Id="rId887"/><Relationship Type="http://schemas.openxmlformats.org/officeDocument/2006/relationships/hyperlink" Target="https://jira.its-sib.ru/issues/?jql=issue in (DOCCORP-23464)" TargetMode="External" Id="rId888"/><Relationship Type="http://schemas.openxmlformats.org/officeDocument/2006/relationships/hyperlink" Target="https://jira.its-sib.ru/issues/?jql=issue in (DOCCORP-23464)" TargetMode="External" Id="rId889"/><Relationship Type="http://schemas.openxmlformats.org/officeDocument/2006/relationships/hyperlink" Target="https://jira.its-sib.ru/issues/?jql=issue in (DOCCORP-23464)" TargetMode="External" Id="rId890"/><Relationship Type="http://schemas.openxmlformats.org/officeDocument/2006/relationships/hyperlink" Target="https://jira.its-sib.ru/issues/?jql=issue in (DOCCORP-23464)" TargetMode="External" Id="rId891"/><Relationship Type="http://schemas.openxmlformats.org/officeDocument/2006/relationships/hyperlink" Target="https://jira.its-sib.ru/issues/?jql=issue in (DOCCORP-23464)" TargetMode="External" Id="rId892"/><Relationship Type="http://schemas.openxmlformats.org/officeDocument/2006/relationships/hyperlink" Target="https://jira.its-sib.ru/issues/?jql=issue in (DOCCORP-23464)" TargetMode="External" Id="rId893"/><Relationship Type="http://schemas.openxmlformats.org/officeDocument/2006/relationships/hyperlink" Target="https://jira.its-sib.ru/issues/?jql=issue in (DOCCORP-23464)" TargetMode="External" Id="rId894"/><Relationship Type="http://schemas.openxmlformats.org/officeDocument/2006/relationships/hyperlink" Target="https://jira.its-sib.ru/issues/?jql=issue in (DOCCORP-23464)" TargetMode="External" Id="rId895"/><Relationship Type="http://schemas.openxmlformats.org/officeDocument/2006/relationships/hyperlink" Target="https://jira.its-sib.ru/issues/?jql=issue in (DOCCORP-23464)" TargetMode="External" Id="rId896"/><Relationship Type="http://schemas.openxmlformats.org/officeDocument/2006/relationships/hyperlink" Target="https://jira.its-sib.ru/issues/?jql=issue in (DOCCORP-23464)" TargetMode="External" Id="rId897"/><Relationship Type="http://schemas.openxmlformats.org/officeDocument/2006/relationships/hyperlink" Target="https://jira.its-sib.ru/issues/?jql=issue in (DOCCORP-23464)" TargetMode="External" Id="rId898"/><Relationship Type="http://schemas.openxmlformats.org/officeDocument/2006/relationships/hyperlink" Target="https://jira.its-sib.ru/issues/?jql=issue in (DOCCORP-23464)" TargetMode="External" Id="rId899"/><Relationship Type="http://schemas.openxmlformats.org/officeDocument/2006/relationships/hyperlink" Target="https://jira.its-sib.ru/issues/?jql=issue in (DOCCORP-23464)" TargetMode="External" Id="rId900"/><Relationship Type="http://schemas.openxmlformats.org/officeDocument/2006/relationships/hyperlink" Target="https://jira.its-sib.ru/issues/?jql=issue in (DOCCORP-23464)" TargetMode="External" Id="rId901"/><Relationship Type="http://schemas.openxmlformats.org/officeDocument/2006/relationships/hyperlink" Target="https://jira.its-sib.ru/issues/?jql=issue in (DOCCORP-23464)" TargetMode="External" Id="rId902"/><Relationship Type="http://schemas.openxmlformats.org/officeDocument/2006/relationships/hyperlink" Target="https://jira.its-sib.ru/issues/?jql=issue in (DOCCORP-23464)" TargetMode="External" Id="rId903"/><Relationship Type="http://schemas.openxmlformats.org/officeDocument/2006/relationships/hyperlink" Target="https://jira.its-sib.ru/issues/?jql=issue in (TECHWIM-4547)" TargetMode="External" Id="rId904"/><Relationship Type="http://schemas.openxmlformats.org/officeDocument/2006/relationships/hyperlink" Target="https://jira.its-sib.ru/issues/?jql=issue in (TECHWIM-4547)" TargetMode="External" Id="rId905"/><Relationship Type="http://schemas.openxmlformats.org/officeDocument/2006/relationships/hyperlink" Target="https://jira.its-sib.ru/issues/?jql=issue in (TECHWIM-4547)" TargetMode="External" Id="rId906"/><Relationship Type="http://schemas.openxmlformats.org/officeDocument/2006/relationships/hyperlink" Target="https://jira.its-sib.ru/issues/?jql=issue in (TECHWIM-4547)" TargetMode="External" Id="rId907"/><Relationship Type="http://schemas.openxmlformats.org/officeDocument/2006/relationships/hyperlink" Target="https://jira.its-sib.ru/issues/?jql=issue in (TECHWIM-4547)" TargetMode="External" Id="rId908"/><Relationship Type="http://schemas.openxmlformats.org/officeDocument/2006/relationships/hyperlink" Target="https://jira.its-sib.ru/issues/?jql=issue in (TECHWIM-4424,TECHWIM-4423,TECHWIM-4422,TECHWIM-4418,TECHWIM-4417)" TargetMode="External" Id="rId909"/><Relationship Type="http://schemas.openxmlformats.org/officeDocument/2006/relationships/hyperlink" Target="https://jira.its-sib.ru/issues/?jql=issue in (TECHWIM-4351,TECHWIM-4418,TECHWIM-4417)" TargetMode="External" Id="rId910"/><Relationship Type="http://schemas.openxmlformats.org/officeDocument/2006/relationships/hyperlink" Target="https://jira.its-sib.ru/issues/?jql=issue in (TECHWIM-4368,TECHWIM-4366)" TargetMode="External" Id="rId911"/><Relationship Type="http://schemas.openxmlformats.org/officeDocument/2006/relationships/hyperlink" Target="https://jira.its-sib.ru/issues/?jql=issue in (TECHWIM-4431)" TargetMode="External" Id="rId912"/><Relationship Type="http://schemas.openxmlformats.org/officeDocument/2006/relationships/hyperlink" Target="https://jira.its-sib.ru/issues/?jql=issue in (TECHWIM-4451,TECHWIM-4431)" TargetMode="External" Id="rId913"/><Relationship Type="http://schemas.openxmlformats.org/officeDocument/2006/relationships/hyperlink" Target="https://jira.its-sib.ru/issues/?jql=issue in (TECHWIM-4451)" TargetMode="External" Id="rId914"/><Relationship Type="http://schemas.openxmlformats.org/officeDocument/2006/relationships/hyperlink" Target="https://jira.its-sib.ru/issues/?jql=issue in (TECHWIM-4513,TECHWIM-4482)" TargetMode="External" Id="rId915"/><Relationship Type="http://schemas.openxmlformats.org/officeDocument/2006/relationships/hyperlink" Target="https://jira.its-sib.ru/issues/?jql=issue in (TECHWIM-4565)" TargetMode="External" Id="rId916"/><Relationship Type="http://schemas.openxmlformats.org/officeDocument/2006/relationships/hyperlink" Target="https://jira.its-sib.ru/issues/?jql=issue in (TECHWIM-4491)" TargetMode="External" Id="rId917"/><Relationship Type="http://schemas.openxmlformats.org/officeDocument/2006/relationships/hyperlink" Target="https://jira.its-sib.ru/issues/?jql=issue in (TECHWIM-4491)" TargetMode="External" Id="rId918"/><Relationship Type="http://schemas.openxmlformats.org/officeDocument/2006/relationships/hyperlink" Target="https://jira.its-sib.ru/issues/?jql=issue in (TECHWIM-4491)" TargetMode="External" Id="rId919"/><Relationship Type="http://schemas.openxmlformats.org/officeDocument/2006/relationships/hyperlink" Target="https://jira.its-sib.ru/issues/?jql=issue in (TECHWIM-4491)" TargetMode="External" Id="rId920"/><Relationship Type="http://schemas.openxmlformats.org/officeDocument/2006/relationships/hyperlink" Target="https://jira.its-sib.ru/issues/?jql=issue in (TECHWIM-4572)" TargetMode="External" Id="rId921"/><Relationship Type="http://schemas.openxmlformats.org/officeDocument/2006/relationships/hyperlink" Target="https://jira.its-sib.ru/issues/?jql=issue in (TECHWIM-4572)" TargetMode="External" Id="rId922"/><Relationship Type="http://schemas.openxmlformats.org/officeDocument/2006/relationships/hyperlink" Target="https://jira.its-sib.ru/issues/?jql=issue in (TECHWIM-4572)" TargetMode="External" Id="rId923"/><Relationship Type="http://schemas.openxmlformats.org/officeDocument/2006/relationships/hyperlink" Target="https://jira.its-sib.ru/issues/?jql=issue in (TECHWIM-4153)" TargetMode="External" Id="rId924"/><Relationship Type="http://schemas.openxmlformats.org/officeDocument/2006/relationships/hyperlink" Target="https://jira.its-sib.ru/issues/?jql=issue in (TECHWIM-4350,TECHWIM-4153)" TargetMode="External" Id="rId925"/><Relationship Type="http://schemas.openxmlformats.org/officeDocument/2006/relationships/hyperlink" Target="https://jira.its-sib.ru/issues/?jql=issue in (TECHWIM-4486)" TargetMode="External" Id="rId926"/><Relationship Type="http://schemas.openxmlformats.org/officeDocument/2006/relationships/hyperlink" Target="https://jira.its-sib.ru/issues/?jql=issue in (TECHWIM-4486)" TargetMode="External" Id="rId927"/><Relationship Type="http://schemas.openxmlformats.org/officeDocument/2006/relationships/hyperlink" Target="https://jira.its-sib.ru/issues/?jql=issue in (TECHWIM-4486)" TargetMode="External" Id="rId928"/><Relationship Type="http://schemas.openxmlformats.org/officeDocument/2006/relationships/hyperlink" Target="https://jira.its-sib.ru/issues/?jql=issue in (TECHWIM-4486)" TargetMode="External" Id="rId929"/><Relationship Type="http://schemas.openxmlformats.org/officeDocument/2006/relationships/hyperlink" Target="https://jira.its-sib.ru/issues/?jql=issue in (TECHWIM-4486)" TargetMode="External" Id="rId930"/><Relationship Type="http://schemas.openxmlformats.org/officeDocument/2006/relationships/hyperlink" Target="https://jira.its-sib.ru/issues/?jql=issue in (TECHWIM-4486)" TargetMode="External" Id="rId931"/><Relationship Type="http://schemas.openxmlformats.org/officeDocument/2006/relationships/hyperlink" Target="https://jira.its-sib.ru/issues/?jql=issue in (TECHWIM-4486)" TargetMode="External" Id="rId932"/><Relationship Type="http://schemas.openxmlformats.org/officeDocument/2006/relationships/hyperlink" Target="https://jira.its-sib.ru/issues/?jql=issue in (TECHWIM-4486)" TargetMode="External" Id="rId933"/><Relationship Type="http://schemas.openxmlformats.org/officeDocument/2006/relationships/hyperlink" Target="https://jira.its-sib.ru/issues/?jql=issue in (TECHWIM-4486)" TargetMode="External" Id="rId934"/><Relationship Type="http://schemas.openxmlformats.org/officeDocument/2006/relationships/hyperlink" Target="https://jira.its-sib.ru/issues/?jql=issue in (TECHWIM-4486)" TargetMode="External" Id="rId935"/><Relationship Type="http://schemas.openxmlformats.org/officeDocument/2006/relationships/hyperlink" Target="https://jira.its-sib.ru/issues/?jql=issue in (TECHWIM-4455)" TargetMode="External" Id="rId936"/><Relationship Type="http://schemas.openxmlformats.org/officeDocument/2006/relationships/hyperlink" Target="https://jira.its-sib.ru/issues/?jql=issue in (TECHWIM-4455)" TargetMode="External" Id="rId937"/><Relationship Type="http://schemas.openxmlformats.org/officeDocument/2006/relationships/hyperlink" Target="https://jira.its-sib.ru/issues/?jql=issue in (DOCCORP-23603)" TargetMode="External" Id="rId938"/><Relationship Type="http://schemas.openxmlformats.org/officeDocument/2006/relationships/hyperlink" Target="https://jira.its-sib.ru/issues/?jql=issue in (DOCCORP-23603)" TargetMode="External" Id="rId939"/><Relationship Type="http://schemas.openxmlformats.org/officeDocument/2006/relationships/hyperlink" Target="https://jira.its-sib.ru/issues/?jql=issue in (DOCCORP-23603)" TargetMode="External" Id="rId940"/><Relationship Type="http://schemas.openxmlformats.org/officeDocument/2006/relationships/hyperlink" Target="https://jira.its-sib.ru/issues/?jql=issue in (DOCCORP-23604)" TargetMode="External" Id="rId941"/><Relationship Type="http://schemas.openxmlformats.org/officeDocument/2006/relationships/hyperlink" Target="https://jira.its-sib.ru/issues/?jql=issue in (DOCCORP-23604)" TargetMode="External" Id="rId942"/><Relationship Type="http://schemas.openxmlformats.org/officeDocument/2006/relationships/hyperlink" Target="https://jira.its-sib.ru/issues/?jql=issue in (TECHITS-1873,TECHITS-1872,TECHITS-1871)" TargetMode="External" Id="rId943"/><Relationship Type="http://schemas.openxmlformats.org/officeDocument/2006/relationships/hyperlink" Target="https://jira.its-sib.ru/issues/?jql=issue in (TECHITS-1873,TECHITS-1872,TECHITS-1871)" TargetMode="External" Id="rId944"/><Relationship Type="http://schemas.openxmlformats.org/officeDocument/2006/relationships/hyperlink" Target="https://jira.its-sib.ru/issues/?jql=issue in (TECHITS-1873,TECHITS-1872,TECHITS-1871)" TargetMode="External" Id="rId945"/><Relationship Type="http://schemas.openxmlformats.org/officeDocument/2006/relationships/hyperlink" Target="https://jira.its-sib.ru/issues/?jql=issue in (TECHITS-1873,TECHITS-1872,TECHITS-1871)" TargetMode="External" Id="rId946"/><Relationship Type="http://schemas.openxmlformats.org/officeDocument/2006/relationships/hyperlink" Target="https://jira.its-sib.ru/issues/?jql=issue in (TECHITS-1873,TECHITS-1872,TECHITS-1871)" TargetMode="External" Id="rId947"/><Relationship Type="http://schemas.openxmlformats.org/officeDocument/2006/relationships/hyperlink" Target="https://jira.its-sib.ru/issues/?jql=issue in (TECHITS-1873,TECHITS-1872,TECHITS-1871)" TargetMode="External" Id="rId948"/><Relationship Type="http://schemas.openxmlformats.org/officeDocument/2006/relationships/hyperlink" Target="https://jira.its-sib.ru/issues/?jql=issue in (TECHITS-1873,TECHITS-1872,TECHITS-1871)" TargetMode="External" Id="rId949"/><Relationship Type="http://schemas.openxmlformats.org/officeDocument/2006/relationships/hyperlink" Target="https://jira.its-sib.ru/issues/?jql=issue in (TECHITS-1901,TECHITS-1900)" TargetMode="External" Id="rId950"/><Relationship Type="http://schemas.openxmlformats.org/officeDocument/2006/relationships/hyperlink" Target="https://jira.its-sib.ru/issues/?jql=issue in (TECHITS-1896)" TargetMode="External" Id="rId951"/><Relationship Type="http://schemas.openxmlformats.org/officeDocument/2006/relationships/hyperlink" Target="https://jira.its-sib.ru/issues/?jql=issue in (TECHWIM-4430,TECHWIM-4351)" TargetMode="External" Id="rId952"/><Relationship Type="http://schemas.openxmlformats.org/officeDocument/2006/relationships/hyperlink" Target="https://jira.its-sib.ru/issues/?jql=issue in (TECHWIM-4430)" TargetMode="External" Id="rId953"/><Relationship Type="http://schemas.openxmlformats.org/officeDocument/2006/relationships/hyperlink" Target="https://jira.its-sib.ru/issues/?jql=issue in (TECHWIM-4566)" TargetMode="External" Id="rId954"/><Relationship Type="http://schemas.openxmlformats.org/officeDocument/2006/relationships/hyperlink" Target="https://jira.its-sib.ru/issues/?jql=issue in (TECHWIM-4591,TECHWIM-4590)" TargetMode="External" Id="rId955"/><Relationship Type="http://schemas.openxmlformats.org/officeDocument/2006/relationships/hyperlink" Target="https://jira.its-sib.ru/issues/?jql=issue in (DOCCORP-22822)" TargetMode="External" Id="rId956"/><Relationship Type="http://schemas.openxmlformats.org/officeDocument/2006/relationships/hyperlink" Target="https://jira.its-sib.ru/issues/?jql=issue in (DOCCORP-22822)" TargetMode="External" Id="rId957"/><Relationship Type="http://schemas.openxmlformats.org/officeDocument/2006/relationships/hyperlink" Target="https://jira.its-sib.ru/issues/?jql=issue in (DOCCORP-22822)" TargetMode="External" Id="rId958"/><Relationship Type="http://schemas.openxmlformats.org/officeDocument/2006/relationships/hyperlink" Target="https://jira.its-sib.ru/issues/?jql=issue in (DOCCORP-22822)" TargetMode="External" Id="rId959"/><Relationship Type="http://schemas.openxmlformats.org/officeDocument/2006/relationships/hyperlink" Target="https://jira.its-sib.ru/issues/?jql=issue in (DOCCORP-22822)" TargetMode="External" Id="rId960"/><Relationship Type="http://schemas.openxmlformats.org/officeDocument/2006/relationships/hyperlink" Target="https://jira.its-sib.ru/issues/?jql=issue in (DOCCORP-22822)" TargetMode="External" Id="rId961"/><Relationship Type="http://schemas.openxmlformats.org/officeDocument/2006/relationships/hyperlink" Target="https://jira.its-sib.ru/issues/?jql=issue in (DOCCORP-22822)" TargetMode="External" Id="rId962"/><Relationship Type="http://schemas.openxmlformats.org/officeDocument/2006/relationships/hyperlink" Target="https://jira.its-sib.ru/issues/?jql=issue in (TECHWIM-4582)" TargetMode="External" Id="rId963"/><Relationship Type="http://schemas.openxmlformats.org/officeDocument/2006/relationships/hyperlink" Target="https://jira.its-sib.ru/issues/?jql=issue in (DOCCORP-23686)" TargetMode="External" Id="rId964"/><Relationship Type="http://schemas.openxmlformats.org/officeDocument/2006/relationships/hyperlink" Target="https://jira.its-sib.ru/issues/?jql=issue in (DOCCORP-23686)" TargetMode="External" Id="rId965"/><Relationship Type="http://schemas.openxmlformats.org/officeDocument/2006/relationships/hyperlink" Target="https://jira.its-sib.ru/issues/?jql=issue in (DOCCORP-23686)" TargetMode="External" Id="rId966"/><Relationship Type="http://schemas.openxmlformats.org/officeDocument/2006/relationships/hyperlink" Target="https://jira.its-sib.ru/issues/?jql=issue in (TECHWIM-4416,DOCCORP-23605,TECHWIM-4402,DOCCORP-23605)" TargetMode="External" Id="rId967"/><Relationship Type="http://schemas.openxmlformats.org/officeDocument/2006/relationships/hyperlink" Target="https://jira.its-sib.ru/issues/?jql=issue in (TECHWIM-4416,DOCCORP-23605,TECHWIM-4402,DOCCORP-23605)" TargetMode="External" Id="rId968"/><Relationship Type="http://schemas.openxmlformats.org/officeDocument/2006/relationships/hyperlink" Target="https://jira.its-sib.ru/issues/?jql=issue in (DOCCORP-23605)" TargetMode="External" Id="rId969"/><Relationship Type="http://schemas.openxmlformats.org/officeDocument/2006/relationships/hyperlink" Target="https://jira.its-sib.ru/issues/?jql=issue in (TECHWIM-4567)" TargetMode="External" Id="rId970"/><Relationship Type="http://schemas.openxmlformats.org/officeDocument/2006/relationships/hyperlink" Target="https://jira.its-sib.ru/issues/?jql=issue in (TECHWIM-4517)" TargetMode="External" Id="rId971"/><Relationship Type="http://schemas.openxmlformats.org/officeDocument/2006/relationships/hyperlink" Target="https://jira.its-sib.ru/issues/?jql=issue in (TECHWIM-4507)" TargetMode="External" Id="rId972"/><Relationship Type="http://schemas.openxmlformats.org/officeDocument/2006/relationships/hyperlink" Target="https://jira.its-sib.ru/issues/?jql=issue in (TECHWIM-4507)" TargetMode="External" Id="rId973"/><Relationship Type="http://schemas.openxmlformats.org/officeDocument/2006/relationships/hyperlink" Target="https://jira.its-sib.ru/issues/?jql=issue in (TECHWIM-4560)" TargetMode="External" Id="rId974"/><Relationship Type="http://schemas.openxmlformats.org/officeDocument/2006/relationships/hyperlink" Target="https://jira.its-sib.ru/issues/?jql=issue in (TECHWIM-4560)" TargetMode="External" Id="rId975"/><Relationship Type="http://schemas.openxmlformats.org/officeDocument/2006/relationships/hyperlink" Target="https://jira.its-sib.ru/issues/?jql=issue in (TECHWIM-4560)" TargetMode="External" Id="rId976"/><Relationship Type="http://schemas.openxmlformats.org/officeDocument/2006/relationships/hyperlink" Target="https://jira.its-sib.ru/issues/?jql=issue in (TECHWIM-4560)" TargetMode="External" Id="rId977"/><Relationship Type="http://schemas.openxmlformats.org/officeDocument/2006/relationships/hyperlink" Target="https://jira.its-sib.ru/issues/?jql=issue in (TECHWIM-4400)" TargetMode="External" Id="rId978"/><Relationship Type="http://schemas.openxmlformats.org/officeDocument/2006/relationships/hyperlink" Target="https://jira.its-sib.ru/issues/?jql=issue in (TECHWIM-4415)" TargetMode="External" Id="rId979"/><Relationship Type="http://schemas.openxmlformats.org/officeDocument/2006/relationships/hyperlink" Target="https://jira.its-sib.ru/issues/?jql=issue in (TECHWIM-4430,TECHWIM-4432)" TargetMode="External" Id="rId980"/><Relationship Type="http://schemas.openxmlformats.org/officeDocument/2006/relationships/hyperlink" Target="https://jira.its-sib.ru/issues/?jql=issue in (TECHWIM-4432)" TargetMode="External" Id="rId981"/><Relationship Type="http://schemas.openxmlformats.org/officeDocument/2006/relationships/hyperlink" Target="https://jira.its-sib.ru/issues/?jql=issue in (TECHWIM-4432)" TargetMode="External" Id="rId982"/><Relationship Type="http://schemas.openxmlformats.org/officeDocument/2006/relationships/hyperlink" Target="https://jira.its-sib.ru/issues/?jql=issue in (TECHWIM-4432)" TargetMode="External" Id="rId983"/><Relationship Type="http://schemas.openxmlformats.org/officeDocument/2006/relationships/hyperlink" Target="https://jira.its-sib.ru/issues/?jql=issue in (TECHWIM-4432)" TargetMode="External" Id="rId984"/><Relationship Type="http://schemas.openxmlformats.org/officeDocument/2006/relationships/hyperlink" Target="https://jira.its-sib.ru/issues/?jql=issue in (TECHWIM-4432)" TargetMode="External" Id="rId985"/><Relationship Type="http://schemas.openxmlformats.org/officeDocument/2006/relationships/hyperlink" Target="https://jira.its-sib.ru/issues/?jql=issue in (TECHWIM-4432)" TargetMode="External" Id="rId986"/><Relationship Type="http://schemas.openxmlformats.org/officeDocument/2006/relationships/hyperlink" Target="https://jira.its-sib.ru/issues/?jql=issue in (TECHWIM-4432)" TargetMode="External" Id="rId987"/><Relationship Type="http://schemas.openxmlformats.org/officeDocument/2006/relationships/hyperlink" Target="https://jira.its-sib.ru/issues/?jql=issue in (TECHWIM-4432)" TargetMode="External" Id="rId988"/><Relationship Type="http://schemas.openxmlformats.org/officeDocument/2006/relationships/hyperlink" Target="https://jira.its-sib.ru/issues/?jql=issue in (TECHWIM-4432)" TargetMode="External" Id="rId989"/><Relationship Type="http://schemas.openxmlformats.org/officeDocument/2006/relationships/hyperlink" Target="https://jira.its-sib.ru/issues/?jql=issue in (TECHWIM-4432)" TargetMode="External" Id="rId990"/><Relationship Type="http://schemas.openxmlformats.org/officeDocument/2006/relationships/hyperlink" Target="https://jira.its-sib.ru/issues/?jql=issue in (TECHWIM-4432)" TargetMode="External" Id="rId991"/><Relationship Type="http://schemas.openxmlformats.org/officeDocument/2006/relationships/hyperlink" Target="https://jira.its-sib.ru/issues/?jql=issue in (TECHWIM-4432)" TargetMode="External" Id="rId992"/><Relationship Type="http://schemas.openxmlformats.org/officeDocument/2006/relationships/hyperlink" Target="https://jira.its-sib.ru/issues/?jql=issue in (TECHWIM-4432)" TargetMode="External" Id="rId9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83"/>
  <sheetViews>
    <sheetView workbookViewId="0">
      <pane ySplit="6" topLeftCell="A7" activePane="bottomLeft" state="frozen"/>
      <selection pane="bottomLeft" activeCell="D12" sqref="D12"/>
    </sheetView>
  </sheetViews>
  <sheetFormatPr baseColWidth="8" defaultRowHeight="15" outlineLevelCol="0"/>
  <cols>
    <col width="4.5703125" customWidth="1" style="55" min="1" max="1"/>
    <col width="32.5703125" customWidth="1" style="55" min="2" max="3"/>
    <col width="22.140625" customWidth="1" style="55" min="4" max="5"/>
    <col width="5" customWidth="1" style="55" min="6" max="7"/>
    <col width="3.7109375" customWidth="1" style="55" min="8" max="38"/>
    <col width="5" customWidth="1" style="55" min="39" max="48"/>
  </cols>
  <sheetData>
    <row r="1" spans="1:49" ht="20.25" customHeight="1" s="55">
      <c r="H1" s="2" t="s">
        <v>0</v>
      </c>
      <c r="I1" s="85" t="s">
        <v>1</v>
      </c>
      <c r="AG1" s="86" t="s">
        <v>2</v>
      </c>
    </row>
    <row r="2" spans="1:49" ht="20.25" customHeight="1" s="55">
      <c r="H2" s="2" t="s">
        <v>3</v>
      </c>
      <c r="I2" s="85" t="s">
        <v>4</v>
      </c>
    </row>
    <row r="3" spans="1:49" ht="23.25" customHeight="1" s="55">
      <c r="B3" s="3" t="s">
        <v>5</v>
      </c>
      <c r="D3" s="4" t="s">
        <v>6</v>
      </c>
      <c r="H3" s="2" t="s">
        <v>7</v>
      </c>
      <c r="I3" s="85" t="s">
        <v>8</v>
      </c>
    </row>
    <row r="4" spans="1:49" ht="20.25" customHeight="1" s="55">
      <c r="H4" s="5" t="s">
        <v>9</v>
      </c>
      <c r="I4" s="87" t="s">
        <v>10</v>
      </c>
    </row>
    <row r="6" spans="1:49" ht="236.25" customHeight="1" s="5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7" t="s">
        <v>16</v>
      </c>
      <c r="G6" s="7" t="s">
        <v>17</v>
      </c>
      <c r="H6" s="11" t="n">
        <v>1</v>
      </c>
      <c r="I6" s="11" t="n">
        <v>2</v>
      </c>
      <c r="J6" s="11" t="n">
        <v>3</v>
      </c>
      <c r="K6" s="11" t="n">
        <v>4</v>
      </c>
      <c r="L6" s="11" t="n">
        <v>5</v>
      </c>
      <c r="M6" s="11" t="n">
        <v>6</v>
      </c>
      <c r="N6" s="11" t="n">
        <v>7</v>
      </c>
      <c r="O6" s="11" t="n">
        <v>8</v>
      </c>
      <c r="P6" s="8" t="n">
        <v>9</v>
      </c>
      <c r="Q6" s="8" t="n">
        <v>10</v>
      </c>
      <c r="R6" s="8" t="n">
        <v>11</v>
      </c>
      <c r="S6" s="8" t="n">
        <v>12</v>
      </c>
      <c r="T6" s="11" t="n">
        <v>13</v>
      </c>
      <c r="U6" s="11" t="n">
        <v>14</v>
      </c>
      <c r="V6" s="8" t="n">
        <v>15</v>
      </c>
      <c r="W6" s="8" t="n">
        <v>16</v>
      </c>
      <c r="X6" s="8" t="n">
        <v>17</v>
      </c>
      <c r="Y6" s="8" t="n">
        <v>18</v>
      </c>
      <c r="Z6" s="8" t="n">
        <v>19</v>
      </c>
      <c r="AA6" s="11" t="n">
        <v>20</v>
      </c>
      <c r="AB6" s="11" t="n">
        <v>21</v>
      </c>
      <c r="AC6" s="8" t="n">
        <v>22</v>
      </c>
      <c r="AD6" s="8" t="n">
        <v>23</v>
      </c>
      <c r="AE6" s="8" t="n">
        <v>24</v>
      </c>
      <c r="AF6" s="8" t="n">
        <v>25</v>
      </c>
      <c r="AG6" s="8" t="n">
        <v>26</v>
      </c>
      <c r="AH6" s="11" t="n">
        <v>27</v>
      </c>
      <c r="AI6" s="11" t="n">
        <v>28</v>
      </c>
      <c r="AJ6" s="8" t="n">
        <v>29</v>
      </c>
      <c r="AK6" s="8" t="n">
        <v>30</v>
      </c>
      <c r="AL6" s="8" t="n">
        <v>31</v>
      </c>
      <c r="AM6" s="9" t="s">
        <v>18</v>
      </c>
      <c r="AN6" s="9" t="s">
        <v>19</v>
      </c>
      <c r="AO6" s="9" t="s">
        <v>20</v>
      </c>
      <c r="AP6" s="9" t="s">
        <v>21</v>
      </c>
      <c r="AQ6" s="9" t="s">
        <v>22</v>
      </c>
      <c r="AR6" s="9" t="s">
        <v>23</v>
      </c>
      <c r="AS6" s="10" t="s">
        <v>17</v>
      </c>
      <c r="AT6" s="10" t="s">
        <v>24</v>
      </c>
      <c r="AU6" s="10" t="s">
        <v>25</v>
      </c>
      <c r="AV6" s="10" t="s">
        <v>26</v>
      </c>
      <c r="AW6" s="10" t="s">
        <v>27</v>
      </c>
    </row>
    <row r="7" spans="1:49">
      <c r="A7" s="12" t="n">
        <v>1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n"/>
      <c r="H7" s="12" t="s">
        <v>7</v>
      </c>
      <c r="I7" s="12" t="s">
        <v>7</v>
      </c>
      <c r="J7" s="12" t="s">
        <v>7</v>
      </c>
      <c r="K7" s="12" t="s">
        <v>7</v>
      </c>
      <c r="L7" s="12" t="s">
        <v>7</v>
      </c>
      <c r="M7" s="12" t="s">
        <v>7</v>
      </c>
      <c r="N7" s="12" t="s">
        <v>7</v>
      </c>
      <c r="O7" s="12" t="s">
        <v>7</v>
      </c>
      <c r="P7" s="12" t="n">
        <v>8</v>
      </c>
      <c r="Q7" s="12" t="n">
        <v>8</v>
      </c>
      <c r="R7" s="12" t="n">
        <v>8</v>
      </c>
      <c r="S7" s="12" t="n">
        <v>8</v>
      </c>
      <c r="T7" s="12" t="s">
        <v>7</v>
      </c>
      <c r="U7" s="12" t="s">
        <v>7</v>
      </c>
      <c r="V7" s="12" t="n">
        <v>8</v>
      </c>
      <c r="W7" s="12" t="n">
        <v>8</v>
      </c>
      <c r="X7" s="12" t="n">
        <v>8</v>
      </c>
      <c r="Y7" s="12" t="n">
        <v>8</v>
      </c>
      <c r="Z7" s="12" t="n">
        <v>8</v>
      </c>
      <c r="AA7" s="12" t="s">
        <v>7</v>
      </c>
      <c r="AB7" s="12" t="s">
        <v>7</v>
      </c>
      <c r="AC7" s="12" t="n">
        <v>8</v>
      </c>
      <c r="AD7" s="12" t="n">
        <v>8</v>
      </c>
      <c r="AE7" s="12" t="n">
        <v>8</v>
      </c>
      <c r="AF7" s="12" t="n">
        <v>8</v>
      </c>
      <c r="AG7" s="12" t="n">
        <v>8</v>
      </c>
      <c r="AH7" s="12" t="s">
        <v>7</v>
      </c>
      <c r="AI7" s="12" t="s">
        <v>7</v>
      </c>
      <c r="AJ7" s="12" t="n">
        <v>8</v>
      </c>
      <c r="AK7" s="12" t="n">
        <v>8</v>
      </c>
      <c r="AL7" s="12" t="n">
        <v>8</v>
      </c>
      <c r="AM7" s="13">
        <f>COUNT(H7:AL7)</f>
        <v/>
      </c>
      <c r="AN7" s="12" t="n"/>
      <c r="AO7" s="13">
        <f>COUNTIF(H7:AL7,"О")</f>
        <v/>
      </c>
      <c r="AP7" s="13">
        <f>COUNTIF(H7:AL7,"От")</f>
        <v/>
      </c>
      <c r="AQ7" s="13">
        <f>COUNTIF(H7:AL7,"Б")</f>
        <v/>
      </c>
      <c r="AR7" s="13">
        <f>COUNTIF(H7:AL7,"Н")</f>
        <v/>
      </c>
      <c r="AS7" s="12" t="n"/>
      <c r="AT7" s="13">
        <f>SUM(H7:AL7)</f>
        <v/>
      </c>
      <c r="AU7" s="12" t="n"/>
      <c r="AV7" s="13">
        <f>SUM(H7,I7,J7,K7,L7,M7,N7,O7,T7,U7,AA7,AB7,AH7,AI7)</f>
        <v/>
      </c>
      <c r="AW7" s="12" t="n"/>
    </row>
    <row r="8" spans="1:49">
      <c r="A8" s="14" t="n">
        <v>2</v>
      </c>
      <c r="B8" s="14" t="s">
        <v>28</v>
      </c>
      <c r="C8" s="14" t="s">
        <v>29</v>
      </c>
      <c r="D8" s="14" t="s">
        <v>30</v>
      </c>
      <c r="E8" s="14" t="s">
        <v>33</v>
      </c>
      <c r="F8" s="14" t="n"/>
      <c r="G8" s="14" t="n"/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8</v>
      </c>
      <c r="Q8" s="14" t="n">
        <v>8</v>
      </c>
      <c r="R8" s="14" t="n">
        <v>8</v>
      </c>
      <c r="S8" s="14" t="n">
        <v>8</v>
      </c>
      <c r="T8" s="14" t="n">
        <v>0</v>
      </c>
      <c r="U8" s="14" t="n">
        <v>0</v>
      </c>
      <c r="V8" s="14" t="n">
        <v>8</v>
      </c>
      <c r="W8" s="14" t="n">
        <v>8</v>
      </c>
      <c r="X8" s="14" t="n">
        <v>8</v>
      </c>
      <c r="Y8" s="14" t="n">
        <v>8</v>
      </c>
      <c r="Z8" s="14" t="n">
        <v>8</v>
      </c>
      <c r="AA8" s="14" t="n">
        <v>0</v>
      </c>
      <c r="AB8" s="14" t="n">
        <v>0</v>
      </c>
      <c r="AC8" s="14" t="n">
        <v>8</v>
      </c>
      <c r="AD8" s="14" t="n">
        <v>8</v>
      </c>
      <c r="AE8" s="14" t="n">
        <v>8</v>
      </c>
      <c r="AF8" s="14" t="n">
        <v>8</v>
      </c>
      <c r="AG8" s="14" t="n">
        <v>8</v>
      </c>
      <c r="AH8" s="14" t="n">
        <v>0</v>
      </c>
      <c r="AI8" s="14" t="n">
        <v>0</v>
      </c>
      <c r="AJ8" s="14" t="n">
        <v>8</v>
      </c>
      <c r="AK8" s="14" t="n">
        <v>8</v>
      </c>
      <c r="AL8" s="14" t="n">
        <v>8</v>
      </c>
      <c r="AM8" s="14">
        <f>COUNT(IF(SUM(H7)&gt;0,1,"FALSE"),IF(SUM(I7)&gt;0,1,"FALSE"),IF(SUM(J7)&gt;0,1,"FALSE"),IF(SUM(K7)&gt;0,1,"FALSE"),IF(SUM(L7)&gt;0,1,"FALSE"),IF(SUM(M7)&gt;0,1,"FALSE"),IF(SUM(N7)&gt;0,1,"FALSE"),IF(SUM(O7)&gt;0,1,"FALSE"),IF(SUM(P7)&gt;0,1,"FALSE"),IF(SUM(Q7)&gt;0,1,"FALSE"),IF(SUM(R7)&gt;0,1,"FALSE"),IF(SUM(S7)&gt;0,1,"FALSE"),IF(SUM(T7)&gt;0,1,"FALSE"),IF(SUM(U7)&gt;0,1,"FALSE"),IF(SUM(V7)&gt;0,1,"FALSE"),IF(SUM(W7)&gt;0,1,"FALSE"),IF(SUM(X7)&gt;0,1,"FALSE"),IF(SUM(Y7)&gt;0,1,"FALSE"),IF(SUM(Z7)&gt;0,1,"FALSE"),IF(SUM(AA7)&gt;0,1,"FALSE"),IF(SUM(AB7)&gt;0,1,"FALSE"),IF(SUM(AC7)&gt;0,1,"FALSE"),IF(SUM(AD7)&gt;0,1,"FALSE"),IF(SUM(AE7)&gt;0,1,"FALSE"),IF(SUM(AF7)&gt;0,1,"FALSE"),IF(SUM(AG7)&gt;0,1,"FALSE"),IF(SUM(AH7)&gt;0,1,"FALSE"),IF(SUM(AI7)&gt;0,1,"FALSE"),IF(SUM(AJ7)&gt;0,1,"FALSE"),IF(SUM(AK7)&gt;0,1,"FALSE"),IF(SUM(AL7)&gt;0,1,"FALSE"))</f>
        <v/>
      </c>
      <c r="AN8" s="14" t="n"/>
      <c r="AO8" s="14">
        <f>MAX(AO7:AO7)</f>
        <v/>
      </c>
      <c r="AP8" s="14">
        <f>MAX(AP7:AP7)</f>
        <v/>
      </c>
      <c r="AQ8" s="14">
        <f>MAX(AQ7:AQ7)</f>
        <v/>
      </c>
      <c r="AR8" s="14">
        <f>MAX(AR7:AR7)</f>
        <v/>
      </c>
      <c r="AS8" s="14">
        <f>SUM(AS7:AS7)</f>
        <v/>
      </c>
      <c r="AT8" s="14">
        <f>SUM(AT7:AT7)</f>
        <v/>
      </c>
      <c r="AU8" s="14">
        <f>SUM(AU7:AU7)</f>
        <v/>
      </c>
      <c r="AV8" s="14">
        <f>SUM(AV7:AV7)</f>
        <v/>
      </c>
      <c r="AW8" s="14">
        <f>SUM(AW7:AW7)</f>
        <v/>
      </c>
    </row>
    <row r="9" spans="1:49">
      <c r="A9" s="12" t="n">
        <v>3</v>
      </c>
      <c r="B9" s="12" t="s">
        <v>34</v>
      </c>
      <c r="C9" s="12" t="s">
        <v>29</v>
      </c>
      <c r="D9" s="12" t="s">
        <v>30</v>
      </c>
      <c r="E9" s="12" t="s">
        <v>31</v>
      </c>
      <c r="F9" s="12" t="s">
        <v>32</v>
      </c>
      <c r="G9" s="12" t="n"/>
      <c r="H9" s="12" t="s">
        <v>7</v>
      </c>
      <c r="I9" s="12" t="s">
        <v>7</v>
      </c>
      <c r="J9" s="12" t="s">
        <v>7</v>
      </c>
      <c r="K9" s="12" t="s">
        <v>7</v>
      </c>
      <c r="L9" s="12" t="s">
        <v>7</v>
      </c>
      <c r="M9" s="12" t="s">
        <v>7</v>
      </c>
      <c r="N9" s="12" t="s">
        <v>7</v>
      </c>
      <c r="O9" s="12" t="s">
        <v>7</v>
      </c>
      <c r="P9" s="12" t="n">
        <v>8</v>
      </c>
      <c r="Q9" s="12" t="n">
        <v>8</v>
      </c>
      <c r="R9" s="12" t="n">
        <v>8</v>
      </c>
      <c r="S9" s="12" t="n">
        <v>8</v>
      </c>
      <c r="T9" s="12" t="s">
        <v>7</v>
      </c>
      <c r="U9" s="12" t="s">
        <v>7</v>
      </c>
      <c r="V9" s="12" t="n">
        <v>8</v>
      </c>
      <c r="W9" s="12" t="n">
        <v>8</v>
      </c>
      <c r="X9" s="12" t="n">
        <v>8</v>
      </c>
      <c r="Y9" s="12" t="n">
        <v>8</v>
      </c>
      <c r="Z9" s="12" t="n">
        <v>8</v>
      </c>
      <c r="AA9" s="12" t="s">
        <v>7</v>
      </c>
      <c r="AB9" s="12" t="s">
        <v>7</v>
      </c>
      <c r="AC9" s="12" t="n">
        <v>8</v>
      </c>
      <c r="AD9" s="12" t="n">
        <v>8</v>
      </c>
      <c r="AE9" s="12" t="n">
        <v>8</v>
      </c>
      <c r="AF9" s="12" t="n">
        <v>8</v>
      </c>
      <c r="AG9" s="12" t="n">
        <v>8</v>
      </c>
      <c r="AH9" s="12" t="s">
        <v>7</v>
      </c>
      <c r="AI9" s="12" t="s">
        <v>7</v>
      </c>
      <c r="AJ9" s="12" t="n">
        <v>8</v>
      </c>
      <c r="AK9" s="12" t="n">
        <v>8</v>
      </c>
      <c r="AL9" s="12" t="n">
        <v>8</v>
      </c>
      <c r="AM9" s="13">
        <f>COUNT(H9:AL9)</f>
        <v/>
      </c>
      <c r="AN9" s="12" t="n"/>
      <c r="AO9" s="13">
        <f>COUNTIF(H9:AL9,"О")</f>
        <v/>
      </c>
      <c r="AP9" s="13">
        <f>COUNTIF(H9:AL9,"От")</f>
        <v/>
      </c>
      <c r="AQ9" s="13">
        <f>COUNTIF(H9:AL9,"Б")</f>
        <v/>
      </c>
      <c r="AR9" s="13">
        <f>COUNTIF(H9:AL9,"Н")</f>
        <v/>
      </c>
      <c r="AS9" s="12" t="n"/>
      <c r="AT9" s="13">
        <f>SUM(H9:AL9)</f>
        <v/>
      </c>
      <c r="AU9" s="12" t="n"/>
      <c r="AV9" s="13">
        <f>SUM(H9,I9,J9,K9,L9,M9,N9,O9,T9,U9,AA9,AB9,AH9,AI9)</f>
        <v/>
      </c>
      <c r="AW9" s="12" t="n"/>
    </row>
    <row r="10" spans="1:49">
      <c r="A10" s="14" t="n">
        <v>4</v>
      </c>
      <c r="B10" s="14" t="s">
        <v>34</v>
      </c>
      <c r="C10" s="14" t="s">
        <v>29</v>
      </c>
      <c r="D10" s="14" t="s">
        <v>30</v>
      </c>
      <c r="E10" s="14" t="s">
        <v>33</v>
      </c>
      <c r="F10" s="14" t="n"/>
      <c r="G10" s="14" t="n"/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8</v>
      </c>
      <c r="Q10" s="14" t="n">
        <v>8</v>
      </c>
      <c r="R10" s="14" t="n">
        <v>8</v>
      </c>
      <c r="S10" s="14" t="n">
        <v>8</v>
      </c>
      <c r="T10" s="14" t="n">
        <v>0</v>
      </c>
      <c r="U10" s="14" t="n">
        <v>0</v>
      </c>
      <c r="V10" s="14" t="n">
        <v>8</v>
      </c>
      <c r="W10" s="14" t="n">
        <v>8</v>
      </c>
      <c r="X10" s="14" t="n">
        <v>8</v>
      </c>
      <c r="Y10" s="14" t="n">
        <v>8</v>
      </c>
      <c r="Z10" s="14" t="n">
        <v>8</v>
      </c>
      <c r="AA10" s="14" t="n">
        <v>0</v>
      </c>
      <c r="AB10" s="14" t="n">
        <v>0</v>
      </c>
      <c r="AC10" s="14" t="n">
        <v>8</v>
      </c>
      <c r="AD10" s="14" t="n">
        <v>8</v>
      </c>
      <c r="AE10" s="14" t="n">
        <v>8</v>
      </c>
      <c r="AF10" s="14" t="n">
        <v>8</v>
      </c>
      <c r="AG10" s="14" t="n">
        <v>8</v>
      </c>
      <c r="AH10" s="14" t="n">
        <v>0</v>
      </c>
      <c r="AI10" s="14" t="n">
        <v>0</v>
      </c>
      <c r="AJ10" s="14" t="n">
        <v>8</v>
      </c>
      <c r="AK10" s="14" t="n">
        <v>8</v>
      </c>
      <c r="AL10" s="14" t="n">
        <v>8</v>
      </c>
      <c r="AM10" s="14">
        <f>COUNT(IF(SUM(H9)&gt;0,1,"FALSE"),IF(SUM(I9)&gt;0,1,"FALSE"),IF(SUM(J9)&gt;0,1,"FALSE"),IF(SUM(K9)&gt;0,1,"FALSE"),IF(SUM(L9)&gt;0,1,"FALSE"),IF(SUM(M9)&gt;0,1,"FALSE"),IF(SUM(N9)&gt;0,1,"FALSE"),IF(SUM(O9)&gt;0,1,"FALSE"),IF(SUM(P9)&gt;0,1,"FALSE"),IF(SUM(Q9)&gt;0,1,"FALSE"),IF(SUM(R9)&gt;0,1,"FALSE"),IF(SUM(S9)&gt;0,1,"FALSE"),IF(SUM(T9)&gt;0,1,"FALSE"),IF(SUM(U9)&gt;0,1,"FALSE"),IF(SUM(V9)&gt;0,1,"FALSE"),IF(SUM(W9)&gt;0,1,"FALSE"),IF(SUM(X9)&gt;0,1,"FALSE"),IF(SUM(Y9)&gt;0,1,"FALSE"),IF(SUM(Z9)&gt;0,1,"FALSE"),IF(SUM(AA9)&gt;0,1,"FALSE"),IF(SUM(AB9)&gt;0,1,"FALSE"),IF(SUM(AC9)&gt;0,1,"FALSE"),IF(SUM(AD9)&gt;0,1,"FALSE"),IF(SUM(AE9)&gt;0,1,"FALSE"),IF(SUM(AF9)&gt;0,1,"FALSE"),IF(SUM(AG9)&gt;0,1,"FALSE"),IF(SUM(AH9)&gt;0,1,"FALSE"),IF(SUM(AI9)&gt;0,1,"FALSE"),IF(SUM(AJ9)&gt;0,1,"FALSE"),IF(SUM(AK9)&gt;0,1,"FALSE"),IF(SUM(AL9)&gt;0,1,"FALSE"))</f>
        <v/>
      </c>
      <c r="AN10" s="14" t="n"/>
      <c r="AO10" s="14">
        <f>MAX(AO9:AO9)</f>
        <v/>
      </c>
      <c r="AP10" s="14">
        <f>MAX(AP9:AP9)</f>
        <v/>
      </c>
      <c r="AQ10" s="14">
        <f>MAX(AQ9:AQ9)</f>
        <v/>
      </c>
      <c r="AR10" s="14">
        <f>MAX(AR9:AR9)</f>
        <v/>
      </c>
      <c r="AS10" s="14">
        <f>SUM(AS9:AS9)</f>
        <v/>
      </c>
      <c r="AT10" s="14">
        <f>SUM(AT9:AT9)</f>
        <v/>
      </c>
      <c r="AU10" s="14">
        <f>SUM(AU9:AU9)</f>
        <v/>
      </c>
      <c r="AV10" s="14">
        <f>SUM(AV9:AV9)</f>
        <v/>
      </c>
      <c r="AW10" s="14">
        <f>SUM(AW9:AW9)</f>
        <v/>
      </c>
    </row>
    <row r="11" spans="1:49">
      <c r="A11" s="12" t="n">
        <v>5</v>
      </c>
      <c r="B11" s="12" t="s">
        <v>35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n"/>
      <c r="H11" s="12" t="s">
        <v>7</v>
      </c>
      <c r="I11" s="12" t="s">
        <v>7</v>
      </c>
      <c r="J11" s="12" t="s">
        <v>7</v>
      </c>
      <c r="K11" s="12" t="s">
        <v>7</v>
      </c>
      <c r="L11" s="12" t="s">
        <v>7</v>
      </c>
      <c r="M11" s="12" t="s">
        <v>7</v>
      </c>
      <c r="N11" s="12" t="s">
        <v>7</v>
      </c>
      <c r="O11" s="12" t="s">
        <v>7</v>
      </c>
      <c r="P11" s="12" t="n">
        <v>8</v>
      </c>
      <c r="Q11" s="12" t="n">
        <v>8</v>
      </c>
      <c r="R11" s="12" t="n">
        <v>8</v>
      </c>
      <c r="S11" s="12" t="n">
        <v>8</v>
      </c>
      <c r="T11" s="12" t="s">
        <v>7</v>
      </c>
      <c r="U11" s="12" t="s">
        <v>7</v>
      </c>
      <c r="V11" s="12" t="n">
        <v>8</v>
      </c>
      <c r="W11" s="12" t="n">
        <v>8</v>
      </c>
      <c r="X11" s="12" t="n">
        <v>8</v>
      </c>
      <c r="Y11" s="12" t="n">
        <v>8</v>
      </c>
      <c r="Z11" s="12" t="n">
        <v>8</v>
      </c>
      <c r="AA11" s="12" t="s">
        <v>7</v>
      </c>
      <c r="AB11" s="12" t="s">
        <v>7</v>
      </c>
      <c r="AC11" s="12" t="n">
        <v>8</v>
      </c>
      <c r="AD11" s="12" t="n">
        <v>8</v>
      </c>
      <c r="AE11" s="12" t="n">
        <v>8</v>
      </c>
      <c r="AF11" s="12" t="n">
        <v>8</v>
      </c>
      <c r="AG11" s="12" t="n">
        <v>8</v>
      </c>
      <c r="AH11" s="12" t="s">
        <v>7</v>
      </c>
      <c r="AI11" s="12" t="s">
        <v>7</v>
      </c>
      <c r="AJ11" s="12" t="n">
        <v>8</v>
      </c>
      <c r="AK11" s="12" t="n">
        <v>8</v>
      </c>
      <c r="AL11" s="12" t="n">
        <v>8</v>
      </c>
      <c r="AM11" s="13">
        <f>COUNT(H11:AL11)</f>
        <v/>
      </c>
      <c r="AN11" s="12" t="n"/>
      <c r="AO11" s="13">
        <f>COUNTIF(H11:AL11,"О")</f>
        <v/>
      </c>
      <c r="AP11" s="13">
        <f>COUNTIF(H11:AL11,"От")</f>
        <v/>
      </c>
      <c r="AQ11" s="13">
        <f>COUNTIF(H11:AL11,"Б")</f>
        <v/>
      </c>
      <c r="AR11" s="13">
        <f>COUNTIF(H11:AL11,"Н")</f>
        <v/>
      </c>
      <c r="AS11" s="12" t="n"/>
      <c r="AT11" s="13">
        <f>SUM(H11:AL11)</f>
        <v/>
      </c>
      <c r="AU11" s="12" t="n"/>
      <c r="AV11" s="13">
        <f>SUM(H11,I11,J11,K11,L11,M11,N11,O11,T11,U11,AA11,AB11,AH11,AI11)</f>
        <v/>
      </c>
      <c r="AW11" s="12" t="n"/>
    </row>
    <row r="12" spans="1:49">
      <c r="A12" s="14" t="n">
        <v>6</v>
      </c>
      <c r="B12" s="14" t="s">
        <v>35</v>
      </c>
      <c r="C12" s="14" t="s">
        <v>29</v>
      </c>
      <c r="D12" s="14" t="s">
        <v>30</v>
      </c>
      <c r="E12" s="14" t="s">
        <v>33</v>
      </c>
      <c r="F12" s="14" t="n"/>
      <c r="G12" s="14" t="n"/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8</v>
      </c>
      <c r="Q12" s="14" t="n">
        <v>8</v>
      </c>
      <c r="R12" s="14" t="n">
        <v>8</v>
      </c>
      <c r="S12" s="14" t="n">
        <v>8</v>
      </c>
      <c r="T12" s="14" t="n">
        <v>0</v>
      </c>
      <c r="U12" s="14" t="n">
        <v>0</v>
      </c>
      <c r="V12" s="14" t="n">
        <v>8</v>
      </c>
      <c r="W12" s="14" t="n">
        <v>8</v>
      </c>
      <c r="X12" s="14" t="n">
        <v>8</v>
      </c>
      <c r="Y12" s="14" t="n">
        <v>8</v>
      </c>
      <c r="Z12" s="14" t="n">
        <v>8</v>
      </c>
      <c r="AA12" s="14" t="n">
        <v>0</v>
      </c>
      <c r="AB12" s="14" t="n">
        <v>0</v>
      </c>
      <c r="AC12" s="14" t="n">
        <v>8</v>
      </c>
      <c r="AD12" s="14" t="n">
        <v>8</v>
      </c>
      <c r="AE12" s="14" t="n">
        <v>8</v>
      </c>
      <c r="AF12" s="14" t="n">
        <v>8</v>
      </c>
      <c r="AG12" s="14" t="n">
        <v>8</v>
      </c>
      <c r="AH12" s="14" t="n">
        <v>0</v>
      </c>
      <c r="AI12" s="14" t="n">
        <v>0</v>
      </c>
      <c r="AJ12" s="14" t="n">
        <v>8</v>
      </c>
      <c r="AK12" s="14" t="n">
        <v>8</v>
      </c>
      <c r="AL12" s="14" t="n">
        <v>8</v>
      </c>
      <c r="AM12" s="14">
        <f>COUNT(IF(SUM(H11)&gt;0,1,"FALSE"),IF(SUM(I11)&gt;0,1,"FALSE"),IF(SUM(J11)&gt;0,1,"FALSE"),IF(SUM(K11)&gt;0,1,"FALSE"),IF(SUM(L11)&gt;0,1,"FALSE"),IF(SUM(M11)&gt;0,1,"FALSE"),IF(SUM(N11)&gt;0,1,"FALSE"),IF(SUM(O11)&gt;0,1,"FALSE"),IF(SUM(P11)&gt;0,1,"FALSE"),IF(SUM(Q11)&gt;0,1,"FALSE"),IF(SUM(R11)&gt;0,1,"FALSE"),IF(SUM(S11)&gt;0,1,"FALSE"),IF(SUM(T11)&gt;0,1,"FALSE"),IF(SUM(U11)&gt;0,1,"FALSE"),IF(SUM(V11)&gt;0,1,"FALSE"),IF(SUM(W11)&gt;0,1,"FALSE"),IF(SUM(X11)&gt;0,1,"FALSE"),IF(SUM(Y11)&gt;0,1,"FALSE"),IF(SUM(Z11)&gt;0,1,"FALSE"),IF(SUM(AA11)&gt;0,1,"FALSE"),IF(SUM(AB11)&gt;0,1,"FALSE"),IF(SUM(AC11)&gt;0,1,"FALSE"),IF(SUM(AD11)&gt;0,1,"FALSE"),IF(SUM(AE11)&gt;0,1,"FALSE"),IF(SUM(AF11)&gt;0,1,"FALSE"),IF(SUM(AG11)&gt;0,1,"FALSE"),IF(SUM(AH11)&gt;0,1,"FALSE"),IF(SUM(AI11)&gt;0,1,"FALSE"),IF(SUM(AJ11)&gt;0,1,"FALSE"),IF(SUM(AK11)&gt;0,1,"FALSE"),IF(SUM(AL11)&gt;0,1,"FALSE"))</f>
        <v/>
      </c>
      <c r="AN12" s="14" t="n"/>
      <c r="AO12" s="14">
        <f>MAX(AO11:AO11)</f>
        <v/>
      </c>
      <c r="AP12" s="14">
        <f>MAX(AP11:AP11)</f>
        <v/>
      </c>
      <c r="AQ12" s="14">
        <f>MAX(AQ11:AQ11)</f>
        <v/>
      </c>
      <c r="AR12" s="14">
        <f>MAX(AR11:AR11)</f>
        <v/>
      </c>
      <c r="AS12" s="14">
        <f>SUM(AS11:AS11)</f>
        <v/>
      </c>
      <c r="AT12" s="14">
        <f>SUM(AT11:AT11)</f>
        <v/>
      </c>
      <c r="AU12" s="14">
        <f>SUM(AU11:AU11)</f>
        <v/>
      </c>
      <c r="AV12" s="14">
        <f>SUM(AV11:AV11)</f>
        <v/>
      </c>
      <c r="AW12" s="14">
        <f>SUM(AW11:AW11)</f>
        <v/>
      </c>
    </row>
    <row r="13" spans="1:49">
      <c r="A13" s="12" t="n">
        <v>7</v>
      </c>
      <c r="B13" s="12" t="s">
        <v>36</v>
      </c>
      <c r="C13" s="12" t="s">
        <v>29</v>
      </c>
      <c r="D13" s="12" t="s">
        <v>37</v>
      </c>
      <c r="E13" s="12" t="s">
        <v>31</v>
      </c>
      <c r="F13" s="12" t="s">
        <v>32</v>
      </c>
      <c r="G13" s="12" t="n"/>
      <c r="H13" s="12" t="s">
        <v>7</v>
      </c>
      <c r="I13" s="12" t="s">
        <v>7</v>
      </c>
      <c r="J13" s="12" t="s">
        <v>7</v>
      </c>
      <c r="K13" s="12" t="s">
        <v>7</v>
      </c>
      <c r="L13" s="12" t="s">
        <v>7</v>
      </c>
      <c r="M13" s="12" t="s">
        <v>7</v>
      </c>
      <c r="N13" s="12" t="s">
        <v>7</v>
      </c>
      <c r="O13" s="12" t="s">
        <v>7</v>
      </c>
      <c r="P13" s="12" t="n">
        <v>8</v>
      </c>
      <c r="Q13" s="12" t="n">
        <v>8</v>
      </c>
      <c r="R13" s="12" t="n">
        <v>8</v>
      </c>
      <c r="S13" s="12" t="n">
        <v>8</v>
      </c>
      <c r="T13" s="12" t="s">
        <v>7</v>
      </c>
      <c r="U13" s="12" t="s">
        <v>7</v>
      </c>
      <c r="V13" s="12" t="n">
        <v>8</v>
      </c>
      <c r="W13" s="12" t="n">
        <v>8</v>
      </c>
      <c r="X13" s="12" t="n">
        <v>8</v>
      </c>
      <c r="Y13" s="12" t="n">
        <v>8</v>
      </c>
      <c r="Z13" s="12" t="n">
        <v>8</v>
      </c>
      <c r="AA13" s="12" t="s">
        <v>7</v>
      </c>
      <c r="AB13" s="12" t="s">
        <v>7</v>
      </c>
      <c r="AC13" s="12" t="n">
        <v>8</v>
      </c>
      <c r="AD13" s="12" t="n">
        <v>8</v>
      </c>
      <c r="AE13" s="12" t="n">
        <v>8</v>
      </c>
      <c r="AF13" s="12" t="n">
        <v>8</v>
      </c>
      <c r="AG13" s="12" t="n">
        <v>8</v>
      </c>
      <c r="AH13" s="12" t="s">
        <v>7</v>
      </c>
      <c r="AI13" s="12" t="s">
        <v>7</v>
      </c>
      <c r="AJ13" s="12" t="n">
        <v>8</v>
      </c>
      <c r="AK13" s="12" t="n">
        <v>8</v>
      </c>
      <c r="AL13" s="12" t="n">
        <v>8</v>
      </c>
      <c r="AM13" s="13">
        <f>COUNT(H13:AL13)</f>
        <v/>
      </c>
      <c r="AN13" s="12" t="n"/>
      <c r="AO13" s="13">
        <f>COUNTIF(H13:AL13,"О")</f>
        <v/>
      </c>
      <c r="AP13" s="13">
        <f>COUNTIF(H13:AL13,"От")</f>
        <v/>
      </c>
      <c r="AQ13" s="13">
        <f>COUNTIF(H13:AL13,"Б")</f>
        <v/>
      </c>
      <c r="AR13" s="13">
        <f>COUNTIF(H13:AL13,"Н")</f>
        <v/>
      </c>
      <c r="AS13" s="12" t="n"/>
      <c r="AT13" s="13">
        <f>SUM(H13:AL13)</f>
        <v/>
      </c>
      <c r="AU13" s="12" t="n"/>
      <c r="AV13" s="13">
        <f>SUM(H13,I13,J13,K13,L13,M13,N13,O13,T13,U13,AA13,AB13,AH13,AI13)</f>
        <v/>
      </c>
      <c r="AW13" s="12" t="n"/>
    </row>
    <row r="14" spans="1:49">
      <c r="A14" s="14" t="n">
        <v>8</v>
      </c>
      <c r="B14" s="14" t="s">
        <v>36</v>
      </c>
      <c r="C14" s="14" t="s">
        <v>29</v>
      </c>
      <c r="D14" s="14" t="s">
        <v>37</v>
      </c>
      <c r="E14" s="14" t="s">
        <v>33</v>
      </c>
      <c r="F14" s="14" t="n"/>
      <c r="G14" s="14" t="n"/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8</v>
      </c>
      <c r="Q14" s="14" t="n">
        <v>8</v>
      </c>
      <c r="R14" s="14" t="n">
        <v>8</v>
      </c>
      <c r="S14" s="14" t="n">
        <v>8</v>
      </c>
      <c r="T14" s="14" t="n">
        <v>0</v>
      </c>
      <c r="U14" s="14" t="n">
        <v>0</v>
      </c>
      <c r="V14" s="14" t="n">
        <v>8</v>
      </c>
      <c r="W14" s="14" t="n">
        <v>8</v>
      </c>
      <c r="X14" s="14" t="n">
        <v>8</v>
      </c>
      <c r="Y14" s="14" t="n">
        <v>8</v>
      </c>
      <c r="Z14" s="14" t="n">
        <v>8</v>
      </c>
      <c r="AA14" s="14" t="n">
        <v>0</v>
      </c>
      <c r="AB14" s="14" t="n">
        <v>0</v>
      </c>
      <c r="AC14" s="14" t="n">
        <v>8</v>
      </c>
      <c r="AD14" s="14" t="n">
        <v>8</v>
      </c>
      <c r="AE14" s="14" t="n">
        <v>8</v>
      </c>
      <c r="AF14" s="14" t="n">
        <v>8</v>
      </c>
      <c r="AG14" s="14" t="n">
        <v>8</v>
      </c>
      <c r="AH14" s="14" t="n">
        <v>0</v>
      </c>
      <c r="AI14" s="14" t="n">
        <v>0</v>
      </c>
      <c r="AJ14" s="14" t="n">
        <v>8</v>
      </c>
      <c r="AK14" s="14" t="n">
        <v>8</v>
      </c>
      <c r="AL14" s="14" t="n">
        <v>8</v>
      </c>
      <c r="AM14" s="14">
        <f>COUNT(IF(SUM(H13)&gt;0,1,"FALSE"),IF(SUM(I13)&gt;0,1,"FALSE"),IF(SUM(J13)&gt;0,1,"FALSE"),IF(SUM(K13)&gt;0,1,"FALSE"),IF(SUM(L13)&gt;0,1,"FALSE"),IF(SUM(M13)&gt;0,1,"FALSE"),IF(SUM(N13)&gt;0,1,"FALSE"),IF(SUM(O13)&gt;0,1,"FALSE"),IF(SUM(P13)&gt;0,1,"FALSE"),IF(SUM(Q13)&gt;0,1,"FALSE"),IF(SUM(R13)&gt;0,1,"FALSE"),IF(SUM(S13)&gt;0,1,"FALSE"),IF(SUM(T13)&gt;0,1,"FALSE"),IF(SUM(U13)&gt;0,1,"FALSE"),IF(SUM(V13)&gt;0,1,"FALSE"),IF(SUM(W13)&gt;0,1,"FALSE"),IF(SUM(X13)&gt;0,1,"FALSE"),IF(SUM(Y13)&gt;0,1,"FALSE"),IF(SUM(Z13)&gt;0,1,"FALSE"),IF(SUM(AA13)&gt;0,1,"FALSE"),IF(SUM(AB13)&gt;0,1,"FALSE"),IF(SUM(AC13)&gt;0,1,"FALSE"),IF(SUM(AD13)&gt;0,1,"FALSE"),IF(SUM(AE13)&gt;0,1,"FALSE"),IF(SUM(AF13)&gt;0,1,"FALSE"),IF(SUM(AG13)&gt;0,1,"FALSE"),IF(SUM(AH13)&gt;0,1,"FALSE"),IF(SUM(AI13)&gt;0,1,"FALSE"),IF(SUM(AJ13)&gt;0,1,"FALSE"),IF(SUM(AK13)&gt;0,1,"FALSE"),IF(SUM(AL13)&gt;0,1,"FALSE"))</f>
        <v/>
      </c>
      <c r="AN14" s="14" t="n"/>
      <c r="AO14" s="14">
        <f>MAX(AO13:AO13)</f>
        <v/>
      </c>
      <c r="AP14" s="14">
        <f>MAX(AP13:AP13)</f>
        <v/>
      </c>
      <c r="AQ14" s="14">
        <f>MAX(AQ13:AQ13)</f>
        <v/>
      </c>
      <c r="AR14" s="14">
        <f>MAX(AR13:AR13)</f>
        <v/>
      </c>
      <c r="AS14" s="14">
        <f>SUM(AS13:AS13)</f>
        <v/>
      </c>
      <c r="AT14" s="14">
        <f>SUM(AT13:AT13)</f>
        <v/>
      </c>
      <c r="AU14" s="14">
        <f>SUM(AU13:AU13)</f>
        <v/>
      </c>
      <c r="AV14" s="14">
        <f>SUM(AV13:AV13)</f>
        <v/>
      </c>
      <c r="AW14" s="14">
        <f>SUM(AW13:AW13)</f>
        <v/>
      </c>
    </row>
    <row r="15" spans="1:49">
      <c r="A15" s="12" t="n">
        <v>9</v>
      </c>
      <c r="B15" s="12" t="s">
        <v>38</v>
      </c>
      <c r="C15" s="12" t="s">
        <v>29</v>
      </c>
      <c r="D15" s="12" t="s">
        <v>39</v>
      </c>
      <c r="E15" s="12" t="s">
        <v>31</v>
      </c>
      <c r="F15" s="12" t="s">
        <v>32</v>
      </c>
      <c r="G15" s="12" t="n"/>
      <c r="H15" s="12" t="s">
        <v>7</v>
      </c>
      <c r="I15" s="12" t="s">
        <v>7</v>
      </c>
      <c r="J15" s="12" t="s">
        <v>7</v>
      </c>
      <c r="K15" s="12" t="s">
        <v>7</v>
      </c>
      <c r="L15" s="12" t="s">
        <v>7</v>
      </c>
      <c r="M15" s="12" t="s">
        <v>7</v>
      </c>
      <c r="N15" s="12" t="s">
        <v>7</v>
      </c>
      <c r="O15" s="12" t="s">
        <v>7</v>
      </c>
      <c r="P15" s="12" t="n">
        <v>8</v>
      </c>
      <c r="Q15" s="12" t="n">
        <v>8</v>
      </c>
      <c r="R15" s="12" t="n">
        <v>8</v>
      </c>
      <c r="S15" s="12" t="n">
        <v>8</v>
      </c>
      <c r="T15" s="12" t="s">
        <v>7</v>
      </c>
      <c r="U15" s="12" t="s">
        <v>7</v>
      </c>
      <c r="V15" s="12" t="n">
        <v>8</v>
      </c>
      <c r="W15" s="12" t="n">
        <v>8</v>
      </c>
      <c r="X15" s="12" t="n">
        <v>8</v>
      </c>
      <c r="Y15" s="12" t="n">
        <v>8</v>
      </c>
      <c r="Z15" s="12" t="n">
        <v>8</v>
      </c>
      <c r="AA15" s="12" t="s">
        <v>7</v>
      </c>
      <c r="AB15" s="12" t="s">
        <v>7</v>
      </c>
      <c r="AC15" s="12" t="n">
        <v>8</v>
      </c>
      <c r="AD15" s="12" t="n">
        <v>8</v>
      </c>
      <c r="AE15" s="12" t="n">
        <v>8</v>
      </c>
      <c r="AF15" s="12" t="n">
        <v>8</v>
      </c>
      <c r="AG15" s="12" t="n">
        <v>8</v>
      </c>
      <c r="AH15" s="12" t="s">
        <v>7</v>
      </c>
      <c r="AI15" s="12" t="s">
        <v>7</v>
      </c>
      <c r="AJ15" s="12" t="n">
        <v>8</v>
      </c>
      <c r="AK15" s="12" t="n">
        <v>8</v>
      </c>
      <c r="AL15" s="12" t="n">
        <v>8</v>
      </c>
      <c r="AM15" s="13">
        <f>COUNT(H15:AL15)</f>
        <v/>
      </c>
      <c r="AN15" s="12" t="n"/>
      <c r="AO15" s="13">
        <f>COUNTIF(H15:AL15,"О")</f>
        <v/>
      </c>
      <c r="AP15" s="13">
        <f>COUNTIF(H15:AL15,"От")</f>
        <v/>
      </c>
      <c r="AQ15" s="13">
        <f>COUNTIF(H15:AL15,"Б")</f>
        <v/>
      </c>
      <c r="AR15" s="13">
        <f>COUNTIF(H15:AL15,"Н")</f>
        <v/>
      </c>
      <c r="AS15" s="12" t="n"/>
      <c r="AT15" s="13">
        <f>SUM(H15:AL15)</f>
        <v/>
      </c>
      <c r="AU15" s="12" t="n"/>
      <c r="AV15" s="13">
        <f>SUM(H15,I15,J15,K15,L15,M15,N15,O15,T15,U15,AA15,AB15,AH15,AI15)</f>
        <v/>
      </c>
      <c r="AW15" s="12" t="n"/>
    </row>
    <row r="16" spans="1:49">
      <c r="A16" s="14" t="n">
        <v>10</v>
      </c>
      <c r="B16" s="14" t="s">
        <v>38</v>
      </c>
      <c r="C16" s="14" t="s">
        <v>29</v>
      </c>
      <c r="D16" s="14" t="s">
        <v>39</v>
      </c>
      <c r="E16" s="14" t="s">
        <v>33</v>
      </c>
      <c r="F16" s="14" t="n"/>
      <c r="G16" s="14" t="n"/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8</v>
      </c>
      <c r="Q16" s="14" t="n">
        <v>8</v>
      </c>
      <c r="R16" s="14" t="n">
        <v>8</v>
      </c>
      <c r="S16" s="14" t="n">
        <v>8</v>
      </c>
      <c r="T16" s="14" t="n">
        <v>0</v>
      </c>
      <c r="U16" s="14" t="n">
        <v>0</v>
      </c>
      <c r="V16" s="14" t="n">
        <v>8</v>
      </c>
      <c r="W16" s="14" t="n">
        <v>8</v>
      </c>
      <c r="X16" s="14" t="n">
        <v>8</v>
      </c>
      <c r="Y16" s="14" t="n">
        <v>8</v>
      </c>
      <c r="Z16" s="14" t="n">
        <v>8</v>
      </c>
      <c r="AA16" s="14" t="n">
        <v>0</v>
      </c>
      <c r="AB16" s="14" t="n">
        <v>0</v>
      </c>
      <c r="AC16" s="14" t="n">
        <v>8</v>
      </c>
      <c r="AD16" s="14" t="n">
        <v>8</v>
      </c>
      <c r="AE16" s="14" t="n">
        <v>8</v>
      </c>
      <c r="AF16" s="14" t="n">
        <v>8</v>
      </c>
      <c r="AG16" s="14" t="n">
        <v>8</v>
      </c>
      <c r="AH16" s="14" t="n">
        <v>0</v>
      </c>
      <c r="AI16" s="14" t="n">
        <v>0</v>
      </c>
      <c r="AJ16" s="14" t="n">
        <v>8</v>
      </c>
      <c r="AK16" s="14" t="n">
        <v>8</v>
      </c>
      <c r="AL16" s="14" t="n">
        <v>8</v>
      </c>
      <c r="AM16" s="14">
        <f>COUNT(IF(SUM(H15)&gt;0,1,"FALSE"),IF(SUM(I15)&gt;0,1,"FALSE"),IF(SUM(J15)&gt;0,1,"FALSE"),IF(SUM(K15)&gt;0,1,"FALSE"),IF(SUM(L15)&gt;0,1,"FALSE"),IF(SUM(M15)&gt;0,1,"FALSE"),IF(SUM(N15)&gt;0,1,"FALSE"),IF(SUM(O15)&gt;0,1,"FALSE"),IF(SUM(P15)&gt;0,1,"FALSE"),IF(SUM(Q15)&gt;0,1,"FALSE"),IF(SUM(R15)&gt;0,1,"FALSE"),IF(SUM(S15)&gt;0,1,"FALSE"),IF(SUM(T15)&gt;0,1,"FALSE"),IF(SUM(U15)&gt;0,1,"FALSE"),IF(SUM(V15)&gt;0,1,"FALSE"),IF(SUM(W15)&gt;0,1,"FALSE"),IF(SUM(X15)&gt;0,1,"FALSE"),IF(SUM(Y15)&gt;0,1,"FALSE"),IF(SUM(Z15)&gt;0,1,"FALSE"),IF(SUM(AA15)&gt;0,1,"FALSE"),IF(SUM(AB15)&gt;0,1,"FALSE"),IF(SUM(AC15)&gt;0,1,"FALSE"),IF(SUM(AD15)&gt;0,1,"FALSE"),IF(SUM(AE15)&gt;0,1,"FALSE"),IF(SUM(AF15)&gt;0,1,"FALSE"),IF(SUM(AG15)&gt;0,1,"FALSE"),IF(SUM(AH15)&gt;0,1,"FALSE"),IF(SUM(AI15)&gt;0,1,"FALSE"),IF(SUM(AJ15)&gt;0,1,"FALSE"),IF(SUM(AK15)&gt;0,1,"FALSE"),IF(SUM(AL15)&gt;0,1,"FALSE"))</f>
        <v/>
      </c>
      <c r="AN16" s="14" t="n"/>
      <c r="AO16" s="14">
        <f>MAX(AO15:AO15)</f>
        <v/>
      </c>
      <c r="AP16" s="14">
        <f>MAX(AP15:AP15)</f>
        <v/>
      </c>
      <c r="AQ16" s="14">
        <f>MAX(AQ15:AQ15)</f>
        <v/>
      </c>
      <c r="AR16" s="14">
        <f>MAX(AR15:AR15)</f>
        <v/>
      </c>
      <c r="AS16" s="14">
        <f>SUM(AS15:AS15)</f>
        <v/>
      </c>
      <c r="AT16" s="14">
        <f>SUM(AT15:AT15)</f>
        <v/>
      </c>
      <c r="AU16" s="14">
        <f>SUM(AU15:AU15)</f>
        <v/>
      </c>
      <c r="AV16" s="14">
        <f>SUM(AV15:AV15)</f>
        <v/>
      </c>
      <c r="AW16" s="14">
        <f>SUM(AW15:AW15)</f>
        <v/>
      </c>
    </row>
    <row r="17" spans="1:49">
      <c r="A17" s="12" t="n">
        <v>11</v>
      </c>
      <c r="B17" s="12" t="s">
        <v>40</v>
      </c>
      <c r="C17" s="12" t="s">
        <v>41</v>
      </c>
      <c r="D17" s="12" t="s">
        <v>42</v>
      </c>
      <c r="E17" s="12" t="s">
        <v>43</v>
      </c>
      <c r="F17" s="12" t="s">
        <v>32</v>
      </c>
      <c r="G17" s="12" t="n"/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  <c r="N17" s="12" t="s">
        <v>3</v>
      </c>
      <c r="O17" s="12" t="s">
        <v>3</v>
      </c>
      <c r="P17" s="12" t="s">
        <v>3</v>
      </c>
      <c r="Q17" s="12" t="s">
        <v>3</v>
      </c>
      <c r="R17" s="12" t="s">
        <v>3</v>
      </c>
      <c r="S17" s="12" t="s">
        <v>3</v>
      </c>
      <c r="T17" s="12" t="s">
        <v>3</v>
      </c>
      <c r="U17" s="12" t="s">
        <v>3</v>
      </c>
      <c r="V17" s="12" t="s">
        <v>3</v>
      </c>
      <c r="W17" s="12" t="s">
        <v>3</v>
      </c>
      <c r="X17" s="12" t="s">
        <v>3</v>
      </c>
      <c r="Y17" s="12" t="s">
        <v>3</v>
      </c>
      <c r="Z17" s="12" t="s">
        <v>3</v>
      </c>
      <c r="AA17" s="12" t="s">
        <v>3</v>
      </c>
      <c r="AB17" s="12" t="s">
        <v>3</v>
      </c>
      <c r="AC17" s="12" t="s">
        <v>3</v>
      </c>
      <c r="AD17" s="12" t="s">
        <v>3</v>
      </c>
      <c r="AE17" s="12" t="s">
        <v>3</v>
      </c>
      <c r="AF17" s="12" t="s">
        <v>3</v>
      </c>
      <c r="AG17" s="12" t="s">
        <v>3</v>
      </c>
      <c r="AH17" s="12" t="s">
        <v>3</v>
      </c>
      <c r="AI17" s="12" t="s">
        <v>3</v>
      </c>
      <c r="AJ17" s="12" t="s">
        <v>3</v>
      </c>
      <c r="AK17" s="12" t="s">
        <v>3</v>
      </c>
      <c r="AL17" s="12" t="s">
        <v>3</v>
      </c>
      <c r="AM17" s="13">
        <f>COUNT(H17:AL17)</f>
        <v/>
      </c>
      <c r="AN17" s="12" t="n"/>
      <c r="AO17" s="13">
        <f>COUNTIF(H17:AL17,"О")</f>
        <v/>
      </c>
      <c r="AP17" s="13">
        <f>COUNTIF(H17:AL17,"От")</f>
        <v/>
      </c>
      <c r="AQ17" s="13">
        <f>COUNTIF(H17:AL17,"Б")</f>
        <v/>
      </c>
      <c r="AR17" s="13">
        <f>COUNTIF(H17:AL17,"Н")</f>
        <v/>
      </c>
      <c r="AS17" s="12" t="n"/>
      <c r="AT17" s="13">
        <f>SUM(H17:AL17)</f>
        <v/>
      </c>
      <c r="AU17" s="12" t="n"/>
      <c r="AV17" s="13">
        <f>SUM(H17,I17,J17,K17,L17,M17,N17,O17,T17,U17,AA17,AB17,AH17,AI17)</f>
        <v/>
      </c>
      <c r="AW17" s="12" t="n"/>
    </row>
    <row r="18" spans="1:49">
      <c r="A18" s="14" t="n">
        <v>12</v>
      </c>
      <c r="B18" s="14" t="s">
        <v>40</v>
      </c>
      <c r="C18" s="14" t="s">
        <v>41</v>
      </c>
      <c r="D18" s="14" t="s">
        <v>42</v>
      </c>
      <c r="E18" s="14" t="s">
        <v>33</v>
      </c>
      <c r="F18" s="14" t="n"/>
      <c r="G18" s="14" t="n"/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>
        <f>COUNT(IF(SUM(H17)&gt;0,1,"FALSE"),IF(SUM(I17)&gt;0,1,"FALSE"),IF(SUM(J17)&gt;0,1,"FALSE"),IF(SUM(K17)&gt;0,1,"FALSE"),IF(SUM(L17)&gt;0,1,"FALSE"),IF(SUM(M17)&gt;0,1,"FALSE"),IF(SUM(N17)&gt;0,1,"FALSE"),IF(SUM(O17)&gt;0,1,"FALSE"),IF(SUM(P17)&gt;0,1,"FALSE"),IF(SUM(Q17)&gt;0,1,"FALSE"),IF(SUM(R17)&gt;0,1,"FALSE"),IF(SUM(S17)&gt;0,1,"FALSE"),IF(SUM(T17)&gt;0,1,"FALSE"),IF(SUM(U17)&gt;0,1,"FALSE"),IF(SUM(V17)&gt;0,1,"FALSE"),IF(SUM(W17)&gt;0,1,"FALSE"),IF(SUM(X17)&gt;0,1,"FALSE"),IF(SUM(Y17)&gt;0,1,"FALSE"),IF(SUM(Z17)&gt;0,1,"FALSE"),IF(SUM(AA17)&gt;0,1,"FALSE"),IF(SUM(AB17)&gt;0,1,"FALSE"),IF(SUM(AC17)&gt;0,1,"FALSE"),IF(SUM(AD17)&gt;0,1,"FALSE"),IF(SUM(AE17)&gt;0,1,"FALSE"),IF(SUM(AF17)&gt;0,1,"FALSE"),IF(SUM(AG17)&gt;0,1,"FALSE"),IF(SUM(AH17)&gt;0,1,"FALSE"),IF(SUM(AI17)&gt;0,1,"FALSE"),IF(SUM(AJ17)&gt;0,1,"FALSE"),IF(SUM(AK17)&gt;0,1,"FALSE"),IF(SUM(AL17)&gt;0,1,"FALSE"))</f>
        <v/>
      </c>
      <c r="AN18" s="14" t="n"/>
      <c r="AO18" s="14">
        <f>MAX(AO17:AO17)</f>
        <v/>
      </c>
      <c r="AP18" s="14">
        <f>MAX(AP17:AP17)</f>
        <v/>
      </c>
      <c r="AQ18" s="14">
        <f>MAX(AQ17:AQ17)</f>
        <v/>
      </c>
      <c r="AR18" s="14">
        <f>MAX(AR17:AR17)</f>
        <v/>
      </c>
      <c r="AS18" s="14">
        <f>SUM(AS17:AS17)</f>
        <v/>
      </c>
      <c r="AT18" s="14">
        <f>SUM(AT17:AT17)</f>
        <v/>
      </c>
      <c r="AU18" s="14">
        <f>SUM(AU17:AU17)</f>
        <v/>
      </c>
      <c r="AV18" s="14">
        <f>SUM(AV17:AV17)</f>
        <v/>
      </c>
      <c r="AW18" s="14">
        <f>SUM(AW17:AW17)</f>
        <v/>
      </c>
    </row>
    <row r="19" spans="1:49">
      <c r="A19" s="12" t="n">
        <v>13</v>
      </c>
      <c r="B19" s="12" t="s">
        <v>44</v>
      </c>
      <c r="C19" s="12" t="s">
        <v>45</v>
      </c>
      <c r="D19" s="12" t="s">
        <v>46</v>
      </c>
      <c r="E19" s="12" t="s">
        <v>43</v>
      </c>
      <c r="F19" s="12" t="s">
        <v>32</v>
      </c>
      <c r="G19" s="12" t="n"/>
      <c r="H19" s="12" t="s">
        <v>7</v>
      </c>
      <c r="I19" s="12" t="s">
        <v>7</v>
      </c>
      <c r="J19" s="12" t="s">
        <v>7</v>
      </c>
      <c r="K19" s="12" t="s">
        <v>7</v>
      </c>
      <c r="L19" s="12" t="s">
        <v>7</v>
      </c>
      <c r="M19" s="12" t="s">
        <v>7</v>
      </c>
      <c r="N19" s="12" t="s">
        <v>7</v>
      </c>
      <c r="O19" s="12" t="s">
        <v>7</v>
      </c>
      <c r="P19" s="12" t="n">
        <v>8</v>
      </c>
      <c r="Q19" s="12" t="n">
        <v>8</v>
      </c>
      <c r="R19" s="12" t="n"/>
      <c r="S19" s="12" t="n"/>
      <c r="T19" s="12" t="n"/>
      <c r="U19" s="12" t="n"/>
      <c r="V19" s="12" t="n"/>
      <c r="W19" s="12" t="n"/>
      <c r="X19" s="12" t="n">
        <v>8</v>
      </c>
      <c r="Y19" s="12" t="n">
        <v>8</v>
      </c>
      <c r="Z19" s="12" t="n">
        <v>8</v>
      </c>
      <c r="AA19" s="12" t="s">
        <v>7</v>
      </c>
      <c r="AB19" s="12" t="s">
        <v>7</v>
      </c>
      <c r="AC19" s="12" t="n">
        <v>8</v>
      </c>
      <c r="AD19" s="12" t="n">
        <v>8</v>
      </c>
      <c r="AE19" s="12" t="n">
        <v>8</v>
      </c>
      <c r="AF19" s="12" t="n">
        <v>8</v>
      </c>
      <c r="AG19" s="12" t="n">
        <v>8</v>
      </c>
      <c r="AH19" s="12" t="s">
        <v>7</v>
      </c>
      <c r="AI19" s="12" t="s">
        <v>7</v>
      </c>
      <c r="AJ19" s="12" t="n">
        <v>8</v>
      </c>
      <c r="AK19" s="12" t="n">
        <v>8</v>
      </c>
      <c r="AL19" s="12" t="n">
        <v>8</v>
      </c>
      <c r="AM19" s="13">
        <f>COUNT(H19:AL19)</f>
        <v/>
      </c>
      <c r="AN19" s="12" t="n"/>
      <c r="AO19" s="13">
        <f>COUNTIF(H19:AL19,"О")</f>
        <v/>
      </c>
      <c r="AP19" s="13">
        <f>COUNTIF(H19:AL19,"От")</f>
        <v/>
      </c>
      <c r="AQ19" s="13">
        <f>COUNTIF(H19:AL19,"Б")</f>
        <v/>
      </c>
      <c r="AR19" s="13">
        <f>COUNTIF(H19:AL19,"Н")</f>
        <v/>
      </c>
      <c r="AS19" s="12" t="n"/>
      <c r="AT19" s="13">
        <f>SUM(H19:AL19)</f>
        <v/>
      </c>
      <c r="AU19" s="12" t="n"/>
      <c r="AV19" s="13">
        <f>SUM(H19,I19,J19,K19,L19,M19,N19,O19,T19,U19,AA19,AB19,AH19,AI19)</f>
        <v/>
      </c>
      <c r="AW19" s="12" t="n"/>
    </row>
    <row r="20" spans="1:49" ht="15.75" customHeight="1" s="55">
      <c r="A20" s="12" t="n">
        <v>14</v>
      </c>
      <c r="B20" s="12" t="s">
        <v>44</v>
      </c>
      <c r="C20" s="12" t="s">
        <v>45</v>
      </c>
      <c r="D20" s="12" t="s">
        <v>46</v>
      </c>
      <c r="E20" s="12" t="s">
        <v>47</v>
      </c>
      <c r="F20" s="12" t="s">
        <v>32</v>
      </c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5" t="n">
        <v>7</v>
      </c>
      <c r="S20" s="12" t="n"/>
      <c r="T20" s="15" t="n">
        <v>8.5</v>
      </c>
      <c r="U20" s="15" t="n">
        <v>7</v>
      </c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3">
        <f>COUNT(H20:AL20)</f>
        <v/>
      </c>
      <c r="AN20" s="12" t="n"/>
      <c r="AO20" s="12" t="n"/>
      <c r="AP20" s="12" t="n"/>
      <c r="AQ20" s="12" t="n"/>
      <c r="AR20" s="12" t="n"/>
      <c r="AS20" s="12" t="n"/>
      <c r="AT20" s="13">
        <f>SUM(H20:AL20)</f>
        <v/>
      </c>
      <c r="AU20" s="12" t="n"/>
      <c r="AV20" s="13">
        <f>SUM(H20,I20,J20,K20,L20,M20,N20,O20,T20,U20,AA20,AB20,AH20,AI20)</f>
        <v/>
      </c>
      <c r="AW20" s="12" t="n"/>
    </row>
    <row r="21" spans="1:49" ht="15.75" customHeight="1" s="55">
      <c r="A21" s="12" t="n">
        <v>15</v>
      </c>
      <c r="B21" s="12" t="s">
        <v>44</v>
      </c>
      <c r="C21" s="12" t="s">
        <v>45</v>
      </c>
      <c r="D21" s="12" t="s">
        <v>46</v>
      </c>
      <c r="E21" s="12" t="s">
        <v>47</v>
      </c>
      <c r="F21" s="12" t="s">
        <v>48</v>
      </c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5" t="n">
        <v>2.5</v>
      </c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3">
        <f>COUNT(H21:AL21)</f>
        <v/>
      </c>
      <c r="AO21" s="12" t="n"/>
      <c r="AP21" s="12" t="n"/>
      <c r="AQ21" s="12" t="n"/>
      <c r="AR21" s="12" t="n"/>
      <c r="AS21" s="12" t="n"/>
      <c r="AT21" s="12" t="n"/>
      <c r="AU21" s="13">
        <f>SUM(H21:AL21)</f>
        <v/>
      </c>
      <c r="AV21" s="12" t="n"/>
      <c r="AW21" s="13">
        <f>SUM(H21,I21,J21,K21,L21,M21,N21,O21,T21,U21,AA21,AB21,AH21,AI21)</f>
        <v/>
      </c>
    </row>
    <row r="22" spans="1:49" ht="15.75" customHeight="1" s="55">
      <c r="A22" s="12" t="n">
        <v>16</v>
      </c>
      <c r="B22" s="12" t="s">
        <v>44</v>
      </c>
      <c r="C22" s="12" t="s">
        <v>45</v>
      </c>
      <c r="D22" s="12" t="s">
        <v>46</v>
      </c>
      <c r="E22" s="12" t="s">
        <v>47</v>
      </c>
      <c r="F22" s="12" t="s">
        <v>32</v>
      </c>
      <c r="G22" s="12" t="s">
        <v>49</v>
      </c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5" t="n">
        <v>8</v>
      </c>
      <c r="S22" s="15" t="n">
        <v>8</v>
      </c>
      <c r="T22" s="15" t="s">
        <v>7</v>
      </c>
      <c r="U22" s="15" t="s">
        <v>7</v>
      </c>
      <c r="V22" s="15" t="n">
        <v>8</v>
      </c>
      <c r="W22" s="15" t="n">
        <v>8</v>
      </c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3">
        <f>SUM(H22:AL22)/8</f>
        <v/>
      </c>
      <c r="AN22" s="12" t="n"/>
      <c r="AO22" s="12" t="n"/>
      <c r="AP22" s="12" t="n"/>
      <c r="AQ22" s="12" t="n"/>
      <c r="AR22" s="12" t="n"/>
      <c r="AS22" s="13">
        <f>COUNTIF(H22:AL22,"В")+SUM(H22:AL22)/8</f>
        <v/>
      </c>
      <c r="AT22" s="13">
        <f>SUM(H22:AL22)</f>
        <v/>
      </c>
      <c r="AU22" s="12" t="n"/>
      <c r="AV22" s="12" t="n"/>
      <c r="AW22" s="12" t="n"/>
    </row>
    <row r="23" spans="1:49">
      <c r="A23" s="14" t="n">
        <v>17</v>
      </c>
      <c r="B23" s="14" t="s">
        <v>44</v>
      </c>
      <c r="C23" s="14" t="s">
        <v>45</v>
      </c>
      <c r="D23" s="14" t="s">
        <v>46</v>
      </c>
      <c r="E23" s="14" t="s">
        <v>33</v>
      </c>
      <c r="F23" s="14" t="n"/>
      <c r="G23" s="14" t="n"/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8</v>
      </c>
      <c r="Q23" s="14" t="n">
        <v>8</v>
      </c>
      <c r="R23" s="14" t="n">
        <v>17.5</v>
      </c>
      <c r="S23" s="14" t="n">
        <v>8</v>
      </c>
      <c r="T23" s="14" t="n">
        <v>8.5</v>
      </c>
      <c r="U23" s="14" t="n">
        <v>7</v>
      </c>
      <c r="V23" s="14" t="n">
        <v>8</v>
      </c>
      <c r="W23" s="14" t="n">
        <v>8</v>
      </c>
      <c r="X23" s="14" t="n">
        <v>8</v>
      </c>
      <c r="Y23" s="14" t="n">
        <v>8</v>
      </c>
      <c r="Z23" s="14" t="n">
        <v>8</v>
      </c>
      <c r="AA23" s="14" t="n">
        <v>0</v>
      </c>
      <c r="AB23" s="14" t="n">
        <v>0</v>
      </c>
      <c r="AC23" s="14" t="n">
        <v>8</v>
      </c>
      <c r="AD23" s="14" t="n">
        <v>8</v>
      </c>
      <c r="AE23" s="14" t="n">
        <v>8</v>
      </c>
      <c r="AF23" s="14" t="n">
        <v>8</v>
      </c>
      <c r="AG23" s="14" t="n">
        <v>8</v>
      </c>
      <c r="AH23" s="14" t="n">
        <v>0</v>
      </c>
      <c r="AI23" s="14" t="n">
        <v>0</v>
      </c>
      <c r="AJ23" s="14" t="n">
        <v>8</v>
      </c>
      <c r="AK23" s="14" t="n">
        <v>8</v>
      </c>
      <c r="AL23" s="14" t="n">
        <v>8</v>
      </c>
      <c r="AM23" s="14">
        <f>COUNT(IF(SUM(H19)&gt;0,1,"FALSE"),IF(SUM(I19)&gt;0,1,"FALSE"),IF(SUM(J19)&gt;0,1,"FALSE"),IF(SUM(K19)&gt;0,1,"FALSE"),IF(SUM(L19)&gt;0,1,"FALSE"),IF(SUM(M19)&gt;0,1,"FALSE"),IF(SUM(N19)&gt;0,1,"FALSE"),IF(SUM(O19)&gt;0,1,"FALSE"),IF(SUM(P19)&gt;0,1,"FALSE"),IF(SUM(Q19)&gt;0,1,"FALSE"),IF(SUM(X19)&gt;0,1,"FALSE"),IF(SUM(Y19)&gt;0,1,"FALSE"),IF(SUM(Z19)&gt;0,1,"FALSE"),IF(SUM(AA19)&gt;0,1,"FALSE"),IF(SUM(AB19)&gt;0,1,"FALSE"),IF(SUM(AC19)&gt;0,1,"FALSE"),IF(SUM(AD19)&gt;0,1,"FALSE"),IF(SUM(AE19)&gt;0,1,"FALSE"),IF(SUM(AF19)&gt;0,1,"FALSE"),IF(SUM(AG19)&gt;0,1,"FALSE"),IF(SUM(AH19)&gt;0,1,"FALSE"),IF(SUM(AI19)&gt;0,1,"FALSE"),IF(SUM(AJ19)&gt;0,1,"FALSE"),IF(SUM(AK19)&gt;0,1,"FALSE"),IF(SUM(AL19)&gt;0,1,"FALSE"),IF(SUM(R22,R20)&gt;0,1,"FALSE"),IF(SUM(T20,T22)&gt;0,1,"FALSE"),IF(SUM(U20,U22)&gt;0,1,"FALSE"),IF(SUM(S22)&gt;0,1,"FALSE"),IF(SUM(V22)&gt;0,1,"FALSE"),IF(SUM(W22)&gt;0,1,"FALSE"))</f>
        <v/>
      </c>
      <c r="AN23" s="14">
        <f>COUNT(IF(SUM(R21)&gt;0,1,"FALSE"))</f>
        <v/>
      </c>
      <c r="AO23" s="14">
        <f>MAX(AO19:AO22)</f>
        <v/>
      </c>
      <c r="AP23" s="14">
        <f>MAX(AP19:AP22)</f>
        <v/>
      </c>
      <c r="AQ23" s="14">
        <f>MAX(AQ19:AQ22)</f>
        <v/>
      </c>
      <c r="AR23" s="14">
        <f>MAX(AR19:AR22)</f>
        <v/>
      </c>
      <c r="AS23" s="14">
        <f>SUM(AS19:AS22)</f>
        <v/>
      </c>
      <c r="AT23" s="14">
        <f>SUM(AT19:AT22)</f>
        <v/>
      </c>
      <c r="AU23" s="14">
        <f>SUM(AU19:AU22)</f>
        <v/>
      </c>
      <c r="AV23" s="14">
        <f>SUM(AV19:AV22)</f>
        <v/>
      </c>
      <c r="AW23" s="14">
        <f>SUM(AW19:AW22)</f>
        <v/>
      </c>
    </row>
    <row r="24" spans="1:49">
      <c r="A24" s="12" t="n">
        <v>18</v>
      </c>
      <c r="B24" s="12" t="s">
        <v>50</v>
      </c>
      <c r="C24" s="12" t="s">
        <v>45</v>
      </c>
      <c r="D24" s="12" t="s">
        <v>51</v>
      </c>
      <c r="E24" s="12" t="s">
        <v>43</v>
      </c>
      <c r="F24" s="12" t="s">
        <v>32</v>
      </c>
      <c r="G24" s="12" t="n"/>
      <c r="H24" s="12" t="s">
        <v>7</v>
      </c>
      <c r="I24" s="12" t="s">
        <v>7</v>
      </c>
      <c r="J24" s="12" t="s">
        <v>7</v>
      </c>
      <c r="K24" s="12" t="s">
        <v>7</v>
      </c>
      <c r="L24" s="12" t="s">
        <v>7</v>
      </c>
      <c r="M24" s="12" t="s">
        <v>7</v>
      </c>
      <c r="N24" s="12" t="s">
        <v>7</v>
      </c>
      <c r="O24" s="12" t="s">
        <v>7</v>
      </c>
      <c r="P24" s="12" t="n">
        <v>8</v>
      </c>
      <c r="Q24" s="12" t="n">
        <v>8</v>
      </c>
      <c r="R24" s="12" t="n">
        <v>8</v>
      </c>
      <c r="S24" s="12" t="n">
        <v>8</v>
      </c>
      <c r="T24" s="12" t="s">
        <v>7</v>
      </c>
      <c r="U24" s="12" t="s">
        <v>7</v>
      </c>
      <c r="V24" s="12" t="n">
        <v>8</v>
      </c>
      <c r="W24" s="12" t="n">
        <v>8</v>
      </c>
      <c r="X24" s="12" t="n">
        <v>8</v>
      </c>
      <c r="Y24" s="12" t="n">
        <v>8</v>
      </c>
      <c r="Z24" s="12" t="n">
        <v>8</v>
      </c>
      <c r="AA24" s="12" t="s">
        <v>7</v>
      </c>
      <c r="AB24" s="12" t="s">
        <v>7</v>
      </c>
      <c r="AC24" s="12" t="n">
        <v>8</v>
      </c>
      <c r="AD24" s="12" t="n">
        <v>8</v>
      </c>
      <c r="AE24" s="12" t="n">
        <v>8</v>
      </c>
      <c r="AF24" s="12" t="n">
        <v>8</v>
      </c>
      <c r="AG24" s="12" t="n">
        <v>8</v>
      </c>
      <c r="AH24" s="12" t="s">
        <v>7</v>
      </c>
      <c r="AI24" s="12" t="s">
        <v>7</v>
      </c>
      <c r="AJ24" s="12" t="n">
        <v>8</v>
      </c>
      <c r="AK24" s="12" t="n">
        <v>8</v>
      </c>
      <c r="AL24" s="12" t="n">
        <v>8</v>
      </c>
      <c r="AM24" s="13">
        <f>COUNT(H24:AL24)</f>
        <v/>
      </c>
      <c r="AN24" s="12" t="n"/>
      <c r="AO24" s="13">
        <f>COUNTIF(H24:AL24,"О")</f>
        <v/>
      </c>
      <c r="AP24" s="13">
        <f>COUNTIF(H24:AL24,"От")</f>
        <v/>
      </c>
      <c r="AQ24" s="13">
        <f>COUNTIF(H24:AL24,"Б")</f>
        <v/>
      </c>
      <c r="AR24" s="13">
        <f>COUNTIF(H24:AL24,"Н")</f>
        <v/>
      </c>
      <c r="AS24" s="12" t="n"/>
      <c r="AT24" s="13">
        <f>SUM(H24:AL24)</f>
        <v/>
      </c>
      <c r="AU24" s="12" t="n"/>
      <c r="AV24" s="13">
        <f>SUM(H24,I24,J24,K24,L24,M24,N24,O24,T24,U24,AA24,AB24,AH24,AI24)</f>
        <v/>
      </c>
      <c r="AW24" s="12" t="n"/>
    </row>
    <row r="25" spans="1:49">
      <c r="A25" s="14" t="n">
        <v>19</v>
      </c>
      <c r="B25" s="14" t="s">
        <v>50</v>
      </c>
      <c r="C25" s="14" t="s">
        <v>45</v>
      </c>
      <c r="D25" s="14" t="s">
        <v>51</v>
      </c>
      <c r="E25" s="14" t="s">
        <v>33</v>
      </c>
      <c r="F25" s="14" t="n"/>
      <c r="G25" s="14" t="n"/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8</v>
      </c>
      <c r="Q25" s="14" t="n">
        <v>8</v>
      </c>
      <c r="R25" s="14" t="n">
        <v>8</v>
      </c>
      <c r="S25" s="14" t="n">
        <v>8</v>
      </c>
      <c r="T25" s="14" t="n">
        <v>0</v>
      </c>
      <c r="U25" s="14" t="n">
        <v>0</v>
      </c>
      <c r="V25" s="14" t="n">
        <v>8</v>
      </c>
      <c r="W25" s="14" t="n">
        <v>8</v>
      </c>
      <c r="X25" s="14" t="n">
        <v>8</v>
      </c>
      <c r="Y25" s="14" t="n">
        <v>8</v>
      </c>
      <c r="Z25" s="14" t="n">
        <v>8</v>
      </c>
      <c r="AA25" s="14" t="n">
        <v>0</v>
      </c>
      <c r="AB25" s="14" t="n">
        <v>0</v>
      </c>
      <c r="AC25" s="14" t="n">
        <v>8</v>
      </c>
      <c r="AD25" s="14" t="n">
        <v>8</v>
      </c>
      <c r="AE25" s="14" t="n">
        <v>8</v>
      </c>
      <c r="AF25" s="14" t="n">
        <v>8</v>
      </c>
      <c r="AG25" s="14" t="n">
        <v>8</v>
      </c>
      <c r="AH25" s="14" t="n">
        <v>0</v>
      </c>
      <c r="AI25" s="14" t="n">
        <v>0</v>
      </c>
      <c r="AJ25" s="14" t="n">
        <v>8</v>
      </c>
      <c r="AK25" s="14" t="n">
        <v>8</v>
      </c>
      <c r="AL25" s="14" t="n">
        <v>8</v>
      </c>
      <c r="AM25" s="14">
        <f>COUNT(IF(SUM(H24)&gt;0,1,"FALSE"),IF(SUM(I24)&gt;0,1,"FALSE"),IF(SUM(J24)&gt;0,1,"FALSE"),IF(SUM(K24)&gt;0,1,"FALSE"),IF(SUM(L24)&gt;0,1,"FALSE"),IF(SUM(M24)&gt;0,1,"FALSE"),IF(SUM(N24)&gt;0,1,"FALSE"),IF(SUM(O24)&gt;0,1,"FALSE"),IF(SUM(P24)&gt;0,1,"FALSE"),IF(SUM(Q24)&gt;0,1,"FALSE"),IF(SUM(R24)&gt;0,1,"FALSE"),IF(SUM(S24)&gt;0,1,"FALSE"),IF(SUM(T24)&gt;0,1,"FALSE"),IF(SUM(U24)&gt;0,1,"FALSE"),IF(SUM(V24)&gt;0,1,"FALSE"),IF(SUM(W24)&gt;0,1,"FALSE"),IF(SUM(X24)&gt;0,1,"FALSE"),IF(SUM(Y24)&gt;0,1,"FALSE"),IF(SUM(Z24)&gt;0,1,"FALSE"),IF(SUM(AA24)&gt;0,1,"FALSE"),IF(SUM(AB24)&gt;0,1,"FALSE"),IF(SUM(AC24)&gt;0,1,"FALSE"),IF(SUM(AD24)&gt;0,1,"FALSE"),IF(SUM(AE24)&gt;0,1,"FALSE"),IF(SUM(AF24)&gt;0,1,"FALSE"),IF(SUM(AG24)&gt;0,1,"FALSE"),IF(SUM(AH24)&gt;0,1,"FALSE"),IF(SUM(AI24)&gt;0,1,"FALSE"),IF(SUM(AJ24)&gt;0,1,"FALSE"),IF(SUM(AK24)&gt;0,1,"FALSE"),IF(SUM(AL24)&gt;0,1,"FALSE"))</f>
        <v/>
      </c>
      <c r="AN25" s="14" t="n"/>
      <c r="AO25" s="14">
        <f>MAX(AO24:AO24)</f>
        <v/>
      </c>
      <c r="AP25" s="14">
        <f>MAX(AP24:AP24)</f>
        <v/>
      </c>
      <c r="AQ25" s="14">
        <f>MAX(AQ24:AQ24)</f>
        <v/>
      </c>
      <c r="AR25" s="14">
        <f>MAX(AR24:AR24)</f>
        <v/>
      </c>
      <c r="AS25" s="14">
        <f>SUM(AS24:AS24)</f>
        <v/>
      </c>
      <c r="AT25" s="14">
        <f>SUM(AT24:AT24)</f>
        <v/>
      </c>
      <c r="AU25" s="14">
        <f>SUM(AU24:AU24)</f>
        <v/>
      </c>
      <c r="AV25" s="14">
        <f>SUM(AV24:AV24)</f>
        <v/>
      </c>
      <c r="AW25" s="14">
        <f>SUM(AW24:AW24)</f>
        <v/>
      </c>
    </row>
    <row r="26" spans="1:49">
      <c r="A26" s="12" t="n">
        <v>20</v>
      </c>
      <c r="B26" s="12" t="s">
        <v>52</v>
      </c>
      <c r="C26" s="12" t="s">
        <v>53</v>
      </c>
      <c r="D26" s="12" t="s">
        <v>54</v>
      </c>
      <c r="E26" s="12" t="s">
        <v>43</v>
      </c>
      <c r="F26" s="12" t="s">
        <v>32</v>
      </c>
      <c r="G26" s="12" t="n"/>
      <c r="H26" s="12" t="s">
        <v>7</v>
      </c>
      <c r="I26" s="12" t="s">
        <v>7</v>
      </c>
      <c r="J26" s="12" t="s">
        <v>7</v>
      </c>
      <c r="K26" s="12" t="s">
        <v>7</v>
      </c>
      <c r="L26" s="12" t="s">
        <v>7</v>
      </c>
      <c r="M26" s="12" t="s">
        <v>7</v>
      </c>
      <c r="N26" s="12" t="s">
        <v>7</v>
      </c>
      <c r="O26" s="12" t="s">
        <v>7</v>
      </c>
      <c r="P26" s="12" t="n">
        <v>8</v>
      </c>
      <c r="Q26" s="12" t="n"/>
      <c r="R26" s="12" t="n"/>
      <c r="S26" s="12" t="n"/>
      <c r="T26" s="12" t="s">
        <v>7</v>
      </c>
      <c r="U26" s="12" t="s">
        <v>7</v>
      </c>
      <c r="V26" s="12" t="n">
        <v>8</v>
      </c>
      <c r="W26" s="12" t="n">
        <v>8</v>
      </c>
      <c r="X26" s="12" t="n">
        <v>8</v>
      </c>
      <c r="Y26" s="12" t="n">
        <v>8</v>
      </c>
      <c r="Z26" s="12" t="n">
        <v>8</v>
      </c>
      <c r="AA26" s="12" t="s">
        <v>7</v>
      </c>
      <c r="AB26" s="12" t="s">
        <v>7</v>
      </c>
      <c r="AC26" s="12" t="n">
        <v>8</v>
      </c>
      <c r="AD26" s="12" t="n">
        <v>8</v>
      </c>
      <c r="AE26" s="12" t="n">
        <v>8</v>
      </c>
      <c r="AF26" s="12" t="n"/>
      <c r="AG26" s="12" t="n"/>
      <c r="AH26" s="12" t="n"/>
      <c r="AI26" s="12" t="n"/>
      <c r="AJ26" s="12" t="n"/>
      <c r="AK26" s="12" t="n"/>
      <c r="AL26" s="12" t="n"/>
      <c r="AM26" s="13">
        <f>COUNT(H26:AL26)</f>
        <v/>
      </c>
      <c r="AN26" s="12" t="n"/>
      <c r="AO26" s="13">
        <f>COUNTIF(H26:AL26,"О")</f>
        <v/>
      </c>
      <c r="AP26" s="13">
        <f>COUNTIF(H26:AL26,"От")</f>
        <v/>
      </c>
      <c r="AQ26" s="13">
        <f>COUNTIF(H26:AL26,"Б")</f>
        <v/>
      </c>
      <c r="AR26" s="13">
        <f>COUNTIF(H26:AL26,"Н")</f>
        <v/>
      </c>
      <c r="AS26" s="12" t="n"/>
      <c r="AT26" s="13">
        <f>SUM(H26:AL26)</f>
        <v/>
      </c>
      <c r="AU26" s="12" t="n"/>
      <c r="AV26" s="13">
        <f>SUM(H26,I26,J26,K26,L26,M26,N26,O26,T26,U26,AA26,AB26,AH26,AI26)</f>
        <v/>
      </c>
      <c r="AW26" s="12" t="n"/>
    </row>
    <row r="27" spans="1:49">
      <c r="A27" s="12" t="n">
        <v>21</v>
      </c>
      <c r="B27" s="12" t="s">
        <v>52</v>
      </c>
      <c r="C27" s="12" t="s">
        <v>53</v>
      </c>
      <c r="D27" s="12" t="s">
        <v>54</v>
      </c>
      <c r="E27" s="12" t="s">
        <v>55</v>
      </c>
      <c r="F27" s="12" t="s">
        <v>32</v>
      </c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3">
        <f>COUNT(H27:AL27)</f>
        <v/>
      </c>
      <c r="AN27" s="12" t="n"/>
      <c r="AO27" s="12" t="n"/>
      <c r="AP27" s="12" t="n"/>
      <c r="AQ27" s="12" t="n"/>
      <c r="AR27" s="12" t="n"/>
      <c r="AS27" s="12" t="n"/>
      <c r="AT27" s="13">
        <f>SUM(H27:AL27)</f>
        <v/>
      </c>
      <c r="AU27" s="12" t="n"/>
      <c r="AV27" s="13">
        <f>SUM(H27,I27,J27,K27,L27,M27,N27,O27,T27,U27,AA27,AB27,AH27,AI27)</f>
        <v/>
      </c>
      <c r="AW27" s="12" t="n"/>
    </row>
    <row r="28" spans="1:49" ht="15.75" customHeight="1" s="55">
      <c r="A28" s="12" t="n">
        <v>22</v>
      </c>
      <c r="B28" s="12" t="s">
        <v>52</v>
      </c>
      <c r="C28" s="12" t="s">
        <v>53</v>
      </c>
      <c r="D28" s="12" t="s">
        <v>54</v>
      </c>
      <c r="E28" s="12" t="s">
        <v>56</v>
      </c>
      <c r="F28" s="12" t="s">
        <v>32</v>
      </c>
      <c r="G28" s="12" t="s">
        <v>49</v>
      </c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5" t="n">
        <v>8</v>
      </c>
      <c r="R28" s="15" t="n">
        <v>8</v>
      </c>
      <c r="S28" s="15" t="n">
        <v>8</v>
      </c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3">
        <f>SUM(H28:AL28)/8</f>
        <v/>
      </c>
      <c r="AN28" s="12" t="n"/>
      <c r="AO28" s="12" t="n"/>
      <c r="AP28" s="12" t="n"/>
      <c r="AQ28" s="12" t="n"/>
      <c r="AR28" s="12" t="n"/>
      <c r="AS28" s="13">
        <f>COUNTIF(H28:AL28,"В")+SUM(H28:AL28)/8</f>
        <v/>
      </c>
      <c r="AT28" s="13">
        <f>SUM(H28:AL28)</f>
        <v/>
      </c>
      <c r="AU28" s="12" t="n"/>
      <c r="AV28" s="12" t="n"/>
      <c r="AW28" s="12" t="n"/>
    </row>
    <row r="29" spans="1:49">
      <c r="A29" s="14" t="n">
        <v>23</v>
      </c>
      <c r="B29" s="14" t="s">
        <v>52</v>
      </c>
      <c r="C29" s="14" t="s">
        <v>53</v>
      </c>
      <c r="D29" s="14" t="s">
        <v>54</v>
      </c>
      <c r="E29" s="14" t="s">
        <v>33</v>
      </c>
      <c r="F29" s="14" t="n"/>
      <c r="G29" s="14" t="n"/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8</v>
      </c>
      <c r="Q29" s="14" t="n">
        <v>8</v>
      </c>
      <c r="R29" s="14" t="n">
        <v>8</v>
      </c>
      <c r="S29" s="14" t="n">
        <v>8</v>
      </c>
      <c r="T29" s="14" t="n">
        <v>0</v>
      </c>
      <c r="U29" s="14" t="n">
        <v>0</v>
      </c>
      <c r="V29" s="14" t="n">
        <v>8</v>
      </c>
      <c r="W29" s="14" t="n">
        <v>8</v>
      </c>
      <c r="X29" s="14" t="n">
        <v>8</v>
      </c>
      <c r="Y29" s="14" t="n">
        <v>8</v>
      </c>
      <c r="Z29" s="14" t="n">
        <v>8</v>
      </c>
      <c r="AA29" s="14" t="n">
        <v>0</v>
      </c>
      <c r="AB29" s="14" t="n">
        <v>0</v>
      </c>
      <c r="AC29" s="14" t="n">
        <v>8</v>
      </c>
      <c r="AD29" s="14" t="n">
        <v>8</v>
      </c>
      <c r="AE29" s="14" t="n">
        <v>8</v>
      </c>
      <c r="AF29" s="14" t="n"/>
      <c r="AG29" s="14" t="n"/>
      <c r="AH29" s="14" t="n"/>
      <c r="AI29" s="14" t="n"/>
      <c r="AJ29" s="14" t="n"/>
      <c r="AK29" s="14" t="n"/>
      <c r="AL29" s="14" t="n"/>
      <c r="AM29" s="14">
        <f>COUNT(IF(SUM(H26)&gt;0,1,"FALSE"),IF(SUM(I26)&gt;0,1,"FALSE"),IF(SUM(J26)&gt;0,1,"FALSE"),IF(SUM(K26)&gt;0,1,"FALSE"),IF(SUM(L26)&gt;0,1,"FALSE"),IF(SUM(M26)&gt;0,1,"FALSE"),IF(SUM(N26)&gt;0,1,"FALSE"),IF(SUM(O26)&gt;0,1,"FALSE"),IF(SUM(P26,P27)&gt;0,1,"FALSE"),IF(SUM(T26)&gt;0,1,"FALSE"),IF(SUM(U26)&gt;0,1,"FALSE"),IF(SUM(V26)&gt;0,1,"FALSE"),IF(SUM(W26)&gt;0,1,"FALSE"),IF(SUM(X26)&gt;0,1,"FALSE"),IF(SUM(Y26)&gt;0,1,"FALSE"),IF(SUM(Z26)&gt;0,1,"FALSE"),IF(SUM(AA26)&gt;0,1,"FALSE"),IF(SUM(AB26)&gt;0,1,"FALSE"),IF(SUM(AC26)&gt;0,1,"FALSE"),IF(SUM(AD26)&gt;0,1,"FALSE"),IF(SUM(AE26)&gt;0,1,"FALSE"),IF(SUM(Q28)&gt;0,1,"FALSE"),IF(SUM(R28)&gt;0,1,"FALSE"),IF(SUM(S28)&gt;0,1,"FALSE"))</f>
        <v/>
      </c>
      <c r="AN29" s="14" t="n"/>
      <c r="AO29" s="14">
        <f>MAX(AO26:AO28)</f>
        <v/>
      </c>
      <c r="AP29" s="14">
        <f>MAX(AP26:AP28)</f>
        <v/>
      </c>
      <c r="AQ29" s="14">
        <f>MAX(AQ26:AQ28)</f>
        <v/>
      </c>
      <c r="AR29" s="14">
        <f>MAX(AR26:AR28)</f>
        <v/>
      </c>
      <c r="AS29" s="14">
        <f>SUM(AS26:AS28)</f>
        <v/>
      </c>
      <c r="AT29" s="14">
        <f>SUM(AT26:AT28)</f>
        <v/>
      </c>
      <c r="AU29" s="14">
        <f>SUM(AU26:AU28)</f>
        <v/>
      </c>
      <c r="AV29" s="14">
        <f>SUM(AV26:AV28)</f>
        <v/>
      </c>
      <c r="AW29" s="14">
        <f>SUM(AW26:AW28)</f>
        <v/>
      </c>
    </row>
    <row r="30" spans="1:49">
      <c r="A30" s="12" t="n">
        <v>24</v>
      </c>
      <c r="B30" s="12" t="s">
        <v>57</v>
      </c>
      <c r="C30" s="12" t="s">
        <v>53</v>
      </c>
      <c r="D30" s="12" t="s">
        <v>58</v>
      </c>
      <c r="E30" s="12" t="s">
        <v>43</v>
      </c>
      <c r="F30" s="12" t="s">
        <v>32</v>
      </c>
      <c r="G30" s="12" t="n"/>
      <c r="H30" s="12" t="s">
        <v>7</v>
      </c>
      <c r="I30" s="12" t="s">
        <v>7</v>
      </c>
      <c r="J30" s="12" t="s">
        <v>7</v>
      </c>
      <c r="K30" s="12" t="s">
        <v>7</v>
      </c>
      <c r="L30" s="12" t="s">
        <v>7</v>
      </c>
      <c r="M30" s="12" t="s">
        <v>7</v>
      </c>
      <c r="N30" s="12" t="s">
        <v>7</v>
      </c>
      <c r="O30" s="12" t="s">
        <v>7</v>
      </c>
      <c r="P30" s="12" t="n">
        <v>8</v>
      </c>
      <c r="Q30" s="12" t="n">
        <v>8</v>
      </c>
      <c r="R30" s="12" t="n">
        <v>8</v>
      </c>
      <c r="S30" s="12" t="n">
        <v>8</v>
      </c>
      <c r="T30" s="12" t="s">
        <v>7</v>
      </c>
      <c r="U30" s="12" t="s">
        <v>7</v>
      </c>
      <c r="V30" s="12" t="n">
        <v>8</v>
      </c>
      <c r="W30" s="12" t="n">
        <v>8</v>
      </c>
      <c r="X30" s="12" t="n">
        <v>8</v>
      </c>
      <c r="Y30" s="12" t="n">
        <v>8</v>
      </c>
      <c r="Z30" s="12" t="n">
        <v>8</v>
      </c>
      <c r="AA30" s="12" t="s">
        <v>7</v>
      </c>
      <c r="AB30" s="12" t="s">
        <v>7</v>
      </c>
      <c r="AC30" s="12" t="n">
        <v>8</v>
      </c>
      <c r="AD30" s="12" t="n">
        <v>8</v>
      </c>
      <c r="AE30" s="12" t="n">
        <v>8</v>
      </c>
      <c r="AF30" s="12" t="n">
        <v>8</v>
      </c>
      <c r="AG30" s="12" t="n">
        <v>8</v>
      </c>
      <c r="AH30" s="12" t="s">
        <v>7</v>
      </c>
      <c r="AI30" s="12" t="s">
        <v>7</v>
      </c>
      <c r="AJ30" s="12" t="n">
        <v>8</v>
      </c>
      <c r="AK30" s="12" t="n">
        <v>8</v>
      </c>
      <c r="AL30" s="12" t="n">
        <v>8</v>
      </c>
      <c r="AM30" s="13">
        <f>COUNT(H30:AL30)</f>
        <v/>
      </c>
      <c r="AN30" s="12" t="n"/>
      <c r="AO30" s="13">
        <f>COUNTIF(H30:AL30,"О")</f>
        <v/>
      </c>
      <c r="AP30" s="13">
        <f>COUNTIF(H30:AL30,"От")</f>
        <v/>
      </c>
      <c r="AQ30" s="13">
        <f>COUNTIF(H30:AL30,"Б")</f>
        <v/>
      </c>
      <c r="AR30" s="13">
        <f>COUNTIF(H30:AL30,"Н")</f>
        <v/>
      </c>
      <c r="AS30" s="12" t="n"/>
      <c r="AT30" s="13">
        <f>SUM(H30:AL30)</f>
        <v/>
      </c>
      <c r="AU30" s="12" t="n"/>
      <c r="AV30" s="13">
        <f>SUM(H30,I30,J30,K30,L30,M30,N30,O30,T30,U30,AA30,AB30,AH30,AI30)</f>
        <v/>
      </c>
      <c r="AW30" s="12" t="n"/>
    </row>
    <row r="31" spans="1:49">
      <c r="A31" s="12" t="n">
        <v>25</v>
      </c>
      <c r="B31" s="12" t="s">
        <v>57</v>
      </c>
      <c r="C31" s="12" t="s">
        <v>53</v>
      </c>
      <c r="D31" s="12" t="s">
        <v>58</v>
      </c>
      <c r="E31" s="12" t="s">
        <v>55</v>
      </c>
      <c r="F31" s="12" t="s">
        <v>32</v>
      </c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3">
        <f>COUNT(H31:AL31)</f>
        <v/>
      </c>
      <c r="AN31" s="12" t="n"/>
      <c r="AO31" s="12" t="n"/>
      <c r="AP31" s="12" t="n"/>
      <c r="AQ31" s="12" t="n"/>
      <c r="AR31" s="12" t="n"/>
      <c r="AS31" s="12" t="n"/>
      <c r="AT31" s="13">
        <f>SUM(H31:AL31)</f>
        <v/>
      </c>
      <c r="AU31" s="12" t="n"/>
      <c r="AV31" s="13">
        <f>SUM(H31,I31,J31,K31,L31,M31,N31,O31,T31,U31,AA31,AB31,AH31,AI31)</f>
        <v/>
      </c>
      <c r="AW31" s="12" t="n"/>
    </row>
    <row r="32" spans="1:49">
      <c r="A32" s="14" t="n">
        <v>26</v>
      </c>
      <c r="B32" s="14" t="s">
        <v>57</v>
      </c>
      <c r="C32" s="14" t="s">
        <v>53</v>
      </c>
      <c r="D32" s="14" t="s">
        <v>58</v>
      </c>
      <c r="E32" s="14" t="s">
        <v>33</v>
      </c>
      <c r="F32" s="14" t="n"/>
      <c r="G32" s="14" t="n"/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8</v>
      </c>
      <c r="Q32" s="14" t="n">
        <v>8</v>
      </c>
      <c r="R32" s="14" t="n">
        <v>8</v>
      </c>
      <c r="S32" s="14" t="n">
        <v>8</v>
      </c>
      <c r="T32" s="14" t="n">
        <v>0</v>
      </c>
      <c r="U32" s="14" t="n">
        <v>0</v>
      </c>
      <c r="V32" s="14" t="n">
        <v>8</v>
      </c>
      <c r="W32" s="14" t="n">
        <v>8</v>
      </c>
      <c r="X32" s="14" t="n">
        <v>8</v>
      </c>
      <c r="Y32" s="14" t="n">
        <v>8</v>
      </c>
      <c r="Z32" s="14" t="n">
        <v>8</v>
      </c>
      <c r="AA32" s="14" t="n">
        <v>0</v>
      </c>
      <c r="AB32" s="14" t="n">
        <v>0</v>
      </c>
      <c r="AC32" s="14" t="n">
        <v>8</v>
      </c>
      <c r="AD32" s="14" t="n">
        <v>8</v>
      </c>
      <c r="AE32" s="14" t="n">
        <v>8</v>
      </c>
      <c r="AF32" s="14" t="n">
        <v>8</v>
      </c>
      <c r="AG32" s="14" t="n">
        <v>8</v>
      </c>
      <c r="AH32" s="14" t="n">
        <v>0</v>
      </c>
      <c r="AI32" s="14" t="n">
        <v>0</v>
      </c>
      <c r="AJ32" s="14" t="n">
        <v>8</v>
      </c>
      <c r="AK32" s="14" t="n">
        <v>8</v>
      </c>
      <c r="AL32" s="14" t="n">
        <v>8</v>
      </c>
      <c r="AM32" s="14">
        <f>COUNT(IF(SUM(H30)&gt;0,1,"FALSE"),IF(SUM(I30)&gt;0,1,"FALSE"),IF(SUM(J30)&gt;0,1,"FALSE"),IF(SUM(K30)&gt;0,1,"FALSE"),IF(SUM(L30)&gt;0,1,"FALSE"),IF(SUM(M30)&gt;0,1,"FALSE"),IF(SUM(N30)&gt;0,1,"FALSE"),IF(SUM(O30)&gt;0,1,"FALSE"),IF(SUM(P31,P30)&gt;0,1,"FALSE"),IF(SUM(Q31,Q30)&gt;0,1,"FALSE"),IF(SUM(R30)&gt;0,1,"FALSE"),IF(SUM(S30)&gt;0,1,"FALSE"),IF(SUM(T30)&gt;0,1,"FALSE"),IF(SUM(U30)&gt;0,1,"FALSE"),IF(SUM(V30)&gt;0,1,"FALSE"),IF(SUM(W30)&gt;0,1,"FALSE"),IF(SUM(X30)&gt;0,1,"FALSE"),IF(SUM(Y30)&gt;0,1,"FALSE"),IF(SUM(Z30)&gt;0,1,"FALSE"),IF(SUM(AA30)&gt;0,1,"FALSE"),IF(SUM(AB30)&gt;0,1,"FALSE"),IF(SUM(AC30)&gt;0,1,"FALSE"),IF(SUM(AD30)&gt;0,1,"FALSE"),IF(SUM(AE30)&gt;0,1,"FALSE"),IF(SUM(AF30)&gt;0,1,"FALSE"),IF(SUM(AG30)&gt;0,1,"FALSE"),IF(SUM(AH30)&gt;0,1,"FALSE"),IF(SUM(AI30)&gt;0,1,"FALSE"),IF(SUM(AJ30)&gt;0,1,"FALSE"),IF(SUM(AK30)&gt;0,1,"FALSE"),IF(SUM(AL30)&gt;0,1,"FALSE"))</f>
        <v/>
      </c>
      <c r="AN32" s="14" t="n"/>
      <c r="AO32" s="14">
        <f>MAX(AO30:AO31)</f>
        <v/>
      </c>
      <c r="AP32" s="14">
        <f>MAX(AP30:AP31)</f>
        <v/>
      </c>
      <c r="AQ32" s="14">
        <f>MAX(AQ30:AQ31)</f>
        <v/>
      </c>
      <c r="AR32" s="14">
        <f>MAX(AR30:AR31)</f>
        <v/>
      </c>
      <c r="AS32" s="14">
        <f>SUM(AS30:AS31)</f>
        <v/>
      </c>
      <c r="AT32" s="14">
        <f>SUM(AT30:AT31)</f>
        <v/>
      </c>
      <c r="AU32" s="14">
        <f>SUM(AU30:AU31)</f>
        <v/>
      </c>
      <c r="AV32" s="14">
        <f>SUM(AV30:AV31)</f>
        <v/>
      </c>
      <c r="AW32" s="14">
        <f>SUM(AW30:AW31)</f>
        <v/>
      </c>
    </row>
    <row r="33" spans="1:49">
      <c r="A33" s="12" t="n">
        <v>27</v>
      </c>
      <c r="B33" s="12" t="s">
        <v>59</v>
      </c>
      <c r="C33" s="12" t="s">
        <v>53</v>
      </c>
      <c r="D33" s="12" t="s">
        <v>60</v>
      </c>
      <c r="E33" s="12" t="s">
        <v>43</v>
      </c>
      <c r="F33" s="12" t="s">
        <v>32</v>
      </c>
      <c r="G33" s="12" t="n"/>
      <c r="H33" s="12" t="s">
        <v>7</v>
      </c>
      <c r="I33" s="12" t="s">
        <v>7</v>
      </c>
      <c r="J33" s="12" t="s">
        <v>7</v>
      </c>
      <c r="K33" s="12" t="s">
        <v>7</v>
      </c>
      <c r="L33" s="12" t="s">
        <v>7</v>
      </c>
      <c r="M33" s="12" t="s">
        <v>7</v>
      </c>
      <c r="N33" s="12" t="s">
        <v>7</v>
      </c>
      <c r="O33" s="12" t="s">
        <v>7</v>
      </c>
      <c r="P33" s="12" t="n">
        <v>8</v>
      </c>
      <c r="Q33" s="12" t="n"/>
      <c r="R33" s="12" t="n"/>
      <c r="S33" s="12" t="n"/>
      <c r="T33" s="12" t="s">
        <v>7</v>
      </c>
      <c r="U33" s="12" t="s">
        <v>7</v>
      </c>
      <c r="V33" s="12" t="n">
        <v>8</v>
      </c>
      <c r="W33" s="12" t="n">
        <v>8</v>
      </c>
      <c r="X33" s="12" t="n">
        <v>8</v>
      </c>
      <c r="Y33" s="12" t="n">
        <v>8</v>
      </c>
      <c r="Z33" s="12" t="n">
        <v>8</v>
      </c>
      <c r="AA33" s="12" t="s">
        <v>7</v>
      </c>
      <c r="AB33" s="12" t="s">
        <v>7</v>
      </c>
      <c r="AC33" s="12" t="n">
        <v>8</v>
      </c>
      <c r="AD33" s="12" t="n">
        <v>8</v>
      </c>
      <c r="AE33" s="12" t="n">
        <v>8</v>
      </c>
      <c r="AF33" s="12" t="n"/>
      <c r="AG33" s="12" t="n"/>
      <c r="AH33" s="12" t="n"/>
      <c r="AI33" s="12" t="n"/>
      <c r="AJ33" s="12" t="n"/>
      <c r="AK33" s="12" t="n"/>
      <c r="AL33" s="12" t="n"/>
      <c r="AM33" s="13">
        <f>COUNT(H33:AL33)</f>
        <v/>
      </c>
      <c r="AN33" s="12" t="n"/>
      <c r="AO33" s="13">
        <f>COUNTIF(H33:AL33,"О")</f>
        <v/>
      </c>
      <c r="AP33" s="13">
        <f>COUNTIF(H33:AL33,"От")</f>
        <v/>
      </c>
      <c r="AQ33" s="13">
        <f>COUNTIF(H33:AL33,"Б")</f>
        <v/>
      </c>
      <c r="AR33" s="13">
        <f>COUNTIF(H33:AL33,"Н")</f>
        <v/>
      </c>
      <c r="AS33" s="12" t="n"/>
      <c r="AT33" s="13">
        <f>SUM(H33:AL33)</f>
        <v/>
      </c>
      <c r="AU33" s="12" t="n"/>
      <c r="AV33" s="13">
        <f>SUM(H33,I33,J33,K33,L33,M33,N33,O33,T33,U33,AA33,AB33,AH33,AI33)</f>
        <v/>
      </c>
      <c r="AW33" s="12" t="n"/>
    </row>
    <row r="34" spans="1:49">
      <c r="A34" s="12" t="n">
        <v>28</v>
      </c>
      <c r="B34" s="12" t="s">
        <v>59</v>
      </c>
      <c r="C34" s="12" t="s">
        <v>53</v>
      </c>
      <c r="D34" s="12" t="s">
        <v>60</v>
      </c>
      <c r="E34" s="12" t="s">
        <v>55</v>
      </c>
      <c r="F34" s="12" t="s">
        <v>32</v>
      </c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3">
        <f>COUNT(H34:AL34)</f>
        <v/>
      </c>
      <c r="AN34" s="12" t="n"/>
      <c r="AO34" s="12" t="n"/>
      <c r="AP34" s="12" t="n"/>
      <c r="AQ34" s="12" t="n"/>
      <c r="AR34" s="12" t="n"/>
      <c r="AS34" s="12" t="n"/>
      <c r="AT34" s="13">
        <f>SUM(H34:AL34)</f>
        <v/>
      </c>
      <c r="AU34" s="12" t="n"/>
      <c r="AV34" s="13">
        <f>SUM(H34,I34,J34,K34,L34,M34,N34,O34,T34,U34,AA34,AB34,AH34,AI34)</f>
        <v/>
      </c>
      <c r="AW34" s="12" t="n"/>
    </row>
    <row r="35" spans="1:49" ht="15.75" customHeight="1" s="55">
      <c r="A35" s="12" t="n">
        <v>29</v>
      </c>
      <c r="B35" s="12" t="s">
        <v>59</v>
      </c>
      <c r="C35" s="12" t="s">
        <v>53</v>
      </c>
      <c r="D35" s="12" t="s">
        <v>60</v>
      </c>
      <c r="E35" s="12" t="s">
        <v>61</v>
      </c>
      <c r="F35" s="12" t="s">
        <v>32</v>
      </c>
      <c r="G35" s="12" t="s">
        <v>49</v>
      </c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5" t="n">
        <v>8</v>
      </c>
      <c r="R35" s="15" t="n">
        <v>8</v>
      </c>
      <c r="S35" s="15" t="n">
        <v>8</v>
      </c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3">
        <f>SUM(H35:AL35)/8</f>
        <v/>
      </c>
      <c r="AN35" s="12" t="n"/>
      <c r="AO35" s="12" t="n"/>
      <c r="AP35" s="12" t="n"/>
      <c r="AQ35" s="12" t="n"/>
      <c r="AR35" s="12" t="n"/>
      <c r="AS35" s="13">
        <f>COUNTIF(H35:AL35,"В")+SUM(H35:AL35)/8</f>
        <v/>
      </c>
      <c r="AT35" s="13">
        <f>SUM(H35:AL35)</f>
        <v/>
      </c>
      <c r="AU35" s="12" t="n"/>
      <c r="AV35" s="12" t="n"/>
      <c r="AW35" s="12" t="n"/>
    </row>
    <row r="36" spans="1:49">
      <c r="A36" s="14" t="n">
        <v>30</v>
      </c>
      <c r="B36" s="14" t="s">
        <v>59</v>
      </c>
      <c r="C36" s="14" t="s">
        <v>53</v>
      </c>
      <c r="D36" s="14" t="s">
        <v>60</v>
      </c>
      <c r="E36" s="14" t="s">
        <v>33</v>
      </c>
      <c r="F36" s="14" t="n"/>
      <c r="G36" s="14" t="n"/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8</v>
      </c>
      <c r="Q36" s="14" t="n">
        <v>8</v>
      </c>
      <c r="R36" s="14" t="n">
        <v>8</v>
      </c>
      <c r="S36" s="14" t="n">
        <v>8</v>
      </c>
      <c r="T36" s="14" t="n">
        <v>0</v>
      </c>
      <c r="U36" s="14" t="n">
        <v>0</v>
      </c>
      <c r="V36" s="14" t="n">
        <v>8</v>
      </c>
      <c r="W36" s="14" t="n">
        <v>8</v>
      </c>
      <c r="X36" s="14" t="n">
        <v>8</v>
      </c>
      <c r="Y36" s="14" t="n">
        <v>8</v>
      </c>
      <c r="Z36" s="14" t="n">
        <v>8</v>
      </c>
      <c r="AA36" s="14" t="n">
        <v>0</v>
      </c>
      <c r="AB36" s="14" t="n">
        <v>0</v>
      </c>
      <c r="AC36" s="14" t="n">
        <v>8</v>
      </c>
      <c r="AD36" s="14" t="n">
        <v>8</v>
      </c>
      <c r="AE36" s="14" t="n">
        <v>8</v>
      </c>
      <c r="AF36" s="14" t="n"/>
      <c r="AG36" s="14" t="n"/>
      <c r="AH36" s="14" t="n"/>
      <c r="AI36" s="14" t="n"/>
      <c r="AJ36" s="14" t="n"/>
      <c r="AK36" s="14" t="n"/>
      <c r="AL36" s="14" t="n"/>
      <c r="AM36" s="14">
        <f>COUNT(IF(SUM(H33)&gt;0,1,"FALSE"),IF(SUM(I33)&gt;0,1,"FALSE"),IF(SUM(J33)&gt;0,1,"FALSE"),IF(SUM(K33)&gt;0,1,"FALSE"),IF(SUM(L33)&gt;0,1,"FALSE"),IF(SUM(M33)&gt;0,1,"FALSE"),IF(SUM(N33)&gt;0,1,"FALSE"),IF(SUM(O33)&gt;0,1,"FALSE"),IF(SUM(P33,P34)&gt;0,1,"FALSE"),IF(SUM(T33)&gt;0,1,"FALSE"),IF(SUM(U33)&gt;0,1,"FALSE"),IF(SUM(V33)&gt;0,1,"FALSE"),IF(SUM(W33)&gt;0,1,"FALSE"),IF(SUM(X33)&gt;0,1,"FALSE"),IF(SUM(Y33)&gt;0,1,"FALSE"),IF(SUM(Z33)&gt;0,1,"FALSE"),IF(SUM(AA33)&gt;0,1,"FALSE"),IF(SUM(AB33)&gt;0,1,"FALSE"),IF(SUM(AC33)&gt;0,1,"FALSE"),IF(SUM(AD33)&gt;0,1,"FALSE"),IF(SUM(AE33)&gt;0,1,"FALSE"),IF(SUM(Q35)&gt;0,1,"FALSE"),IF(SUM(R35)&gt;0,1,"FALSE"),IF(SUM(S35)&gt;0,1,"FALSE"))</f>
        <v/>
      </c>
      <c r="AN36" s="14" t="n"/>
      <c r="AO36" s="14">
        <f>MAX(AO33:AO35)</f>
        <v/>
      </c>
      <c r="AP36" s="14">
        <f>MAX(AP33:AP35)</f>
        <v/>
      </c>
      <c r="AQ36" s="14">
        <f>MAX(AQ33:AQ35)</f>
        <v/>
      </c>
      <c r="AR36" s="14">
        <f>MAX(AR33:AR35)</f>
        <v/>
      </c>
      <c r="AS36" s="14">
        <f>SUM(AS33:AS35)</f>
        <v/>
      </c>
      <c r="AT36" s="14">
        <f>SUM(AT33:AT35)</f>
        <v/>
      </c>
      <c r="AU36" s="14">
        <f>SUM(AU33:AU35)</f>
        <v/>
      </c>
      <c r="AV36" s="14">
        <f>SUM(AV33:AV35)</f>
        <v/>
      </c>
      <c r="AW36" s="14">
        <f>SUM(AW33:AW35)</f>
        <v/>
      </c>
    </row>
    <row r="37" spans="1:49">
      <c r="A37" s="12" t="n">
        <v>31</v>
      </c>
      <c r="B37" s="12" t="s">
        <v>62</v>
      </c>
      <c r="C37" s="12" t="s">
        <v>53</v>
      </c>
      <c r="D37" s="12" t="s">
        <v>63</v>
      </c>
      <c r="E37" s="12" t="s">
        <v>31</v>
      </c>
      <c r="F37" s="12" t="s">
        <v>32</v>
      </c>
      <c r="G37" s="12" t="n"/>
      <c r="H37" s="12" t="s">
        <v>7</v>
      </c>
      <c r="I37" s="12" t="s">
        <v>7</v>
      </c>
      <c r="J37" s="12" t="s">
        <v>7</v>
      </c>
      <c r="K37" s="12" t="s">
        <v>7</v>
      </c>
      <c r="L37" s="12" t="s">
        <v>7</v>
      </c>
      <c r="M37" s="12" t="s">
        <v>7</v>
      </c>
      <c r="N37" s="12" t="s">
        <v>7</v>
      </c>
      <c r="O37" s="12" t="s">
        <v>7</v>
      </c>
      <c r="P37" s="12" t="n">
        <v>8</v>
      </c>
      <c r="Q37" s="12" t="n">
        <v>8</v>
      </c>
      <c r="R37" s="12" t="n">
        <v>8</v>
      </c>
      <c r="S37" s="12" t="n">
        <v>8</v>
      </c>
      <c r="T37" s="12" t="s">
        <v>7</v>
      </c>
      <c r="U37" s="12" t="s">
        <v>7</v>
      </c>
      <c r="V37" s="12" t="n">
        <v>8</v>
      </c>
      <c r="W37" s="12" t="n">
        <v>8</v>
      </c>
      <c r="X37" s="12" t="n">
        <v>8</v>
      </c>
      <c r="Y37" s="12" t="n">
        <v>8</v>
      </c>
      <c r="Z37" s="12" t="n">
        <v>8</v>
      </c>
      <c r="AA37" s="12" t="s">
        <v>7</v>
      </c>
      <c r="AB37" s="12" t="s">
        <v>7</v>
      </c>
      <c r="AC37" s="12" t="n">
        <v>8</v>
      </c>
      <c r="AD37" s="12" t="n">
        <v>8</v>
      </c>
      <c r="AE37" s="12" t="n">
        <v>8</v>
      </c>
      <c r="AF37" s="12" t="n">
        <v>8</v>
      </c>
      <c r="AG37" s="12" t="n">
        <v>8</v>
      </c>
      <c r="AH37" s="12" t="s">
        <v>7</v>
      </c>
      <c r="AI37" s="12" t="s">
        <v>7</v>
      </c>
      <c r="AJ37" s="12" t="n">
        <v>8</v>
      </c>
      <c r="AK37" s="12" t="n">
        <v>8</v>
      </c>
      <c r="AL37" s="12" t="n">
        <v>8</v>
      </c>
      <c r="AM37" s="13">
        <f>COUNT(H37:AL37)</f>
        <v/>
      </c>
      <c r="AN37" s="12" t="n"/>
      <c r="AO37" s="13">
        <f>COUNTIF(H37:AL37,"О")</f>
        <v/>
      </c>
      <c r="AP37" s="13">
        <f>COUNTIF(H37:AL37,"От")</f>
        <v/>
      </c>
      <c r="AQ37" s="13">
        <f>COUNTIF(H37:AL37,"Б")</f>
        <v/>
      </c>
      <c r="AR37" s="13">
        <f>COUNTIF(H37:AL37,"Н")</f>
        <v/>
      </c>
      <c r="AS37" s="12" t="n"/>
      <c r="AT37" s="13">
        <f>SUM(H37:AL37)</f>
        <v/>
      </c>
      <c r="AU37" s="12" t="n"/>
      <c r="AV37" s="13">
        <f>SUM(H37,I37,J37,K37,L37,M37,N37,O37,T37,U37,AA37,AB37,AH37,AI37)</f>
        <v/>
      </c>
      <c r="AW37" s="12" t="n"/>
    </row>
    <row r="38" spans="1:49">
      <c r="A38" s="12" t="n">
        <v>32</v>
      </c>
      <c r="B38" s="12" t="s">
        <v>62</v>
      </c>
      <c r="C38" s="12" t="s">
        <v>53</v>
      </c>
      <c r="D38" s="12" t="s">
        <v>63</v>
      </c>
      <c r="E38" s="12" t="s">
        <v>55</v>
      </c>
      <c r="F38" s="12" t="s">
        <v>32</v>
      </c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3">
        <f>COUNT(H38:AL38)</f>
        <v/>
      </c>
      <c r="AN38" s="12" t="n"/>
      <c r="AO38" s="12" t="n"/>
      <c r="AP38" s="12" t="n"/>
      <c r="AQ38" s="12" t="n"/>
      <c r="AR38" s="12" t="n"/>
      <c r="AS38" s="12" t="n"/>
      <c r="AT38" s="13">
        <f>SUM(H38:AL38)</f>
        <v/>
      </c>
      <c r="AU38" s="12" t="n"/>
      <c r="AV38" s="13">
        <f>SUM(H38,I38,J38,K38,L38,M38,N38,O38,T38,U38,AA38,AB38,AH38,AI38)</f>
        <v/>
      </c>
      <c r="AW38" s="12" t="n"/>
    </row>
    <row r="39" spans="1:49">
      <c r="A39" s="14" t="n">
        <v>33</v>
      </c>
      <c r="B39" s="14" t="s">
        <v>62</v>
      </c>
      <c r="C39" s="14" t="s">
        <v>53</v>
      </c>
      <c r="D39" s="14" t="s">
        <v>63</v>
      </c>
      <c r="E39" s="14" t="s">
        <v>33</v>
      </c>
      <c r="F39" s="14" t="n"/>
      <c r="G39" s="14" t="n"/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8</v>
      </c>
      <c r="Q39" s="14" t="n">
        <v>8</v>
      </c>
      <c r="R39" s="14" t="n">
        <v>8</v>
      </c>
      <c r="S39" s="14" t="n">
        <v>8</v>
      </c>
      <c r="T39" s="14" t="n">
        <v>0</v>
      </c>
      <c r="U39" s="14" t="n">
        <v>0</v>
      </c>
      <c r="V39" s="14" t="n">
        <v>8</v>
      </c>
      <c r="W39" s="14" t="n">
        <v>8</v>
      </c>
      <c r="X39" s="14" t="n">
        <v>8</v>
      </c>
      <c r="Y39" s="14" t="n">
        <v>8</v>
      </c>
      <c r="Z39" s="14" t="n">
        <v>8</v>
      </c>
      <c r="AA39" s="14" t="n">
        <v>0</v>
      </c>
      <c r="AB39" s="14" t="n">
        <v>0</v>
      </c>
      <c r="AC39" s="14" t="n">
        <v>8</v>
      </c>
      <c r="AD39" s="14" t="n">
        <v>8</v>
      </c>
      <c r="AE39" s="14" t="n">
        <v>8</v>
      </c>
      <c r="AF39" s="14" t="n">
        <v>8</v>
      </c>
      <c r="AG39" s="14" t="n">
        <v>8</v>
      </c>
      <c r="AH39" s="14" t="n">
        <v>0</v>
      </c>
      <c r="AI39" s="14" t="n">
        <v>0</v>
      </c>
      <c r="AJ39" s="14" t="n">
        <v>8</v>
      </c>
      <c r="AK39" s="14" t="n">
        <v>8</v>
      </c>
      <c r="AL39" s="14" t="n">
        <v>8</v>
      </c>
      <c r="AM39" s="14">
        <f>COUNT(IF(SUM(H37)&gt;0,1,"FALSE"),IF(SUM(I37)&gt;0,1,"FALSE"),IF(SUM(J37)&gt;0,1,"FALSE"),IF(SUM(K37)&gt;0,1,"FALSE"),IF(SUM(L37)&gt;0,1,"FALSE"),IF(SUM(M37)&gt;0,1,"FALSE"),IF(SUM(N37)&gt;0,1,"FALSE"),IF(SUM(O37)&gt;0,1,"FALSE"),IF(SUM(P38,P37)&gt;0,1,"FALSE"),IF(SUM(Q37,Q38)&gt;0,1,"FALSE"),IF(SUM(R37)&gt;0,1,"FALSE"),IF(SUM(S37)&gt;0,1,"FALSE"),IF(SUM(T37)&gt;0,1,"FALSE"),IF(SUM(U37)&gt;0,1,"FALSE"),IF(SUM(V37)&gt;0,1,"FALSE"),IF(SUM(W37)&gt;0,1,"FALSE"),IF(SUM(X37)&gt;0,1,"FALSE"),IF(SUM(Y37)&gt;0,1,"FALSE"),IF(SUM(Z37)&gt;0,1,"FALSE"),IF(SUM(AA37)&gt;0,1,"FALSE"),IF(SUM(AB37)&gt;0,1,"FALSE"),IF(SUM(AC37)&gt;0,1,"FALSE"),IF(SUM(AD37)&gt;0,1,"FALSE"),IF(SUM(AE37)&gt;0,1,"FALSE"),IF(SUM(AF37)&gt;0,1,"FALSE"),IF(SUM(AG37)&gt;0,1,"FALSE"),IF(SUM(AH37)&gt;0,1,"FALSE"),IF(SUM(AI37)&gt;0,1,"FALSE"),IF(SUM(AJ37)&gt;0,1,"FALSE"),IF(SUM(AK37)&gt;0,1,"FALSE"),IF(SUM(AL37)&gt;0,1,"FALSE"))</f>
        <v/>
      </c>
      <c r="AN39" s="14" t="n"/>
      <c r="AO39" s="14">
        <f>MAX(AO37:AO38)</f>
        <v/>
      </c>
      <c r="AP39" s="14">
        <f>MAX(AP37:AP38)</f>
        <v/>
      </c>
      <c r="AQ39" s="14">
        <f>MAX(AQ37:AQ38)</f>
        <v/>
      </c>
      <c r="AR39" s="14">
        <f>MAX(AR37:AR38)</f>
        <v/>
      </c>
      <c r="AS39" s="14">
        <f>SUM(AS37:AS38)</f>
        <v/>
      </c>
      <c r="AT39" s="14">
        <f>SUM(AT37:AT38)</f>
        <v/>
      </c>
      <c r="AU39" s="14">
        <f>SUM(AU37:AU38)</f>
        <v/>
      </c>
      <c r="AV39" s="14">
        <f>SUM(AV37:AV38)</f>
        <v/>
      </c>
      <c r="AW39" s="14">
        <f>SUM(AW37:AW38)</f>
        <v/>
      </c>
    </row>
    <row r="40" spans="1:49">
      <c r="A40" s="12" t="n">
        <v>34</v>
      </c>
      <c r="B40" s="12" t="s">
        <v>64</v>
      </c>
      <c r="C40" s="12" t="s">
        <v>53</v>
      </c>
      <c r="D40" s="12" t="s">
        <v>58</v>
      </c>
      <c r="E40" s="12" t="s">
        <v>43</v>
      </c>
      <c r="F40" s="12" t="s">
        <v>32</v>
      </c>
      <c r="G40" s="12" t="n"/>
      <c r="H40" s="12" t="s">
        <v>7</v>
      </c>
      <c r="I40" s="12" t="s">
        <v>7</v>
      </c>
      <c r="J40" s="12" t="s">
        <v>7</v>
      </c>
      <c r="K40" s="12" t="s">
        <v>7</v>
      </c>
      <c r="L40" s="12" t="s">
        <v>7</v>
      </c>
      <c r="M40" s="12" t="s">
        <v>7</v>
      </c>
      <c r="N40" s="12" t="s">
        <v>7</v>
      </c>
      <c r="O40" s="12" t="s">
        <v>7</v>
      </c>
      <c r="P40" s="12" t="n">
        <v>8</v>
      </c>
      <c r="Q40" s="12" t="n">
        <v>8</v>
      </c>
      <c r="R40" s="12" t="n">
        <v>8</v>
      </c>
      <c r="S40" s="12" t="n">
        <v>8</v>
      </c>
      <c r="T40" s="12" t="s">
        <v>7</v>
      </c>
      <c r="U40" s="12" t="s">
        <v>7</v>
      </c>
      <c r="V40" s="12" t="n">
        <v>8</v>
      </c>
      <c r="W40" s="12" t="n">
        <v>8</v>
      </c>
      <c r="X40" s="12" t="n">
        <v>8</v>
      </c>
      <c r="Y40" s="12" t="n">
        <v>8</v>
      </c>
      <c r="Z40" s="12" t="n">
        <v>8</v>
      </c>
      <c r="AA40" s="12" t="s">
        <v>7</v>
      </c>
      <c r="AB40" s="12" t="s">
        <v>7</v>
      </c>
      <c r="AC40" s="12" t="n">
        <v>8</v>
      </c>
      <c r="AD40" s="12" t="n">
        <v>8</v>
      </c>
      <c r="AE40" s="12" t="n">
        <v>8</v>
      </c>
      <c r="AF40" s="12" t="n">
        <v>8</v>
      </c>
      <c r="AG40" s="12" t="n">
        <v>8</v>
      </c>
      <c r="AH40" s="12" t="s">
        <v>7</v>
      </c>
      <c r="AI40" s="12" t="s">
        <v>7</v>
      </c>
      <c r="AJ40" s="12" t="n"/>
      <c r="AK40" s="12" t="n"/>
      <c r="AL40" s="12" t="n"/>
      <c r="AM40" s="13">
        <f>COUNT(H40:AL40)</f>
        <v/>
      </c>
      <c r="AN40" s="12" t="n"/>
      <c r="AO40" s="13">
        <f>COUNTIF(H40:AL40,"О")</f>
        <v/>
      </c>
      <c r="AP40" s="13">
        <f>COUNTIF(H40:AL40,"От")</f>
        <v/>
      </c>
      <c r="AQ40" s="13">
        <f>COUNTIF(H40:AL40,"Б")</f>
        <v/>
      </c>
      <c r="AR40" s="13">
        <f>COUNTIF(H40:AL40,"Н")</f>
        <v/>
      </c>
      <c r="AS40" s="12" t="n"/>
      <c r="AT40" s="13">
        <f>SUM(H40:AL40)</f>
        <v/>
      </c>
      <c r="AU40" s="12" t="n"/>
      <c r="AV40" s="13">
        <f>SUM(H40,I40,J40,K40,L40,M40,N40,O40,T40,U40,AA40,AB40,AH40,AI40)</f>
        <v/>
      </c>
      <c r="AW40" s="12" t="n"/>
    </row>
    <row r="41" spans="1:49">
      <c r="A41" s="12" t="n">
        <v>35</v>
      </c>
      <c r="B41" s="12" t="s">
        <v>64</v>
      </c>
      <c r="C41" s="12" t="s">
        <v>53</v>
      </c>
      <c r="D41" s="12" t="s">
        <v>58</v>
      </c>
      <c r="E41" s="12" t="s">
        <v>55</v>
      </c>
      <c r="F41" s="12" t="s">
        <v>32</v>
      </c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3">
        <f>COUNT(H41:AL41)</f>
        <v/>
      </c>
      <c r="AN41" s="12" t="n"/>
      <c r="AO41" s="12" t="n"/>
      <c r="AP41" s="12" t="n"/>
      <c r="AQ41" s="12" t="n"/>
      <c r="AR41" s="12" t="n"/>
      <c r="AS41" s="12" t="n"/>
      <c r="AT41" s="13">
        <f>SUM(H41:AL41)</f>
        <v/>
      </c>
      <c r="AU41" s="12" t="n"/>
      <c r="AV41" s="13">
        <f>SUM(H41,I41,J41,K41,L41,M41,N41,O41,T41,U41,AA41,AB41,AH41,AI41)</f>
        <v/>
      </c>
      <c r="AW41" s="12" t="n"/>
    </row>
    <row r="42" spans="1:49" ht="15.75" customHeight="1" s="55">
      <c r="A42" s="12" t="n">
        <v>36</v>
      </c>
      <c r="B42" s="12" t="s">
        <v>64</v>
      </c>
      <c r="C42" s="12" t="s">
        <v>53</v>
      </c>
      <c r="D42" s="12" t="s">
        <v>58</v>
      </c>
      <c r="E42" s="12" t="s">
        <v>65</v>
      </c>
      <c r="F42" s="12" t="s">
        <v>32</v>
      </c>
      <c r="G42" s="12" t="s">
        <v>49</v>
      </c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5" t="n">
        <v>8</v>
      </c>
      <c r="AK42" s="15" t="n">
        <v>8</v>
      </c>
      <c r="AL42" s="15" t="n">
        <v>8</v>
      </c>
      <c r="AM42" s="13">
        <f>SUM(H42:AL42)/8</f>
        <v/>
      </c>
      <c r="AN42" s="12" t="n"/>
      <c r="AO42" s="12" t="n"/>
      <c r="AP42" s="12" t="n"/>
      <c r="AQ42" s="12" t="n"/>
      <c r="AR42" s="12" t="n"/>
      <c r="AS42" s="13">
        <f>COUNTIF(H42:AL42,"В")+SUM(H42:AL42)/8</f>
        <v/>
      </c>
      <c r="AT42" s="13">
        <f>SUM(H42:AL42)</f>
        <v/>
      </c>
      <c r="AU42" s="12" t="n"/>
      <c r="AV42" s="12" t="n"/>
      <c r="AW42" s="12" t="n"/>
    </row>
    <row r="43" spans="1:49">
      <c r="A43" s="14" t="n">
        <v>37</v>
      </c>
      <c r="B43" s="14" t="s">
        <v>64</v>
      </c>
      <c r="C43" s="14" t="s">
        <v>53</v>
      </c>
      <c r="D43" s="14" t="s">
        <v>58</v>
      </c>
      <c r="E43" s="14" t="s">
        <v>33</v>
      </c>
      <c r="F43" s="14" t="n"/>
      <c r="G43" s="14" t="n"/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8</v>
      </c>
      <c r="Q43" s="14" t="n">
        <v>8</v>
      </c>
      <c r="R43" s="14" t="n">
        <v>8</v>
      </c>
      <c r="S43" s="14" t="n">
        <v>8</v>
      </c>
      <c r="T43" s="14" t="n">
        <v>0</v>
      </c>
      <c r="U43" s="14" t="n">
        <v>0</v>
      </c>
      <c r="V43" s="14" t="n">
        <v>8</v>
      </c>
      <c r="W43" s="14" t="n">
        <v>8</v>
      </c>
      <c r="X43" s="14" t="n">
        <v>8</v>
      </c>
      <c r="Y43" s="14" t="n">
        <v>8</v>
      </c>
      <c r="Z43" s="14" t="n">
        <v>8</v>
      </c>
      <c r="AA43" s="14" t="n">
        <v>0</v>
      </c>
      <c r="AB43" s="14" t="n">
        <v>0</v>
      </c>
      <c r="AC43" s="14" t="n">
        <v>8</v>
      </c>
      <c r="AD43" s="14" t="n">
        <v>8</v>
      </c>
      <c r="AE43" s="14" t="n">
        <v>8</v>
      </c>
      <c r="AF43" s="14" t="n">
        <v>8</v>
      </c>
      <c r="AG43" s="14" t="n">
        <v>8</v>
      </c>
      <c r="AH43" s="14" t="n">
        <v>0</v>
      </c>
      <c r="AI43" s="14" t="n">
        <v>0</v>
      </c>
      <c r="AJ43" s="14" t="n">
        <v>8</v>
      </c>
      <c r="AK43" s="14" t="n">
        <v>8</v>
      </c>
      <c r="AL43" s="14" t="n">
        <v>8</v>
      </c>
      <c r="AM43" s="14">
        <f>COUNT(IF(SUM(H40)&gt;0,1,"FALSE"),IF(SUM(I40)&gt;0,1,"FALSE"),IF(SUM(J40)&gt;0,1,"FALSE"),IF(SUM(K40)&gt;0,1,"FALSE"),IF(SUM(L40)&gt;0,1,"FALSE"),IF(SUM(M40)&gt;0,1,"FALSE"),IF(SUM(N40)&gt;0,1,"FALSE"),IF(SUM(O40)&gt;0,1,"FALSE"),IF(SUM(P40,P41)&gt;0,1,"FALSE"),IF(SUM(Q41,Q40)&gt;0,1,"FALSE"),IF(SUM(R40)&gt;0,1,"FALSE"),IF(SUM(S40)&gt;0,1,"FALSE"),IF(SUM(T40)&gt;0,1,"FALSE"),IF(SUM(U40)&gt;0,1,"FALSE"),IF(SUM(V40)&gt;0,1,"FALSE"),IF(SUM(W40)&gt;0,1,"FALSE"),IF(SUM(X40)&gt;0,1,"FALSE"),IF(SUM(Y40)&gt;0,1,"FALSE"),IF(SUM(Z40)&gt;0,1,"FALSE"),IF(SUM(AA40)&gt;0,1,"FALSE"),IF(SUM(AB40)&gt;0,1,"FALSE"),IF(SUM(AC40)&gt;0,1,"FALSE"),IF(SUM(AD40)&gt;0,1,"FALSE"),IF(SUM(AE40)&gt;0,1,"FALSE"),IF(SUM(AF40)&gt;0,1,"FALSE"),IF(SUM(AG40)&gt;0,1,"FALSE"),IF(SUM(AH40)&gt;0,1,"FALSE"),IF(SUM(AI40)&gt;0,1,"FALSE"),IF(SUM(AJ42)&gt;0,1,"FALSE"),IF(SUM(AK42)&gt;0,1,"FALSE"),IF(SUM(AL42)&gt;0,1,"FALSE"))</f>
        <v/>
      </c>
      <c r="AN43" s="14" t="n"/>
      <c r="AO43" s="14">
        <f>MAX(AO40:AO42)</f>
        <v/>
      </c>
      <c r="AP43" s="14">
        <f>MAX(AP40:AP42)</f>
        <v/>
      </c>
      <c r="AQ43" s="14">
        <f>MAX(AQ40:AQ42)</f>
        <v/>
      </c>
      <c r="AR43" s="14">
        <f>MAX(AR40:AR42)</f>
        <v/>
      </c>
      <c r="AS43" s="14">
        <f>SUM(AS40:AS42)</f>
        <v/>
      </c>
      <c r="AT43" s="14">
        <f>SUM(AT40:AT42)</f>
        <v/>
      </c>
      <c r="AU43" s="14">
        <f>SUM(AU40:AU42)</f>
        <v/>
      </c>
      <c r="AV43" s="14">
        <f>SUM(AV40:AV42)</f>
        <v/>
      </c>
      <c r="AW43" s="14">
        <f>SUM(AW40:AW42)</f>
        <v/>
      </c>
    </row>
    <row r="44" spans="1:49">
      <c r="A44" s="12" t="n">
        <v>38</v>
      </c>
      <c r="B44" s="12" t="s">
        <v>66</v>
      </c>
      <c r="C44" s="12" t="s">
        <v>53</v>
      </c>
      <c r="D44" s="12" t="s">
        <v>54</v>
      </c>
      <c r="E44" s="12" t="s">
        <v>43</v>
      </c>
      <c r="F44" s="12" t="s">
        <v>32</v>
      </c>
      <c r="G44" s="12" t="n"/>
      <c r="H44" s="12" t="s">
        <v>7</v>
      </c>
      <c r="I44" s="12" t="s">
        <v>7</v>
      </c>
      <c r="J44" s="12" t="s">
        <v>7</v>
      </c>
      <c r="K44" s="12" t="s">
        <v>7</v>
      </c>
      <c r="L44" s="12" t="s">
        <v>7</v>
      </c>
      <c r="M44" s="12" t="s">
        <v>7</v>
      </c>
      <c r="N44" s="12" t="s">
        <v>7</v>
      </c>
      <c r="O44" s="12" t="s">
        <v>7</v>
      </c>
      <c r="P44" s="12" t="n">
        <v>8</v>
      </c>
      <c r="Q44" s="12" t="n">
        <v>8</v>
      </c>
      <c r="R44" s="12" t="n">
        <v>8</v>
      </c>
      <c r="S44" s="12" t="n">
        <v>8</v>
      </c>
      <c r="T44" s="12" t="s">
        <v>7</v>
      </c>
      <c r="U44" s="12" t="s">
        <v>7</v>
      </c>
      <c r="V44" s="12" t="n">
        <v>8</v>
      </c>
      <c r="W44" s="12" t="n">
        <v>8</v>
      </c>
      <c r="X44" s="12" t="n">
        <v>8</v>
      </c>
      <c r="Y44" s="12" t="n">
        <v>8</v>
      </c>
      <c r="Z44" s="12" t="n">
        <v>8</v>
      </c>
      <c r="AA44" s="12" t="s">
        <v>7</v>
      </c>
      <c r="AB44" s="12" t="s">
        <v>7</v>
      </c>
      <c r="AC44" s="12" t="n">
        <v>8</v>
      </c>
      <c r="AD44" s="12" t="n">
        <v>8</v>
      </c>
      <c r="AE44" s="12" t="n">
        <v>8</v>
      </c>
      <c r="AF44" s="12" t="n"/>
      <c r="AG44" s="12" t="n"/>
      <c r="AH44" s="12" t="n"/>
      <c r="AI44" s="12" t="n"/>
      <c r="AJ44" s="12" t="n"/>
      <c r="AK44" s="12" t="n"/>
      <c r="AL44" s="12" t="n"/>
      <c r="AM44" s="13">
        <f>COUNT(H44:AL44)</f>
        <v/>
      </c>
      <c r="AN44" s="12" t="n"/>
      <c r="AO44" s="13">
        <f>COUNTIF(H44:AL44,"О")</f>
        <v/>
      </c>
      <c r="AP44" s="13">
        <f>COUNTIF(H44:AL44,"От")</f>
        <v/>
      </c>
      <c r="AQ44" s="13">
        <f>COUNTIF(H44:AL44,"Б")</f>
        <v/>
      </c>
      <c r="AR44" s="13">
        <f>COUNTIF(H44:AL44,"Н")</f>
        <v/>
      </c>
      <c r="AS44" s="12" t="n"/>
      <c r="AT44" s="13">
        <f>SUM(H44:AL44)</f>
        <v/>
      </c>
      <c r="AU44" s="12" t="n"/>
      <c r="AV44" s="13">
        <f>SUM(H44,I44,J44,K44,L44,M44,N44,O44,T44,U44,AA44,AB44,AH44,AI44)</f>
        <v/>
      </c>
      <c r="AW44" s="12" t="n"/>
    </row>
    <row r="45" spans="1:49">
      <c r="A45" s="14" t="n">
        <v>39</v>
      </c>
      <c r="B45" s="14" t="s">
        <v>66</v>
      </c>
      <c r="C45" s="14" t="s">
        <v>53</v>
      </c>
      <c r="D45" s="14" t="s">
        <v>54</v>
      </c>
      <c r="E45" s="14" t="s">
        <v>33</v>
      </c>
      <c r="F45" s="14" t="n"/>
      <c r="G45" s="14" t="n"/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8</v>
      </c>
      <c r="Q45" s="14" t="n">
        <v>8</v>
      </c>
      <c r="R45" s="14" t="n">
        <v>8</v>
      </c>
      <c r="S45" s="14" t="n">
        <v>8</v>
      </c>
      <c r="T45" s="14" t="n">
        <v>0</v>
      </c>
      <c r="U45" s="14" t="n">
        <v>0</v>
      </c>
      <c r="V45" s="14" t="n">
        <v>8</v>
      </c>
      <c r="W45" s="14" t="n">
        <v>8</v>
      </c>
      <c r="X45" s="14" t="n">
        <v>8</v>
      </c>
      <c r="Y45" s="14" t="n">
        <v>8</v>
      </c>
      <c r="Z45" s="14" t="n">
        <v>8</v>
      </c>
      <c r="AA45" s="14" t="n">
        <v>0</v>
      </c>
      <c r="AB45" s="14" t="n">
        <v>0</v>
      </c>
      <c r="AC45" s="14" t="n">
        <v>8</v>
      </c>
      <c r="AD45" s="14" t="n">
        <v>8</v>
      </c>
      <c r="AE45" s="14" t="n">
        <v>8</v>
      </c>
      <c r="AF45" s="14" t="n"/>
      <c r="AG45" s="14" t="n"/>
      <c r="AH45" s="14" t="n"/>
      <c r="AI45" s="14" t="n"/>
      <c r="AJ45" s="14" t="n"/>
      <c r="AK45" s="14" t="n"/>
      <c r="AL45" s="14" t="n"/>
      <c r="AM45" s="14">
        <f>COUNT(IF(SUM(H44)&gt;0,1,"FALSE"),IF(SUM(I44)&gt;0,1,"FALSE"),IF(SUM(J44)&gt;0,1,"FALSE"),IF(SUM(K44)&gt;0,1,"FALSE"),IF(SUM(L44)&gt;0,1,"FALSE"),IF(SUM(M44)&gt;0,1,"FALSE"),IF(SUM(N44)&gt;0,1,"FALSE"),IF(SUM(O44)&gt;0,1,"FALSE"),IF(SUM(P44)&gt;0,1,"FALSE"),IF(SUM(Q44)&gt;0,1,"FALSE"),IF(SUM(R44)&gt;0,1,"FALSE"),IF(SUM(S44)&gt;0,1,"FALSE"),IF(SUM(T44)&gt;0,1,"FALSE"),IF(SUM(U44)&gt;0,1,"FALSE"),IF(SUM(V44)&gt;0,1,"FALSE"),IF(SUM(W44)&gt;0,1,"FALSE"),IF(SUM(X44)&gt;0,1,"FALSE"),IF(SUM(Y44)&gt;0,1,"FALSE"),IF(SUM(Z44)&gt;0,1,"FALSE"),IF(SUM(AA44)&gt;0,1,"FALSE"),IF(SUM(AB44)&gt;0,1,"FALSE"),IF(SUM(AC44)&gt;0,1,"FALSE"),IF(SUM(AD44)&gt;0,1,"FALSE"),IF(SUM(AE44)&gt;0,1,"FALSE"))</f>
        <v/>
      </c>
      <c r="AN45" s="14" t="n"/>
      <c r="AO45" s="14">
        <f>MAX(AO44:AO44)</f>
        <v/>
      </c>
      <c r="AP45" s="14">
        <f>MAX(AP44:AP44)</f>
        <v/>
      </c>
      <c r="AQ45" s="14">
        <f>MAX(AQ44:AQ44)</f>
        <v/>
      </c>
      <c r="AR45" s="14">
        <f>MAX(AR44:AR44)</f>
        <v/>
      </c>
      <c r="AS45" s="14">
        <f>SUM(AS44:AS44)</f>
        <v/>
      </c>
      <c r="AT45" s="14">
        <f>SUM(AT44:AT44)</f>
        <v/>
      </c>
      <c r="AU45" s="14">
        <f>SUM(AU44:AU44)</f>
        <v/>
      </c>
      <c r="AV45" s="14">
        <f>SUM(AV44:AV44)</f>
        <v/>
      </c>
      <c r="AW45" s="14">
        <f>SUM(AW44:AW44)</f>
        <v/>
      </c>
    </row>
    <row r="46" spans="1:49">
      <c r="A46" s="12" t="n">
        <v>40</v>
      </c>
      <c r="B46" s="12" t="s">
        <v>67</v>
      </c>
      <c r="C46" s="12" t="s">
        <v>68</v>
      </c>
      <c r="D46" s="12" t="s">
        <v>51</v>
      </c>
      <c r="E46" s="12" t="s">
        <v>43</v>
      </c>
      <c r="F46" s="12" t="s">
        <v>32</v>
      </c>
      <c r="G46" s="12" t="n"/>
      <c r="H46" s="12" t="s">
        <v>7</v>
      </c>
      <c r="I46" s="12" t="s">
        <v>7</v>
      </c>
      <c r="J46" s="12" t="s">
        <v>7</v>
      </c>
      <c r="K46" s="12" t="s">
        <v>7</v>
      </c>
      <c r="L46" s="12" t="s">
        <v>7</v>
      </c>
      <c r="M46" s="12" t="s">
        <v>7</v>
      </c>
      <c r="N46" s="12" t="s">
        <v>7</v>
      </c>
      <c r="O46" s="12" t="s">
        <v>7</v>
      </c>
      <c r="P46" s="12" t="n">
        <v>8</v>
      </c>
      <c r="Q46" s="12" t="n">
        <v>8</v>
      </c>
      <c r="R46" s="12" t="n">
        <v>8</v>
      </c>
      <c r="S46" s="12" t="n">
        <v>8</v>
      </c>
      <c r="T46" s="12" t="s">
        <v>7</v>
      </c>
      <c r="U46" s="12" t="s">
        <v>7</v>
      </c>
      <c r="V46" s="12" t="n">
        <v>8</v>
      </c>
      <c r="W46" s="12" t="n">
        <v>8</v>
      </c>
      <c r="X46" s="12" t="n">
        <v>8</v>
      </c>
      <c r="Y46" s="12" t="n">
        <v>8</v>
      </c>
      <c r="Z46" s="12" t="n">
        <v>8</v>
      </c>
      <c r="AA46" s="12" t="s">
        <v>7</v>
      </c>
      <c r="AB46" s="12" t="n"/>
      <c r="AC46" s="12" t="n"/>
      <c r="AD46" s="12" t="n"/>
      <c r="AE46" s="12" t="n">
        <v>8</v>
      </c>
      <c r="AF46" s="12" t="n">
        <v>8</v>
      </c>
      <c r="AG46" s="12" t="n">
        <v>8</v>
      </c>
      <c r="AH46" s="12" t="s">
        <v>7</v>
      </c>
      <c r="AI46" s="12" t="s">
        <v>7</v>
      </c>
      <c r="AJ46" s="12" t="n">
        <v>8</v>
      </c>
      <c r="AK46" s="12" t="n">
        <v>8</v>
      </c>
      <c r="AL46" s="12" t="n">
        <v>8</v>
      </c>
      <c r="AM46" s="13">
        <f>COUNT(H46:AL46)</f>
        <v/>
      </c>
      <c r="AN46" s="12" t="n"/>
      <c r="AO46" s="13">
        <f>COUNTIF(H46:AL46,"О")</f>
        <v/>
      </c>
      <c r="AP46" s="13">
        <f>COUNTIF(H46:AL46,"От")</f>
        <v/>
      </c>
      <c r="AQ46" s="13">
        <f>COUNTIF(H46:AL46,"Б")</f>
        <v/>
      </c>
      <c r="AR46" s="13">
        <f>COUNTIF(H46:AL46,"Н")</f>
        <v/>
      </c>
      <c r="AS46" s="12" t="n"/>
      <c r="AT46" s="13">
        <f>SUM(H46:AL46)</f>
        <v/>
      </c>
      <c r="AU46" s="12" t="n"/>
      <c r="AV46" s="13">
        <f>SUM(H46,I46,J46,K46,L46,M46,N46,O46,T46,U46,AA46,AB46,AH46,AI46)</f>
        <v/>
      </c>
      <c r="AW46" s="12" t="n"/>
    </row>
    <row r="47" spans="1:49" ht="15.75" customHeight="1" s="55">
      <c r="A47" s="12" t="n">
        <v>41</v>
      </c>
      <c r="B47" s="12" t="s">
        <v>67</v>
      </c>
      <c r="C47" s="12" t="s">
        <v>68</v>
      </c>
      <c r="D47" s="12" t="s">
        <v>51</v>
      </c>
      <c r="E47" s="12" t="s">
        <v>69</v>
      </c>
      <c r="F47" s="12" t="s">
        <v>32</v>
      </c>
      <c r="G47" s="12" t="s">
        <v>49</v>
      </c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5" t="s">
        <v>7</v>
      </c>
      <c r="AC47" s="15" t="n">
        <v>8</v>
      </c>
      <c r="AD47" s="15" t="n">
        <v>8</v>
      </c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3">
        <f>SUM(H47:AL47)/8</f>
        <v/>
      </c>
      <c r="AN47" s="12" t="n"/>
      <c r="AO47" s="12" t="n"/>
      <c r="AP47" s="12" t="n"/>
      <c r="AQ47" s="12" t="n"/>
      <c r="AR47" s="12" t="n"/>
      <c r="AS47" s="13">
        <f>COUNTIF(H47:AL47,"В")+SUM(H47:AL47)/8</f>
        <v/>
      </c>
      <c r="AT47" s="13">
        <f>SUM(H47:AL47)</f>
        <v/>
      </c>
      <c r="AU47" s="12" t="n"/>
      <c r="AV47" s="12" t="n"/>
      <c r="AW47" s="12" t="n"/>
    </row>
    <row r="48" spans="1:49">
      <c r="A48" s="14" t="n">
        <v>42</v>
      </c>
      <c r="B48" s="14" t="s">
        <v>67</v>
      </c>
      <c r="C48" s="14" t="s">
        <v>68</v>
      </c>
      <c r="D48" s="14" t="s">
        <v>51</v>
      </c>
      <c r="E48" s="14" t="s">
        <v>33</v>
      </c>
      <c r="F48" s="14" t="n"/>
      <c r="G48" s="14" t="n"/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8</v>
      </c>
      <c r="Q48" s="14" t="n">
        <v>8</v>
      </c>
      <c r="R48" s="14" t="n">
        <v>8</v>
      </c>
      <c r="S48" s="14" t="n">
        <v>8</v>
      </c>
      <c r="T48" s="14" t="n">
        <v>0</v>
      </c>
      <c r="U48" s="14" t="n">
        <v>0</v>
      </c>
      <c r="V48" s="14" t="n">
        <v>8</v>
      </c>
      <c r="W48" s="14" t="n">
        <v>8</v>
      </c>
      <c r="X48" s="14" t="n">
        <v>8</v>
      </c>
      <c r="Y48" s="14" t="n">
        <v>8</v>
      </c>
      <c r="Z48" s="14" t="n">
        <v>8</v>
      </c>
      <c r="AA48" s="14" t="n">
        <v>0</v>
      </c>
      <c r="AB48" s="14" t="n">
        <v>0</v>
      </c>
      <c r="AC48" s="14" t="n">
        <v>8</v>
      </c>
      <c r="AD48" s="14" t="n">
        <v>8</v>
      </c>
      <c r="AE48" s="14" t="n">
        <v>8</v>
      </c>
      <c r="AF48" s="14" t="n">
        <v>8</v>
      </c>
      <c r="AG48" s="14" t="n">
        <v>8</v>
      </c>
      <c r="AH48" s="14" t="n">
        <v>0</v>
      </c>
      <c r="AI48" s="14" t="n">
        <v>0</v>
      </c>
      <c r="AJ48" s="14" t="n">
        <v>8</v>
      </c>
      <c r="AK48" s="14" t="n">
        <v>8</v>
      </c>
      <c r="AL48" s="14" t="n">
        <v>8</v>
      </c>
      <c r="AM48" s="14">
        <f>COUNT(IF(SUM(H46)&gt;0,1,"FALSE"),IF(SUM(I46)&gt;0,1,"FALSE"),IF(SUM(J46)&gt;0,1,"FALSE"),IF(SUM(K46)&gt;0,1,"FALSE"),IF(SUM(L46)&gt;0,1,"FALSE"),IF(SUM(M46)&gt;0,1,"FALSE"),IF(SUM(N46)&gt;0,1,"FALSE"),IF(SUM(O46)&gt;0,1,"FALSE"),IF(SUM(P46)&gt;0,1,"FALSE"),IF(SUM(Q46)&gt;0,1,"FALSE"),IF(SUM(R46)&gt;0,1,"FALSE"),IF(SUM(S46)&gt;0,1,"FALSE"),IF(SUM(T46)&gt;0,1,"FALSE"),IF(SUM(U46)&gt;0,1,"FALSE"),IF(SUM(V46)&gt;0,1,"FALSE"),IF(SUM(W46)&gt;0,1,"FALSE"),IF(SUM(X46)&gt;0,1,"FALSE"),IF(SUM(Y46)&gt;0,1,"FALSE"),IF(SUM(Z46)&gt;0,1,"FALSE"),IF(SUM(AA46)&gt;0,1,"FALSE"),IF(SUM(AE46)&gt;0,1,"FALSE"),IF(SUM(AF46)&gt;0,1,"FALSE"),IF(SUM(AG46)&gt;0,1,"FALSE"),IF(SUM(AH46)&gt;0,1,"FALSE"),IF(SUM(AI46)&gt;0,1,"FALSE"),IF(SUM(AJ46)&gt;0,1,"FALSE"),IF(SUM(AK46)&gt;0,1,"FALSE"),IF(SUM(AL46)&gt;0,1,"FALSE"),IF(SUM(AB47)&gt;0,1,"FALSE"),IF(SUM(AC47)&gt;0,1,"FALSE"),IF(SUM(AD47)&gt;0,1,"FALSE"))</f>
        <v/>
      </c>
      <c r="AN48" s="14" t="n"/>
      <c r="AO48" s="14">
        <f>MAX(AO46:AO47)</f>
        <v/>
      </c>
      <c r="AP48" s="14">
        <f>MAX(AP46:AP47)</f>
        <v/>
      </c>
      <c r="AQ48" s="14">
        <f>MAX(AQ46:AQ47)</f>
        <v/>
      </c>
      <c r="AR48" s="14">
        <f>MAX(AR46:AR47)</f>
        <v/>
      </c>
      <c r="AS48" s="14">
        <f>SUM(AS46:AS47)</f>
        <v/>
      </c>
      <c r="AT48" s="14">
        <f>SUM(AT46:AT47)</f>
        <v/>
      </c>
      <c r="AU48" s="14">
        <f>SUM(AU46:AU47)</f>
        <v/>
      </c>
      <c r="AV48" s="14">
        <f>SUM(AV46:AV47)</f>
        <v/>
      </c>
      <c r="AW48" s="14">
        <f>SUM(AW46:AW47)</f>
        <v/>
      </c>
    </row>
    <row r="49" spans="1:49">
      <c r="A49" s="12" t="n">
        <v>43</v>
      </c>
      <c r="B49" s="12" t="s">
        <v>70</v>
      </c>
      <c r="C49" s="12" t="s">
        <v>71</v>
      </c>
      <c r="D49" s="12" t="s">
        <v>72</v>
      </c>
      <c r="E49" s="12" t="s">
        <v>43</v>
      </c>
      <c r="F49" s="12" t="s">
        <v>32</v>
      </c>
      <c r="G49" s="12" t="n"/>
      <c r="H49" s="12" t="s">
        <v>7</v>
      </c>
      <c r="I49" s="12" t="s">
        <v>7</v>
      </c>
      <c r="J49" s="12" t="s">
        <v>7</v>
      </c>
      <c r="K49" s="12" t="s">
        <v>7</v>
      </c>
      <c r="L49" s="12" t="s">
        <v>7</v>
      </c>
      <c r="M49" s="12" t="s">
        <v>7</v>
      </c>
      <c r="N49" s="12" t="s">
        <v>7</v>
      </c>
      <c r="O49" s="12" t="s">
        <v>7</v>
      </c>
      <c r="P49" s="12" t="n">
        <v>8</v>
      </c>
      <c r="Q49" s="12" t="s">
        <v>3</v>
      </c>
      <c r="R49" s="12" t="s">
        <v>3</v>
      </c>
      <c r="S49" s="12" t="s">
        <v>3</v>
      </c>
      <c r="T49" s="12" t="s">
        <v>3</v>
      </c>
      <c r="U49" s="12" t="s">
        <v>3</v>
      </c>
      <c r="V49" s="12" t="s">
        <v>3</v>
      </c>
      <c r="W49" s="12" t="s">
        <v>3</v>
      </c>
      <c r="X49" s="12" t="s">
        <v>3</v>
      </c>
      <c r="Y49" s="12" t="n">
        <v>8</v>
      </c>
      <c r="Z49" s="12" t="n">
        <v>8</v>
      </c>
      <c r="AA49" s="12" t="s">
        <v>7</v>
      </c>
      <c r="AB49" s="12" t="s">
        <v>7</v>
      </c>
      <c r="AC49" s="12" t="n"/>
      <c r="AD49" s="12" t="n"/>
      <c r="AE49" s="12" t="n"/>
      <c r="AF49" s="12" t="n"/>
      <c r="AG49" s="12" t="n"/>
      <c r="AH49" s="12" t="n"/>
      <c r="AI49" s="12" t="n"/>
      <c r="AJ49" s="12" t="n"/>
      <c r="AK49" s="12" t="n"/>
      <c r="AL49" s="12" t="n"/>
      <c r="AM49" s="13">
        <f>COUNT(H49:AL49)</f>
        <v/>
      </c>
      <c r="AN49" s="12" t="n"/>
      <c r="AO49" s="13">
        <f>COUNTIF(H49:AL49,"О")</f>
        <v/>
      </c>
      <c r="AP49" s="13">
        <f>COUNTIF(H49:AL49,"От")</f>
        <v/>
      </c>
      <c r="AQ49" s="13">
        <f>COUNTIF(H49:AL49,"Б")</f>
        <v/>
      </c>
      <c r="AR49" s="13">
        <f>COUNTIF(H49:AL49,"Н")</f>
        <v/>
      </c>
      <c r="AS49" s="12" t="n"/>
      <c r="AT49" s="13">
        <f>SUM(H49:AL49)</f>
        <v/>
      </c>
      <c r="AU49" s="12" t="n"/>
      <c r="AV49" s="13">
        <f>SUM(H49,I49,J49,K49,L49,M49,N49,O49,T49,U49,AA49,AB49,AH49,AI49)</f>
        <v/>
      </c>
      <c r="AW49" s="12" t="n"/>
    </row>
    <row r="50" spans="1:49">
      <c r="A50" s="14" t="n">
        <v>44</v>
      </c>
      <c r="B50" s="14" t="s">
        <v>70</v>
      </c>
      <c r="C50" s="14" t="s">
        <v>71</v>
      </c>
      <c r="D50" s="14" t="s">
        <v>72</v>
      </c>
      <c r="E50" s="14" t="s">
        <v>33</v>
      </c>
      <c r="F50" s="14" t="n"/>
      <c r="G50" s="14" t="n"/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8</v>
      </c>
      <c r="Q50" s="14" t="n">
        <v>0</v>
      </c>
      <c r="R50" s="14" t="n">
        <v>0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8</v>
      </c>
      <c r="Z50" s="14" t="n">
        <v>8</v>
      </c>
      <c r="AA50" s="14" t="n">
        <v>0</v>
      </c>
      <c r="AB50" s="14" t="n">
        <v>0</v>
      </c>
      <c r="AC50" s="14" t="n"/>
      <c r="AD50" s="14" t="n"/>
      <c r="AE50" s="14" t="n"/>
      <c r="AF50" s="14" t="n"/>
      <c r="AG50" s="14" t="n"/>
      <c r="AH50" s="14" t="n"/>
      <c r="AI50" s="14" t="n"/>
      <c r="AJ50" s="14" t="n"/>
      <c r="AK50" s="14" t="n"/>
      <c r="AL50" s="14" t="n"/>
      <c r="AM50" s="14">
        <f>COUNT(IF(SUM(H49)&gt;0,1,"FALSE"),IF(SUM(I49)&gt;0,1,"FALSE"),IF(SUM(J49)&gt;0,1,"FALSE"),IF(SUM(K49)&gt;0,1,"FALSE"),IF(SUM(L49)&gt;0,1,"FALSE"),IF(SUM(M49)&gt;0,1,"FALSE"),IF(SUM(N49)&gt;0,1,"FALSE"),IF(SUM(O49)&gt;0,1,"FALSE"),IF(SUM(P49)&gt;0,1,"FALSE"),IF(SUM(Q49)&gt;0,1,"FALSE"),IF(SUM(R49)&gt;0,1,"FALSE"),IF(SUM(S49)&gt;0,1,"FALSE"),IF(SUM(T49)&gt;0,1,"FALSE"),IF(SUM(U49)&gt;0,1,"FALSE"),IF(SUM(V49)&gt;0,1,"FALSE"),IF(SUM(W49)&gt;0,1,"FALSE"),IF(SUM(X49)&gt;0,1,"FALSE"),IF(SUM(Y49)&gt;0,1,"FALSE"),IF(SUM(Z49)&gt;0,1,"FALSE"),IF(SUM(AA49)&gt;0,1,"FALSE"),IF(SUM(AB49)&gt;0,1,"FALSE"))</f>
        <v/>
      </c>
      <c r="AN50" s="14" t="n"/>
      <c r="AO50" s="14">
        <f>MAX(AO49:AO49)</f>
        <v/>
      </c>
      <c r="AP50" s="14">
        <f>MAX(AP49:AP49)</f>
        <v/>
      </c>
      <c r="AQ50" s="14">
        <f>MAX(AQ49:AQ49)</f>
        <v/>
      </c>
      <c r="AR50" s="14">
        <f>MAX(AR49:AR49)</f>
        <v/>
      </c>
      <c r="AS50" s="14">
        <f>SUM(AS49:AS49)</f>
        <v/>
      </c>
      <c r="AT50" s="14">
        <f>SUM(AT49:AT49)</f>
        <v/>
      </c>
      <c r="AU50" s="14">
        <f>SUM(AU49:AU49)</f>
        <v/>
      </c>
      <c r="AV50" s="14">
        <f>SUM(AV49:AV49)</f>
        <v/>
      </c>
      <c r="AW50" s="14">
        <f>SUM(AW49:AW49)</f>
        <v/>
      </c>
    </row>
    <row r="51" spans="1:49" ht="15.75" customHeight="1" s="55">
      <c r="A51" s="12" t="n">
        <v>45</v>
      </c>
      <c r="B51" s="12" t="s">
        <v>73</v>
      </c>
      <c r="C51" s="12" t="s">
        <v>74</v>
      </c>
      <c r="D51" s="12" t="s">
        <v>72</v>
      </c>
      <c r="E51" s="12" t="s">
        <v>43</v>
      </c>
      <c r="F51" s="12" t="s">
        <v>32</v>
      </c>
      <c r="G51" s="12" t="n"/>
      <c r="H51" s="12" t="s">
        <v>7</v>
      </c>
      <c r="I51" s="12" t="s">
        <v>7</v>
      </c>
      <c r="J51" s="12" t="s">
        <v>7</v>
      </c>
      <c r="K51" s="12" t="s">
        <v>7</v>
      </c>
      <c r="L51" s="12" t="s">
        <v>7</v>
      </c>
      <c r="M51" s="12" t="s">
        <v>7</v>
      </c>
      <c r="N51" s="12" t="s">
        <v>7</v>
      </c>
      <c r="O51" s="12" t="s">
        <v>7</v>
      </c>
      <c r="P51" s="12" t="n">
        <v>5.05</v>
      </c>
      <c r="Q51" s="12" t="n"/>
      <c r="R51" s="12" t="n"/>
      <c r="S51" s="12" t="n">
        <v>4.28333</v>
      </c>
      <c r="T51" s="12" t="s">
        <v>7</v>
      </c>
      <c r="U51" s="12" t="s">
        <v>7</v>
      </c>
      <c r="V51" s="12" t="n"/>
      <c r="W51" s="12" t="n">
        <v>8</v>
      </c>
      <c r="X51" s="12" t="n">
        <v>8</v>
      </c>
      <c r="Y51" s="12" t="n"/>
      <c r="Z51" s="12" t="n"/>
      <c r="AA51" s="12" t="s">
        <v>7</v>
      </c>
      <c r="AB51" s="12" t="s">
        <v>7</v>
      </c>
      <c r="AC51" s="12" t="n"/>
      <c r="AD51" s="12" t="n"/>
      <c r="AE51" s="12" t="n"/>
      <c r="AF51" s="12" t="n">
        <v>8</v>
      </c>
      <c r="AG51" s="12" t="n">
        <v>8</v>
      </c>
      <c r="AH51" s="12" t="s">
        <v>7</v>
      </c>
      <c r="AI51" s="12" t="s">
        <v>7</v>
      </c>
      <c r="AJ51" s="15" t="s">
        <v>75</v>
      </c>
      <c r="AK51" s="15" t="s">
        <v>75</v>
      </c>
      <c r="AL51" s="15" t="s">
        <v>75</v>
      </c>
      <c r="AM51" s="13">
        <f>COUNT(H51:AL51)</f>
        <v/>
      </c>
      <c r="AN51" s="12" t="n"/>
      <c r="AO51" s="13">
        <f>COUNTIF(H51:AL51,"О")</f>
        <v/>
      </c>
      <c r="AP51" s="13">
        <f>COUNTIF(H51:AL51,"От")</f>
        <v/>
      </c>
      <c r="AQ51" s="13">
        <f>COUNTIF(H51:AL51,"Б")</f>
        <v/>
      </c>
      <c r="AR51" s="13">
        <f>COUNTIF(H51:AL51,"Н")</f>
        <v/>
      </c>
      <c r="AS51" s="12" t="n"/>
      <c r="AT51" s="13">
        <f>SUM(H51:AL51)</f>
        <v/>
      </c>
      <c r="AU51" s="12" t="n"/>
      <c r="AV51" s="13">
        <f>SUM(H51,I51,J51,K51,L51,M51,N51,O51,T51,U51,AA51,AB51,AH51,AI51)</f>
        <v/>
      </c>
      <c r="AW51" s="12" t="n"/>
    </row>
    <row r="52" spans="1:49">
      <c r="A52" s="12" t="n">
        <v>46</v>
      </c>
      <c r="B52" s="12" t="s">
        <v>73</v>
      </c>
      <c r="C52" s="12" t="s">
        <v>74</v>
      </c>
      <c r="D52" s="12" t="s">
        <v>72</v>
      </c>
      <c r="E52" s="12" t="s">
        <v>76</v>
      </c>
      <c r="F52" s="12" t="s">
        <v>32</v>
      </c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3">
        <f>COUNT(H52:AL52)</f>
        <v/>
      </c>
      <c r="AN52" s="12" t="n"/>
      <c r="AO52" s="12" t="n"/>
      <c r="AP52" s="12" t="n"/>
      <c r="AQ52" s="12" t="n"/>
      <c r="AR52" s="12" t="n"/>
      <c r="AS52" s="12" t="n"/>
      <c r="AT52" s="13">
        <f>SUM(H52:AL52)</f>
        <v/>
      </c>
      <c r="AU52" s="12" t="n"/>
      <c r="AV52" s="13">
        <f>SUM(H52,I52,J52,K52,L52,M52,N52,O52,T52,U52,AA52,AB52,AH52,AI52)</f>
        <v/>
      </c>
      <c r="AW52" s="12" t="n"/>
    </row>
    <row r="53" spans="1:49">
      <c r="A53" s="12" t="n">
        <v>47</v>
      </c>
      <c r="B53" s="12" t="s">
        <v>73</v>
      </c>
      <c r="C53" s="12" t="s">
        <v>74</v>
      </c>
      <c r="D53" s="12" t="s">
        <v>72</v>
      </c>
      <c r="E53" s="12" t="s">
        <v>56</v>
      </c>
      <c r="F53" s="12" t="s">
        <v>32</v>
      </c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3">
        <f>COUNT(H53:AL53)</f>
        <v/>
      </c>
      <c r="AN53" s="12" t="n"/>
      <c r="AO53" s="12" t="n"/>
      <c r="AP53" s="12" t="n"/>
      <c r="AQ53" s="12" t="n"/>
      <c r="AR53" s="12" t="n"/>
      <c r="AS53" s="12" t="n"/>
      <c r="AT53" s="13">
        <f>SUM(H53:AL53)</f>
        <v/>
      </c>
      <c r="AU53" s="12" t="n"/>
      <c r="AV53" s="13">
        <f>SUM(H53,I53,J53,K53,L53,M53,N53,O53,T53,U53,AA53,AB53,AH53,AI53)</f>
        <v/>
      </c>
      <c r="AW53" s="12" t="n"/>
    </row>
    <row r="54" spans="1:49" ht="15.75" customHeight="1" s="55">
      <c r="A54" s="12" t="n">
        <v>48</v>
      </c>
      <c r="B54" s="12" t="s">
        <v>73</v>
      </c>
      <c r="C54" s="12" t="s">
        <v>74</v>
      </c>
      <c r="D54" s="12" t="s">
        <v>72</v>
      </c>
      <c r="E54" s="12" t="s">
        <v>61</v>
      </c>
      <c r="F54" s="12" t="s">
        <v>32</v>
      </c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5" t="n">
        <v>10</v>
      </c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  <c r="AL54" s="12" t="n"/>
      <c r="AM54" s="13">
        <f>COUNT(H54:AL54)</f>
        <v/>
      </c>
      <c r="AN54" s="12" t="n"/>
      <c r="AO54" s="12" t="n"/>
      <c r="AP54" s="12" t="n"/>
      <c r="AQ54" s="12" t="n"/>
      <c r="AR54" s="12" t="n"/>
      <c r="AS54" s="12" t="n"/>
      <c r="AT54" s="13">
        <f>SUM(H54:AL54)</f>
        <v/>
      </c>
      <c r="AU54" s="12" t="n"/>
      <c r="AV54" s="13">
        <f>SUM(H54,I54,J54,K54,L54,M54,N54,O54,T54,U54,AA54,AB54,AH54,AI54)</f>
        <v/>
      </c>
      <c r="AW54" s="12" t="n"/>
    </row>
    <row r="55" spans="1:49">
      <c r="A55" s="12" t="n">
        <v>49</v>
      </c>
      <c r="B55" s="12" t="s">
        <v>73</v>
      </c>
      <c r="C55" s="12" t="s">
        <v>74</v>
      </c>
      <c r="D55" s="12" t="s">
        <v>72</v>
      </c>
      <c r="E55" s="12" t="s">
        <v>77</v>
      </c>
      <c r="F55" s="12" t="s">
        <v>32</v>
      </c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3">
        <f>COUNT(H55:AL55)</f>
        <v/>
      </c>
      <c r="AN55" s="12" t="n"/>
      <c r="AO55" s="12" t="n"/>
      <c r="AP55" s="12" t="n"/>
      <c r="AQ55" s="12" t="n"/>
      <c r="AR55" s="12" t="n"/>
      <c r="AS55" s="12" t="n"/>
      <c r="AT55" s="13">
        <f>SUM(H55:AL55)</f>
        <v/>
      </c>
      <c r="AU55" s="12" t="n"/>
      <c r="AV55" s="13">
        <f>SUM(H55,I55,J55,K55,L55,M55,N55,O55,T55,U55,AA55,AB55,AH55,AI55)</f>
        <v/>
      </c>
      <c r="AW55" s="12" t="n"/>
    </row>
    <row r="56" spans="1:49">
      <c r="A56" s="12" t="n">
        <v>50</v>
      </c>
      <c r="B56" s="12" t="s">
        <v>73</v>
      </c>
      <c r="C56" s="12" t="s">
        <v>74</v>
      </c>
      <c r="D56" s="12" t="s">
        <v>72</v>
      </c>
      <c r="E56" s="12" t="s">
        <v>78</v>
      </c>
      <c r="F56" s="12" t="s">
        <v>32</v>
      </c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  <c r="AE56" s="12" t="n"/>
      <c r="AF56" s="12" t="n"/>
      <c r="AG56" s="12" t="n"/>
      <c r="AH56" s="12" t="n"/>
      <c r="AI56" s="12" t="n"/>
      <c r="AJ56" s="12" t="n"/>
      <c r="AK56" s="12" t="n"/>
      <c r="AL56" s="12" t="n"/>
      <c r="AM56" s="13">
        <f>COUNT(H56:AL56)</f>
        <v/>
      </c>
      <c r="AN56" s="12" t="n"/>
      <c r="AO56" s="12" t="n"/>
      <c r="AP56" s="12" t="n"/>
      <c r="AQ56" s="12" t="n"/>
      <c r="AR56" s="12" t="n"/>
      <c r="AS56" s="12" t="n"/>
      <c r="AT56" s="13">
        <f>SUM(H56:AL56)</f>
        <v/>
      </c>
      <c r="AU56" s="12" t="n"/>
      <c r="AV56" s="13">
        <f>SUM(H56,I56,J56,K56,L56,M56,N56,O56,T56,U56,AA56,AB56,AH56,AI56)</f>
        <v/>
      </c>
      <c r="AW56" s="12" t="n"/>
    </row>
    <row r="57" spans="1:49" ht="15.75" customHeight="1" s="55">
      <c r="A57" s="12" t="n">
        <v>51</v>
      </c>
      <c r="B57" s="12" t="s">
        <v>73</v>
      </c>
      <c r="C57" s="12" t="s">
        <v>74</v>
      </c>
      <c r="D57" s="12" t="s">
        <v>72</v>
      </c>
      <c r="E57" s="12" t="s">
        <v>79</v>
      </c>
      <c r="F57" s="12" t="s">
        <v>32</v>
      </c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5" t="n">
        <v>11.98333</v>
      </c>
      <c r="AF57" s="12" t="n"/>
      <c r="AG57" s="12" t="n"/>
      <c r="AH57" s="12" t="n"/>
      <c r="AI57" s="12" t="n"/>
      <c r="AJ57" s="12" t="n"/>
      <c r="AK57" s="12" t="n"/>
      <c r="AL57" s="12" t="n"/>
      <c r="AM57" s="13">
        <f>COUNT(H57:AL57)</f>
        <v/>
      </c>
      <c r="AN57" s="12" t="n"/>
      <c r="AO57" s="12" t="n"/>
      <c r="AP57" s="12" t="n"/>
      <c r="AQ57" s="12" t="n"/>
      <c r="AR57" s="12" t="n"/>
      <c r="AS57" s="12" t="n"/>
      <c r="AT57" s="13">
        <f>SUM(H57:AL57)</f>
        <v/>
      </c>
      <c r="AU57" s="12" t="n"/>
      <c r="AV57" s="13">
        <f>SUM(H57,I57,J57,K57,L57,M57,N57,O57,T57,U57,AA57,AB57,AH57,AI57)</f>
        <v/>
      </c>
      <c r="AW57" s="12" t="n"/>
    </row>
    <row r="58" spans="1:49" ht="15.75" customHeight="1" s="55">
      <c r="A58" s="12" t="n">
        <v>52</v>
      </c>
      <c r="B58" s="12" t="s">
        <v>73</v>
      </c>
      <c r="C58" s="12" t="s">
        <v>74</v>
      </c>
      <c r="D58" s="12" t="s">
        <v>72</v>
      </c>
      <c r="E58" s="12" t="s">
        <v>80</v>
      </c>
      <c r="F58" s="12" t="s">
        <v>32</v>
      </c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5" t="n">
        <v>2.95</v>
      </c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5" t="n">
        <v>8</v>
      </c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3">
        <f>COUNT(H58:AL58)</f>
        <v/>
      </c>
      <c r="AN58" s="12" t="n"/>
      <c r="AO58" s="12" t="n"/>
      <c r="AP58" s="12" t="n"/>
      <c r="AQ58" s="12" t="n"/>
      <c r="AR58" s="12" t="n"/>
      <c r="AS58" s="12" t="n"/>
      <c r="AT58" s="13">
        <f>SUM(H58:AL58)</f>
        <v/>
      </c>
      <c r="AU58" s="12" t="n"/>
      <c r="AV58" s="13">
        <f>SUM(H58,I58,J58,K58,L58,M58,N58,O58,T58,U58,AA58,AB58,AH58,AI58)</f>
        <v/>
      </c>
      <c r="AW58" s="12" t="n"/>
    </row>
    <row r="59" spans="1:49">
      <c r="A59" s="12" t="n">
        <v>53</v>
      </c>
      <c r="B59" s="12" t="s">
        <v>73</v>
      </c>
      <c r="C59" s="12" t="s">
        <v>74</v>
      </c>
      <c r="D59" s="12" t="s">
        <v>72</v>
      </c>
      <c r="E59" s="12" t="s">
        <v>81</v>
      </c>
      <c r="F59" s="12" t="s">
        <v>32</v>
      </c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3">
        <f>COUNT(H59:AL59)</f>
        <v/>
      </c>
      <c r="AN59" s="12" t="n"/>
      <c r="AO59" s="12" t="n"/>
      <c r="AP59" s="12" t="n"/>
      <c r="AQ59" s="12" t="n"/>
      <c r="AR59" s="12" t="n"/>
      <c r="AS59" s="12" t="n"/>
      <c r="AT59" s="13">
        <f>SUM(H59:AL59)</f>
        <v/>
      </c>
      <c r="AU59" s="12" t="n"/>
      <c r="AV59" s="13">
        <f>SUM(H59,I59,J59,K59,L59,M59,N59,O59,T59,U59,AA59,AB59,AH59,AI59)</f>
        <v/>
      </c>
      <c r="AW59" s="12" t="n"/>
    </row>
    <row r="60" spans="1:49" ht="15.75" customHeight="1" s="55">
      <c r="A60" s="12" t="n">
        <v>54</v>
      </c>
      <c r="B60" s="12" t="s">
        <v>73</v>
      </c>
      <c r="C60" s="12" t="s">
        <v>74</v>
      </c>
      <c r="D60" s="12" t="s">
        <v>72</v>
      </c>
      <c r="E60" s="12" t="s">
        <v>82</v>
      </c>
      <c r="F60" s="12" t="s">
        <v>32</v>
      </c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5" t="n">
        <v>3.28333</v>
      </c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3">
        <f>COUNT(H60:AL60)</f>
        <v/>
      </c>
      <c r="AN60" s="12" t="n"/>
      <c r="AO60" s="12" t="n"/>
      <c r="AP60" s="12" t="n"/>
      <c r="AQ60" s="12" t="n"/>
      <c r="AR60" s="12" t="n"/>
      <c r="AS60" s="12" t="n"/>
      <c r="AT60" s="13">
        <f>SUM(H60:AL60)</f>
        <v/>
      </c>
      <c r="AU60" s="12" t="n"/>
      <c r="AV60" s="13">
        <f>SUM(H60,I60,J60,K60,L60,M60,N60,O60,T60,U60,AA60,AB60,AH60,AI60)</f>
        <v/>
      </c>
      <c r="AW60" s="12" t="n"/>
    </row>
    <row r="61" spans="1:49">
      <c r="A61" s="12" t="n">
        <v>55</v>
      </c>
      <c r="B61" s="12" t="s">
        <v>73</v>
      </c>
      <c r="C61" s="12" t="s">
        <v>74</v>
      </c>
      <c r="D61" s="12" t="s">
        <v>72</v>
      </c>
      <c r="E61" s="12" t="s">
        <v>83</v>
      </c>
      <c r="F61" s="12" t="s">
        <v>32</v>
      </c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3">
        <f>COUNT(H61:AL61)</f>
        <v/>
      </c>
      <c r="AN61" s="12" t="n"/>
      <c r="AO61" s="12" t="n"/>
      <c r="AP61" s="12" t="n"/>
      <c r="AQ61" s="12" t="n"/>
      <c r="AR61" s="12" t="n"/>
      <c r="AS61" s="12" t="n"/>
      <c r="AT61" s="13">
        <f>SUM(H61:AL61)</f>
        <v/>
      </c>
      <c r="AU61" s="12" t="n"/>
      <c r="AV61" s="13">
        <f>SUM(H61,I61,J61,K61,L61,M61,N61,O61,T61,U61,AA61,AB61,AH61,AI61)</f>
        <v/>
      </c>
      <c r="AW61" s="12" t="n"/>
    </row>
    <row r="62" spans="1:49">
      <c r="A62" s="12" t="n">
        <v>56</v>
      </c>
      <c r="B62" s="12" t="s">
        <v>73</v>
      </c>
      <c r="C62" s="12" t="s">
        <v>74</v>
      </c>
      <c r="D62" s="12" t="s">
        <v>72</v>
      </c>
      <c r="E62" s="12" t="s">
        <v>84</v>
      </c>
      <c r="F62" s="12" t="s">
        <v>32</v>
      </c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3">
        <f>COUNT(H62:AL62)</f>
        <v/>
      </c>
      <c r="AN62" s="12" t="n"/>
      <c r="AO62" s="12" t="n"/>
      <c r="AP62" s="12" t="n"/>
      <c r="AQ62" s="12" t="n"/>
      <c r="AR62" s="12" t="n"/>
      <c r="AS62" s="12" t="n"/>
      <c r="AT62" s="13">
        <f>SUM(H62:AL62)</f>
        <v/>
      </c>
      <c r="AU62" s="12" t="n"/>
      <c r="AV62" s="13">
        <f>SUM(H62,I62,J62,K62,L62,M62,N62,O62,T62,U62,AA62,AB62,AH62,AI62)</f>
        <v/>
      </c>
      <c r="AW62" s="12" t="n"/>
    </row>
    <row r="63" spans="1:49" ht="15.75" customHeight="1" s="55">
      <c r="A63" s="12" t="n">
        <v>57</v>
      </c>
      <c r="B63" s="12" t="s">
        <v>73</v>
      </c>
      <c r="C63" s="12" t="s">
        <v>74</v>
      </c>
      <c r="D63" s="12" t="s">
        <v>72</v>
      </c>
      <c r="E63" s="12" t="s">
        <v>85</v>
      </c>
      <c r="F63" s="12" t="s">
        <v>32</v>
      </c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5" t="n">
        <v>0.43333</v>
      </c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  <c r="AE63" s="12" t="n"/>
      <c r="AF63" s="12" t="n"/>
      <c r="AG63" s="12" t="n"/>
      <c r="AH63" s="12" t="n"/>
      <c r="AI63" s="12" t="n"/>
      <c r="AJ63" s="12" t="n"/>
      <c r="AK63" s="12" t="n"/>
      <c r="AL63" s="12" t="n"/>
      <c r="AM63" s="13">
        <f>COUNT(H63:AL63)</f>
        <v/>
      </c>
      <c r="AN63" s="12" t="n"/>
      <c r="AO63" s="12" t="n"/>
      <c r="AP63" s="12" t="n"/>
      <c r="AQ63" s="12" t="n"/>
      <c r="AR63" s="12" t="n"/>
      <c r="AS63" s="12" t="n"/>
      <c r="AT63" s="13">
        <f>SUM(H63:AL63)</f>
        <v/>
      </c>
      <c r="AU63" s="12" t="n"/>
      <c r="AV63" s="13">
        <f>SUM(H63,I63,J63,K63,L63,M63,N63,O63,T63,U63,AA63,AB63,AH63,AI63)</f>
        <v/>
      </c>
      <c r="AW63" s="12" t="n"/>
    </row>
    <row r="64" spans="1:49">
      <c r="A64" s="12" t="n">
        <v>58</v>
      </c>
      <c r="B64" s="12" t="s">
        <v>73</v>
      </c>
      <c r="C64" s="12" t="s">
        <v>74</v>
      </c>
      <c r="D64" s="12" t="s">
        <v>72</v>
      </c>
      <c r="E64" s="12" t="s">
        <v>86</v>
      </c>
      <c r="F64" s="12" t="s">
        <v>32</v>
      </c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3">
        <f>COUNT(H64:AL64)</f>
        <v/>
      </c>
      <c r="AN64" s="12" t="n"/>
      <c r="AO64" s="12" t="n"/>
      <c r="AP64" s="12" t="n"/>
      <c r="AQ64" s="12" t="n"/>
      <c r="AR64" s="12" t="n"/>
      <c r="AS64" s="12" t="n"/>
      <c r="AT64" s="13">
        <f>SUM(H64:AL64)</f>
        <v/>
      </c>
      <c r="AU64" s="12" t="n"/>
      <c r="AV64" s="13">
        <f>SUM(H64,I64,J64,K64,L64,M64,N64,O64,T64,U64,AA64,AB64,AH64,AI64)</f>
        <v/>
      </c>
      <c r="AW64" s="12" t="n"/>
    </row>
    <row r="65" spans="1:49">
      <c r="A65" s="12" t="n">
        <v>59</v>
      </c>
      <c r="B65" s="12" t="s">
        <v>73</v>
      </c>
      <c r="C65" s="12" t="s">
        <v>74</v>
      </c>
      <c r="D65" s="12" t="s">
        <v>72</v>
      </c>
      <c r="E65" s="12" t="s">
        <v>87</v>
      </c>
      <c r="F65" s="12" t="s">
        <v>32</v>
      </c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3">
        <f>COUNT(H65:AL65)</f>
        <v/>
      </c>
      <c r="AN65" s="12" t="n"/>
      <c r="AO65" s="12" t="n"/>
      <c r="AP65" s="12" t="n"/>
      <c r="AQ65" s="12" t="n"/>
      <c r="AR65" s="12" t="n"/>
      <c r="AS65" s="12" t="n"/>
      <c r="AT65" s="13">
        <f>SUM(H65:AL65)</f>
        <v/>
      </c>
      <c r="AU65" s="12" t="n"/>
      <c r="AV65" s="13">
        <f>SUM(H65,I65,J65,K65,L65,M65,N65,O65,T65,U65,AA65,AB65,AH65,AI65)</f>
        <v/>
      </c>
      <c r="AW65" s="12" t="n"/>
    </row>
    <row r="66" spans="1:49" ht="15.75" customHeight="1" s="55">
      <c r="A66" s="12" t="n">
        <v>60</v>
      </c>
      <c r="B66" s="12" t="s">
        <v>73</v>
      </c>
      <c r="C66" s="12" t="s">
        <v>74</v>
      </c>
      <c r="D66" s="12" t="s">
        <v>72</v>
      </c>
      <c r="E66" s="12" t="s">
        <v>88</v>
      </c>
      <c r="F66" s="12" t="s">
        <v>32</v>
      </c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5" t="n">
        <v>7.96813</v>
      </c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3">
        <f>COUNT(H66:AL66)</f>
        <v/>
      </c>
      <c r="AN66" s="12" t="n"/>
      <c r="AO66" s="12" t="n"/>
      <c r="AP66" s="12" t="n"/>
      <c r="AQ66" s="12" t="n"/>
      <c r="AR66" s="12" t="n"/>
      <c r="AS66" s="12" t="n"/>
      <c r="AT66" s="13">
        <f>SUM(H66:AL66)</f>
        <v/>
      </c>
      <c r="AU66" s="12" t="n"/>
      <c r="AV66" s="13">
        <f>SUM(H66,I66,J66,K66,L66,M66,N66,O66,T66,U66,AA66,AB66,AH66,AI66)</f>
        <v/>
      </c>
      <c r="AW66" s="12" t="n"/>
    </row>
    <row r="67" spans="1:49" ht="15.75" customHeight="1" s="55">
      <c r="A67" s="12" t="n">
        <v>61</v>
      </c>
      <c r="B67" s="12" t="s">
        <v>73</v>
      </c>
      <c r="C67" s="12" t="s">
        <v>74</v>
      </c>
      <c r="D67" s="12" t="s">
        <v>72</v>
      </c>
      <c r="E67" s="12" t="s">
        <v>89</v>
      </c>
      <c r="F67" s="12" t="s">
        <v>32</v>
      </c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5" t="n">
        <v>0.03187</v>
      </c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3">
        <f>COUNT(H67:AL67)</f>
        <v/>
      </c>
      <c r="AN67" s="12" t="n"/>
      <c r="AO67" s="12" t="n"/>
      <c r="AP67" s="12" t="n"/>
      <c r="AQ67" s="12" t="n"/>
      <c r="AR67" s="12" t="n"/>
      <c r="AS67" s="12" t="n"/>
      <c r="AT67" s="13">
        <f>SUM(H67:AL67)</f>
        <v/>
      </c>
      <c r="AU67" s="12" t="n"/>
      <c r="AV67" s="13">
        <f>SUM(H67,I67,J67,K67,L67,M67,N67,O67,T67,U67,AA67,AB67,AH67,AI67)</f>
        <v/>
      </c>
      <c r="AW67" s="12" t="n"/>
    </row>
    <row r="68" spans="1:49">
      <c r="A68" s="12" t="n">
        <v>62</v>
      </c>
      <c r="B68" s="12" t="s">
        <v>73</v>
      </c>
      <c r="C68" s="12" t="s">
        <v>74</v>
      </c>
      <c r="D68" s="12" t="s">
        <v>72</v>
      </c>
      <c r="E68" s="12" t="s">
        <v>90</v>
      </c>
      <c r="F68" s="12" t="s">
        <v>32</v>
      </c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3">
        <f>COUNT(H68:AL68)</f>
        <v/>
      </c>
      <c r="AN68" s="12" t="n"/>
      <c r="AO68" s="12" t="n"/>
      <c r="AP68" s="12" t="n"/>
      <c r="AQ68" s="12" t="n"/>
      <c r="AR68" s="12" t="n"/>
      <c r="AS68" s="12" t="n"/>
      <c r="AT68" s="13">
        <f>SUM(H68:AL68)</f>
        <v/>
      </c>
      <c r="AU68" s="12" t="n"/>
      <c r="AV68" s="13">
        <f>SUM(H68,I68,J68,K68,L68,M68,N68,O68,T68,U68,AA68,AB68,AH68,AI68)</f>
        <v/>
      </c>
      <c r="AW68" s="12" t="n"/>
    </row>
    <row r="69" spans="1:49">
      <c r="A69" s="12" t="n">
        <v>63</v>
      </c>
      <c r="B69" s="12" t="s">
        <v>73</v>
      </c>
      <c r="C69" s="12" t="s">
        <v>74</v>
      </c>
      <c r="D69" s="12" t="s">
        <v>72</v>
      </c>
      <c r="E69" s="12" t="s">
        <v>65</v>
      </c>
      <c r="F69" s="12" t="s">
        <v>32</v>
      </c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3">
        <f>COUNT(H69:AL69)</f>
        <v/>
      </c>
      <c r="AN69" s="12" t="n"/>
      <c r="AO69" s="12" t="n"/>
      <c r="AP69" s="12" t="n"/>
      <c r="AQ69" s="12" t="n"/>
      <c r="AR69" s="12" t="n"/>
      <c r="AS69" s="12" t="n"/>
      <c r="AT69" s="13">
        <f>SUM(H69:AL69)</f>
        <v/>
      </c>
      <c r="AU69" s="12" t="n"/>
      <c r="AV69" s="13">
        <f>SUM(H69,I69,J69,K69,L69,M69,N69,O69,T69,U69,AA69,AB69,AH69,AI69)</f>
        <v/>
      </c>
      <c r="AW69" s="12" t="n"/>
    </row>
    <row r="70" spans="1:49" ht="15.75" customHeight="1" s="55">
      <c r="A70" s="12" t="n">
        <v>64</v>
      </c>
      <c r="B70" s="12" t="s">
        <v>73</v>
      </c>
      <c r="C70" s="12" t="s">
        <v>74</v>
      </c>
      <c r="D70" s="12" t="s">
        <v>72</v>
      </c>
      <c r="E70" s="12" t="s">
        <v>56</v>
      </c>
      <c r="F70" s="12" t="s">
        <v>32</v>
      </c>
      <c r="G70" s="12" t="s">
        <v>49</v>
      </c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5" t="n">
        <v>8</v>
      </c>
      <c r="R70" s="15" t="n">
        <v>8</v>
      </c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3">
        <f>SUM(H70:AL70)/8</f>
        <v/>
      </c>
      <c r="AN70" s="12" t="n"/>
      <c r="AO70" s="12" t="n"/>
      <c r="AP70" s="12" t="n"/>
      <c r="AQ70" s="12" t="n"/>
      <c r="AR70" s="12" t="n"/>
      <c r="AS70" s="13">
        <f>COUNTIF(H70:AL70,"В")+SUM(H70:AL70)/8</f>
        <v/>
      </c>
      <c r="AT70" s="13">
        <f>SUM(H70:AL70)</f>
        <v/>
      </c>
      <c r="AU70" s="12" t="n"/>
      <c r="AV70" s="12" t="n"/>
      <c r="AW70" s="12" t="n"/>
    </row>
    <row r="71" spans="1:49" ht="15.75" customHeight="1" s="55">
      <c r="A71" s="12" t="n">
        <v>65</v>
      </c>
      <c r="B71" s="12" t="s">
        <v>73</v>
      </c>
      <c r="C71" s="12" t="s">
        <v>74</v>
      </c>
      <c r="D71" s="12" t="s">
        <v>72</v>
      </c>
      <c r="E71" s="12" t="s">
        <v>79</v>
      </c>
      <c r="F71" s="12" t="s">
        <v>32</v>
      </c>
      <c r="G71" s="12" t="s">
        <v>49</v>
      </c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5" t="n">
        <v>8</v>
      </c>
      <c r="Z71" s="15" t="n">
        <v>8</v>
      </c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3">
        <f>SUM(H71:AL71)/8</f>
        <v/>
      </c>
      <c r="AN71" s="12" t="n"/>
      <c r="AO71" s="12" t="n"/>
      <c r="AP71" s="12" t="n"/>
      <c r="AQ71" s="12" t="n"/>
      <c r="AR71" s="12" t="n"/>
      <c r="AS71" s="13">
        <f>COUNTIF(H71:AL71,"В")+SUM(H71:AL71)/8</f>
        <v/>
      </c>
      <c r="AT71" s="13">
        <f>SUM(H71:AL71)</f>
        <v/>
      </c>
      <c r="AU71" s="12" t="n"/>
      <c r="AV71" s="12" t="n"/>
      <c r="AW71" s="12" t="n"/>
    </row>
    <row r="72" spans="1:49">
      <c r="A72" s="14" t="n">
        <v>66</v>
      </c>
      <c r="B72" s="14" t="s">
        <v>73</v>
      </c>
      <c r="C72" s="14" t="s">
        <v>74</v>
      </c>
      <c r="D72" s="14" t="s">
        <v>72</v>
      </c>
      <c r="E72" s="14" t="s">
        <v>33</v>
      </c>
      <c r="F72" s="14" t="n"/>
      <c r="G72" s="14" t="n"/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4" t="n">
        <v>8</v>
      </c>
      <c r="Q72" s="14" t="n">
        <v>8</v>
      </c>
      <c r="R72" s="14" t="n">
        <v>8</v>
      </c>
      <c r="S72" s="14" t="n">
        <v>8</v>
      </c>
      <c r="T72" s="14" t="n">
        <v>0</v>
      </c>
      <c r="U72" s="14" t="n">
        <v>0</v>
      </c>
      <c r="V72" s="14" t="n">
        <v>8</v>
      </c>
      <c r="W72" s="14" t="n">
        <v>8</v>
      </c>
      <c r="X72" s="14" t="n">
        <v>8</v>
      </c>
      <c r="Y72" s="14" t="n">
        <v>8</v>
      </c>
      <c r="Z72" s="14" t="n">
        <v>8</v>
      </c>
      <c r="AA72" s="14" t="n">
        <v>0</v>
      </c>
      <c r="AB72" s="14" t="n">
        <v>0</v>
      </c>
      <c r="AC72" s="14" t="n">
        <v>8</v>
      </c>
      <c r="AD72" s="14" t="n">
        <v>8</v>
      </c>
      <c r="AE72" s="14" t="n">
        <v>8</v>
      </c>
      <c r="AF72" s="14" t="n">
        <v>8</v>
      </c>
      <c r="AG72" s="14" t="n">
        <v>8</v>
      </c>
      <c r="AH72" s="14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>
        <f>COUNT(IF(SUM(H52,H53,H51,H55,H54)&gt;0,1,"FALSE"),IF(SUM(I55,I56,I51,I52,I54,I53)&gt;0,1,"FALSE"),IF(SUM(J54,J52,J55,J51,J56,J53)&gt;0,1,"FALSE"),IF(SUM(K54,K55,K51,K53,K52,K56)&gt;0,1,"FALSE"),IF(SUM(L55,L51,L56,L52,L53,L54)&gt;0,1,"FALSE"),IF(SUM(M54,M55,M53,M52,M56,M51)&gt;0,1,"FALSE"),IF(SUM(N55,N54,N51,N53,N56,N52)&gt;0,1,"FALSE"),IF(SUM(O51,O56,O55,O54,O53,O52)&gt;0,1,"FALSE"),IF(SUM(P55,P53,P57,P51,P60,P56,P58,P59,P52,P54)&gt;0,1,"FALSE"),IF(SUM(S53,S55,S51,S57,S52,S58,S59,S60,S62,S63,S61,S54,S56)&gt;0,1,"FALSE"),IF(SUM(T51,T59,T60,T62,T61,T55,T53,T56,T57,T63,T52,T58,T54)&gt;0,1,"FALSE"),IF(SUM(U56,U54,U62,U59,U52,U58,U61,U55,U63,U57,U60,U51,U53)&gt;0,1,"FALSE"),IF(SUM(V54,V52,V53,V58,V63,V51,V60,V55,V62,V57,V59,V61)&gt;0,1,"FALSE"),IF(SUM(W55,W56,W54,W57,W62,W53,W52,W59,W61,W63,W51,W58,W60)&gt;0,1,"FALSE"),IF(SUM(X52,X60,X51,X53,X65,X55,X54,X62,X66,X61,X63,X57,X59,X64,X58,X56)&gt;0,1,"FALSE"),IF(SUM(AA57,AA61,AA63,AA65,AA64,AA54,AA58,AA59,AA51,AA52,AA55,AA60,AA66,AA62,AA56,AA53)&gt;0,1,"FALSE"),IF(SUM(AB66,AB59,AB62,AB56,AB64,AB65,AB51,AB63,AB61,AB58,AB52,AB57,AB60,AB54,AB53,AB55)&gt;0,1,"FALSE"),IF(SUM(AC63,AC52,AC64,AC55,AC60,AC51,AC62,AC65,AC53,AC59,AC54,AC57,AC58,AC66,AC56,AC61)&gt;0,1,"FALSE"),IF(SUM(AD53,AD52,AD56,AD63,AD54,AD65,AD58,AD60,AD51,AD55,AD67,AD57,AD59,AD66,AD64,AD61)&gt;0,1,"FALSE"),IF(SUM(AE57,AE58,AE63,AE65,AE64,AE51,AE55,AE66,AE54,AE52,AE53,AE61,AE59,AE60,AE69)&gt;0,1,"FALSE"),IF(SUM(AF59,AF63,AF65,AF51,AF57,AF64,AF69,AF68,AF61,AF55,AF53,AF54,AF60,AF58,AF66,AF52)&gt;0,1,"FALSE"),IF(SUM(AG63,AG69,AG65,AG64,AG60,AG51,AG54,AG58,AG68,AG53,AG55,AG57,AG52,AG66,AG59,AG61)&gt;0,1,"FALSE"),IF(SUM(AH66,AH68,AH58,AH51,AH53,AH59,AH55,AH57,AH65,AH69,AH61,AH52,AH60,AH64,AH54,AH63)&gt;0,1,"FALSE"),IF(SUM(AI61,AI57,AI53,AI52,AI66,AI59,AI68,AI60,AI65,AI51,AI55,AI54,AI58,AI64,AI69,AI63)&gt;0,1,"FALSE"),IF(SUM(AJ51)&gt;0,1,"FALSE"),IF(SUM(AK51)&gt;0,1,"FALSE"),IF(SUM(AL51)&gt;0,1,"FALSE"),IF(SUM(Q70)&gt;0,1,"FALSE"),IF(SUM(R70)&gt;0,1,"FALSE"),IF(SUM(Y71)&gt;0,1,"FALSE"),IF(SUM(Z71)&gt;0,1,"FALSE"))</f>
        <v/>
      </c>
      <c r="AN72" s="14" t="n"/>
      <c r="AO72" s="14">
        <f>MAX(AO51:AO71)</f>
        <v/>
      </c>
      <c r="AP72" s="14">
        <f>MAX(AP51:AP71)</f>
        <v/>
      </c>
      <c r="AQ72" s="14">
        <f>MAX(AQ51:AQ71)</f>
        <v/>
      </c>
      <c r="AR72" s="14">
        <f>MAX(AR51:AR71)</f>
        <v/>
      </c>
      <c r="AS72" s="14">
        <f>SUM(AS51:AS71)</f>
        <v/>
      </c>
      <c r="AT72" s="14">
        <f>SUM(AT51:AT71)</f>
        <v/>
      </c>
      <c r="AU72" s="14">
        <f>SUM(AU51:AU71)</f>
        <v/>
      </c>
      <c r="AV72" s="14">
        <f>SUM(AV51:AV71)</f>
        <v/>
      </c>
      <c r="AW72" s="14">
        <f>SUM(AW51:AW71)</f>
        <v/>
      </c>
    </row>
    <row r="73" spans="1:49">
      <c r="A73" s="12" t="n">
        <v>67</v>
      </c>
      <c r="B73" s="12" t="s">
        <v>91</v>
      </c>
      <c r="C73" s="12" t="s">
        <v>74</v>
      </c>
      <c r="D73" s="12" t="s">
        <v>92</v>
      </c>
      <c r="E73" s="12" t="s">
        <v>43</v>
      </c>
      <c r="F73" s="12" t="s">
        <v>32</v>
      </c>
      <c r="G73" s="12" t="n"/>
      <c r="H73" s="12" t="s">
        <v>7</v>
      </c>
      <c r="I73" s="12" t="s">
        <v>7</v>
      </c>
      <c r="J73" s="12" t="s">
        <v>7</v>
      </c>
      <c r="K73" s="12" t="s">
        <v>7</v>
      </c>
      <c r="L73" s="12" t="s">
        <v>7</v>
      </c>
      <c r="M73" s="12" t="s">
        <v>7</v>
      </c>
      <c r="N73" s="12" t="s">
        <v>7</v>
      </c>
      <c r="O73" s="12" t="s">
        <v>7</v>
      </c>
      <c r="P73" s="12" t="n">
        <v>8</v>
      </c>
      <c r="Q73" s="12" t="n">
        <v>2.61667</v>
      </c>
      <c r="R73" s="12" t="n"/>
      <c r="S73" s="12" t="n"/>
      <c r="T73" s="12" t="s">
        <v>7</v>
      </c>
      <c r="U73" s="12" t="s">
        <v>7</v>
      </c>
      <c r="V73" s="12" t="n">
        <v>8</v>
      </c>
      <c r="W73" s="12" t="n">
        <v>0.9</v>
      </c>
      <c r="X73" s="12" t="n"/>
      <c r="Y73" s="12" t="n">
        <v>0.83333</v>
      </c>
      <c r="Z73" s="12" t="n">
        <v>1.15</v>
      </c>
      <c r="AA73" s="12" t="s">
        <v>7</v>
      </c>
      <c r="AB73" s="12" t="s">
        <v>7</v>
      </c>
      <c r="AC73" s="12" t="n"/>
      <c r="AD73" s="12" t="n"/>
      <c r="AE73" s="12" t="n">
        <v>0.51667</v>
      </c>
      <c r="AF73" s="12" t="n"/>
      <c r="AG73" s="12" t="n"/>
      <c r="AH73" s="12" t="s">
        <v>7</v>
      </c>
      <c r="AI73" s="12" t="s">
        <v>7</v>
      </c>
      <c r="AJ73" s="12" t="n">
        <v>0.83333</v>
      </c>
      <c r="AK73" s="12" t="n">
        <v>3</v>
      </c>
      <c r="AL73" s="12" t="n"/>
      <c r="AM73" s="13">
        <f>COUNT(H73:AL73)</f>
        <v/>
      </c>
      <c r="AN73" s="12" t="n"/>
      <c r="AO73" s="13">
        <f>COUNTIF(H73:AL73,"О")</f>
        <v/>
      </c>
      <c r="AP73" s="13">
        <f>COUNTIF(H73:AL73,"От")</f>
        <v/>
      </c>
      <c r="AQ73" s="13">
        <f>COUNTIF(H73:AL73,"Б")</f>
        <v/>
      </c>
      <c r="AR73" s="13">
        <f>COUNTIF(H73:AL73,"Н")</f>
        <v/>
      </c>
      <c r="AS73" s="12" t="n"/>
      <c r="AT73" s="13">
        <f>SUM(H73:AL73)</f>
        <v/>
      </c>
      <c r="AU73" s="12" t="n"/>
      <c r="AV73" s="13">
        <f>SUM(H73,I73,J73,K73,L73,M73,N73,O73,T73,U73,AA73,AB73,AH73,AI73)</f>
        <v/>
      </c>
      <c r="AW73" s="12" t="n"/>
    </row>
    <row r="74" spans="1:49">
      <c r="A74" s="12" t="n">
        <v>68</v>
      </c>
      <c r="B74" s="12" t="s">
        <v>91</v>
      </c>
      <c r="C74" s="12" t="s">
        <v>74</v>
      </c>
      <c r="D74" s="12" t="s">
        <v>92</v>
      </c>
      <c r="E74" s="12" t="s">
        <v>76</v>
      </c>
      <c r="F74" s="12" t="s">
        <v>32</v>
      </c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3">
        <f>COUNT(H74:AL74)</f>
        <v/>
      </c>
      <c r="AN74" s="12" t="n"/>
      <c r="AO74" s="12" t="n"/>
      <c r="AP74" s="12" t="n"/>
      <c r="AQ74" s="12" t="n"/>
      <c r="AR74" s="12" t="n"/>
      <c r="AS74" s="12" t="n"/>
      <c r="AT74" s="13">
        <f>SUM(H74:AL74)</f>
        <v/>
      </c>
      <c r="AU74" s="12" t="n"/>
      <c r="AV74" s="13">
        <f>SUM(H74,I74,J74,K74,L74,M74,N74,O74,T74,U74,AA74,AB74,AH74,AI74)</f>
        <v/>
      </c>
      <c r="AW74" s="12" t="n"/>
    </row>
    <row r="75" spans="1:49">
      <c r="A75" s="12" t="n">
        <v>69</v>
      </c>
      <c r="B75" s="12" t="s">
        <v>91</v>
      </c>
      <c r="C75" s="12" t="s">
        <v>74</v>
      </c>
      <c r="D75" s="12" t="s">
        <v>92</v>
      </c>
      <c r="E75" s="12" t="s">
        <v>56</v>
      </c>
      <c r="F75" s="12" t="s">
        <v>32</v>
      </c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3">
        <f>COUNT(H75:AL75)</f>
        <v/>
      </c>
      <c r="AN75" s="12" t="n"/>
      <c r="AO75" s="12" t="n"/>
      <c r="AP75" s="12" t="n"/>
      <c r="AQ75" s="12" t="n"/>
      <c r="AR75" s="12" t="n"/>
      <c r="AS75" s="12" t="n"/>
      <c r="AT75" s="13">
        <f>SUM(H75:AL75)</f>
        <v/>
      </c>
      <c r="AU75" s="12" t="n"/>
      <c r="AV75" s="13">
        <f>SUM(H75,I75,J75,K75,L75,M75,N75,O75,T75,U75,AA75,AB75,AH75,AI75)</f>
        <v/>
      </c>
      <c r="AW75" s="12" t="n"/>
    </row>
    <row r="76" spans="1:49">
      <c r="A76" s="12" t="n">
        <v>70</v>
      </c>
      <c r="B76" s="12" t="s">
        <v>91</v>
      </c>
      <c r="C76" s="12" t="s">
        <v>74</v>
      </c>
      <c r="D76" s="12" t="s">
        <v>92</v>
      </c>
      <c r="E76" s="12" t="s">
        <v>61</v>
      </c>
      <c r="F76" s="12" t="s">
        <v>32</v>
      </c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3">
        <f>COUNT(H76:AL76)</f>
        <v/>
      </c>
      <c r="AN76" s="12" t="n"/>
      <c r="AO76" s="12" t="n"/>
      <c r="AP76" s="12" t="n"/>
      <c r="AQ76" s="12" t="n"/>
      <c r="AR76" s="12" t="n"/>
      <c r="AS76" s="12" t="n"/>
      <c r="AT76" s="13">
        <f>SUM(H76:AL76)</f>
        <v/>
      </c>
      <c r="AU76" s="12" t="n"/>
      <c r="AV76" s="13">
        <f>SUM(H76,I76,J76,K76,L76,M76,N76,O76,T76,U76,AA76,AB76,AH76,AI76)</f>
        <v/>
      </c>
      <c r="AW76" s="12" t="n"/>
    </row>
    <row r="77" spans="1:49" ht="15.75" customHeight="1" s="55">
      <c r="A77" s="12" t="n">
        <v>71</v>
      </c>
      <c r="B77" s="12" t="s">
        <v>91</v>
      </c>
      <c r="C77" s="12" t="s">
        <v>74</v>
      </c>
      <c r="D77" s="12" t="s">
        <v>92</v>
      </c>
      <c r="E77" s="12" t="s">
        <v>78</v>
      </c>
      <c r="F77" s="12" t="s">
        <v>32</v>
      </c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5" t="n">
        <v>8</v>
      </c>
      <c r="T77" s="12" t="n"/>
      <c r="U77" s="12" t="n"/>
      <c r="V77" s="12" t="n"/>
      <c r="W77" s="12" t="n"/>
      <c r="X77" s="12" t="n"/>
      <c r="Y77" s="15" t="n">
        <v>2.43333</v>
      </c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  <c r="AL77" s="12" t="n"/>
      <c r="AM77" s="13">
        <f>COUNT(H77:AL77)</f>
        <v/>
      </c>
      <c r="AN77" s="12" t="n"/>
      <c r="AO77" s="12" t="n"/>
      <c r="AP77" s="12" t="n"/>
      <c r="AQ77" s="12" t="n"/>
      <c r="AR77" s="12" t="n"/>
      <c r="AS77" s="12" t="n"/>
      <c r="AT77" s="13">
        <f>SUM(H77:AL77)</f>
        <v/>
      </c>
      <c r="AU77" s="12" t="n"/>
      <c r="AV77" s="13">
        <f>SUM(H77,I77,J77,K77,L77,M77,N77,O77,T77,U77,AA77,AB77,AH77,AI77)</f>
        <v/>
      </c>
      <c r="AW77" s="12" t="n"/>
    </row>
    <row r="78" spans="1:49">
      <c r="A78" s="12" t="n">
        <v>72</v>
      </c>
      <c r="B78" s="12" t="s">
        <v>91</v>
      </c>
      <c r="C78" s="12" t="s">
        <v>74</v>
      </c>
      <c r="D78" s="12" t="s">
        <v>92</v>
      </c>
      <c r="E78" s="12" t="s">
        <v>79</v>
      </c>
      <c r="F78" s="12" t="s">
        <v>32</v>
      </c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3">
        <f>COUNT(H78:AL78)</f>
        <v/>
      </c>
      <c r="AN78" s="12" t="n"/>
      <c r="AO78" s="12" t="n"/>
      <c r="AP78" s="12" t="n"/>
      <c r="AQ78" s="12" t="n"/>
      <c r="AR78" s="12" t="n"/>
      <c r="AS78" s="12" t="n"/>
      <c r="AT78" s="13">
        <f>SUM(H78:AL78)</f>
        <v/>
      </c>
      <c r="AU78" s="12" t="n"/>
      <c r="AV78" s="13">
        <f>SUM(H78,I78,J78,K78,L78,M78,N78,O78,T78,U78,AA78,AB78,AH78,AI78)</f>
        <v/>
      </c>
      <c r="AW78" s="12" t="n"/>
    </row>
    <row r="79" spans="1:49" ht="15.75" customHeight="1" s="55">
      <c r="A79" s="12" t="n">
        <v>73</v>
      </c>
      <c r="B79" s="12" t="s">
        <v>91</v>
      </c>
      <c r="C79" s="12" t="s">
        <v>74</v>
      </c>
      <c r="D79" s="12" t="s">
        <v>92</v>
      </c>
      <c r="E79" s="12" t="s">
        <v>80</v>
      </c>
      <c r="F79" s="12" t="s">
        <v>32</v>
      </c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5" t="n">
        <v>5.38333</v>
      </c>
      <c r="R79" s="12" t="n"/>
      <c r="S79" s="12" t="n"/>
      <c r="T79" s="12" t="n"/>
      <c r="U79" s="12" t="n"/>
      <c r="V79" s="12" t="n"/>
      <c r="W79" s="12" t="n"/>
      <c r="X79" s="12" t="n"/>
      <c r="Y79" s="15" t="n">
        <v>3.11667</v>
      </c>
      <c r="Z79" s="15" t="n">
        <v>6.85</v>
      </c>
      <c r="AA79" s="12" t="n"/>
      <c r="AB79" s="12" t="n"/>
      <c r="AC79" s="12" t="n"/>
      <c r="AD79" s="12" t="n"/>
      <c r="AE79" s="12" t="n"/>
      <c r="AF79" s="12" t="n"/>
      <c r="AG79" s="15" t="n">
        <v>2.11148</v>
      </c>
      <c r="AH79" s="12" t="n"/>
      <c r="AI79" s="12" t="n"/>
      <c r="AJ79" s="12" t="n"/>
      <c r="AK79" s="12" t="n"/>
      <c r="AL79" s="12" t="n"/>
      <c r="AM79" s="13">
        <f>COUNT(H79:AL79)</f>
        <v/>
      </c>
      <c r="AN79" s="12" t="n"/>
      <c r="AO79" s="12" t="n"/>
      <c r="AP79" s="12" t="n"/>
      <c r="AQ79" s="12" t="n"/>
      <c r="AR79" s="12" t="n"/>
      <c r="AS79" s="12" t="n"/>
      <c r="AT79" s="13">
        <f>SUM(H79:AL79)</f>
        <v/>
      </c>
      <c r="AU79" s="12" t="n"/>
      <c r="AV79" s="13">
        <f>SUM(H79,I79,J79,K79,L79,M79,N79,O79,T79,U79,AA79,AB79,AH79,AI79)</f>
        <v/>
      </c>
      <c r="AW79" s="12" t="n"/>
    </row>
    <row r="80" spans="1:49">
      <c r="A80" s="12" t="n">
        <v>74</v>
      </c>
      <c r="B80" s="12" t="s">
        <v>91</v>
      </c>
      <c r="C80" s="12" t="s">
        <v>74</v>
      </c>
      <c r="D80" s="12" t="s">
        <v>92</v>
      </c>
      <c r="E80" s="12" t="s">
        <v>81</v>
      </c>
      <c r="F80" s="12" t="s">
        <v>32</v>
      </c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3">
        <f>COUNT(H80:AL80)</f>
        <v/>
      </c>
      <c r="AN80" s="12" t="n"/>
      <c r="AO80" s="12" t="n"/>
      <c r="AP80" s="12" t="n"/>
      <c r="AQ80" s="12" t="n"/>
      <c r="AR80" s="12" t="n"/>
      <c r="AS80" s="12" t="n"/>
      <c r="AT80" s="13">
        <f>SUM(H80:AL80)</f>
        <v/>
      </c>
      <c r="AU80" s="12" t="n"/>
      <c r="AV80" s="13">
        <f>SUM(H80,I80,J80,K80,L80,M80,N80,O80,T80,U80,AA80,AB80,AH80,AI80)</f>
        <v/>
      </c>
      <c r="AW80" s="12" t="n"/>
    </row>
    <row r="81" spans="1:49" ht="15.75" customHeight="1" s="55">
      <c r="A81" s="12" t="n">
        <v>75</v>
      </c>
      <c r="B81" s="12" t="s">
        <v>91</v>
      </c>
      <c r="C81" s="12" t="s">
        <v>74</v>
      </c>
      <c r="D81" s="12" t="s">
        <v>92</v>
      </c>
      <c r="E81" s="12" t="s">
        <v>82</v>
      </c>
      <c r="F81" s="12" t="s">
        <v>32</v>
      </c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5" t="n">
        <v>6.55263</v>
      </c>
      <c r="S81" s="12" t="n"/>
      <c r="T81" s="12" t="n"/>
      <c r="U81" s="12" t="n"/>
      <c r="V81" s="12" t="n"/>
      <c r="W81" s="15" t="n">
        <v>6.13333</v>
      </c>
      <c r="X81" s="15" t="n">
        <v>8</v>
      </c>
      <c r="Y81" s="15" t="n">
        <v>1.61667</v>
      </c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3">
        <f>COUNT(H81:AL81)</f>
        <v/>
      </c>
      <c r="AN81" s="12" t="n"/>
      <c r="AO81" s="12" t="n"/>
      <c r="AP81" s="12" t="n"/>
      <c r="AQ81" s="12" t="n"/>
      <c r="AR81" s="12" t="n"/>
      <c r="AS81" s="12" t="n"/>
      <c r="AT81" s="13">
        <f>SUM(H81:AL81)</f>
        <v/>
      </c>
      <c r="AU81" s="12" t="n"/>
      <c r="AV81" s="13">
        <f>SUM(H81,I81,J81,K81,L81,M81,N81,O81,T81,U81,AA81,AB81,AH81,AI81)</f>
        <v/>
      </c>
      <c r="AW81" s="12" t="n"/>
    </row>
    <row r="82" spans="1:49">
      <c r="A82" s="12" t="n">
        <v>76</v>
      </c>
      <c r="B82" s="12" t="s">
        <v>91</v>
      </c>
      <c r="C82" s="12" t="s">
        <v>74</v>
      </c>
      <c r="D82" s="12" t="s">
        <v>92</v>
      </c>
      <c r="E82" s="12" t="s">
        <v>83</v>
      </c>
      <c r="F82" s="12" t="s">
        <v>32</v>
      </c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3">
        <f>COUNT(H82:AL82)</f>
        <v/>
      </c>
      <c r="AN82" s="12" t="n"/>
      <c r="AO82" s="12" t="n"/>
      <c r="AP82" s="12" t="n"/>
      <c r="AQ82" s="12" t="n"/>
      <c r="AR82" s="12" t="n"/>
      <c r="AS82" s="12" t="n"/>
      <c r="AT82" s="13">
        <f>SUM(H82:AL82)</f>
        <v/>
      </c>
      <c r="AU82" s="12" t="n"/>
      <c r="AV82" s="13">
        <f>SUM(H82,I82,J82,K82,L82,M82,N82,O82,T82,U82,AA82,AB82,AH82,AI82)</f>
        <v/>
      </c>
      <c r="AW82" s="12" t="n"/>
    </row>
    <row r="83" spans="1:49">
      <c r="A83" s="12" t="n">
        <v>77</v>
      </c>
      <c r="B83" s="12" t="s">
        <v>91</v>
      </c>
      <c r="C83" s="12" t="s">
        <v>74</v>
      </c>
      <c r="D83" s="12" t="s">
        <v>92</v>
      </c>
      <c r="E83" s="12" t="s">
        <v>84</v>
      </c>
      <c r="F83" s="12" t="s">
        <v>32</v>
      </c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3">
        <f>COUNT(H83:AL83)</f>
        <v/>
      </c>
      <c r="AN83" s="12" t="n"/>
      <c r="AO83" s="12" t="n"/>
      <c r="AP83" s="12" t="n"/>
      <c r="AQ83" s="12" t="n"/>
      <c r="AR83" s="12" t="n"/>
      <c r="AS83" s="12" t="n"/>
      <c r="AT83" s="13">
        <f>SUM(H83:AL83)</f>
        <v/>
      </c>
      <c r="AU83" s="12" t="n"/>
      <c r="AV83" s="13">
        <f>SUM(H83,I83,J83,K83,L83,M83,N83,O83,T83,U83,AA83,AB83,AH83,AI83)</f>
        <v/>
      </c>
      <c r="AW83" s="12" t="n"/>
    </row>
    <row r="84" spans="1:49" ht="15.75" customHeight="1" s="55">
      <c r="A84" s="12" t="n">
        <v>78</v>
      </c>
      <c r="B84" s="12" t="s">
        <v>91</v>
      </c>
      <c r="C84" s="12" t="s">
        <v>74</v>
      </c>
      <c r="D84" s="12" t="s">
        <v>92</v>
      </c>
      <c r="E84" s="12" t="s">
        <v>85</v>
      </c>
      <c r="F84" s="12" t="s">
        <v>32</v>
      </c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5" t="n">
        <v>1.44737</v>
      </c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3">
        <f>COUNT(H84:AL84)</f>
        <v/>
      </c>
      <c r="AN84" s="12" t="n"/>
      <c r="AO84" s="12" t="n"/>
      <c r="AP84" s="12" t="n"/>
      <c r="AQ84" s="12" t="n"/>
      <c r="AR84" s="12" t="n"/>
      <c r="AS84" s="12" t="n"/>
      <c r="AT84" s="13">
        <f>SUM(H84:AL84)</f>
        <v/>
      </c>
      <c r="AU84" s="12" t="n"/>
      <c r="AV84" s="13">
        <f>SUM(H84,I84,J84,K84,L84,M84,N84,O84,T84,U84,AA84,AB84,AH84,AI84)</f>
        <v/>
      </c>
      <c r="AW84" s="12" t="n"/>
    </row>
    <row r="85" spans="1:49" ht="15.75" customHeight="1" s="55">
      <c r="A85" s="12" t="n">
        <v>79</v>
      </c>
      <c r="B85" s="12" t="s">
        <v>91</v>
      </c>
      <c r="C85" s="12" t="s">
        <v>74</v>
      </c>
      <c r="D85" s="12" t="s">
        <v>92</v>
      </c>
      <c r="E85" s="12" t="s">
        <v>93</v>
      </c>
      <c r="F85" s="12" t="s">
        <v>32</v>
      </c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5" t="n">
        <v>0.96667</v>
      </c>
      <c r="X85" s="12" t="n"/>
      <c r="Y85" s="12" t="n"/>
      <c r="Z85" s="12" t="n"/>
      <c r="AA85" s="12" t="n"/>
      <c r="AB85" s="12" t="n"/>
      <c r="AC85" s="15" t="n">
        <v>7.58848</v>
      </c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3">
        <f>COUNT(H85:AL85)</f>
        <v/>
      </c>
      <c r="AN85" s="12" t="n"/>
      <c r="AO85" s="12" t="n"/>
      <c r="AP85" s="12" t="n"/>
      <c r="AQ85" s="12" t="n"/>
      <c r="AR85" s="12" t="n"/>
      <c r="AS85" s="12" t="n"/>
      <c r="AT85" s="13">
        <f>SUM(H85:AL85)</f>
        <v/>
      </c>
      <c r="AU85" s="12" t="n"/>
      <c r="AV85" s="13">
        <f>SUM(H85,I85,J85,K85,L85,M85,N85,O85,T85,U85,AA85,AB85,AH85,AI85)</f>
        <v/>
      </c>
      <c r="AW85" s="12" t="n"/>
    </row>
    <row r="86" spans="1:49" ht="15.75" customHeight="1" s="55">
      <c r="A86" s="12" t="n">
        <v>80</v>
      </c>
      <c r="B86" s="12" t="s">
        <v>91</v>
      </c>
      <c r="C86" s="12" t="s">
        <v>74</v>
      </c>
      <c r="D86" s="12" t="s">
        <v>92</v>
      </c>
      <c r="E86" s="12" t="s">
        <v>86</v>
      </c>
      <c r="F86" s="12" t="s">
        <v>32</v>
      </c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5" t="n">
        <v>0.41152</v>
      </c>
      <c r="AD86" s="15" t="n">
        <v>8</v>
      </c>
      <c r="AE86" s="15" t="n">
        <v>7.48333</v>
      </c>
      <c r="AF86" s="15" t="n">
        <v>8</v>
      </c>
      <c r="AG86" s="15" t="n">
        <v>5.88852</v>
      </c>
      <c r="AH86" s="12" t="n"/>
      <c r="AI86" s="12" t="n"/>
      <c r="AJ86" s="12" t="n"/>
      <c r="AK86" s="15" t="n">
        <v>5</v>
      </c>
      <c r="AL86" s="15" t="n">
        <v>6.03333</v>
      </c>
      <c r="AM86" s="13">
        <f>COUNT(H86:AL86)</f>
        <v/>
      </c>
      <c r="AN86" s="12" t="n"/>
      <c r="AO86" s="12" t="n"/>
      <c r="AP86" s="12" t="n"/>
      <c r="AQ86" s="12" t="n"/>
      <c r="AR86" s="12" t="n"/>
      <c r="AS86" s="12" t="n"/>
      <c r="AT86" s="13">
        <f>SUM(H86:AL86)</f>
        <v/>
      </c>
      <c r="AU86" s="12" t="n"/>
      <c r="AV86" s="13">
        <f>SUM(H86,I86,J86,K86,L86,M86,N86,O86,T86,U86,AA86,AB86,AH86,AI86)</f>
        <v/>
      </c>
      <c r="AW86" s="12" t="n"/>
    </row>
    <row r="87" spans="1:49">
      <c r="A87" s="12" t="n">
        <v>81</v>
      </c>
      <c r="B87" s="12" t="s">
        <v>91</v>
      </c>
      <c r="C87" s="12" t="s">
        <v>74</v>
      </c>
      <c r="D87" s="12" t="s">
        <v>92</v>
      </c>
      <c r="E87" s="12" t="s">
        <v>87</v>
      </c>
      <c r="F87" s="12" t="s">
        <v>32</v>
      </c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3">
        <f>COUNT(H87:AL87)</f>
        <v/>
      </c>
      <c r="AN87" s="12" t="n"/>
      <c r="AO87" s="12" t="n"/>
      <c r="AP87" s="12" t="n"/>
      <c r="AQ87" s="12" t="n"/>
      <c r="AR87" s="12" t="n"/>
      <c r="AS87" s="12" t="n"/>
      <c r="AT87" s="13">
        <f>SUM(H87:AL87)</f>
        <v/>
      </c>
      <c r="AU87" s="12" t="n"/>
      <c r="AV87" s="13">
        <f>SUM(H87,I87,J87,K87,L87,M87,N87,O87,T87,U87,AA87,AB87,AH87,AI87)</f>
        <v/>
      </c>
      <c r="AW87" s="12" t="n"/>
    </row>
    <row r="88" spans="1:49">
      <c r="A88" s="12" t="n">
        <v>82</v>
      </c>
      <c r="B88" s="12" t="s">
        <v>91</v>
      </c>
      <c r="C88" s="12" t="s">
        <v>74</v>
      </c>
      <c r="D88" s="12" t="s">
        <v>92</v>
      </c>
      <c r="E88" s="12" t="s">
        <v>88</v>
      </c>
      <c r="F88" s="12" t="s">
        <v>32</v>
      </c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3">
        <f>COUNT(H88:AL88)</f>
        <v/>
      </c>
      <c r="AN88" s="12" t="n"/>
      <c r="AO88" s="12" t="n"/>
      <c r="AP88" s="12" t="n"/>
      <c r="AQ88" s="12" t="n"/>
      <c r="AR88" s="12" t="n"/>
      <c r="AS88" s="12" t="n"/>
      <c r="AT88" s="13">
        <f>SUM(H88:AL88)</f>
        <v/>
      </c>
      <c r="AU88" s="12" t="n"/>
      <c r="AV88" s="13">
        <f>SUM(H88,I88,J88,K88,L88,M88,N88,O88,T88,U88,AA88,AB88,AH88,AI88)</f>
        <v/>
      </c>
      <c r="AW88" s="12" t="n"/>
    </row>
    <row r="89" spans="1:49" ht="15.75" customHeight="1" s="55">
      <c r="A89" s="12" t="n">
        <v>83</v>
      </c>
      <c r="B89" s="12" t="s">
        <v>91</v>
      </c>
      <c r="C89" s="12" t="s">
        <v>74</v>
      </c>
      <c r="D89" s="12" t="s">
        <v>92</v>
      </c>
      <c r="E89" s="12" t="s">
        <v>65</v>
      </c>
      <c r="F89" s="12" t="s">
        <v>32</v>
      </c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5" t="n">
        <v>7.16667</v>
      </c>
      <c r="AK89" s="12" t="n"/>
      <c r="AL89" s="15" t="n">
        <v>11.35</v>
      </c>
      <c r="AM89" s="13">
        <f>COUNT(H89:AL89)</f>
        <v/>
      </c>
      <c r="AN89" s="12" t="n"/>
      <c r="AO89" s="12" t="n"/>
      <c r="AP89" s="12" t="n"/>
      <c r="AQ89" s="12" t="n"/>
      <c r="AR89" s="12" t="n"/>
      <c r="AS89" s="12" t="n"/>
      <c r="AT89" s="13">
        <f>SUM(H89:AL89)</f>
        <v/>
      </c>
      <c r="AU89" s="12" t="n"/>
      <c r="AV89" s="13">
        <f>SUM(H89,I89,J89,K89,L89,M89,N89,O89,T89,U89,AA89,AB89,AH89,AI89)</f>
        <v/>
      </c>
      <c r="AW89" s="12" t="n"/>
    </row>
    <row r="90" spans="1:49">
      <c r="A90" s="12" t="n">
        <v>84</v>
      </c>
      <c r="B90" s="12" t="s">
        <v>91</v>
      </c>
      <c r="C90" s="12" t="s">
        <v>74</v>
      </c>
      <c r="D90" s="12" t="s">
        <v>92</v>
      </c>
      <c r="E90" s="12" t="s">
        <v>90</v>
      </c>
      <c r="F90" s="12" t="s">
        <v>32</v>
      </c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3">
        <f>COUNT(H90:AL90)</f>
        <v/>
      </c>
      <c r="AN90" s="12" t="n"/>
      <c r="AO90" s="12" t="n"/>
      <c r="AP90" s="12" t="n"/>
      <c r="AQ90" s="12" t="n"/>
      <c r="AR90" s="12" t="n"/>
      <c r="AS90" s="12" t="n"/>
      <c r="AT90" s="13">
        <f>SUM(H90:AL90)</f>
        <v/>
      </c>
      <c r="AU90" s="12" t="n"/>
      <c r="AV90" s="13">
        <f>SUM(H90,I90,J90,K90,L90,M90,N90,O90,T90,U90,AA90,AB90,AH90,AI90)</f>
        <v/>
      </c>
      <c r="AW90" s="12" t="n"/>
    </row>
    <row r="91" spans="1:49">
      <c r="A91" s="14" t="n">
        <v>85</v>
      </c>
      <c r="B91" s="14" t="s">
        <v>91</v>
      </c>
      <c r="C91" s="14" t="s">
        <v>74</v>
      </c>
      <c r="D91" s="14" t="s">
        <v>92</v>
      </c>
      <c r="E91" s="14" t="s">
        <v>33</v>
      </c>
      <c r="F91" s="14" t="n"/>
      <c r="G91" s="14" t="n"/>
      <c r="H91" s="14" t="n">
        <v>0</v>
      </c>
      <c r="I91" s="14" t="n">
        <v>0</v>
      </c>
      <c r="J91" s="14" t="n">
        <v>0</v>
      </c>
      <c r="K91" s="14" t="n">
        <v>0</v>
      </c>
      <c r="L91" s="14" t="n">
        <v>0</v>
      </c>
      <c r="M91" s="14" t="n">
        <v>0</v>
      </c>
      <c r="N91" s="14" t="n">
        <v>0</v>
      </c>
      <c r="O91" s="14" t="n">
        <v>0</v>
      </c>
      <c r="P91" s="14" t="n">
        <v>8</v>
      </c>
      <c r="Q91" s="14" t="n">
        <v>8</v>
      </c>
      <c r="R91" s="14" t="n">
        <v>8</v>
      </c>
      <c r="S91" s="14" t="n">
        <v>8</v>
      </c>
      <c r="T91" s="14" t="n">
        <v>0</v>
      </c>
      <c r="U91" s="14" t="n">
        <v>0</v>
      </c>
      <c r="V91" s="14" t="n">
        <v>8</v>
      </c>
      <c r="W91" s="14" t="n">
        <v>8</v>
      </c>
      <c r="X91" s="14" t="n">
        <v>8</v>
      </c>
      <c r="Y91" s="14" t="n">
        <v>8</v>
      </c>
      <c r="Z91" s="14" t="n">
        <v>8</v>
      </c>
      <c r="AA91" s="14" t="n">
        <v>0</v>
      </c>
      <c r="AB91" s="14" t="n">
        <v>0</v>
      </c>
      <c r="AC91" s="14" t="n">
        <v>8</v>
      </c>
      <c r="AD91" s="14" t="n">
        <v>8</v>
      </c>
      <c r="AE91" s="14" t="n">
        <v>8</v>
      </c>
      <c r="AF91" s="14" t="n">
        <v>8</v>
      </c>
      <c r="AG91" s="14" t="n">
        <v>8</v>
      </c>
      <c r="AH91" s="14" t="n">
        <v>0</v>
      </c>
      <c r="AI91" s="14" t="n">
        <v>0</v>
      </c>
      <c r="AJ91" s="14" t="n">
        <v>8</v>
      </c>
      <c r="AK91" s="14" t="n">
        <v>8</v>
      </c>
      <c r="AL91" s="14" t="n">
        <v>8</v>
      </c>
      <c r="AM91" s="14">
        <f>COUNT(IF(SUM(H75,H76,H74,H73)&gt;0,1,"FALSE"),IF(SUM(I73,I74,I77,I75,I76)&gt;0,1,"FALSE"),IF(SUM(J75,J76,J74,J73,J77)&gt;0,1,"FALSE"),IF(SUM(K73,K76,K77,K75,K74)&gt;0,1,"FALSE"),IF(SUM(L74,L77,L73,L76,L75)&gt;0,1,"FALSE"),IF(SUM(M74,M76,M75,M77,M73)&gt;0,1,"FALSE"),IF(SUM(N74,N75,N76,N73,N77)&gt;0,1,"FALSE"),IF(SUM(O75,O77,O73,O76,O74)&gt;0,1,"FALSE"),IF(SUM(P77,P80,P76,P79,P81,P78,P73,P74,P75)&gt;0,1,"FALSE"),IF(SUM(Q76,Q73,Q81,Q75,Q77,Q79,Q74,Q78,Q80)&gt;0,1,"FALSE"),IF(SUM(R83,R80,R73,R79,R82,R78,R84,R74,R75,R76,R81,R77)&gt;0,1,"FALSE"),IF(SUM(S73,S79,S78,S81,S74,S80,S75,S84,S76,S82,S83,S77)&gt;0,1,"FALSE"),IF(SUM(T75,T83,T84,T73,T81,T82,T74,T77,T78,T80,T79,T76)&gt;0,1,"FALSE"),IF(SUM(U82,U78,U74,U84,U76,U80,U73,U75,U77,U81,U83,U79)&gt;0,1,"FALSE"),IF(SUM(V78,V81,V83,V74,V73,V82,V75,V80,V79,V76,V84)&gt;0,1,"FALSE"),IF(SUM(W76,W82,W79,W73,W74,W84,W85,W80,W83,W75,W81,W77,W78)&gt;0,1,"FALSE"),IF(SUM(X87,X78,X76,X77,X84,X80,X86,X82,X83,X88,X81,X79,X73,X74,X75)&gt;0,1,"FALSE"),IF(SUM(Y86,Y88,Y81,Y82,Y75,Y83,Y87,Y74,Y78,Y79,Y80,Y77,Y84,Y76,Y73)&gt;0,1,"FALSE"),IF(SUM(Z81,Z82,Z77,Z76,Z88,Z84,Z87,Z75,Z78,Z79,Z86,Z83,Z73,Z74,Z80)&gt;0,1,"FALSE"),IF(SUM(AA81,AA75,AA83,AA87,AA79,AA84,AA76,AA78,AA88,AA74,AA73,AA82,AA80,AA86,AA77)&gt;0,1,"FALSE"),IF(SUM(AB84,AB79,AB77,AB87,AB80,AB75,AB82,AB76,AB73,AB78,AB86,AB88,AB83,AB81,AB74)&gt;0,1,"FALSE"),IF(SUM(AC81,AC79,AC87,AC83,AC86,AC84,AC75,AC82,AC85,AC80,AC88,AC76,AC73,AC74,AC78,AC77)&gt;0,1,"FALSE"),IF(SUM(AD87,AD88,AD78,AD73,AD75,AD81,AD79,AD86,AD74,AD76,AD77,AD80,AD84,AD82)&gt;0,1,"FALSE"),IF(SUM(AE73,AE84,AE75,AE78,AE80,AE81,AE74,AE79,AE88,AE89,AE86,AE82,AE87,AE76)&gt;0,1,"FALSE"),IF(SUM(AF78,AF86,AF82,AF89,AF76,AF81,AF84,AF90,AF73,AF79,AF74,AF75,AF87,AF80,AF88)&gt;0,1,"FALSE"),IF(SUM(AG82,AG78,AG84,AG81,AG74,AG88,AG89,AG80,AG79,AG90,AG75,AG86,AG87,AG73,AG76)&gt;0,1,"FALSE"),IF(SUM(AH79,AH75,AH74,AH84,AH78,AH89,AH82,AH86,AH88,AH87,AH73,AH90,AH80,AH81,AH76)&gt;0,1,"FALSE"),IF(SUM(AI90,AI88,AI75,AI82,AI84,AI73,AI81,AI76,AI78,AI79,AI87,AI80,AI74,AI89,AI86)&gt;0,1,"FALSE"),IF(SUM(AJ81,AJ75,AJ78,AJ84,AJ80,AJ74,AJ86,AJ82,AJ79,AJ88,AJ90,AJ89,AJ87,AJ73,AJ76)&gt;0,1,"FALSE"),IF(SUM(AK88,AK75,AK87,AK76,AK78,AK82,AK86,AK84,AK90,AK73,AK89,AK74,AK81,AK79,AK80)&gt;0,1,"FALSE"),IF(SUM(AL88,AL80,AL81,AL76,AL86,AL89,AL79,AL82,AL75,AL90,AL74,AL87,AL73,AL78,AL84)&gt;0,1,"FALSE"))</f>
        <v/>
      </c>
      <c r="AN91" s="14" t="n"/>
      <c r="AO91" s="14">
        <f>MAX(AO73:AO90)</f>
        <v/>
      </c>
      <c r="AP91" s="14">
        <f>MAX(AP73:AP90)</f>
        <v/>
      </c>
      <c r="AQ91" s="14">
        <f>MAX(AQ73:AQ90)</f>
        <v/>
      </c>
      <c r="AR91" s="14">
        <f>MAX(AR73:AR90)</f>
        <v/>
      </c>
      <c r="AS91" s="14">
        <f>SUM(AS73:AS90)</f>
        <v/>
      </c>
      <c r="AT91" s="14">
        <f>SUM(AT73:AT90)</f>
        <v/>
      </c>
      <c r="AU91" s="14">
        <f>SUM(AU73:AU90)</f>
        <v/>
      </c>
      <c r="AV91" s="14">
        <f>SUM(AV73:AV90)</f>
        <v/>
      </c>
      <c r="AW91" s="14">
        <f>SUM(AW73:AW90)</f>
        <v/>
      </c>
    </row>
    <row r="92" spans="1:49">
      <c r="A92" s="12" t="n">
        <v>86</v>
      </c>
      <c r="B92" s="12" t="s">
        <v>94</v>
      </c>
      <c r="C92" s="12" t="s">
        <v>71</v>
      </c>
      <c r="D92" s="12" t="s">
        <v>72</v>
      </c>
      <c r="E92" s="12" t="s">
        <v>43</v>
      </c>
      <c r="F92" s="12" t="s">
        <v>32</v>
      </c>
      <c r="G92" s="12" t="n"/>
      <c r="H92" s="12" t="s">
        <v>7</v>
      </c>
      <c r="I92" s="12" t="s">
        <v>7</v>
      </c>
      <c r="J92" s="12" t="s">
        <v>7</v>
      </c>
      <c r="K92" s="12" t="s">
        <v>7</v>
      </c>
      <c r="L92" s="12" t="s">
        <v>7</v>
      </c>
      <c r="M92" s="12" t="s">
        <v>7</v>
      </c>
      <c r="N92" s="12" t="s">
        <v>7</v>
      </c>
      <c r="O92" s="12" t="s">
        <v>7</v>
      </c>
      <c r="P92" s="12" t="n">
        <v>8</v>
      </c>
      <c r="Q92" s="12" t="n">
        <v>8</v>
      </c>
      <c r="R92" s="12" t="n">
        <v>1.38333</v>
      </c>
      <c r="S92" s="12" t="n">
        <v>0.1</v>
      </c>
      <c r="T92" s="12" t="s">
        <v>7</v>
      </c>
      <c r="U92" s="12" t="s">
        <v>7</v>
      </c>
      <c r="V92" s="12" t="n">
        <v>6.43333</v>
      </c>
      <c r="W92" s="12" t="n">
        <v>8</v>
      </c>
      <c r="X92" s="12" t="n">
        <v>8</v>
      </c>
      <c r="Y92" s="12" t="n">
        <v>1.58333</v>
      </c>
      <c r="Z92" s="12" t="n">
        <v>0.66667</v>
      </c>
      <c r="AA92" s="12" t="s">
        <v>7</v>
      </c>
      <c r="AB92" s="12" t="s">
        <v>7</v>
      </c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3">
        <f>COUNT(H92:AL92)</f>
        <v/>
      </c>
      <c r="AN92" s="12" t="n"/>
      <c r="AO92" s="13">
        <f>COUNTIF(H92:AL92,"О")</f>
        <v/>
      </c>
      <c r="AP92" s="13">
        <f>COUNTIF(H92:AL92,"От")</f>
        <v/>
      </c>
      <c r="AQ92" s="13">
        <f>COUNTIF(H92:AL92,"Б")</f>
        <v/>
      </c>
      <c r="AR92" s="13">
        <f>COUNTIF(H92:AL92,"Н")</f>
        <v/>
      </c>
      <c r="AS92" s="12" t="n"/>
      <c r="AT92" s="13">
        <f>SUM(H92:AL92)</f>
        <v/>
      </c>
      <c r="AU92" s="12" t="n"/>
      <c r="AV92" s="13">
        <f>SUM(H92,I92,J92,K92,L92,M92,N92,O92,T92,U92,AA92,AB92,AH92,AI92)</f>
        <v/>
      </c>
      <c r="AW92" s="12" t="n"/>
    </row>
    <row r="93" spans="1:49" ht="15.75" customHeight="1" s="55">
      <c r="A93" s="12" t="n">
        <v>87</v>
      </c>
      <c r="B93" s="12" t="s">
        <v>94</v>
      </c>
      <c r="C93" s="12" t="s">
        <v>71</v>
      </c>
      <c r="D93" s="12" t="s">
        <v>72</v>
      </c>
      <c r="E93" s="12" t="s">
        <v>89</v>
      </c>
      <c r="F93" s="12" t="s">
        <v>32</v>
      </c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5" t="n">
        <v>3.3</v>
      </c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3">
        <f>COUNT(H93:AL93)</f>
        <v/>
      </c>
      <c r="AN93" s="12" t="n"/>
      <c r="AO93" s="12" t="n"/>
      <c r="AP93" s="12" t="n"/>
      <c r="AQ93" s="12" t="n"/>
      <c r="AR93" s="12" t="n"/>
      <c r="AS93" s="12" t="n"/>
      <c r="AT93" s="13">
        <f>SUM(H93:AL93)</f>
        <v/>
      </c>
      <c r="AU93" s="12" t="n"/>
      <c r="AV93" s="13">
        <f>SUM(H93,I93,J93,K93,L93,M93,N93,O93,T93,U93,AA93,AB93,AH93,AI93)</f>
        <v/>
      </c>
      <c r="AW93" s="12" t="n"/>
    </row>
    <row r="94" spans="1:49" ht="15.75" customHeight="1" s="55">
      <c r="A94" s="12" t="n">
        <v>88</v>
      </c>
      <c r="B94" s="12" t="s">
        <v>94</v>
      </c>
      <c r="C94" s="12" t="s">
        <v>71</v>
      </c>
      <c r="D94" s="12" t="s">
        <v>72</v>
      </c>
      <c r="E94" s="12" t="s">
        <v>82</v>
      </c>
      <c r="F94" s="12" t="s">
        <v>32</v>
      </c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5" t="n">
        <v>3.31667</v>
      </c>
      <c r="S94" s="12" t="n"/>
      <c r="T94" s="12" t="n"/>
      <c r="U94" s="12" t="n"/>
      <c r="V94" s="15" t="n">
        <v>1.56667</v>
      </c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3">
        <f>COUNT(H94:AL94)</f>
        <v/>
      </c>
      <c r="AN94" s="12" t="n"/>
      <c r="AO94" s="12" t="n"/>
      <c r="AP94" s="12" t="n"/>
      <c r="AQ94" s="12" t="n"/>
      <c r="AR94" s="12" t="n"/>
      <c r="AS94" s="12" t="n"/>
      <c r="AT94" s="13">
        <f>SUM(H94:AL94)</f>
        <v/>
      </c>
      <c r="AU94" s="12" t="n"/>
      <c r="AV94" s="13">
        <f>SUM(H94,I94,J94,K94,L94,M94,N94,O94,T94,U94,AA94,AB94,AH94,AI94)</f>
        <v/>
      </c>
      <c r="AW94" s="12" t="n"/>
    </row>
    <row r="95" spans="1:49" ht="15.75" customHeight="1" s="55">
      <c r="A95" s="12" t="n">
        <v>89</v>
      </c>
      <c r="B95" s="12" t="s">
        <v>94</v>
      </c>
      <c r="C95" s="12" t="s">
        <v>71</v>
      </c>
      <c r="D95" s="12" t="s">
        <v>72</v>
      </c>
      <c r="E95" s="12" t="s">
        <v>78</v>
      </c>
      <c r="F95" s="12" t="s">
        <v>32</v>
      </c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5" t="n">
        <v>7.9</v>
      </c>
      <c r="T95" s="12" t="n"/>
      <c r="U95" s="12" t="n"/>
      <c r="V95" s="12" t="n"/>
      <c r="W95" s="12" t="n"/>
      <c r="X95" s="12" t="n"/>
      <c r="Y95" s="12" t="n"/>
      <c r="Z95" s="15" t="n">
        <v>7.33333</v>
      </c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3">
        <f>COUNT(H95:AL95)</f>
        <v/>
      </c>
      <c r="AN95" s="12" t="n"/>
      <c r="AO95" s="12" t="n"/>
      <c r="AP95" s="12" t="n"/>
      <c r="AQ95" s="12" t="n"/>
      <c r="AR95" s="12" t="n"/>
      <c r="AS95" s="12" t="n"/>
      <c r="AT95" s="13">
        <f>SUM(H95:AL95)</f>
        <v/>
      </c>
      <c r="AU95" s="12" t="n"/>
      <c r="AV95" s="13">
        <f>SUM(H95,I95,J95,K95,L95,M95,N95,O95,T95,U95,AA95,AB95,AH95,AI95)</f>
        <v/>
      </c>
      <c r="AW95" s="12" t="n"/>
    </row>
    <row r="96" spans="1:49" ht="15.75" customHeight="1" s="55">
      <c r="A96" s="12" t="n">
        <v>90</v>
      </c>
      <c r="B96" s="12" t="s">
        <v>94</v>
      </c>
      <c r="C96" s="12" t="s">
        <v>71</v>
      </c>
      <c r="D96" s="12" t="s">
        <v>72</v>
      </c>
      <c r="E96" s="12" t="s">
        <v>87</v>
      </c>
      <c r="F96" s="12" t="s">
        <v>32</v>
      </c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5" t="n">
        <v>6.41667</v>
      </c>
      <c r="Z96" s="15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3">
        <f>COUNT(H96:AL96)</f>
        <v/>
      </c>
      <c r="AN96" s="12" t="n"/>
      <c r="AO96" s="12" t="n"/>
      <c r="AP96" s="12" t="n"/>
      <c r="AQ96" s="12" t="n"/>
      <c r="AR96" s="12" t="n"/>
      <c r="AS96" s="12" t="n"/>
      <c r="AT96" s="13">
        <f>SUM(H96:AL96)</f>
        <v/>
      </c>
      <c r="AU96" s="12" t="n"/>
      <c r="AV96" s="13">
        <f>SUM(H96,I96,J96,K96,L96,M96,N96,O96,T96,U96,AA96,AB96,AH96,AI96)</f>
        <v/>
      </c>
      <c r="AW96" s="12" t="n"/>
    </row>
    <row r="97" spans="1:49" ht="15.75" customHeight="1" s="55">
      <c r="A97" s="12" t="n">
        <v>91</v>
      </c>
      <c r="B97" s="12" t="s">
        <v>94</v>
      </c>
      <c r="C97" s="12" t="s">
        <v>71</v>
      </c>
      <c r="D97" s="12" t="s">
        <v>72</v>
      </c>
      <c r="E97" s="12" t="s">
        <v>89</v>
      </c>
      <c r="F97" s="12" t="s">
        <v>32</v>
      </c>
      <c r="G97" s="12" t="n"/>
      <c r="H97" s="12" t="n"/>
      <c r="I97" s="12" t="n"/>
      <c r="J97" s="12" t="n"/>
      <c r="K97" s="12" t="n"/>
      <c r="L97" s="15" t="n">
        <v>6</v>
      </c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3">
        <f>COUNT(H97:AL97)</f>
        <v/>
      </c>
      <c r="AN97" s="12" t="n"/>
      <c r="AO97" s="12" t="n"/>
      <c r="AP97" s="12" t="n"/>
      <c r="AQ97" s="12" t="n"/>
      <c r="AR97" s="12" t="n"/>
      <c r="AS97" s="12" t="n"/>
      <c r="AT97" s="13">
        <f>SUM(H97:AL97)</f>
        <v/>
      </c>
      <c r="AU97" s="12" t="n"/>
      <c r="AV97" s="13">
        <f>SUM(H97,I97,J97,K97,L97,M97,N97,O97,T97,U97,AA97,AB97,AH97,AI97)</f>
        <v/>
      </c>
      <c r="AW97" s="12" t="n"/>
    </row>
    <row r="98" spans="1:49" ht="15.75" customHeight="1" s="55">
      <c r="A98" s="12" t="n">
        <v>92</v>
      </c>
      <c r="B98" s="12" t="s">
        <v>94</v>
      </c>
      <c r="C98" s="12" t="s">
        <v>71</v>
      </c>
      <c r="D98" s="12" t="s">
        <v>72</v>
      </c>
      <c r="E98" s="12" t="s">
        <v>69</v>
      </c>
      <c r="F98" s="12" t="s">
        <v>32</v>
      </c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5" t="n">
        <v>8</v>
      </c>
      <c r="AI98" s="15" t="n">
        <v>9</v>
      </c>
      <c r="AJ98" s="12" t="n"/>
      <c r="AK98" s="12" t="n"/>
      <c r="AL98" s="12" t="n"/>
      <c r="AM98" s="13">
        <f>COUNT(H98:AL98)</f>
        <v/>
      </c>
      <c r="AN98" s="12" t="n"/>
      <c r="AO98" s="12" t="n"/>
      <c r="AP98" s="12" t="n"/>
      <c r="AQ98" s="12" t="n"/>
      <c r="AR98" s="12" t="n"/>
      <c r="AS98" s="12" t="n"/>
      <c r="AT98" s="13">
        <f>SUM(H98:AL98)</f>
        <v/>
      </c>
      <c r="AU98" s="12" t="n"/>
      <c r="AV98" s="13">
        <f>SUM(H98,I98,J98,K98,L98,M98,N98,O98,T98,U98,AA98,AB98,AH98,AI98)</f>
        <v/>
      </c>
      <c r="AW98" s="12" t="n"/>
    </row>
    <row r="99" spans="1:49" ht="15.75" customHeight="1" s="55">
      <c r="A99" s="12" t="n">
        <v>93</v>
      </c>
      <c r="B99" s="12" t="s">
        <v>94</v>
      </c>
      <c r="C99" s="12" t="s">
        <v>71</v>
      </c>
      <c r="D99" s="12" t="s">
        <v>72</v>
      </c>
      <c r="E99" s="12" t="s">
        <v>69</v>
      </c>
      <c r="F99" s="12" t="s">
        <v>32</v>
      </c>
      <c r="G99" s="12" t="s">
        <v>49</v>
      </c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5" t="n">
        <v>8</v>
      </c>
      <c r="AE99" s="15" t="n">
        <v>8</v>
      </c>
      <c r="AF99" s="15" t="n">
        <v>8</v>
      </c>
      <c r="AG99" s="15" t="n">
        <v>8</v>
      </c>
      <c r="AH99" s="15" t="s">
        <v>7</v>
      </c>
      <c r="AI99" s="15" t="s">
        <v>7</v>
      </c>
      <c r="AJ99" s="15" t="n">
        <v>8</v>
      </c>
      <c r="AK99" s="15" t="n">
        <v>8</v>
      </c>
      <c r="AL99" s="15" t="n">
        <v>8</v>
      </c>
      <c r="AM99" s="13">
        <f>SUM(H99:AL99)/8</f>
        <v/>
      </c>
      <c r="AN99" s="12" t="n"/>
      <c r="AO99" s="12" t="n"/>
      <c r="AP99" s="12" t="n"/>
      <c r="AQ99" s="12" t="n"/>
      <c r="AR99" s="12" t="n"/>
      <c r="AS99" s="13">
        <f>COUNTIF(H99:AL99,"В")+SUM(H99:AL99)/8</f>
        <v/>
      </c>
      <c r="AT99" s="13">
        <f>SUM(H99:AL99)</f>
        <v/>
      </c>
      <c r="AU99" s="12" t="n"/>
      <c r="AV99" s="12" t="n"/>
      <c r="AW99" s="12" t="n"/>
    </row>
    <row r="100" spans="1:49">
      <c r="A100" s="14" t="n">
        <v>94</v>
      </c>
      <c r="B100" s="14" t="s">
        <v>94</v>
      </c>
      <c r="C100" s="14" t="s">
        <v>71</v>
      </c>
      <c r="D100" s="14" t="s">
        <v>72</v>
      </c>
      <c r="E100" s="14" t="s">
        <v>33</v>
      </c>
      <c r="F100" s="14" t="n"/>
      <c r="G100" s="14" t="n"/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6</v>
      </c>
      <c r="M100" s="14" t="n">
        <v>0</v>
      </c>
      <c r="N100" s="14" t="n">
        <v>0</v>
      </c>
      <c r="O100" s="14" t="n">
        <v>0</v>
      </c>
      <c r="P100" s="14" t="n">
        <v>8</v>
      </c>
      <c r="Q100" s="14" t="n">
        <v>8</v>
      </c>
      <c r="R100" s="14" t="n">
        <v>8</v>
      </c>
      <c r="S100" s="14" t="n">
        <v>8</v>
      </c>
      <c r="T100" s="14" t="n">
        <v>0</v>
      </c>
      <c r="U100" s="14" t="n">
        <v>0</v>
      </c>
      <c r="V100" s="14" t="n">
        <v>8</v>
      </c>
      <c r="W100" s="14" t="n">
        <v>8</v>
      </c>
      <c r="X100" s="14" t="n">
        <v>8</v>
      </c>
      <c r="Y100" s="14" t="n">
        <v>8</v>
      </c>
      <c r="Z100" s="14" t="n">
        <v>8</v>
      </c>
      <c r="AA100" s="14" t="n">
        <v>0</v>
      </c>
      <c r="AB100" s="14" t="n">
        <v>0</v>
      </c>
      <c r="AC100" s="14" t="n"/>
      <c r="AD100" s="14" t="n">
        <v>8</v>
      </c>
      <c r="AE100" s="14" t="n">
        <v>8</v>
      </c>
      <c r="AF100" s="14" t="n">
        <v>8</v>
      </c>
      <c r="AG100" s="14" t="n">
        <v>8</v>
      </c>
      <c r="AH100" s="14" t="n">
        <v>8</v>
      </c>
      <c r="AI100" s="14" t="n">
        <v>9</v>
      </c>
      <c r="AJ100" s="14" t="n">
        <v>8</v>
      </c>
      <c r="AK100" s="14" t="n">
        <v>8</v>
      </c>
      <c r="AL100" s="14" t="n">
        <v>8</v>
      </c>
      <c r="AM100" s="14">
        <f>COUNT(IF(SUM(H92)&gt;0,1,"FALSE"),IF(SUM(I92)&gt;0,1,"FALSE"),IF(SUM(J92)&gt;0,1,"FALSE"),IF(SUM(K92)&gt;0,1,"FALSE"),IF(SUM(L97,L92)&gt;0,1,"FALSE"),IF(SUM(M92)&gt;0,1,"FALSE"),IF(SUM(N92)&gt;0,1,"FALSE"),IF(SUM(O92)&gt;0,1,"FALSE"),IF(SUM(P92)&gt;0,1,"FALSE"),IF(SUM(Q92)&gt;0,1,"FALSE"),IF(SUM(R94,R93,R92)&gt;0,1,"FALSE"),IF(SUM(S92,S95)&gt;0,1,"FALSE"),IF(SUM(T92,T95)&gt;0,1,"FALSE"),IF(SUM(U95,U92)&gt;0,1,"FALSE"),IF(SUM(V94,V92)&gt;0,1,"FALSE"),IF(SUM(W92)&gt;0,1,"FALSE"),IF(SUM(X92)&gt;0,1,"FALSE"),IF(SUM(Y92,Y96)&gt;0,1,"FALSE"),IF(SUM(Z95,Z92,Z96)&gt;0,1,"FALSE"),IF(SUM(AA92)&gt;0,1,"FALSE"),IF(SUM(AB92)&gt;0,1,"FALSE"),IF(SUM(AH99,AH98)&gt;0,1,"FALSE"),IF(SUM(AI99,AI98)&gt;0,1,"FALSE"),IF(SUM(AD99)&gt;0,1,"FALSE"),IF(SUM(AE99)&gt;0,1,"FALSE"),IF(SUM(AF99)&gt;0,1,"FALSE"),IF(SUM(AG99)&gt;0,1,"FALSE"),IF(SUM(AJ99)&gt;0,1,"FALSE"),IF(SUM(AK99)&gt;0,1,"FALSE"),IF(SUM(AL99)&gt;0,1,"FALSE"))</f>
        <v/>
      </c>
      <c r="AN100" s="14" t="n"/>
      <c r="AO100" s="14">
        <f>MAX(AO92:AO99)</f>
        <v/>
      </c>
      <c r="AP100" s="14">
        <f>MAX(AP92:AP99)</f>
        <v/>
      </c>
      <c r="AQ100" s="14">
        <f>MAX(AQ92:AQ99)</f>
        <v/>
      </c>
      <c r="AR100" s="14">
        <f>MAX(AR92:AR99)</f>
        <v/>
      </c>
      <c r="AS100" s="14">
        <f>SUM(AS92:AS99)</f>
        <v/>
      </c>
      <c r="AT100" s="14">
        <f>SUM(AT92:AT99)</f>
        <v/>
      </c>
      <c r="AU100" s="14">
        <f>SUM(AU92:AU99)</f>
        <v/>
      </c>
      <c r="AV100" s="14">
        <f>SUM(AV92:AV99)</f>
        <v/>
      </c>
      <c r="AW100" s="14">
        <f>SUM(AW92:AW99)</f>
        <v/>
      </c>
    </row>
    <row r="101" spans="1:49">
      <c r="A101" s="12" t="n">
        <v>95</v>
      </c>
      <c r="B101" s="12" t="s">
        <v>95</v>
      </c>
      <c r="C101" s="12" t="s">
        <v>74</v>
      </c>
      <c r="D101" s="12" t="s">
        <v>51</v>
      </c>
      <c r="E101" s="12" t="s">
        <v>43</v>
      </c>
      <c r="F101" s="12" t="s">
        <v>32</v>
      </c>
      <c r="G101" s="12" t="n"/>
      <c r="H101" s="12" t="s">
        <v>7</v>
      </c>
      <c r="I101" s="12" t="s">
        <v>7</v>
      </c>
      <c r="J101" s="12" t="s">
        <v>7</v>
      </c>
      <c r="K101" s="12" t="s">
        <v>7</v>
      </c>
      <c r="L101" s="12" t="s">
        <v>7</v>
      </c>
      <c r="M101" s="12" t="s">
        <v>7</v>
      </c>
      <c r="N101" s="12" t="s">
        <v>7</v>
      </c>
      <c r="O101" s="12" t="s">
        <v>7</v>
      </c>
      <c r="P101" s="12" t="n">
        <v>8</v>
      </c>
      <c r="Q101" s="12" t="n">
        <v>8</v>
      </c>
      <c r="R101" s="12" t="n">
        <v>8</v>
      </c>
      <c r="S101" s="12" t="n">
        <v>8</v>
      </c>
      <c r="T101" s="12" t="s">
        <v>7</v>
      </c>
      <c r="U101" s="12" t="s">
        <v>7</v>
      </c>
      <c r="V101" s="12" t="n">
        <v>8</v>
      </c>
      <c r="W101" s="12" t="n">
        <v>8</v>
      </c>
      <c r="X101" s="12" t="n">
        <v>8</v>
      </c>
      <c r="Y101" s="12" t="n">
        <v>8</v>
      </c>
      <c r="Z101" s="12" t="n">
        <v>8</v>
      </c>
      <c r="AA101" s="12" t="s">
        <v>7</v>
      </c>
      <c r="AB101" s="12" t="s">
        <v>7</v>
      </c>
      <c r="AC101" s="12" t="n">
        <v>8</v>
      </c>
      <c r="AD101" s="12" t="n">
        <v>8</v>
      </c>
      <c r="AE101" s="12" t="n">
        <v>8</v>
      </c>
      <c r="AF101" s="12" t="n">
        <v>8</v>
      </c>
      <c r="AG101" s="12" t="n">
        <v>8</v>
      </c>
      <c r="AH101" s="12" t="s">
        <v>7</v>
      </c>
      <c r="AI101" s="12" t="s">
        <v>7</v>
      </c>
      <c r="AJ101" s="12" t="n">
        <v>8</v>
      </c>
      <c r="AK101" s="12" t="n">
        <v>8</v>
      </c>
      <c r="AL101" s="12" t="n">
        <v>8</v>
      </c>
      <c r="AM101" s="13">
        <f>COUNT(H101:AL101)</f>
        <v/>
      </c>
      <c r="AN101" s="12" t="n"/>
      <c r="AO101" s="13">
        <f>COUNTIF(H101:AL101,"О")</f>
        <v/>
      </c>
      <c r="AP101" s="13">
        <f>COUNTIF(H101:AL101,"От")</f>
        <v/>
      </c>
      <c r="AQ101" s="13">
        <f>COUNTIF(H101:AL101,"Б")</f>
        <v/>
      </c>
      <c r="AR101" s="13">
        <f>COUNTIF(H101:AL101,"Н")</f>
        <v/>
      </c>
      <c r="AS101" s="12" t="n"/>
      <c r="AT101" s="13">
        <f>SUM(H101:AL101)</f>
        <v/>
      </c>
      <c r="AU101" s="12" t="n"/>
      <c r="AV101" s="13">
        <f>SUM(H101,I101,J101,K101,L101,M101,N101,O101,T101,U101,AA101,AB101,AH101,AI101)</f>
        <v/>
      </c>
      <c r="AW101" s="12" t="n"/>
    </row>
    <row r="102" spans="1:49">
      <c r="A102" s="12" t="n">
        <v>96</v>
      </c>
      <c r="B102" s="12" t="s">
        <v>95</v>
      </c>
      <c r="C102" s="12" t="s">
        <v>74</v>
      </c>
      <c r="D102" s="12" t="s">
        <v>51</v>
      </c>
      <c r="E102" s="12" t="s">
        <v>76</v>
      </c>
      <c r="F102" s="12" t="s">
        <v>32</v>
      </c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3">
        <f>COUNT(H102:AL102)</f>
        <v/>
      </c>
      <c r="AN102" s="12" t="n"/>
      <c r="AO102" s="12" t="n"/>
      <c r="AP102" s="12" t="n"/>
      <c r="AQ102" s="12" t="n"/>
      <c r="AR102" s="12" t="n"/>
      <c r="AS102" s="12" t="n"/>
      <c r="AT102" s="13">
        <f>SUM(H102:AL102)</f>
        <v/>
      </c>
      <c r="AU102" s="12" t="n"/>
      <c r="AV102" s="13">
        <f>SUM(H102,I102,J102,K102,L102,M102,N102,O102,T102,U102,AA102,AB102,AH102,AI102)</f>
        <v/>
      </c>
      <c r="AW102" s="12" t="n"/>
    </row>
    <row r="103" spans="1:49">
      <c r="A103" s="12" t="n">
        <v>97</v>
      </c>
      <c r="B103" s="12" t="s">
        <v>95</v>
      </c>
      <c r="C103" s="12" t="s">
        <v>74</v>
      </c>
      <c r="D103" s="12" t="s">
        <v>51</v>
      </c>
      <c r="E103" s="12" t="s">
        <v>56</v>
      </c>
      <c r="F103" s="12" t="s">
        <v>32</v>
      </c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3">
        <f>COUNT(H103:AL103)</f>
        <v/>
      </c>
      <c r="AN103" s="12" t="n"/>
      <c r="AO103" s="12" t="n"/>
      <c r="AP103" s="12" t="n"/>
      <c r="AQ103" s="12" t="n"/>
      <c r="AR103" s="12" t="n"/>
      <c r="AS103" s="12" t="n"/>
      <c r="AT103" s="13">
        <f>SUM(H103:AL103)</f>
        <v/>
      </c>
      <c r="AU103" s="12" t="n"/>
      <c r="AV103" s="13">
        <f>SUM(H103,I103,J103,K103,L103,M103,N103,O103,T103,U103,AA103,AB103,AH103,AI103)</f>
        <v/>
      </c>
      <c r="AW103" s="12" t="n"/>
    </row>
    <row r="104" spans="1:49">
      <c r="A104" s="12" t="n">
        <v>98</v>
      </c>
      <c r="B104" s="12" t="s">
        <v>95</v>
      </c>
      <c r="C104" s="12" t="s">
        <v>74</v>
      </c>
      <c r="D104" s="12" t="s">
        <v>51</v>
      </c>
      <c r="E104" s="12" t="s">
        <v>61</v>
      </c>
      <c r="F104" s="12" t="s">
        <v>32</v>
      </c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  <c r="AJ104" s="12" t="n"/>
      <c r="AK104" s="12" t="n"/>
      <c r="AL104" s="12" t="n"/>
      <c r="AM104" s="13">
        <f>COUNT(H104:AL104)</f>
        <v/>
      </c>
      <c r="AN104" s="12" t="n"/>
      <c r="AO104" s="12" t="n"/>
      <c r="AP104" s="12" t="n"/>
      <c r="AQ104" s="12" t="n"/>
      <c r="AR104" s="12" t="n"/>
      <c r="AS104" s="12" t="n"/>
      <c r="AT104" s="13">
        <f>SUM(H104:AL104)</f>
        <v/>
      </c>
      <c r="AU104" s="12" t="n"/>
      <c r="AV104" s="13">
        <f>SUM(H104,I104,J104,K104,L104,M104,N104,O104,T104,U104,AA104,AB104,AH104,AI104)</f>
        <v/>
      </c>
      <c r="AW104" s="12" t="n"/>
    </row>
    <row r="105" spans="1:49">
      <c r="A105" s="12" t="n">
        <v>99</v>
      </c>
      <c r="B105" s="12" t="s">
        <v>95</v>
      </c>
      <c r="C105" s="12" t="s">
        <v>74</v>
      </c>
      <c r="D105" s="12" t="s">
        <v>51</v>
      </c>
      <c r="E105" s="12" t="s">
        <v>77</v>
      </c>
      <c r="F105" s="12" t="s">
        <v>32</v>
      </c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  <c r="AJ105" s="12" t="n"/>
      <c r="AK105" s="12" t="n"/>
      <c r="AL105" s="12" t="n"/>
      <c r="AM105" s="13">
        <f>COUNT(H105:AL105)</f>
        <v/>
      </c>
      <c r="AN105" s="12" t="n"/>
      <c r="AO105" s="12" t="n"/>
      <c r="AP105" s="12" t="n"/>
      <c r="AQ105" s="12" t="n"/>
      <c r="AR105" s="12" t="n"/>
      <c r="AS105" s="12" t="n"/>
      <c r="AT105" s="13">
        <f>SUM(H105:AL105)</f>
        <v/>
      </c>
      <c r="AU105" s="12" t="n"/>
      <c r="AV105" s="13">
        <f>SUM(H105,I105,J105,K105,L105,M105,N105,O105,T105,U105,AA105,AB105,AH105,AI105)</f>
        <v/>
      </c>
      <c r="AW105" s="12" t="n"/>
    </row>
    <row r="106" spans="1:49">
      <c r="A106" s="12" t="n">
        <v>100</v>
      </c>
      <c r="B106" s="12" t="s">
        <v>95</v>
      </c>
      <c r="C106" s="12" t="s">
        <v>74</v>
      </c>
      <c r="D106" s="12" t="s">
        <v>51</v>
      </c>
      <c r="E106" s="12" t="s">
        <v>78</v>
      </c>
      <c r="F106" s="12" t="s">
        <v>32</v>
      </c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3">
        <f>COUNT(H106:AL106)</f>
        <v/>
      </c>
      <c r="AN106" s="12" t="n"/>
      <c r="AO106" s="12" t="n"/>
      <c r="AP106" s="12" t="n"/>
      <c r="AQ106" s="12" t="n"/>
      <c r="AR106" s="12" t="n"/>
      <c r="AS106" s="12" t="n"/>
      <c r="AT106" s="13">
        <f>SUM(H106:AL106)</f>
        <v/>
      </c>
      <c r="AU106" s="12" t="n"/>
      <c r="AV106" s="13">
        <f>SUM(H106,I106,J106,K106,L106,M106,N106,O106,T106,U106,AA106,AB106,AH106,AI106)</f>
        <v/>
      </c>
      <c r="AW106" s="12" t="n"/>
    </row>
    <row r="107" spans="1:49">
      <c r="A107" s="12" t="n">
        <v>101</v>
      </c>
      <c r="B107" s="12" t="s">
        <v>95</v>
      </c>
      <c r="C107" s="12" t="s">
        <v>74</v>
      </c>
      <c r="D107" s="12" t="s">
        <v>51</v>
      </c>
      <c r="E107" s="12" t="s">
        <v>79</v>
      </c>
      <c r="F107" s="12" t="s">
        <v>32</v>
      </c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3">
        <f>COUNT(H107:AL107)</f>
        <v/>
      </c>
      <c r="AN107" s="12" t="n"/>
      <c r="AO107" s="12" t="n"/>
      <c r="AP107" s="12" t="n"/>
      <c r="AQ107" s="12" t="n"/>
      <c r="AR107" s="12" t="n"/>
      <c r="AS107" s="12" t="n"/>
      <c r="AT107" s="13">
        <f>SUM(H107:AL107)</f>
        <v/>
      </c>
      <c r="AU107" s="12" t="n"/>
      <c r="AV107" s="13">
        <f>SUM(H107,I107,J107,K107,L107,M107,N107,O107,T107,U107,AA107,AB107,AH107,AI107)</f>
        <v/>
      </c>
      <c r="AW107" s="12" t="n"/>
    </row>
    <row r="108" spans="1:49">
      <c r="A108" s="12" t="n">
        <v>102</v>
      </c>
      <c r="B108" s="12" t="s">
        <v>95</v>
      </c>
      <c r="C108" s="12" t="s">
        <v>74</v>
      </c>
      <c r="D108" s="12" t="s">
        <v>51</v>
      </c>
      <c r="E108" s="12" t="s">
        <v>80</v>
      </c>
      <c r="F108" s="12" t="s">
        <v>32</v>
      </c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3">
        <f>COUNT(H108:AL108)</f>
        <v/>
      </c>
      <c r="AN108" s="12" t="n"/>
      <c r="AO108" s="12" t="n"/>
      <c r="AP108" s="12" t="n"/>
      <c r="AQ108" s="12" t="n"/>
      <c r="AR108" s="12" t="n"/>
      <c r="AS108" s="12" t="n"/>
      <c r="AT108" s="13">
        <f>SUM(H108:AL108)</f>
        <v/>
      </c>
      <c r="AU108" s="12" t="n"/>
      <c r="AV108" s="13">
        <f>SUM(H108,I108,J108,K108,L108,M108,N108,O108,T108,U108,AA108,AB108,AH108,AI108)</f>
        <v/>
      </c>
      <c r="AW108" s="12" t="n"/>
    </row>
    <row r="109" spans="1:49">
      <c r="A109" s="12" t="n">
        <v>103</v>
      </c>
      <c r="B109" s="12" t="s">
        <v>95</v>
      </c>
      <c r="C109" s="12" t="s">
        <v>74</v>
      </c>
      <c r="D109" s="12" t="s">
        <v>51</v>
      </c>
      <c r="E109" s="12" t="s">
        <v>81</v>
      </c>
      <c r="F109" s="12" t="s">
        <v>32</v>
      </c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3">
        <f>COUNT(H109:AL109)</f>
        <v/>
      </c>
      <c r="AN109" s="12" t="n"/>
      <c r="AO109" s="12" t="n"/>
      <c r="AP109" s="12" t="n"/>
      <c r="AQ109" s="12" t="n"/>
      <c r="AR109" s="12" t="n"/>
      <c r="AS109" s="12" t="n"/>
      <c r="AT109" s="13">
        <f>SUM(H109:AL109)</f>
        <v/>
      </c>
      <c r="AU109" s="12" t="n"/>
      <c r="AV109" s="13">
        <f>SUM(H109,I109,J109,K109,L109,M109,N109,O109,T109,U109,AA109,AB109,AH109,AI109)</f>
        <v/>
      </c>
      <c r="AW109" s="12" t="n"/>
    </row>
    <row r="110" spans="1:49">
      <c r="A110" s="12" t="n">
        <v>104</v>
      </c>
      <c r="B110" s="12" t="s">
        <v>95</v>
      </c>
      <c r="C110" s="12" t="s">
        <v>74</v>
      </c>
      <c r="D110" s="12" t="s">
        <v>51</v>
      </c>
      <c r="E110" s="12" t="s">
        <v>82</v>
      </c>
      <c r="F110" s="12" t="s">
        <v>32</v>
      </c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3">
        <f>COUNT(H110:AL110)</f>
        <v/>
      </c>
      <c r="AN110" s="12" t="n"/>
      <c r="AO110" s="12" t="n"/>
      <c r="AP110" s="12" t="n"/>
      <c r="AQ110" s="12" t="n"/>
      <c r="AR110" s="12" t="n"/>
      <c r="AS110" s="12" t="n"/>
      <c r="AT110" s="13">
        <f>SUM(H110:AL110)</f>
        <v/>
      </c>
      <c r="AU110" s="12" t="n"/>
      <c r="AV110" s="13">
        <f>SUM(H110,I110,J110,K110,L110,M110,N110,O110,T110,U110,AA110,AB110,AH110,AI110)</f>
        <v/>
      </c>
      <c r="AW110" s="12" t="n"/>
    </row>
    <row r="111" spans="1:49">
      <c r="A111" s="12" t="n">
        <v>105</v>
      </c>
      <c r="B111" s="12" t="s">
        <v>95</v>
      </c>
      <c r="C111" s="12" t="s">
        <v>74</v>
      </c>
      <c r="D111" s="12" t="s">
        <v>51</v>
      </c>
      <c r="E111" s="12" t="s">
        <v>83</v>
      </c>
      <c r="F111" s="12" t="s">
        <v>32</v>
      </c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  <c r="AJ111" s="12" t="n"/>
      <c r="AK111" s="12" t="n"/>
      <c r="AL111" s="12" t="n"/>
      <c r="AM111" s="13">
        <f>COUNT(H111:AL111)</f>
        <v/>
      </c>
      <c r="AN111" s="12" t="n"/>
      <c r="AO111" s="12" t="n"/>
      <c r="AP111" s="12" t="n"/>
      <c r="AQ111" s="12" t="n"/>
      <c r="AR111" s="12" t="n"/>
      <c r="AS111" s="12" t="n"/>
      <c r="AT111" s="13">
        <f>SUM(H111:AL111)</f>
        <v/>
      </c>
      <c r="AU111" s="12" t="n"/>
      <c r="AV111" s="13">
        <f>SUM(H111,I111,J111,K111,L111,M111,N111,O111,T111,U111,AA111,AB111,AH111,AI111)</f>
        <v/>
      </c>
      <c r="AW111" s="12" t="n"/>
    </row>
    <row r="112" spans="1:49">
      <c r="A112" s="12" t="n">
        <v>106</v>
      </c>
      <c r="B112" s="12" t="s">
        <v>95</v>
      </c>
      <c r="C112" s="12" t="s">
        <v>74</v>
      </c>
      <c r="D112" s="12" t="s">
        <v>51</v>
      </c>
      <c r="E112" s="12" t="s">
        <v>84</v>
      </c>
      <c r="F112" s="12" t="s">
        <v>32</v>
      </c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3">
        <f>COUNT(H112:AL112)</f>
        <v/>
      </c>
      <c r="AN112" s="12" t="n"/>
      <c r="AO112" s="12" t="n"/>
      <c r="AP112" s="12" t="n"/>
      <c r="AQ112" s="12" t="n"/>
      <c r="AR112" s="12" t="n"/>
      <c r="AS112" s="12" t="n"/>
      <c r="AT112" s="13">
        <f>SUM(H112:AL112)</f>
        <v/>
      </c>
      <c r="AU112" s="12" t="n"/>
      <c r="AV112" s="13">
        <f>SUM(H112,I112,J112,K112,L112,M112,N112,O112,T112,U112,AA112,AB112,AH112,AI112)</f>
        <v/>
      </c>
      <c r="AW112" s="12" t="n"/>
    </row>
    <row r="113" spans="1:49">
      <c r="A113" s="12" t="n">
        <v>107</v>
      </c>
      <c r="B113" s="12" t="s">
        <v>95</v>
      </c>
      <c r="C113" s="12" t="s">
        <v>74</v>
      </c>
      <c r="D113" s="12" t="s">
        <v>51</v>
      </c>
      <c r="E113" s="12" t="s">
        <v>85</v>
      </c>
      <c r="F113" s="12" t="s">
        <v>32</v>
      </c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3">
        <f>COUNT(H113:AL113)</f>
        <v/>
      </c>
      <c r="AN113" s="12" t="n"/>
      <c r="AO113" s="12" t="n"/>
      <c r="AP113" s="12" t="n"/>
      <c r="AQ113" s="12" t="n"/>
      <c r="AR113" s="12" t="n"/>
      <c r="AS113" s="12" t="n"/>
      <c r="AT113" s="13">
        <f>SUM(H113:AL113)</f>
        <v/>
      </c>
      <c r="AU113" s="12" t="n"/>
      <c r="AV113" s="13">
        <f>SUM(H113,I113,J113,K113,L113,M113,N113,O113,T113,U113,AA113,AB113,AH113,AI113)</f>
        <v/>
      </c>
      <c r="AW113" s="12" t="n"/>
    </row>
    <row r="114" spans="1:49">
      <c r="A114" s="12" t="n">
        <v>108</v>
      </c>
      <c r="B114" s="12" t="s">
        <v>95</v>
      </c>
      <c r="C114" s="12" t="s">
        <v>74</v>
      </c>
      <c r="D114" s="12" t="s">
        <v>51</v>
      </c>
      <c r="E114" s="12" t="s">
        <v>86</v>
      </c>
      <c r="F114" s="12" t="s">
        <v>32</v>
      </c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3">
        <f>COUNT(H114:AL114)</f>
        <v/>
      </c>
      <c r="AN114" s="12" t="n"/>
      <c r="AO114" s="12" t="n"/>
      <c r="AP114" s="12" t="n"/>
      <c r="AQ114" s="12" t="n"/>
      <c r="AR114" s="12" t="n"/>
      <c r="AS114" s="12" t="n"/>
      <c r="AT114" s="13">
        <f>SUM(H114:AL114)</f>
        <v/>
      </c>
      <c r="AU114" s="12" t="n"/>
      <c r="AV114" s="13">
        <f>SUM(H114,I114,J114,K114,L114,M114,N114,O114,T114,U114,AA114,AB114,AH114,AI114)</f>
        <v/>
      </c>
      <c r="AW114" s="12" t="n"/>
    </row>
    <row r="115" spans="1:49">
      <c r="A115" s="12" t="n">
        <v>109</v>
      </c>
      <c r="B115" s="12" t="s">
        <v>95</v>
      </c>
      <c r="C115" s="12" t="s">
        <v>74</v>
      </c>
      <c r="D115" s="12" t="s">
        <v>51</v>
      </c>
      <c r="E115" s="12" t="s">
        <v>87</v>
      </c>
      <c r="F115" s="12" t="s">
        <v>32</v>
      </c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3">
        <f>COUNT(H115:AL115)</f>
        <v/>
      </c>
      <c r="AN115" s="12" t="n"/>
      <c r="AO115" s="12" t="n"/>
      <c r="AP115" s="12" t="n"/>
      <c r="AQ115" s="12" t="n"/>
      <c r="AR115" s="12" t="n"/>
      <c r="AS115" s="12" t="n"/>
      <c r="AT115" s="13">
        <f>SUM(H115:AL115)</f>
        <v/>
      </c>
      <c r="AU115" s="12" t="n"/>
      <c r="AV115" s="13">
        <f>SUM(H115,I115,J115,K115,L115,M115,N115,O115,T115,U115,AA115,AB115,AH115,AI115)</f>
        <v/>
      </c>
      <c r="AW115" s="12" t="n"/>
    </row>
    <row r="116" spans="1:49">
      <c r="A116" s="12" t="n">
        <v>110</v>
      </c>
      <c r="B116" s="12" t="s">
        <v>95</v>
      </c>
      <c r="C116" s="12" t="s">
        <v>74</v>
      </c>
      <c r="D116" s="12" t="s">
        <v>51</v>
      </c>
      <c r="E116" s="12" t="s">
        <v>88</v>
      </c>
      <c r="F116" s="12" t="s">
        <v>32</v>
      </c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3">
        <f>COUNT(H116:AL116)</f>
        <v/>
      </c>
      <c r="AN116" s="12" t="n"/>
      <c r="AO116" s="12" t="n"/>
      <c r="AP116" s="12" t="n"/>
      <c r="AQ116" s="12" t="n"/>
      <c r="AR116" s="12" t="n"/>
      <c r="AS116" s="12" t="n"/>
      <c r="AT116" s="13">
        <f>SUM(H116:AL116)</f>
        <v/>
      </c>
      <c r="AU116" s="12" t="n"/>
      <c r="AV116" s="13">
        <f>SUM(H116,I116,J116,K116,L116,M116,N116,O116,T116,U116,AA116,AB116,AH116,AI116)</f>
        <v/>
      </c>
      <c r="AW116" s="12" t="n"/>
    </row>
    <row r="117" spans="1:49">
      <c r="A117" s="12" t="n">
        <v>111</v>
      </c>
      <c r="B117" s="12" t="s">
        <v>95</v>
      </c>
      <c r="C117" s="12" t="s">
        <v>74</v>
      </c>
      <c r="D117" s="12" t="s">
        <v>51</v>
      </c>
      <c r="E117" s="12" t="s">
        <v>65</v>
      </c>
      <c r="F117" s="12" t="s">
        <v>32</v>
      </c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3">
        <f>COUNT(H117:AL117)</f>
        <v/>
      </c>
      <c r="AN117" s="12" t="n"/>
      <c r="AO117" s="12" t="n"/>
      <c r="AP117" s="12" t="n"/>
      <c r="AQ117" s="12" t="n"/>
      <c r="AR117" s="12" t="n"/>
      <c r="AS117" s="12" t="n"/>
      <c r="AT117" s="13">
        <f>SUM(H117:AL117)</f>
        <v/>
      </c>
      <c r="AU117" s="12" t="n"/>
      <c r="AV117" s="13">
        <f>SUM(H117,I117,J117,K117,L117,M117,N117,O117,T117,U117,AA117,AB117,AH117,AI117)</f>
        <v/>
      </c>
      <c r="AW117" s="12" t="n"/>
    </row>
    <row r="118" spans="1:49">
      <c r="A118" s="12" t="n">
        <v>112</v>
      </c>
      <c r="B118" s="12" t="s">
        <v>95</v>
      </c>
      <c r="C118" s="12" t="s">
        <v>74</v>
      </c>
      <c r="D118" s="12" t="s">
        <v>51</v>
      </c>
      <c r="E118" s="12" t="s">
        <v>90</v>
      </c>
      <c r="F118" s="12" t="s">
        <v>32</v>
      </c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3">
        <f>COUNT(H118:AL118)</f>
        <v/>
      </c>
      <c r="AN118" s="12" t="n"/>
      <c r="AO118" s="12" t="n"/>
      <c r="AP118" s="12" t="n"/>
      <c r="AQ118" s="12" t="n"/>
      <c r="AR118" s="12" t="n"/>
      <c r="AS118" s="12" t="n"/>
      <c r="AT118" s="13">
        <f>SUM(H118:AL118)</f>
        <v/>
      </c>
      <c r="AU118" s="12" t="n"/>
      <c r="AV118" s="13">
        <f>SUM(H118,I118,J118,K118,L118,M118,N118,O118,T118,U118,AA118,AB118,AH118,AI118)</f>
        <v/>
      </c>
      <c r="AW118" s="12" t="n"/>
    </row>
    <row r="119" spans="1:49">
      <c r="A119" s="14" t="n">
        <v>113</v>
      </c>
      <c r="B119" s="14" t="s">
        <v>95</v>
      </c>
      <c r="C119" s="14" t="s">
        <v>74</v>
      </c>
      <c r="D119" s="14" t="s">
        <v>51</v>
      </c>
      <c r="E119" s="14" t="s">
        <v>33</v>
      </c>
      <c r="F119" s="14" t="n"/>
      <c r="G119" s="14" t="n"/>
      <c r="H119" s="14" t="n">
        <v>0</v>
      </c>
      <c r="I119" s="14" t="n">
        <v>0</v>
      </c>
      <c r="J119" s="14" t="n">
        <v>0</v>
      </c>
      <c r="K119" s="14" t="n">
        <v>0</v>
      </c>
      <c r="L119" s="14" t="n">
        <v>0</v>
      </c>
      <c r="M119" s="14" t="n">
        <v>0</v>
      </c>
      <c r="N119" s="14" t="n">
        <v>0</v>
      </c>
      <c r="O119" s="14" t="n">
        <v>0</v>
      </c>
      <c r="P119" s="14" t="n">
        <v>8</v>
      </c>
      <c r="Q119" s="14" t="n">
        <v>8</v>
      </c>
      <c r="R119" s="14" t="n">
        <v>8</v>
      </c>
      <c r="S119" s="14" t="n">
        <v>8</v>
      </c>
      <c r="T119" s="14" t="n">
        <v>0</v>
      </c>
      <c r="U119" s="14" t="n">
        <v>0</v>
      </c>
      <c r="V119" s="14" t="n">
        <v>8</v>
      </c>
      <c r="W119" s="14" t="n">
        <v>8</v>
      </c>
      <c r="X119" s="14" t="n">
        <v>8</v>
      </c>
      <c r="Y119" s="14" t="n">
        <v>8</v>
      </c>
      <c r="Z119" s="14" t="n">
        <v>8</v>
      </c>
      <c r="AA119" s="14" t="n">
        <v>0</v>
      </c>
      <c r="AB119" s="14" t="n">
        <v>0</v>
      </c>
      <c r="AC119" s="14" t="n">
        <v>8</v>
      </c>
      <c r="AD119" s="14" t="n">
        <v>8</v>
      </c>
      <c r="AE119" s="14" t="n">
        <v>8</v>
      </c>
      <c r="AF119" s="14" t="n">
        <v>8</v>
      </c>
      <c r="AG119" s="14" t="n">
        <v>8</v>
      </c>
      <c r="AH119" s="14" t="n">
        <v>0</v>
      </c>
      <c r="AI119" s="14" t="n">
        <v>0</v>
      </c>
      <c r="AJ119" s="14" t="n">
        <v>8</v>
      </c>
      <c r="AK119" s="14" t="n">
        <v>8</v>
      </c>
      <c r="AL119" s="14" t="n">
        <v>8</v>
      </c>
      <c r="AM119" s="14">
        <f>COUNT(IF(SUM(H105,H101,H104,H103,H102)&gt;0,1,"FALSE"),IF(SUM(I102,I101,I105,I104,I106,I103)&gt;0,1,"FALSE"),IF(SUM(J102,J104,J101,J106,J105,J103)&gt;0,1,"FALSE"),IF(SUM(K104,K102,K103,K106,K105,K101)&gt;0,1,"FALSE"),IF(SUM(L101,L106,L104,L103,L105,L102)&gt;0,1,"FALSE"),IF(SUM(M101,M105,M102,M104,M103,M106)&gt;0,1,"FALSE"),IF(SUM(N103,N102,N106,N104,N101,N105)&gt;0,1,"FALSE"),IF(SUM(O106,O103,O105,O104,O102,O101)&gt;0,1,"FALSE"),IF(SUM(P102,P107,P105,P104,P109,P110,P101,P108,P103,P106)&gt;0,1,"FALSE"),IF(SUM(Q103,Q104,Q106,Q105,Q101,Q110,Q107,Q108,Q102,Q109)&gt;0,1,"FALSE"),IF(SUM(R110,R103,R106,R112,R101,R111,R107,R105,R109,R113,R108,R102,R104)&gt;0,1,"FALSE"),IF(SUM(S108,S104,S106,S110,S109,S113,S103,S112,S101,S111,S105,S107,S102)&gt;0,1,"FALSE"),IF(SUM(T111,T112,T109,T101,T110,T104,T113,T106,T102,T108,T103,T105,T107)&gt;0,1,"FALSE"),IF(SUM(U109,U104,U111,U113,U101,U107,U106,U110,U105,U103,U102,U112,U108)&gt;0,1,"FALSE"),IF(SUM(V103,V105,V113,V109,V104,V108,V111,V107,V101,V112,V102,V110)&gt;0,1,"FALSE"),IF(SUM(W113,W105,W106,W110,W108,W111,W112,W102,W103,W107,W101,W104,W109)&gt;0,1,"FALSE"),IF(SUM(X111,X103,X104,X114,X101,X108,X116,X102,X106,X109,X107,X110,X112,X105,X115,X113)&gt;0,1,"FALSE"),IF(SUM(Y113,Y102,Y108,Y109,Y110,Y106,Y114,Y104,Y105,Y115,Y101,Y112,Y107,Y103,Y116,Y111)&gt;0,1,"FALSE"),IF(SUM(Z101,Z102,Z107,Z116,Z104,Z114,Z115,Z103,Z109,Z106,Z113,Z111,Z105,Z110,Z112,Z108)&gt;0,1,"FALSE"),IF(SUM(AA105,AA102,AA106,AA101,AA104,AA108,AA115,AA111,AA116,AA109,AA112,AA110,AA103,AA113,AA107,AA114)&gt;0,1,"FALSE"),IF(SUM(AB113,AB115,AB102,AB112,AB106,AB111,AB110,AB107,AB109,AB114,AB104,AB101,AB108,AB105,AB116,AB103)&gt;0,1,"FALSE"),IF(SUM(AC109,AC114,AC111,AC102,AC115,AC110,AC112,AC103,AC106,AC104,AC108,AC116,AC101,AC113,AC105,AC107)&gt;0,1,"FALSE"),IF(SUM(AD106,AD102,AD116,AD110,AD111,AD103,AD115,AD101,AD105,AD114,AD108,AD109,AD104,AD113,AD107)&gt;0,1,"FALSE"),IF(SUM(AE102,AE111,AE113,AE108,AE104,AE105,AE115,AE116,AE110,AE114,AE109,AE107,AE103,AE101,AE117)&gt;0,1,"FALSE"),IF(SUM(AF114,AF103,AF115,AF116,AF102,AF109,AF107,AF118,AF113,AF111,AF101,AF117,AF108,AF110,AF105,AF104)&gt;0,1,"FALSE"),IF(SUM(AG111,AG104,AG118,AG103,AG108,AG114,AG115,AG117,AG110,AG102,AG113,AG116,AG101,AG109,AG105,AG107)&gt;0,1,"FALSE"),IF(SUM(AH104,AH118,AH108,AH107,AH116,AH102,AH117,AH101,AH105,AH115,AH111,AH103,AH109,AH114,AH113,AH110)&gt;0,1,"FALSE"),IF(SUM(AI116,AI105,AI108,AI110,AI109,AI111,AI118,AI101,AI115,AI114,AI102,AI104,AI107,AI113,AI103,AI117)&gt;0,1,"FALSE"),IF(SUM(AJ111,AJ117,AJ114,AJ113,AJ115,AJ110,AJ103,AJ102,AJ108,AJ118,AJ105,AJ104,AJ116,AJ107,AJ109,AJ101)&gt;0,1,"FALSE"),IF(SUM(AK107,AK104,AK110,AK111,AK113,AK103,AK105,AK109,AK115,AK101,AK114,AK118,AK102,AK117,AK108,AK116)&gt;0,1,"FALSE"),IF(SUM(AL117,AL105,AL110,AL111,AL116,AL113,AL109,AL114,AL102,AL107,AL115,AL101,AL108,AL118,AL103,AL104)&gt;0,1,"FALSE"))</f>
        <v/>
      </c>
      <c r="AN119" s="14" t="n"/>
      <c r="AO119" s="14">
        <f>MAX(AO101:AO118)</f>
        <v/>
      </c>
      <c r="AP119" s="14">
        <f>MAX(AP101:AP118)</f>
        <v/>
      </c>
      <c r="AQ119" s="14">
        <f>MAX(AQ101:AQ118)</f>
        <v/>
      </c>
      <c r="AR119" s="14">
        <f>MAX(AR101:AR118)</f>
        <v/>
      </c>
      <c r="AS119" s="14">
        <f>SUM(AS101:AS118)</f>
        <v/>
      </c>
      <c r="AT119" s="14">
        <f>SUM(AT101:AT118)</f>
        <v/>
      </c>
      <c r="AU119" s="14">
        <f>SUM(AU101:AU118)</f>
        <v/>
      </c>
      <c r="AV119" s="14">
        <f>SUM(AV101:AV118)</f>
        <v/>
      </c>
      <c r="AW119" s="14">
        <f>SUM(AW101:AW118)</f>
        <v/>
      </c>
    </row>
    <row r="120" spans="1:49">
      <c r="A120" s="12" t="n">
        <v>114</v>
      </c>
      <c r="B120" s="12" t="s">
        <v>96</v>
      </c>
      <c r="C120" s="12" t="s">
        <v>74</v>
      </c>
      <c r="D120" s="12" t="s">
        <v>97</v>
      </c>
      <c r="E120" s="12" t="s">
        <v>43</v>
      </c>
      <c r="F120" s="12" t="s">
        <v>32</v>
      </c>
      <c r="G120" s="12" t="n"/>
      <c r="H120" s="12" t="s">
        <v>7</v>
      </c>
      <c r="I120" s="12" t="s">
        <v>7</v>
      </c>
      <c r="J120" s="12" t="s">
        <v>7</v>
      </c>
      <c r="K120" s="12" t="s">
        <v>7</v>
      </c>
      <c r="L120" s="12" t="s">
        <v>7</v>
      </c>
      <c r="M120" s="12" t="s">
        <v>7</v>
      </c>
      <c r="N120" s="12" t="s">
        <v>7</v>
      </c>
      <c r="O120" s="12" t="s">
        <v>7</v>
      </c>
      <c r="P120" s="12" t="s">
        <v>3</v>
      </c>
      <c r="Q120" s="12" t="s">
        <v>3</v>
      </c>
      <c r="R120" s="12" t="s">
        <v>3</v>
      </c>
      <c r="S120" s="12" t="s">
        <v>3</v>
      </c>
      <c r="T120" s="12" t="s">
        <v>3</v>
      </c>
      <c r="U120" s="12" t="s">
        <v>3</v>
      </c>
      <c r="V120" s="12" t="n"/>
      <c r="W120" s="12" t="n"/>
      <c r="X120" s="12" t="n"/>
      <c r="Y120" s="12" t="n">
        <v>0.53333</v>
      </c>
      <c r="Z120" s="12" t="n">
        <v>0.08333</v>
      </c>
      <c r="AA120" s="12" t="s">
        <v>7</v>
      </c>
      <c r="AB120" s="12" t="s">
        <v>7</v>
      </c>
      <c r="AC120" s="12" t="n">
        <v>7.4</v>
      </c>
      <c r="AD120" s="12" t="n">
        <v>8</v>
      </c>
      <c r="AE120" s="12" t="n">
        <v>8</v>
      </c>
      <c r="AF120" s="12" t="n"/>
      <c r="AG120" s="12" t="n"/>
      <c r="AH120" s="12" t="n"/>
      <c r="AI120" s="12" t="s">
        <v>7</v>
      </c>
      <c r="AJ120" s="12" t="n"/>
      <c r="AK120" s="12" t="n"/>
      <c r="AL120" s="12" t="n"/>
      <c r="AM120" s="13">
        <f>COUNT(H120:AL120)</f>
        <v/>
      </c>
      <c r="AN120" s="12" t="n"/>
      <c r="AO120" s="13">
        <f>COUNTIF(H120:AL120,"О")</f>
        <v/>
      </c>
      <c r="AP120" s="13">
        <f>COUNTIF(H120:AL120,"От")</f>
        <v/>
      </c>
      <c r="AQ120" s="13">
        <f>COUNTIF(H120:AL120,"Б")</f>
        <v/>
      </c>
      <c r="AR120" s="13">
        <f>COUNTIF(H120:AL120,"Н")</f>
        <v/>
      </c>
      <c r="AS120" s="12" t="n"/>
      <c r="AT120" s="13">
        <f>SUM(H120:AL120)</f>
        <v/>
      </c>
      <c r="AU120" s="12" t="n"/>
      <c r="AV120" s="13">
        <f>SUM(H120,I120,J120,K120,L120,M120,N120,O120,T120,U120,AA120,AB120,AH120,AI120)</f>
        <v/>
      </c>
      <c r="AW120" s="12" t="n"/>
    </row>
    <row r="121" spans="1:49">
      <c r="A121" s="12" t="n">
        <v>115</v>
      </c>
      <c r="B121" s="12" t="s">
        <v>96</v>
      </c>
      <c r="C121" s="12" t="s">
        <v>74</v>
      </c>
      <c r="D121" s="12" t="s">
        <v>97</v>
      </c>
      <c r="E121" s="12" t="s">
        <v>76</v>
      </c>
      <c r="F121" s="12" t="s">
        <v>32</v>
      </c>
      <c r="G121" s="12" t="n"/>
      <c r="H121" s="12" t="n"/>
      <c r="I121" s="12" t="n"/>
      <c r="J121" s="12" t="n">
        <v>10</v>
      </c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  <c r="AJ121" s="12" t="n"/>
      <c r="AK121" s="12" t="n"/>
      <c r="AL121" s="12" t="n"/>
      <c r="AM121" s="13">
        <f>COUNT(H121:AL121)</f>
        <v/>
      </c>
      <c r="AN121" s="12" t="n"/>
      <c r="AO121" s="12" t="n"/>
      <c r="AP121" s="12" t="n"/>
      <c r="AQ121" s="12" t="n"/>
      <c r="AR121" s="12" t="n"/>
      <c r="AS121" s="12" t="n"/>
      <c r="AT121" s="13">
        <f>SUM(H121:AL121)</f>
        <v/>
      </c>
      <c r="AU121" s="12" t="n"/>
      <c r="AV121" s="13">
        <f>SUM(H121,I121,J121,K121,L121,M121,N121,O121,T121,U121,AA121,AB121,AH121,AI121)</f>
        <v/>
      </c>
      <c r="AW121" s="12" t="n"/>
    </row>
    <row r="122" spans="1:49">
      <c r="A122" s="12" t="n">
        <v>116</v>
      </c>
      <c r="B122" s="12" t="s">
        <v>96</v>
      </c>
      <c r="C122" s="12" t="s">
        <v>74</v>
      </c>
      <c r="D122" s="12" t="s">
        <v>97</v>
      </c>
      <c r="E122" s="12" t="s">
        <v>56</v>
      </c>
      <c r="F122" s="12" t="s">
        <v>32</v>
      </c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  <c r="AJ122" s="12" t="n"/>
      <c r="AK122" s="12" t="n"/>
      <c r="AL122" s="12" t="n"/>
      <c r="AM122" s="13">
        <f>COUNT(H122:AL122)</f>
        <v/>
      </c>
      <c r="AN122" s="12" t="n"/>
      <c r="AO122" s="12" t="n"/>
      <c r="AP122" s="12" t="n"/>
      <c r="AQ122" s="12" t="n"/>
      <c r="AR122" s="12" t="n"/>
      <c r="AS122" s="12" t="n"/>
      <c r="AT122" s="13">
        <f>SUM(H122:AL122)</f>
        <v/>
      </c>
      <c r="AU122" s="12" t="n"/>
      <c r="AV122" s="13">
        <f>SUM(H122,I122,J122,K122,L122,M122,N122,O122,T122,U122,AA122,AB122,AH122,AI122)</f>
        <v/>
      </c>
      <c r="AW122" s="12" t="n"/>
    </row>
    <row r="123" spans="1:49" ht="15.75" customHeight="1" s="55">
      <c r="A123" s="12" t="n">
        <v>117</v>
      </c>
      <c r="B123" s="12" t="s">
        <v>96</v>
      </c>
      <c r="C123" s="12" t="s">
        <v>74</v>
      </c>
      <c r="D123" s="12" t="s">
        <v>97</v>
      </c>
      <c r="E123" s="12" t="s">
        <v>61</v>
      </c>
      <c r="F123" s="12" t="s">
        <v>32</v>
      </c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5" t="n">
        <v>10</v>
      </c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3">
        <f>COUNT(H123:AL123)</f>
        <v/>
      </c>
      <c r="AN123" s="12" t="n"/>
      <c r="AO123" s="12" t="n"/>
      <c r="AP123" s="12" t="n"/>
      <c r="AQ123" s="12" t="n"/>
      <c r="AR123" s="12" t="n"/>
      <c r="AS123" s="12" t="n"/>
      <c r="AT123" s="13">
        <f>SUM(H123:AL123)</f>
        <v/>
      </c>
      <c r="AU123" s="12" t="n"/>
      <c r="AV123" s="13">
        <f>SUM(H123,I123,J123,K123,L123,M123,N123,O123,T123,U123,AA123,AB123,AH123,AI123)</f>
        <v/>
      </c>
      <c r="AW123" s="12" t="n"/>
    </row>
    <row r="124" spans="1:49">
      <c r="A124" s="12" t="n">
        <v>118</v>
      </c>
      <c r="B124" s="12" t="s">
        <v>96</v>
      </c>
      <c r="C124" s="12" t="s">
        <v>74</v>
      </c>
      <c r="D124" s="12" t="s">
        <v>97</v>
      </c>
      <c r="E124" s="12" t="s">
        <v>77</v>
      </c>
      <c r="F124" s="12" t="s">
        <v>32</v>
      </c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3">
        <f>COUNT(H124:AL124)</f>
        <v/>
      </c>
      <c r="AN124" s="12" t="n"/>
      <c r="AO124" s="12" t="n"/>
      <c r="AP124" s="12" t="n"/>
      <c r="AQ124" s="12" t="n"/>
      <c r="AR124" s="12" t="n"/>
      <c r="AS124" s="12" t="n"/>
      <c r="AT124" s="13">
        <f>SUM(H124:AL124)</f>
        <v/>
      </c>
      <c r="AU124" s="12" t="n"/>
      <c r="AV124" s="13">
        <f>SUM(H124,I124,J124,K124,L124,M124,N124,O124,T124,U124,AA124,AB124,AH124,AI124)</f>
        <v/>
      </c>
      <c r="AW124" s="12" t="n"/>
    </row>
    <row r="125" spans="1:49" ht="15.75" customHeight="1" s="55">
      <c r="A125" s="12" t="n">
        <v>119</v>
      </c>
      <c r="B125" s="12" t="s">
        <v>96</v>
      </c>
      <c r="C125" s="12" t="s">
        <v>74</v>
      </c>
      <c r="D125" s="12" t="s">
        <v>97</v>
      </c>
      <c r="E125" s="12" t="s">
        <v>78</v>
      </c>
      <c r="F125" s="12" t="s">
        <v>32</v>
      </c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5" t="n">
        <v>3.51111</v>
      </c>
      <c r="Y125" s="15" t="n">
        <v>7.16667</v>
      </c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3">
        <f>COUNT(H125:AL125)</f>
        <v/>
      </c>
      <c r="AN125" s="12" t="n"/>
      <c r="AO125" s="12" t="n"/>
      <c r="AP125" s="12" t="n"/>
      <c r="AQ125" s="12" t="n"/>
      <c r="AR125" s="12" t="n"/>
      <c r="AS125" s="12" t="n"/>
      <c r="AT125" s="13">
        <f>SUM(H125:AL125)</f>
        <v/>
      </c>
      <c r="AU125" s="12" t="n"/>
      <c r="AV125" s="13">
        <f>SUM(H125,I125,J125,K125,L125,M125,N125,O125,T125,U125,AA125,AB125,AH125,AI125)</f>
        <v/>
      </c>
      <c r="AW125" s="12" t="n"/>
    </row>
    <row r="126" spans="1:49">
      <c r="A126" s="12" t="n">
        <v>120</v>
      </c>
      <c r="B126" s="12" t="s">
        <v>96</v>
      </c>
      <c r="C126" s="12" t="s">
        <v>74</v>
      </c>
      <c r="D126" s="12" t="s">
        <v>97</v>
      </c>
      <c r="E126" s="12" t="s">
        <v>83</v>
      </c>
      <c r="F126" s="12" t="s">
        <v>32</v>
      </c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3">
        <f>COUNT(H126:AL126)</f>
        <v/>
      </c>
      <c r="AN126" s="12" t="n"/>
      <c r="AO126" s="12" t="n"/>
      <c r="AP126" s="12" t="n"/>
      <c r="AQ126" s="12" t="n"/>
      <c r="AR126" s="12" t="n"/>
      <c r="AS126" s="12" t="n"/>
      <c r="AT126" s="13">
        <f>SUM(H126:AL126)</f>
        <v/>
      </c>
      <c r="AU126" s="12" t="n"/>
      <c r="AV126" s="13">
        <f>SUM(H126,I126,J126,K126,L126,M126,N126,O126,T126,U126,AA126,AB126,AH126,AI126)</f>
        <v/>
      </c>
      <c r="AW126" s="12" t="n"/>
    </row>
    <row r="127" spans="1:49">
      <c r="A127" s="12" t="n">
        <v>121</v>
      </c>
      <c r="B127" s="12" t="s">
        <v>96</v>
      </c>
      <c r="C127" s="12" t="s">
        <v>74</v>
      </c>
      <c r="D127" s="12" t="s">
        <v>97</v>
      </c>
      <c r="E127" s="12" t="s">
        <v>79</v>
      </c>
      <c r="F127" s="12" t="s">
        <v>32</v>
      </c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  <c r="AJ127" s="12" t="n"/>
      <c r="AK127" s="12" t="n"/>
      <c r="AL127" s="12" t="n"/>
      <c r="AM127" s="13">
        <f>COUNT(H127:AL127)</f>
        <v/>
      </c>
      <c r="AN127" s="12" t="n"/>
      <c r="AO127" s="12" t="n"/>
      <c r="AP127" s="12" t="n"/>
      <c r="AQ127" s="12" t="n"/>
      <c r="AR127" s="12" t="n"/>
      <c r="AS127" s="12" t="n"/>
      <c r="AT127" s="13">
        <f>SUM(H127:AL127)</f>
        <v/>
      </c>
      <c r="AU127" s="12" t="n"/>
      <c r="AV127" s="13">
        <f>SUM(H127,I127,J127,K127,L127,M127,N127,O127,T127,U127,AA127,AB127,AH127,AI127)</f>
        <v/>
      </c>
      <c r="AW127" s="12" t="n"/>
    </row>
    <row r="128" spans="1:49">
      <c r="A128" s="12" t="n">
        <v>122</v>
      </c>
      <c r="B128" s="12" t="s">
        <v>96</v>
      </c>
      <c r="C128" s="12" t="s">
        <v>74</v>
      </c>
      <c r="D128" s="12" t="s">
        <v>97</v>
      </c>
      <c r="E128" s="12" t="s">
        <v>80</v>
      </c>
      <c r="F128" s="12" t="s">
        <v>32</v>
      </c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  <c r="AJ128" s="12" t="n"/>
      <c r="AK128" s="12" t="n"/>
      <c r="AL128" s="12" t="n"/>
      <c r="AM128" s="13">
        <f>COUNT(H128:AL128)</f>
        <v/>
      </c>
      <c r="AN128" s="12" t="n"/>
      <c r="AO128" s="12" t="n"/>
      <c r="AP128" s="12" t="n"/>
      <c r="AQ128" s="12" t="n"/>
      <c r="AR128" s="12" t="n"/>
      <c r="AS128" s="12" t="n"/>
      <c r="AT128" s="13">
        <f>SUM(H128:AL128)</f>
        <v/>
      </c>
      <c r="AU128" s="12" t="n"/>
      <c r="AV128" s="13">
        <f>SUM(H128,I128,J128,K128,L128,M128,N128,O128,T128,U128,AA128,AB128,AH128,AI128)</f>
        <v/>
      </c>
      <c r="AW128" s="12" t="n"/>
    </row>
    <row r="129" spans="1:49" ht="15.75" customHeight="1" s="55">
      <c r="A129" s="12" t="n">
        <v>123</v>
      </c>
      <c r="B129" s="12" t="s">
        <v>96</v>
      </c>
      <c r="C129" s="12" t="s">
        <v>74</v>
      </c>
      <c r="D129" s="12" t="s">
        <v>97</v>
      </c>
      <c r="E129" s="12" t="s">
        <v>81</v>
      </c>
      <c r="F129" s="12" t="s">
        <v>32</v>
      </c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5" t="n">
        <v>8</v>
      </c>
      <c r="X129" s="15" t="n">
        <v>0.97778</v>
      </c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  <c r="AJ129" s="12" t="n"/>
      <c r="AK129" s="12" t="n"/>
      <c r="AL129" s="12" t="n"/>
      <c r="AM129" s="13">
        <f>COUNT(H129:AL129)</f>
        <v/>
      </c>
      <c r="AN129" s="12" t="n"/>
      <c r="AO129" s="12" t="n"/>
      <c r="AP129" s="12" t="n"/>
      <c r="AQ129" s="12" t="n"/>
      <c r="AR129" s="12" t="n"/>
      <c r="AS129" s="12" t="n"/>
      <c r="AT129" s="13">
        <f>SUM(H129:AL129)</f>
        <v/>
      </c>
      <c r="AU129" s="12" t="n"/>
      <c r="AV129" s="13">
        <f>SUM(H129,I129,J129,K129,L129,M129,N129,O129,T129,U129,AA129,AB129,AH129,AI129)</f>
        <v/>
      </c>
      <c r="AW129" s="12" t="n"/>
    </row>
    <row r="130" spans="1:49">
      <c r="A130" s="12" t="n">
        <v>124</v>
      </c>
      <c r="B130" s="12" t="s">
        <v>96</v>
      </c>
      <c r="C130" s="12" t="s">
        <v>74</v>
      </c>
      <c r="D130" s="12" t="s">
        <v>97</v>
      </c>
      <c r="E130" s="12" t="s">
        <v>84</v>
      </c>
      <c r="F130" s="12" t="s">
        <v>32</v>
      </c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  <c r="AJ130" s="12" t="n"/>
      <c r="AK130" s="12" t="n"/>
      <c r="AL130" s="12" t="n"/>
      <c r="AM130" s="13">
        <f>COUNT(H130:AL130)</f>
        <v/>
      </c>
      <c r="AN130" s="12" t="n"/>
      <c r="AO130" s="12" t="n"/>
      <c r="AP130" s="12" t="n"/>
      <c r="AQ130" s="12" t="n"/>
      <c r="AR130" s="12" t="n"/>
      <c r="AS130" s="12" t="n"/>
      <c r="AT130" s="13">
        <f>SUM(H130:AL130)</f>
        <v/>
      </c>
      <c r="AU130" s="12" t="n"/>
      <c r="AV130" s="13">
        <f>SUM(H130,I130,J130,K130,L130,M130,N130,O130,T130,U130,AA130,AB130,AH130,AI130)</f>
        <v/>
      </c>
      <c r="AW130" s="12" t="n"/>
    </row>
    <row r="131" spans="1:49">
      <c r="A131" s="12" t="n">
        <v>125</v>
      </c>
      <c r="B131" s="12" t="s">
        <v>96</v>
      </c>
      <c r="C131" s="12" t="s">
        <v>74</v>
      </c>
      <c r="D131" s="12" t="s">
        <v>97</v>
      </c>
      <c r="E131" s="12" t="s">
        <v>85</v>
      </c>
      <c r="F131" s="12" t="s">
        <v>32</v>
      </c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  <c r="AJ131" s="12" t="n"/>
      <c r="AK131" s="12" t="n"/>
      <c r="AL131" s="12" t="n"/>
      <c r="AM131" s="13">
        <f>COUNT(H131:AL131)</f>
        <v/>
      </c>
      <c r="AN131" s="12" t="n"/>
      <c r="AO131" s="12" t="n"/>
      <c r="AP131" s="12" t="n"/>
      <c r="AQ131" s="12" t="n"/>
      <c r="AR131" s="12" t="n"/>
      <c r="AS131" s="12" t="n"/>
      <c r="AT131" s="13">
        <f>SUM(H131:AL131)</f>
        <v/>
      </c>
      <c r="AU131" s="12" t="n"/>
      <c r="AV131" s="13">
        <f>SUM(H131,I131,J131,K131,L131,M131,N131,O131,T131,U131,AA131,AB131,AH131,AI131)</f>
        <v/>
      </c>
      <c r="AW131" s="12" t="n"/>
    </row>
    <row r="132" spans="1:49" ht="15.75" customHeight="1" s="55">
      <c r="A132" s="12" t="n">
        <v>126</v>
      </c>
      <c r="B132" s="12" t="s">
        <v>96</v>
      </c>
      <c r="C132" s="12" t="s">
        <v>74</v>
      </c>
      <c r="D132" s="12" t="s">
        <v>97</v>
      </c>
      <c r="E132" s="12" t="s">
        <v>82</v>
      </c>
      <c r="F132" s="12" t="s">
        <v>32</v>
      </c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5" t="n">
        <v>7.91667</v>
      </c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  <c r="AJ132" s="12" t="n"/>
      <c r="AK132" s="12" t="n"/>
      <c r="AL132" s="12" t="n"/>
      <c r="AM132" s="13">
        <f>COUNT(H132:AL132)</f>
        <v/>
      </c>
      <c r="AN132" s="12" t="n"/>
      <c r="AO132" s="12" t="n"/>
      <c r="AP132" s="12" t="n"/>
      <c r="AQ132" s="12" t="n"/>
      <c r="AR132" s="12" t="n"/>
      <c r="AS132" s="12" t="n"/>
      <c r="AT132" s="13">
        <f>SUM(H132:AL132)</f>
        <v/>
      </c>
      <c r="AU132" s="12" t="n"/>
      <c r="AV132" s="13">
        <f>SUM(H132,I132,J132,K132,L132,M132,N132,O132,T132,U132,AA132,AB132,AH132,AI132)</f>
        <v/>
      </c>
      <c r="AW132" s="12" t="n"/>
    </row>
    <row r="133" spans="1:49" ht="15.75" customHeight="1" s="55">
      <c r="A133" s="12" t="n">
        <v>127</v>
      </c>
      <c r="B133" s="12" t="s">
        <v>96</v>
      </c>
      <c r="C133" s="12" t="s">
        <v>74</v>
      </c>
      <c r="D133" s="12" t="s">
        <v>97</v>
      </c>
      <c r="E133" s="12" t="s">
        <v>86</v>
      </c>
      <c r="F133" s="12" t="s">
        <v>32</v>
      </c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5" t="n">
        <v>0.6</v>
      </c>
      <c r="AD133" s="12" t="n"/>
      <c r="AE133" s="12" t="n"/>
      <c r="AF133" s="12" t="n"/>
      <c r="AG133" s="12" t="n"/>
      <c r="AH133" s="12" t="n"/>
      <c r="AI133" s="12" t="n"/>
      <c r="AJ133" s="15" t="n">
        <v>2.97952</v>
      </c>
      <c r="AK133" s="15" t="n">
        <v>1.42365</v>
      </c>
      <c r="AL133" s="15" t="n">
        <v>8</v>
      </c>
      <c r="AM133" s="13">
        <f>COUNT(H133:AL133)</f>
        <v/>
      </c>
      <c r="AN133" s="12" t="n"/>
      <c r="AO133" s="12" t="n"/>
      <c r="AP133" s="12" t="n"/>
      <c r="AQ133" s="12" t="n"/>
      <c r="AR133" s="12" t="n"/>
      <c r="AS133" s="12" t="n"/>
      <c r="AT133" s="13">
        <f>SUM(H133:AL133)</f>
        <v/>
      </c>
      <c r="AU133" s="12" t="n"/>
      <c r="AV133" s="13">
        <f>SUM(H133,I133,J133,K133,L133,M133,N133,O133,T133,U133,AA133,AB133,AH133,AI133)</f>
        <v/>
      </c>
      <c r="AW133" s="12" t="n"/>
    </row>
    <row r="134" spans="1:49" ht="15.75" customHeight="1" s="55">
      <c r="A134" s="12" t="n">
        <v>128</v>
      </c>
      <c r="B134" s="12" t="s">
        <v>96</v>
      </c>
      <c r="C134" s="12" t="s">
        <v>74</v>
      </c>
      <c r="D134" s="12" t="s">
        <v>97</v>
      </c>
      <c r="E134" s="12" t="s">
        <v>87</v>
      </c>
      <c r="F134" s="12" t="s">
        <v>32</v>
      </c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5" t="n">
        <v>3.51111</v>
      </c>
      <c r="Y134" s="15" t="n">
        <v>0.3</v>
      </c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  <c r="AJ134" s="12" t="n"/>
      <c r="AK134" s="15" t="n">
        <v>6.57635</v>
      </c>
      <c r="AL134" s="12" t="n"/>
      <c r="AM134" s="13">
        <f>COUNT(H134:AL134)</f>
        <v/>
      </c>
      <c r="AN134" s="12" t="n"/>
      <c r="AO134" s="12" t="n"/>
      <c r="AP134" s="12" t="n"/>
      <c r="AQ134" s="12" t="n"/>
      <c r="AR134" s="12" t="n"/>
      <c r="AS134" s="12" t="n"/>
      <c r="AT134" s="13">
        <f>SUM(H134:AL134)</f>
        <v/>
      </c>
      <c r="AU134" s="12" t="n"/>
      <c r="AV134" s="13">
        <f>SUM(H134,I134,J134,K134,L134,M134,N134,O134,T134,U134,AA134,AB134,AH134,AI134)</f>
        <v/>
      </c>
      <c r="AW134" s="12" t="n"/>
    </row>
    <row r="135" spans="1:49">
      <c r="A135" s="12" t="n">
        <v>129</v>
      </c>
      <c r="B135" s="12" t="s">
        <v>96</v>
      </c>
      <c r="C135" s="12" t="s">
        <v>74</v>
      </c>
      <c r="D135" s="12" t="s">
        <v>97</v>
      </c>
      <c r="E135" s="12" t="s">
        <v>88</v>
      </c>
      <c r="F135" s="12" t="s">
        <v>32</v>
      </c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  <c r="AJ135" s="12" t="n"/>
      <c r="AK135" s="12" t="n"/>
      <c r="AL135" s="12" t="n"/>
      <c r="AM135" s="13">
        <f>COUNT(H135:AL135)</f>
        <v/>
      </c>
      <c r="AN135" s="12" t="n"/>
      <c r="AO135" s="12" t="n"/>
      <c r="AP135" s="12" t="n"/>
      <c r="AQ135" s="12" t="n"/>
      <c r="AR135" s="12" t="n"/>
      <c r="AS135" s="12" t="n"/>
      <c r="AT135" s="13">
        <f>SUM(H135:AL135)</f>
        <v/>
      </c>
      <c r="AU135" s="12" t="n"/>
      <c r="AV135" s="13">
        <f>SUM(H135,I135,J135,K135,L135,M135,N135,O135,T135,U135,AA135,AB135,AH135,AI135)</f>
        <v/>
      </c>
      <c r="AW135" s="12" t="n"/>
    </row>
    <row r="136" spans="1:49" ht="15.75" customHeight="1" s="55">
      <c r="A136" s="12" t="n">
        <v>130</v>
      </c>
      <c r="B136" s="12" t="s">
        <v>96</v>
      </c>
      <c r="C136" s="12" t="s">
        <v>74</v>
      </c>
      <c r="D136" s="12" t="s">
        <v>97</v>
      </c>
      <c r="E136" s="12" t="s">
        <v>65</v>
      </c>
      <c r="F136" s="12" t="s">
        <v>32</v>
      </c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  <c r="AJ136" s="15" t="n">
        <v>5.02048</v>
      </c>
      <c r="AK136" s="12" t="n"/>
      <c r="AL136" s="12" t="n"/>
      <c r="AM136" s="13">
        <f>COUNT(H136:AL136)</f>
        <v/>
      </c>
      <c r="AN136" s="12" t="n"/>
      <c r="AO136" s="12" t="n"/>
      <c r="AP136" s="12" t="n"/>
      <c r="AQ136" s="12" t="n"/>
      <c r="AR136" s="12" t="n"/>
      <c r="AS136" s="12" t="n"/>
      <c r="AT136" s="13">
        <f>SUM(H136:AL136)</f>
        <v/>
      </c>
      <c r="AU136" s="12" t="n"/>
      <c r="AV136" s="13">
        <f>SUM(H136,I136,J136,K136,L136,M136,N136,O136,T136,U136,AA136,AB136,AH136,AI136)</f>
        <v/>
      </c>
      <c r="AW136" s="12" t="n"/>
    </row>
    <row r="137" spans="1:49">
      <c r="A137" s="12" t="n">
        <v>131</v>
      </c>
      <c r="B137" s="12" t="s">
        <v>96</v>
      </c>
      <c r="C137" s="12" t="s">
        <v>74</v>
      </c>
      <c r="D137" s="12" t="s">
        <v>97</v>
      </c>
      <c r="E137" s="12" t="s">
        <v>90</v>
      </c>
      <c r="F137" s="12" t="s">
        <v>32</v>
      </c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  <c r="AJ137" s="12" t="n"/>
      <c r="AK137" s="12" t="n"/>
      <c r="AL137" s="12" t="n"/>
      <c r="AM137" s="13">
        <f>COUNT(H137:AL137)</f>
        <v/>
      </c>
      <c r="AN137" s="12" t="n"/>
      <c r="AO137" s="12" t="n"/>
      <c r="AP137" s="12" t="n"/>
      <c r="AQ137" s="12" t="n"/>
      <c r="AR137" s="12" t="n"/>
      <c r="AS137" s="12" t="n"/>
      <c r="AT137" s="13">
        <f>SUM(H137:AL137)</f>
        <v/>
      </c>
      <c r="AU137" s="12" t="n"/>
      <c r="AV137" s="13">
        <f>SUM(H137,I137,J137,K137,L137,M137,N137,O137,T137,U137,AA137,AB137,AH137,AI137)</f>
        <v/>
      </c>
      <c r="AW137" s="12" t="n"/>
    </row>
    <row r="138" spans="1:49" ht="15.75" customHeight="1" s="55">
      <c r="A138" s="12" t="n">
        <v>132</v>
      </c>
      <c r="B138" s="12" t="s">
        <v>96</v>
      </c>
      <c r="C138" s="12" t="s">
        <v>74</v>
      </c>
      <c r="D138" s="12" t="s">
        <v>97</v>
      </c>
      <c r="E138" s="12" t="s">
        <v>76</v>
      </c>
      <c r="F138" s="12" t="s">
        <v>32</v>
      </c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5" t="n">
        <v>7</v>
      </c>
      <c r="AI138" s="12" t="n"/>
      <c r="AJ138" s="12" t="n"/>
      <c r="AK138" s="12" t="n"/>
      <c r="AL138" s="12" t="n"/>
      <c r="AM138" s="13">
        <f>COUNT(H138:AL138)</f>
        <v/>
      </c>
      <c r="AN138" s="12" t="n"/>
      <c r="AO138" s="12" t="n"/>
      <c r="AP138" s="12" t="n"/>
      <c r="AQ138" s="12" t="n"/>
      <c r="AR138" s="12" t="n"/>
      <c r="AS138" s="12" t="n"/>
      <c r="AT138" s="13">
        <f>SUM(H138:AL138)</f>
        <v/>
      </c>
      <c r="AU138" s="12" t="n"/>
      <c r="AV138" s="13">
        <f>SUM(H138,I138,J138,K138,L138,M138,N138,O138,T138,U138,AA138,AB138,AH138,AI138)</f>
        <v/>
      </c>
      <c r="AW138" s="12" t="n"/>
    </row>
    <row r="139" spans="1:49" ht="15.75" customHeight="1" s="55">
      <c r="A139" s="12" t="n">
        <v>133</v>
      </c>
      <c r="B139" s="12" t="s">
        <v>96</v>
      </c>
      <c r="C139" s="12" t="s">
        <v>74</v>
      </c>
      <c r="D139" s="12" t="s">
        <v>97</v>
      </c>
      <c r="E139" s="12" t="s">
        <v>76</v>
      </c>
      <c r="F139" s="12" t="s">
        <v>32</v>
      </c>
      <c r="G139" s="12" t="s">
        <v>49</v>
      </c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5" t="n">
        <v>8</v>
      </c>
      <c r="AG139" s="15" t="n">
        <v>8</v>
      </c>
      <c r="AH139" s="15" t="s">
        <v>7</v>
      </c>
      <c r="AI139" s="12" t="n"/>
      <c r="AJ139" s="12" t="n"/>
      <c r="AK139" s="12" t="n"/>
      <c r="AL139" s="12" t="n"/>
      <c r="AM139" s="13">
        <f>SUM(H139:AL139)/8</f>
        <v/>
      </c>
      <c r="AN139" s="12" t="n"/>
      <c r="AO139" s="12" t="n"/>
      <c r="AP139" s="12" t="n"/>
      <c r="AQ139" s="12" t="n"/>
      <c r="AR139" s="12" t="n"/>
      <c r="AS139" s="13">
        <f>COUNTIF(H139:AL139,"В")+SUM(H139:AL139)/8</f>
        <v/>
      </c>
      <c r="AT139" s="13">
        <f>SUM(H139:AL139)</f>
        <v/>
      </c>
      <c r="AU139" s="12" t="n"/>
      <c r="AV139" s="12" t="n"/>
      <c r="AW139" s="12" t="n"/>
    </row>
    <row r="140" spans="1:49">
      <c r="A140" s="14" t="n">
        <v>134</v>
      </c>
      <c r="B140" s="14" t="s">
        <v>96</v>
      </c>
      <c r="C140" s="14" t="s">
        <v>74</v>
      </c>
      <c r="D140" s="14" t="s">
        <v>97</v>
      </c>
      <c r="E140" s="14" t="s">
        <v>33</v>
      </c>
      <c r="F140" s="14" t="n"/>
      <c r="G140" s="14" t="n"/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</v>
      </c>
      <c r="M140" s="14" t="n">
        <v>0</v>
      </c>
      <c r="N140" s="14" t="n">
        <v>0</v>
      </c>
      <c r="O140" s="14" t="n">
        <v>0</v>
      </c>
      <c r="P140" s="14" t="n">
        <v>0</v>
      </c>
      <c r="Q140" s="14" t="n">
        <v>0</v>
      </c>
      <c r="R140" s="14" t="n">
        <v>0</v>
      </c>
      <c r="S140" s="14" t="n">
        <v>0</v>
      </c>
      <c r="T140" s="14" t="n">
        <v>0</v>
      </c>
      <c r="U140" s="14" t="n">
        <v>0</v>
      </c>
      <c r="V140" s="14" t="n">
        <v>8</v>
      </c>
      <c r="W140" s="14" t="n">
        <v>8</v>
      </c>
      <c r="X140" s="14" t="n">
        <v>8</v>
      </c>
      <c r="Y140" s="14" t="n">
        <v>8</v>
      </c>
      <c r="Z140" s="14" t="n">
        <v>8</v>
      </c>
      <c r="AA140" s="14" t="n">
        <v>0</v>
      </c>
      <c r="AB140" s="14" t="n">
        <v>0</v>
      </c>
      <c r="AC140" s="14" t="n">
        <v>8</v>
      </c>
      <c r="AD140" s="14" t="n">
        <v>8</v>
      </c>
      <c r="AE140" s="14" t="n">
        <v>8</v>
      </c>
      <c r="AF140" s="14" t="n">
        <v>8</v>
      </c>
      <c r="AG140" s="14" t="n">
        <v>8</v>
      </c>
      <c r="AH140" s="14" t="n">
        <v>7</v>
      </c>
      <c r="AI140" s="14" t="n">
        <v>0</v>
      </c>
      <c r="AJ140" s="14" t="n">
        <v>8</v>
      </c>
      <c r="AK140" s="14" t="n">
        <v>8</v>
      </c>
      <c r="AL140" s="14" t="n">
        <v>8</v>
      </c>
      <c r="AM140" s="14">
        <f>COUNT(IF(SUM(H122,H124,H123,H120,H121)&gt;0,1,"FALSE"),IF(SUM(I120,I122,I121,I124,I125,I123)&gt;0,1,"FALSE"),IF(SUM(J120,J121,J122,J125,J123,J124)&gt;0,1,"FALSE"),IF(SUM(K123,K121,K122,K124,K125,K120)&gt;0,1,"FALSE"),IF(SUM(L121,L120,L124,L123,L125,L122)&gt;0,1,"FALSE"),IF(SUM(M120,M124,M123,M122,M125,M121)&gt;0,1,"FALSE"),IF(SUM(N124,N125,N121,N123,N122,N120)&gt;0,1,"FALSE"),IF(SUM(O124,O125,O120,O121,O123,O122)&gt;0,1,"FALSE"),IF(SUM(P120)&gt;0,1,"FALSE"),IF(SUM(Q120)&gt;0,1,"FALSE"),IF(SUM(R120)&gt;0,1,"FALSE"),IF(SUM(S120)&gt;0,1,"FALSE"),IF(SUM(T120)&gt;0,1,"FALSE"),IF(SUM(U120)&gt;0,1,"FALSE"),IF(SUM(V126,V127,V120,V121,V124,V130,V128,V123,V131,V129,V132,V122)&gt;0,1,"FALSE"),IF(SUM(W132,W122,W124,W127,W125,W126,W129,W121,W120,W131,W123,W128,W130)&gt;0,1,"FALSE"),IF(SUM(X123,X130,X127,X133,X120,X134,X121,X122,X129,X128,X132,X135,X125,X126,X131,X124)&gt;0,1,"FALSE"),IF(SUM(Y121,Y122,Y135,Y126,Y132,Y125,Y128,Y134,Y123,Y120,Y124,Y130,Y129,Y133,Y127,Y131)&gt;0,1,"FALSE"),IF(SUM(Z124,Z125,Z127,Z126,Z129,Z131,Z133,Z120,Z134,Z135,Z123,Z132,Z121,Z128,Z130,Z122)&gt;0,1,"FALSE"),IF(SUM(AA131,AA132,AA130,AA128,AA133,AA134,AA123,AA126,AA125,AA129,AA122,AA135,AA124,AA121,AA120,AA127)&gt;0,1,"FALSE"),IF(SUM(AB126,AB132,AB122,AB120,AB134,AB135,AB123,AB128,AB133,AB130,AB131,AB125,AB129,AB127,AB124,AB121)&gt;0,1,"FALSE"),IF(SUM(AC134,AC123,AC121,AC122,AC127,AC135,AC124,AC125,AC126,AC129,AC120,AC130,AC131,AC133,AC132,AC128)&gt;0,1,"FALSE"),IF(SUM(AD121,AD133,AD135,AD129,AD134,AD128,AD125,AD131,AD132,AD124,AD123,AD122,AD120,AD127,AD126)&gt;0,1,"FALSE"),IF(SUM(AE128,AE133,AE134,AE123,AE136,AE129,AE124,AE135,AE127,AE132,AE121,AE120,AE126,AE122,AE131)&gt;0,1,"FALSE"),IF(SUM(AI121,AI132,AI133,AI129,AI136,AI134,AI123,AI135,AI131,AI122,AI120,AI124,AI128,AI126,AI127,AI137)&gt;0,1,"FALSE"),IF(SUM(AJ129,AJ133,AJ127,AJ134,AJ123,AJ135,AJ131,AJ136,AJ122,AJ132,AJ124,AJ126,AJ120,AJ121,AJ137,AJ128)&gt;0,1,"FALSE"),IF(SUM(AK120,AK124,AK127,AK135,AK126,AK136,AK137,AK129,AK134,AK128,AK121,AK123,AK131,AK132,AK133,AK122)&gt;0,1,"FALSE"),IF(SUM(AL136,AL126,AL122,AL123,AL131,AL132,AL133,AL134,AL127,AL135,AL120,AL137,AL128,AL124,AL121,AL129)&gt;0,1,"FALSE"),IF(SUM(AH139,AH138)&gt;0,1,"FALSE"),IF(SUM(AF139)&gt;0,1,"FALSE"),IF(SUM(AG139)&gt;0,1,"FALSE"))</f>
        <v/>
      </c>
      <c r="AN140" s="14" t="n"/>
      <c r="AO140" s="14">
        <f>MAX(AO120:AO139)</f>
        <v/>
      </c>
      <c r="AP140" s="14">
        <f>MAX(AP120:AP139)</f>
        <v/>
      </c>
      <c r="AQ140" s="14">
        <f>MAX(AQ120:AQ139)</f>
        <v/>
      </c>
      <c r="AR140" s="14">
        <f>MAX(AR120:AR139)</f>
        <v/>
      </c>
      <c r="AS140" s="14">
        <f>SUM(AS120:AS139)</f>
        <v/>
      </c>
      <c r="AT140" s="14">
        <f>SUM(AT120:AT139)</f>
        <v/>
      </c>
      <c r="AU140" s="14">
        <f>SUM(AU120:AU139)</f>
        <v/>
      </c>
      <c r="AV140" s="14">
        <f>SUM(AV120:AV139)</f>
        <v/>
      </c>
      <c r="AW140" s="14">
        <f>SUM(AW120:AW139)</f>
        <v/>
      </c>
    </row>
    <row r="141" spans="1:49">
      <c r="A141" s="12" t="n">
        <v>135</v>
      </c>
      <c r="B141" s="12" t="s">
        <v>98</v>
      </c>
      <c r="C141" s="12" t="s">
        <v>71</v>
      </c>
      <c r="D141" s="12" t="s">
        <v>72</v>
      </c>
      <c r="E141" s="12" t="s">
        <v>43</v>
      </c>
      <c r="F141" s="12" t="s">
        <v>32</v>
      </c>
      <c r="G141" s="12" t="n"/>
      <c r="H141" s="12" t="s">
        <v>3</v>
      </c>
      <c r="I141" s="12" t="s">
        <v>3</v>
      </c>
      <c r="J141" s="12" t="s">
        <v>7</v>
      </c>
      <c r="K141" s="12" t="s">
        <v>7</v>
      </c>
      <c r="L141" s="12" t="s">
        <v>7</v>
      </c>
      <c r="M141" s="12" t="s">
        <v>7</v>
      </c>
      <c r="N141" s="12" t="s">
        <v>7</v>
      </c>
      <c r="O141" s="12" t="s">
        <v>7</v>
      </c>
      <c r="P141" s="12" t="n">
        <v>8</v>
      </c>
      <c r="Q141" s="12" t="n">
        <v>8</v>
      </c>
      <c r="R141" s="12" t="n"/>
      <c r="S141" s="12" t="n"/>
      <c r="T141" s="12" t="n"/>
      <c r="U141" s="12" t="n"/>
      <c r="V141" s="12" t="n"/>
      <c r="W141" s="12" t="n"/>
      <c r="X141" s="12" t="n">
        <v>8</v>
      </c>
      <c r="Y141" s="12" t="n">
        <v>8</v>
      </c>
      <c r="Z141" s="12" t="n">
        <v>8</v>
      </c>
      <c r="AA141" s="12" t="s">
        <v>7</v>
      </c>
      <c r="AB141" s="12" t="s">
        <v>7</v>
      </c>
      <c r="AC141" s="12" t="n"/>
      <c r="AD141" s="12" t="n"/>
      <c r="AE141" s="12" t="n"/>
      <c r="AF141" s="12" t="n"/>
      <c r="AG141" s="12" t="n"/>
      <c r="AH141" s="12" t="n"/>
      <c r="AI141" s="12" t="n"/>
      <c r="AJ141" s="12" t="n"/>
      <c r="AK141" s="12" t="n"/>
      <c r="AL141" s="12" t="n"/>
      <c r="AM141" s="13">
        <f>COUNT(H141:AL141)</f>
        <v/>
      </c>
      <c r="AN141" s="12" t="n"/>
      <c r="AO141" s="13">
        <f>COUNTIF(H141:AL141,"О")</f>
        <v/>
      </c>
      <c r="AP141" s="13">
        <f>COUNTIF(H141:AL141,"От")</f>
        <v/>
      </c>
      <c r="AQ141" s="13">
        <f>COUNTIF(H141:AL141,"Б")</f>
        <v/>
      </c>
      <c r="AR141" s="13">
        <f>COUNTIF(H141:AL141,"Н")</f>
        <v/>
      </c>
      <c r="AS141" s="12" t="n"/>
      <c r="AT141" s="13">
        <f>SUM(H141:AL141)</f>
        <v/>
      </c>
      <c r="AU141" s="12" t="n"/>
      <c r="AV141" s="13">
        <f>SUM(H141,I141,J141,K141,L141,M141,N141,O141,T141,U141,AA141,AB141,AH141,AI141)</f>
        <v/>
      </c>
      <c r="AW141" s="12" t="n"/>
    </row>
    <row r="142" spans="1:49" ht="15.75" customHeight="1" s="55">
      <c r="A142" s="12" t="n">
        <v>136</v>
      </c>
      <c r="B142" s="12" t="s">
        <v>98</v>
      </c>
      <c r="C142" s="12" t="s">
        <v>71</v>
      </c>
      <c r="D142" s="12" t="s">
        <v>72</v>
      </c>
      <c r="E142" s="12" t="s">
        <v>76</v>
      </c>
      <c r="F142" s="12" t="s">
        <v>32</v>
      </c>
      <c r="G142" s="12" t="n"/>
      <c r="H142" s="12" t="n"/>
      <c r="I142" s="12" t="n"/>
      <c r="J142" s="15" t="n">
        <v>2</v>
      </c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  <c r="AJ142" s="12" t="n"/>
      <c r="AK142" s="12" t="n"/>
      <c r="AL142" s="12" t="n"/>
      <c r="AM142" s="13">
        <f>COUNT(H142:AL142)</f>
        <v/>
      </c>
      <c r="AN142" s="12" t="n"/>
      <c r="AO142" s="12" t="n"/>
      <c r="AP142" s="12" t="n"/>
      <c r="AQ142" s="12" t="n"/>
      <c r="AR142" s="12" t="n"/>
      <c r="AS142" s="12" t="n"/>
      <c r="AT142" s="13">
        <f>SUM(H142:AL142)</f>
        <v/>
      </c>
      <c r="AU142" s="12" t="n"/>
      <c r="AV142" s="13">
        <f>SUM(H142,I142,J142,K142,L142,M142,N142,O142,T142,U142,AA142,AB142,AH142,AI142)</f>
        <v/>
      </c>
      <c r="AW142" s="12" t="n"/>
    </row>
    <row r="143" spans="1:49" ht="15.75" customHeight="1" s="55">
      <c r="A143" s="12" t="n">
        <v>137</v>
      </c>
      <c r="B143" s="12" t="s">
        <v>98</v>
      </c>
      <c r="C143" s="12" t="s">
        <v>71</v>
      </c>
      <c r="D143" s="12" t="s">
        <v>72</v>
      </c>
      <c r="E143" s="12" t="s">
        <v>47</v>
      </c>
      <c r="F143" s="12" t="s">
        <v>32</v>
      </c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5" t="n">
        <v>7</v>
      </c>
      <c r="S143" s="12" t="n"/>
      <c r="T143" s="15" t="n">
        <v>8.5</v>
      </c>
      <c r="U143" s="15" t="n">
        <v>7</v>
      </c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  <c r="AJ143" s="12" t="n"/>
      <c r="AK143" s="12" t="n"/>
      <c r="AL143" s="12" t="n"/>
      <c r="AM143" s="13">
        <f>COUNT(H143:AL143)</f>
        <v/>
      </c>
      <c r="AN143" s="12" t="n"/>
      <c r="AO143" s="12" t="n"/>
      <c r="AP143" s="12" t="n"/>
      <c r="AQ143" s="12" t="n"/>
      <c r="AR143" s="12" t="n"/>
      <c r="AS143" s="12" t="n"/>
      <c r="AT143" s="13">
        <f>SUM(H143:AL143)</f>
        <v/>
      </c>
      <c r="AU143" s="12" t="n"/>
      <c r="AV143" s="13">
        <f>SUM(H143,I143,J143,K143,L143,M143,N143,O143,T143,U143,AA143,AB143,AH143,AI143)</f>
        <v/>
      </c>
      <c r="AW143" s="12" t="n"/>
    </row>
    <row r="144" spans="1:49" ht="15.75" customHeight="1" s="55">
      <c r="A144" s="12" t="n">
        <v>138</v>
      </c>
      <c r="B144" s="12" t="s">
        <v>98</v>
      </c>
      <c r="C144" s="12" t="s">
        <v>71</v>
      </c>
      <c r="D144" s="12" t="s">
        <v>72</v>
      </c>
      <c r="E144" s="12" t="s">
        <v>47</v>
      </c>
      <c r="F144" s="12" t="s">
        <v>48</v>
      </c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5" t="n">
        <v>2.5</v>
      </c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  <c r="AJ144" s="12" t="n"/>
      <c r="AK144" s="12" t="n"/>
      <c r="AL144" s="12" t="n"/>
      <c r="AM144" s="12" t="n"/>
      <c r="AN144" s="13">
        <f>COUNT(H144:AL144)</f>
        <v/>
      </c>
      <c r="AO144" s="12" t="n"/>
      <c r="AP144" s="12" t="n"/>
      <c r="AQ144" s="12" t="n"/>
      <c r="AR144" s="12" t="n"/>
      <c r="AS144" s="12" t="n"/>
      <c r="AT144" s="12" t="n"/>
      <c r="AU144" s="13">
        <f>SUM(H144:AL144)</f>
        <v/>
      </c>
      <c r="AV144" s="12" t="n"/>
      <c r="AW144" s="13">
        <f>SUM(H144,I144,J144,K144,L144,M144,N144,O144,T144,U144,AA144,AB144,AH144,AI144)</f>
        <v/>
      </c>
    </row>
    <row r="145" spans="1:49" ht="15.75" customHeight="1" s="55">
      <c r="A145" s="12" t="n">
        <v>139</v>
      </c>
      <c r="B145" s="12" t="s">
        <v>98</v>
      </c>
      <c r="C145" s="12" t="s">
        <v>71</v>
      </c>
      <c r="D145" s="12" t="s">
        <v>72</v>
      </c>
      <c r="E145" s="12" t="s">
        <v>47</v>
      </c>
      <c r="F145" s="12" t="s">
        <v>32</v>
      </c>
      <c r="G145" s="12" t="s">
        <v>49</v>
      </c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5" t="n">
        <v>8</v>
      </c>
      <c r="S145" s="15" t="n">
        <v>8</v>
      </c>
      <c r="T145" s="15" t="s">
        <v>7</v>
      </c>
      <c r="U145" s="15" t="s">
        <v>7</v>
      </c>
      <c r="V145" s="15" t="n">
        <v>8</v>
      </c>
      <c r="W145" s="15" t="n">
        <v>8</v>
      </c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  <c r="AJ145" s="12" t="n"/>
      <c r="AK145" s="12" t="n"/>
      <c r="AL145" s="12" t="n"/>
      <c r="AM145" s="13">
        <f>SUM(H145:AL145)/8</f>
        <v/>
      </c>
      <c r="AN145" s="12" t="n"/>
      <c r="AO145" s="12" t="n"/>
      <c r="AP145" s="12" t="n"/>
      <c r="AQ145" s="12" t="n"/>
      <c r="AR145" s="12" t="n"/>
      <c r="AS145" s="13">
        <f>COUNTIF(H145:AL145,"В")+SUM(H145:AL145)/8</f>
        <v/>
      </c>
      <c r="AT145" s="13">
        <f>SUM(H145:AL145)</f>
        <v/>
      </c>
      <c r="AU145" s="12" t="n"/>
      <c r="AV145" s="12" t="n"/>
      <c r="AW145" s="12" t="n"/>
    </row>
    <row r="146" spans="1:49">
      <c r="A146" s="14" t="n">
        <v>140</v>
      </c>
      <c r="B146" s="14" t="s">
        <v>98</v>
      </c>
      <c r="C146" s="14" t="s">
        <v>71</v>
      </c>
      <c r="D146" s="14" t="s">
        <v>72</v>
      </c>
      <c r="E146" s="14" t="s">
        <v>33</v>
      </c>
      <c r="F146" s="14" t="n"/>
      <c r="G146" s="14" t="n"/>
      <c r="H146" s="14" t="n">
        <v>0</v>
      </c>
      <c r="I146" s="14" t="n">
        <v>0</v>
      </c>
      <c r="J146" s="14" t="n">
        <v>2</v>
      </c>
      <c r="K146" s="14" t="n">
        <v>0</v>
      </c>
      <c r="L146" s="14" t="n">
        <v>0</v>
      </c>
      <c r="M146" s="14" t="n">
        <v>0</v>
      </c>
      <c r="N146" s="14" t="n">
        <v>0</v>
      </c>
      <c r="O146" s="14" t="n">
        <v>0</v>
      </c>
      <c r="P146" s="14" t="n">
        <v>8</v>
      </c>
      <c r="Q146" s="14" t="n">
        <v>8</v>
      </c>
      <c r="R146" s="14" t="n">
        <v>17.5</v>
      </c>
      <c r="S146" s="14" t="n">
        <v>8</v>
      </c>
      <c r="T146" s="14" t="n">
        <v>8.5</v>
      </c>
      <c r="U146" s="14" t="n">
        <v>7</v>
      </c>
      <c r="V146" s="14" t="n">
        <v>8</v>
      </c>
      <c r="W146" s="14" t="n">
        <v>8</v>
      </c>
      <c r="X146" s="14" t="n">
        <v>8</v>
      </c>
      <c r="Y146" s="14" t="n">
        <v>8</v>
      </c>
      <c r="Z146" s="14" t="n">
        <v>8</v>
      </c>
      <c r="AA146" s="14" t="n">
        <v>0</v>
      </c>
      <c r="AB146" s="14" t="n">
        <v>0</v>
      </c>
      <c r="AC146" s="14" t="n"/>
      <c r="AD146" s="14" t="n"/>
      <c r="AE146" s="14" t="n"/>
      <c r="AF146" s="14" t="n"/>
      <c r="AG146" s="14" t="n"/>
      <c r="AH146" s="14" t="n"/>
      <c r="AI146" s="14" t="n"/>
      <c r="AJ146" s="14" t="n"/>
      <c r="AK146" s="14" t="n"/>
      <c r="AL146" s="14" t="n"/>
      <c r="AM146" s="14">
        <f>COUNT(IF(SUM(H141)&gt;0,1,"FALSE"),IF(SUM(I141)&gt;0,1,"FALSE"),IF(SUM(J141,J142)&gt;0,1,"FALSE"),IF(SUM(K141)&gt;0,1,"FALSE"),IF(SUM(L141)&gt;0,1,"FALSE"),IF(SUM(M141)&gt;0,1,"FALSE"),IF(SUM(N141)&gt;0,1,"FALSE"),IF(SUM(O141)&gt;0,1,"FALSE"),IF(SUM(P141)&gt;0,1,"FALSE"),IF(SUM(Q141)&gt;0,1,"FALSE"),IF(SUM(X141)&gt;0,1,"FALSE"),IF(SUM(Y141)&gt;0,1,"FALSE"),IF(SUM(Z141)&gt;0,1,"FALSE"),IF(SUM(AA141)&gt;0,1,"FALSE"),IF(SUM(AB141)&gt;0,1,"FALSE"),IF(SUM(R145,R143)&gt;0,1,"FALSE"),IF(SUM(T145,T143)&gt;0,1,"FALSE"),IF(SUM(U143,U145)&gt;0,1,"FALSE"),IF(SUM(S145)&gt;0,1,"FALSE"),IF(SUM(V145)&gt;0,1,"FALSE"),IF(SUM(W145)&gt;0,1,"FALSE"))</f>
        <v/>
      </c>
      <c r="AN146" s="14">
        <f>COUNT(IF(SUM(R144)&gt;0,1,"FALSE"))</f>
        <v/>
      </c>
      <c r="AO146" s="14">
        <f>MAX(AO141:AO145)</f>
        <v/>
      </c>
      <c r="AP146" s="14">
        <f>MAX(AP141:AP145)</f>
        <v/>
      </c>
      <c r="AQ146" s="14">
        <f>MAX(AQ141:AQ145)</f>
        <v/>
      </c>
      <c r="AR146" s="14">
        <f>MAX(AR141:AR145)</f>
        <v/>
      </c>
      <c r="AS146" s="14">
        <f>SUM(AS141:AS145)</f>
        <v/>
      </c>
      <c r="AT146" s="14">
        <f>SUM(AT141:AT145)</f>
        <v/>
      </c>
      <c r="AU146" s="14">
        <f>SUM(AU141:AU145)</f>
        <v/>
      </c>
      <c r="AV146" s="14">
        <f>SUM(AV141:AV145)</f>
        <v/>
      </c>
      <c r="AW146" s="14">
        <f>SUM(AW141:AW145)</f>
        <v/>
      </c>
    </row>
    <row r="147" spans="1:49">
      <c r="A147" s="12" t="n">
        <v>141</v>
      </c>
      <c r="B147" s="12" t="s">
        <v>99</v>
      </c>
      <c r="C147" s="12" t="s">
        <v>74</v>
      </c>
      <c r="D147" s="12" t="s">
        <v>100</v>
      </c>
      <c r="E147" s="12" t="s">
        <v>43</v>
      </c>
      <c r="F147" s="12" t="s">
        <v>32</v>
      </c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>
        <v>8</v>
      </c>
      <c r="X147" s="12" t="n">
        <v>8</v>
      </c>
      <c r="Y147" s="12" t="n">
        <v>8</v>
      </c>
      <c r="Z147" s="12" t="n">
        <v>8</v>
      </c>
      <c r="AA147" s="12" t="s">
        <v>7</v>
      </c>
      <c r="AB147" s="12" t="s">
        <v>7</v>
      </c>
      <c r="AC147" s="12" t="n">
        <v>8</v>
      </c>
      <c r="AD147" s="12" t="n">
        <v>8</v>
      </c>
      <c r="AE147" s="12" t="n">
        <v>8</v>
      </c>
      <c r="AF147" s="12" t="n">
        <v>8</v>
      </c>
      <c r="AG147" s="12" t="n">
        <v>8</v>
      </c>
      <c r="AH147" s="12" t="s">
        <v>7</v>
      </c>
      <c r="AI147" s="12" t="s">
        <v>7</v>
      </c>
      <c r="AJ147" s="12" t="n">
        <v>8</v>
      </c>
      <c r="AK147" s="12" t="n">
        <v>8</v>
      </c>
      <c r="AL147" s="12" t="n">
        <v>8</v>
      </c>
      <c r="AM147" s="13">
        <f>COUNT(H147:AL147)</f>
        <v/>
      </c>
      <c r="AN147" s="12" t="n"/>
      <c r="AO147" s="13">
        <f>COUNTIF(H147:AL147,"О")</f>
        <v/>
      </c>
      <c r="AP147" s="13">
        <f>COUNTIF(H147:AL147,"От")</f>
        <v/>
      </c>
      <c r="AQ147" s="13">
        <f>COUNTIF(H147:AL147,"Б")</f>
        <v/>
      </c>
      <c r="AR147" s="13">
        <f>COUNTIF(H147:AL147,"Н")</f>
        <v/>
      </c>
      <c r="AS147" s="12" t="n"/>
      <c r="AT147" s="13">
        <f>SUM(H147:AL147)</f>
        <v/>
      </c>
      <c r="AU147" s="12" t="n"/>
      <c r="AV147" s="13">
        <f>SUM(H147,I147,J147,K147,L147,M147,N147,O147,T147,U147,AA147,AB147,AH147,AI147)</f>
        <v/>
      </c>
      <c r="AW147" s="12" t="n"/>
    </row>
    <row r="148" spans="1:49">
      <c r="A148" s="12" t="n">
        <v>142</v>
      </c>
      <c r="B148" s="12" t="s">
        <v>99</v>
      </c>
      <c r="C148" s="12" t="s">
        <v>74</v>
      </c>
      <c r="D148" s="12" t="s">
        <v>100</v>
      </c>
      <c r="E148" s="12" t="s">
        <v>83</v>
      </c>
      <c r="F148" s="12" t="s">
        <v>32</v>
      </c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  <c r="AJ148" s="12" t="n"/>
      <c r="AK148" s="12" t="n"/>
      <c r="AL148" s="12" t="n"/>
      <c r="AM148" s="13">
        <f>COUNT(H148:AL148)</f>
        <v/>
      </c>
      <c r="AN148" s="12" t="n"/>
      <c r="AO148" s="12" t="n"/>
      <c r="AP148" s="12" t="n"/>
      <c r="AQ148" s="12" t="n"/>
      <c r="AR148" s="12" t="n"/>
      <c r="AS148" s="12" t="n"/>
      <c r="AT148" s="13">
        <f>SUM(H148:AL148)</f>
        <v/>
      </c>
      <c r="AU148" s="12" t="n"/>
      <c r="AV148" s="13">
        <f>SUM(H148,I148,J148,K148,L148,M148,N148,O148,T148,U148,AA148,AB148,AH148,AI148)</f>
        <v/>
      </c>
      <c r="AW148" s="12" t="n"/>
    </row>
    <row r="149" spans="1:49">
      <c r="A149" s="12" t="n">
        <v>143</v>
      </c>
      <c r="B149" s="12" t="s">
        <v>99</v>
      </c>
      <c r="C149" s="12" t="s">
        <v>74</v>
      </c>
      <c r="D149" s="12" t="s">
        <v>100</v>
      </c>
      <c r="E149" s="12" t="s">
        <v>79</v>
      </c>
      <c r="F149" s="12" t="s">
        <v>32</v>
      </c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  <c r="AJ149" s="12" t="n"/>
      <c r="AK149" s="12" t="n"/>
      <c r="AL149" s="12" t="n"/>
      <c r="AM149" s="13">
        <f>COUNT(H149:AL149)</f>
        <v/>
      </c>
      <c r="AN149" s="12" t="n"/>
      <c r="AO149" s="12" t="n"/>
      <c r="AP149" s="12" t="n"/>
      <c r="AQ149" s="12" t="n"/>
      <c r="AR149" s="12" t="n"/>
      <c r="AS149" s="12" t="n"/>
      <c r="AT149" s="13">
        <f>SUM(H149:AL149)</f>
        <v/>
      </c>
      <c r="AU149" s="12" t="n"/>
      <c r="AV149" s="13">
        <f>SUM(H149,I149,J149,K149,L149,M149,N149,O149,T149,U149,AA149,AB149,AH149,AI149)</f>
        <v/>
      </c>
      <c r="AW149" s="12" t="n"/>
    </row>
    <row r="150" spans="1:49">
      <c r="A150" s="12" t="n">
        <v>144</v>
      </c>
      <c r="B150" s="12" t="s">
        <v>99</v>
      </c>
      <c r="C150" s="12" t="s">
        <v>74</v>
      </c>
      <c r="D150" s="12" t="s">
        <v>100</v>
      </c>
      <c r="E150" s="12" t="s">
        <v>76</v>
      </c>
      <c r="F150" s="12" t="s">
        <v>32</v>
      </c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  <c r="AJ150" s="12" t="n"/>
      <c r="AK150" s="12" t="n"/>
      <c r="AL150" s="12" t="n"/>
      <c r="AM150" s="13">
        <f>COUNT(H150:AL150)</f>
        <v/>
      </c>
      <c r="AN150" s="12" t="n"/>
      <c r="AO150" s="12" t="n"/>
      <c r="AP150" s="12" t="n"/>
      <c r="AQ150" s="12" t="n"/>
      <c r="AR150" s="12" t="n"/>
      <c r="AS150" s="12" t="n"/>
      <c r="AT150" s="13">
        <f>SUM(H150:AL150)</f>
        <v/>
      </c>
      <c r="AU150" s="12" t="n"/>
      <c r="AV150" s="13">
        <f>SUM(H150,I150,J150,K150,L150,M150,N150,O150,T150,U150,AA150,AB150,AH150,AI150)</f>
        <v/>
      </c>
      <c r="AW150" s="12" t="n"/>
    </row>
    <row r="151" spans="1:49">
      <c r="A151" s="12" t="n">
        <v>145</v>
      </c>
      <c r="B151" s="12" t="s">
        <v>99</v>
      </c>
      <c r="C151" s="12" t="s">
        <v>74</v>
      </c>
      <c r="D151" s="12" t="s">
        <v>100</v>
      </c>
      <c r="E151" s="12" t="s">
        <v>81</v>
      </c>
      <c r="F151" s="12" t="s">
        <v>32</v>
      </c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  <c r="AJ151" s="12" t="n"/>
      <c r="AK151" s="12" t="n"/>
      <c r="AL151" s="12" t="n"/>
      <c r="AM151" s="13">
        <f>COUNT(H151:AL151)</f>
        <v/>
      </c>
      <c r="AN151" s="12" t="n"/>
      <c r="AO151" s="12" t="n"/>
      <c r="AP151" s="12" t="n"/>
      <c r="AQ151" s="12" t="n"/>
      <c r="AR151" s="12" t="n"/>
      <c r="AS151" s="12" t="n"/>
      <c r="AT151" s="13">
        <f>SUM(H151:AL151)</f>
        <v/>
      </c>
      <c r="AU151" s="12" t="n"/>
      <c r="AV151" s="13">
        <f>SUM(H151,I151,J151,K151,L151,M151,N151,O151,T151,U151,AA151,AB151,AH151,AI151)</f>
        <v/>
      </c>
      <c r="AW151" s="12" t="n"/>
    </row>
    <row r="152" spans="1:49">
      <c r="A152" s="12" t="n">
        <v>146</v>
      </c>
      <c r="B152" s="12" t="s">
        <v>99</v>
      </c>
      <c r="C152" s="12" t="s">
        <v>74</v>
      </c>
      <c r="D152" s="12" t="s">
        <v>100</v>
      </c>
      <c r="E152" s="12" t="s">
        <v>56</v>
      </c>
      <c r="F152" s="12" t="s">
        <v>32</v>
      </c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  <c r="AJ152" s="12" t="n"/>
      <c r="AK152" s="12" t="n"/>
      <c r="AL152" s="12" t="n"/>
      <c r="AM152" s="13">
        <f>COUNT(H152:AL152)</f>
        <v/>
      </c>
      <c r="AN152" s="12" t="n"/>
      <c r="AO152" s="12" t="n"/>
      <c r="AP152" s="12" t="n"/>
      <c r="AQ152" s="12" t="n"/>
      <c r="AR152" s="12" t="n"/>
      <c r="AS152" s="12" t="n"/>
      <c r="AT152" s="13">
        <f>SUM(H152:AL152)</f>
        <v/>
      </c>
      <c r="AU152" s="12" t="n"/>
      <c r="AV152" s="13">
        <f>SUM(H152,I152,J152,K152,L152,M152,N152,O152,T152,U152,AA152,AB152,AH152,AI152)</f>
        <v/>
      </c>
      <c r="AW152" s="12" t="n"/>
    </row>
    <row r="153" spans="1:49">
      <c r="A153" s="12" t="n">
        <v>147</v>
      </c>
      <c r="B153" s="12" t="s">
        <v>99</v>
      </c>
      <c r="C153" s="12" t="s">
        <v>74</v>
      </c>
      <c r="D153" s="12" t="s">
        <v>100</v>
      </c>
      <c r="E153" s="12" t="s">
        <v>61</v>
      </c>
      <c r="F153" s="12" t="s">
        <v>32</v>
      </c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  <c r="AJ153" s="12" t="n"/>
      <c r="AK153" s="12" t="n"/>
      <c r="AL153" s="12" t="n"/>
      <c r="AM153" s="13">
        <f>COUNT(H153:AL153)</f>
        <v/>
      </c>
      <c r="AN153" s="12" t="n"/>
      <c r="AO153" s="12" t="n"/>
      <c r="AP153" s="12" t="n"/>
      <c r="AQ153" s="12" t="n"/>
      <c r="AR153" s="12" t="n"/>
      <c r="AS153" s="12" t="n"/>
      <c r="AT153" s="13">
        <f>SUM(H153:AL153)</f>
        <v/>
      </c>
      <c r="AU153" s="12" t="n"/>
      <c r="AV153" s="13">
        <f>SUM(H153,I153,J153,K153,L153,M153,N153,O153,T153,U153,AA153,AB153,AH153,AI153)</f>
        <v/>
      </c>
      <c r="AW153" s="12" t="n"/>
    </row>
    <row r="154" spans="1:49">
      <c r="A154" s="12" t="n">
        <v>148</v>
      </c>
      <c r="B154" s="12" t="s">
        <v>99</v>
      </c>
      <c r="C154" s="12" t="s">
        <v>74</v>
      </c>
      <c r="D154" s="12" t="s">
        <v>100</v>
      </c>
      <c r="E154" s="12" t="s">
        <v>84</v>
      </c>
      <c r="F154" s="12" t="s">
        <v>32</v>
      </c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  <c r="AJ154" s="12" t="n"/>
      <c r="AK154" s="12" t="n"/>
      <c r="AL154" s="12" t="n"/>
      <c r="AM154" s="13">
        <f>COUNT(H154:AL154)</f>
        <v/>
      </c>
      <c r="AN154" s="12" t="n"/>
      <c r="AO154" s="12" t="n"/>
      <c r="AP154" s="12" t="n"/>
      <c r="AQ154" s="12" t="n"/>
      <c r="AR154" s="12" t="n"/>
      <c r="AS154" s="12" t="n"/>
      <c r="AT154" s="13">
        <f>SUM(H154:AL154)</f>
        <v/>
      </c>
      <c r="AU154" s="12" t="n"/>
      <c r="AV154" s="13">
        <f>SUM(H154,I154,J154,K154,L154,M154,N154,O154,T154,U154,AA154,AB154,AH154,AI154)</f>
        <v/>
      </c>
      <c r="AW154" s="12" t="n"/>
    </row>
    <row r="155" spans="1:49">
      <c r="A155" s="12" t="n">
        <v>149</v>
      </c>
      <c r="B155" s="12" t="s">
        <v>99</v>
      </c>
      <c r="C155" s="12" t="s">
        <v>74</v>
      </c>
      <c r="D155" s="12" t="s">
        <v>100</v>
      </c>
      <c r="E155" s="12" t="s">
        <v>85</v>
      </c>
      <c r="F155" s="12" t="s">
        <v>32</v>
      </c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  <c r="AJ155" s="12" t="n"/>
      <c r="AK155" s="12" t="n"/>
      <c r="AL155" s="12" t="n"/>
      <c r="AM155" s="13">
        <f>COUNT(H155:AL155)</f>
        <v/>
      </c>
      <c r="AN155" s="12" t="n"/>
      <c r="AO155" s="12" t="n"/>
      <c r="AP155" s="12" t="n"/>
      <c r="AQ155" s="12" t="n"/>
      <c r="AR155" s="12" t="n"/>
      <c r="AS155" s="12" t="n"/>
      <c r="AT155" s="13">
        <f>SUM(H155:AL155)</f>
        <v/>
      </c>
      <c r="AU155" s="12" t="n"/>
      <c r="AV155" s="13">
        <f>SUM(H155,I155,J155,K155,L155,M155,N155,O155,T155,U155,AA155,AB155,AH155,AI155)</f>
        <v/>
      </c>
      <c r="AW155" s="12" t="n"/>
    </row>
    <row r="156" spans="1:49">
      <c r="A156" s="12" t="n">
        <v>150</v>
      </c>
      <c r="B156" s="12" t="s">
        <v>99</v>
      </c>
      <c r="C156" s="12" t="s">
        <v>74</v>
      </c>
      <c r="D156" s="12" t="s">
        <v>100</v>
      </c>
      <c r="E156" s="12" t="s">
        <v>78</v>
      </c>
      <c r="F156" s="12" t="s">
        <v>32</v>
      </c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  <c r="AJ156" s="12" t="n"/>
      <c r="AK156" s="12" t="n"/>
      <c r="AL156" s="12" t="n"/>
      <c r="AM156" s="13">
        <f>COUNT(H156:AL156)</f>
        <v/>
      </c>
      <c r="AN156" s="12" t="n"/>
      <c r="AO156" s="12" t="n"/>
      <c r="AP156" s="12" t="n"/>
      <c r="AQ156" s="12" t="n"/>
      <c r="AR156" s="12" t="n"/>
      <c r="AS156" s="12" t="n"/>
      <c r="AT156" s="13">
        <f>SUM(H156:AL156)</f>
        <v/>
      </c>
      <c r="AU156" s="12" t="n"/>
      <c r="AV156" s="13">
        <f>SUM(H156,I156,J156,K156,L156,M156,N156,O156,T156,U156,AA156,AB156,AH156,AI156)</f>
        <v/>
      </c>
      <c r="AW156" s="12" t="n"/>
    </row>
    <row r="157" spans="1:49">
      <c r="A157" s="12" t="n">
        <v>151</v>
      </c>
      <c r="B157" s="12" t="s">
        <v>99</v>
      </c>
      <c r="C157" s="12" t="s">
        <v>74</v>
      </c>
      <c r="D157" s="12" t="s">
        <v>100</v>
      </c>
      <c r="E157" s="12" t="s">
        <v>82</v>
      </c>
      <c r="F157" s="12" t="s">
        <v>32</v>
      </c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  <c r="AJ157" s="12" t="n"/>
      <c r="AK157" s="12" t="n"/>
      <c r="AL157" s="12" t="n"/>
      <c r="AM157" s="13">
        <f>COUNT(H157:AL157)</f>
        <v/>
      </c>
      <c r="AN157" s="12" t="n"/>
      <c r="AO157" s="12" t="n"/>
      <c r="AP157" s="12" t="n"/>
      <c r="AQ157" s="12" t="n"/>
      <c r="AR157" s="12" t="n"/>
      <c r="AS157" s="12" t="n"/>
      <c r="AT157" s="13">
        <f>SUM(H157:AL157)</f>
        <v/>
      </c>
      <c r="AU157" s="12" t="n"/>
      <c r="AV157" s="13">
        <f>SUM(H157,I157,J157,K157,L157,M157,N157,O157,T157,U157,AA157,AB157,AH157,AI157)</f>
        <v/>
      </c>
      <c r="AW157" s="12" t="n"/>
    </row>
    <row r="158" spans="1:49">
      <c r="A158" s="12" t="n">
        <v>152</v>
      </c>
      <c r="B158" s="12" t="s">
        <v>99</v>
      </c>
      <c r="C158" s="12" t="s">
        <v>74</v>
      </c>
      <c r="D158" s="12" t="s">
        <v>100</v>
      </c>
      <c r="E158" s="12" t="s">
        <v>86</v>
      </c>
      <c r="F158" s="12" t="s">
        <v>32</v>
      </c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  <c r="AJ158" s="12" t="n"/>
      <c r="AK158" s="12" t="n"/>
      <c r="AL158" s="12" t="n"/>
      <c r="AM158" s="13">
        <f>COUNT(H158:AL158)</f>
        <v/>
      </c>
      <c r="AN158" s="12" t="n"/>
      <c r="AO158" s="12" t="n"/>
      <c r="AP158" s="12" t="n"/>
      <c r="AQ158" s="12" t="n"/>
      <c r="AR158" s="12" t="n"/>
      <c r="AS158" s="12" t="n"/>
      <c r="AT158" s="13">
        <f>SUM(H158:AL158)</f>
        <v/>
      </c>
      <c r="AU158" s="12" t="n"/>
      <c r="AV158" s="13">
        <f>SUM(H158,I158,J158,K158,L158,M158,N158,O158,T158,U158,AA158,AB158,AH158,AI158)</f>
        <v/>
      </c>
      <c r="AW158" s="12" t="n"/>
    </row>
    <row r="159" spans="1:49">
      <c r="A159" s="12" t="n">
        <v>153</v>
      </c>
      <c r="B159" s="12" t="s">
        <v>99</v>
      </c>
      <c r="C159" s="12" t="s">
        <v>74</v>
      </c>
      <c r="D159" s="12" t="s">
        <v>100</v>
      </c>
      <c r="E159" s="12" t="s">
        <v>87</v>
      </c>
      <c r="F159" s="12" t="s">
        <v>32</v>
      </c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  <c r="AJ159" s="12" t="n"/>
      <c r="AK159" s="12" t="n"/>
      <c r="AL159" s="12" t="n"/>
      <c r="AM159" s="13">
        <f>COUNT(H159:AL159)</f>
        <v/>
      </c>
      <c r="AN159" s="12" t="n"/>
      <c r="AO159" s="12" t="n"/>
      <c r="AP159" s="12" t="n"/>
      <c r="AQ159" s="12" t="n"/>
      <c r="AR159" s="12" t="n"/>
      <c r="AS159" s="12" t="n"/>
      <c r="AT159" s="13">
        <f>SUM(H159:AL159)</f>
        <v/>
      </c>
      <c r="AU159" s="12" t="n"/>
      <c r="AV159" s="13">
        <f>SUM(H159,I159,J159,K159,L159,M159,N159,O159,T159,U159,AA159,AB159,AH159,AI159)</f>
        <v/>
      </c>
      <c r="AW159" s="12" t="n"/>
    </row>
    <row r="160" spans="1:49">
      <c r="A160" s="12" t="n">
        <v>154</v>
      </c>
      <c r="B160" s="12" t="s">
        <v>99</v>
      </c>
      <c r="C160" s="12" t="s">
        <v>74</v>
      </c>
      <c r="D160" s="12" t="s">
        <v>100</v>
      </c>
      <c r="E160" s="12" t="s">
        <v>88</v>
      </c>
      <c r="F160" s="12" t="s">
        <v>32</v>
      </c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  <c r="AJ160" s="12" t="n"/>
      <c r="AK160" s="12" t="n"/>
      <c r="AL160" s="12" t="n"/>
      <c r="AM160" s="13">
        <f>COUNT(H160:AL160)</f>
        <v/>
      </c>
      <c r="AN160" s="12" t="n"/>
      <c r="AO160" s="12" t="n"/>
      <c r="AP160" s="12" t="n"/>
      <c r="AQ160" s="12" t="n"/>
      <c r="AR160" s="12" t="n"/>
      <c r="AS160" s="12" t="n"/>
      <c r="AT160" s="13">
        <f>SUM(H160:AL160)</f>
        <v/>
      </c>
      <c r="AU160" s="12" t="n"/>
      <c r="AV160" s="13">
        <f>SUM(H160,I160,J160,K160,L160,M160,N160,O160,T160,U160,AA160,AB160,AH160,AI160)</f>
        <v/>
      </c>
      <c r="AW160" s="12" t="n"/>
    </row>
    <row r="161" spans="1:49">
      <c r="A161" s="12" t="n">
        <v>155</v>
      </c>
      <c r="B161" s="12" t="s">
        <v>99</v>
      </c>
      <c r="C161" s="12" t="s">
        <v>74</v>
      </c>
      <c r="D161" s="12" t="s">
        <v>100</v>
      </c>
      <c r="E161" s="12" t="s">
        <v>65</v>
      </c>
      <c r="F161" s="12" t="s">
        <v>32</v>
      </c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  <c r="AJ161" s="12" t="n"/>
      <c r="AK161" s="12" t="n"/>
      <c r="AL161" s="12" t="n"/>
      <c r="AM161" s="13">
        <f>COUNT(H161:AL161)</f>
        <v/>
      </c>
      <c r="AN161" s="12" t="n"/>
      <c r="AO161" s="12" t="n"/>
      <c r="AP161" s="12" t="n"/>
      <c r="AQ161" s="12" t="n"/>
      <c r="AR161" s="12" t="n"/>
      <c r="AS161" s="12" t="n"/>
      <c r="AT161" s="13">
        <f>SUM(H161:AL161)</f>
        <v/>
      </c>
      <c r="AU161" s="12" t="n"/>
      <c r="AV161" s="13">
        <f>SUM(H161,I161,J161,K161,L161,M161,N161,O161,T161,U161,AA161,AB161,AH161,AI161)</f>
        <v/>
      </c>
      <c r="AW161" s="12" t="n"/>
    </row>
    <row r="162" spans="1:49">
      <c r="A162" s="12" t="n">
        <v>156</v>
      </c>
      <c r="B162" s="12" t="s">
        <v>99</v>
      </c>
      <c r="C162" s="12" t="s">
        <v>74</v>
      </c>
      <c r="D162" s="12" t="s">
        <v>100</v>
      </c>
      <c r="E162" s="12" t="s">
        <v>90</v>
      </c>
      <c r="F162" s="12" t="s">
        <v>32</v>
      </c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  <c r="AJ162" s="12" t="n"/>
      <c r="AK162" s="12" t="n"/>
      <c r="AL162" s="12" t="n"/>
      <c r="AM162" s="13">
        <f>COUNT(H162:AL162)</f>
        <v/>
      </c>
      <c r="AN162" s="12" t="n"/>
      <c r="AO162" s="12" t="n"/>
      <c r="AP162" s="12" t="n"/>
      <c r="AQ162" s="12" t="n"/>
      <c r="AR162" s="12" t="n"/>
      <c r="AS162" s="12" t="n"/>
      <c r="AT162" s="13">
        <f>SUM(H162:AL162)</f>
        <v/>
      </c>
      <c r="AU162" s="12" t="n"/>
      <c r="AV162" s="13">
        <f>SUM(H162,I162,J162,K162,L162,M162,N162,O162,T162,U162,AA162,AB162,AH162,AI162)</f>
        <v/>
      </c>
      <c r="AW162" s="12" t="n"/>
    </row>
    <row r="163" spans="1:49">
      <c r="A163" s="14" t="n">
        <v>157</v>
      </c>
      <c r="B163" s="14" t="s">
        <v>99</v>
      </c>
      <c r="C163" s="14" t="s">
        <v>74</v>
      </c>
      <c r="D163" s="14" t="s">
        <v>100</v>
      </c>
      <c r="E163" s="14" t="s">
        <v>33</v>
      </c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>
        <v>8</v>
      </c>
      <c r="X163" s="14" t="n">
        <v>8</v>
      </c>
      <c r="Y163" s="14" t="n">
        <v>8</v>
      </c>
      <c r="Z163" s="14" t="n">
        <v>8</v>
      </c>
      <c r="AA163" s="14" t="n">
        <v>0</v>
      </c>
      <c r="AB163" s="14" t="n">
        <v>0</v>
      </c>
      <c r="AC163" s="14" t="n">
        <v>8</v>
      </c>
      <c r="AD163" s="14" t="n">
        <v>8</v>
      </c>
      <c r="AE163" s="14" t="n">
        <v>8</v>
      </c>
      <c r="AF163" s="14" t="n">
        <v>8</v>
      </c>
      <c r="AG163" s="14" t="n">
        <v>8</v>
      </c>
      <c r="AH163" s="14" t="n">
        <v>0</v>
      </c>
      <c r="AI163" s="14" t="n">
        <v>0</v>
      </c>
      <c r="AJ163" s="14" t="n">
        <v>8</v>
      </c>
      <c r="AK163" s="14" t="n">
        <v>8</v>
      </c>
      <c r="AL163" s="14" t="n">
        <v>8</v>
      </c>
      <c r="AM163" s="14">
        <f>COUNT(IF(SUM(W153,W157,W148,W152,W156,W155,W149,W154,W147,W151,W150)&gt;0,1,"FALSE"),IF(SUM(X150,X159,X149,X156,X153,X148,X158,X160,X152,X157,X155,X154,X151,X147)&gt;0,1,"FALSE"),IF(SUM(Y150,Y157,Y158,Y149,Y151,Y156,Y155,Y154,Y160,Y148,Y152,Y147,Y159,Y153)&gt;0,1,"FALSE"),IF(SUM(Z152,Z148,Z147,Z158,Z155,Z150,Z154,Z160,Z153,Z156,Z151,Z157,Z159,Z149)&gt;0,1,"FALSE"),IF(SUM(AA159,AA151,AA150,AA147,AA153,AA157,AA158,AA152,AA155,AA154,AA149,AA156,AA148,AA160)&gt;0,1,"FALSE"),IF(SUM(AB155,AB152,AB156,AB157,AB148,AB154,AB151,AB159,AB160,AB149,AB153,AB147,AB150,AB158)&gt;0,1,"FALSE"),IF(SUM(AC148,AC147,AC154,AC155,AC157,AC159,AC156,AC153,AC149,AC151,AC152,AC160,AC158,AC150)&gt;0,1,"FALSE"),IF(SUM(AD153,AD157,AD155,AD147,AD150,AD148,AD151,AD149,AD159,AD160,AD158,AD156,AD152)&gt;0,1,"FALSE"),IF(SUM(AE159,AE160,AE161,AE153,AE155,AE148,AE149,AE147,AE157,AE158,AE150,AE151,AE152)&gt;0,1,"FALSE"),IF(SUM(AF147,AF162,AF159,AF151,AF155,AF152,AF153,AF148,AF161,AF158,AF160,AF157,AF149,AF150)&gt;0,1,"FALSE"),IF(SUM(AG149,AG158,AG148,AG153,AG150,AG151,AG152,AG147,AG155,AG157,AG162,AG159,AG160,AG161)&gt;0,1,"FALSE"),IF(SUM(AH155,AH152,AH161,AH147,AH151,AH158,AH162,AH153,AH157,AH159,AH150,AH148,AH160,AH149)&gt;0,1,"FALSE"),IF(SUM(AI160,AI148,AI150,AI151,AI149,AI153,AI161,AI152,AI158,AI162,AI147,AI159,AI157,AI155)&gt;0,1,"FALSE"),IF(SUM(AJ159,AJ160,AJ157,AJ149,AJ151,AJ153,AJ161,AJ148,AJ155,AJ158,AJ152,AJ162,AJ147,AJ150)&gt;0,1,"FALSE"),IF(SUM(AK147,AK155,AK160,AK152,AK159,AK162,AK153,AK150,AK161,AK151,AK158,AK148,AK149,AK157)&gt;0,1,"FALSE"),IF(SUM(AL152,AL147,AL151,AL155,AL160,AL159,AL149,AL150,AL161,AL153,AL148,AL162,AL157,AL158)&gt;0,1,"FALSE"))</f>
        <v/>
      </c>
      <c r="AN163" s="14" t="n"/>
      <c r="AO163" s="14">
        <f>MAX(AO147:AO162)</f>
        <v/>
      </c>
      <c r="AP163" s="14">
        <f>MAX(AP147:AP162)</f>
        <v/>
      </c>
      <c r="AQ163" s="14">
        <f>MAX(AQ147:AQ162)</f>
        <v/>
      </c>
      <c r="AR163" s="14">
        <f>MAX(AR147:AR162)</f>
        <v/>
      </c>
      <c r="AS163" s="14">
        <f>SUM(AS147:AS162)</f>
        <v/>
      </c>
      <c r="AT163" s="14">
        <f>SUM(AT147:AT162)</f>
        <v/>
      </c>
      <c r="AU163" s="14">
        <f>SUM(AU147:AU162)</f>
        <v/>
      </c>
      <c r="AV163" s="14">
        <f>SUM(AV147:AV162)</f>
        <v/>
      </c>
      <c r="AW163" s="14">
        <f>SUM(AW147:AW162)</f>
        <v/>
      </c>
    </row>
    <row r="164" spans="1:49">
      <c r="A164" s="12" t="n">
        <v>158</v>
      </c>
      <c r="B164" s="12" t="s">
        <v>101</v>
      </c>
      <c r="C164" s="12" t="s">
        <v>74</v>
      </c>
      <c r="D164" s="12" t="s">
        <v>72</v>
      </c>
      <c r="E164" s="12" t="s">
        <v>43</v>
      </c>
      <c r="F164" s="12" t="s">
        <v>32</v>
      </c>
      <c r="G164" s="12" t="n"/>
      <c r="H164" s="12" t="s">
        <v>7</v>
      </c>
      <c r="I164" s="12" t="s">
        <v>7</v>
      </c>
      <c r="J164" s="12" t="s">
        <v>7</v>
      </c>
      <c r="K164" s="12" t="s">
        <v>7</v>
      </c>
      <c r="L164" s="12" t="s">
        <v>7</v>
      </c>
      <c r="M164" s="12" t="s">
        <v>7</v>
      </c>
      <c r="N164" s="12" t="s">
        <v>7</v>
      </c>
      <c r="O164" s="12" t="s">
        <v>7</v>
      </c>
      <c r="P164" s="12" t="n">
        <v>8</v>
      </c>
      <c r="Q164" s="12" t="n">
        <v>2.61667</v>
      </c>
      <c r="R164" s="12" t="n"/>
      <c r="S164" s="12" t="n"/>
      <c r="T164" s="12" t="s">
        <v>7</v>
      </c>
      <c r="U164" s="12" t="s">
        <v>7</v>
      </c>
      <c r="V164" s="12" t="n">
        <v>8</v>
      </c>
      <c r="W164" s="12" t="n">
        <v>0.8833299999999999</v>
      </c>
      <c r="X164" s="12" t="n"/>
      <c r="Y164" s="12" t="n">
        <v>0.83333</v>
      </c>
      <c r="Z164" s="12" t="n">
        <v>1.15</v>
      </c>
      <c r="AA164" s="12" t="s">
        <v>7</v>
      </c>
      <c r="AB164" s="12" t="s">
        <v>7</v>
      </c>
      <c r="AC164" s="12" t="n"/>
      <c r="AD164" s="12" t="n"/>
      <c r="AE164" s="12" t="n">
        <v>0.51667</v>
      </c>
      <c r="AF164" s="12" t="n"/>
      <c r="AG164" s="12" t="n"/>
      <c r="AH164" s="12" t="s">
        <v>7</v>
      </c>
      <c r="AI164" s="12" t="s">
        <v>7</v>
      </c>
      <c r="AJ164" s="12" t="n">
        <v>0.83333</v>
      </c>
      <c r="AK164" s="12" t="n">
        <v>3</v>
      </c>
      <c r="AL164" s="12" t="n"/>
      <c r="AM164" s="13">
        <f>COUNT(H164:AL164)</f>
        <v/>
      </c>
      <c r="AN164" s="12" t="n"/>
      <c r="AO164" s="13">
        <f>COUNTIF(H164:AL164,"О")</f>
        <v/>
      </c>
      <c r="AP164" s="13">
        <f>COUNTIF(H164:AL164,"От")</f>
        <v/>
      </c>
      <c r="AQ164" s="13">
        <f>COUNTIF(H164:AL164,"Б")</f>
        <v/>
      </c>
      <c r="AR164" s="13">
        <f>COUNTIF(H164:AL164,"Н")</f>
        <v/>
      </c>
      <c r="AS164" s="12" t="n"/>
      <c r="AT164" s="13">
        <f>SUM(H164:AL164)</f>
        <v/>
      </c>
      <c r="AU164" s="12" t="n"/>
      <c r="AV164" s="13">
        <f>SUM(H164,I164,J164,K164,L164,M164,N164,O164,T164,U164,AA164,AB164,AH164,AI164)</f>
        <v/>
      </c>
      <c r="AW164" s="12" t="n"/>
    </row>
    <row r="165" spans="1:49">
      <c r="A165" s="12" t="n">
        <v>159</v>
      </c>
      <c r="B165" s="12" t="s">
        <v>101</v>
      </c>
      <c r="C165" s="12" t="s">
        <v>74</v>
      </c>
      <c r="D165" s="12" t="s">
        <v>72</v>
      </c>
      <c r="E165" s="12" t="s">
        <v>76</v>
      </c>
      <c r="F165" s="12" t="s">
        <v>32</v>
      </c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  <c r="AJ165" s="12" t="n"/>
      <c r="AK165" s="12" t="n"/>
      <c r="AL165" s="12" t="n"/>
      <c r="AM165" s="13">
        <f>COUNT(H165:AL165)</f>
        <v/>
      </c>
      <c r="AN165" s="12" t="n"/>
      <c r="AO165" s="12" t="n"/>
      <c r="AP165" s="12" t="n"/>
      <c r="AQ165" s="12" t="n"/>
      <c r="AR165" s="12" t="n"/>
      <c r="AS165" s="12" t="n"/>
      <c r="AT165" s="13">
        <f>SUM(H165:AL165)</f>
        <v/>
      </c>
      <c r="AU165" s="12" t="n"/>
      <c r="AV165" s="13">
        <f>SUM(H165,I165,J165,K165,L165,M165,N165,O165,T165,U165,AA165,AB165,AH165,AI165)</f>
        <v/>
      </c>
      <c r="AW165" s="12" t="n"/>
    </row>
    <row r="166" spans="1:49">
      <c r="A166" s="12" t="n">
        <v>160</v>
      </c>
      <c r="B166" s="12" t="s">
        <v>101</v>
      </c>
      <c r="C166" s="12" t="s">
        <v>74</v>
      </c>
      <c r="D166" s="12" t="s">
        <v>72</v>
      </c>
      <c r="E166" s="12" t="s">
        <v>56</v>
      </c>
      <c r="F166" s="12" t="s">
        <v>32</v>
      </c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  <c r="AJ166" s="12" t="n"/>
      <c r="AK166" s="12" t="n"/>
      <c r="AL166" s="12" t="n"/>
      <c r="AM166" s="13">
        <f>COUNT(H166:AL166)</f>
        <v/>
      </c>
      <c r="AN166" s="12" t="n"/>
      <c r="AO166" s="12" t="n"/>
      <c r="AP166" s="12" t="n"/>
      <c r="AQ166" s="12" t="n"/>
      <c r="AR166" s="12" t="n"/>
      <c r="AS166" s="12" t="n"/>
      <c r="AT166" s="13">
        <f>SUM(H166:AL166)</f>
        <v/>
      </c>
      <c r="AU166" s="12" t="n"/>
      <c r="AV166" s="13">
        <f>SUM(H166,I166,J166,K166,L166,M166,N166,O166,T166,U166,AA166,AB166,AH166,AI166)</f>
        <v/>
      </c>
      <c r="AW166" s="12" t="n"/>
    </row>
    <row r="167" spans="1:49">
      <c r="A167" s="12" t="n">
        <v>161</v>
      </c>
      <c r="B167" s="12" t="s">
        <v>101</v>
      </c>
      <c r="C167" s="12" t="s">
        <v>74</v>
      </c>
      <c r="D167" s="12" t="s">
        <v>72</v>
      </c>
      <c r="E167" s="12" t="s">
        <v>61</v>
      </c>
      <c r="F167" s="12" t="s">
        <v>32</v>
      </c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  <c r="AJ167" s="12" t="n"/>
      <c r="AK167" s="12" t="n"/>
      <c r="AL167" s="12" t="n"/>
      <c r="AM167" s="13">
        <f>COUNT(H167:AL167)</f>
        <v/>
      </c>
      <c r="AN167" s="12" t="n"/>
      <c r="AO167" s="12" t="n"/>
      <c r="AP167" s="12" t="n"/>
      <c r="AQ167" s="12" t="n"/>
      <c r="AR167" s="12" t="n"/>
      <c r="AS167" s="12" t="n"/>
      <c r="AT167" s="13">
        <f>SUM(H167:AL167)</f>
        <v/>
      </c>
      <c r="AU167" s="12" t="n"/>
      <c r="AV167" s="13">
        <f>SUM(H167,I167,J167,K167,L167,M167,N167,O167,T167,U167,AA167,AB167,AH167,AI167)</f>
        <v/>
      </c>
      <c r="AW167" s="12" t="n"/>
    </row>
    <row r="168" spans="1:49">
      <c r="A168" s="12" t="n">
        <v>162</v>
      </c>
      <c r="B168" s="12" t="s">
        <v>101</v>
      </c>
      <c r="C168" s="12" t="s">
        <v>74</v>
      </c>
      <c r="D168" s="12" t="s">
        <v>72</v>
      </c>
      <c r="E168" s="12" t="s">
        <v>77</v>
      </c>
      <c r="F168" s="12" t="s">
        <v>32</v>
      </c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  <c r="AJ168" s="12" t="n"/>
      <c r="AK168" s="12" t="n"/>
      <c r="AL168" s="12" t="n"/>
      <c r="AM168" s="13">
        <f>COUNT(H168:AL168)</f>
        <v/>
      </c>
      <c r="AN168" s="12" t="n"/>
      <c r="AO168" s="12" t="n"/>
      <c r="AP168" s="12" t="n"/>
      <c r="AQ168" s="12" t="n"/>
      <c r="AR168" s="12" t="n"/>
      <c r="AS168" s="12" t="n"/>
      <c r="AT168" s="13">
        <f>SUM(H168:AL168)</f>
        <v/>
      </c>
      <c r="AU168" s="12" t="n"/>
      <c r="AV168" s="13">
        <f>SUM(H168,I168,J168,K168,L168,M168,N168,O168,T168,U168,AA168,AB168,AH168,AI168)</f>
        <v/>
      </c>
      <c r="AW168" s="12" t="n"/>
    </row>
    <row r="169" spans="1:49" ht="15.75" customHeight="1" s="55">
      <c r="A169" s="12" t="n">
        <v>163</v>
      </c>
      <c r="B169" s="12" t="s">
        <v>101</v>
      </c>
      <c r="C169" s="12" t="s">
        <v>74</v>
      </c>
      <c r="D169" s="12" t="s">
        <v>72</v>
      </c>
      <c r="E169" s="12" t="s">
        <v>78</v>
      </c>
      <c r="F169" s="12" t="s">
        <v>32</v>
      </c>
      <c r="G169" s="12" t="n"/>
      <c r="H169" s="12" t="n"/>
      <c r="I169" s="12" t="n"/>
      <c r="J169" s="12" t="n">
        <v>5</v>
      </c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5" t="n">
        <v>8</v>
      </c>
      <c r="T169" s="12" t="n"/>
      <c r="U169" s="12" t="n"/>
      <c r="V169" s="12" t="n"/>
      <c r="W169" s="12" t="n"/>
      <c r="X169" s="12" t="n"/>
      <c r="Y169" s="15" t="n">
        <v>2.43333</v>
      </c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  <c r="AJ169" s="12" t="n"/>
      <c r="AK169" s="12" t="n"/>
      <c r="AL169" s="12" t="n"/>
      <c r="AM169" s="13">
        <f>COUNT(H169:AL169)</f>
        <v/>
      </c>
      <c r="AN169" s="12" t="n"/>
      <c r="AO169" s="12" t="n"/>
      <c r="AP169" s="12" t="n"/>
      <c r="AQ169" s="12" t="n"/>
      <c r="AR169" s="12" t="n"/>
      <c r="AS169" s="12" t="n"/>
      <c r="AT169" s="13">
        <f>SUM(H169:AL169)</f>
        <v/>
      </c>
      <c r="AU169" s="12" t="n"/>
      <c r="AV169" s="13">
        <f>SUM(H169,I169,J169,K169,L169,M169,N169,O169,T169,U169,AA169,AB169,AH169,AI169)</f>
        <v/>
      </c>
      <c r="AW169" s="12" t="n"/>
    </row>
    <row r="170" spans="1:49">
      <c r="A170" s="12" t="n">
        <v>164</v>
      </c>
      <c r="B170" s="12" t="s">
        <v>101</v>
      </c>
      <c r="C170" s="12" t="s">
        <v>74</v>
      </c>
      <c r="D170" s="12" t="s">
        <v>72</v>
      </c>
      <c r="E170" s="12" t="s">
        <v>79</v>
      </c>
      <c r="F170" s="12" t="s">
        <v>32</v>
      </c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  <c r="AJ170" s="12" t="n"/>
      <c r="AK170" s="12" t="n"/>
      <c r="AL170" s="12" t="n"/>
      <c r="AM170" s="13">
        <f>COUNT(H170:AL170)</f>
        <v/>
      </c>
      <c r="AN170" s="12" t="n"/>
      <c r="AO170" s="12" t="n"/>
      <c r="AP170" s="12" t="n"/>
      <c r="AQ170" s="12" t="n"/>
      <c r="AR170" s="12" t="n"/>
      <c r="AS170" s="12" t="n"/>
      <c r="AT170" s="13">
        <f>SUM(H170:AL170)</f>
        <v/>
      </c>
      <c r="AU170" s="12" t="n"/>
      <c r="AV170" s="13">
        <f>SUM(H170,I170,J170,K170,L170,M170,N170,O170,T170,U170,AA170,AB170,AH170,AI170)</f>
        <v/>
      </c>
      <c r="AW170" s="12" t="n"/>
    </row>
    <row r="171" spans="1:49" ht="15.75" customHeight="1" s="55">
      <c r="A171" s="12" t="n">
        <v>165</v>
      </c>
      <c r="B171" s="12" t="s">
        <v>101</v>
      </c>
      <c r="C171" s="12" t="s">
        <v>74</v>
      </c>
      <c r="D171" s="12" t="s">
        <v>72</v>
      </c>
      <c r="E171" s="12" t="s">
        <v>80</v>
      </c>
      <c r="F171" s="12" t="s">
        <v>32</v>
      </c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5" t="n">
        <v>5.38333</v>
      </c>
      <c r="R171" s="12" t="n"/>
      <c r="S171" s="12" t="n"/>
      <c r="T171" s="12" t="n"/>
      <c r="U171" s="12" t="n"/>
      <c r="V171" s="12" t="n"/>
      <c r="W171" s="12" t="n"/>
      <c r="X171" s="12" t="n"/>
      <c r="Y171" s="15" t="n">
        <v>3.11667</v>
      </c>
      <c r="Z171" s="15" t="n">
        <v>6.85</v>
      </c>
      <c r="AA171" s="12" t="n"/>
      <c r="AB171" s="12" t="n"/>
      <c r="AC171" s="12" t="n"/>
      <c r="AD171" s="12" t="n"/>
      <c r="AE171" s="12" t="n"/>
      <c r="AF171" s="12" t="n"/>
      <c r="AG171" s="15" t="n">
        <v>2.11148</v>
      </c>
      <c r="AH171" s="12" t="n"/>
      <c r="AI171" s="12" t="n"/>
      <c r="AJ171" s="12" t="n"/>
      <c r="AK171" s="12" t="n"/>
      <c r="AL171" s="12" t="n"/>
      <c r="AM171" s="13">
        <f>COUNT(H171:AL171)</f>
        <v/>
      </c>
      <c r="AN171" s="12" t="n"/>
      <c r="AO171" s="12" t="n"/>
      <c r="AP171" s="12" t="n"/>
      <c r="AQ171" s="12" t="n"/>
      <c r="AR171" s="12" t="n"/>
      <c r="AS171" s="12" t="n"/>
      <c r="AT171" s="13">
        <f>SUM(H171:AL171)</f>
        <v/>
      </c>
      <c r="AU171" s="12" t="n"/>
      <c r="AV171" s="13">
        <f>SUM(H171,I171,J171,K171,L171,M171,N171,O171,T171,U171,AA171,AB171,AH171,AI171)</f>
        <v/>
      </c>
      <c r="AW171" s="12" t="n"/>
    </row>
    <row r="172" spans="1:49">
      <c r="A172" s="12" t="n">
        <v>166</v>
      </c>
      <c r="B172" s="12" t="s">
        <v>101</v>
      </c>
      <c r="C172" s="12" t="s">
        <v>74</v>
      </c>
      <c r="D172" s="12" t="s">
        <v>72</v>
      </c>
      <c r="E172" s="12" t="s">
        <v>81</v>
      </c>
      <c r="F172" s="12" t="s">
        <v>32</v>
      </c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  <c r="AJ172" s="12" t="n"/>
      <c r="AK172" s="12" t="n"/>
      <c r="AL172" s="12" t="n"/>
      <c r="AM172" s="13">
        <f>COUNT(H172:AL172)</f>
        <v/>
      </c>
      <c r="AN172" s="12" t="n"/>
      <c r="AO172" s="12" t="n"/>
      <c r="AP172" s="12" t="n"/>
      <c r="AQ172" s="12" t="n"/>
      <c r="AR172" s="12" t="n"/>
      <c r="AS172" s="12" t="n"/>
      <c r="AT172" s="13">
        <f>SUM(H172:AL172)</f>
        <v/>
      </c>
      <c r="AU172" s="12" t="n"/>
      <c r="AV172" s="13">
        <f>SUM(H172,I172,J172,K172,L172,M172,N172,O172,T172,U172,AA172,AB172,AH172,AI172)</f>
        <v/>
      </c>
      <c r="AW172" s="12" t="n"/>
    </row>
    <row r="173" spans="1:49" ht="15.75" customHeight="1" s="55">
      <c r="A173" s="12" t="n">
        <v>167</v>
      </c>
      <c r="B173" s="12" t="s">
        <v>101</v>
      </c>
      <c r="C173" s="12" t="s">
        <v>74</v>
      </c>
      <c r="D173" s="12" t="s">
        <v>72</v>
      </c>
      <c r="E173" s="12" t="s">
        <v>82</v>
      </c>
      <c r="F173" s="12" t="s">
        <v>32</v>
      </c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5" t="n">
        <v>7.09211</v>
      </c>
      <c r="S173" s="12" t="n"/>
      <c r="T173" s="12" t="n"/>
      <c r="U173" s="12" t="n"/>
      <c r="V173" s="12" t="n"/>
      <c r="W173" s="15" t="n">
        <v>4.93333</v>
      </c>
      <c r="X173" s="15" t="n">
        <v>8</v>
      </c>
      <c r="Y173" s="15" t="n">
        <v>1.61667</v>
      </c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  <c r="AJ173" s="12" t="n"/>
      <c r="AK173" s="12" t="n"/>
      <c r="AL173" s="12" t="n"/>
      <c r="AM173" s="13">
        <f>COUNT(H173:AL173)</f>
        <v/>
      </c>
      <c r="AN173" s="12" t="n"/>
      <c r="AO173" s="12" t="n"/>
      <c r="AP173" s="12" t="n"/>
      <c r="AQ173" s="12" t="n"/>
      <c r="AR173" s="12" t="n"/>
      <c r="AS173" s="12" t="n"/>
      <c r="AT173" s="13">
        <f>SUM(H173:AL173)</f>
        <v/>
      </c>
      <c r="AU173" s="12" t="n"/>
      <c r="AV173" s="13">
        <f>SUM(H173,I173,J173,K173,L173,M173,N173,O173,T173,U173,AA173,AB173,AH173,AI173)</f>
        <v/>
      </c>
      <c r="AW173" s="12" t="n"/>
    </row>
    <row r="174" spans="1:49">
      <c r="A174" s="12" t="n">
        <v>168</v>
      </c>
      <c r="B174" s="12" t="s">
        <v>101</v>
      </c>
      <c r="C174" s="12" t="s">
        <v>74</v>
      </c>
      <c r="D174" s="12" t="s">
        <v>72</v>
      </c>
      <c r="E174" s="12" t="s">
        <v>83</v>
      </c>
      <c r="F174" s="12" t="s">
        <v>32</v>
      </c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  <c r="AJ174" s="12" t="n"/>
      <c r="AK174" s="12" t="n"/>
      <c r="AL174" s="12" t="n"/>
      <c r="AM174" s="13">
        <f>COUNT(H174:AL174)</f>
        <v/>
      </c>
      <c r="AN174" s="12" t="n"/>
      <c r="AO174" s="12" t="n"/>
      <c r="AP174" s="12" t="n"/>
      <c r="AQ174" s="12" t="n"/>
      <c r="AR174" s="12" t="n"/>
      <c r="AS174" s="12" t="n"/>
      <c r="AT174" s="13">
        <f>SUM(H174:AL174)</f>
        <v/>
      </c>
      <c r="AU174" s="12" t="n"/>
      <c r="AV174" s="13">
        <f>SUM(H174,I174,J174,K174,L174,M174,N174,O174,T174,U174,AA174,AB174,AH174,AI174)</f>
        <v/>
      </c>
      <c r="AW174" s="12" t="n"/>
    </row>
    <row r="175" spans="1:49">
      <c r="A175" s="12" t="n">
        <v>169</v>
      </c>
      <c r="B175" s="12" t="s">
        <v>101</v>
      </c>
      <c r="C175" s="12" t="s">
        <v>74</v>
      </c>
      <c r="D175" s="12" t="s">
        <v>72</v>
      </c>
      <c r="E175" s="12" t="s">
        <v>84</v>
      </c>
      <c r="F175" s="12" t="s">
        <v>32</v>
      </c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  <c r="AJ175" s="12" t="n"/>
      <c r="AK175" s="12" t="n"/>
      <c r="AL175" s="12" t="n"/>
      <c r="AM175" s="13">
        <f>COUNT(H175:AL175)</f>
        <v/>
      </c>
      <c r="AN175" s="12" t="n"/>
      <c r="AO175" s="12" t="n"/>
      <c r="AP175" s="12" t="n"/>
      <c r="AQ175" s="12" t="n"/>
      <c r="AR175" s="12" t="n"/>
      <c r="AS175" s="12" t="n"/>
      <c r="AT175" s="13">
        <f>SUM(H175:AL175)</f>
        <v/>
      </c>
      <c r="AU175" s="12" t="n"/>
      <c r="AV175" s="13">
        <f>SUM(H175,I175,J175,K175,L175,M175,N175,O175,T175,U175,AA175,AB175,AH175,AI175)</f>
        <v/>
      </c>
      <c r="AW175" s="12" t="n"/>
    </row>
    <row r="176" spans="1:49" ht="15.75" customHeight="1" s="55">
      <c r="A176" s="12" t="n">
        <v>170</v>
      </c>
      <c r="B176" s="12" t="s">
        <v>101</v>
      </c>
      <c r="C176" s="12" t="s">
        <v>74</v>
      </c>
      <c r="D176" s="12" t="s">
        <v>72</v>
      </c>
      <c r="E176" s="12" t="s">
        <v>85</v>
      </c>
      <c r="F176" s="12" t="s">
        <v>32</v>
      </c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5" t="n">
        <v>0.90789</v>
      </c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  <c r="AJ176" s="12" t="n"/>
      <c r="AK176" s="12" t="n"/>
      <c r="AL176" s="12" t="n"/>
      <c r="AM176" s="13">
        <f>COUNT(H176:AL176)</f>
        <v/>
      </c>
      <c r="AN176" s="12" t="n"/>
      <c r="AO176" s="12" t="n"/>
      <c r="AP176" s="12" t="n"/>
      <c r="AQ176" s="12" t="n"/>
      <c r="AR176" s="12" t="n"/>
      <c r="AS176" s="12" t="n"/>
      <c r="AT176" s="13">
        <f>SUM(H176:AL176)</f>
        <v/>
      </c>
      <c r="AU176" s="12" t="n"/>
      <c r="AV176" s="13">
        <f>SUM(H176,I176,J176,K176,L176,M176,N176,O176,T176,U176,AA176,AB176,AH176,AI176)</f>
        <v/>
      </c>
      <c r="AW176" s="12" t="n"/>
    </row>
    <row r="177" spans="1:49" ht="15.75" customHeight="1" s="55">
      <c r="A177" s="12" t="n">
        <v>171</v>
      </c>
      <c r="B177" s="12" t="s">
        <v>101</v>
      </c>
      <c r="C177" s="12" t="s">
        <v>74</v>
      </c>
      <c r="D177" s="12" t="s">
        <v>72</v>
      </c>
      <c r="E177" s="12" t="s">
        <v>93</v>
      </c>
      <c r="F177" s="12" t="s">
        <v>32</v>
      </c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5" t="n">
        <v>2.18333</v>
      </c>
      <c r="X177" s="12" t="n"/>
      <c r="Y177" s="12" t="n"/>
      <c r="Z177" s="12" t="n"/>
      <c r="AA177" s="12" t="n"/>
      <c r="AB177" s="12" t="n"/>
      <c r="AC177" s="15" t="n">
        <v>7.58848</v>
      </c>
      <c r="AD177" s="12" t="n"/>
      <c r="AE177" s="12" t="n"/>
      <c r="AF177" s="12" t="n"/>
      <c r="AG177" s="12" t="n"/>
      <c r="AH177" s="12" t="n"/>
      <c r="AI177" s="12" t="n"/>
      <c r="AJ177" s="12" t="n"/>
      <c r="AK177" s="12" t="n"/>
      <c r="AL177" s="12" t="n"/>
      <c r="AM177" s="13">
        <f>COUNT(H177:AL177)</f>
        <v/>
      </c>
      <c r="AN177" s="12" t="n"/>
      <c r="AO177" s="12" t="n"/>
      <c r="AP177" s="12" t="n"/>
      <c r="AQ177" s="12" t="n"/>
      <c r="AR177" s="12" t="n"/>
      <c r="AS177" s="12" t="n"/>
      <c r="AT177" s="13">
        <f>SUM(H177:AL177)</f>
        <v/>
      </c>
      <c r="AU177" s="12" t="n"/>
      <c r="AV177" s="13">
        <f>SUM(H177,I177,J177,K177,L177,M177,N177,O177,T177,U177,AA177,AB177,AH177,AI177)</f>
        <v/>
      </c>
      <c r="AW177" s="12" t="n"/>
    </row>
    <row r="178" spans="1:49" ht="15.75" customHeight="1" s="55">
      <c r="A178" s="12" t="n">
        <v>172</v>
      </c>
      <c r="B178" s="12" t="s">
        <v>101</v>
      </c>
      <c r="C178" s="12" t="s">
        <v>74</v>
      </c>
      <c r="D178" s="12" t="s">
        <v>72</v>
      </c>
      <c r="E178" s="12" t="s">
        <v>86</v>
      </c>
      <c r="F178" s="12" t="s">
        <v>32</v>
      </c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5" t="n">
        <v>0.41152</v>
      </c>
      <c r="AD178" s="15" t="n">
        <v>8</v>
      </c>
      <c r="AE178" s="15" t="n">
        <v>7.48333</v>
      </c>
      <c r="AF178" s="15" t="n">
        <v>8</v>
      </c>
      <c r="AG178" s="15" t="n">
        <v>5.88852</v>
      </c>
      <c r="AH178" s="12" t="n"/>
      <c r="AI178" s="12" t="n"/>
      <c r="AJ178" s="12" t="n"/>
      <c r="AK178" s="15" t="n">
        <v>5</v>
      </c>
      <c r="AL178" s="15" t="n">
        <v>6.03333</v>
      </c>
      <c r="AM178" s="13">
        <f>COUNT(H178:AL178)</f>
        <v/>
      </c>
      <c r="AN178" s="12" t="n"/>
      <c r="AO178" s="12" t="n"/>
      <c r="AP178" s="12" t="n"/>
      <c r="AQ178" s="12" t="n"/>
      <c r="AR178" s="12" t="n"/>
      <c r="AS178" s="12" t="n"/>
      <c r="AT178" s="13">
        <f>SUM(H178:AL178)</f>
        <v/>
      </c>
      <c r="AU178" s="12" t="n"/>
      <c r="AV178" s="13">
        <f>SUM(H178,I178,J178,K178,L178,M178,N178,O178,T178,U178,AA178,AB178,AH178,AI178)</f>
        <v/>
      </c>
      <c r="AW178" s="12" t="n"/>
    </row>
    <row r="179" spans="1:49">
      <c r="A179" s="12" t="n">
        <v>173</v>
      </c>
      <c r="B179" s="12" t="s">
        <v>101</v>
      </c>
      <c r="C179" s="12" t="s">
        <v>74</v>
      </c>
      <c r="D179" s="12" t="s">
        <v>72</v>
      </c>
      <c r="E179" s="12" t="s">
        <v>87</v>
      </c>
      <c r="F179" s="12" t="s">
        <v>32</v>
      </c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  <c r="AJ179" s="12" t="n"/>
      <c r="AK179" s="12" t="n"/>
      <c r="AL179" s="12" t="n"/>
      <c r="AM179" s="13">
        <f>COUNT(H179:AL179)</f>
        <v/>
      </c>
      <c r="AN179" s="12" t="n"/>
      <c r="AO179" s="12" t="n"/>
      <c r="AP179" s="12" t="n"/>
      <c r="AQ179" s="12" t="n"/>
      <c r="AR179" s="12" t="n"/>
      <c r="AS179" s="12" t="n"/>
      <c r="AT179" s="13">
        <f>SUM(H179:AL179)</f>
        <v/>
      </c>
      <c r="AU179" s="12" t="n"/>
      <c r="AV179" s="13">
        <f>SUM(H179,I179,J179,K179,L179,M179,N179,O179,T179,U179,AA179,AB179,AH179,AI179)</f>
        <v/>
      </c>
      <c r="AW179" s="12" t="n"/>
    </row>
    <row r="180" spans="1:49">
      <c r="A180" s="12" t="n">
        <v>174</v>
      </c>
      <c r="B180" s="12" t="s">
        <v>101</v>
      </c>
      <c r="C180" s="12" t="s">
        <v>74</v>
      </c>
      <c r="D180" s="12" t="s">
        <v>72</v>
      </c>
      <c r="E180" s="12" t="s">
        <v>88</v>
      </c>
      <c r="F180" s="12" t="s">
        <v>32</v>
      </c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  <c r="AJ180" s="12" t="n"/>
      <c r="AK180" s="12" t="n"/>
      <c r="AL180" s="12" t="n"/>
      <c r="AM180" s="13">
        <f>COUNT(H180:AL180)</f>
        <v/>
      </c>
      <c r="AN180" s="12" t="n"/>
      <c r="AO180" s="12" t="n"/>
      <c r="AP180" s="12" t="n"/>
      <c r="AQ180" s="12" t="n"/>
      <c r="AR180" s="12" t="n"/>
      <c r="AS180" s="12" t="n"/>
      <c r="AT180" s="13">
        <f>SUM(H180:AL180)</f>
        <v/>
      </c>
      <c r="AU180" s="12" t="n"/>
      <c r="AV180" s="13">
        <f>SUM(H180,I180,J180,K180,L180,M180,N180,O180,T180,U180,AA180,AB180,AH180,AI180)</f>
        <v/>
      </c>
      <c r="AW180" s="12" t="n"/>
    </row>
    <row r="181" spans="1:49" ht="15.75" customHeight="1" s="55">
      <c r="A181" s="12" t="n">
        <v>175</v>
      </c>
      <c r="B181" s="12" t="s">
        <v>101</v>
      </c>
      <c r="C181" s="12" t="s">
        <v>74</v>
      </c>
      <c r="D181" s="12" t="s">
        <v>72</v>
      </c>
      <c r="E181" s="12" t="s">
        <v>65</v>
      </c>
      <c r="F181" s="12" t="s">
        <v>32</v>
      </c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  <c r="AJ181" s="15" t="n">
        <v>7.16667</v>
      </c>
      <c r="AK181" s="12" t="n"/>
      <c r="AL181" s="15" t="n">
        <v>11.35</v>
      </c>
      <c r="AM181" s="13">
        <f>COUNT(H181:AL181)</f>
        <v/>
      </c>
      <c r="AN181" s="12" t="n"/>
      <c r="AO181" s="12" t="n"/>
      <c r="AP181" s="12" t="n"/>
      <c r="AQ181" s="12" t="n"/>
      <c r="AR181" s="12" t="n"/>
      <c r="AS181" s="12" t="n"/>
      <c r="AT181" s="13">
        <f>SUM(H181:AL181)</f>
        <v/>
      </c>
      <c r="AU181" s="12" t="n"/>
      <c r="AV181" s="13">
        <f>SUM(H181,I181,J181,K181,L181,M181,N181,O181,T181,U181,AA181,AB181,AH181,AI181)</f>
        <v/>
      </c>
      <c r="AW181" s="12" t="n"/>
    </row>
    <row r="182" spans="1:49">
      <c r="A182" s="12" t="n">
        <v>176</v>
      </c>
      <c r="B182" s="12" t="s">
        <v>101</v>
      </c>
      <c r="C182" s="12" t="s">
        <v>74</v>
      </c>
      <c r="D182" s="12" t="s">
        <v>72</v>
      </c>
      <c r="E182" s="12" t="s">
        <v>90</v>
      </c>
      <c r="F182" s="12" t="s">
        <v>32</v>
      </c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  <c r="AJ182" s="12" t="n"/>
      <c r="AK182" s="12" t="n"/>
      <c r="AL182" s="12" t="n"/>
      <c r="AM182" s="13">
        <f>COUNT(H182:AL182)</f>
        <v/>
      </c>
      <c r="AN182" s="12" t="n"/>
      <c r="AO182" s="12" t="n"/>
      <c r="AP182" s="12" t="n"/>
      <c r="AQ182" s="12" t="n"/>
      <c r="AR182" s="12" t="n"/>
      <c r="AS182" s="12" t="n"/>
      <c r="AT182" s="13">
        <f>SUM(H182:AL182)</f>
        <v/>
      </c>
      <c r="AU182" s="12" t="n"/>
      <c r="AV182" s="13">
        <f>SUM(H182,I182,J182,K182,L182,M182,N182,O182,T182,U182,AA182,AB182,AH182,AI182)</f>
        <v/>
      </c>
      <c r="AW182" s="12" t="n"/>
    </row>
    <row r="183" spans="1:49">
      <c r="A183" s="14" t="n">
        <v>177</v>
      </c>
      <c r="B183" s="14" t="s">
        <v>101</v>
      </c>
      <c r="C183" s="14" t="s">
        <v>74</v>
      </c>
      <c r="D183" s="14" t="s">
        <v>72</v>
      </c>
      <c r="E183" s="14" t="s">
        <v>33</v>
      </c>
      <c r="F183" s="14" t="n"/>
      <c r="G183" s="14" t="n"/>
      <c r="H183" s="14" t="n">
        <v>0</v>
      </c>
      <c r="I183" s="14" t="n">
        <v>0</v>
      </c>
      <c r="J183" s="14" t="n">
        <v>0</v>
      </c>
      <c r="K183" s="14" t="n">
        <v>0</v>
      </c>
      <c r="L183" s="14" t="n">
        <v>0</v>
      </c>
      <c r="M183" s="14" t="n">
        <v>0</v>
      </c>
      <c r="N183" s="14" t="n">
        <v>0</v>
      </c>
      <c r="O183" s="14" t="n">
        <v>0</v>
      </c>
      <c r="P183" s="14" t="n">
        <v>8</v>
      </c>
      <c r="Q183" s="14" t="n">
        <v>8</v>
      </c>
      <c r="R183" s="14" t="n">
        <v>8</v>
      </c>
      <c r="S183" s="14" t="n">
        <v>8</v>
      </c>
      <c r="T183" s="14" t="n">
        <v>0</v>
      </c>
      <c r="U183" s="14" t="n">
        <v>0</v>
      </c>
      <c r="V183" s="14" t="n">
        <v>8</v>
      </c>
      <c r="W183" s="14" t="n">
        <v>8</v>
      </c>
      <c r="X183" s="14" t="n">
        <v>8</v>
      </c>
      <c r="Y183" s="14" t="n">
        <v>8</v>
      </c>
      <c r="Z183" s="14" t="n">
        <v>8</v>
      </c>
      <c r="AA183" s="14" t="n">
        <v>0</v>
      </c>
      <c r="AB183" s="14" t="n">
        <v>0</v>
      </c>
      <c r="AC183" s="14" t="n">
        <v>8</v>
      </c>
      <c r="AD183" s="14" t="n">
        <v>8</v>
      </c>
      <c r="AE183" s="14" t="n">
        <v>8</v>
      </c>
      <c r="AF183" s="14" t="n">
        <v>8</v>
      </c>
      <c r="AG183" s="14" t="n">
        <v>8</v>
      </c>
      <c r="AH183" s="14" t="n">
        <v>0</v>
      </c>
      <c r="AI183" s="14" t="n">
        <v>0</v>
      </c>
      <c r="AJ183" s="14" t="n">
        <v>8</v>
      </c>
      <c r="AK183" s="14" t="n">
        <v>8</v>
      </c>
      <c r="AL183" s="14" t="n">
        <v>8</v>
      </c>
      <c r="AM183" s="14">
        <f>COUNT(IF(SUM(H164,H166,H167,H165,H168)&gt;0,1,"FALSE"),IF(SUM(I169,I167,I164,I165,I168,I166)&gt;0,1,"FALSE"),IF(SUM(J165,J164,J167,J168,J169,J166)&gt;0,1,"FALSE"),IF(SUM(K168,K164,K165,K167,K169,K166)&gt;0,1,"FALSE"),IF(SUM(L166,L165,L167,L169,L164,L168)&gt;0,1,"FALSE"),IF(SUM(M168,M166,M165,M167,M164,M169)&gt;0,1,"FALSE"),IF(SUM(N169,N164,N167,N165,N168,N166)&gt;0,1,"FALSE"),IF(SUM(O168,O166,O164,O169,O167,O165)&gt;0,1,"FALSE"),IF(SUM(P171,P166,P167,P168,P165,P164,P173,P169,P172,P170)&gt;0,1,"FALSE"),IF(SUM(Q167,Q166,Q173,Q172,Q168,Q164,Q165,Q170,Q171,Q169)&gt;0,1,"FALSE"),IF(SUM(R171,R176,R167,R174,R165,R175,R168,R166,R169,R172,R173,R170,R164)&gt;0,1,"FALSE"),IF(SUM(S174,S165,S168,S169,S175,S173,S166,S171,S170,S167,S176,S172,S164)&gt;0,1,"FALSE"),IF(SUM(T172,T165,T169,T175,T166,T173,T171,T176,T174,T167,T168,T170,T164)&gt;0,1,"FALSE"),IF(SUM(U173,U169,U168,U164,U176,U167,U165,U170,U174,U171,U172,U166,U175)&gt;0,1,"FALSE"),IF(SUM(V168,V164,V165,V175,V174,V170,V171,V173,V167,V172,V176,V166)&gt;0,1,"FALSE"),IF(SUM(W177,W170,W165,W174,W172,W167,W176,W171,W173,W175,W169,W166,W164,W168)&gt;0,1,"FALSE"),IF(SUM(X178,X173,X171,X172,X176,X170,X164,X165,X169,X175,X180,X179,X167,X174,X168,X166)&gt;0,1,"FALSE"),IF(SUM(Y165,Y174,Y167,Y173,Y180,Y178,Y171,Y179,Y172,Y170,Y166,Y164,Y176,Y175,Y169,Y168)&gt;0,1,"FALSE"),IF(SUM(Z167,Z171,Z174,Z172,Z173,Z178,Z180,Z166,Z170,Z168,Z175,Z176,Z164,Z165,Z179,Z169)&gt;0,1,"FALSE"),IF(SUM(AA176,AA178,AA172,AA171,AA164,AA166,AA174,AA175,AA168,AA169,AA165,AA167,AA179,AA170,AA180,AA173)&gt;0,1,"FALSE"),IF(SUM(AB169,AB173,AB176,AB178,AB165,AB170,AB172,AB180,AB174,AB179,AB168,AB166,AB171,AB175,AB164,AB167)&gt;0,1,"FALSE"),IF(SUM(AC173,AC176,AC170,AC167,AC180,AC164,AC166,AC165,AC178,AC168,AC175,AC179,AC177,AC169,AC172,AC174,AC171)&gt;0,1,"FALSE"),IF(SUM(AD165,AD176,AD172,AD167,AD166,AD173,AD178,AD171,AD179,AD168,AD169,AD170,AD180,AD164,AD174)&gt;0,1,"FALSE"),IF(SUM(AE174,AE170,AE179,AE171,AE180,AE167,AE176,AE173,AE178,AE168,AE165,AE164,AE166,AE181,AE172)&gt;0,1,"FALSE"),IF(SUM(AF165,AF167,AF182,AF181,AF164,AF178,AF170,AF171,AF166,AF173,AF180,AF172,AF168,AF174,AF176,AF179)&gt;0,1,"FALSE"),IF(SUM(AG168,AG179,AG182,AG166,AG164,AG173,AG170,AG172,AG176,AG165,AG180,AG181,AG178,AG171,AG167,AG174)&gt;0,1,"FALSE"),IF(SUM(AH181,AH172,AH170,AH182,AH178,AH164,AH168,AH171,AH174,AH179,AH176,AH166,AH173,AH165,AH180,AH167)&gt;0,1,"FALSE"),IF(SUM(AI164,AI171,AI173,AI176,AI178,AI180,AI181,AI182,AI168,AI165,AI172,AI179,AI167,AI174,AI170,AI166)&gt;0,1,"FALSE"),IF(SUM(AJ172,AJ179,AJ170,AJ167,AJ178,AJ166,AJ173,AJ168,AJ164,AJ165,AJ171,AJ174,AJ176,AJ180,AJ182,AJ181)&gt;0,1,"FALSE"),IF(SUM(AK168,AK181,AK174,AK165,AK182,AK176,AK179,AK180,AK164,AK173,AK171,AK170,AK167,AK172,AK166,AK178)&gt;0,1,"FALSE"),IF(SUM(AL164,AL167,AL166,AL179,AL170,AL180,AL168,AL174,AL171,AL182,AL165,AL173,AL176,AL178,AL181,AL172)&gt;0,1,"FALSE"))</f>
        <v/>
      </c>
      <c r="AN183" s="14" t="n"/>
      <c r="AO183" s="14">
        <f>MAX(AO164:AO182)</f>
        <v/>
      </c>
      <c r="AP183" s="14">
        <f>MAX(AP164:AP182)</f>
        <v/>
      </c>
      <c r="AQ183" s="14">
        <f>MAX(AQ164:AQ182)</f>
        <v/>
      </c>
      <c r="AR183" s="14">
        <f>MAX(AR164:AR182)</f>
        <v/>
      </c>
      <c r="AS183" s="14">
        <f>SUM(AS164:AS182)</f>
        <v/>
      </c>
      <c r="AT183" s="14">
        <f>SUM(AT164:AT182)</f>
        <v/>
      </c>
      <c r="AU183" s="14">
        <f>SUM(AU164:AU182)</f>
        <v/>
      </c>
      <c r="AV183" s="14">
        <f>SUM(AV164:AV182)</f>
        <v/>
      </c>
      <c r="AW183" s="14">
        <f>SUM(AW164:AW182)</f>
        <v/>
      </c>
    </row>
    <row r="184" spans="1:49">
      <c r="A184" s="12" t="n">
        <v>178</v>
      </c>
      <c r="B184" s="12" t="s">
        <v>102</v>
      </c>
      <c r="C184" s="12" t="s">
        <v>103</v>
      </c>
      <c r="D184" s="12" t="s">
        <v>104</v>
      </c>
      <c r="E184" s="12" t="s">
        <v>31</v>
      </c>
      <c r="F184" s="12" t="s">
        <v>32</v>
      </c>
      <c r="G184" s="12" t="n"/>
      <c r="H184" s="12" t="s">
        <v>7</v>
      </c>
      <c r="I184" s="12" t="s">
        <v>7</v>
      </c>
      <c r="J184" s="12" t="s">
        <v>7</v>
      </c>
      <c r="K184" s="12" t="s">
        <v>7</v>
      </c>
      <c r="L184" s="12" t="s">
        <v>7</v>
      </c>
      <c r="M184" s="12" t="s">
        <v>7</v>
      </c>
      <c r="N184" s="12" t="s">
        <v>7</v>
      </c>
      <c r="O184" s="12" t="s">
        <v>7</v>
      </c>
      <c r="P184" s="12" t="n">
        <v>8</v>
      </c>
      <c r="Q184" s="12" t="n">
        <v>8</v>
      </c>
      <c r="R184" s="12" t="n">
        <v>8</v>
      </c>
      <c r="S184" s="12" t="n">
        <v>8</v>
      </c>
      <c r="T184" s="12" t="s">
        <v>7</v>
      </c>
      <c r="U184" s="12" t="s">
        <v>7</v>
      </c>
      <c r="V184" s="12" t="n">
        <v>6.65</v>
      </c>
      <c r="W184" s="12" t="n">
        <v>8</v>
      </c>
      <c r="X184" s="12" t="n">
        <v>8</v>
      </c>
      <c r="Y184" s="12" t="n">
        <v>8</v>
      </c>
      <c r="Z184" s="12" t="n">
        <v>7.96667</v>
      </c>
      <c r="AA184" s="12" t="s">
        <v>7</v>
      </c>
      <c r="AB184" s="12" t="s">
        <v>7</v>
      </c>
      <c r="AC184" s="12" t="n">
        <v>8</v>
      </c>
      <c r="AD184" s="12" t="n">
        <v>3.7</v>
      </c>
      <c r="AE184" s="12" t="n">
        <v>6</v>
      </c>
      <c r="AF184" s="12" t="n">
        <v>5.7</v>
      </c>
      <c r="AG184" s="12" t="n">
        <v>8</v>
      </c>
      <c r="AH184" s="12" t="s">
        <v>7</v>
      </c>
      <c r="AI184" s="12" t="s">
        <v>7</v>
      </c>
      <c r="AJ184" s="12" t="n">
        <v>5.98333</v>
      </c>
      <c r="AK184" s="12" t="n">
        <v>8</v>
      </c>
      <c r="AL184" s="12" t="n">
        <v>8</v>
      </c>
      <c r="AM184" s="13">
        <f>COUNT(H184:AL184)</f>
        <v/>
      </c>
      <c r="AN184" s="12" t="n"/>
      <c r="AO184" s="13">
        <f>COUNTIF(H184:AL184,"О")</f>
        <v/>
      </c>
      <c r="AP184" s="13">
        <f>COUNTIF(H184:AL184,"От")</f>
        <v/>
      </c>
      <c r="AQ184" s="13">
        <f>COUNTIF(H184:AL184,"Б")</f>
        <v/>
      </c>
      <c r="AR184" s="13">
        <f>COUNTIF(H184:AL184,"Н")</f>
        <v/>
      </c>
      <c r="AS184" s="12" t="n"/>
      <c r="AT184" s="13">
        <f>SUM(H184:AL184)</f>
        <v/>
      </c>
      <c r="AU184" s="12" t="n"/>
      <c r="AV184" s="13">
        <f>SUM(H184,I184,J184,K184,L184,M184,N184,O184,T184,U184,AA184,AB184,AH184,AI184)</f>
        <v/>
      </c>
      <c r="AW184" s="12" t="n"/>
    </row>
    <row r="185" spans="1:49" ht="15.75" customHeight="1" s="55">
      <c r="A185" s="12" t="n">
        <v>179</v>
      </c>
      <c r="B185" s="12" t="s">
        <v>102</v>
      </c>
      <c r="C185" s="12" t="s">
        <v>103</v>
      </c>
      <c r="D185" s="12" t="s">
        <v>104</v>
      </c>
      <c r="E185" s="12" t="s">
        <v>78</v>
      </c>
      <c r="F185" s="12" t="s">
        <v>32</v>
      </c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5" t="n">
        <v>0.03333</v>
      </c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  <c r="AJ185" s="12" t="n"/>
      <c r="AK185" s="12" t="n"/>
      <c r="AL185" s="12" t="n"/>
      <c r="AM185" s="13">
        <f>COUNT(H185:AL185)</f>
        <v/>
      </c>
      <c r="AN185" s="12" t="n"/>
      <c r="AO185" s="12" t="n"/>
      <c r="AP185" s="12" t="n"/>
      <c r="AQ185" s="12" t="n"/>
      <c r="AR185" s="12" t="n"/>
      <c r="AS185" s="12" t="n"/>
      <c r="AT185" s="13">
        <f>SUM(H185:AL185)</f>
        <v/>
      </c>
      <c r="AU185" s="12" t="n"/>
      <c r="AV185" s="13">
        <f>SUM(H185,I185,J185,K185,L185,M185,N185,O185,T185,U185,AA185,AB185,AH185,AI185)</f>
        <v/>
      </c>
      <c r="AW185" s="12" t="n"/>
    </row>
    <row r="186" spans="1:49" ht="15.75" customHeight="1" s="55">
      <c r="A186" s="12" t="n">
        <v>180</v>
      </c>
      <c r="B186" s="12" t="s">
        <v>102</v>
      </c>
      <c r="C186" s="12" t="s">
        <v>103</v>
      </c>
      <c r="D186" s="12" t="s">
        <v>104</v>
      </c>
      <c r="E186" s="12" t="s">
        <v>105</v>
      </c>
      <c r="F186" s="12" t="s">
        <v>32</v>
      </c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5" t="n">
        <v>1.31667</v>
      </c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5" t="n"/>
      <c r="AG186" s="12" t="n"/>
      <c r="AH186" s="12" t="n"/>
      <c r="AI186" s="12" t="n"/>
      <c r="AJ186" s="12" t="n"/>
      <c r="AK186" s="12" t="n"/>
      <c r="AL186" s="12" t="n"/>
      <c r="AM186" s="13">
        <f>COUNT(H186:AL186)</f>
        <v/>
      </c>
      <c r="AN186" s="12" t="n"/>
      <c r="AO186" s="12" t="n"/>
      <c r="AP186" s="12" t="n"/>
      <c r="AQ186" s="12" t="n"/>
      <c r="AR186" s="12" t="n"/>
      <c r="AS186" s="12" t="n"/>
      <c r="AT186" s="13">
        <f>SUM(H186:AL186)</f>
        <v/>
      </c>
      <c r="AU186" s="12" t="n"/>
      <c r="AV186" s="13">
        <f>SUM(H186,I186,J186,K186,L186,M186,N186,O186,T186,U186,AA186,AB186,AH186,AI186)</f>
        <v/>
      </c>
      <c r="AW186" s="12" t="n"/>
    </row>
    <row r="187" spans="1:49" ht="15.75" customHeight="1" s="55">
      <c r="A187" s="12" t="n">
        <v>181</v>
      </c>
      <c r="B187" s="12" t="s">
        <v>102</v>
      </c>
      <c r="C187" s="12" t="s">
        <v>103</v>
      </c>
      <c r="D187" s="12" t="s">
        <v>104</v>
      </c>
      <c r="E187" s="12" t="s">
        <v>89</v>
      </c>
      <c r="F187" s="12" t="s">
        <v>32</v>
      </c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5" t="n">
        <v>0.03333</v>
      </c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  <c r="AJ187" s="12" t="n"/>
      <c r="AK187" s="12" t="n"/>
      <c r="AL187" s="12" t="n"/>
      <c r="AM187" s="13">
        <f>COUNT(H187:AL187)</f>
        <v/>
      </c>
      <c r="AN187" s="12" t="n"/>
      <c r="AO187" s="12" t="n"/>
      <c r="AP187" s="12" t="n"/>
      <c r="AQ187" s="12" t="n"/>
      <c r="AR187" s="12" t="n"/>
      <c r="AS187" s="12" t="n"/>
      <c r="AT187" s="13">
        <f>SUM(H187:AL187)</f>
        <v/>
      </c>
      <c r="AU187" s="12" t="n"/>
      <c r="AV187" s="13">
        <f>SUM(H187,I187,J187,K187,L187,M187,N187,O187,T187,U187,AA187,AB187,AH187,AI187)</f>
        <v/>
      </c>
      <c r="AW187" s="12" t="n"/>
    </row>
    <row r="188" spans="1:49" ht="15.75" customHeight="1" s="55">
      <c r="A188" s="12" t="n">
        <v>182</v>
      </c>
      <c r="B188" s="12" t="s">
        <v>102</v>
      </c>
      <c r="C188" s="12" t="s">
        <v>103</v>
      </c>
      <c r="D188" s="12" t="s">
        <v>104</v>
      </c>
      <c r="E188" s="12" t="s">
        <v>106</v>
      </c>
      <c r="F188" s="12" t="s">
        <v>32</v>
      </c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5" t="n">
        <v>4.3</v>
      </c>
      <c r="AE188" s="12" t="n"/>
      <c r="AF188" s="12" t="n"/>
      <c r="AG188" s="12" t="n"/>
      <c r="AH188" s="12" t="n"/>
      <c r="AI188" s="12" t="n"/>
      <c r="AJ188" s="12" t="n"/>
      <c r="AK188" s="12" t="n"/>
      <c r="AL188" s="12" t="n"/>
      <c r="AM188" s="13">
        <f>COUNT(H188:AL188)</f>
        <v/>
      </c>
      <c r="AN188" s="12" t="n"/>
      <c r="AO188" s="12" t="n"/>
      <c r="AP188" s="12" t="n"/>
      <c r="AQ188" s="12" t="n"/>
      <c r="AR188" s="12" t="n"/>
      <c r="AS188" s="12" t="n"/>
      <c r="AT188" s="13">
        <f>SUM(H188:AL188)</f>
        <v/>
      </c>
      <c r="AU188" s="12" t="n"/>
      <c r="AV188" s="13">
        <f>SUM(H188,I188,J188,K188,L188,M188,N188,O188,T188,U188,AA188,AB188,AH188,AI188)</f>
        <v/>
      </c>
      <c r="AW188" s="12" t="n"/>
    </row>
    <row r="189" spans="1:49" ht="15.75" customHeight="1" s="55">
      <c r="A189" s="12" t="n">
        <v>183</v>
      </c>
      <c r="B189" s="12" t="s">
        <v>102</v>
      </c>
      <c r="C189" s="12" t="s">
        <v>103</v>
      </c>
      <c r="D189" s="12" t="s">
        <v>104</v>
      </c>
      <c r="E189" s="12" t="s">
        <v>69</v>
      </c>
      <c r="F189" s="12" t="s">
        <v>32</v>
      </c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5" t="n">
        <v>2</v>
      </c>
      <c r="AF189" s="15" t="n">
        <v>2.3</v>
      </c>
      <c r="AG189" s="12" t="n"/>
      <c r="AH189" s="12" t="n"/>
      <c r="AI189" s="12" t="n"/>
      <c r="AJ189" s="12" t="n"/>
      <c r="AK189" s="12" t="n"/>
      <c r="AL189" s="12" t="n"/>
      <c r="AM189" s="13">
        <f>COUNT(H189:AL189)</f>
        <v/>
      </c>
      <c r="AN189" s="12" t="n"/>
      <c r="AO189" s="12" t="n"/>
      <c r="AP189" s="12" t="n"/>
      <c r="AQ189" s="12" t="n"/>
      <c r="AR189" s="12" t="n"/>
      <c r="AS189" s="12" t="n"/>
      <c r="AT189" s="13">
        <f>SUM(H189:AL189)</f>
        <v/>
      </c>
      <c r="AU189" s="12" t="n"/>
      <c r="AV189" s="13">
        <f>SUM(H189,I189,J189,K189,L189,M189,N189,O189,T189,U189,AA189,AB189,AH189,AI189)</f>
        <v/>
      </c>
      <c r="AW189" s="12" t="n"/>
    </row>
    <row r="190" spans="1:49" ht="15.75" customHeight="1" s="55">
      <c r="A190" s="12" t="n">
        <v>184</v>
      </c>
      <c r="B190" s="12" t="s">
        <v>102</v>
      </c>
      <c r="C190" s="12" t="s">
        <v>103</v>
      </c>
      <c r="D190" s="12" t="s">
        <v>104</v>
      </c>
      <c r="E190" s="12" t="s">
        <v>65</v>
      </c>
      <c r="F190" s="12" t="s">
        <v>32</v>
      </c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  <c r="AJ190" s="15" t="n">
        <v>2.01667</v>
      </c>
      <c r="AK190" s="12" t="n"/>
      <c r="AL190" s="12" t="n"/>
      <c r="AM190" s="13">
        <f>COUNT(H190:AL190)</f>
        <v/>
      </c>
      <c r="AN190" s="12" t="n"/>
      <c r="AO190" s="12" t="n"/>
      <c r="AP190" s="12" t="n"/>
      <c r="AQ190" s="12" t="n"/>
      <c r="AR190" s="12" t="n"/>
      <c r="AS190" s="12" t="n"/>
      <c r="AT190" s="13">
        <f>SUM(H190:AL190)</f>
        <v/>
      </c>
      <c r="AU190" s="12" t="n"/>
      <c r="AV190" s="13">
        <f>SUM(H190,I190,J190,K190,L190,M190,N190,O190,T190,U190,AA190,AB190,AH190,AI190)</f>
        <v/>
      </c>
      <c r="AW190" s="12" t="n"/>
    </row>
    <row r="191" spans="1:49">
      <c r="A191" s="14" t="n">
        <v>185</v>
      </c>
      <c r="B191" s="14" t="s">
        <v>102</v>
      </c>
      <c r="C191" s="14" t="s">
        <v>103</v>
      </c>
      <c r="D191" s="14" t="s">
        <v>104</v>
      </c>
      <c r="E191" s="14" t="s">
        <v>33</v>
      </c>
      <c r="F191" s="14" t="n"/>
      <c r="G191" s="14" t="n"/>
      <c r="H191" s="14" t="n">
        <v>0</v>
      </c>
      <c r="I191" s="14" t="n">
        <v>0</v>
      </c>
      <c r="J191" s="14" t="n">
        <v>0</v>
      </c>
      <c r="K191" s="14" t="n">
        <v>0</v>
      </c>
      <c r="L191" s="14" t="n">
        <v>0</v>
      </c>
      <c r="M191" s="14" t="n">
        <v>0</v>
      </c>
      <c r="N191" s="14" t="n">
        <v>0</v>
      </c>
      <c r="O191" s="14" t="n">
        <v>0</v>
      </c>
      <c r="P191" s="14" t="n">
        <v>8</v>
      </c>
      <c r="Q191" s="14" t="n">
        <v>8</v>
      </c>
      <c r="R191" s="14" t="n">
        <v>8</v>
      </c>
      <c r="S191" s="14" t="n">
        <v>8</v>
      </c>
      <c r="T191" s="14" t="n">
        <v>0</v>
      </c>
      <c r="U191" s="14" t="n">
        <v>0</v>
      </c>
      <c r="V191" s="14" t="n">
        <v>8</v>
      </c>
      <c r="W191" s="14" t="n">
        <v>8</v>
      </c>
      <c r="X191" s="14" t="n">
        <v>8</v>
      </c>
      <c r="Y191" s="14" t="n">
        <v>8</v>
      </c>
      <c r="Z191" s="14" t="n">
        <v>8</v>
      </c>
      <c r="AA191" s="14" t="n">
        <v>0</v>
      </c>
      <c r="AB191" s="14" t="n">
        <v>0</v>
      </c>
      <c r="AC191" s="14" t="n">
        <v>8</v>
      </c>
      <c r="AD191" s="14" t="n">
        <v>8</v>
      </c>
      <c r="AE191" s="14" t="n">
        <v>8</v>
      </c>
      <c r="AF191" s="14" t="n">
        <v>8</v>
      </c>
      <c r="AG191" s="14" t="n">
        <v>8</v>
      </c>
      <c r="AH191" s="14" t="n">
        <v>0</v>
      </c>
      <c r="AI191" s="14" t="n">
        <v>0</v>
      </c>
      <c r="AJ191" s="14" t="n">
        <v>8</v>
      </c>
      <c r="AK191" s="14" t="n">
        <v>8</v>
      </c>
      <c r="AL191" s="14" t="n">
        <v>8</v>
      </c>
      <c r="AM191" s="14">
        <f>COUNT(IF(SUM(H184)&gt;0,1,"FALSE"),IF(SUM(I184)&gt;0,1,"FALSE"),IF(SUM(J184)&gt;0,1,"FALSE"),IF(SUM(K184)&gt;0,1,"FALSE"),IF(SUM(L184)&gt;0,1,"FALSE"),IF(SUM(M184)&gt;0,1,"FALSE"),IF(SUM(N184)&gt;0,1,"FALSE"),IF(SUM(O184)&gt;0,1,"FALSE"),IF(SUM(P184)&gt;0,1,"FALSE"),IF(SUM(Q184)&gt;0,1,"FALSE"),IF(SUM(R184)&gt;0,1,"FALSE"),IF(SUM(S184)&gt;0,1,"FALSE"),IF(SUM(T184)&gt;0,1,"FALSE"),IF(SUM(U184)&gt;0,1,"FALSE"),IF(SUM(V186,V185,V184)&gt;0,1,"FALSE"),IF(SUM(W184)&gt;0,1,"FALSE"),IF(SUM(X184)&gt;0,1,"FALSE"),IF(SUM(Y184)&gt;0,1,"FALSE"),IF(SUM(Z187,Z184)&gt;0,1,"FALSE"),IF(SUM(AA184)&gt;0,1,"FALSE"),IF(SUM(AB184)&gt;0,1,"FALSE"),IF(SUM(AC184)&gt;0,1,"FALSE"),IF(SUM(AD188,AD184)&gt;0,1,"FALSE"),IF(SUM(AE189,AE184)&gt;0,1,"FALSE"),IF(SUM(AF189,AF184,AF186)&gt;0,1,"FALSE"),IF(SUM(AG184)&gt;0,1,"FALSE"),IF(SUM(AH184)&gt;0,1,"FALSE"),IF(SUM(AI184)&gt;0,1,"FALSE"),IF(SUM(AJ190,AJ184)&gt;0,1,"FALSE"),IF(SUM(AK184)&gt;0,1,"FALSE"),IF(SUM(AL184)&gt;0,1,"FALSE"))</f>
        <v/>
      </c>
      <c r="AN191" s="14" t="n"/>
      <c r="AO191" s="14">
        <f>MAX(AO184:AO190)</f>
        <v/>
      </c>
      <c r="AP191" s="14">
        <f>MAX(AP184:AP190)</f>
        <v/>
      </c>
      <c r="AQ191" s="14">
        <f>MAX(AQ184:AQ190)</f>
        <v/>
      </c>
      <c r="AR191" s="14">
        <f>MAX(AR184:AR190)</f>
        <v/>
      </c>
      <c r="AS191" s="14">
        <f>SUM(AS184:AS190)</f>
        <v/>
      </c>
      <c r="AT191" s="14">
        <f>SUM(AT184:AT190)</f>
        <v/>
      </c>
      <c r="AU191" s="14">
        <f>SUM(AU184:AU190)</f>
        <v/>
      </c>
      <c r="AV191" s="14">
        <f>SUM(AV184:AV190)</f>
        <v/>
      </c>
      <c r="AW191" s="14">
        <f>SUM(AW184:AW190)</f>
        <v/>
      </c>
    </row>
    <row r="192" spans="1:49">
      <c r="A192" s="12" t="n">
        <v>186</v>
      </c>
      <c r="B192" s="12" t="s">
        <v>107</v>
      </c>
      <c r="C192" s="12" t="s">
        <v>71</v>
      </c>
      <c r="D192" s="12" t="s">
        <v>72</v>
      </c>
      <c r="E192" s="12" t="s">
        <v>43</v>
      </c>
      <c r="F192" s="12" t="s">
        <v>32</v>
      </c>
      <c r="G192" s="12" t="n"/>
      <c r="H192" s="12" t="s">
        <v>7</v>
      </c>
      <c r="I192" s="12" t="s">
        <v>7</v>
      </c>
      <c r="J192" s="12" t="s">
        <v>7</v>
      </c>
      <c r="K192" s="12" t="s">
        <v>7</v>
      </c>
      <c r="L192" s="12" t="s">
        <v>7</v>
      </c>
      <c r="M192" s="12" t="s">
        <v>7</v>
      </c>
      <c r="N192" s="12" t="s">
        <v>7</v>
      </c>
      <c r="O192" s="12" t="s">
        <v>7</v>
      </c>
      <c r="P192" s="12" t="n"/>
      <c r="Q192" s="12" t="n">
        <v>8</v>
      </c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  <c r="AJ192" s="12" t="n"/>
      <c r="AK192" s="12" t="n"/>
      <c r="AL192" s="12" t="n"/>
      <c r="AM192" s="13">
        <f>COUNT(H192:AL192)</f>
        <v/>
      </c>
      <c r="AN192" s="12" t="n"/>
      <c r="AO192" s="13">
        <f>COUNTIF(H192:AL192,"О")</f>
        <v/>
      </c>
      <c r="AP192" s="13">
        <f>COUNTIF(H192:AL192,"От")</f>
        <v/>
      </c>
      <c r="AQ192" s="13">
        <f>COUNTIF(H192:AL192,"Б")</f>
        <v/>
      </c>
      <c r="AR192" s="13">
        <f>COUNTIF(H192:AL192,"Н")</f>
        <v/>
      </c>
      <c r="AS192" s="12" t="n"/>
      <c r="AT192" s="13">
        <f>SUM(H192:AL192)</f>
        <v/>
      </c>
      <c r="AU192" s="12" t="n"/>
      <c r="AV192" s="13">
        <f>SUM(H192,I192,J192,K192,L192,M192,N192,O192,T192,U192,AA192,AB192,AH192,AI192)</f>
        <v/>
      </c>
      <c r="AW192" s="12" t="n"/>
    </row>
    <row r="193" spans="1:49" ht="15.75" customHeight="1" s="55">
      <c r="A193" s="12" t="n">
        <v>187</v>
      </c>
      <c r="B193" s="12" t="s">
        <v>107</v>
      </c>
      <c r="C193" s="12" t="s">
        <v>71</v>
      </c>
      <c r="D193" s="12" t="s">
        <v>72</v>
      </c>
      <c r="E193" s="12" t="s">
        <v>78</v>
      </c>
      <c r="F193" s="12" t="s">
        <v>32</v>
      </c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5" t="n">
        <v>2.15159</v>
      </c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  <c r="AJ193" s="12" t="n"/>
      <c r="AK193" s="12" t="n"/>
      <c r="AL193" s="12" t="n"/>
      <c r="AM193" s="13">
        <f>COUNT(H193:AL193)</f>
        <v/>
      </c>
      <c r="AN193" s="12" t="n"/>
      <c r="AO193" s="12" t="n"/>
      <c r="AP193" s="12" t="n"/>
      <c r="AQ193" s="12" t="n"/>
      <c r="AR193" s="12" t="n"/>
      <c r="AS193" s="12" t="n"/>
      <c r="AT193" s="13">
        <f>SUM(H193:AL193)</f>
        <v/>
      </c>
      <c r="AU193" s="12" t="n"/>
      <c r="AV193" s="13">
        <f>SUM(H193,I193,J193,K193,L193,M193,N193,O193,T193,U193,AA193,AB193,AH193,AI193)</f>
        <v/>
      </c>
      <c r="AW193" s="12" t="n"/>
    </row>
    <row r="194" spans="1:49" ht="15.75" customHeight="1" s="55">
      <c r="A194" s="12" t="n">
        <v>188</v>
      </c>
      <c r="B194" s="12" t="s">
        <v>107</v>
      </c>
      <c r="C194" s="12" t="s">
        <v>71</v>
      </c>
      <c r="D194" s="12" t="s">
        <v>72</v>
      </c>
      <c r="E194" s="12" t="s">
        <v>82</v>
      </c>
      <c r="F194" s="12" t="s">
        <v>32</v>
      </c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5" t="n">
        <v>5.84841</v>
      </c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  <c r="AJ194" s="12" t="n"/>
      <c r="AK194" s="12" t="n"/>
      <c r="AL194" s="12" t="n"/>
      <c r="AM194" s="13">
        <f>COUNT(H194:AL194)</f>
        <v/>
      </c>
      <c r="AN194" s="12" t="n"/>
      <c r="AO194" s="12" t="n"/>
      <c r="AP194" s="12" t="n"/>
      <c r="AQ194" s="12" t="n"/>
      <c r="AR194" s="12" t="n"/>
      <c r="AS194" s="12" t="n"/>
      <c r="AT194" s="13">
        <f>SUM(H194:AL194)</f>
        <v/>
      </c>
      <c r="AU194" s="12" t="n"/>
      <c r="AV194" s="13">
        <f>SUM(H194,I194,J194,K194,L194,M194,N194,O194,T194,U194,AA194,AB194,AH194,AI194)</f>
        <v/>
      </c>
      <c r="AW194" s="12" t="n"/>
    </row>
    <row r="195" spans="1:49" ht="15.75" customHeight="1" s="55">
      <c r="A195" s="12" t="n">
        <v>189</v>
      </c>
      <c r="B195" s="12" t="s">
        <v>107</v>
      </c>
      <c r="C195" s="12" t="s">
        <v>71</v>
      </c>
      <c r="D195" s="12" t="s">
        <v>72</v>
      </c>
      <c r="E195" s="12" t="s">
        <v>69</v>
      </c>
      <c r="F195" s="12" t="s">
        <v>32</v>
      </c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5" t="n">
        <v>12</v>
      </c>
      <c r="U195" s="15" t="n">
        <v>13.66</v>
      </c>
      <c r="V195" s="12" t="n"/>
      <c r="W195" s="12" t="n"/>
      <c r="X195" s="12" t="n"/>
      <c r="Y195" s="12" t="n"/>
      <c r="Z195" s="12" t="n"/>
      <c r="AA195" s="15" t="n">
        <v>5.33</v>
      </c>
      <c r="AB195" s="12" t="n"/>
      <c r="AC195" s="12" t="n"/>
      <c r="AD195" s="12" t="n"/>
      <c r="AE195" s="12" t="n"/>
      <c r="AF195" s="12" t="n"/>
      <c r="AG195" s="12" t="n"/>
      <c r="AH195" s="15" t="n">
        <v>7</v>
      </c>
      <c r="AI195" s="15" t="n">
        <v>9</v>
      </c>
      <c r="AJ195" s="12" t="n"/>
      <c r="AK195" s="12" t="n"/>
      <c r="AL195" s="12" t="n"/>
      <c r="AM195" s="13">
        <f>COUNT(H195:AL195)</f>
        <v/>
      </c>
      <c r="AN195" s="12" t="n"/>
      <c r="AO195" s="12" t="n"/>
      <c r="AP195" s="12" t="n"/>
      <c r="AQ195" s="12" t="n"/>
      <c r="AR195" s="12" t="n"/>
      <c r="AS195" s="12" t="n"/>
      <c r="AT195" s="13">
        <f>SUM(H195:AL195)</f>
        <v/>
      </c>
      <c r="AU195" s="12" t="n"/>
      <c r="AV195" s="13">
        <f>SUM(H195,I195,J195,K195,L195,M195,N195,O195,T195,U195,AA195,AB195,AH195,AI195)</f>
        <v/>
      </c>
      <c r="AW195" s="12" t="n"/>
    </row>
    <row r="196" spans="1:49" ht="15.75" customHeight="1" s="55">
      <c r="A196" s="12" t="n">
        <v>190</v>
      </c>
      <c r="B196" s="12" t="s">
        <v>107</v>
      </c>
      <c r="C196" s="12" t="s">
        <v>71</v>
      </c>
      <c r="D196" s="12" t="s">
        <v>72</v>
      </c>
      <c r="E196" s="12" t="s">
        <v>69</v>
      </c>
      <c r="F196" s="12" t="s">
        <v>32</v>
      </c>
      <c r="G196" s="12" t="s">
        <v>49</v>
      </c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5" t="n">
        <v>8</v>
      </c>
      <c r="S196" s="15" t="n">
        <v>8</v>
      </c>
      <c r="T196" s="15" t="s">
        <v>7</v>
      </c>
      <c r="U196" s="15" t="s">
        <v>7</v>
      </c>
      <c r="V196" s="15" t="n">
        <v>8</v>
      </c>
      <c r="W196" s="15" t="n">
        <v>8</v>
      </c>
      <c r="X196" s="15" t="n">
        <v>8</v>
      </c>
      <c r="Y196" s="15" t="n">
        <v>8</v>
      </c>
      <c r="Z196" s="15" t="n">
        <v>8</v>
      </c>
      <c r="AA196" s="15" t="s">
        <v>7</v>
      </c>
      <c r="AB196" s="15" t="s">
        <v>7</v>
      </c>
      <c r="AC196" s="15" t="n">
        <v>8</v>
      </c>
      <c r="AD196" s="15" t="n">
        <v>8</v>
      </c>
      <c r="AE196" s="15" t="n">
        <v>8</v>
      </c>
      <c r="AF196" s="15" t="n">
        <v>8</v>
      </c>
      <c r="AG196" s="15" t="n">
        <v>8</v>
      </c>
      <c r="AH196" s="15" t="s">
        <v>7</v>
      </c>
      <c r="AI196" s="15" t="s">
        <v>7</v>
      </c>
      <c r="AJ196" s="15" t="n">
        <v>8</v>
      </c>
      <c r="AK196" s="15" t="n">
        <v>8</v>
      </c>
      <c r="AL196" s="15" t="n">
        <v>8</v>
      </c>
      <c r="AM196" s="13">
        <f>SUM(H196:AL196)/8</f>
        <v/>
      </c>
      <c r="AN196" s="12" t="n"/>
      <c r="AO196" s="12" t="n"/>
      <c r="AP196" s="12" t="n"/>
      <c r="AQ196" s="12" t="n"/>
      <c r="AR196" s="12" t="n"/>
      <c r="AS196" s="13">
        <f>COUNTIF(H196:AL196,"В")+SUM(H196:AL196)/8</f>
        <v/>
      </c>
      <c r="AT196" s="13">
        <f>SUM(H196:AL196)</f>
        <v/>
      </c>
      <c r="AU196" s="12" t="n"/>
      <c r="AV196" s="12" t="n"/>
      <c r="AW196" s="12" t="n"/>
    </row>
    <row r="197" spans="1:49">
      <c r="A197" s="14" t="n">
        <v>191</v>
      </c>
      <c r="B197" s="14" t="s">
        <v>107</v>
      </c>
      <c r="C197" s="14" t="s">
        <v>71</v>
      </c>
      <c r="D197" s="14" t="s">
        <v>72</v>
      </c>
      <c r="E197" s="14" t="s">
        <v>33</v>
      </c>
      <c r="F197" s="14" t="n"/>
      <c r="G197" s="14" t="n"/>
      <c r="H197" s="14" t="n">
        <v>0</v>
      </c>
      <c r="I197" s="14" t="n">
        <v>0</v>
      </c>
      <c r="J197" s="14" t="n">
        <v>0</v>
      </c>
      <c r="K197" s="14" t="n">
        <v>0</v>
      </c>
      <c r="L197" s="14" t="n">
        <v>0</v>
      </c>
      <c r="M197" s="14" t="n">
        <v>0</v>
      </c>
      <c r="N197" s="14" t="n">
        <v>0</v>
      </c>
      <c r="O197" s="14" t="n">
        <v>0</v>
      </c>
      <c r="P197" s="14" t="n">
        <v>8</v>
      </c>
      <c r="Q197" s="14" t="n">
        <v>8</v>
      </c>
      <c r="R197" s="14" t="n">
        <v>8</v>
      </c>
      <c r="S197" s="14" t="n">
        <v>8</v>
      </c>
      <c r="T197" s="14" t="n">
        <v>12</v>
      </c>
      <c r="U197" s="14" t="n">
        <v>13.66</v>
      </c>
      <c r="V197" s="14" t="n">
        <v>8</v>
      </c>
      <c r="W197" s="14" t="n">
        <v>8</v>
      </c>
      <c r="X197" s="14" t="n">
        <v>8</v>
      </c>
      <c r="Y197" s="14" t="n">
        <v>8</v>
      </c>
      <c r="Z197" s="14" t="n">
        <v>8</v>
      </c>
      <c r="AA197" s="14" t="n">
        <v>5.33</v>
      </c>
      <c r="AB197" s="14" t="n">
        <v>0</v>
      </c>
      <c r="AC197" s="14" t="n">
        <v>8</v>
      </c>
      <c r="AD197" s="14" t="n">
        <v>8</v>
      </c>
      <c r="AE197" s="14" t="n">
        <v>8</v>
      </c>
      <c r="AF197" s="14" t="n">
        <v>8</v>
      </c>
      <c r="AG197" s="14" t="n">
        <v>8</v>
      </c>
      <c r="AH197" s="14" t="n">
        <v>7</v>
      </c>
      <c r="AI197" s="14" t="n">
        <v>9</v>
      </c>
      <c r="AJ197" s="14" t="n">
        <v>8</v>
      </c>
      <c r="AK197" s="14" t="n">
        <v>8</v>
      </c>
      <c r="AL197" s="14" t="n">
        <v>8</v>
      </c>
      <c r="AM197" s="14">
        <f>COUNT(IF(SUM(H192)&gt;0,1,"FALSE"),IF(SUM(I192)&gt;0,1,"FALSE"),IF(SUM(J192)&gt;0,1,"FALSE"),IF(SUM(K192)&gt;0,1,"FALSE"),IF(SUM(L192)&gt;0,1,"FALSE"),IF(SUM(M192)&gt;0,1,"FALSE"),IF(SUM(N192)&gt;0,1,"FALSE"),IF(SUM(O192)&gt;0,1,"FALSE"),IF(SUM(P192,P194,P193)&gt;0,1,"FALSE"),IF(SUM(Q192)&gt;0,1,"FALSE"),IF(SUM(T196,T195)&gt;0,1,"FALSE"),IF(SUM(U195,U196)&gt;0,1,"FALSE"),IF(SUM(AA196,AA195)&gt;0,1,"FALSE"),IF(SUM(AH196,AH195)&gt;0,1,"FALSE"),IF(SUM(AI196,AI195)&gt;0,1,"FALSE"),IF(SUM(R196)&gt;0,1,"FALSE"),IF(SUM(S196)&gt;0,1,"FALSE"),IF(SUM(V196)&gt;0,1,"FALSE"),IF(SUM(W196)&gt;0,1,"FALSE"),IF(SUM(X196)&gt;0,1,"FALSE"),IF(SUM(Y196)&gt;0,1,"FALSE"),IF(SUM(Z196)&gt;0,1,"FALSE"),IF(SUM(AB196)&gt;0,1,"FALSE"),IF(SUM(AC196)&gt;0,1,"FALSE"),IF(SUM(AD196)&gt;0,1,"FALSE"),IF(SUM(AE196)&gt;0,1,"FALSE"),IF(SUM(AF196)&gt;0,1,"FALSE"),IF(SUM(AG196)&gt;0,1,"FALSE"),IF(SUM(AJ196)&gt;0,1,"FALSE"),IF(SUM(AK196)&gt;0,1,"FALSE"),IF(SUM(AL196)&gt;0,1,"FALSE"))</f>
        <v/>
      </c>
      <c r="AN197" s="14" t="n"/>
      <c r="AO197" s="14">
        <f>MAX(AO192:AO196)</f>
        <v/>
      </c>
      <c r="AP197" s="14">
        <f>MAX(AP192:AP196)</f>
        <v/>
      </c>
      <c r="AQ197" s="14">
        <f>MAX(AQ192:AQ196)</f>
        <v/>
      </c>
      <c r="AR197" s="14">
        <f>MAX(AR192:AR196)</f>
        <v/>
      </c>
      <c r="AS197" s="14">
        <f>SUM(AS192:AS196)</f>
        <v/>
      </c>
      <c r="AT197" s="14">
        <f>SUM(AT192:AT196)</f>
        <v/>
      </c>
      <c r="AU197" s="14">
        <f>SUM(AU192:AU196)</f>
        <v/>
      </c>
      <c r="AV197" s="14">
        <f>SUM(AV192:AV196)</f>
        <v/>
      </c>
      <c r="AW197" s="14">
        <f>SUM(AW192:AW196)</f>
        <v/>
      </c>
    </row>
    <row r="198" spans="1:49">
      <c r="A198" s="12" t="n">
        <v>192</v>
      </c>
      <c r="B198" s="12" t="s">
        <v>108</v>
      </c>
      <c r="C198" s="12" t="s">
        <v>71</v>
      </c>
      <c r="D198" s="12" t="s">
        <v>109</v>
      </c>
      <c r="E198" s="12" t="s">
        <v>43</v>
      </c>
      <c r="F198" s="12" t="s">
        <v>32</v>
      </c>
      <c r="G198" s="12" t="n"/>
      <c r="H198" s="12" t="s">
        <v>7</v>
      </c>
      <c r="I198" s="12" t="s">
        <v>7</v>
      </c>
      <c r="J198" s="12" t="s">
        <v>7</v>
      </c>
      <c r="K198" s="12" t="s">
        <v>7</v>
      </c>
      <c r="L198" s="12" t="s">
        <v>7</v>
      </c>
      <c r="M198" s="12" t="s">
        <v>7</v>
      </c>
      <c r="N198" s="12" t="s">
        <v>7</v>
      </c>
      <c r="O198" s="12" t="s">
        <v>7</v>
      </c>
      <c r="P198" s="12" t="n">
        <v>8</v>
      </c>
      <c r="Q198" s="12" t="n"/>
      <c r="R198" s="12" t="n"/>
      <c r="S198" s="12" t="n"/>
      <c r="T198" s="12" t="s">
        <v>7</v>
      </c>
      <c r="U198" s="12" t="s">
        <v>7</v>
      </c>
      <c r="V198" s="12" t="n">
        <v>4.58333</v>
      </c>
      <c r="W198" s="12" t="n">
        <v>8</v>
      </c>
      <c r="X198" s="12" t="n">
        <v>8</v>
      </c>
      <c r="Y198" s="12" t="n">
        <v>1.58333</v>
      </c>
      <c r="Z198" s="12" t="n">
        <v>8</v>
      </c>
      <c r="AA198" s="12" t="s">
        <v>7</v>
      </c>
      <c r="AB198" s="12" t="s">
        <v>7</v>
      </c>
      <c r="AC198" s="12" t="n">
        <v>8</v>
      </c>
      <c r="AD198" s="12" t="n"/>
      <c r="AE198" s="12" t="n"/>
      <c r="AF198" s="12" t="n"/>
      <c r="AG198" s="12" t="n"/>
      <c r="AH198" s="12" t="n"/>
      <c r="AI198" s="12" t="n"/>
      <c r="AJ198" s="12" t="n"/>
      <c r="AK198" s="12" t="n"/>
      <c r="AL198" s="12" t="n"/>
      <c r="AM198" s="13">
        <f>COUNT(H198:AL198)</f>
        <v/>
      </c>
      <c r="AN198" s="12" t="n"/>
      <c r="AO198" s="13">
        <f>COUNTIF(H198:AL198,"О")</f>
        <v/>
      </c>
      <c r="AP198" s="13">
        <f>COUNTIF(H198:AL198,"От")</f>
        <v/>
      </c>
      <c r="AQ198" s="13">
        <f>COUNTIF(H198:AL198,"Б")</f>
        <v/>
      </c>
      <c r="AR198" s="13">
        <f>COUNTIF(H198:AL198,"Н")</f>
        <v/>
      </c>
      <c r="AS198" s="12" t="n"/>
      <c r="AT198" s="13">
        <f>SUM(H198:AL198)</f>
        <v/>
      </c>
      <c r="AU198" s="12" t="n"/>
      <c r="AV198" s="13">
        <f>SUM(H198,I198,J198,K198,L198,M198,N198,O198,T198,U198,AA198,AB198,AH198,AI198)</f>
        <v/>
      </c>
      <c r="AW198" s="12" t="n"/>
    </row>
    <row r="199" spans="1:49" ht="15.75" customHeight="1" s="55">
      <c r="A199" s="12" t="n">
        <v>193</v>
      </c>
      <c r="B199" s="12" t="s">
        <v>108</v>
      </c>
      <c r="C199" s="12" t="s">
        <v>71</v>
      </c>
      <c r="D199" s="12" t="s">
        <v>109</v>
      </c>
      <c r="E199" s="12" t="s">
        <v>78</v>
      </c>
      <c r="F199" s="12" t="s">
        <v>32</v>
      </c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5" t="n">
        <v>0.73463</v>
      </c>
      <c r="T199" s="12" t="n"/>
      <c r="U199" s="12" t="n"/>
      <c r="V199" s="15" t="n">
        <v>3.41667</v>
      </c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  <c r="AJ199" s="12" t="n"/>
      <c r="AK199" s="12" t="n"/>
      <c r="AL199" s="12" t="n"/>
      <c r="AM199" s="13">
        <f>COUNT(H199:AL199)</f>
        <v/>
      </c>
      <c r="AN199" s="12" t="n"/>
      <c r="AO199" s="12" t="n"/>
      <c r="AP199" s="12" t="n"/>
      <c r="AQ199" s="12" t="n"/>
      <c r="AR199" s="12" t="n"/>
      <c r="AS199" s="12" t="n"/>
      <c r="AT199" s="13">
        <f>SUM(H199:AL199)</f>
        <v/>
      </c>
      <c r="AU199" s="12" t="n"/>
      <c r="AV199" s="13">
        <f>SUM(H199,I199,J199,K199,L199,M199,N199,O199,T199,U199,AA199,AB199,AH199,AI199)</f>
        <v/>
      </c>
      <c r="AW199" s="12" t="n"/>
    </row>
    <row r="200" spans="1:49" ht="15.75" customHeight="1" s="55">
      <c r="A200" s="12" t="n">
        <v>194</v>
      </c>
      <c r="B200" s="12" t="s">
        <v>108</v>
      </c>
      <c r="C200" s="12" t="s">
        <v>71</v>
      </c>
      <c r="D200" s="12" t="s">
        <v>109</v>
      </c>
      <c r="E200" s="12" t="s">
        <v>61</v>
      </c>
      <c r="F200" s="12" t="s">
        <v>32</v>
      </c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5" t="n">
        <v>3.25603</v>
      </c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  <c r="AJ200" s="12" t="n"/>
      <c r="AK200" s="12" t="n"/>
      <c r="AL200" s="12" t="n"/>
      <c r="AM200" s="13">
        <f>COUNT(H200:AL200)</f>
        <v/>
      </c>
      <c r="AN200" s="12" t="n"/>
      <c r="AO200" s="12" t="n"/>
      <c r="AP200" s="12" t="n"/>
      <c r="AQ200" s="12" t="n"/>
      <c r="AR200" s="12" t="n"/>
      <c r="AS200" s="12" t="n"/>
      <c r="AT200" s="13">
        <f>SUM(H200:AL200)</f>
        <v/>
      </c>
      <c r="AU200" s="12" t="n"/>
      <c r="AV200" s="13">
        <f>SUM(H200,I200,J200,K200,L200,M200,N200,O200,T200,U200,AA200,AB200,AH200,AI200)</f>
        <v/>
      </c>
      <c r="AW200" s="12" t="n"/>
    </row>
    <row r="201" spans="1:49" ht="15.75" customHeight="1" s="55">
      <c r="A201" s="12" t="n">
        <v>195</v>
      </c>
      <c r="B201" s="12" t="s">
        <v>108</v>
      </c>
      <c r="C201" s="12" t="s">
        <v>71</v>
      </c>
      <c r="D201" s="12" t="s">
        <v>109</v>
      </c>
      <c r="E201" s="12" t="s">
        <v>82</v>
      </c>
      <c r="F201" s="12" t="s">
        <v>32</v>
      </c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5" t="n">
        <v>4.00934</v>
      </c>
      <c r="T201" s="12" t="n"/>
      <c r="U201" s="12" t="n"/>
      <c r="V201" s="12" t="n"/>
      <c r="W201" s="12" t="n"/>
      <c r="X201" s="12" t="n"/>
      <c r="Y201" s="15" t="n">
        <v>6.41667</v>
      </c>
      <c r="Z201" s="15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  <c r="AJ201" s="12" t="n"/>
      <c r="AK201" s="12" t="n"/>
      <c r="AL201" s="12" t="n"/>
      <c r="AM201" s="13">
        <f>COUNT(H201:AL201)</f>
        <v/>
      </c>
      <c r="AN201" s="12" t="n"/>
      <c r="AO201" s="12" t="n"/>
      <c r="AP201" s="12" t="n"/>
      <c r="AQ201" s="12" t="n"/>
      <c r="AR201" s="12" t="n"/>
      <c r="AS201" s="12" t="n"/>
      <c r="AT201" s="13">
        <f>SUM(H201:AL201)</f>
        <v/>
      </c>
      <c r="AU201" s="12" t="n"/>
      <c r="AV201" s="13">
        <f>SUM(H201,I201,J201,K201,L201,M201,N201,O201,T201,U201,AA201,AB201,AH201,AI201)</f>
        <v/>
      </c>
      <c r="AW201" s="12" t="n"/>
    </row>
    <row r="202" spans="1:49" ht="15.75" customHeight="1" s="55">
      <c r="A202" s="12" t="n">
        <v>196</v>
      </c>
      <c r="B202" s="12" t="s">
        <v>108</v>
      </c>
      <c r="C202" s="12" t="s">
        <v>71</v>
      </c>
      <c r="D202" s="12" t="s">
        <v>109</v>
      </c>
      <c r="E202" s="12" t="s">
        <v>78</v>
      </c>
      <c r="F202" s="12" t="s">
        <v>32</v>
      </c>
      <c r="G202" s="12" t="n"/>
      <c r="H202" s="12" t="n"/>
      <c r="I202" s="12" t="n"/>
      <c r="J202" s="12" t="n"/>
      <c r="K202" s="12" t="n"/>
      <c r="L202" s="15" t="n">
        <v>6</v>
      </c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  <c r="AJ202" s="12" t="n"/>
      <c r="AK202" s="12" t="n"/>
      <c r="AL202" s="12" t="n"/>
      <c r="AM202" s="13">
        <f>COUNT(H202:AL202)</f>
        <v/>
      </c>
      <c r="AN202" s="12" t="n"/>
      <c r="AO202" s="12" t="n"/>
      <c r="AP202" s="12" t="n"/>
      <c r="AQ202" s="12" t="n"/>
      <c r="AR202" s="12" t="n"/>
      <c r="AS202" s="12" t="n"/>
      <c r="AT202" s="13">
        <f>SUM(H202:AL202)</f>
        <v/>
      </c>
      <c r="AU202" s="12" t="n"/>
      <c r="AV202" s="13">
        <f>SUM(H202,I202,J202,K202,L202,M202,N202,O202,T202,U202,AA202,AB202,AH202,AI202)</f>
        <v/>
      </c>
      <c r="AW202" s="12" t="n"/>
    </row>
    <row r="203" spans="1:49" ht="15.75" customHeight="1" s="55">
      <c r="A203" s="12" t="n">
        <v>197</v>
      </c>
      <c r="B203" s="12" t="s">
        <v>108</v>
      </c>
      <c r="C203" s="12" t="s">
        <v>71</v>
      </c>
      <c r="D203" s="12" t="s">
        <v>109</v>
      </c>
      <c r="E203" s="12" t="s">
        <v>61</v>
      </c>
      <c r="F203" s="12" t="s">
        <v>32</v>
      </c>
      <c r="G203" s="12" t="s">
        <v>49</v>
      </c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5" t="n">
        <v>8</v>
      </c>
      <c r="R203" s="15" t="n">
        <v>8</v>
      </c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  <c r="AJ203" s="12" t="n"/>
      <c r="AK203" s="12" t="n"/>
      <c r="AL203" s="12" t="n"/>
      <c r="AM203" s="13">
        <f>SUM(H203:AL203)/8</f>
        <v/>
      </c>
      <c r="AN203" s="12" t="n"/>
      <c r="AO203" s="12" t="n"/>
      <c r="AP203" s="12" t="n"/>
      <c r="AQ203" s="12" t="n"/>
      <c r="AR203" s="12" t="n"/>
      <c r="AS203" s="13">
        <f>COUNTIF(H203:AL203,"В")+SUM(H203:AL203)/8</f>
        <v/>
      </c>
      <c r="AT203" s="13">
        <f>SUM(H203:AL203)</f>
        <v/>
      </c>
      <c r="AU203" s="12" t="n"/>
      <c r="AV203" s="12" t="n"/>
      <c r="AW203" s="12" t="n"/>
    </row>
    <row r="204" spans="1:49" ht="15.75" customHeight="1" s="55">
      <c r="A204" s="12" t="n">
        <v>198</v>
      </c>
      <c r="B204" s="12" t="s">
        <v>108</v>
      </c>
      <c r="C204" s="12" t="s">
        <v>71</v>
      </c>
      <c r="D204" s="12" t="s">
        <v>109</v>
      </c>
      <c r="E204" s="12" t="s">
        <v>69</v>
      </c>
      <c r="F204" s="12" t="s">
        <v>32</v>
      </c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5" t="n">
        <v>8</v>
      </c>
      <c r="AI204" s="15" t="n">
        <v>9</v>
      </c>
      <c r="AJ204" s="12" t="n"/>
      <c r="AK204" s="12" t="n"/>
      <c r="AL204" s="12" t="n"/>
      <c r="AM204" s="13">
        <f>COUNT(H204:AL204)</f>
        <v/>
      </c>
      <c r="AN204" s="12" t="n"/>
      <c r="AO204" s="12" t="n"/>
      <c r="AP204" s="12" t="n"/>
      <c r="AQ204" s="12" t="n"/>
      <c r="AR204" s="12" t="n"/>
      <c r="AS204" s="12" t="n"/>
      <c r="AT204" s="13">
        <f>SUM(H204:AL204)</f>
        <v/>
      </c>
      <c r="AU204" s="12" t="n"/>
      <c r="AV204" s="13">
        <f>SUM(H204,I204,J204,K204,L204,M204,N204,O204,T204,U204,AA204,AB204,AH204,AI204)</f>
        <v/>
      </c>
      <c r="AW204" s="12" t="n"/>
    </row>
    <row r="205" spans="1:49" ht="15.75" customHeight="1" s="55">
      <c r="A205" s="12" t="n">
        <v>199</v>
      </c>
      <c r="B205" s="12" t="s">
        <v>108</v>
      </c>
      <c r="C205" s="12" t="s">
        <v>71</v>
      </c>
      <c r="D205" s="12" t="s">
        <v>109</v>
      </c>
      <c r="E205" s="12" t="s">
        <v>69</v>
      </c>
      <c r="F205" s="12" t="s">
        <v>32</v>
      </c>
      <c r="G205" s="12" t="s">
        <v>49</v>
      </c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5" t="n">
        <v>8</v>
      </c>
      <c r="AE205" s="15" t="n">
        <v>8</v>
      </c>
      <c r="AF205" s="15" t="n">
        <v>8</v>
      </c>
      <c r="AG205" s="15" t="n">
        <v>8</v>
      </c>
      <c r="AH205" s="15" t="s">
        <v>7</v>
      </c>
      <c r="AI205" s="15" t="s">
        <v>7</v>
      </c>
      <c r="AJ205" s="15" t="n">
        <v>8</v>
      </c>
      <c r="AK205" s="15" t="n">
        <v>8</v>
      </c>
      <c r="AL205" s="15" t="n">
        <v>8</v>
      </c>
      <c r="AM205" s="13">
        <f>SUM(H205:AL205)/8</f>
        <v/>
      </c>
      <c r="AN205" s="12" t="n"/>
      <c r="AO205" s="12" t="n"/>
      <c r="AP205" s="12" t="n"/>
      <c r="AQ205" s="12" t="n"/>
      <c r="AR205" s="12" t="n"/>
      <c r="AS205" s="13">
        <f>COUNTIF(H205:AL205,"В")+SUM(H205:AL205)/8</f>
        <v/>
      </c>
      <c r="AT205" s="13">
        <f>SUM(H205:AL205)</f>
        <v/>
      </c>
      <c r="AU205" s="12" t="n"/>
      <c r="AV205" s="12" t="n"/>
      <c r="AW205" s="12" t="n"/>
    </row>
    <row r="206" spans="1:49">
      <c r="A206" s="14" t="n">
        <v>200</v>
      </c>
      <c r="B206" s="14" t="s">
        <v>108</v>
      </c>
      <c r="C206" s="14" t="s">
        <v>71</v>
      </c>
      <c r="D206" s="14" t="s">
        <v>109</v>
      </c>
      <c r="E206" s="14" t="s">
        <v>33</v>
      </c>
      <c r="F206" s="14" t="n"/>
      <c r="G206" s="14" t="n"/>
      <c r="H206" s="14" t="n">
        <v>0</v>
      </c>
      <c r="I206" s="14" t="n">
        <v>0</v>
      </c>
      <c r="J206" s="14" t="n">
        <v>0</v>
      </c>
      <c r="K206" s="14" t="n">
        <v>0</v>
      </c>
      <c r="L206" s="14" t="n">
        <v>6</v>
      </c>
      <c r="M206" s="14" t="n">
        <v>0</v>
      </c>
      <c r="N206" s="14" t="n">
        <v>0</v>
      </c>
      <c r="O206" s="14" t="n">
        <v>0</v>
      </c>
      <c r="P206" s="14" t="n">
        <v>8</v>
      </c>
      <c r="Q206" s="14" t="n">
        <v>8</v>
      </c>
      <c r="R206" s="14" t="n">
        <v>8</v>
      </c>
      <c r="S206" s="14" t="n">
        <v>8</v>
      </c>
      <c r="T206" s="14" t="n">
        <v>0</v>
      </c>
      <c r="U206" s="14" t="n">
        <v>0</v>
      </c>
      <c r="V206" s="14" t="n">
        <v>8</v>
      </c>
      <c r="W206" s="14" t="n">
        <v>8</v>
      </c>
      <c r="X206" s="14" t="n">
        <v>8</v>
      </c>
      <c r="Y206" s="14" t="n">
        <v>8</v>
      </c>
      <c r="Z206" s="14" t="n">
        <v>8</v>
      </c>
      <c r="AA206" s="14" t="n">
        <v>0</v>
      </c>
      <c r="AB206" s="14" t="n">
        <v>0</v>
      </c>
      <c r="AC206" s="14" t="n">
        <v>8</v>
      </c>
      <c r="AD206" s="14" t="n">
        <v>8</v>
      </c>
      <c r="AE206" s="14" t="n">
        <v>8</v>
      </c>
      <c r="AF206" s="14" t="n">
        <v>8</v>
      </c>
      <c r="AG206" s="14" t="n">
        <v>8</v>
      </c>
      <c r="AH206" s="14" t="n">
        <v>8</v>
      </c>
      <c r="AI206" s="14" t="n">
        <v>9</v>
      </c>
      <c r="AJ206" s="14" t="n">
        <v>8</v>
      </c>
      <c r="AK206" s="14" t="n">
        <v>8</v>
      </c>
      <c r="AL206" s="14" t="n">
        <v>8</v>
      </c>
      <c r="AM206" s="14">
        <f>COUNT(IF(SUM(H198)&gt;0,1,"FALSE"),IF(SUM(I198)&gt;0,1,"FALSE"),IF(SUM(J198)&gt;0,1,"FALSE"),IF(SUM(K198)&gt;0,1,"FALSE"),IF(SUM(L202,L198)&gt;0,1,"FALSE"),IF(SUM(M198)&gt;0,1,"FALSE"),IF(SUM(N198)&gt;0,1,"FALSE"),IF(SUM(O198)&gt;0,1,"FALSE"),IF(SUM(P198)&gt;0,1,"FALSE"),IF(SUM(S200,S199,S198,S201)&gt;0,1,"FALSE"),IF(SUM(T199,T201,T198)&gt;0,1,"FALSE"),IF(SUM(U198,U199,U201)&gt;0,1,"FALSE"),IF(SUM(V198,V199)&gt;0,1,"FALSE"),IF(SUM(W198)&gt;0,1,"FALSE"),IF(SUM(X198)&gt;0,1,"FALSE"),IF(SUM(Y201,Y198)&gt;0,1,"FALSE"),IF(SUM(Z201,Z198)&gt;0,1,"FALSE"),IF(SUM(AA198)&gt;0,1,"FALSE"),IF(SUM(AB198)&gt;0,1,"FALSE"),IF(SUM(AC198)&gt;0,1,"FALSE"),IF(SUM(Q203)&gt;0,1,"FALSE"),IF(SUM(R203)&gt;0,1,"FALSE"),IF(SUM(AH204,AH205)&gt;0,1,"FALSE"),IF(SUM(AI204,AI205)&gt;0,1,"FALSE"),IF(SUM(AD205)&gt;0,1,"FALSE"),IF(SUM(AE205)&gt;0,1,"FALSE"),IF(SUM(AF205)&gt;0,1,"FALSE"),IF(SUM(AG205)&gt;0,1,"FALSE"),IF(SUM(AJ205)&gt;0,1,"FALSE"),IF(SUM(AK205)&gt;0,1,"FALSE"),IF(SUM(AL205)&gt;0,1,"FALSE"))</f>
        <v/>
      </c>
      <c r="AN206" s="14" t="n"/>
      <c r="AO206" s="14">
        <f>MAX(AO198:AO205)</f>
        <v/>
      </c>
      <c r="AP206" s="14">
        <f>MAX(AP198:AP205)</f>
        <v/>
      </c>
      <c r="AQ206" s="14">
        <f>MAX(AQ198:AQ205)</f>
        <v/>
      </c>
      <c r="AR206" s="14">
        <f>MAX(AR198:AR205)</f>
        <v/>
      </c>
      <c r="AS206" s="14">
        <f>SUM(AS198:AS205)</f>
        <v/>
      </c>
      <c r="AT206" s="14">
        <f>SUM(AT198:AT205)</f>
        <v/>
      </c>
      <c r="AU206" s="14">
        <f>SUM(AU198:AU205)</f>
        <v/>
      </c>
      <c r="AV206" s="14">
        <f>SUM(AV198:AV205)</f>
        <v/>
      </c>
      <c r="AW206" s="14">
        <f>SUM(AW198:AW205)</f>
        <v/>
      </c>
    </row>
    <row r="207" spans="1:49">
      <c r="A207" s="12" t="n">
        <v>201</v>
      </c>
      <c r="B207" s="12" t="s">
        <v>110</v>
      </c>
      <c r="C207" s="12" t="s">
        <v>71</v>
      </c>
      <c r="D207" s="12" t="s">
        <v>72</v>
      </c>
      <c r="E207" s="12" t="s">
        <v>43</v>
      </c>
      <c r="F207" s="12" t="s">
        <v>32</v>
      </c>
      <c r="G207" s="12" t="n"/>
      <c r="H207" s="12" t="s">
        <v>7</v>
      </c>
      <c r="I207" s="12" t="s">
        <v>7</v>
      </c>
      <c r="J207" s="12" t="s">
        <v>7</v>
      </c>
      <c r="K207" s="12" t="s">
        <v>7</v>
      </c>
      <c r="L207" s="12" t="s">
        <v>7</v>
      </c>
      <c r="M207" s="12" t="s">
        <v>7</v>
      </c>
      <c r="N207" s="12" t="s">
        <v>7</v>
      </c>
      <c r="O207" s="12" t="s">
        <v>7</v>
      </c>
      <c r="P207" s="12" t="n">
        <v>8</v>
      </c>
      <c r="Q207" s="12" t="n">
        <v>8</v>
      </c>
      <c r="R207" s="12" t="n">
        <v>1.38333</v>
      </c>
      <c r="S207" s="12" t="n">
        <v>0.08333</v>
      </c>
      <c r="T207" s="12" t="s">
        <v>7</v>
      </c>
      <c r="U207" s="12" t="s">
        <v>7</v>
      </c>
      <c r="V207" s="12" t="n">
        <v>8</v>
      </c>
      <c r="W207" s="12" t="n">
        <v>8</v>
      </c>
      <c r="X207" s="12" t="n">
        <v>8</v>
      </c>
      <c r="Y207" s="12" t="n">
        <v>8</v>
      </c>
      <c r="Z207" s="12" t="n">
        <v>0.66667</v>
      </c>
      <c r="AA207" s="12" t="s">
        <v>7</v>
      </c>
      <c r="AB207" s="12" t="s">
        <v>7</v>
      </c>
      <c r="AC207" s="12" t="n">
        <v>8</v>
      </c>
      <c r="AD207" s="12" t="n"/>
      <c r="AE207" s="12" t="n"/>
      <c r="AF207" s="12" t="n"/>
      <c r="AG207" s="12" t="n"/>
      <c r="AH207" s="12" t="n"/>
      <c r="AI207" s="12" t="n"/>
      <c r="AJ207" s="12" t="n"/>
      <c r="AK207" s="12" t="n"/>
      <c r="AL207" s="12" t="n"/>
      <c r="AM207" s="13">
        <f>COUNT(H207:AL207)</f>
        <v/>
      </c>
      <c r="AN207" s="12" t="n"/>
      <c r="AO207" s="13">
        <f>COUNTIF(H207:AL207,"О")</f>
        <v/>
      </c>
      <c r="AP207" s="13">
        <f>COUNTIF(H207:AL207,"От")</f>
        <v/>
      </c>
      <c r="AQ207" s="13">
        <f>COUNTIF(H207:AL207,"Б")</f>
        <v/>
      </c>
      <c r="AR207" s="13">
        <f>COUNTIF(H207:AL207,"Н")</f>
        <v/>
      </c>
      <c r="AS207" s="12" t="n"/>
      <c r="AT207" s="13">
        <f>SUM(H207:AL207)</f>
        <v/>
      </c>
      <c r="AU207" s="12" t="n"/>
      <c r="AV207" s="13">
        <f>SUM(H207,I207,J207,K207,L207,M207,N207,O207,T207,U207,AA207,AB207,AH207,AI207)</f>
        <v/>
      </c>
      <c r="AW207" s="12" t="n"/>
    </row>
    <row r="208" spans="1:49" ht="15.75" customHeight="1" s="55">
      <c r="A208" s="12" t="n">
        <v>202</v>
      </c>
      <c r="B208" s="12" t="s">
        <v>110</v>
      </c>
      <c r="C208" s="12" t="s">
        <v>71</v>
      </c>
      <c r="D208" s="12" t="s">
        <v>72</v>
      </c>
      <c r="E208" s="12" t="s">
        <v>89</v>
      </c>
      <c r="F208" s="12" t="s">
        <v>32</v>
      </c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5" t="n">
        <v>3.3</v>
      </c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  <c r="AJ208" s="12" t="n"/>
      <c r="AK208" s="12" t="n"/>
      <c r="AL208" s="12" t="n"/>
      <c r="AM208" s="13">
        <f>COUNT(H208:AL208)</f>
        <v/>
      </c>
      <c r="AN208" s="12" t="n"/>
      <c r="AO208" s="12" t="n"/>
      <c r="AP208" s="12" t="n"/>
      <c r="AQ208" s="12" t="n"/>
      <c r="AR208" s="12" t="n"/>
      <c r="AS208" s="12" t="n"/>
      <c r="AT208" s="13">
        <f>SUM(H208:AL208)</f>
        <v/>
      </c>
      <c r="AU208" s="12" t="n"/>
      <c r="AV208" s="13">
        <f>SUM(H208,I208,J208,K208,L208,M208,N208,O208,T208,U208,AA208,AB208,AH208,AI208)</f>
        <v/>
      </c>
      <c r="AW208" s="12" t="n"/>
    </row>
    <row r="209" spans="1:49" ht="15.75" customHeight="1" s="55">
      <c r="A209" s="12" t="n">
        <v>203</v>
      </c>
      <c r="B209" s="12" t="s">
        <v>110</v>
      </c>
      <c r="C209" s="12" t="s">
        <v>71</v>
      </c>
      <c r="D209" s="12" t="s">
        <v>72</v>
      </c>
      <c r="E209" s="12" t="s">
        <v>82</v>
      </c>
      <c r="F209" s="12" t="s">
        <v>32</v>
      </c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5" t="n">
        <v>3.31667</v>
      </c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  <c r="AJ209" s="12" t="n"/>
      <c r="AK209" s="12" t="n"/>
      <c r="AL209" s="12" t="n"/>
      <c r="AM209" s="13">
        <f>COUNT(H209:AL209)</f>
        <v/>
      </c>
      <c r="AN209" s="12" t="n"/>
      <c r="AO209" s="12" t="n"/>
      <c r="AP209" s="12" t="n"/>
      <c r="AQ209" s="12" t="n"/>
      <c r="AR209" s="12" t="n"/>
      <c r="AS209" s="12" t="n"/>
      <c r="AT209" s="13">
        <f>SUM(H209:AL209)</f>
        <v/>
      </c>
      <c r="AU209" s="12" t="n"/>
      <c r="AV209" s="13">
        <f>SUM(H209,I209,J209,K209,L209,M209,N209,O209,T209,U209,AA209,AB209,AH209,AI209)</f>
        <v/>
      </c>
      <c r="AW209" s="12" t="n"/>
    </row>
    <row r="210" spans="1:49" ht="15.75" customHeight="1" s="55">
      <c r="A210" s="12" t="n">
        <v>204</v>
      </c>
      <c r="B210" s="12" t="s">
        <v>110</v>
      </c>
      <c r="C210" s="12" t="s">
        <v>71</v>
      </c>
      <c r="D210" s="12" t="s">
        <v>72</v>
      </c>
      <c r="E210" s="12" t="s">
        <v>85</v>
      </c>
      <c r="F210" s="12" t="s">
        <v>32</v>
      </c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5" t="n">
        <v>7.91667</v>
      </c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  <c r="AJ210" s="12" t="n"/>
      <c r="AK210" s="12" t="n"/>
      <c r="AL210" s="12" t="n"/>
      <c r="AM210" s="13">
        <f>COUNT(H210:AL210)</f>
        <v/>
      </c>
      <c r="AN210" s="12" t="n"/>
      <c r="AO210" s="12" t="n"/>
      <c r="AP210" s="12" t="n"/>
      <c r="AQ210" s="12" t="n"/>
      <c r="AR210" s="12" t="n"/>
      <c r="AS210" s="12" t="n"/>
      <c r="AT210" s="13">
        <f>SUM(H210:AL210)</f>
        <v/>
      </c>
      <c r="AU210" s="12" t="n"/>
      <c r="AV210" s="13">
        <f>SUM(H210,I210,J210,K210,L210,M210,N210,O210,T210,U210,AA210,AB210,AH210,AI210)</f>
        <v/>
      </c>
      <c r="AW210" s="12" t="n"/>
    </row>
    <row r="211" spans="1:49" ht="15.75" customHeight="1" s="55">
      <c r="A211" s="12" t="n">
        <v>205</v>
      </c>
      <c r="B211" s="12" t="s">
        <v>110</v>
      </c>
      <c r="C211" s="12" t="s">
        <v>71</v>
      </c>
      <c r="D211" s="12" t="s">
        <v>72</v>
      </c>
      <c r="E211" s="12" t="s">
        <v>78</v>
      </c>
      <c r="F211" s="12" t="s">
        <v>32</v>
      </c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5" t="n">
        <v>7.33333</v>
      </c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  <c r="AJ211" s="12" t="n"/>
      <c r="AK211" s="12" t="n"/>
      <c r="AL211" s="12" t="n"/>
      <c r="AM211" s="13">
        <f>COUNT(H211:AL211)</f>
        <v/>
      </c>
      <c r="AN211" s="12" t="n"/>
      <c r="AO211" s="12" t="n"/>
      <c r="AP211" s="12" t="n"/>
      <c r="AQ211" s="12" t="n"/>
      <c r="AR211" s="12" t="n"/>
      <c r="AS211" s="12" t="n"/>
      <c r="AT211" s="13">
        <f>SUM(H211:AL211)</f>
        <v/>
      </c>
      <c r="AU211" s="12" t="n"/>
      <c r="AV211" s="13">
        <f>SUM(H211,I211,J211,K211,L211,M211,N211,O211,T211,U211,AA211,AB211,AH211,AI211)</f>
        <v/>
      </c>
      <c r="AW211" s="12" t="n"/>
    </row>
    <row r="212" spans="1:49">
      <c r="A212" s="14" t="n">
        <v>206</v>
      </c>
      <c r="B212" s="14" t="s">
        <v>110</v>
      </c>
      <c r="C212" s="14" t="s">
        <v>71</v>
      </c>
      <c r="D212" s="14" t="s">
        <v>72</v>
      </c>
      <c r="E212" s="14" t="s">
        <v>33</v>
      </c>
      <c r="F212" s="14" t="n"/>
      <c r="G212" s="14" t="n"/>
      <c r="H212" s="14" t="n">
        <v>0</v>
      </c>
      <c r="I212" s="14" t="n">
        <v>0</v>
      </c>
      <c r="J212" s="14" t="n">
        <v>0</v>
      </c>
      <c r="K212" s="14" t="n">
        <v>0</v>
      </c>
      <c r="L212" s="14" t="n">
        <v>0</v>
      </c>
      <c r="M212" s="14" t="n">
        <v>0</v>
      </c>
      <c r="N212" s="14" t="n">
        <v>0</v>
      </c>
      <c r="O212" s="14" t="n">
        <v>0</v>
      </c>
      <c r="P212" s="14" t="n">
        <v>8</v>
      </c>
      <c r="Q212" s="14" t="n">
        <v>8</v>
      </c>
      <c r="R212" s="14" t="n">
        <v>8</v>
      </c>
      <c r="S212" s="14" t="n">
        <v>8</v>
      </c>
      <c r="T212" s="14" t="n">
        <v>0</v>
      </c>
      <c r="U212" s="14" t="n">
        <v>0</v>
      </c>
      <c r="V212" s="14" t="n">
        <v>8</v>
      </c>
      <c r="W212" s="14" t="n">
        <v>8</v>
      </c>
      <c r="X212" s="14" t="n">
        <v>8</v>
      </c>
      <c r="Y212" s="14" t="n">
        <v>8</v>
      </c>
      <c r="Z212" s="14" t="n">
        <v>8</v>
      </c>
      <c r="AA212" s="14" t="n">
        <v>0</v>
      </c>
      <c r="AB212" s="14" t="n">
        <v>0</v>
      </c>
      <c r="AC212" s="14" t="n">
        <v>8</v>
      </c>
      <c r="AD212" s="14" t="n"/>
      <c r="AE212" s="14" t="n"/>
      <c r="AF212" s="14" t="n"/>
      <c r="AG212" s="14" t="n"/>
      <c r="AH212" s="14" t="n"/>
      <c r="AI212" s="14" t="n"/>
      <c r="AJ212" s="14" t="n"/>
      <c r="AK212" s="14" t="n"/>
      <c r="AL212" s="14" t="n"/>
      <c r="AM212" s="14">
        <f>COUNT(IF(SUM(H207)&gt;0,1,"FALSE"),IF(SUM(I207)&gt;0,1,"FALSE"),IF(SUM(J207)&gt;0,1,"FALSE"),IF(SUM(K207)&gt;0,1,"FALSE"),IF(SUM(L207)&gt;0,1,"FALSE"),IF(SUM(M207)&gt;0,1,"FALSE"),IF(SUM(N207)&gt;0,1,"FALSE"),IF(SUM(O207)&gt;0,1,"FALSE"),IF(SUM(P207)&gt;0,1,"FALSE"),IF(SUM(Q207)&gt;0,1,"FALSE"),IF(SUM(R208,R207,R209)&gt;0,1,"FALSE"),IF(SUM(S210,S207)&gt;0,1,"FALSE"),IF(SUM(T210,T207)&gt;0,1,"FALSE"),IF(SUM(U207,U210)&gt;0,1,"FALSE"),IF(SUM(V207)&gt;0,1,"FALSE"),IF(SUM(W207)&gt;0,1,"FALSE"),IF(SUM(X207)&gt;0,1,"FALSE"),IF(SUM(Y207)&gt;0,1,"FALSE"),IF(SUM(Z211,Z207)&gt;0,1,"FALSE"),IF(SUM(AA207)&gt;0,1,"FALSE"),IF(SUM(AB207)&gt;0,1,"FALSE"),IF(SUM(AC207)&gt;0,1,"FALSE"))</f>
        <v/>
      </c>
      <c r="AN212" s="14" t="n"/>
      <c r="AO212" s="14">
        <f>MAX(AO207:AO211)</f>
        <v/>
      </c>
      <c r="AP212" s="14">
        <f>MAX(AP207:AP211)</f>
        <v/>
      </c>
      <c r="AQ212" s="14">
        <f>MAX(AQ207:AQ211)</f>
        <v/>
      </c>
      <c r="AR212" s="14">
        <f>MAX(AR207:AR211)</f>
        <v/>
      </c>
      <c r="AS212" s="14">
        <f>SUM(AS207:AS211)</f>
        <v/>
      </c>
      <c r="AT212" s="14">
        <f>SUM(AT207:AT211)</f>
        <v/>
      </c>
      <c r="AU212" s="14">
        <f>SUM(AU207:AU211)</f>
        <v/>
      </c>
      <c r="AV212" s="14">
        <f>SUM(AV207:AV211)</f>
        <v/>
      </c>
      <c r="AW212" s="14">
        <f>SUM(AW207:AW211)</f>
        <v/>
      </c>
    </row>
    <row r="213" spans="1:49" ht="15.75" customHeight="1" s="55">
      <c r="A213" s="12" t="n">
        <v>207</v>
      </c>
      <c r="B213" s="12" t="s">
        <v>111</v>
      </c>
      <c r="C213" s="12" t="s">
        <v>71</v>
      </c>
      <c r="D213" s="12" t="s">
        <v>51</v>
      </c>
      <c r="E213" s="12" t="s">
        <v>43</v>
      </c>
      <c r="F213" s="12" t="s">
        <v>32</v>
      </c>
      <c r="G213" s="12" t="n"/>
      <c r="H213" s="12" t="s">
        <v>7</v>
      </c>
      <c r="I213" s="12" t="s">
        <v>7</v>
      </c>
      <c r="J213" s="12" t="s">
        <v>7</v>
      </c>
      <c r="K213" s="12" t="s">
        <v>7</v>
      </c>
      <c r="L213" s="12" t="s">
        <v>7</v>
      </c>
      <c r="M213" s="12" t="s">
        <v>7</v>
      </c>
      <c r="N213" s="12" t="s">
        <v>7</v>
      </c>
      <c r="O213" s="12" t="s">
        <v>7</v>
      </c>
      <c r="P213" s="15" t="s">
        <v>0</v>
      </c>
      <c r="Q213" s="12" t="n">
        <v>8</v>
      </c>
      <c r="R213" s="12" t="n">
        <v>8</v>
      </c>
      <c r="S213" s="12" t="n">
        <v>8</v>
      </c>
      <c r="T213" s="12" t="s">
        <v>7</v>
      </c>
      <c r="U213" s="12" t="s">
        <v>7</v>
      </c>
      <c r="V213" s="12" t="n">
        <v>8</v>
      </c>
      <c r="W213" s="12" t="n">
        <v>8</v>
      </c>
      <c r="X213" s="12" t="n">
        <v>8</v>
      </c>
      <c r="Y213" s="12" t="n">
        <v>8</v>
      </c>
      <c r="Z213" s="12" t="n">
        <v>8</v>
      </c>
      <c r="AA213" s="12" t="s">
        <v>7</v>
      </c>
      <c r="AB213" s="12" t="s">
        <v>7</v>
      </c>
      <c r="AC213" s="12" t="n">
        <v>8</v>
      </c>
      <c r="AD213" s="12" t="n"/>
      <c r="AE213" s="12" t="n"/>
      <c r="AF213" s="12" t="n"/>
      <c r="AG213" s="12" t="n"/>
      <c r="AH213" s="12" t="n"/>
      <c r="AI213" s="12" t="n"/>
      <c r="AJ213" s="12" t="n"/>
      <c r="AK213" s="12" t="n"/>
      <c r="AL213" s="12" t="n"/>
      <c r="AM213" s="13">
        <f>COUNT(H213:AL213)</f>
        <v/>
      </c>
      <c r="AN213" s="12" t="n"/>
      <c r="AO213" s="13">
        <f>COUNTIF(H213:AL213,"О")</f>
        <v/>
      </c>
      <c r="AP213" s="13">
        <f>COUNTIF(H213:AL213,"От")</f>
        <v/>
      </c>
      <c r="AQ213" s="13">
        <f>COUNTIF(H213:AL213,"Б")</f>
        <v/>
      </c>
      <c r="AR213" s="13">
        <f>COUNTIF(H213:AL213,"Н")</f>
        <v/>
      </c>
      <c r="AS213" s="12" t="n"/>
      <c r="AT213" s="13">
        <f>SUM(H213:AL213)</f>
        <v/>
      </c>
      <c r="AU213" s="12" t="n"/>
      <c r="AV213" s="13">
        <f>SUM(H213,I213,J213,K213,L213,M213,N213,O213,T213,U213,AA213,AB213,AH213,AI213)</f>
        <v/>
      </c>
      <c r="AW213" s="12" t="n"/>
    </row>
    <row r="214" spans="1:49" ht="15.75" customHeight="1" s="55">
      <c r="A214" s="12" t="n">
        <v>208</v>
      </c>
      <c r="B214" s="12" t="s">
        <v>111</v>
      </c>
      <c r="C214" s="12" t="s">
        <v>71</v>
      </c>
      <c r="D214" s="12" t="s">
        <v>51</v>
      </c>
      <c r="E214" s="12" t="s">
        <v>69</v>
      </c>
      <c r="F214" s="12" t="s">
        <v>32</v>
      </c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5" t="n">
        <v>8</v>
      </c>
      <c r="AI214" s="15" t="n">
        <v>9</v>
      </c>
      <c r="AJ214" s="12" t="n"/>
      <c r="AK214" s="12" t="n"/>
      <c r="AL214" s="12" t="n"/>
      <c r="AM214" s="13">
        <f>COUNT(H214:AL214)</f>
        <v/>
      </c>
      <c r="AN214" s="12" t="n"/>
      <c r="AO214" s="12" t="n"/>
      <c r="AP214" s="12" t="n"/>
      <c r="AQ214" s="12" t="n"/>
      <c r="AR214" s="12" t="n"/>
      <c r="AS214" s="12" t="n"/>
      <c r="AT214" s="13">
        <f>SUM(H214:AL214)</f>
        <v/>
      </c>
      <c r="AU214" s="12" t="n"/>
      <c r="AV214" s="13">
        <f>SUM(H214,I214,J214,K214,L214,M214,N214,O214,T214,U214,AA214,AB214,AH214,AI214)</f>
        <v/>
      </c>
      <c r="AW214" s="12" t="n"/>
    </row>
    <row r="215" spans="1:49" ht="15.75" customHeight="1" s="55">
      <c r="A215" s="12" t="n">
        <v>209</v>
      </c>
      <c r="B215" s="12" t="s">
        <v>111</v>
      </c>
      <c r="C215" s="12" t="s">
        <v>71</v>
      </c>
      <c r="D215" s="12" t="s">
        <v>51</v>
      </c>
      <c r="E215" s="12" t="s">
        <v>69</v>
      </c>
      <c r="F215" s="12" t="s">
        <v>32</v>
      </c>
      <c r="G215" s="12" t="s">
        <v>49</v>
      </c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5" t="n">
        <v>8</v>
      </c>
      <c r="AE215" s="15" t="n">
        <v>8</v>
      </c>
      <c r="AF215" s="15" t="n">
        <v>8</v>
      </c>
      <c r="AG215" s="15" t="n">
        <v>8</v>
      </c>
      <c r="AH215" s="15" t="s">
        <v>7</v>
      </c>
      <c r="AI215" s="15" t="s">
        <v>7</v>
      </c>
      <c r="AJ215" s="15" t="n">
        <v>8</v>
      </c>
      <c r="AK215" s="15" t="n">
        <v>8</v>
      </c>
      <c r="AL215" s="15" t="n">
        <v>8</v>
      </c>
      <c r="AM215" s="13">
        <f>SUM(H215:AL215)/8</f>
        <v/>
      </c>
      <c r="AN215" s="12" t="n"/>
      <c r="AO215" s="12" t="n"/>
      <c r="AP215" s="12" t="n"/>
      <c r="AQ215" s="12" t="n"/>
      <c r="AR215" s="12" t="n"/>
      <c r="AS215" s="13">
        <f>COUNTIF(H215:AL215,"В")+SUM(H215:AL215)/8</f>
        <v/>
      </c>
      <c r="AT215" s="13">
        <f>SUM(H215:AL215)</f>
        <v/>
      </c>
      <c r="AU215" s="12" t="n"/>
      <c r="AV215" s="12" t="n"/>
      <c r="AW215" s="12" t="n"/>
    </row>
    <row r="216" spans="1:49">
      <c r="A216" s="14" t="n">
        <v>210</v>
      </c>
      <c r="B216" s="14" t="s">
        <v>111</v>
      </c>
      <c r="C216" s="14" t="s">
        <v>71</v>
      </c>
      <c r="D216" s="14" t="s">
        <v>51</v>
      </c>
      <c r="E216" s="14" t="s">
        <v>33</v>
      </c>
      <c r="F216" s="14" t="n"/>
      <c r="G216" s="14" t="n"/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</v>
      </c>
      <c r="M216" s="14" t="n">
        <v>0</v>
      </c>
      <c r="N216" s="14" t="n">
        <v>0</v>
      </c>
      <c r="O216" s="14" t="n">
        <v>0</v>
      </c>
      <c r="P216" s="14" t="n">
        <v>0</v>
      </c>
      <c r="Q216" s="14" t="n">
        <v>8</v>
      </c>
      <c r="R216" s="14" t="n">
        <v>8</v>
      </c>
      <c r="S216" s="14" t="n">
        <v>8</v>
      </c>
      <c r="T216" s="14" t="n">
        <v>0</v>
      </c>
      <c r="U216" s="14" t="n">
        <v>0</v>
      </c>
      <c r="V216" s="14" t="n">
        <v>8</v>
      </c>
      <c r="W216" s="14" t="n">
        <v>8</v>
      </c>
      <c r="X216" s="14" t="n">
        <v>8</v>
      </c>
      <c r="Y216" s="14" t="n">
        <v>8</v>
      </c>
      <c r="Z216" s="14" t="n">
        <v>8</v>
      </c>
      <c r="AA216" s="14" t="n">
        <v>0</v>
      </c>
      <c r="AB216" s="14" t="n">
        <v>0</v>
      </c>
      <c r="AC216" s="14" t="n">
        <v>8</v>
      </c>
      <c r="AD216" s="14" t="n">
        <v>8</v>
      </c>
      <c r="AE216" s="14" t="n">
        <v>8</v>
      </c>
      <c r="AF216" s="14" t="n">
        <v>8</v>
      </c>
      <c r="AG216" s="14" t="n">
        <v>8</v>
      </c>
      <c r="AH216" s="14" t="n">
        <v>8</v>
      </c>
      <c r="AI216" s="14" t="n">
        <v>9</v>
      </c>
      <c r="AJ216" s="14" t="n">
        <v>8</v>
      </c>
      <c r="AK216" s="14" t="n">
        <v>8</v>
      </c>
      <c r="AL216" s="14" t="n">
        <v>8</v>
      </c>
      <c r="AM216" s="14">
        <f>COUNT(IF(SUM(H213)&gt;0,1,"FALSE"),IF(SUM(I213)&gt;0,1,"FALSE"),IF(SUM(J213)&gt;0,1,"FALSE"),IF(SUM(K213)&gt;0,1,"FALSE"),IF(SUM(L213)&gt;0,1,"FALSE"),IF(SUM(M213)&gt;0,1,"FALSE"),IF(SUM(N213)&gt;0,1,"FALSE"),IF(SUM(O213)&gt;0,1,"FALSE"),IF(SUM(P213)&gt;0,1,"FALSE"),IF(SUM(Q213)&gt;0,1,"FALSE"),IF(SUM(R213)&gt;0,1,"FALSE"),IF(SUM(S213)&gt;0,1,"FALSE"),IF(SUM(T213)&gt;0,1,"FALSE"),IF(SUM(U213)&gt;0,1,"FALSE"),IF(SUM(V213)&gt;0,1,"FALSE"),IF(SUM(W213)&gt;0,1,"FALSE"),IF(SUM(X213)&gt;0,1,"FALSE"),IF(SUM(Y213)&gt;0,1,"FALSE"),IF(SUM(Z213)&gt;0,1,"FALSE"),IF(SUM(AA213)&gt;0,1,"FALSE"),IF(SUM(AB213)&gt;0,1,"FALSE"),IF(SUM(AC213)&gt;0,1,"FALSE"),IF(SUM(AH215,AH214)&gt;0,1,"FALSE"),IF(SUM(AI214,AI215)&gt;0,1,"FALSE"),IF(SUM(AD215)&gt;0,1,"FALSE"),IF(SUM(AE215)&gt;0,1,"FALSE"),IF(SUM(AF215)&gt;0,1,"FALSE"),IF(SUM(AG215)&gt;0,1,"FALSE"),IF(SUM(AJ215)&gt;0,1,"FALSE"),IF(SUM(AK215)&gt;0,1,"FALSE"),IF(SUM(AL215)&gt;0,1,"FALSE"))</f>
        <v/>
      </c>
      <c r="AN216" s="14" t="n"/>
      <c r="AO216" s="14">
        <f>MAX(AO213:AO215)</f>
        <v/>
      </c>
      <c r="AP216" s="14">
        <f>MAX(AP213:AP215)</f>
        <v/>
      </c>
      <c r="AQ216" s="14">
        <f>MAX(AQ213:AQ215)</f>
        <v/>
      </c>
      <c r="AR216" s="14">
        <f>MAX(AR213:AR215)</f>
        <v/>
      </c>
      <c r="AS216" s="14">
        <f>SUM(AS213:AS215)</f>
        <v/>
      </c>
      <c r="AT216" s="14">
        <f>SUM(AT213:AT215)</f>
        <v/>
      </c>
      <c r="AU216" s="14">
        <f>SUM(AU213:AU215)</f>
        <v/>
      </c>
      <c r="AV216" s="14">
        <f>SUM(AV213:AV215)</f>
        <v/>
      </c>
      <c r="AW216" s="14">
        <f>SUM(AW213:AW215)</f>
        <v/>
      </c>
    </row>
    <row r="217" spans="1:49">
      <c r="A217" s="12" t="n">
        <v>211</v>
      </c>
      <c r="B217" s="12" t="s">
        <v>112</v>
      </c>
      <c r="C217" s="12" t="s">
        <v>71</v>
      </c>
      <c r="D217" s="12" t="s">
        <v>72</v>
      </c>
      <c r="E217" s="12" t="s">
        <v>43</v>
      </c>
      <c r="F217" s="12" t="s">
        <v>32</v>
      </c>
      <c r="G217" s="12" t="n"/>
      <c r="H217" s="12" t="s">
        <v>7</v>
      </c>
      <c r="I217" s="12" t="s">
        <v>7</v>
      </c>
      <c r="J217" s="12" t="s">
        <v>7</v>
      </c>
      <c r="K217" s="12" t="s">
        <v>7</v>
      </c>
      <c r="L217" s="12" t="s">
        <v>7</v>
      </c>
      <c r="M217" s="12" t="s">
        <v>7</v>
      </c>
      <c r="N217" s="12" t="s">
        <v>7</v>
      </c>
      <c r="O217" s="12" t="s">
        <v>7</v>
      </c>
      <c r="P217" s="12" t="n">
        <v>8</v>
      </c>
      <c r="Q217" s="12" t="n">
        <v>8</v>
      </c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  <c r="AJ217" s="12" t="n"/>
      <c r="AK217" s="12" t="n"/>
      <c r="AL217" s="12" t="n"/>
      <c r="AM217" s="13">
        <f>COUNT(H217:AL217)</f>
        <v/>
      </c>
      <c r="AN217" s="12" t="n"/>
      <c r="AO217" s="13">
        <f>COUNTIF(H217:AL217,"О")</f>
        <v/>
      </c>
      <c r="AP217" s="13">
        <f>COUNTIF(H217:AL217,"От")</f>
        <v/>
      </c>
      <c r="AQ217" s="13">
        <f>COUNTIF(H217:AL217,"Б")</f>
        <v/>
      </c>
      <c r="AR217" s="13">
        <f>COUNTIF(H217:AL217,"Н")</f>
        <v/>
      </c>
      <c r="AS217" s="12" t="n"/>
      <c r="AT217" s="13">
        <f>SUM(H217:AL217)</f>
        <v/>
      </c>
      <c r="AU217" s="12" t="n"/>
      <c r="AV217" s="13">
        <f>SUM(H217,I217,J217,K217,L217,M217,N217,O217,T217,U217,AA217,AB217,AH217,AI217)</f>
        <v/>
      </c>
      <c r="AW217" s="12" t="n"/>
    </row>
    <row r="218" spans="1:49" ht="15.75" customHeight="1" s="55">
      <c r="A218" s="12" t="n">
        <v>212</v>
      </c>
      <c r="B218" s="12" t="s">
        <v>112</v>
      </c>
      <c r="C218" s="12" t="s">
        <v>71</v>
      </c>
      <c r="D218" s="12" t="s">
        <v>72</v>
      </c>
      <c r="E218" s="12" t="s">
        <v>78</v>
      </c>
      <c r="F218" s="12" t="s">
        <v>32</v>
      </c>
      <c r="G218" s="12" t="n"/>
      <c r="H218" s="12" t="n"/>
      <c r="I218" s="12" t="n"/>
      <c r="J218" s="12" t="n"/>
      <c r="K218" s="15" t="n">
        <v>4.83</v>
      </c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  <c r="AJ218" s="12" t="n"/>
      <c r="AK218" s="12" t="n"/>
      <c r="AL218" s="12" t="n"/>
      <c r="AM218" s="13">
        <f>COUNT(H218:AL218)</f>
        <v/>
      </c>
      <c r="AN218" s="12" t="n"/>
      <c r="AO218" s="12" t="n"/>
      <c r="AP218" s="12" t="n"/>
      <c r="AQ218" s="12" t="n"/>
      <c r="AR218" s="12" t="n"/>
      <c r="AS218" s="12" t="n"/>
      <c r="AT218" s="13">
        <f>SUM(H218:AL218)</f>
        <v/>
      </c>
      <c r="AU218" s="12" t="n"/>
      <c r="AV218" s="13">
        <f>SUM(H218,I218,J218,K218,L218,M218,N218,O218,T218,U218,AA218,AB218,AH218,AI218)</f>
        <v/>
      </c>
      <c r="AW218" s="12" t="n"/>
    </row>
    <row r="219" spans="1:49" ht="15.75" customHeight="1" s="55">
      <c r="A219" s="12" t="n">
        <v>213</v>
      </c>
      <c r="B219" s="12" t="s">
        <v>112</v>
      </c>
      <c r="C219" s="12" t="s">
        <v>71</v>
      </c>
      <c r="D219" s="12" t="s">
        <v>72</v>
      </c>
      <c r="E219" s="12" t="s">
        <v>69</v>
      </c>
      <c r="F219" s="12" t="s">
        <v>32</v>
      </c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5" t="n">
        <v>12</v>
      </c>
      <c r="U219" s="15" t="n">
        <v>6.83</v>
      </c>
      <c r="V219" s="12" t="n"/>
      <c r="W219" s="12" t="n"/>
      <c r="X219" s="12" t="n"/>
      <c r="Y219" s="12" t="n"/>
      <c r="Z219" s="12" t="n"/>
      <c r="AA219" s="15" t="n">
        <v>5.33</v>
      </c>
      <c r="AB219" s="12" t="n"/>
      <c r="AC219" s="12" t="n"/>
      <c r="AD219" s="12" t="n"/>
      <c r="AE219" s="12" t="n"/>
      <c r="AF219" s="12" t="n"/>
      <c r="AG219" s="12" t="n"/>
      <c r="AH219" s="15" t="n">
        <v>8</v>
      </c>
      <c r="AI219" s="15" t="n">
        <v>9</v>
      </c>
      <c r="AJ219" s="12" t="n"/>
      <c r="AK219" s="12" t="n"/>
      <c r="AL219" s="12" t="n"/>
      <c r="AM219" s="13">
        <f>COUNT(H219:AL219)</f>
        <v/>
      </c>
      <c r="AN219" s="12" t="n"/>
      <c r="AO219" s="12" t="n"/>
      <c r="AP219" s="12" t="n"/>
      <c r="AQ219" s="12" t="n"/>
      <c r="AR219" s="12" t="n"/>
      <c r="AS219" s="12" t="n"/>
      <c r="AT219" s="13">
        <f>SUM(H219:AL219)</f>
        <v/>
      </c>
      <c r="AU219" s="12" t="n"/>
      <c r="AV219" s="13">
        <f>SUM(H219,I219,J219,K219,L219,M219,N219,O219,T219,U219,AA219,AB219,AH219,AI219)</f>
        <v/>
      </c>
      <c r="AW219" s="12" t="n"/>
    </row>
    <row r="220" spans="1:49" ht="15.75" customHeight="1" s="55">
      <c r="A220" s="12" t="n">
        <v>214</v>
      </c>
      <c r="B220" s="12" t="s">
        <v>112</v>
      </c>
      <c r="C220" s="12" t="s">
        <v>71</v>
      </c>
      <c r="D220" s="12" t="s">
        <v>72</v>
      </c>
      <c r="E220" s="12" t="s">
        <v>69</v>
      </c>
      <c r="F220" s="12" t="s">
        <v>32</v>
      </c>
      <c r="G220" s="12" t="s">
        <v>49</v>
      </c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5" t="n">
        <v>8</v>
      </c>
      <c r="S220" s="15" t="n">
        <v>8</v>
      </c>
      <c r="T220" s="15" t="s">
        <v>7</v>
      </c>
      <c r="U220" s="15" t="s">
        <v>7</v>
      </c>
      <c r="V220" s="15" t="n">
        <v>8</v>
      </c>
      <c r="W220" s="15" t="n">
        <v>8</v>
      </c>
      <c r="X220" s="15" t="n">
        <v>8</v>
      </c>
      <c r="Y220" s="15" t="n">
        <v>8</v>
      </c>
      <c r="Z220" s="15" t="n">
        <v>8</v>
      </c>
      <c r="AA220" s="15" t="s">
        <v>7</v>
      </c>
      <c r="AB220" s="15" t="s">
        <v>7</v>
      </c>
      <c r="AC220" s="15" t="n">
        <v>8</v>
      </c>
      <c r="AD220" s="15" t="n">
        <v>8</v>
      </c>
      <c r="AE220" s="15" t="n">
        <v>8</v>
      </c>
      <c r="AF220" s="15" t="n">
        <v>8</v>
      </c>
      <c r="AG220" s="15" t="n">
        <v>8</v>
      </c>
      <c r="AH220" s="15" t="s">
        <v>7</v>
      </c>
      <c r="AI220" s="15" t="s">
        <v>7</v>
      </c>
      <c r="AJ220" s="15" t="n">
        <v>8</v>
      </c>
      <c r="AK220" s="15" t="n">
        <v>8</v>
      </c>
      <c r="AL220" s="15" t="n">
        <v>8</v>
      </c>
      <c r="AM220" s="13">
        <f>SUM(H220:AL220)/8</f>
        <v/>
      </c>
      <c r="AN220" s="12" t="n"/>
      <c r="AO220" s="12" t="n"/>
      <c r="AP220" s="12" t="n"/>
      <c r="AQ220" s="12" t="n"/>
      <c r="AR220" s="12" t="n"/>
      <c r="AS220" s="13">
        <f>COUNTIF(H220:AL220,"В")+SUM(H220:AL220)/8</f>
        <v/>
      </c>
      <c r="AT220" s="13">
        <f>SUM(H220:AL220)</f>
        <v/>
      </c>
      <c r="AU220" s="12" t="n"/>
      <c r="AV220" s="12" t="n"/>
      <c r="AW220" s="12" t="n"/>
    </row>
    <row r="221" spans="1:49">
      <c r="A221" s="14" t="n">
        <v>215</v>
      </c>
      <c r="B221" s="14" t="s">
        <v>112</v>
      </c>
      <c r="C221" s="14" t="s">
        <v>71</v>
      </c>
      <c r="D221" s="14" t="s">
        <v>72</v>
      </c>
      <c r="E221" s="14" t="s">
        <v>33</v>
      </c>
      <c r="F221" s="14" t="n"/>
      <c r="G221" s="14" t="n"/>
      <c r="H221" s="14" t="n">
        <v>0</v>
      </c>
      <c r="I221" s="14" t="n">
        <v>0</v>
      </c>
      <c r="J221" s="14" t="n">
        <v>0</v>
      </c>
      <c r="K221" s="14" t="n">
        <v>4.83</v>
      </c>
      <c r="L221" s="14" t="n">
        <v>0</v>
      </c>
      <c r="M221" s="14" t="n">
        <v>0</v>
      </c>
      <c r="N221" s="14" t="n">
        <v>0</v>
      </c>
      <c r="O221" s="14" t="n">
        <v>0</v>
      </c>
      <c r="P221" s="14" t="n">
        <v>8</v>
      </c>
      <c r="Q221" s="14" t="n">
        <v>8</v>
      </c>
      <c r="R221" s="14" t="n">
        <v>8</v>
      </c>
      <c r="S221" s="14" t="n">
        <v>8</v>
      </c>
      <c r="T221" s="14" t="n">
        <v>12</v>
      </c>
      <c r="U221" s="14" t="n">
        <v>6.83</v>
      </c>
      <c r="V221" s="14" t="n">
        <v>8</v>
      </c>
      <c r="W221" s="14" t="n">
        <v>8</v>
      </c>
      <c r="X221" s="14" t="n">
        <v>8</v>
      </c>
      <c r="Y221" s="14" t="n">
        <v>8</v>
      </c>
      <c r="Z221" s="14" t="n">
        <v>8</v>
      </c>
      <c r="AA221" s="14" t="n">
        <v>5.33</v>
      </c>
      <c r="AB221" s="14" t="n">
        <v>0</v>
      </c>
      <c r="AC221" s="14" t="n">
        <v>8</v>
      </c>
      <c r="AD221" s="14" t="n">
        <v>8</v>
      </c>
      <c r="AE221" s="14" t="n">
        <v>8</v>
      </c>
      <c r="AF221" s="14" t="n">
        <v>8</v>
      </c>
      <c r="AG221" s="14" t="n">
        <v>8</v>
      </c>
      <c r="AH221" s="14" t="n">
        <v>8</v>
      </c>
      <c r="AI221" s="14" t="n">
        <v>9</v>
      </c>
      <c r="AJ221" s="14" t="n">
        <v>8</v>
      </c>
      <c r="AK221" s="14" t="n">
        <v>8</v>
      </c>
      <c r="AL221" s="14" t="n">
        <v>8</v>
      </c>
      <c r="AM221" s="14">
        <f>COUNT(IF(SUM(H217)&gt;0,1,"FALSE"),IF(SUM(I217)&gt;0,1,"FALSE"),IF(SUM(J217)&gt;0,1,"FALSE"),IF(SUM(K217,K218)&gt;0,1,"FALSE"),IF(SUM(L217)&gt;0,1,"FALSE"),IF(SUM(M217)&gt;0,1,"FALSE"),IF(SUM(N217)&gt;0,1,"FALSE"),IF(SUM(O217)&gt;0,1,"FALSE"),IF(SUM(P217)&gt;0,1,"FALSE"),IF(SUM(Q217)&gt;0,1,"FALSE"),IF(SUM(T219,T220)&gt;0,1,"FALSE"),IF(SUM(U219,U220)&gt;0,1,"FALSE"),IF(SUM(AA220,AA219)&gt;0,1,"FALSE"),IF(SUM(AH220,AH219)&gt;0,1,"FALSE"),IF(SUM(AI220,AI219)&gt;0,1,"FALSE"),IF(SUM(R220)&gt;0,1,"FALSE"),IF(SUM(S220)&gt;0,1,"FALSE"),IF(SUM(V220)&gt;0,1,"FALSE"),IF(SUM(W220)&gt;0,1,"FALSE"),IF(SUM(X220)&gt;0,1,"FALSE"),IF(SUM(Y220)&gt;0,1,"FALSE"),IF(SUM(Z220)&gt;0,1,"FALSE"),IF(SUM(AB220)&gt;0,1,"FALSE"),IF(SUM(AC220)&gt;0,1,"FALSE"),IF(SUM(AD220)&gt;0,1,"FALSE"),IF(SUM(AE220)&gt;0,1,"FALSE"),IF(SUM(AF220)&gt;0,1,"FALSE"),IF(SUM(AG220)&gt;0,1,"FALSE"),IF(SUM(AJ220)&gt;0,1,"FALSE"),IF(SUM(AK220)&gt;0,1,"FALSE"),IF(SUM(AL220)&gt;0,1,"FALSE"))</f>
        <v/>
      </c>
      <c r="AN221" s="14" t="n"/>
      <c r="AO221" s="14">
        <f>MAX(AO217:AO220)</f>
        <v/>
      </c>
      <c r="AP221" s="14">
        <f>MAX(AP217:AP220)</f>
        <v/>
      </c>
      <c r="AQ221" s="14">
        <f>MAX(AQ217:AQ220)</f>
        <v/>
      </c>
      <c r="AR221" s="14">
        <f>MAX(AR217:AR220)</f>
        <v/>
      </c>
      <c r="AS221" s="14">
        <f>SUM(AS217:AS220)</f>
        <v/>
      </c>
      <c r="AT221" s="14">
        <f>SUM(AT217:AT220)</f>
        <v/>
      </c>
      <c r="AU221" s="14">
        <f>SUM(AU217:AU220)</f>
        <v/>
      </c>
      <c r="AV221" s="14">
        <f>SUM(AV217:AV220)</f>
        <v/>
      </c>
      <c r="AW221" s="14">
        <f>SUM(AW217:AW220)</f>
        <v/>
      </c>
    </row>
    <row r="222" spans="1:49">
      <c r="A222" s="12" t="n">
        <v>216</v>
      </c>
      <c r="B222" s="12" t="s">
        <v>113</v>
      </c>
      <c r="C222" s="12" t="s">
        <v>114</v>
      </c>
      <c r="D222" s="12" t="s">
        <v>63</v>
      </c>
      <c r="E222" s="12" t="s">
        <v>43</v>
      </c>
      <c r="F222" s="12" t="s">
        <v>32</v>
      </c>
      <c r="G222" s="12" t="n"/>
      <c r="H222" s="12" t="s">
        <v>7</v>
      </c>
      <c r="I222" s="12" t="s">
        <v>7</v>
      </c>
      <c r="J222" s="12" t="s">
        <v>7</v>
      </c>
      <c r="K222" s="12" t="s">
        <v>7</v>
      </c>
      <c r="L222" s="12" t="s">
        <v>7</v>
      </c>
      <c r="M222" s="12" t="s">
        <v>7</v>
      </c>
      <c r="N222" s="12" t="s">
        <v>7</v>
      </c>
      <c r="O222" s="12" t="s">
        <v>7</v>
      </c>
      <c r="P222" s="12" t="n">
        <v>8</v>
      </c>
      <c r="Q222" s="12" t="n">
        <v>8</v>
      </c>
      <c r="R222" s="12" t="n">
        <v>8</v>
      </c>
      <c r="S222" s="12" t="n">
        <v>8</v>
      </c>
      <c r="T222" s="12" t="s">
        <v>7</v>
      </c>
      <c r="U222" s="12" t="s">
        <v>7</v>
      </c>
      <c r="V222" s="12" t="n">
        <v>8</v>
      </c>
      <c r="W222" s="12" t="n">
        <v>8</v>
      </c>
      <c r="X222" s="12" t="n">
        <v>8</v>
      </c>
      <c r="Y222" s="12" t="n">
        <v>8</v>
      </c>
      <c r="Z222" s="12" t="n">
        <v>8</v>
      </c>
      <c r="AA222" s="12" t="s">
        <v>7</v>
      </c>
      <c r="AB222" s="12" t="s">
        <v>7</v>
      </c>
      <c r="AC222" s="12" t="n">
        <v>8</v>
      </c>
      <c r="AD222" s="12" t="n">
        <v>8</v>
      </c>
      <c r="AE222" s="12" t="n">
        <v>8</v>
      </c>
      <c r="AF222" s="12" t="n">
        <v>8</v>
      </c>
      <c r="AG222" s="12" t="n">
        <v>8</v>
      </c>
      <c r="AH222" s="12" t="s">
        <v>7</v>
      </c>
      <c r="AI222" s="12" t="s">
        <v>7</v>
      </c>
      <c r="AJ222" s="12" t="n">
        <v>8</v>
      </c>
      <c r="AK222" s="12" t="n">
        <v>8</v>
      </c>
      <c r="AL222" s="12" t="n">
        <v>8</v>
      </c>
      <c r="AM222" s="13">
        <f>COUNT(H222:AL222)</f>
        <v/>
      </c>
      <c r="AN222" s="12" t="n"/>
      <c r="AO222" s="13">
        <f>COUNTIF(H222:AL222,"О")</f>
        <v/>
      </c>
      <c r="AP222" s="13">
        <f>COUNTIF(H222:AL222,"От")</f>
        <v/>
      </c>
      <c r="AQ222" s="13">
        <f>COUNTIF(H222:AL222,"Б")</f>
        <v/>
      </c>
      <c r="AR222" s="13">
        <f>COUNTIF(H222:AL222,"Н")</f>
        <v/>
      </c>
      <c r="AS222" s="12" t="n"/>
      <c r="AT222" s="13">
        <f>SUM(H222:AL222)</f>
        <v/>
      </c>
      <c r="AU222" s="12" t="n"/>
      <c r="AV222" s="13">
        <f>SUM(H222,I222,J222,K222,L222,M222,N222,O222,T222,U222,AA222,AB222,AH222,AI222)</f>
        <v/>
      </c>
      <c r="AW222" s="12" t="n"/>
    </row>
    <row r="223" spans="1:49">
      <c r="A223" s="12" t="n">
        <v>217</v>
      </c>
      <c r="B223" s="12" t="s">
        <v>113</v>
      </c>
      <c r="C223" s="12" t="s">
        <v>114</v>
      </c>
      <c r="D223" s="12" t="s">
        <v>63</v>
      </c>
      <c r="E223" s="12" t="s">
        <v>61</v>
      </c>
      <c r="F223" s="12" t="s">
        <v>32</v>
      </c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  <c r="AJ223" s="12" t="n"/>
      <c r="AK223" s="12" t="n"/>
      <c r="AL223" s="12" t="n"/>
      <c r="AM223" s="13">
        <f>COUNT(H223:AL223)</f>
        <v/>
      </c>
      <c r="AN223" s="12" t="n"/>
      <c r="AO223" s="12" t="n"/>
      <c r="AP223" s="12" t="n"/>
      <c r="AQ223" s="12" t="n"/>
      <c r="AR223" s="12" t="n"/>
      <c r="AS223" s="12" t="n"/>
      <c r="AT223" s="13">
        <f>SUM(H223:AL223)</f>
        <v/>
      </c>
      <c r="AU223" s="12" t="n"/>
      <c r="AV223" s="13">
        <f>SUM(H223,I223,J223,K223,L223,M223,N223,O223,T223,U223,AA223,AB223,AH223,AI223)</f>
        <v/>
      </c>
      <c r="AW223" s="12" t="n"/>
    </row>
    <row r="224" spans="1:49">
      <c r="A224" s="12" t="n">
        <v>218</v>
      </c>
      <c r="B224" s="12" t="s">
        <v>113</v>
      </c>
      <c r="C224" s="12" t="s">
        <v>114</v>
      </c>
      <c r="D224" s="12" t="s">
        <v>63</v>
      </c>
      <c r="E224" s="12" t="s">
        <v>115</v>
      </c>
      <c r="F224" s="12" t="s">
        <v>32</v>
      </c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  <c r="AJ224" s="12" t="n"/>
      <c r="AK224" s="12" t="n"/>
      <c r="AL224" s="12" t="n"/>
      <c r="AM224" s="13">
        <f>COUNT(H224:AL224)</f>
        <v/>
      </c>
      <c r="AN224" s="12" t="n"/>
      <c r="AO224" s="12" t="n"/>
      <c r="AP224" s="12" t="n"/>
      <c r="AQ224" s="12" t="n"/>
      <c r="AR224" s="12" t="n"/>
      <c r="AS224" s="12" t="n"/>
      <c r="AT224" s="13">
        <f>SUM(H224:AL224)</f>
        <v/>
      </c>
      <c r="AU224" s="12" t="n"/>
      <c r="AV224" s="13">
        <f>SUM(H224,I224,J224,K224,L224,M224,N224,O224,T224,U224,AA224,AB224,AH224,AI224)</f>
        <v/>
      </c>
      <c r="AW224" s="12" t="n"/>
    </row>
    <row r="225" spans="1:49">
      <c r="A225" s="14" t="n">
        <v>219</v>
      </c>
      <c r="B225" s="14" t="s">
        <v>113</v>
      </c>
      <c r="C225" s="14" t="s">
        <v>114</v>
      </c>
      <c r="D225" s="14" t="s">
        <v>63</v>
      </c>
      <c r="E225" s="14" t="s">
        <v>33</v>
      </c>
      <c r="F225" s="14" t="n"/>
      <c r="G225" s="14" t="n"/>
      <c r="H225" s="14" t="n">
        <v>0</v>
      </c>
      <c r="I225" s="14" t="n">
        <v>0</v>
      </c>
      <c r="J225" s="14" t="n">
        <v>0</v>
      </c>
      <c r="K225" s="14" t="n">
        <v>0</v>
      </c>
      <c r="L225" s="14" t="n">
        <v>0</v>
      </c>
      <c r="M225" s="14" t="n">
        <v>0</v>
      </c>
      <c r="N225" s="14" t="n">
        <v>0</v>
      </c>
      <c r="O225" s="14" t="n">
        <v>0</v>
      </c>
      <c r="P225" s="14" t="n">
        <v>8</v>
      </c>
      <c r="Q225" s="14" t="n">
        <v>8</v>
      </c>
      <c r="R225" s="14" t="n">
        <v>8</v>
      </c>
      <c r="S225" s="14" t="n">
        <v>8</v>
      </c>
      <c r="T225" s="14" t="n">
        <v>0</v>
      </c>
      <c r="U225" s="14" t="n">
        <v>0</v>
      </c>
      <c r="V225" s="14" t="n">
        <v>8</v>
      </c>
      <c r="W225" s="14" t="n">
        <v>8</v>
      </c>
      <c r="X225" s="14" t="n">
        <v>8</v>
      </c>
      <c r="Y225" s="14" t="n">
        <v>8</v>
      </c>
      <c r="Z225" s="14" t="n">
        <v>8</v>
      </c>
      <c r="AA225" s="14" t="n">
        <v>0</v>
      </c>
      <c r="AB225" s="14" t="n">
        <v>0</v>
      </c>
      <c r="AC225" s="14" t="n">
        <v>8</v>
      </c>
      <c r="AD225" s="14" t="n">
        <v>8</v>
      </c>
      <c r="AE225" s="14" t="n">
        <v>8</v>
      </c>
      <c r="AF225" s="14" t="n">
        <v>8</v>
      </c>
      <c r="AG225" s="14" t="n">
        <v>8</v>
      </c>
      <c r="AH225" s="14" t="n">
        <v>0</v>
      </c>
      <c r="AI225" s="14" t="n">
        <v>0</v>
      </c>
      <c r="AJ225" s="14" t="n">
        <v>8</v>
      </c>
      <c r="AK225" s="14" t="n">
        <v>8</v>
      </c>
      <c r="AL225" s="14" t="n">
        <v>8</v>
      </c>
      <c r="AM225" s="14">
        <f>COUNT(IF(SUM(H223,H222)&gt;0,1,"FALSE"),IF(SUM(I223,I222)&gt;0,1,"FALSE"),IF(SUM(J222,J223)&gt;0,1,"FALSE"),IF(SUM(K223,K222)&gt;0,1,"FALSE"),IF(SUM(L223,L222)&gt;0,1,"FALSE"),IF(SUM(M222,M223)&gt;0,1,"FALSE"),IF(SUM(N222,N223)&gt;0,1,"FALSE"),IF(SUM(O223,O222)&gt;0,1,"FALSE"),IF(SUM(P223,P222)&gt;0,1,"FALSE"),IF(SUM(Q223,Q222)&gt;0,1,"FALSE"),IF(SUM(R222,R223)&gt;0,1,"FALSE"),IF(SUM(S223,S222)&gt;0,1,"FALSE"),IF(SUM(T222,T223)&gt;0,1,"FALSE"),IF(SUM(U222,U223)&gt;0,1,"FALSE"),IF(SUM(V222,V223)&gt;0,1,"FALSE"),IF(SUM(W223,W222)&gt;0,1,"FALSE"),IF(SUM(X223,X222)&gt;0,1,"FALSE"),IF(SUM(Y223,Y222)&gt;0,1,"FALSE"),IF(SUM(Z222,Z223)&gt;0,1,"FALSE"),IF(SUM(AA223,AA222)&gt;0,1,"FALSE"),IF(SUM(AB223,AB222)&gt;0,1,"FALSE"),IF(SUM(AC222,AC223)&gt;0,1,"FALSE"),IF(SUM(AD222,AD223)&gt;0,1,"FALSE"),IF(SUM(AE223,AE222)&gt;0,1,"FALSE"),IF(SUM(AF222,AF223)&gt;0,1,"FALSE"),IF(SUM(AG222,AG223)&gt;0,1,"FALSE"),IF(SUM(AH223,AH222)&gt;0,1,"FALSE"),IF(SUM(AI222,AI223)&gt;0,1,"FALSE"),IF(SUM(AJ223,AJ224,AJ222)&gt;0,1,"FALSE"),IF(SUM(AK224,AK222,AK223)&gt;0,1,"FALSE"),IF(SUM(AL224,AL222,AL223)&gt;0,1,"FALSE"))</f>
        <v/>
      </c>
      <c r="AN225" s="14" t="n"/>
      <c r="AO225" s="14">
        <f>MAX(AO222:AO224)</f>
        <v/>
      </c>
      <c r="AP225" s="14">
        <f>MAX(AP222:AP224)</f>
        <v/>
      </c>
      <c r="AQ225" s="14">
        <f>MAX(AQ222:AQ224)</f>
        <v/>
      </c>
      <c r="AR225" s="14">
        <f>MAX(AR222:AR224)</f>
        <v/>
      </c>
      <c r="AS225" s="14">
        <f>SUM(AS222:AS224)</f>
        <v/>
      </c>
      <c r="AT225" s="14">
        <f>SUM(AT222:AT224)</f>
        <v/>
      </c>
      <c r="AU225" s="14">
        <f>SUM(AU222:AU224)</f>
        <v/>
      </c>
      <c r="AV225" s="14">
        <f>SUM(AV222:AV224)</f>
        <v/>
      </c>
      <c r="AW225" s="14">
        <f>SUM(AW222:AW224)</f>
        <v/>
      </c>
    </row>
    <row r="226" spans="1:49" ht="15.75" customHeight="1" s="55">
      <c r="A226" s="12" t="n">
        <v>220</v>
      </c>
      <c r="B226" s="12" t="s">
        <v>116</v>
      </c>
      <c r="C226" s="12" t="s">
        <v>117</v>
      </c>
      <c r="D226" s="12" t="s">
        <v>63</v>
      </c>
      <c r="E226" s="12" t="s">
        <v>43</v>
      </c>
      <c r="F226" s="12" t="s">
        <v>32</v>
      </c>
      <c r="G226" s="12" t="n"/>
      <c r="H226" s="12" t="s">
        <v>7</v>
      </c>
      <c r="I226" s="12" t="s">
        <v>7</v>
      </c>
      <c r="J226" s="12" t="s">
        <v>7</v>
      </c>
      <c r="K226" s="12" t="s">
        <v>7</v>
      </c>
      <c r="L226" s="12" t="s">
        <v>7</v>
      </c>
      <c r="M226" s="12" t="s">
        <v>7</v>
      </c>
      <c r="N226" s="12" t="s">
        <v>7</v>
      </c>
      <c r="O226" s="12" t="s">
        <v>7</v>
      </c>
      <c r="P226" s="12" t="n">
        <v>8</v>
      </c>
      <c r="Q226" s="12" t="n">
        <v>8</v>
      </c>
      <c r="R226" s="12" t="n">
        <v>8</v>
      </c>
      <c r="S226" s="12" t="n">
        <v>8</v>
      </c>
      <c r="T226" s="12" t="s">
        <v>7</v>
      </c>
      <c r="U226" s="12" t="s">
        <v>7</v>
      </c>
      <c r="V226" s="12" t="n">
        <v>8</v>
      </c>
      <c r="W226" s="12" t="n">
        <v>8</v>
      </c>
      <c r="X226" s="12" t="n">
        <v>8</v>
      </c>
      <c r="Y226" s="12" t="n">
        <v>8</v>
      </c>
      <c r="Z226" s="12" t="n">
        <v>8</v>
      </c>
      <c r="AA226" s="12" t="s">
        <v>7</v>
      </c>
      <c r="AB226" s="12" t="s">
        <v>7</v>
      </c>
      <c r="AC226" s="12" t="n">
        <v>8</v>
      </c>
      <c r="AD226" s="12" t="n">
        <v>8</v>
      </c>
      <c r="AE226" s="12" t="n">
        <v>8</v>
      </c>
      <c r="AF226" s="12" t="n">
        <v>8</v>
      </c>
      <c r="AG226" s="12" t="n">
        <v>8</v>
      </c>
      <c r="AH226" s="12" t="s">
        <v>7</v>
      </c>
      <c r="AI226" s="12" t="s">
        <v>7</v>
      </c>
      <c r="AJ226" s="15" t="s">
        <v>0</v>
      </c>
      <c r="AK226" s="15" t="s">
        <v>0</v>
      </c>
      <c r="AL226" s="15" t="s">
        <v>0</v>
      </c>
      <c r="AM226" s="13">
        <f>COUNT(H226:AL226)</f>
        <v/>
      </c>
      <c r="AN226" s="12" t="n"/>
      <c r="AO226" s="13">
        <f>COUNTIF(H226:AL226,"О")</f>
        <v/>
      </c>
      <c r="AP226" s="13">
        <f>COUNTIF(H226:AL226,"От")</f>
        <v/>
      </c>
      <c r="AQ226" s="13">
        <f>COUNTIF(H226:AL226,"Б")</f>
        <v/>
      </c>
      <c r="AR226" s="13">
        <f>COUNTIF(H226:AL226,"Н")</f>
        <v/>
      </c>
      <c r="AS226" s="12" t="n"/>
      <c r="AT226" s="13">
        <f>SUM(H226:AL226)</f>
        <v/>
      </c>
      <c r="AU226" s="12" t="n"/>
      <c r="AV226" s="13">
        <f>SUM(H226,I226,J226,K226,L226,M226,N226,O226,T226,U226,AA226,AB226,AH226,AI226)</f>
        <v/>
      </c>
      <c r="AW226" s="12" t="n"/>
    </row>
    <row r="227" spans="1:49">
      <c r="A227" s="14" t="n">
        <v>221</v>
      </c>
      <c r="B227" s="14" t="s">
        <v>116</v>
      </c>
      <c r="C227" s="14" t="s">
        <v>117</v>
      </c>
      <c r="D227" s="14" t="s">
        <v>63</v>
      </c>
      <c r="E227" s="14" t="s">
        <v>33</v>
      </c>
      <c r="F227" s="14" t="n"/>
      <c r="G227" s="14" t="n"/>
      <c r="H227" s="14" t="n">
        <v>0</v>
      </c>
      <c r="I227" s="14" t="n">
        <v>0</v>
      </c>
      <c r="J227" s="14" t="n">
        <v>0</v>
      </c>
      <c r="K227" s="14" t="n">
        <v>0</v>
      </c>
      <c r="L227" s="14" t="n">
        <v>0</v>
      </c>
      <c r="M227" s="14" t="n">
        <v>0</v>
      </c>
      <c r="N227" s="14" t="n">
        <v>0</v>
      </c>
      <c r="O227" s="14" t="n">
        <v>0</v>
      </c>
      <c r="P227" s="14" t="n">
        <v>8</v>
      </c>
      <c r="Q227" s="14" t="n">
        <v>8</v>
      </c>
      <c r="R227" s="14" t="n">
        <v>8</v>
      </c>
      <c r="S227" s="14" t="n">
        <v>8</v>
      </c>
      <c r="T227" s="14" t="n">
        <v>0</v>
      </c>
      <c r="U227" s="14" t="n">
        <v>0</v>
      </c>
      <c r="V227" s="14" t="n">
        <v>8</v>
      </c>
      <c r="W227" s="14" t="n">
        <v>8</v>
      </c>
      <c r="X227" s="14" t="n">
        <v>8</v>
      </c>
      <c r="Y227" s="14" t="n">
        <v>8</v>
      </c>
      <c r="Z227" s="14" t="n">
        <v>8</v>
      </c>
      <c r="AA227" s="14" t="n">
        <v>0</v>
      </c>
      <c r="AB227" s="14" t="n">
        <v>0</v>
      </c>
      <c r="AC227" s="14" t="n">
        <v>8</v>
      </c>
      <c r="AD227" s="14" t="n">
        <v>8</v>
      </c>
      <c r="AE227" s="14" t="n">
        <v>8</v>
      </c>
      <c r="AF227" s="14" t="n">
        <v>8</v>
      </c>
      <c r="AG227" s="14" t="n">
        <v>8</v>
      </c>
      <c r="AH227" s="14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>
        <f>COUNT(IF(SUM(H226)&gt;0,1,"FALSE"),IF(SUM(I226)&gt;0,1,"FALSE"),IF(SUM(J226)&gt;0,1,"FALSE"),IF(SUM(K226)&gt;0,1,"FALSE"),IF(SUM(L226)&gt;0,1,"FALSE"),IF(SUM(M226)&gt;0,1,"FALSE"),IF(SUM(N226)&gt;0,1,"FALSE"),IF(SUM(O226)&gt;0,1,"FALSE"),IF(SUM(P226)&gt;0,1,"FALSE"),IF(SUM(Q226)&gt;0,1,"FALSE"),IF(SUM(R226)&gt;0,1,"FALSE"),IF(SUM(S226)&gt;0,1,"FALSE"),IF(SUM(T226)&gt;0,1,"FALSE"),IF(SUM(U226)&gt;0,1,"FALSE"),IF(SUM(V226)&gt;0,1,"FALSE"),IF(SUM(W226)&gt;0,1,"FALSE"),IF(SUM(X226)&gt;0,1,"FALSE"),IF(SUM(Y226)&gt;0,1,"FALSE"),IF(SUM(Z226)&gt;0,1,"FALSE"),IF(SUM(AA226)&gt;0,1,"FALSE"),IF(SUM(AB226)&gt;0,1,"FALSE"),IF(SUM(AC226)&gt;0,1,"FALSE"),IF(SUM(AD226)&gt;0,1,"FALSE"),IF(SUM(AE226)&gt;0,1,"FALSE"),IF(SUM(AF226)&gt;0,1,"FALSE"),IF(SUM(AG226)&gt;0,1,"FALSE"),IF(SUM(AH226)&gt;0,1,"FALSE"),IF(SUM(AI226)&gt;0,1,"FALSE"),IF(SUM(AJ226)&gt;0,1,"FALSE"),IF(SUM(AK226)&gt;0,1,"FALSE"),IF(SUM(AL226)&gt;0,1,"FALSE"))</f>
        <v/>
      </c>
      <c r="AN227" s="14" t="n"/>
      <c r="AO227" s="14">
        <f>MAX(AO226:AO226)</f>
        <v/>
      </c>
      <c r="AP227" s="14">
        <f>MAX(AP226:AP226)</f>
        <v/>
      </c>
      <c r="AQ227" s="14">
        <f>MAX(AQ226:AQ226)</f>
        <v/>
      </c>
      <c r="AR227" s="14">
        <f>MAX(AR226:AR226)</f>
        <v/>
      </c>
      <c r="AS227" s="14">
        <f>SUM(AS226:AS226)</f>
        <v/>
      </c>
      <c r="AT227" s="14">
        <f>SUM(AT226:AT226)</f>
        <v/>
      </c>
      <c r="AU227" s="14">
        <f>SUM(AU226:AU226)</f>
        <v/>
      </c>
      <c r="AV227" s="14">
        <f>SUM(AV226:AV226)</f>
        <v/>
      </c>
      <c r="AW227" s="14">
        <f>SUM(AW226:AW226)</f>
        <v/>
      </c>
    </row>
    <row r="228" spans="1:49" ht="15.75" customHeight="1" s="55">
      <c r="A228" s="12" t="n">
        <v>222</v>
      </c>
      <c r="B228" s="12" t="s">
        <v>118</v>
      </c>
      <c r="C228" s="12" t="s">
        <v>119</v>
      </c>
      <c r="D228" s="12" t="s">
        <v>63</v>
      </c>
      <c r="E228" s="12" t="s">
        <v>43</v>
      </c>
      <c r="F228" s="12" t="s">
        <v>32</v>
      </c>
      <c r="G228" s="12" t="n"/>
      <c r="H228" s="12" t="s">
        <v>7</v>
      </c>
      <c r="I228" s="12" t="s">
        <v>7</v>
      </c>
      <c r="J228" s="12" t="s">
        <v>7</v>
      </c>
      <c r="K228" s="12" t="s">
        <v>7</v>
      </c>
      <c r="L228" s="12" t="s">
        <v>7</v>
      </c>
      <c r="M228" s="12" t="s">
        <v>7</v>
      </c>
      <c r="N228" s="12" t="s">
        <v>7</v>
      </c>
      <c r="O228" s="12" t="s">
        <v>7</v>
      </c>
      <c r="P228" s="12" t="n">
        <v>8</v>
      </c>
      <c r="Q228" s="12" t="n">
        <v>8</v>
      </c>
      <c r="R228" s="12" t="n">
        <v>8</v>
      </c>
      <c r="S228" s="15" t="s">
        <v>0</v>
      </c>
      <c r="T228" s="15" t="s">
        <v>0</v>
      </c>
      <c r="U228" s="15" t="s">
        <v>0</v>
      </c>
      <c r="V228" s="12" t="n">
        <v>8</v>
      </c>
      <c r="W228" s="12" t="n">
        <v>8</v>
      </c>
      <c r="X228" s="12" t="n">
        <v>8</v>
      </c>
      <c r="Y228" s="12" t="n">
        <v>8</v>
      </c>
      <c r="Z228" s="12" t="n">
        <v>8</v>
      </c>
      <c r="AA228" s="12" t="s">
        <v>7</v>
      </c>
      <c r="AB228" s="12" t="s">
        <v>7</v>
      </c>
      <c r="AC228" s="12" t="n">
        <v>8</v>
      </c>
      <c r="AD228" s="12" t="n">
        <v>8</v>
      </c>
      <c r="AE228" s="12" t="n">
        <v>8</v>
      </c>
      <c r="AF228" s="12" t="n">
        <v>8</v>
      </c>
      <c r="AG228" s="12" t="n">
        <v>8</v>
      </c>
      <c r="AH228" s="12" t="s">
        <v>7</v>
      </c>
      <c r="AI228" s="12" t="s">
        <v>7</v>
      </c>
      <c r="AJ228" s="12" t="n">
        <v>8</v>
      </c>
      <c r="AK228" s="12" t="n">
        <v>8</v>
      </c>
      <c r="AL228" s="12" t="n">
        <v>8</v>
      </c>
      <c r="AM228" s="13">
        <f>COUNT(H228:AL228)</f>
        <v/>
      </c>
      <c r="AN228" s="12" t="n"/>
      <c r="AO228" s="13">
        <f>COUNTIF(H228:AL228,"О")</f>
        <v/>
      </c>
      <c r="AP228" s="13">
        <f>COUNTIF(H228:AL228,"От")</f>
        <v/>
      </c>
      <c r="AQ228" s="13">
        <f>COUNTIF(H228:AL228,"Б")</f>
        <v/>
      </c>
      <c r="AR228" s="13">
        <f>COUNTIF(H228:AL228,"Н")</f>
        <v/>
      </c>
      <c r="AS228" s="12" t="n"/>
      <c r="AT228" s="13">
        <f>SUM(H228:AL228)</f>
        <v/>
      </c>
      <c r="AU228" s="12" t="n"/>
      <c r="AV228" s="13">
        <f>SUM(H228,I228,J228,K228,L228,M228,N228,O228,T228,U228,AA228,AB228,AH228,AI228)</f>
        <v/>
      </c>
      <c r="AW228" s="12" t="n"/>
    </row>
    <row r="229" spans="1:49">
      <c r="A229" s="12" t="n">
        <v>223</v>
      </c>
      <c r="B229" s="12" t="s">
        <v>118</v>
      </c>
      <c r="C229" s="12" t="s">
        <v>119</v>
      </c>
      <c r="D229" s="12" t="s">
        <v>63</v>
      </c>
      <c r="E229" s="12" t="s">
        <v>93</v>
      </c>
      <c r="F229" s="12" t="s">
        <v>32</v>
      </c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  <c r="AJ229" s="12" t="n"/>
      <c r="AK229" s="12" t="n"/>
      <c r="AL229" s="12" t="n"/>
      <c r="AM229" s="13">
        <f>COUNT(H229:AL229)</f>
        <v/>
      </c>
      <c r="AN229" s="12" t="n"/>
      <c r="AO229" s="12" t="n"/>
      <c r="AP229" s="12" t="n"/>
      <c r="AQ229" s="12" t="n"/>
      <c r="AR229" s="12" t="n"/>
      <c r="AS229" s="12" t="n"/>
      <c r="AT229" s="13">
        <f>SUM(H229:AL229)</f>
        <v/>
      </c>
      <c r="AU229" s="12" t="n"/>
      <c r="AV229" s="13">
        <f>SUM(H229,I229,J229,K229,L229,M229,N229,O229,T229,U229,AA229,AB229,AH229,AI229)</f>
        <v/>
      </c>
      <c r="AW229" s="12" t="n"/>
    </row>
    <row r="230" spans="1:49">
      <c r="A230" s="14" t="n">
        <v>224</v>
      </c>
      <c r="B230" s="14" t="s">
        <v>118</v>
      </c>
      <c r="C230" s="14" t="s">
        <v>119</v>
      </c>
      <c r="D230" s="14" t="s">
        <v>63</v>
      </c>
      <c r="E230" s="14" t="s">
        <v>33</v>
      </c>
      <c r="F230" s="14" t="n"/>
      <c r="G230" s="14" t="n"/>
      <c r="H230" s="14" t="n">
        <v>0</v>
      </c>
      <c r="I230" s="14" t="n">
        <v>0</v>
      </c>
      <c r="J230" s="14" t="n">
        <v>0</v>
      </c>
      <c r="K230" s="14" t="n">
        <v>0</v>
      </c>
      <c r="L230" s="14" t="n">
        <v>0</v>
      </c>
      <c r="M230" s="14" t="n">
        <v>0</v>
      </c>
      <c r="N230" s="14" t="n">
        <v>0</v>
      </c>
      <c r="O230" s="14" t="n">
        <v>0</v>
      </c>
      <c r="P230" s="14" t="n">
        <v>8</v>
      </c>
      <c r="Q230" s="14" t="n">
        <v>8</v>
      </c>
      <c r="R230" s="14" t="n">
        <v>8</v>
      </c>
      <c r="S230" s="14" t="n">
        <v>0</v>
      </c>
      <c r="T230" s="14" t="n">
        <v>0</v>
      </c>
      <c r="U230" s="14" t="n">
        <v>0</v>
      </c>
      <c r="V230" s="14" t="n">
        <v>8</v>
      </c>
      <c r="W230" s="14" t="n">
        <v>8</v>
      </c>
      <c r="X230" s="14" t="n">
        <v>8</v>
      </c>
      <c r="Y230" s="14" t="n">
        <v>8</v>
      </c>
      <c r="Z230" s="14" t="n">
        <v>8</v>
      </c>
      <c r="AA230" s="14" t="n">
        <v>0</v>
      </c>
      <c r="AB230" s="14" t="n">
        <v>0</v>
      </c>
      <c r="AC230" s="14" t="n">
        <v>8</v>
      </c>
      <c r="AD230" s="14" t="n">
        <v>8</v>
      </c>
      <c r="AE230" s="14" t="n">
        <v>8</v>
      </c>
      <c r="AF230" s="14" t="n">
        <v>8</v>
      </c>
      <c r="AG230" s="14" t="n">
        <v>8</v>
      </c>
      <c r="AH230" s="14" t="n">
        <v>0</v>
      </c>
      <c r="AI230" s="14" t="n">
        <v>0</v>
      </c>
      <c r="AJ230" s="14" t="n">
        <v>8</v>
      </c>
      <c r="AK230" s="14" t="n">
        <v>8</v>
      </c>
      <c r="AL230" s="14" t="n">
        <v>8</v>
      </c>
      <c r="AM230" s="14">
        <f>COUNT(IF(SUM(H228)&gt;0,1,"FALSE"),IF(SUM(I228)&gt;0,1,"FALSE"),IF(SUM(J228)&gt;0,1,"FALSE"),IF(SUM(K228)&gt;0,1,"FALSE"),IF(SUM(L228)&gt;0,1,"FALSE"),IF(SUM(M228)&gt;0,1,"FALSE"),IF(SUM(N228)&gt;0,1,"FALSE"),IF(SUM(O228)&gt;0,1,"FALSE"),IF(SUM(P228)&gt;0,1,"FALSE"),IF(SUM(Q228)&gt;0,1,"FALSE"),IF(SUM(R228)&gt;0,1,"FALSE"),IF(SUM(S228)&gt;0,1,"FALSE"),IF(SUM(T228)&gt;0,1,"FALSE"),IF(SUM(U228)&gt;0,1,"FALSE"),IF(SUM(V228)&gt;0,1,"FALSE"),IF(SUM(W228,W229)&gt;0,1,"FALSE"),IF(SUM(X229,X228)&gt;0,1,"FALSE"),IF(SUM(Y229,Y228)&gt;0,1,"FALSE"),IF(SUM(Z228,Z229)&gt;0,1,"FALSE"),IF(SUM(AA228,AA229)&gt;0,1,"FALSE"),IF(SUM(AB228,AB229)&gt;0,1,"FALSE"),IF(SUM(AC228,AC229)&gt;0,1,"FALSE"),IF(SUM(AD228,AD229)&gt;0,1,"FALSE"),IF(SUM(AE228)&gt;0,1,"FALSE"),IF(SUM(AF228)&gt;0,1,"FALSE"),IF(SUM(AG228)&gt;0,1,"FALSE"),IF(SUM(AH228)&gt;0,1,"FALSE"),IF(SUM(AI228)&gt;0,1,"FALSE"),IF(SUM(AJ228)&gt;0,1,"FALSE"),IF(SUM(AK228)&gt;0,1,"FALSE"),IF(SUM(AL228)&gt;0,1,"FALSE"))</f>
        <v/>
      </c>
      <c r="AN230" s="14" t="n"/>
      <c r="AO230" s="14">
        <f>MAX(AO228:AO229)</f>
        <v/>
      </c>
      <c r="AP230" s="14">
        <f>MAX(AP228:AP229)</f>
        <v/>
      </c>
      <c r="AQ230" s="14">
        <f>MAX(AQ228:AQ229)</f>
        <v/>
      </c>
      <c r="AR230" s="14">
        <f>MAX(AR228:AR229)</f>
        <v/>
      </c>
      <c r="AS230" s="14">
        <f>SUM(AS228:AS229)</f>
        <v/>
      </c>
      <c r="AT230" s="14">
        <f>SUM(AT228:AT229)</f>
        <v/>
      </c>
      <c r="AU230" s="14">
        <f>SUM(AU228:AU229)</f>
        <v/>
      </c>
      <c r="AV230" s="14">
        <f>SUM(AV228:AV229)</f>
        <v/>
      </c>
      <c r="AW230" s="14">
        <f>SUM(AW228:AW229)</f>
        <v/>
      </c>
    </row>
    <row r="231" spans="1:49">
      <c r="A231" s="12" t="n">
        <v>225</v>
      </c>
      <c r="B231" s="12" t="s">
        <v>120</v>
      </c>
      <c r="C231" s="12" t="s">
        <v>121</v>
      </c>
      <c r="D231" s="12" t="s">
        <v>122</v>
      </c>
      <c r="E231" s="12" t="s">
        <v>31</v>
      </c>
      <c r="F231" s="12" t="s">
        <v>32</v>
      </c>
      <c r="G231" s="12" t="n"/>
      <c r="H231" s="12" t="s">
        <v>7</v>
      </c>
      <c r="I231" s="12" t="s">
        <v>7</v>
      </c>
      <c r="J231" s="12" t="s">
        <v>7</v>
      </c>
      <c r="K231" s="12" t="s">
        <v>7</v>
      </c>
      <c r="L231" s="12" t="s">
        <v>7</v>
      </c>
      <c r="M231" s="12" t="s">
        <v>7</v>
      </c>
      <c r="N231" s="12" t="s">
        <v>7</v>
      </c>
      <c r="O231" s="12" t="s">
        <v>7</v>
      </c>
      <c r="P231" s="12" t="n">
        <v>8</v>
      </c>
      <c r="Q231" s="12" t="n">
        <v>8</v>
      </c>
      <c r="R231" s="12" t="n">
        <v>8</v>
      </c>
      <c r="S231" s="12" t="n">
        <v>8</v>
      </c>
      <c r="T231" s="12" t="s">
        <v>7</v>
      </c>
      <c r="U231" s="12" t="s">
        <v>7</v>
      </c>
      <c r="V231" s="12" t="n">
        <v>8</v>
      </c>
      <c r="W231" s="12" t="n">
        <v>8</v>
      </c>
      <c r="X231" s="12" t="n">
        <v>8</v>
      </c>
      <c r="Y231" s="12" t="n">
        <v>8</v>
      </c>
      <c r="Z231" s="12" t="n">
        <v>8</v>
      </c>
      <c r="AA231" s="12" t="s">
        <v>7</v>
      </c>
      <c r="AB231" s="12" t="s">
        <v>7</v>
      </c>
      <c r="AC231" s="12" t="n">
        <v>8</v>
      </c>
      <c r="AD231" s="12" t="n">
        <v>8</v>
      </c>
      <c r="AE231" s="12" t="n">
        <v>8</v>
      </c>
      <c r="AF231" s="12" t="n">
        <v>8</v>
      </c>
      <c r="AG231" s="12" t="n">
        <v>8</v>
      </c>
      <c r="AH231" s="12" t="s">
        <v>7</v>
      </c>
      <c r="AI231" s="12" t="s">
        <v>7</v>
      </c>
      <c r="AJ231" s="12" t="n">
        <v>8</v>
      </c>
      <c r="AK231" s="12" t="n">
        <v>8</v>
      </c>
      <c r="AL231" s="12" t="n">
        <v>8</v>
      </c>
      <c r="AM231" s="13">
        <f>COUNT(H231:AL231)</f>
        <v/>
      </c>
      <c r="AN231" s="12" t="n"/>
      <c r="AO231" s="13">
        <f>COUNTIF(H231:AL231,"О")</f>
        <v/>
      </c>
      <c r="AP231" s="13">
        <f>COUNTIF(H231:AL231,"От")</f>
        <v/>
      </c>
      <c r="AQ231" s="13">
        <f>COUNTIF(H231:AL231,"Б")</f>
        <v/>
      </c>
      <c r="AR231" s="13">
        <f>COUNTIF(H231:AL231,"Н")</f>
        <v/>
      </c>
      <c r="AS231" s="12" t="n"/>
      <c r="AT231" s="13">
        <f>SUM(H231:AL231)</f>
        <v/>
      </c>
      <c r="AU231" s="12" t="n"/>
      <c r="AV231" s="13">
        <f>SUM(H231,I231,J231,K231,L231,M231,N231,O231,T231,U231,AA231,AB231,AH231,AI231)</f>
        <v/>
      </c>
      <c r="AW231" s="12" t="n"/>
    </row>
    <row r="232" spans="1:49">
      <c r="A232" s="14" t="n">
        <v>226</v>
      </c>
      <c r="B232" s="14" t="s">
        <v>120</v>
      </c>
      <c r="C232" s="14" t="s">
        <v>121</v>
      </c>
      <c r="D232" s="14" t="s">
        <v>122</v>
      </c>
      <c r="E232" s="14" t="s">
        <v>33</v>
      </c>
      <c r="F232" s="14" t="n"/>
      <c r="G232" s="14" t="n"/>
      <c r="H232" s="14" t="n">
        <v>0</v>
      </c>
      <c r="I232" s="14" t="n">
        <v>0</v>
      </c>
      <c r="J232" s="14" t="n">
        <v>0</v>
      </c>
      <c r="K232" s="14" t="n">
        <v>0</v>
      </c>
      <c r="L232" s="14" t="n">
        <v>0</v>
      </c>
      <c r="M232" s="14" t="n">
        <v>0</v>
      </c>
      <c r="N232" s="14" t="n">
        <v>0</v>
      </c>
      <c r="O232" s="14" t="n">
        <v>0</v>
      </c>
      <c r="P232" s="14" t="n">
        <v>8</v>
      </c>
      <c r="Q232" s="14" t="n">
        <v>8</v>
      </c>
      <c r="R232" s="14" t="n">
        <v>8</v>
      </c>
      <c r="S232" s="14" t="n">
        <v>8</v>
      </c>
      <c r="T232" s="14" t="n">
        <v>0</v>
      </c>
      <c r="U232" s="14" t="n">
        <v>0</v>
      </c>
      <c r="V232" s="14" t="n">
        <v>8</v>
      </c>
      <c r="W232" s="14" t="n">
        <v>8</v>
      </c>
      <c r="X232" s="14" t="n">
        <v>8</v>
      </c>
      <c r="Y232" s="14" t="n">
        <v>8</v>
      </c>
      <c r="Z232" s="14" t="n">
        <v>8</v>
      </c>
      <c r="AA232" s="14" t="n">
        <v>0</v>
      </c>
      <c r="AB232" s="14" t="n">
        <v>0</v>
      </c>
      <c r="AC232" s="14" t="n">
        <v>8</v>
      </c>
      <c r="AD232" s="14" t="n">
        <v>8</v>
      </c>
      <c r="AE232" s="14" t="n">
        <v>8</v>
      </c>
      <c r="AF232" s="14" t="n">
        <v>8</v>
      </c>
      <c r="AG232" s="14" t="n">
        <v>8</v>
      </c>
      <c r="AH232" s="14" t="n">
        <v>0</v>
      </c>
      <c r="AI232" s="14" t="n">
        <v>0</v>
      </c>
      <c r="AJ232" s="14" t="n">
        <v>8</v>
      </c>
      <c r="AK232" s="14" t="n">
        <v>8</v>
      </c>
      <c r="AL232" s="14" t="n">
        <v>8</v>
      </c>
      <c r="AM232" s="14">
        <f>COUNT(IF(SUM(H231)&gt;0,1,"FALSE"),IF(SUM(I231)&gt;0,1,"FALSE"),IF(SUM(J231)&gt;0,1,"FALSE"),IF(SUM(K231)&gt;0,1,"FALSE"),IF(SUM(L231)&gt;0,1,"FALSE"),IF(SUM(M231)&gt;0,1,"FALSE"),IF(SUM(N231)&gt;0,1,"FALSE"),IF(SUM(O231)&gt;0,1,"FALSE"),IF(SUM(P231)&gt;0,1,"FALSE"),IF(SUM(Q231)&gt;0,1,"FALSE"),IF(SUM(R231)&gt;0,1,"FALSE"),IF(SUM(S231)&gt;0,1,"FALSE"),IF(SUM(T231)&gt;0,1,"FALSE"),IF(SUM(U231)&gt;0,1,"FALSE"),IF(SUM(V231)&gt;0,1,"FALSE"),IF(SUM(W231)&gt;0,1,"FALSE"),IF(SUM(X231)&gt;0,1,"FALSE"),IF(SUM(Y231)&gt;0,1,"FALSE"),IF(SUM(Z231)&gt;0,1,"FALSE"),IF(SUM(AA231)&gt;0,1,"FALSE"),IF(SUM(AB231)&gt;0,1,"FALSE"),IF(SUM(AC231)&gt;0,1,"FALSE"),IF(SUM(AD231)&gt;0,1,"FALSE"),IF(SUM(AE231)&gt;0,1,"FALSE"),IF(SUM(AF231)&gt;0,1,"FALSE"),IF(SUM(AG231)&gt;0,1,"FALSE"),IF(SUM(AH231)&gt;0,1,"FALSE"),IF(SUM(AI231)&gt;0,1,"FALSE"),IF(SUM(AJ231)&gt;0,1,"FALSE"),IF(SUM(AK231)&gt;0,1,"FALSE"),IF(SUM(AL231)&gt;0,1,"FALSE"))</f>
        <v/>
      </c>
      <c r="AN232" s="14" t="n"/>
      <c r="AO232" s="14">
        <f>MAX(AO231:AO231)</f>
        <v/>
      </c>
      <c r="AP232" s="14">
        <f>MAX(AP231:AP231)</f>
        <v/>
      </c>
      <c r="AQ232" s="14">
        <f>MAX(AQ231:AQ231)</f>
        <v/>
      </c>
      <c r="AR232" s="14">
        <f>MAX(AR231:AR231)</f>
        <v/>
      </c>
      <c r="AS232" s="14">
        <f>SUM(AS231:AS231)</f>
        <v/>
      </c>
      <c r="AT232" s="14">
        <f>SUM(AT231:AT231)</f>
        <v/>
      </c>
      <c r="AU232" s="14">
        <f>SUM(AU231:AU231)</f>
        <v/>
      </c>
      <c r="AV232" s="14">
        <f>SUM(AV231:AV231)</f>
        <v/>
      </c>
      <c r="AW232" s="14">
        <f>SUM(AW231:AW231)</f>
        <v/>
      </c>
    </row>
    <row r="233" spans="1:49">
      <c r="A233" s="12" t="n">
        <v>227</v>
      </c>
      <c r="B233" s="12" t="s">
        <v>123</v>
      </c>
      <c r="C233" s="12" t="s">
        <v>124</v>
      </c>
      <c r="D233" s="12" t="s">
        <v>125</v>
      </c>
      <c r="E233" s="12" t="s">
        <v>31</v>
      </c>
      <c r="F233" s="12" t="s">
        <v>32</v>
      </c>
      <c r="G233" s="12" t="n"/>
      <c r="H233" s="12" t="s">
        <v>7</v>
      </c>
      <c r="I233" s="12" t="s">
        <v>7</v>
      </c>
      <c r="J233" s="12" t="s">
        <v>7</v>
      </c>
      <c r="K233" s="12" t="s">
        <v>7</v>
      </c>
      <c r="L233" s="12" t="s">
        <v>7</v>
      </c>
      <c r="M233" s="12" t="s">
        <v>7</v>
      </c>
      <c r="N233" s="12" t="s">
        <v>7</v>
      </c>
      <c r="O233" s="12" t="s">
        <v>7</v>
      </c>
      <c r="P233" s="12" t="n">
        <v>8</v>
      </c>
      <c r="Q233" s="12" t="n">
        <v>8</v>
      </c>
      <c r="R233" s="12" t="n">
        <v>8</v>
      </c>
      <c r="S233" s="12" t="n">
        <v>8</v>
      </c>
      <c r="T233" s="12" t="s">
        <v>7</v>
      </c>
      <c r="U233" s="12" t="s">
        <v>7</v>
      </c>
      <c r="V233" s="12" t="n">
        <v>8</v>
      </c>
      <c r="W233" s="12" t="n">
        <v>8</v>
      </c>
      <c r="X233" s="12" t="n">
        <v>8</v>
      </c>
      <c r="Y233" s="12" t="n">
        <v>8</v>
      </c>
      <c r="Z233" s="12" t="n">
        <v>8</v>
      </c>
      <c r="AA233" s="12" t="s">
        <v>7</v>
      </c>
      <c r="AB233" s="12" t="s">
        <v>7</v>
      </c>
      <c r="AC233" s="12" t="n">
        <v>8</v>
      </c>
      <c r="AD233" s="12" t="n">
        <v>8</v>
      </c>
      <c r="AE233" s="12" t="n">
        <v>8</v>
      </c>
      <c r="AF233" s="12" t="n">
        <v>8</v>
      </c>
      <c r="AG233" s="12" t="n">
        <v>8</v>
      </c>
      <c r="AH233" s="12" t="s">
        <v>7</v>
      </c>
      <c r="AI233" s="12" t="s">
        <v>7</v>
      </c>
      <c r="AJ233" s="12" t="n">
        <v>8</v>
      </c>
      <c r="AK233" s="12" t="n">
        <v>8</v>
      </c>
      <c r="AL233" s="12" t="n">
        <v>8</v>
      </c>
      <c r="AM233" s="13">
        <f>COUNT(H233:AL233)</f>
        <v/>
      </c>
      <c r="AN233" s="12" t="n"/>
      <c r="AO233" s="13">
        <f>COUNTIF(H233:AL233,"О")</f>
        <v/>
      </c>
      <c r="AP233" s="13">
        <f>COUNTIF(H233:AL233,"От")</f>
        <v/>
      </c>
      <c r="AQ233" s="13">
        <f>COUNTIF(H233:AL233,"Б")</f>
        <v/>
      </c>
      <c r="AR233" s="13">
        <f>COUNTIF(H233:AL233,"Н")</f>
        <v/>
      </c>
      <c r="AS233" s="12" t="n"/>
      <c r="AT233" s="13">
        <f>SUM(H233:AL233)</f>
        <v/>
      </c>
      <c r="AU233" s="12" t="n"/>
      <c r="AV233" s="13">
        <f>SUM(H233,I233,J233,K233,L233,M233,N233,O233,T233,U233,AA233,AB233,AH233,AI233)</f>
        <v/>
      </c>
      <c r="AW233" s="12" t="n"/>
    </row>
    <row r="234" spans="1:49">
      <c r="A234" s="14" t="n">
        <v>228</v>
      </c>
      <c r="B234" s="14" t="s">
        <v>123</v>
      </c>
      <c r="C234" s="14" t="s">
        <v>124</v>
      </c>
      <c r="D234" s="14" t="s">
        <v>125</v>
      </c>
      <c r="E234" s="14" t="s">
        <v>33</v>
      </c>
      <c r="F234" s="14" t="n"/>
      <c r="G234" s="14" t="n"/>
      <c r="H234" s="14" t="n">
        <v>0</v>
      </c>
      <c r="I234" s="14" t="n">
        <v>0</v>
      </c>
      <c r="J234" s="14" t="n">
        <v>0</v>
      </c>
      <c r="K234" s="14" t="n">
        <v>0</v>
      </c>
      <c r="L234" s="14" t="n">
        <v>0</v>
      </c>
      <c r="M234" s="14" t="n">
        <v>0</v>
      </c>
      <c r="N234" s="14" t="n">
        <v>0</v>
      </c>
      <c r="O234" s="14" t="n">
        <v>0</v>
      </c>
      <c r="P234" s="14" t="n">
        <v>8</v>
      </c>
      <c r="Q234" s="14" t="n">
        <v>8</v>
      </c>
      <c r="R234" s="14" t="n">
        <v>8</v>
      </c>
      <c r="S234" s="14" t="n">
        <v>8</v>
      </c>
      <c r="T234" s="14" t="n">
        <v>0</v>
      </c>
      <c r="U234" s="14" t="n">
        <v>0</v>
      </c>
      <c r="V234" s="14" t="n">
        <v>8</v>
      </c>
      <c r="W234" s="14" t="n">
        <v>8</v>
      </c>
      <c r="X234" s="14" t="n">
        <v>8</v>
      </c>
      <c r="Y234" s="14" t="n">
        <v>8</v>
      </c>
      <c r="Z234" s="14" t="n">
        <v>8</v>
      </c>
      <c r="AA234" s="14" t="n">
        <v>0</v>
      </c>
      <c r="AB234" s="14" t="n">
        <v>0</v>
      </c>
      <c r="AC234" s="14" t="n">
        <v>8</v>
      </c>
      <c r="AD234" s="14" t="n">
        <v>8</v>
      </c>
      <c r="AE234" s="14" t="n">
        <v>8</v>
      </c>
      <c r="AF234" s="14" t="n">
        <v>8</v>
      </c>
      <c r="AG234" s="14" t="n">
        <v>8</v>
      </c>
      <c r="AH234" s="14" t="n">
        <v>0</v>
      </c>
      <c r="AI234" s="14" t="n">
        <v>0</v>
      </c>
      <c r="AJ234" s="14" t="n">
        <v>8</v>
      </c>
      <c r="AK234" s="14" t="n">
        <v>8</v>
      </c>
      <c r="AL234" s="14" t="n">
        <v>8</v>
      </c>
      <c r="AM234" s="14">
        <f>COUNT(IF(SUM(H233)&gt;0,1,"FALSE"),IF(SUM(I233)&gt;0,1,"FALSE"),IF(SUM(J233)&gt;0,1,"FALSE"),IF(SUM(K233)&gt;0,1,"FALSE"),IF(SUM(L233)&gt;0,1,"FALSE"),IF(SUM(M233)&gt;0,1,"FALSE"),IF(SUM(N233)&gt;0,1,"FALSE"),IF(SUM(O233)&gt;0,1,"FALSE"),IF(SUM(P233)&gt;0,1,"FALSE"),IF(SUM(Q233)&gt;0,1,"FALSE"),IF(SUM(R233)&gt;0,1,"FALSE"),IF(SUM(S233)&gt;0,1,"FALSE"),IF(SUM(T233)&gt;0,1,"FALSE"),IF(SUM(U233)&gt;0,1,"FALSE"),IF(SUM(V233)&gt;0,1,"FALSE"),IF(SUM(W233)&gt;0,1,"FALSE"),IF(SUM(X233)&gt;0,1,"FALSE"),IF(SUM(Y233)&gt;0,1,"FALSE"),IF(SUM(Z233)&gt;0,1,"FALSE"),IF(SUM(AA233)&gt;0,1,"FALSE"),IF(SUM(AB233)&gt;0,1,"FALSE"),IF(SUM(AC233)&gt;0,1,"FALSE"),IF(SUM(AD233)&gt;0,1,"FALSE"),IF(SUM(AE233)&gt;0,1,"FALSE"),IF(SUM(AF233)&gt;0,1,"FALSE"),IF(SUM(AG233)&gt;0,1,"FALSE"),IF(SUM(AH233)&gt;0,1,"FALSE"),IF(SUM(AI233)&gt;0,1,"FALSE"),IF(SUM(AJ233)&gt;0,1,"FALSE"),IF(SUM(AK233)&gt;0,1,"FALSE"),IF(SUM(AL233)&gt;0,1,"FALSE"))</f>
        <v/>
      </c>
      <c r="AN234" s="14" t="n"/>
      <c r="AO234" s="14">
        <f>MAX(AO233:AO233)</f>
        <v/>
      </c>
      <c r="AP234" s="14">
        <f>MAX(AP233:AP233)</f>
        <v/>
      </c>
      <c r="AQ234" s="14">
        <f>MAX(AQ233:AQ233)</f>
        <v/>
      </c>
      <c r="AR234" s="14">
        <f>MAX(AR233:AR233)</f>
        <v/>
      </c>
      <c r="AS234" s="14">
        <f>SUM(AS233:AS233)</f>
        <v/>
      </c>
      <c r="AT234" s="14">
        <f>SUM(AT233:AT233)</f>
        <v/>
      </c>
      <c r="AU234" s="14">
        <f>SUM(AU233:AU233)</f>
        <v/>
      </c>
      <c r="AV234" s="14">
        <f>SUM(AV233:AV233)</f>
        <v/>
      </c>
      <c r="AW234" s="14">
        <f>SUM(AW233:AW233)</f>
        <v/>
      </c>
    </row>
    <row r="235" spans="1:49">
      <c r="A235" s="12" t="n">
        <v>229</v>
      </c>
      <c r="B235" s="12" t="s">
        <v>126</v>
      </c>
      <c r="C235" s="12" t="s">
        <v>124</v>
      </c>
      <c r="D235" s="12" t="s">
        <v>127</v>
      </c>
      <c r="E235" s="12" t="s">
        <v>31</v>
      </c>
      <c r="F235" s="12" t="s">
        <v>32</v>
      </c>
      <c r="G235" s="12" t="n"/>
      <c r="H235" s="12" t="s">
        <v>7</v>
      </c>
      <c r="I235" s="12" t="s">
        <v>7</v>
      </c>
      <c r="J235" s="12" t="s">
        <v>7</v>
      </c>
      <c r="K235" s="12" t="s">
        <v>7</v>
      </c>
      <c r="L235" s="12" t="s">
        <v>7</v>
      </c>
      <c r="M235" s="12" t="s">
        <v>7</v>
      </c>
      <c r="N235" s="12" t="s">
        <v>7</v>
      </c>
      <c r="O235" s="12" t="s">
        <v>7</v>
      </c>
      <c r="P235" s="12" t="n">
        <v>8</v>
      </c>
      <c r="Q235" s="12" t="n">
        <v>8</v>
      </c>
      <c r="R235" s="12" t="n">
        <v>8</v>
      </c>
      <c r="S235" s="12" t="n">
        <v>8</v>
      </c>
      <c r="T235" s="12" t="s">
        <v>7</v>
      </c>
      <c r="U235" s="12" t="s">
        <v>7</v>
      </c>
      <c r="V235" s="12" t="n">
        <v>8</v>
      </c>
      <c r="W235" s="12" t="n">
        <v>8</v>
      </c>
      <c r="X235" s="12" t="n">
        <v>8</v>
      </c>
      <c r="Y235" s="12" t="n">
        <v>8</v>
      </c>
      <c r="Z235" s="12" t="n">
        <v>8</v>
      </c>
      <c r="AA235" s="12" t="s">
        <v>7</v>
      </c>
      <c r="AB235" s="12" t="s">
        <v>7</v>
      </c>
      <c r="AC235" s="12" t="n">
        <v>8</v>
      </c>
      <c r="AD235" s="12" t="n">
        <v>8</v>
      </c>
      <c r="AE235" s="12" t="n">
        <v>8</v>
      </c>
      <c r="AF235" s="12" t="n">
        <v>8</v>
      </c>
      <c r="AG235" s="12" t="n">
        <v>8</v>
      </c>
      <c r="AH235" s="12" t="s">
        <v>7</v>
      </c>
      <c r="AI235" s="12" t="s">
        <v>7</v>
      </c>
      <c r="AJ235" s="12" t="n">
        <v>8</v>
      </c>
      <c r="AK235" s="12" t="n">
        <v>8</v>
      </c>
      <c r="AL235" s="12" t="n">
        <v>8</v>
      </c>
      <c r="AM235" s="13">
        <f>COUNT(H235:AL235)</f>
        <v/>
      </c>
      <c r="AN235" s="12" t="n"/>
      <c r="AO235" s="13">
        <f>COUNTIF(H235:AL235,"О")</f>
        <v/>
      </c>
      <c r="AP235" s="13">
        <f>COUNTIF(H235:AL235,"От")</f>
        <v/>
      </c>
      <c r="AQ235" s="13">
        <f>COUNTIF(H235:AL235,"Б")</f>
        <v/>
      </c>
      <c r="AR235" s="13">
        <f>COUNTIF(H235:AL235,"Н")</f>
        <v/>
      </c>
      <c r="AS235" s="12" t="n"/>
      <c r="AT235" s="13">
        <f>SUM(H235:AL235)</f>
        <v/>
      </c>
      <c r="AU235" s="12" t="n"/>
      <c r="AV235" s="13">
        <f>SUM(H235,I235,J235,K235,L235,M235,N235,O235,T235,U235,AA235,AB235,AH235,AI235)</f>
        <v/>
      </c>
      <c r="AW235" s="12" t="n"/>
    </row>
    <row r="236" spans="1:49">
      <c r="A236" s="14" t="n">
        <v>230</v>
      </c>
      <c r="B236" s="14" t="s">
        <v>126</v>
      </c>
      <c r="C236" s="14" t="s">
        <v>124</v>
      </c>
      <c r="D236" s="14" t="s">
        <v>127</v>
      </c>
      <c r="E236" s="14" t="s">
        <v>33</v>
      </c>
      <c r="F236" s="14" t="n"/>
      <c r="G236" s="14" t="n"/>
      <c r="H236" s="14" t="n">
        <v>0</v>
      </c>
      <c r="I236" s="14" t="n">
        <v>0</v>
      </c>
      <c r="J236" s="14" t="n">
        <v>0</v>
      </c>
      <c r="K236" s="14" t="n">
        <v>0</v>
      </c>
      <c r="L236" s="14" t="n">
        <v>0</v>
      </c>
      <c r="M236" s="14" t="n">
        <v>0</v>
      </c>
      <c r="N236" s="14" t="n">
        <v>0</v>
      </c>
      <c r="O236" s="14" t="n">
        <v>0</v>
      </c>
      <c r="P236" s="14" t="n">
        <v>8</v>
      </c>
      <c r="Q236" s="14" t="n">
        <v>8</v>
      </c>
      <c r="R236" s="14" t="n">
        <v>8</v>
      </c>
      <c r="S236" s="14" t="n">
        <v>8</v>
      </c>
      <c r="T236" s="14" t="n">
        <v>0</v>
      </c>
      <c r="U236" s="14" t="n">
        <v>0</v>
      </c>
      <c r="V236" s="14" t="n">
        <v>8</v>
      </c>
      <c r="W236" s="14" t="n">
        <v>8</v>
      </c>
      <c r="X236" s="14" t="n">
        <v>8</v>
      </c>
      <c r="Y236" s="14" t="n">
        <v>8</v>
      </c>
      <c r="Z236" s="14" t="n">
        <v>8</v>
      </c>
      <c r="AA236" s="14" t="n">
        <v>0</v>
      </c>
      <c r="AB236" s="14" t="n">
        <v>0</v>
      </c>
      <c r="AC236" s="14" t="n">
        <v>8</v>
      </c>
      <c r="AD236" s="14" t="n">
        <v>8</v>
      </c>
      <c r="AE236" s="14" t="n">
        <v>8</v>
      </c>
      <c r="AF236" s="14" t="n">
        <v>8</v>
      </c>
      <c r="AG236" s="14" t="n">
        <v>8</v>
      </c>
      <c r="AH236" s="14" t="n">
        <v>0</v>
      </c>
      <c r="AI236" s="14" t="n">
        <v>0</v>
      </c>
      <c r="AJ236" s="14" t="n">
        <v>8</v>
      </c>
      <c r="AK236" s="14" t="n">
        <v>8</v>
      </c>
      <c r="AL236" s="14" t="n">
        <v>8</v>
      </c>
      <c r="AM236" s="14">
        <f>COUNT(IF(SUM(H235)&gt;0,1,"FALSE"),IF(SUM(I235)&gt;0,1,"FALSE"),IF(SUM(J235)&gt;0,1,"FALSE"),IF(SUM(K235)&gt;0,1,"FALSE"),IF(SUM(L235)&gt;0,1,"FALSE"),IF(SUM(M235)&gt;0,1,"FALSE"),IF(SUM(N235)&gt;0,1,"FALSE"),IF(SUM(O235)&gt;0,1,"FALSE"),IF(SUM(P235)&gt;0,1,"FALSE"),IF(SUM(Q235)&gt;0,1,"FALSE"),IF(SUM(R235)&gt;0,1,"FALSE"),IF(SUM(S235)&gt;0,1,"FALSE"),IF(SUM(T235)&gt;0,1,"FALSE"),IF(SUM(U235)&gt;0,1,"FALSE"),IF(SUM(V235)&gt;0,1,"FALSE"),IF(SUM(W235)&gt;0,1,"FALSE"),IF(SUM(X235)&gt;0,1,"FALSE"),IF(SUM(Y235)&gt;0,1,"FALSE"),IF(SUM(Z235)&gt;0,1,"FALSE"),IF(SUM(AA235)&gt;0,1,"FALSE"),IF(SUM(AB235)&gt;0,1,"FALSE"),IF(SUM(AC235)&gt;0,1,"FALSE"),IF(SUM(AD235)&gt;0,1,"FALSE"),IF(SUM(AE235)&gt;0,1,"FALSE"),IF(SUM(AF235)&gt;0,1,"FALSE"),IF(SUM(AG235)&gt;0,1,"FALSE"),IF(SUM(AH235)&gt;0,1,"FALSE"),IF(SUM(AI235)&gt;0,1,"FALSE"),IF(SUM(AJ235)&gt;0,1,"FALSE"),IF(SUM(AK235)&gt;0,1,"FALSE"),IF(SUM(AL235)&gt;0,1,"FALSE"))</f>
        <v/>
      </c>
      <c r="AN236" s="14" t="n"/>
      <c r="AO236" s="14">
        <f>MAX(AO235:AO235)</f>
        <v/>
      </c>
      <c r="AP236" s="14">
        <f>MAX(AP235:AP235)</f>
        <v/>
      </c>
      <c r="AQ236" s="14">
        <f>MAX(AQ235:AQ235)</f>
        <v/>
      </c>
      <c r="AR236" s="14">
        <f>MAX(AR235:AR235)</f>
        <v/>
      </c>
      <c r="AS236" s="14">
        <f>SUM(AS235:AS235)</f>
        <v/>
      </c>
      <c r="AT236" s="14">
        <f>SUM(AT235:AT235)</f>
        <v/>
      </c>
      <c r="AU236" s="14">
        <f>SUM(AU235:AU235)</f>
        <v/>
      </c>
      <c r="AV236" s="14">
        <f>SUM(AV235:AV235)</f>
        <v/>
      </c>
      <c r="AW236" s="14">
        <f>SUM(AW235:AW235)</f>
        <v/>
      </c>
    </row>
    <row r="237" spans="1:49">
      <c r="A237" s="12" t="n">
        <v>231</v>
      </c>
      <c r="B237" s="12" t="s">
        <v>128</v>
      </c>
      <c r="C237" s="12" t="s">
        <v>124</v>
      </c>
      <c r="D237" s="12" t="s">
        <v>125</v>
      </c>
      <c r="E237" s="12" t="s">
        <v>31</v>
      </c>
      <c r="F237" s="12" t="s">
        <v>32</v>
      </c>
      <c r="G237" s="12" t="n"/>
      <c r="H237" s="12" t="s">
        <v>7</v>
      </c>
      <c r="I237" s="12" t="s">
        <v>7</v>
      </c>
      <c r="J237" s="12" t="s">
        <v>7</v>
      </c>
      <c r="K237" s="12" t="s">
        <v>7</v>
      </c>
      <c r="L237" s="12" t="s">
        <v>7</v>
      </c>
      <c r="M237" s="12" t="s">
        <v>7</v>
      </c>
      <c r="N237" s="12" t="s">
        <v>7</v>
      </c>
      <c r="O237" s="12" t="s">
        <v>7</v>
      </c>
      <c r="P237" s="12" t="n">
        <v>8</v>
      </c>
      <c r="Q237" s="12" t="n">
        <v>8</v>
      </c>
      <c r="R237" s="12" t="n">
        <v>8</v>
      </c>
      <c r="S237" s="12" t="n">
        <v>8</v>
      </c>
      <c r="T237" s="12" t="s">
        <v>7</v>
      </c>
      <c r="U237" s="12" t="s">
        <v>7</v>
      </c>
      <c r="V237" s="12" t="n">
        <v>8</v>
      </c>
      <c r="W237" s="12" t="n">
        <v>8</v>
      </c>
      <c r="X237" s="12" t="n">
        <v>8</v>
      </c>
      <c r="Y237" s="12" t="n">
        <v>8</v>
      </c>
      <c r="Z237" s="12" t="n">
        <v>8</v>
      </c>
      <c r="AA237" s="12" t="s">
        <v>7</v>
      </c>
      <c r="AB237" s="12" t="s">
        <v>7</v>
      </c>
      <c r="AC237" s="12" t="n">
        <v>8</v>
      </c>
      <c r="AD237" s="12" t="n">
        <v>8</v>
      </c>
      <c r="AE237" s="12" t="n">
        <v>8</v>
      </c>
      <c r="AF237" s="12" t="n">
        <v>8</v>
      </c>
      <c r="AG237" s="12" t="n">
        <v>8</v>
      </c>
      <c r="AH237" s="12" t="s">
        <v>7</v>
      </c>
      <c r="AI237" s="12" t="s">
        <v>7</v>
      </c>
      <c r="AJ237" s="12" t="n">
        <v>8</v>
      </c>
      <c r="AK237" s="12" t="n">
        <v>8</v>
      </c>
      <c r="AL237" s="12" t="n">
        <v>8</v>
      </c>
      <c r="AM237" s="13">
        <f>COUNT(H237:AL237)</f>
        <v/>
      </c>
      <c r="AN237" s="12" t="n"/>
      <c r="AO237" s="13">
        <f>COUNTIF(H237:AL237,"О")</f>
        <v/>
      </c>
      <c r="AP237" s="13">
        <f>COUNTIF(H237:AL237,"От")</f>
        <v/>
      </c>
      <c r="AQ237" s="13">
        <f>COUNTIF(H237:AL237,"Б")</f>
        <v/>
      </c>
      <c r="AR237" s="13">
        <f>COUNTIF(H237:AL237,"Н")</f>
        <v/>
      </c>
      <c r="AS237" s="12" t="n"/>
      <c r="AT237" s="13">
        <f>SUM(H237:AL237)</f>
        <v/>
      </c>
      <c r="AU237" s="12" t="n"/>
      <c r="AV237" s="13">
        <f>SUM(H237,I237,J237,K237,L237,M237,N237,O237,T237,U237,AA237,AB237,AH237,AI237)</f>
        <v/>
      </c>
      <c r="AW237" s="12" t="n"/>
    </row>
    <row r="238" spans="1:49">
      <c r="A238" s="14" t="n">
        <v>232</v>
      </c>
      <c r="B238" s="14" t="s">
        <v>128</v>
      </c>
      <c r="C238" s="14" t="s">
        <v>124</v>
      </c>
      <c r="D238" s="14" t="s">
        <v>125</v>
      </c>
      <c r="E238" s="14" t="s">
        <v>33</v>
      </c>
      <c r="F238" s="14" t="n"/>
      <c r="G238" s="14" t="n"/>
      <c r="H238" s="14" t="n">
        <v>0</v>
      </c>
      <c r="I238" s="14" t="n">
        <v>0</v>
      </c>
      <c r="J238" s="14" t="n">
        <v>0</v>
      </c>
      <c r="K238" s="14" t="n">
        <v>0</v>
      </c>
      <c r="L238" s="14" t="n">
        <v>0</v>
      </c>
      <c r="M238" s="14" t="n">
        <v>0</v>
      </c>
      <c r="N238" s="14" t="n">
        <v>0</v>
      </c>
      <c r="O238" s="14" t="n">
        <v>0</v>
      </c>
      <c r="P238" s="14" t="n">
        <v>8</v>
      </c>
      <c r="Q238" s="14" t="n">
        <v>8</v>
      </c>
      <c r="R238" s="14" t="n">
        <v>8</v>
      </c>
      <c r="S238" s="14" t="n">
        <v>8</v>
      </c>
      <c r="T238" s="14" t="n">
        <v>0</v>
      </c>
      <c r="U238" s="14" t="n">
        <v>0</v>
      </c>
      <c r="V238" s="14" t="n">
        <v>8</v>
      </c>
      <c r="W238" s="14" t="n">
        <v>8</v>
      </c>
      <c r="X238" s="14" t="n">
        <v>8</v>
      </c>
      <c r="Y238" s="14" t="n">
        <v>8</v>
      </c>
      <c r="Z238" s="14" t="n">
        <v>8</v>
      </c>
      <c r="AA238" s="14" t="n">
        <v>0</v>
      </c>
      <c r="AB238" s="14" t="n">
        <v>0</v>
      </c>
      <c r="AC238" s="14" t="n">
        <v>8</v>
      </c>
      <c r="AD238" s="14" t="n">
        <v>8</v>
      </c>
      <c r="AE238" s="14" t="n">
        <v>8</v>
      </c>
      <c r="AF238" s="14" t="n">
        <v>8</v>
      </c>
      <c r="AG238" s="14" t="n">
        <v>8</v>
      </c>
      <c r="AH238" s="14" t="n">
        <v>0</v>
      </c>
      <c r="AI238" s="14" t="n">
        <v>0</v>
      </c>
      <c r="AJ238" s="14" t="n">
        <v>8</v>
      </c>
      <c r="AK238" s="14" t="n">
        <v>8</v>
      </c>
      <c r="AL238" s="14" t="n">
        <v>8</v>
      </c>
      <c r="AM238" s="14">
        <f>COUNT(IF(SUM(H237)&gt;0,1,"FALSE"),IF(SUM(I237)&gt;0,1,"FALSE"),IF(SUM(J237)&gt;0,1,"FALSE"),IF(SUM(K237)&gt;0,1,"FALSE"),IF(SUM(L237)&gt;0,1,"FALSE"),IF(SUM(M237)&gt;0,1,"FALSE"),IF(SUM(N237)&gt;0,1,"FALSE"),IF(SUM(O237)&gt;0,1,"FALSE"),IF(SUM(P237)&gt;0,1,"FALSE"),IF(SUM(Q237)&gt;0,1,"FALSE"),IF(SUM(R237)&gt;0,1,"FALSE"),IF(SUM(S237)&gt;0,1,"FALSE"),IF(SUM(T237)&gt;0,1,"FALSE"),IF(SUM(U237)&gt;0,1,"FALSE"),IF(SUM(V237)&gt;0,1,"FALSE"),IF(SUM(W237)&gt;0,1,"FALSE"),IF(SUM(X237)&gt;0,1,"FALSE"),IF(SUM(Y237)&gt;0,1,"FALSE"),IF(SUM(Z237)&gt;0,1,"FALSE"),IF(SUM(AA237)&gt;0,1,"FALSE"),IF(SUM(AB237)&gt;0,1,"FALSE"),IF(SUM(AC237)&gt;0,1,"FALSE"),IF(SUM(AD237)&gt;0,1,"FALSE"),IF(SUM(AE237)&gt;0,1,"FALSE"),IF(SUM(AF237)&gt;0,1,"FALSE"),IF(SUM(AG237)&gt;0,1,"FALSE"),IF(SUM(AH237)&gt;0,1,"FALSE"),IF(SUM(AI237)&gt;0,1,"FALSE"),IF(SUM(AJ237)&gt;0,1,"FALSE"),IF(SUM(AK237)&gt;0,1,"FALSE"),IF(SUM(AL237)&gt;0,1,"FALSE"))</f>
        <v/>
      </c>
      <c r="AN238" s="14" t="n"/>
      <c r="AO238" s="14">
        <f>MAX(AO237:AO237)</f>
        <v/>
      </c>
      <c r="AP238" s="14">
        <f>MAX(AP237:AP237)</f>
        <v/>
      </c>
      <c r="AQ238" s="14">
        <f>MAX(AQ237:AQ237)</f>
        <v/>
      </c>
      <c r="AR238" s="14">
        <f>MAX(AR237:AR237)</f>
        <v/>
      </c>
      <c r="AS238" s="14">
        <f>SUM(AS237:AS237)</f>
        <v/>
      </c>
      <c r="AT238" s="14">
        <f>SUM(AT237:AT237)</f>
        <v/>
      </c>
      <c r="AU238" s="14">
        <f>SUM(AU237:AU237)</f>
        <v/>
      </c>
      <c r="AV238" s="14">
        <f>SUM(AV237:AV237)</f>
        <v/>
      </c>
      <c r="AW238" s="14">
        <f>SUM(AW237:AW237)</f>
        <v/>
      </c>
    </row>
    <row r="239" spans="1:49">
      <c r="A239" s="12" t="n">
        <v>233</v>
      </c>
      <c r="B239" s="12" t="s">
        <v>129</v>
      </c>
      <c r="C239" s="12" t="s">
        <v>124</v>
      </c>
      <c r="D239" s="12" t="s">
        <v>130</v>
      </c>
      <c r="E239" s="12" t="s">
        <v>31</v>
      </c>
      <c r="F239" s="12" t="s">
        <v>32</v>
      </c>
      <c r="G239" s="12" t="n"/>
      <c r="H239" s="12" t="s">
        <v>7</v>
      </c>
      <c r="I239" s="12" t="s">
        <v>7</v>
      </c>
      <c r="J239" s="12" t="s">
        <v>7</v>
      </c>
      <c r="K239" s="12" t="s">
        <v>7</v>
      </c>
      <c r="L239" s="12" t="s">
        <v>7</v>
      </c>
      <c r="M239" s="12" t="s">
        <v>7</v>
      </c>
      <c r="N239" s="12" t="s">
        <v>7</v>
      </c>
      <c r="O239" s="12" t="s">
        <v>7</v>
      </c>
      <c r="P239" s="12" t="n">
        <v>8</v>
      </c>
      <c r="Q239" s="12" t="n">
        <v>8</v>
      </c>
      <c r="R239" s="12" t="n">
        <v>8</v>
      </c>
      <c r="S239" s="12" t="n">
        <v>8</v>
      </c>
      <c r="T239" s="12" t="s">
        <v>7</v>
      </c>
      <c r="U239" s="12" t="s">
        <v>7</v>
      </c>
      <c r="V239" s="12" t="n">
        <v>8</v>
      </c>
      <c r="W239" s="12" t="n">
        <v>8</v>
      </c>
      <c r="X239" s="12" t="n">
        <v>8</v>
      </c>
      <c r="Y239" s="12" t="n">
        <v>8</v>
      </c>
      <c r="Z239" s="12" t="n">
        <v>8</v>
      </c>
      <c r="AA239" s="12" t="s">
        <v>7</v>
      </c>
      <c r="AB239" s="12" t="s">
        <v>7</v>
      </c>
      <c r="AC239" s="12" t="n">
        <v>8</v>
      </c>
      <c r="AD239" s="12" t="n">
        <v>8</v>
      </c>
      <c r="AE239" s="12" t="n">
        <v>8</v>
      </c>
      <c r="AF239" s="12" t="n"/>
      <c r="AG239" s="12" t="n"/>
      <c r="AH239" s="12" t="s">
        <v>7</v>
      </c>
      <c r="AI239" s="12" t="s">
        <v>7</v>
      </c>
      <c r="AJ239" s="12" t="n">
        <v>8</v>
      </c>
      <c r="AK239" s="12" t="n">
        <v>8</v>
      </c>
      <c r="AL239" s="12" t="n">
        <v>8</v>
      </c>
      <c r="AM239" s="13">
        <f>COUNT(H239:AL239)</f>
        <v/>
      </c>
      <c r="AN239" s="12" t="n"/>
      <c r="AO239" s="13">
        <f>COUNTIF(H239:AL239,"О")</f>
        <v/>
      </c>
      <c r="AP239" s="13">
        <f>COUNTIF(H239:AL239,"От")</f>
        <v/>
      </c>
      <c r="AQ239" s="13">
        <f>COUNTIF(H239:AL239,"Б")</f>
        <v/>
      </c>
      <c r="AR239" s="13">
        <f>COUNTIF(H239:AL239,"Н")</f>
        <v/>
      </c>
      <c r="AS239" s="12" t="n"/>
      <c r="AT239" s="13">
        <f>SUM(H239:AL239)</f>
        <v/>
      </c>
      <c r="AU239" s="12" t="n"/>
      <c r="AV239" s="13">
        <f>SUM(H239,I239,J239,K239,L239,M239,N239,O239,T239,U239,AA239,AB239,AH239,AI239)</f>
        <v/>
      </c>
      <c r="AW239" s="12" t="n"/>
    </row>
    <row r="240" spans="1:49" ht="15.75" customHeight="1" s="55">
      <c r="A240" s="12" t="n">
        <v>234</v>
      </c>
      <c r="B240" s="12" t="s">
        <v>129</v>
      </c>
      <c r="C240" s="12" t="s">
        <v>124</v>
      </c>
      <c r="D240" s="12" t="s">
        <v>130</v>
      </c>
      <c r="E240" s="12" t="s">
        <v>56</v>
      </c>
      <c r="F240" s="12" t="s">
        <v>32</v>
      </c>
      <c r="G240" s="12" t="s">
        <v>49</v>
      </c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5" t="n">
        <v>8</v>
      </c>
      <c r="AG240" s="15" t="n">
        <v>8</v>
      </c>
      <c r="AH240" s="12" t="n"/>
      <c r="AI240" s="12" t="n"/>
      <c r="AJ240" s="12" t="n"/>
      <c r="AK240" s="12" t="n"/>
      <c r="AL240" s="12" t="n"/>
      <c r="AM240" s="13">
        <f>SUM(H240:AL240)/8</f>
        <v/>
      </c>
      <c r="AN240" s="12" t="n"/>
      <c r="AO240" s="12" t="n"/>
      <c r="AP240" s="12" t="n"/>
      <c r="AQ240" s="12" t="n"/>
      <c r="AR240" s="12" t="n"/>
      <c r="AS240" s="13">
        <f>COUNTIF(H240:AL240,"В")+SUM(H240:AL240)/8</f>
        <v/>
      </c>
      <c r="AT240" s="13">
        <f>SUM(H240:AL240)</f>
        <v/>
      </c>
      <c r="AU240" s="12" t="n"/>
      <c r="AV240" s="12" t="n"/>
      <c r="AW240" s="12" t="n"/>
    </row>
    <row r="241" spans="1:49">
      <c r="A241" s="14" t="n">
        <v>235</v>
      </c>
      <c r="B241" s="14" t="s">
        <v>129</v>
      </c>
      <c r="C241" s="14" t="s">
        <v>124</v>
      </c>
      <c r="D241" s="14" t="s">
        <v>130</v>
      </c>
      <c r="E241" s="14" t="s">
        <v>33</v>
      </c>
      <c r="F241" s="14" t="n"/>
      <c r="G241" s="14" t="n"/>
      <c r="H241" s="14" t="n">
        <v>0</v>
      </c>
      <c r="I241" s="14" t="n">
        <v>0</v>
      </c>
      <c r="J241" s="14" t="n">
        <v>0</v>
      </c>
      <c r="K241" s="14" t="n">
        <v>0</v>
      </c>
      <c r="L241" s="14" t="n">
        <v>0</v>
      </c>
      <c r="M241" s="14" t="n">
        <v>0</v>
      </c>
      <c r="N241" s="14" t="n">
        <v>0</v>
      </c>
      <c r="O241" s="14" t="n">
        <v>0</v>
      </c>
      <c r="P241" s="14" t="n">
        <v>8</v>
      </c>
      <c r="Q241" s="14" t="n">
        <v>8</v>
      </c>
      <c r="R241" s="14" t="n">
        <v>8</v>
      </c>
      <c r="S241" s="14" t="n">
        <v>8</v>
      </c>
      <c r="T241" s="14" t="n">
        <v>0</v>
      </c>
      <c r="U241" s="14" t="n">
        <v>0</v>
      </c>
      <c r="V241" s="14" t="n">
        <v>8</v>
      </c>
      <c r="W241" s="14" t="n">
        <v>8</v>
      </c>
      <c r="X241" s="14" t="n">
        <v>8</v>
      </c>
      <c r="Y241" s="14" t="n">
        <v>8</v>
      </c>
      <c r="Z241" s="14" t="n">
        <v>8</v>
      </c>
      <c r="AA241" s="14" t="n">
        <v>0</v>
      </c>
      <c r="AB241" s="14" t="n">
        <v>0</v>
      </c>
      <c r="AC241" s="14" t="n">
        <v>8</v>
      </c>
      <c r="AD241" s="14" t="n">
        <v>8</v>
      </c>
      <c r="AE241" s="14" t="n">
        <v>8</v>
      </c>
      <c r="AF241" s="14" t="n">
        <v>8</v>
      </c>
      <c r="AG241" s="14" t="n">
        <v>8</v>
      </c>
      <c r="AH241" s="14" t="n">
        <v>0</v>
      </c>
      <c r="AI241" s="14" t="n">
        <v>0</v>
      </c>
      <c r="AJ241" s="14" t="n">
        <v>8</v>
      </c>
      <c r="AK241" s="14" t="n">
        <v>8</v>
      </c>
      <c r="AL241" s="14" t="n">
        <v>8</v>
      </c>
      <c r="AM241" s="14">
        <f>COUNT(IF(SUM(H239)&gt;0,1,"FALSE"),IF(SUM(I239)&gt;0,1,"FALSE"),IF(SUM(J239)&gt;0,1,"FALSE"),IF(SUM(K239)&gt;0,1,"FALSE"),IF(SUM(L239)&gt;0,1,"FALSE"),IF(SUM(M239)&gt;0,1,"FALSE"),IF(SUM(N239)&gt;0,1,"FALSE"),IF(SUM(O239)&gt;0,1,"FALSE"),IF(SUM(P239)&gt;0,1,"FALSE"),IF(SUM(Q239)&gt;0,1,"FALSE"),IF(SUM(R239)&gt;0,1,"FALSE"),IF(SUM(S239)&gt;0,1,"FALSE"),IF(SUM(T239)&gt;0,1,"FALSE"),IF(SUM(U239)&gt;0,1,"FALSE"),IF(SUM(V239)&gt;0,1,"FALSE"),IF(SUM(W239)&gt;0,1,"FALSE"),IF(SUM(X239)&gt;0,1,"FALSE"),IF(SUM(Y239)&gt;0,1,"FALSE"),IF(SUM(Z239)&gt;0,1,"FALSE"),IF(SUM(AA239)&gt;0,1,"FALSE"),IF(SUM(AB239)&gt;0,1,"FALSE"),IF(SUM(AC239)&gt;0,1,"FALSE"),IF(SUM(AD239)&gt;0,1,"FALSE"),IF(SUM(AE239)&gt;0,1,"FALSE"),IF(SUM(AH239)&gt;0,1,"FALSE"),IF(SUM(AI239)&gt;0,1,"FALSE"),IF(SUM(AJ239)&gt;0,1,"FALSE"),IF(SUM(AK239)&gt;0,1,"FALSE"),IF(SUM(AL239)&gt;0,1,"FALSE"),IF(SUM(AF240)&gt;0,1,"FALSE"),IF(SUM(AG240)&gt;0,1,"FALSE"))</f>
        <v/>
      </c>
      <c r="AN241" s="14" t="n"/>
      <c r="AO241" s="14">
        <f>MAX(AO239:AO240)</f>
        <v/>
      </c>
      <c r="AP241" s="14">
        <f>MAX(AP239:AP240)</f>
        <v/>
      </c>
      <c r="AQ241" s="14">
        <f>MAX(AQ239:AQ240)</f>
        <v/>
      </c>
      <c r="AR241" s="14">
        <f>MAX(AR239:AR240)</f>
        <v/>
      </c>
      <c r="AS241" s="14">
        <f>SUM(AS239:AS240)</f>
        <v/>
      </c>
      <c r="AT241" s="14">
        <f>SUM(AT239:AT240)</f>
        <v/>
      </c>
      <c r="AU241" s="14">
        <f>SUM(AU239:AU240)</f>
        <v/>
      </c>
      <c r="AV241" s="14">
        <f>SUM(AV239:AV240)</f>
        <v/>
      </c>
      <c r="AW241" s="14">
        <f>SUM(AW239:AW240)</f>
        <v/>
      </c>
    </row>
    <row r="242" spans="1:49">
      <c r="A242" s="12" t="n">
        <v>236</v>
      </c>
      <c r="B242" s="12" t="s">
        <v>131</v>
      </c>
      <c r="C242" s="12" t="s">
        <v>124</v>
      </c>
      <c r="D242" s="12" t="s">
        <v>132</v>
      </c>
      <c r="E242" s="12" t="s">
        <v>43</v>
      </c>
      <c r="F242" s="12" t="s">
        <v>32</v>
      </c>
      <c r="G242" s="12" t="n"/>
      <c r="H242" s="12" t="s">
        <v>7</v>
      </c>
      <c r="I242" s="12" t="s">
        <v>7</v>
      </c>
      <c r="J242" s="12" t="s">
        <v>7</v>
      </c>
      <c r="K242" s="12" t="s">
        <v>7</v>
      </c>
      <c r="L242" s="12" t="s">
        <v>7</v>
      </c>
      <c r="M242" s="12" t="s">
        <v>7</v>
      </c>
      <c r="N242" s="12" t="s">
        <v>7</v>
      </c>
      <c r="O242" s="12" t="s">
        <v>7</v>
      </c>
      <c r="P242" s="12" t="n">
        <v>8</v>
      </c>
      <c r="Q242" s="12" t="n">
        <v>8</v>
      </c>
      <c r="R242" s="12" t="n">
        <v>8</v>
      </c>
      <c r="S242" s="12" t="n">
        <v>8</v>
      </c>
      <c r="T242" s="12" t="s">
        <v>7</v>
      </c>
      <c r="U242" s="12" t="s">
        <v>7</v>
      </c>
      <c r="V242" s="12" t="n">
        <v>8</v>
      </c>
      <c r="W242" s="12" t="n">
        <v>8</v>
      </c>
      <c r="X242" s="12" t="n">
        <v>8</v>
      </c>
      <c r="Y242" s="12" t="n">
        <v>8</v>
      </c>
      <c r="Z242" s="12" t="n">
        <v>8</v>
      </c>
      <c r="AA242" s="12" t="s">
        <v>7</v>
      </c>
      <c r="AB242" s="12" t="s">
        <v>7</v>
      </c>
      <c r="AC242" s="12" t="n">
        <v>8</v>
      </c>
      <c r="AD242" s="12" t="n">
        <v>8</v>
      </c>
      <c r="AE242" s="12" t="n">
        <v>8</v>
      </c>
      <c r="AF242" s="12" t="n">
        <v>8</v>
      </c>
      <c r="AG242" s="12" t="n">
        <v>8</v>
      </c>
      <c r="AH242" s="12" t="s">
        <v>7</v>
      </c>
      <c r="AI242" s="12" t="s">
        <v>7</v>
      </c>
      <c r="AJ242" s="12" t="n">
        <v>8</v>
      </c>
      <c r="AK242" s="12" t="n">
        <v>8</v>
      </c>
      <c r="AL242" s="12" t="n">
        <v>8</v>
      </c>
      <c r="AM242" s="13">
        <f>COUNT(H242:AL242)</f>
        <v/>
      </c>
      <c r="AN242" s="12" t="n"/>
      <c r="AO242" s="13">
        <f>COUNTIF(H242:AL242,"О")</f>
        <v/>
      </c>
      <c r="AP242" s="13">
        <f>COUNTIF(H242:AL242,"От")</f>
        <v/>
      </c>
      <c r="AQ242" s="13">
        <f>COUNTIF(H242:AL242,"Б")</f>
        <v/>
      </c>
      <c r="AR242" s="13">
        <f>COUNTIF(H242:AL242,"Н")</f>
        <v/>
      </c>
      <c r="AS242" s="12" t="n"/>
      <c r="AT242" s="13">
        <f>SUM(H242:AL242)</f>
        <v/>
      </c>
      <c r="AU242" s="12" t="n"/>
      <c r="AV242" s="13">
        <f>SUM(H242,I242,J242,K242,L242,M242,N242,O242,T242,U242,AA242,AB242,AH242,AI242)</f>
        <v/>
      </c>
      <c r="AW242" s="12" t="n"/>
    </row>
    <row r="243" spans="1:49">
      <c r="A243" s="12" t="n">
        <v>237</v>
      </c>
      <c r="B243" s="12" t="s">
        <v>131</v>
      </c>
      <c r="C243" s="12" t="s">
        <v>124</v>
      </c>
      <c r="D243" s="12" t="s">
        <v>132</v>
      </c>
      <c r="E243" s="12" t="s">
        <v>133</v>
      </c>
      <c r="F243" s="12" t="s">
        <v>32</v>
      </c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  <c r="AJ243" s="12" t="n"/>
      <c r="AK243" s="12" t="n"/>
      <c r="AL243" s="12" t="n"/>
      <c r="AM243" s="13">
        <f>COUNT(H243:AL243)</f>
        <v/>
      </c>
      <c r="AN243" s="12" t="n"/>
      <c r="AO243" s="12" t="n"/>
      <c r="AP243" s="12" t="n"/>
      <c r="AQ243" s="12" t="n"/>
      <c r="AR243" s="12" t="n"/>
      <c r="AS243" s="12" t="n"/>
      <c r="AT243" s="13">
        <f>SUM(H243:AL243)</f>
        <v/>
      </c>
      <c r="AU243" s="12" t="n"/>
      <c r="AV243" s="13">
        <f>SUM(H243,I243,J243,K243,L243,M243,N243,O243,T243,U243,AA243,AB243,AH243,AI243)</f>
        <v/>
      </c>
      <c r="AW243" s="12" t="n"/>
    </row>
    <row r="244" spans="1:49">
      <c r="A244" s="12" t="n">
        <v>238</v>
      </c>
      <c r="B244" s="12" t="s">
        <v>131</v>
      </c>
      <c r="C244" s="12" t="s">
        <v>124</v>
      </c>
      <c r="D244" s="12" t="s">
        <v>132</v>
      </c>
      <c r="E244" s="12" t="s">
        <v>134</v>
      </c>
      <c r="F244" s="12" t="s">
        <v>32</v>
      </c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  <c r="AJ244" s="12" t="n"/>
      <c r="AK244" s="12" t="n"/>
      <c r="AL244" s="12" t="n"/>
      <c r="AM244" s="13">
        <f>COUNT(H244:AL244)</f>
        <v/>
      </c>
      <c r="AN244" s="12" t="n"/>
      <c r="AO244" s="12" t="n"/>
      <c r="AP244" s="12" t="n"/>
      <c r="AQ244" s="12" t="n"/>
      <c r="AR244" s="12" t="n"/>
      <c r="AS244" s="12" t="n"/>
      <c r="AT244" s="13">
        <f>SUM(H244:AL244)</f>
        <v/>
      </c>
      <c r="AU244" s="12" t="n"/>
      <c r="AV244" s="13">
        <f>SUM(H244,I244,J244,K244,L244,M244,N244,O244,T244,U244,AA244,AB244,AH244,AI244)</f>
        <v/>
      </c>
      <c r="AW244" s="12" t="n"/>
    </row>
    <row r="245" spans="1:49">
      <c r="A245" s="12" t="n">
        <v>239</v>
      </c>
      <c r="B245" s="12" t="s">
        <v>131</v>
      </c>
      <c r="C245" s="12" t="s">
        <v>124</v>
      </c>
      <c r="D245" s="12" t="s">
        <v>132</v>
      </c>
      <c r="E245" s="12" t="s">
        <v>135</v>
      </c>
      <c r="F245" s="12" t="s">
        <v>32</v>
      </c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  <c r="AJ245" s="12" t="n"/>
      <c r="AK245" s="12" t="n"/>
      <c r="AL245" s="12" t="n"/>
      <c r="AM245" s="13">
        <f>COUNT(H245:AL245)</f>
        <v/>
      </c>
      <c r="AN245" s="12" t="n"/>
      <c r="AO245" s="12" t="n"/>
      <c r="AP245" s="12" t="n"/>
      <c r="AQ245" s="12" t="n"/>
      <c r="AR245" s="12" t="n"/>
      <c r="AS245" s="12" t="n"/>
      <c r="AT245" s="13">
        <f>SUM(H245:AL245)</f>
        <v/>
      </c>
      <c r="AU245" s="12" t="n"/>
      <c r="AV245" s="13">
        <f>SUM(H245,I245,J245,K245,L245,M245,N245,O245,T245,U245,AA245,AB245,AH245,AI245)</f>
        <v/>
      </c>
      <c r="AW245" s="12" t="n"/>
    </row>
    <row r="246" spans="1:49">
      <c r="A246" s="14" t="n">
        <v>240</v>
      </c>
      <c r="B246" s="14" t="s">
        <v>131</v>
      </c>
      <c r="C246" s="14" t="s">
        <v>124</v>
      </c>
      <c r="D246" s="14" t="s">
        <v>132</v>
      </c>
      <c r="E246" s="14" t="s">
        <v>33</v>
      </c>
      <c r="F246" s="14" t="n"/>
      <c r="G246" s="14" t="n"/>
      <c r="H246" s="14" t="n">
        <v>0</v>
      </c>
      <c r="I246" s="14" t="n">
        <v>0</v>
      </c>
      <c r="J246" s="14" t="n">
        <v>0</v>
      </c>
      <c r="K246" s="14" t="n">
        <v>0</v>
      </c>
      <c r="L246" s="14" t="n">
        <v>0</v>
      </c>
      <c r="M246" s="14" t="n">
        <v>0</v>
      </c>
      <c r="N246" s="14" t="n">
        <v>0</v>
      </c>
      <c r="O246" s="14" t="n">
        <v>0</v>
      </c>
      <c r="P246" s="14" t="n">
        <v>8</v>
      </c>
      <c r="Q246" s="14" t="n">
        <v>8</v>
      </c>
      <c r="R246" s="14" t="n">
        <v>8</v>
      </c>
      <c r="S246" s="14" t="n">
        <v>8</v>
      </c>
      <c r="T246" s="14" t="n">
        <v>0</v>
      </c>
      <c r="U246" s="14" t="n">
        <v>0</v>
      </c>
      <c r="V246" s="14" t="n">
        <v>8</v>
      </c>
      <c r="W246" s="14" t="n">
        <v>8</v>
      </c>
      <c r="X246" s="14" t="n">
        <v>8</v>
      </c>
      <c r="Y246" s="14" t="n">
        <v>8</v>
      </c>
      <c r="Z246" s="14" t="n">
        <v>8</v>
      </c>
      <c r="AA246" s="14" t="n">
        <v>0</v>
      </c>
      <c r="AB246" s="14" t="n">
        <v>0</v>
      </c>
      <c r="AC246" s="14" t="n">
        <v>8</v>
      </c>
      <c r="AD246" s="14" t="n">
        <v>8</v>
      </c>
      <c r="AE246" s="14" t="n">
        <v>8</v>
      </c>
      <c r="AF246" s="14" t="n">
        <v>8</v>
      </c>
      <c r="AG246" s="14" t="n">
        <v>8</v>
      </c>
      <c r="AH246" s="14" t="n">
        <v>0</v>
      </c>
      <c r="AI246" s="14" t="n">
        <v>0</v>
      </c>
      <c r="AJ246" s="14" t="n">
        <v>8</v>
      </c>
      <c r="AK246" s="14" t="n">
        <v>8</v>
      </c>
      <c r="AL246" s="14" t="n">
        <v>8</v>
      </c>
      <c r="AM246" s="14">
        <f>COUNT(IF(SUM(H243,H245,H244,H242)&gt;0,1,"FALSE"),IF(SUM(I244,I242,I243,I245)&gt;0,1,"FALSE"),IF(SUM(J243,J242,J244,J245)&gt;0,1,"FALSE"),IF(SUM(K243,K244,K242,K245)&gt;0,1,"FALSE"),IF(SUM(L243,L245,L242,L244)&gt;0,1,"FALSE"),IF(SUM(M245,M243,M244,M242)&gt;0,1,"FALSE"),IF(SUM(N242,N243,N244,N245)&gt;0,1,"FALSE"),IF(SUM(O245,O242,O243,O244)&gt;0,1,"FALSE"),IF(SUM(P242,P244,P245,P243)&gt;0,1,"FALSE"),IF(SUM(Q243,Q242,Q245,Q244)&gt;0,1,"FALSE"),IF(SUM(R243,R245,R244,R242)&gt;0,1,"FALSE"),IF(SUM(S245,S244,S242,S243)&gt;0,1,"FALSE"),IF(SUM(T242,T244,T243,T245)&gt;0,1,"FALSE"),IF(SUM(U242,U245,U244,U243)&gt;0,1,"FALSE"),IF(SUM(V245,V244,V243,V242)&gt;0,1,"FALSE"),IF(SUM(W242,W245,W244,W243)&gt;0,1,"FALSE"),IF(SUM(X243,X245,X242,X244)&gt;0,1,"FALSE"),IF(SUM(Y244,Y245,Y243,Y242)&gt;0,1,"FALSE"),IF(SUM(Z244,Z245,Z243,Z242)&gt;0,1,"FALSE"),IF(SUM(AA245,AA243,AA244,AA242)&gt;0,1,"FALSE"),IF(SUM(AB244,AB245,AB242,AB243)&gt;0,1,"FALSE"),IF(SUM(AC245,AC244,AC243,AC242)&gt;0,1,"FALSE"),IF(SUM(AD244,AD245,AD243,AD242)&gt;0,1,"FALSE"),IF(SUM(AE244,AE242,AE245,AE243)&gt;0,1,"FALSE"),IF(SUM(AF242,AF243,AF244,AF245)&gt;0,1,"FALSE"),IF(SUM(AG244,AG245,AG242,AG243)&gt;0,1,"FALSE"),IF(SUM(AH245,AH242,AH243,AH244)&gt;0,1,"FALSE"),IF(SUM(AI242,AI245,AI243,AI244)&gt;0,1,"FALSE"),IF(SUM(AJ242,AJ245,AJ244,AJ243)&gt;0,1,"FALSE"),IF(SUM(AK242,AK243,AK244,AK245)&gt;0,1,"FALSE"),IF(SUM(AL243,AL244,AL242,AL245)&gt;0,1,"FALSE"))</f>
        <v/>
      </c>
      <c r="AN246" s="14" t="n"/>
      <c r="AO246" s="14">
        <f>MAX(AO242:AO245)</f>
        <v/>
      </c>
      <c r="AP246" s="14">
        <f>MAX(AP242:AP245)</f>
        <v/>
      </c>
      <c r="AQ246" s="14">
        <f>MAX(AQ242:AQ245)</f>
        <v/>
      </c>
      <c r="AR246" s="14">
        <f>MAX(AR242:AR245)</f>
        <v/>
      </c>
      <c r="AS246" s="14">
        <f>SUM(AS242:AS245)</f>
        <v/>
      </c>
      <c r="AT246" s="14">
        <f>SUM(AT242:AT245)</f>
        <v/>
      </c>
      <c r="AU246" s="14">
        <f>SUM(AU242:AU245)</f>
        <v/>
      </c>
      <c r="AV246" s="14">
        <f>SUM(AV242:AV245)</f>
        <v/>
      </c>
      <c r="AW246" s="14">
        <f>SUM(AW242:AW245)</f>
        <v/>
      </c>
    </row>
    <row r="247" spans="1:49">
      <c r="A247" s="12" t="n">
        <v>241</v>
      </c>
      <c r="B247" s="12" t="s">
        <v>136</v>
      </c>
      <c r="C247" s="12" t="s">
        <v>124</v>
      </c>
      <c r="D247" s="12" t="s">
        <v>125</v>
      </c>
      <c r="E247" s="12" t="s">
        <v>31</v>
      </c>
      <c r="F247" s="12" t="s">
        <v>32</v>
      </c>
      <c r="G247" s="12" t="n"/>
      <c r="H247" s="12" t="s">
        <v>7</v>
      </c>
      <c r="I247" s="12" t="s">
        <v>7</v>
      </c>
      <c r="J247" s="12" t="s">
        <v>7</v>
      </c>
      <c r="K247" s="12" t="s">
        <v>7</v>
      </c>
      <c r="L247" s="12" t="s">
        <v>7</v>
      </c>
      <c r="M247" s="12" t="s">
        <v>7</v>
      </c>
      <c r="N247" s="12" t="s">
        <v>7</v>
      </c>
      <c r="O247" s="12" t="s">
        <v>7</v>
      </c>
      <c r="P247" s="12" t="n">
        <v>8</v>
      </c>
      <c r="Q247" s="12" t="n">
        <v>8</v>
      </c>
      <c r="R247" s="12" t="n">
        <v>8</v>
      </c>
      <c r="S247" s="12" t="n">
        <v>8</v>
      </c>
      <c r="T247" s="12" t="s">
        <v>7</v>
      </c>
      <c r="U247" s="12" t="s">
        <v>7</v>
      </c>
      <c r="V247" s="12" t="n">
        <v>8</v>
      </c>
      <c r="W247" s="12" t="n">
        <v>8</v>
      </c>
      <c r="X247" s="12" t="n">
        <v>8</v>
      </c>
      <c r="Y247" s="12" t="n">
        <v>8</v>
      </c>
      <c r="Z247" s="12" t="n">
        <v>8</v>
      </c>
      <c r="AA247" s="12" t="s">
        <v>7</v>
      </c>
      <c r="AB247" s="12" t="s">
        <v>7</v>
      </c>
      <c r="AC247" s="12" t="n">
        <v>8</v>
      </c>
      <c r="AD247" s="12" t="n">
        <v>8</v>
      </c>
      <c r="AE247" s="12" t="n">
        <v>8</v>
      </c>
      <c r="AF247" s="12" t="n">
        <v>8</v>
      </c>
      <c r="AG247" s="12" t="n">
        <v>8</v>
      </c>
      <c r="AH247" s="12" t="s">
        <v>7</v>
      </c>
      <c r="AI247" s="12" t="s">
        <v>7</v>
      </c>
      <c r="AJ247" s="12" t="n">
        <v>8</v>
      </c>
      <c r="AK247" s="12" t="n">
        <v>8</v>
      </c>
      <c r="AL247" s="12" t="n">
        <v>8</v>
      </c>
      <c r="AM247" s="13">
        <f>COUNT(H247:AL247)</f>
        <v/>
      </c>
      <c r="AN247" s="12" t="n"/>
      <c r="AO247" s="13">
        <f>COUNTIF(H247:AL247,"О")</f>
        <v/>
      </c>
      <c r="AP247" s="13">
        <f>COUNTIF(H247:AL247,"От")</f>
        <v/>
      </c>
      <c r="AQ247" s="13">
        <f>COUNTIF(H247:AL247,"Б")</f>
        <v/>
      </c>
      <c r="AR247" s="13">
        <f>COUNTIF(H247:AL247,"Н")</f>
        <v/>
      </c>
      <c r="AS247" s="12" t="n"/>
      <c r="AT247" s="13">
        <f>SUM(H247:AL247)</f>
        <v/>
      </c>
      <c r="AU247" s="12" t="n"/>
      <c r="AV247" s="13">
        <f>SUM(H247,I247,J247,K247,L247,M247,N247,O247,T247,U247,AA247,AB247,AH247,AI247)</f>
        <v/>
      </c>
      <c r="AW247" s="12" t="n"/>
    </row>
    <row r="248" spans="1:49">
      <c r="A248" s="14" t="n">
        <v>242</v>
      </c>
      <c r="B248" s="14" t="s">
        <v>136</v>
      </c>
      <c r="C248" s="14" t="s">
        <v>124</v>
      </c>
      <c r="D248" s="14" t="s">
        <v>125</v>
      </c>
      <c r="E248" s="14" t="s">
        <v>33</v>
      </c>
      <c r="F248" s="14" t="n"/>
      <c r="G248" s="14" t="n"/>
      <c r="H248" s="14" t="n">
        <v>0</v>
      </c>
      <c r="I248" s="14" t="n">
        <v>0</v>
      </c>
      <c r="J248" s="14" t="n">
        <v>0</v>
      </c>
      <c r="K248" s="14" t="n">
        <v>0</v>
      </c>
      <c r="L248" s="14" t="n">
        <v>0</v>
      </c>
      <c r="M248" s="14" t="n">
        <v>0</v>
      </c>
      <c r="N248" s="14" t="n">
        <v>0</v>
      </c>
      <c r="O248" s="14" t="n">
        <v>0</v>
      </c>
      <c r="P248" s="14" t="n">
        <v>8</v>
      </c>
      <c r="Q248" s="14" t="n">
        <v>8</v>
      </c>
      <c r="R248" s="14" t="n">
        <v>8</v>
      </c>
      <c r="S248" s="14" t="n">
        <v>8</v>
      </c>
      <c r="T248" s="14" t="n">
        <v>0</v>
      </c>
      <c r="U248" s="14" t="n">
        <v>0</v>
      </c>
      <c r="V248" s="14" t="n">
        <v>8</v>
      </c>
      <c r="W248" s="14" t="n">
        <v>8</v>
      </c>
      <c r="X248" s="14" t="n">
        <v>8</v>
      </c>
      <c r="Y248" s="14" t="n">
        <v>8</v>
      </c>
      <c r="Z248" s="14" t="n">
        <v>8</v>
      </c>
      <c r="AA248" s="14" t="n">
        <v>0</v>
      </c>
      <c r="AB248" s="14" t="n">
        <v>0</v>
      </c>
      <c r="AC248" s="14" t="n">
        <v>8</v>
      </c>
      <c r="AD248" s="14" t="n">
        <v>8</v>
      </c>
      <c r="AE248" s="14" t="n">
        <v>8</v>
      </c>
      <c r="AF248" s="14" t="n">
        <v>8</v>
      </c>
      <c r="AG248" s="14" t="n">
        <v>8</v>
      </c>
      <c r="AH248" s="14" t="n">
        <v>0</v>
      </c>
      <c r="AI248" s="14" t="n">
        <v>0</v>
      </c>
      <c r="AJ248" s="14" t="n">
        <v>8</v>
      </c>
      <c r="AK248" s="14" t="n">
        <v>8</v>
      </c>
      <c r="AL248" s="14" t="n">
        <v>8</v>
      </c>
      <c r="AM248" s="14">
        <f>COUNT(IF(SUM(H247)&gt;0,1,"FALSE"),IF(SUM(I247)&gt;0,1,"FALSE"),IF(SUM(J247)&gt;0,1,"FALSE"),IF(SUM(K247)&gt;0,1,"FALSE"),IF(SUM(L247)&gt;0,1,"FALSE"),IF(SUM(M247)&gt;0,1,"FALSE"),IF(SUM(N247)&gt;0,1,"FALSE"),IF(SUM(O247)&gt;0,1,"FALSE"),IF(SUM(P247)&gt;0,1,"FALSE"),IF(SUM(Q247)&gt;0,1,"FALSE"),IF(SUM(R247)&gt;0,1,"FALSE"),IF(SUM(S247)&gt;0,1,"FALSE"),IF(SUM(T247)&gt;0,1,"FALSE"),IF(SUM(U247)&gt;0,1,"FALSE"),IF(SUM(V247)&gt;0,1,"FALSE"),IF(SUM(W247)&gt;0,1,"FALSE"),IF(SUM(X247)&gt;0,1,"FALSE"),IF(SUM(Y247)&gt;0,1,"FALSE"),IF(SUM(Z247)&gt;0,1,"FALSE"),IF(SUM(AA247)&gt;0,1,"FALSE"),IF(SUM(AB247)&gt;0,1,"FALSE"),IF(SUM(AC247)&gt;0,1,"FALSE"),IF(SUM(AD247)&gt;0,1,"FALSE"),IF(SUM(AE247)&gt;0,1,"FALSE"),IF(SUM(AF247)&gt;0,1,"FALSE"),IF(SUM(AG247)&gt;0,1,"FALSE"),IF(SUM(AH247)&gt;0,1,"FALSE"),IF(SUM(AI247)&gt;0,1,"FALSE"),IF(SUM(AJ247)&gt;0,1,"FALSE"),IF(SUM(AK247)&gt;0,1,"FALSE"),IF(SUM(AL247)&gt;0,1,"FALSE"))</f>
        <v/>
      </c>
      <c r="AN248" s="14" t="n"/>
      <c r="AO248" s="14">
        <f>MAX(AO247:AO247)</f>
        <v/>
      </c>
      <c r="AP248" s="14">
        <f>MAX(AP247:AP247)</f>
        <v/>
      </c>
      <c r="AQ248" s="14">
        <f>MAX(AQ247:AQ247)</f>
        <v/>
      </c>
      <c r="AR248" s="14">
        <f>MAX(AR247:AR247)</f>
        <v/>
      </c>
      <c r="AS248" s="14">
        <f>SUM(AS247:AS247)</f>
        <v/>
      </c>
      <c r="AT248" s="14">
        <f>SUM(AT247:AT247)</f>
        <v/>
      </c>
      <c r="AU248" s="14">
        <f>SUM(AU247:AU247)</f>
        <v/>
      </c>
      <c r="AV248" s="14">
        <f>SUM(AV247:AV247)</f>
        <v/>
      </c>
      <c r="AW248" s="14">
        <f>SUM(AW247:AW247)</f>
        <v/>
      </c>
    </row>
    <row r="249" spans="1:49">
      <c r="A249" s="12" t="n">
        <v>243</v>
      </c>
      <c r="B249" s="12" t="s">
        <v>137</v>
      </c>
      <c r="C249" s="12" t="s">
        <v>138</v>
      </c>
      <c r="D249" s="12" t="s">
        <v>139</v>
      </c>
      <c r="E249" s="12" t="s">
        <v>43</v>
      </c>
      <c r="F249" s="12" t="s">
        <v>32</v>
      </c>
      <c r="G249" s="12" t="n"/>
      <c r="H249" s="12" t="s">
        <v>7</v>
      </c>
      <c r="I249" s="12" t="s">
        <v>7</v>
      </c>
      <c r="J249" s="12" t="s">
        <v>7</v>
      </c>
      <c r="K249" s="12" t="s">
        <v>7</v>
      </c>
      <c r="L249" s="12" t="s">
        <v>7</v>
      </c>
      <c r="M249" s="12" t="s">
        <v>7</v>
      </c>
      <c r="N249" s="12" t="s">
        <v>7</v>
      </c>
      <c r="O249" s="12" t="s">
        <v>7</v>
      </c>
      <c r="P249" s="12" t="n">
        <v>8</v>
      </c>
      <c r="Q249" s="12" t="n">
        <v>8</v>
      </c>
      <c r="R249" s="12" t="n">
        <v>8</v>
      </c>
      <c r="S249" s="12" t="n">
        <v>8</v>
      </c>
      <c r="T249" s="12" t="s">
        <v>7</v>
      </c>
      <c r="U249" s="12" t="s">
        <v>7</v>
      </c>
      <c r="V249" s="12" t="n">
        <v>8</v>
      </c>
      <c r="W249" s="12" t="n">
        <v>8</v>
      </c>
      <c r="X249" s="12" t="n">
        <v>8</v>
      </c>
      <c r="Y249" s="12" t="n">
        <v>8</v>
      </c>
      <c r="Z249" s="12" t="n">
        <v>8</v>
      </c>
      <c r="AA249" s="12" t="s">
        <v>7</v>
      </c>
      <c r="AB249" s="12" t="s">
        <v>7</v>
      </c>
      <c r="AC249" s="12" t="n">
        <v>8</v>
      </c>
      <c r="AD249" s="12" t="n">
        <v>8</v>
      </c>
      <c r="AE249" s="12" t="n">
        <v>8</v>
      </c>
      <c r="AF249" s="12" t="n">
        <v>8</v>
      </c>
      <c r="AG249" s="12" t="n">
        <v>8</v>
      </c>
      <c r="AH249" s="12" t="s">
        <v>7</v>
      </c>
      <c r="AI249" s="12" t="s">
        <v>7</v>
      </c>
      <c r="AJ249" s="12" t="n">
        <v>8</v>
      </c>
      <c r="AK249" s="12" t="n">
        <v>8</v>
      </c>
      <c r="AL249" s="12" t="n">
        <v>8</v>
      </c>
      <c r="AM249" s="13">
        <f>COUNT(H249:AL249)</f>
        <v/>
      </c>
      <c r="AN249" s="12" t="n"/>
      <c r="AO249" s="13">
        <f>COUNTIF(H249:AL249,"О")</f>
        <v/>
      </c>
      <c r="AP249" s="13">
        <f>COUNTIF(H249:AL249,"От")</f>
        <v/>
      </c>
      <c r="AQ249" s="13">
        <f>COUNTIF(H249:AL249,"Б")</f>
        <v/>
      </c>
      <c r="AR249" s="13">
        <f>COUNTIF(H249:AL249,"Н")</f>
        <v/>
      </c>
      <c r="AS249" s="12" t="n"/>
      <c r="AT249" s="13">
        <f>SUM(H249:AL249)</f>
        <v/>
      </c>
      <c r="AU249" s="12" t="n"/>
      <c r="AV249" s="13">
        <f>SUM(H249,I249,J249,K249,L249,M249,N249,O249,T249,U249,AA249,AB249,AH249,AI249)</f>
        <v/>
      </c>
      <c r="AW249" s="12" t="n"/>
    </row>
    <row r="250" spans="1:49">
      <c r="A250" s="12" t="n">
        <v>244</v>
      </c>
      <c r="B250" s="12" t="s">
        <v>137</v>
      </c>
      <c r="C250" s="12" t="s">
        <v>138</v>
      </c>
      <c r="D250" s="12" t="s">
        <v>139</v>
      </c>
      <c r="E250" s="12" t="s">
        <v>133</v>
      </c>
      <c r="F250" s="12" t="s">
        <v>32</v>
      </c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  <c r="AJ250" s="12" t="n"/>
      <c r="AK250" s="12" t="n"/>
      <c r="AL250" s="12" t="n"/>
      <c r="AM250" s="13">
        <f>COUNT(H250:AL250)</f>
        <v/>
      </c>
      <c r="AN250" s="12" t="n"/>
      <c r="AO250" s="12" t="n"/>
      <c r="AP250" s="12" t="n"/>
      <c r="AQ250" s="12" t="n"/>
      <c r="AR250" s="12" t="n"/>
      <c r="AS250" s="12" t="n"/>
      <c r="AT250" s="13">
        <f>SUM(H250:AL250)</f>
        <v/>
      </c>
      <c r="AU250" s="12" t="n"/>
      <c r="AV250" s="13">
        <f>SUM(H250,I250,J250,K250,L250,M250,N250,O250,T250,U250,AA250,AB250,AH250,AI250)</f>
        <v/>
      </c>
      <c r="AW250" s="12" t="n"/>
    </row>
    <row r="251" spans="1:49">
      <c r="A251" s="12" t="n">
        <v>245</v>
      </c>
      <c r="B251" s="12" t="s">
        <v>137</v>
      </c>
      <c r="C251" s="12" t="s">
        <v>138</v>
      </c>
      <c r="D251" s="12" t="s">
        <v>139</v>
      </c>
      <c r="E251" s="12" t="s">
        <v>134</v>
      </c>
      <c r="F251" s="12" t="s">
        <v>32</v>
      </c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  <c r="AJ251" s="12" t="n"/>
      <c r="AK251" s="12" t="n"/>
      <c r="AL251" s="12" t="n"/>
      <c r="AM251" s="13">
        <f>COUNT(H251:AL251)</f>
        <v/>
      </c>
      <c r="AN251" s="12" t="n"/>
      <c r="AO251" s="12" t="n"/>
      <c r="AP251" s="12" t="n"/>
      <c r="AQ251" s="12" t="n"/>
      <c r="AR251" s="12" t="n"/>
      <c r="AS251" s="12" t="n"/>
      <c r="AT251" s="13">
        <f>SUM(H251:AL251)</f>
        <v/>
      </c>
      <c r="AU251" s="12" t="n"/>
      <c r="AV251" s="13">
        <f>SUM(H251,I251,J251,K251,L251,M251,N251,O251,T251,U251,AA251,AB251,AH251,AI251)</f>
        <v/>
      </c>
      <c r="AW251" s="12" t="n"/>
    </row>
    <row r="252" spans="1:49">
      <c r="A252" s="12" t="n">
        <v>246</v>
      </c>
      <c r="B252" s="12" t="s">
        <v>137</v>
      </c>
      <c r="C252" s="12" t="s">
        <v>138</v>
      </c>
      <c r="D252" s="12" t="s">
        <v>139</v>
      </c>
      <c r="E252" s="12" t="s">
        <v>135</v>
      </c>
      <c r="F252" s="12" t="s">
        <v>32</v>
      </c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  <c r="AJ252" s="12" t="n"/>
      <c r="AK252" s="12" t="n"/>
      <c r="AL252" s="12" t="n"/>
      <c r="AM252" s="13">
        <f>COUNT(H252:AL252)</f>
        <v/>
      </c>
      <c r="AN252" s="12" t="n"/>
      <c r="AO252" s="12" t="n"/>
      <c r="AP252" s="12" t="n"/>
      <c r="AQ252" s="12" t="n"/>
      <c r="AR252" s="12" t="n"/>
      <c r="AS252" s="12" t="n"/>
      <c r="AT252" s="13">
        <f>SUM(H252:AL252)</f>
        <v/>
      </c>
      <c r="AU252" s="12" t="n"/>
      <c r="AV252" s="13">
        <f>SUM(H252,I252,J252,K252,L252,M252,N252,O252,T252,U252,AA252,AB252,AH252,AI252)</f>
        <v/>
      </c>
      <c r="AW252" s="12" t="n"/>
    </row>
    <row r="253" spans="1:49">
      <c r="A253" s="14" t="n">
        <v>247</v>
      </c>
      <c r="B253" s="14" t="s">
        <v>137</v>
      </c>
      <c r="C253" s="14" t="s">
        <v>138</v>
      </c>
      <c r="D253" s="14" t="s">
        <v>139</v>
      </c>
      <c r="E253" s="14" t="s">
        <v>33</v>
      </c>
      <c r="F253" s="14" t="n"/>
      <c r="G253" s="14" t="n"/>
      <c r="H253" s="14" t="n">
        <v>0</v>
      </c>
      <c r="I253" s="14" t="n">
        <v>0</v>
      </c>
      <c r="J253" s="14" t="n">
        <v>0</v>
      </c>
      <c r="K253" s="14" t="n">
        <v>0</v>
      </c>
      <c r="L253" s="14" t="n">
        <v>0</v>
      </c>
      <c r="M253" s="14" t="n">
        <v>0</v>
      </c>
      <c r="N253" s="14" t="n">
        <v>0</v>
      </c>
      <c r="O253" s="14" t="n">
        <v>0</v>
      </c>
      <c r="P253" s="14" t="n">
        <v>8</v>
      </c>
      <c r="Q253" s="14" t="n">
        <v>8</v>
      </c>
      <c r="R253" s="14" t="n">
        <v>8</v>
      </c>
      <c r="S253" s="14" t="n">
        <v>8</v>
      </c>
      <c r="T253" s="14" t="n">
        <v>0</v>
      </c>
      <c r="U253" s="14" t="n">
        <v>0</v>
      </c>
      <c r="V253" s="14" t="n">
        <v>8</v>
      </c>
      <c r="W253" s="14" t="n">
        <v>8</v>
      </c>
      <c r="X253" s="14" t="n">
        <v>8</v>
      </c>
      <c r="Y253" s="14" t="n">
        <v>8</v>
      </c>
      <c r="Z253" s="14" t="n">
        <v>8</v>
      </c>
      <c r="AA253" s="14" t="n">
        <v>0</v>
      </c>
      <c r="AB253" s="14" t="n">
        <v>0</v>
      </c>
      <c r="AC253" s="14" t="n">
        <v>8</v>
      </c>
      <c r="AD253" s="14" t="n">
        <v>8</v>
      </c>
      <c r="AE253" s="14" t="n">
        <v>8</v>
      </c>
      <c r="AF253" s="14" t="n">
        <v>8</v>
      </c>
      <c r="AG253" s="14" t="n">
        <v>8</v>
      </c>
      <c r="AH253" s="14" t="n">
        <v>0</v>
      </c>
      <c r="AI253" s="14" t="n">
        <v>0</v>
      </c>
      <c r="AJ253" s="14" t="n">
        <v>8</v>
      </c>
      <c r="AK253" s="14" t="n">
        <v>8</v>
      </c>
      <c r="AL253" s="14" t="n">
        <v>8</v>
      </c>
      <c r="AM253" s="14">
        <f>COUNT(IF(SUM(H252,H251,H249,H250)&gt;0,1,"FALSE"),IF(SUM(I249,I251,I250,I252)&gt;0,1,"FALSE"),IF(SUM(J250,J249,J252,J251)&gt;0,1,"FALSE"),IF(SUM(K250,K252,K251,K249)&gt;0,1,"FALSE"),IF(SUM(L249,L251,L252,L250)&gt;0,1,"FALSE"),IF(SUM(M251,M250,M249,M252)&gt;0,1,"FALSE"),IF(SUM(N249,N252,N251,N250)&gt;0,1,"FALSE"),IF(SUM(O252,O249,O250,O251)&gt;0,1,"FALSE"),IF(SUM(P252,P249,P251,P250)&gt;0,1,"FALSE"),IF(SUM(Q252,Q250,Q249,Q251)&gt;0,1,"FALSE"),IF(SUM(R252,R249,R251,R250)&gt;0,1,"FALSE"),IF(SUM(S251,S252,S249,S250)&gt;0,1,"FALSE"),IF(SUM(T251,T249,T252,T250)&gt;0,1,"FALSE"),IF(SUM(U250,U249,U251,U252)&gt;0,1,"FALSE"),IF(SUM(V252,V249,V251,V250)&gt;0,1,"FALSE"),IF(SUM(W249,W250,W251,W252)&gt;0,1,"FALSE"),IF(SUM(X251,X250,X249,X252)&gt;0,1,"FALSE"),IF(SUM(Y252,Y249,Y251,Y250)&gt;0,1,"FALSE"),IF(SUM(Z252,Z249,Z250,Z251)&gt;0,1,"FALSE"),IF(SUM(AA249,AA252,AA251,AA250)&gt;0,1,"FALSE"),IF(SUM(AB251,AB252,AB250,AB249)&gt;0,1,"FALSE"),IF(SUM(AC249,AC250,AC251,AC252)&gt;0,1,"FALSE"),IF(SUM(AD251,AD249,AD252,AD250)&gt;0,1,"FALSE"),IF(SUM(AE252,AE250,AE251,AE249)&gt;0,1,"FALSE"),IF(SUM(AF252,AF249,AF251,AF250)&gt;0,1,"FALSE"),IF(SUM(AG252,AG251,AG250,AG249)&gt;0,1,"FALSE"),IF(SUM(AH251,AH250,AH252,AH249)&gt;0,1,"FALSE"),IF(SUM(AI252,AI250,AI249,AI251)&gt;0,1,"FALSE"),IF(SUM(AJ249,AJ251,AJ250,AJ252)&gt;0,1,"FALSE"),IF(SUM(AK249,AK251,AK252,AK250)&gt;0,1,"FALSE"),IF(SUM(AL249,AL252,AL251,AL250)&gt;0,1,"FALSE"))</f>
        <v/>
      </c>
      <c r="AN253" s="14" t="n"/>
      <c r="AO253" s="14">
        <f>MAX(AO249:AO252)</f>
        <v/>
      </c>
      <c r="AP253" s="14">
        <f>MAX(AP249:AP252)</f>
        <v/>
      </c>
      <c r="AQ253" s="14">
        <f>MAX(AQ249:AQ252)</f>
        <v/>
      </c>
      <c r="AR253" s="14">
        <f>MAX(AR249:AR252)</f>
        <v/>
      </c>
      <c r="AS253" s="14">
        <f>SUM(AS249:AS252)</f>
        <v/>
      </c>
      <c r="AT253" s="14">
        <f>SUM(AT249:AT252)</f>
        <v/>
      </c>
      <c r="AU253" s="14">
        <f>SUM(AU249:AU252)</f>
        <v/>
      </c>
      <c r="AV253" s="14">
        <f>SUM(AV249:AV252)</f>
        <v/>
      </c>
      <c r="AW253" s="14">
        <f>SUM(AW249:AW252)</f>
        <v/>
      </c>
    </row>
    <row r="254" spans="1:49">
      <c r="A254" s="12" t="n">
        <v>248</v>
      </c>
      <c r="B254" s="12" t="s">
        <v>140</v>
      </c>
      <c r="C254" s="12" t="s">
        <v>138</v>
      </c>
      <c r="D254" s="12" t="s">
        <v>141</v>
      </c>
      <c r="E254" s="12" t="s">
        <v>43</v>
      </c>
      <c r="F254" s="12" t="s">
        <v>32</v>
      </c>
      <c r="G254" s="12" t="n"/>
      <c r="H254" s="12" t="s">
        <v>7</v>
      </c>
      <c r="I254" s="12" t="s">
        <v>7</v>
      </c>
      <c r="J254" s="12" t="s">
        <v>7</v>
      </c>
      <c r="K254" s="12" t="s">
        <v>7</v>
      </c>
      <c r="L254" s="12" t="s">
        <v>7</v>
      </c>
      <c r="M254" s="12" t="s">
        <v>7</v>
      </c>
      <c r="N254" s="12" t="s">
        <v>7</v>
      </c>
      <c r="O254" s="12" t="s">
        <v>7</v>
      </c>
      <c r="P254" s="12" t="n">
        <v>8</v>
      </c>
      <c r="Q254" s="12" t="n">
        <v>8</v>
      </c>
      <c r="R254" s="12" t="n">
        <v>8</v>
      </c>
      <c r="S254" s="12" t="n">
        <v>8</v>
      </c>
      <c r="T254" s="12" t="s">
        <v>7</v>
      </c>
      <c r="U254" s="12" t="s">
        <v>7</v>
      </c>
      <c r="V254" s="12" t="n">
        <v>8</v>
      </c>
      <c r="W254" s="12" t="n">
        <v>8</v>
      </c>
      <c r="X254" s="12" t="n">
        <v>8</v>
      </c>
      <c r="Y254" s="12" t="n">
        <v>8</v>
      </c>
      <c r="Z254" s="12" t="n">
        <v>8</v>
      </c>
      <c r="AA254" s="12" t="s">
        <v>7</v>
      </c>
      <c r="AB254" s="12" t="s">
        <v>7</v>
      </c>
      <c r="AC254" s="12" t="n">
        <v>8</v>
      </c>
      <c r="AD254" s="12" t="n">
        <v>8</v>
      </c>
      <c r="AE254" s="12" t="n">
        <v>8</v>
      </c>
      <c r="AF254" s="12" t="n">
        <v>8</v>
      </c>
      <c r="AG254" s="12" t="n">
        <v>8</v>
      </c>
      <c r="AH254" s="12" t="s">
        <v>7</v>
      </c>
      <c r="AI254" s="12" t="s">
        <v>7</v>
      </c>
      <c r="AJ254" s="12" t="n">
        <v>8</v>
      </c>
      <c r="AK254" s="12" t="n">
        <v>8</v>
      </c>
      <c r="AL254" s="12" t="n">
        <v>8</v>
      </c>
      <c r="AM254" s="13">
        <f>COUNT(H254:AL254)</f>
        <v/>
      </c>
      <c r="AN254" s="12" t="n"/>
      <c r="AO254" s="13">
        <f>COUNTIF(H254:AL254,"О")</f>
        <v/>
      </c>
      <c r="AP254" s="13">
        <f>COUNTIF(H254:AL254,"От")</f>
        <v/>
      </c>
      <c r="AQ254" s="13">
        <f>COUNTIF(H254:AL254,"Б")</f>
        <v/>
      </c>
      <c r="AR254" s="13">
        <f>COUNTIF(H254:AL254,"Н")</f>
        <v/>
      </c>
      <c r="AS254" s="12" t="n"/>
      <c r="AT254" s="13">
        <f>SUM(H254:AL254)</f>
        <v/>
      </c>
      <c r="AU254" s="12" t="n"/>
      <c r="AV254" s="13">
        <f>SUM(H254,I254,J254,K254,L254,M254,N254,O254,T254,U254,AA254,AB254,AH254,AI254)</f>
        <v/>
      </c>
      <c r="AW254" s="12" t="n"/>
    </row>
    <row r="255" spans="1:49">
      <c r="A255" s="12" t="n">
        <v>249</v>
      </c>
      <c r="B255" s="12" t="s">
        <v>140</v>
      </c>
      <c r="C255" s="12" t="s">
        <v>138</v>
      </c>
      <c r="D255" s="12" t="s">
        <v>141</v>
      </c>
      <c r="E255" s="12" t="s">
        <v>133</v>
      </c>
      <c r="F255" s="12" t="s">
        <v>32</v>
      </c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  <c r="AJ255" s="12" t="n"/>
      <c r="AK255" s="12" t="n"/>
      <c r="AL255" s="12" t="n"/>
      <c r="AM255" s="13">
        <f>COUNT(H255:AL255)</f>
        <v/>
      </c>
      <c r="AN255" s="12" t="n"/>
      <c r="AO255" s="12" t="n"/>
      <c r="AP255" s="12" t="n"/>
      <c r="AQ255" s="12" t="n"/>
      <c r="AR255" s="12" t="n"/>
      <c r="AS255" s="12" t="n"/>
      <c r="AT255" s="13">
        <f>SUM(H255:AL255)</f>
        <v/>
      </c>
      <c r="AU255" s="12" t="n"/>
      <c r="AV255" s="13">
        <f>SUM(H255,I255,J255,K255,L255,M255,N255,O255,T255,U255,AA255,AB255,AH255,AI255)</f>
        <v/>
      </c>
      <c r="AW255" s="12" t="n"/>
    </row>
    <row r="256" spans="1:49">
      <c r="A256" s="12" t="n">
        <v>250</v>
      </c>
      <c r="B256" s="12" t="s">
        <v>140</v>
      </c>
      <c r="C256" s="12" t="s">
        <v>138</v>
      </c>
      <c r="D256" s="12" t="s">
        <v>141</v>
      </c>
      <c r="E256" s="12" t="s">
        <v>134</v>
      </c>
      <c r="F256" s="12" t="s">
        <v>32</v>
      </c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  <c r="AJ256" s="12" t="n"/>
      <c r="AK256" s="12" t="n"/>
      <c r="AL256" s="12" t="n"/>
      <c r="AM256" s="13">
        <f>COUNT(H256:AL256)</f>
        <v/>
      </c>
      <c r="AN256" s="12" t="n"/>
      <c r="AO256" s="12" t="n"/>
      <c r="AP256" s="12" t="n"/>
      <c r="AQ256" s="12" t="n"/>
      <c r="AR256" s="12" t="n"/>
      <c r="AS256" s="12" t="n"/>
      <c r="AT256" s="13">
        <f>SUM(H256:AL256)</f>
        <v/>
      </c>
      <c r="AU256" s="12" t="n"/>
      <c r="AV256" s="13">
        <f>SUM(H256,I256,J256,K256,L256,M256,N256,O256,T256,U256,AA256,AB256,AH256,AI256)</f>
        <v/>
      </c>
      <c r="AW256" s="12" t="n"/>
    </row>
    <row r="257" spans="1:49">
      <c r="A257" s="12" t="n">
        <v>251</v>
      </c>
      <c r="B257" s="12" t="s">
        <v>140</v>
      </c>
      <c r="C257" s="12" t="s">
        <v>138</v>
      </c>
      <c r="D257" s="12" t="s">
        <v>141</v>
      </c>
      <c r="E257" s="12" t="s">
        <v>135</v>
      </c>
      <c r="F257" s="12" t="s">
        <v>32</v>
      </c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  <c r="AJ257" s="12" t="n"/>
      <c r="AK257" s="12" t="n"/>
      <c r="AL257" s="12" t="n"/>
      <c r="AM257" s="13">
        <f>COUNT(H257:AL257)</f>
        <v/>
      </c>
      <c r="AN257" s="12" t="n"/>
      <c r="AO257" s="12" t="n"/>
      <c r="AP257" s="12" t="n"/>
      <c r="AQ257" s="12" t="n"/>
      <c r="AR257" s="12" t="n"/>
      <c r="AS257" s="12" t="n"/>
      <c r="AT257" s="13">
        <f>SUM(H257:AL257)</f>
        <v/>
      </c>
      <c r="AU257" s="12" t="n"/>
      <c r="AV257" s="13">
        <f>SUM(H257,I257,J257,K257,L257,M257,N257,O257,T257,U257,AA257,AB257,AH257,AI257)</f>
        <v/>
      </c>
      <c r="AW257" s="12" t="n"/>
    </row>
    <row r="258" spans="1:49">
      <c r="A258" s="14" t="n">
        <v>252</v>
      </c>
      <c r="B258" s="14" t="s">
        <v>140</v>
      </c>
      <c r="C258" s="14" t="s">
        <v>138</v>
      </c>
      <c r="D258" s="14" t="s">
        <v>141</v>
      </c>
      <c r="E258" s="14" t="s">
        <v>33</v>
      </c>
      <c r="F258" s="14" t="n"/>
      <c r="G258" s="14" t="n"/>
      <c r="H258" s="14" t="n">
        <v>0</v>
      </c>
      <c r="I258" s="14" t="n">
        <v>0</v>
      </c>
      <c r="J258" s="14" t="n">
        <v>0</v>
      </c>
      <c r="K258" s="14" t="n">
        <v>0</v>
      </c>
      <c r="L258" s="14" t="n">
        <v>0</v>
      </c>
      <c r="M258" s="14" t="n">
        <v>0</v>
      </c>
      <c r="N258" s="14" t="n">
        <v>0</v>
      </c>
      <c r="O258" s="14" t="n">
        <v>0</v>
      </c>
      <c r="P258" s="14" t="n">
        <v>8</v>
      </c>
      <c r="Q258" s="14" t="n">
        <v>8</v>
      </c>
      <c r="R258" s="14" t="n">
        <v>8</v>
      </c>
      <c r="S258" s="14" t="n">
        <v>8</v>
      </c>
      <c r="T258" s="14" t="n">
        <v>0</v>
      </c>
      <c r="U258" s="14" t="n">
        <v>0</v>
      </c>
      <c r="V258" s="14" t="n">
        <v>8</v>
      </c>
      <c r="W258" s="14" t="n">
        <v>8</v>
      </c>
      <c r="X258" s="14" t="n">
        <v>8</v>
      </c>
      <c r="Y258" s="14" t="n">
        <v>8</v>
      </c>
      <c r="Z258" s="14" t="n">
        <v>8</v>
      </c>
      <c r="AA258" s="14" t="n">
        <v>0</v>
      </c>
      <c r="AB258" s="14" t="n">
        <v>0</v>
      </c>
      <c r="AC258" s="14" t="n">
        <v>8</v>
      </c>
      <c r="AD258" s="14" t="n">
        <v>8</v>
      </c>
      <c r="AE258" s="14" t="n">
        <v>8</v>
      </c>
      <c r="AF258" s="14" t="n">
        <v>8</v>
      </c>
      <c r="AG258" s="14" t="n">
        <v>8</v>
      </c>
      <c r="AH258" s="14" t="n">
        <v>0</v>
      </c>
      <c r="AI258" s="14" t="n">
        <v>0</v>
      </c>
      <c r="AJ258" s="14" t="n">
        <v>8</v>
      </c>
      <c r="AK258" s="14" t="n">
        <v>8</v>
      </c>
      <c r="AL258" s="14" t="n">
        <v>8</v>
      </c>
      <c r="AM258" s="14">
        <f>COUNT(IF(SUM(H256,H254,H255,H257)&gt;0,1,"FALSE"),IF(SUM(I254,I256,I257,I255)&gt;0,1,"FALSE"),IF(SUM(J255,J257,J254,J256)&gt;0,1,"FALSE"),IF(SUM(K257,K254,K256,K255)&gt;0,1,"FALSE"),IF(SUM(L257,L255,L254,L256)&gt;0,1,"FALSE"),IF(SUM(M256,M255,M254,M257)&gt;0,1,"FALSE"),IF(SUM(N254,N256,N257,N255)&gt;0,1,"FALSE"),IF(SUM(O254,O256,O257,O255)&gt;0,1,"FALSE"),IF(SUM(P254,P255,P256,P257)&gt;0,1,"FALSE"),IF(SUM(Q256,Q255,Q257,Q254)&gt;0,1,"FALSE"),IF(SUM(R256,R257,R254,R255)&gt;0,1,"FALSE"),IF(SUM(S255,S257,S256,S254)&gt;0,1,"FALSE"),IF(SUM(T256,T254,T255,T257)&gt;0,1,"FALSE"),IF(SUM(U255,U257,U256,U254)&gt;0,1,"FALSE"),IF(SUM(V256,V254,V255,V257)&gt;0,1,"FALSE"),IF(SUM(W257,W255,W256,W254)&gt;0,1,"FALSE"),IF(SUM(X256,X254,X255,X257)&gt;0,1,"FALSE"),IF(SUM(Y255,Y256,Y257,Y254)&gt;0,1,"FALSE"),IF(SUM(Z254,Z257,Z256,Z255)&gt;0,1,"FALSE"),IF(SUM(AA256,AA255,AA257,AA254)&gt;0,1,"FALSE"),IF(SUM(AB255,AB256,AB254,AB257)&gt;0,1,"FALSE"),IF(SUM(AC254,AC255,AC256,AC257)&gt;0,1,"FALSE"),IF(SUM(AD254,AD256,AD257,AD255)&gt;0,1,"FALSE"),IF(SUM(AE255,AE254,AE256,AE257)&gt;0,1,"FALSE"),IF(SUM(AF254,AF255,AF256,AF257)&gt;0,1,"FALSE"),IF(SUM(AG254,AG257,AG256,AG255)&gt;0,1,"FALSE"),IF(SUM(AH255,AH256,AH254,AH257)&gt;0,1,"FALSE"),IF(SUM(AI256,AI257,AI255,AI254)&gt;0,1,"FALSE"),IF(SUM(AJ256,AJ257,AJ254,AJ255)&gt;0,1,"FALSE"),IF(SUM(AK255,AK257,AK254,AK256)&gt;0,1,"FALSE"),IF(SUM(AL254,AL255,AL257,AL256)&gt;0,1,"FALSE"))</f>
        <v/>
      </c>
      <c r="AN258" s="14" t="n"/>
      <c r="AO258" s="14">
        <f>MAX(AO254:AO257)</f>
        <v/>
      </c>
      <c r="AP258" s="14">
        <f>MAX(AP254:AP257)</f>
        <v/>
      </c>
      <c r="AQ258" s="14">
        <f>MAX(AQ254:AQ257)</f>
        <v/>
      </c>
      <c r="AR258" s="14">
        <f>MAX(AR254:AR257)</f>
        <v/>
      </c>
      <c r="AS258" s="14">
        <f>SUM(AS254:AS257)</f>
        <v/>
      </c>
      <c r="AT258" s="14">
        <f>SUM(AT254:AT257)</f>
        <v/>
      </c>
      <c r="AU258" s="14">
        <f>SUM(AU254:AU257)</f>
        <v/>
      </c>
      <c r="AV258" s="14">
        <f>SUM(AV254:AV257)</f>
        <v/>
      </c>
      <c r="AW258" s="14">
        <f>SUM(AW254:AW257)</f>
        <v/>
      </c>
    </row>
    <row r="259" spans="1:49" ht="15.75" customHeight="1" s="55">
      <c r="A259" s="12" t="n">
        <v>253</v>
      </c>
      <c r="B259" s="12" t="s">
        <v>142</v>
      </c>
      <c r="C259" s="12" t="s">
        <v>138</v>
      </c>
      <c r="D259" s="12" t="s">
        <v>139</v>
      </c>
      <c r="E259" s="12" t="s">
        <v>43</v>
      </c>
      <c r="F259" s="12" t="s">
        <v>32</v>
      </c>
      <c r="G259" s="12" t="n"/>
      <c r="H259" s="12" t="s">
        <v>7</v>
      </c>
      <c r="I259" s="12" t="s">
        <v>7</v>
      </c>
      <c r="J259" s="12" t="s">
        <v>7</v>
      </c>
      <c r="K259" s="12" t="s">
        <v>7</v>
      </c>
      <c r="L259" s="12" t="s">
        <v>7</v>
      </c>
      <c r="M259" s="12" t="s">
        <v>7</v>
      </c>
      <c r="N259" s="12" t="s">
        <v>7</v>
      </c>
      <c r="O259" s="12" t="s">
        <v>7</v>
      </c>
      <c r="P259" s="12" t="n">
        <v>8</v>
      </c>
      <c r="Q259" s="12" t="n">
        <v>8</v>
      </c>
      <c r="R259" s="12" t="n">
        <v>8</v>
      </c>
      <c r="S259" s="12" t="n">
        <v>8</v>
      </c>
      <c r="T259" s="12" t="s">
        <v>7</v>
      </c>
      <c r="U259" s="12" t="s">
        <v>7</v>
      </c>
      <c r="V259" s="12" t="n">
        <v>8</v>
      </c>
      <c r="W259" s="12" t="n">
        <v>8</v>
      </c>
      <c r="X259" s="12" t="n">
        <v>8</v>
      </c>
      <c r="Y259" s="12" t="n">
        <v>8</v>
      </c>
      <c r="Z259" s="15" t="s">
        <v>0</v>
      </c>
      <c r="AA259" s="12" t="s">
        <v>7</v>
      </c>
      <c r="AB259" s="12" t="s">
        <v>7</v>
      </c>
      <c r="AC259" s="12" t="n">
        <v>8</v>
      </c>
      <c r="AD259" s="12" t="n">
        <v>8</v>
      </c>
      <c r="AE259" s="12" t="n">
        <v>8</v>
      </c>
      <c r="AF259" s="12" t="n">
        <v>8</v>
      </c>
      <c r="AG259" s="12" t="n">
        <v>8</v>
      </c>
      <c r="AH259" s="12" t="s">
        <v>7</v>
      </c>
      <c r="AI259" s="12" t="s">
        <v>7</v>
      </c>
      <c r="AJ259" s="12" t="n">
        <v>8</v>
      </c>
      <c r="AK259" s="12" t="n">
        <v>8</v>
      </c>
      <c r="AL259" s="12" t="n">
        <v>8</v>
      </c>
      <c r="AM259" s="13">
        <f>COUNT(H259:AL259)</f>
        <v/>
      </c>
      <c r="AN259" s="12" t="n"/>
      <c r="AO259" s="13">
        <f>COUNTIF(H259:AL259,"О")</f>
        <v/>
      </c>
      <c r="AP259" s="13">
        <f>COUNTIF(H259:AL259,"От")</f>
        <v/>
      </c>
      <c r="AQ259" s="13">
        <f>COUNTIF(H259:AL259,"Б")</f>
        <v/>
      </c>
      <c r="AR259" s="13">
        <f>COUNTIF(H259:AL259,"Н")</f>
        <v/>
      </c>
      <c r="AS259" s="12" t="n"/>
      <c r="AT259" s="13">
        <f>SUM(H259:AL259)</f>
        <v/>
      </c>
      <c r="AU259" s="12" t="n"/>
      <c r="AV259" s="13">
        <f>SUM(H259,I259,J259,K259,L259,M259,N259,O259,T259,U259,AA259,AB259,AH259,AI259)</f>
        <v/>
      </c>
      <c r="AW259" s="12" t="n"/>
    </row>
    <row r="260" spans="1:49">
      <c r="A260" s="12" t="n">
        <v>254</v>
      </c>
      <c r="B260" s="12" t="s">
        <v>142</v>
      </c>
      <c r="C260" s="12" t="s">
        <v>138</v>
      </c>
      <c r="D260" s="12" t="s">
        <v>139</v>
      </c>
      <c r="E260" s="12" t="s">
        <v>133</v>
      </c>
      <c r="F260" s="12" t="s">
        <v>32</v>
      </c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  <c r="AJ260" s="12" t="n"/>
      <c r="AK260" s="12" t="n"/>
      <c r="AL260" s="12" t="n"/>
      <c r="AM260" s="13">
        <f>COUNT(H260:AL260)</f>
        <v/>
      </c>
      <c r="AN260" s="12" t="n"/>
      <c r="AO260" s="12" t="n"/>
      <c r="AP260" s="12" t="n"/>
      <c r="AQ260" s="12" t="n"/>
      <c r="AR260" s="12" t="n"/>
      <c r="AS260" s="12" t="n"/>
      <c r="AT260" s="13">
        <f>SUM(H260:AL260)</f>
        <v/>
      </c>
      <c r="AU260" s="12" t="n"/>
      <c r="AV260" s="13">
        <f>SUM(H260,I260,J260,K260,L260,M260,N260,O260,T260,U260,AA260,AB260,AH260,AI260)</f>
        <v/>
      </c>
      <c r="AW260" s="12" t="n"/>
    </row>
    <row r="261" spans="1:49">
      <c r="A261" s="12" t="n">
        <v>255</v>
      </c>
      <c r="B261" s="12" t="s">
        <v>142</v>
      </c>
      <c r="C261" s="12" t="s">
        <v>138</v>
      </c>
      <c r="D261" s="12" t="s">
        <v>139</v>
      </c>
      <c r="E261" s="12" t="s">
        <v>134</v>
      </c>
      <c r="F261" s="12" t="s">
        <v>32</v>
      </c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  <c r="AJ261" s="12" t="n"/>
      <c r="AK261" s="12" t="n"/>
      <c r="AL261" s="12" t="n"/>
      <c r="AM261" s="13">
        <f>COUNT(H261:AL261)</f>
        <v/>
      </c>
      <c r="AN261" s="12" t="n"/>
      <c r="AO261" s="12" t="n"/>
      <c r="AP261" s="12" t="n"/>
      <c r="AQ261" s="12" t="n"/>
      <c r="AR261" s="12" t="n"/>
      <c r="AS261" s="12" t="n"/>
      <c r="AT261" s="13">
        <f>SUM(H261:AL261)</f>
        <v/>
      </c>
      <c r="AU261" s="12" t="n"/>
      <c r="AV261" s="13">
        <f>SUM(H261,I261,J261,K261,L261,M261,N261,O261,T261,U261,AA261,AB261,AH261,AI261)</f>
        <v/>
      </c>
      <c r="AW261" s="12" t="n"/>
    </row>
    <row r="262" spans="1:49">
      <c r="A262" s="12" t="n">
        <v>256</v>
      </c>
      <c r="B262" s="12" t="s">
        <v>142</v>
      </c>
      <c r="C262" s="12" t="s">
        <v>138</v>
      </c>
      <c r="D262" s="12" t="s">
        <v>139</v>
      </c>
      <c r="E262" s="12" t="s">
        <v>135</v>
      </c>
      <c r="F262" s="12" t="s">
        <v>32</v>
      </c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  <c r="AJ262" s="12" t="n"/>
      <c r="AK262" s="12" t="n"/>
      <c r="AL262" s="12" t="n"/>
      <c r="AM262" s="13">
        <f>COUNT(H262:AL262)</f>
        <v/>
      </c>
      <c r="AN262" s="12" t="n"/>
      <c r="AO262" s="12" t="n"/>
      <c r="AP262" s="12" t="n"/>
      <c r="AQ262" s="12" t="n"/>
      <c r="AR262" s="12" t="n"/>
      <c r="AS262" s="12" t="n"/>
      <c r="AT262" s="13">
        <f>SUM(H262:AL262)</f>
        <v/>
      </c>
      <c r="AU262" s="12" t="n"/>
      <c r="AV262" s="13">
        <f>SUM(H262,I262,J262,K262,L262,M262,N262,O262,T262,U262,AA262,AB262,AH262,AI262)</f>
        <v/>
      </c>
      <c r="AW262" s="12" t="n"/>
    </row>
    <row r="263" spans="1:49">
      <c r="A263" s="14" t="n">
        <v>257</v>
      </c>
      <c r="B263" s="14" t="s">
        <v>142</v>
      </c>
      <c r="C263" s="14" t="s">
        <v>138</v>
      </c>
      <c r="D263" s="14" t="s">
        <v>139</v>
      </c>
      <c r="E263" s="14" t="s">
        <v>33</v>
      </c>
      <c r="F263" s="14" t="n"/>
      <c r="G263" s="14" t="n"/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0</v>
      </c>
      <c r="M263" s="14" t="n">
        <v>0</v>
      </c>
      <c r="N263" s="14" t="n">
        <v>0</v>
      </c>
      <c r="O263" s="14" t="n">
        <v>0</v>
      </c>
      <c r="P263" s="14" t="n">
        <v>8</v>
      </c>
      <c r="Q263" s="14" t="n">
        <v>8</v>
      </c>
      <c r="R263" s="14" t="n">
        <v>8</v>
      </c>
      <c r="S263" s="14" t="n">
        <v>8</v>
      </c>
      <c r="T263" s="14" t="n">
        <v>0</v>
      </c>
      <c r="U263" s="14" t="n">
        <v>0</v>
      </c>
      <c r="V263" s="14" t="n">
        <v>8</v>
      </c>
      <c r="W263" s="14" t="n">
        <v>8</v>
      </c>
      <c r="X263" s="14" t="n">
        <v>8</v>
      </c>
      <c r="Y263" s="14" t="n">
        <v>8</v>
      </c>
      <c r="Z263" s="14" t="n">
        <v>0</v>
      </c>
      <c r="AA263" s="14" t="n">
        <v>0</v>
      </c>
      <c r="AB263" s="14" t="n">
        <v>0</v>
      </c>
      <c r="AC263" s="14" t="n">
        <v>8</v>
      </c>
      <c r="AD263" s="14" t="n">
        <v>8</v>
      </c>
      <c r="AE263" s="14" t="n">
        <v>8</v>
      </c>
      <c r="AF263" s="14" t="n">
        <v>8</v>
      </c>
      <c r="AG263" s="14" t="n">
        <v>8</v>
      </c>
      <c r="AH263" s="14" t="n">
        <v>0</v>
      </c>
      <c r="AI263" s="14" t="n">
        <v>0</v>
      </c>
      <c r="AJ263" s="14" t="n">
        <v>8</v>
      </c>
      <c r="AK263" s="14" t="n">
        <v>8</v>
      </c>
      <c r="AL263" s="14" t="n">
        <v>8</v>
      </c>
      <c r="AM263" s="14">
        <f>COUNT(IF(SUM(H260,H262,H259,H261)&gt;0,1,"FALSE"),IF(SUM(I260,I259,I262,I261)&gt;0,1,"FALSE"),IF(SUM(J262,J261,J259,J260)&gt;0,1,"FALSE"),IF(SUM(K261,K262,K259,K260)&gt;0,1,"FALSE"),IF(SUM(L260,L261,L259,L262)&gt;0,1,"FALSE"),IF(SUM(M259,M261,M262,M260)&gt;0,1,"FALSE"),IF(SUM(N262,N261,N260,N259)&gt;0,1,"FALSE"),IF(SUM(O259,O260,O261,O262)&gt;0,1,"FALSE"),IF(SUM(P259,P261,P260,P262)&gt;0,1,"FALSE"),IF(SUM(Q262,Q260,Q261,Q259)&gt;0,1,"FALSE"),IF(SUM(R261,R259,R260,R262)&gt;0,1,"FALSE"),IF(SUM(S261,S260,S259,S262)&gt;0,1,"FALSE"),IF(SUM(T260,T259,T261,T262)&gt;0,1,"FALSE"),IF(SUM(U259,U261,U260,U262)&gt;0,1,"FALSE"),IF(SUM(V259,V262,V260,V261)&gt;0,1,"FALSE"),IF(SUM(W260,W262,W259,W261)&gt;0,1,"FALSE"),IF(SUM(X261,X262,X259,X260)&gt;0,1,"FALSE"),IF(SUM(Y260,Y262,Y261,Y259)&gt;0,1,"FALSE"),IF(SUM(Z259)&gt;0,1,"FALSE"),IF(SUM(AA261,AA260,AA262,AA259)&gt;0,1,"FALSE"),IF(SUM(AB259,AB261,AB262,AB260)&gt;0,1,"FALSE"),IF(SUM(AC261,AC259,AC262,AC260)&gt;0,1,"FALSE"),IF(SUM(AD260,AD259,AD261,AD262)&gt;0,1,"FALSE"),IF(SUM(AE260,AE259,AE261,AE262)&gt;0,1,"FALSE"),IF(SUM(AF260,AF262,AF259,AF261)&gt;0,1,"FALSE"),IF(SUM(AG262,AG261,AG260,AG259)&gt;0,1,"FALSE"),IF(SUM(AH261,AH260,AH259,AH262)&gt;0,1,"FALSE"),IF(SUM(AI260,AI259,AI261,AI262)&gt;0,1,"FALSE"),IF(SUM(AJ261,AJ259,AJ262,AJ260)&gt;0,1,"FALSE"),IF(SUM(AK260,AK262,AK259,AK261)&gt;0,1,"FALSE"),IF(SUM(AL259,AL262,AL261,AL260)&gt;0,1,"FALSE"))</f>
        <v/>
      </c>
      <c r="AN263" s="14" t="n"/>
      <c r="AO263" s="14">
        <f>MAX(AO259:AO262)</f>
        <v/>
      </c>
      <c r="AP263" s="14">
        <f>MAX(AP259:AP262)</f>
        <v/>
      </c>
      <c r="AQ263" s="14">
        <f>MAX(AQ259:AQ262)</f>
        <v/>
      </c>
      <c r="AR263" s="14">
        <f>MAX(AR259:AR262)</f>
        <v/>
      </c>
      <c r="AS263" s="14">
        <f>SUM(AS259:AS262)</f>
        <v/>
      </c>
      <c r="AT263" s="14">
        <f>SUM(AT259:AT262)</f>
        <v/>
      </c>
      <c r="AU263" s="14">
        <f>SUM(AU259:AU262)</f>
        <v/>
      </c>
      <c r="AV263" s="14">
        <f>SUM(AV259:AV262)</f>
        <v/>
      </c>
      <c r="AW263" s="14">
        <f>SUM(AW259:AW262)</f>
        <v/>
      </c>
    </row>
    <row r="264" spans="1:49">
      <c r="A264" s="12" t="n">
        <v>258</v>
      </c>
      <c r="B264" s="12" t="s">
        <v>143</v>
      </c>
      <c r="C264" s="12" t="s">
        <v>138</v>
      </c>
      <c r="D264" s="12" t="s">
        <v>139</v>
      </c>
      <c r="E264" s="12" t="s">
        <v>43</v>
      </c>
      <c r="F264" s="12" t="s">
        <v>32</v>
      </c>
      <c r="G264" s="12" t="n"/>
      <c r="H264" s="12" t="s">
        <v>7</v>
      </c>
      <c r="I264" s="12" t="s">
        <v>7</v>
      </c>
      <c r="J264" s="12" t="s">
        <v>7</v>
      </c>
      <c r="K264" s="12" t="s">
        <v>7</v>
      </c>
      <c r="L264" s="12" t="s">
        <v>7</v>
      </c>
      <c r="M264" s="12" t="s">
        <v>7</v>
      </c>
      <c r="N264" s="12" t="s">
        <v>7</v>
      </c>
      <c r="O264" s="12" t="s">
        <v>7</v>
      </c>
      <c r="P264" s="12" t="n">
        <v>8</v>
      </c>
      <c r="Q264" s="12" t="n">
        <v>8</v>
      </c>
      <c r="R264" s="12" t="n">
        <v>8</v>
      </c>
      <c r="S264" s="12" t="n">
        <v>8</v>
      </c>
      <c r="T264" s="12" t="s">
        <v>7</v>
      </c>
      <c r="U264" s="12" t="s">
        <v>7</v>
      </c>
      <c r="V264" s="12" t="n">
        <v>8</v>
      </c>
      <c r="W264" s="12" t="n">
        <v>8</v>
      </c>
      <c r="X264" s="12" t="n">
        <v>8</v>
      </c>
      <c r="Y264" s="12" t="n">
        <v>8</v>
      </c>
      <c r="Z264" s="12" t="n">
        <v>8</v>
      </c>
      <c r="AA264" s="12" t="s">
        <v>7</v>
      </c>
      <c r="AB264" s="12" t="s">
        <v>7</v>
      </c>
      <c r="AC264" s="12" t="n">
        <v>8</v>
      </c>
      <c r="AD264" s="12" t="n">
        <v>8</v>
      </c>
      <c r="AE264" s="12" t="n">
        <v>8</v>
      </c>
      <c r="AF264" s="12" t="n">
        <v>8</v>
      </c>
      <c r="AG264" s="12" t="n">
        <v>8</v>
      </c>
      <c r="AH264" s="12" t="s">
        <v>7</v>
      </c>
      <c r="AI264" s="12" t="s">
        <v>7</v>
      </c>
      <c r="AJ264" s="12" t="n">
        <v>8</v>
      </c>
      <c r="AK264" s="12" t="n">
        <v>8</v>
      </c>
      <c r="AL264" s="12" t="n">
        <v>8</v>
      </c>
      <c r="AM264" s="13">
        <f>COUNT(H264:AL264)</f>
        <v/>
      </c>
      <c r="AN264" s="12" t="n"/>
      <c r="AO264" s="13">
        <f>COUNTIF(H264:AL264,"О")</f>
        <v/>
      </c>
      <c r="AP264" s="13">
        <f>COUNTIF(H264:AL264,"От")</f>
        <v/>
      </c>
      <c r="AQ264" s="13">
        <f>COUNTIF(H264:AL264,"Б")</f>
        <v/>
      </c>
      <c r="AR264" s="13">
        <f>COUNTIF(H264:AL264,"Н")</f>
        <v/>
      </c>
      <c r="AS264" s="12" t="n"/>
      <c r="AT264" s="13">
        <f>SUM(H264:AL264)</f>
        <v/>
      </c>
      <c r="AU264" s="12" t="n"/>
      <c r="AV264" s="13">
        <f>SUM(H264,I264,J264,K264,L264,M264,N264,O264,T264,U264,AA264,AB264,AH264,AI264)</f>
        <v/>
      </c>
      <c r="AW264" s="12" t="n"/>
    </row>
    <row r="265" spans="1:49">
      <c r="A265" s="12" t="n">
        <v>259</v>
      </c>
      <c r="B265" s="12" t="s">
        <v>143</v>
      </c>
      <c r="C265" s="12" t="s">
        <v>138</v>
      </c>
      <c r="D265" s="12" t="s">
        <v>139</v>
      </c>
      <c r="E265" s="12" t="s">
        <v>133</v>
      </c>
      <c r="F265" s="12" t="s">
        <v>32</v>
      </c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  <c r="AJ265" s="12" t="n"/>
      <c r="AK265" s="12" t="n"/>
      <c r="AL265" s="12" t="n"/>
      <c r="AM265" s="13">
        <f>COUNT(H265:AL265)</f>
        <v/>
      </c>
      <c r="AN265" s="12" t="n"/>
      <c r="AO265" s="12" t="n"/>
      <c r="AP265" s="12" t="n"/>
      <c r="AQ265" s="12" t="n"/>
      <c r="AR265" s="12" t="n"/>
      <c r="AS265" s="12" t="n"/>
      <c r="AT265" s="13">
        <f>SUM(H265:AL265)</f>
        <v/>
      </c>
      <c r="AU265" s="12" t="n"/>
      <c r="AV265" s="13">
        <f>SUM(H265,I265,J265,K265,L265,M265,N265,O265,T265,U265,AA265,AB265,AH265,AI265)</f>
        <v/>
      </c>
      <c r="AW265" s="12" t="n"/>
    </row>
    <row r="266" spans="1:49">
      <c r="A266" s="12" t="n">
        <v>260</v>
      </c>
      <c r="B266" s="12" t="s">
        <v>143</v>
      </c>
      <c r="C266" s="12" t="s">
        <v>138</v>
      </c>
      <c r="D266" s="12" t="s">
        <v>139</v>
      </c>
      <c r="E266" s="12" t="s">
        <v>134</v>
      </c>
      <c r="F266" s="12" t="s">
        <v>32</v>
      </c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  <c r="AJ266" s="12" t="n"/>
      <c r="AK266" s="12" t="n"/>
      <c r="AL266" s="12" t="n"/>
      <c r="AM266" s="13">
        <f>COUNT(H266:AL266)</f>
        <v/>
      </c>
      <c r="AN266" s="12" t="n"/>
      <c r="AO266" s="12" t="n"/>
      <c r="AP266" s="12" t="n"/>
      <c r="AQ266" s="12" t="n"/>
      <c r="AR266" s="12" t="n"/>
      <c r="AS266" s="12" t="n"/>
      <c r="AT266" s="13">
        <f>SUM(H266:AL266)</f>
        <v/>
      </c>
      <c r="AU266" s="12" t="n"/>
      <c r="AV266" s="13">
        <f>SUM(H266,I266,J266,K266,L266,M266,N266,O266,T266,U266,AA266,AB266,AH266,AI266)</f>
        <v/>
      </c>
      <c r="AW266" s="12" t="n"/>
    </row>
    <row r="267" spans="1:49">
      <c r="A267" s="12" t="n">
        <v>261</v>
      </c>
      <c r="B267" s="12" t="s">
        <v>143</v>
      </c>
      <c r="C267" s="12" t="s">
        <v>138</v>
      </c>
      <c r="D267" s="12" t="s">
        <v>139</v>
      </c>
      <c r="E267" s="12" t="s">
        <v>135</v>
      </c>
      <c r="F267" s="12" t="s">
        <v>32</v>
      </c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  <c r="AJ267" s="12" t="n"/>
      <c r="AK267" s="12" t="n"/>
      <c r="AL267" s="12" t="n"/>
      <c r="AM267" s="13">
        <f>COUNT(H267:AL267)</f>
        <v/>
      </c>
      <c r="AN267" s="12" t="n"/>
      <c r="AO267" s="12" t="n"/>
      <c r="AP267" s="12" t="n"/>
      <c r="AQ267" s="12" t="n"/>
      <c r="AR267" s="12" t="n"/>
      <c r="AS267" s="12" t="n"/>
      <c r="AT267" s="13">
        <f>SUM(H267:AL267)</f>
        <v/>
      </c>
      <c r="AU267" s="12" t="n"/>
      <c r="AV267" s="13">
        <f>SUM(H267,I267,J267,K267,L267,M267,N267,O267,T267,U267,AA267,AB267,AH267,AI267)</f>
        <v/>
      </c>
      <c r="AW267" s="12" t="n"/>
    </row>
    <row r="268" spans="1:49">
      <c r="A268" s="14" t="n">
        <v>262</v>
      </c>
      <c r="B268" s="14" t="s">
        <v>143</v>
      </c>
      <c r="C268" s="14" t="s">
        <v>138</v>
      </c>
      <c r="D268" s="14" t="s">
        <v>139</v>
      </c>
      <c r="E268" s="14" t="s">
        <v>33</v>
      </c>
      <c r="F268" s="14" t="n"/>
      <c r="G268" s="14" t="n"/>
      <c r="H268" s="14" t="n">
        <v>0</v>
      </c>
      <c r="I268" s="14" t="n">
        <v>0</v>
      </c>
      <c r="J268" s="14" t="n">
        <v>0</v>
      </c>
      <c r="K268" s="14" t="n">
        <v>0</v>
      </c>
      <c r="L268" s="14" t="n">
        <v>0</v>
      </c>
      <c r="M268" s="14" t="n">
        <v>0</v>
      </c>
      <c r="N268" s="14" t="n">
        <v>0</v>
      </c>
      <c r="O268" s="14" t="n">
        <v>0</v>
      </c>
      <c r="P268" s="14" t="n">
        <v>8</v>
      </c>
      <c r="Q268" s="14" t="n">
        <v>8</v>
      </c>
      <c r="R268" s="14" t="n">
        <v>8</v>
      </c>
      <c r="S268" s="14" t="n">
        <v>8</v>
      </c>
      <c r="T268" s="14" t="n">
        <v>0</v>
      </c>
      <c r="U268" s="14" t="n">
        <v>0</v>
      </c>
      <c r="V268" s="14" t="n">
        <v>8</v>
      </c>
      <c r="W268" s="14" t="n">
        <v>8</v>
      </c>
      <c r="X268" s="14" t="n">
        <v>8</v>
      </c>
      <c r="Y268" s="14" t="n">
        <v>8</v>
      </c>
      <c r="Z268" s="14" t="n">
        <v>8</v>
      </c>
      <c r="AA268" s="14" t="n">
        <v>0</v>
      </c>
      <c r="AB268" s="14" t="n">
        <v>0</v>
      </c>
      <c r="AC268" s="14" t="n">
        <v>8</v>
      </c>
      <c r="AD268" s="14" t="n">
        <v>8</v>
      </c>
      <c r="AE268" s="14" t="n">
        <v>8</v>
      </c>
      <c r="AF268" s="14" t="n">
        <v>8</v>
      </c>
      <c r="AG268" s="14" t="n">
        <v>8</v>
      </c>
      <c r="AH268" s="14" t="n">
        <v>0</v>
      </c>
      <c r="AI268" s="14" t="n">
        <v>0</v>
      </c>
      <c r="AJ268" s="14" t="n">
        <v>8</v>
      </c>
      <c r="AK268" s="14" t="n">
        <v>8</v>
      </c>
      <c r="AL268" s="14" t="n">
        <v>8</v>
      </c>
      <c r="AM268" s="14">
        <f>COUNT(IF(SUM(H265,H264,H267,H266)&gt;0,1,"FALSE"),IF(SUM(I267,I264,I265,I266)&gt;0,1,"FALSE"),IF(SUM(J264,J267,J266,J265)&gt;0,1,"FALSE"),IF(SUM(K264,K266,K267,K265)&gt;0,1,"FALSE"),IF(SUM(L266,L264,L267,L265)&gt;0,1,"FALSE"),IF(SUM(M264,M266,M267,M265)&gt;0,1,"FALSE"),IF(SUM(N267,N264,N265,N266)&gt;0,1,"FALSE"),IF(SUM(O266,O264,O265,O267)&gt;0,1,"FALSE"),IF(SUM(P264,P265,P267,P266)&gt;0,1,"FALSE"),IF(SUM(Q265,Q264,Q267,Q266)&gt;0,1,"FALSE"),IF(SUM(R265,R266,R264,R267)&gt;0,1,"FALSE"),IF(SUM(S264,S266,S267,S265)&gt;0,1,"FALSE"),IF(SUM(T264,T267,T265,T266)&gt;0,1,"FALSE"),IF(SUM(U264,U266,U267,U265)&gt;0,1,"FALSE"),IF(SUM(V267,V265,V264,V266)&gt;0,1,"FALSE"),IF(SUM(W267,W264,W265,W266)&gt;0,1,"FALSE"),IF(SUM(X264,X267,X265,X266)&gt;0,1,"FALSE"),IF(SUM(Y264,Y265,Y266,Y267)&gt;0,1,"FALSE"),IF(SUM(Z267,Z264,Z266,Z265)&gt;0,1,"FALSE"),IF(SUM(AA264,AA265,AA267,AA266)&gt;0,1,"FALSE"),IF(SUM(AB267,AB266,AB264,AB265)&gt;0,1,"FALSE"),IF(SUM(AC265,AC264,AC266,AC267)&gt;0,1,"FALSE"),IF(SUM(AD266,AD267,AD264,AD265)&gt;0,1,"FALSE"),IF(SUM(AE264,AE267,AE266,AE265)&gt;0,1,"FALSE"),IF(SUM(AF264,AF267,AF266,AF265)&gt;0,1,"FALSE"),IF(SUM(AG265,AG267,AG266,AG264)&gt;0,1,"FALSE"),IF(SUM(AH265,AH264,AH267,AH266)&gt;0,1,"FALSE"),IF(SUM(AI264,AI265,AI267,AI266)&gt;0,1,"FALSE"),IF(SUM(AJ267,AJ265,AJ264,AJ266)&gt;0,1,"FALSE"),IF(SUM(AK267,AK264,AK265,AK266)&gt;0,1,"FALSE"),IF(SUM(AL266,AL264,AL265,AL267)&gt;0,1,"FALSE"))</f>
        <v/>
      </c>
      <c r="AN268" s="14" t="n"/>
      <c r="AO268" s="14">
        <f>MAX(AO264:AO267)</f>
        <v/>
      </c>
      <c r="AP268" s="14">
        <f>MAX(AP264:AP267)</f>
        <v/>
      </c>
      <c r="AQ268" s="14">
        <f>MAX(AQ264:AQ267)</f>
        <v/>
      </c>
      <c r="AR268" s="14">
        <f>MAX(AR264:AR267)</f>
        <v/>
      </c>
      <c r="AS268" s="14">
        <f>SUM(AS264:AS267)</f>
        <v/>
      </c>
      <c r="AT268" s="14">
        <f>SUM(AT264:AT267)</f>
        <v/>
      </c>
      <c r="AU268" s="14">
        <f>SUM(AU264:AU267)</f>
        <v/>
      </c>
      <c r="AV268" s="14">
        <f>SUM(AV264:AV267)</f>
        <v/>
      </c>
      <c r="AW268" s="14">
        <f>SUM(AW264:AW267)</f>
        <v/>
      </c>
    </row>
    <row r="269" spans="1:49" ht="15.75" customHeight="1" s="55">
      <c r="A269" s="12" t="n">
        <v>263</v>
      </c>
      <c r="B269" s="12" t="s">
        <v>144</v>
      </c>
      <c r="C269" s="12" t="s">
        <v>138</v>
      </c>
      <c r="D269" s="12" t="s">
        <v>139</v>
      </c>
      <c r="E269" s="12" t="s">
        <v>43</v>
      </c>
      <c r="F269" s="12" t="s">
        <v>32</v>
      </c>
      <c r="G269" s="12" t="n"/>
      <c r="H269" s="15" t="s">
        <v>0</v>
      </c>
      <c r="I269" s="15" t="s">
        <v>0</v>
      </c>
      <c r="J269" s="15" t="s">
        <v>0</v>
      </c>
      <c r="K269" s="15" t="s">
        <v>0</v>
      </c>
      <c r="L269" s="15" t="s">
        <v>0</v>
      </c>
      <c r="M269" s="15" t="s">
        <v>0</v>
      </c>
      <c r="N269" s="12" t="s">
        <v>7</v>
      </c>
      <c r="O269" s="12" t="s">
        <v>7</v>
      </c>
      <c r="P269" s="15" t="s">
        <v>0</v>
      </c>
      <c r="Q269" s="15" t="s">
        <v>0</v>
      </c>
      <c r="R269" s="15" t="s">
        <v>0</v>
      </c>
      <c r="S269" s="15" t="s">
        <v>0</v>
      </c>
      <c r="T269" s="15" t="s">
        <v>0</v>
      </c>
      <c r="U269" s="15" t="s">
        <v>0</v>
      </c>
      <c r="V269" s="15" t="s">
        <v>0</v>
      </c>
      <c r="W269" s="15" t="s">
        <v>0</v>
      </c>
      <c r="X269" s="15" t="s">
        <v>0</v>
      </c>
      <c r="Y269" s="15" t="s">
        <v>0</v>
      </c>
      <c r="Z269" s="15" t="s">
        <v>0</v>
      </c>
      <c r="AA269" s="15" t="s">
        <v>0</v>
      </c>
      <c r="AB269" s="15" t="s">
        <v>0</v>
      </c>
      <c r="AC269" s="15" t="s">
        <v>0</v>
      </c>
      <c r="AD269" s="15" t="s">
        <v>0</v>
      </c>
      <c r="AE269" s="15" t="s">
        <v>0</v>
      </c>
      <c r="AF269" s="15" t="s">
        <v>0</v>
      </c>
      <c r="AG269" s="15" t="s">
        <v>0</v>
      </c>
      <c r="AH269" s="15" t="s">
        <v>0</v>
      </c>
      <c r="AI269" s="15" t="s">
        <v>0</v>
      </c>
      <c r="AJ269" s="15" t="s">
        <v>0</v>
      </c>
      <c r="AK269" s="15" t="s">
        <v>0</v>
      </c>
      <c r="AL269" s="15" t="s">
        <v>0</v>
      </c>
      <c r="AM269" s="13">
        <f>COUNT(H269:AL269)</f>
        <v/>
      </c>
      <c r="AN269" s="12" t="n"/>
      <c r="AO269" s="13">
        <f>COUNTIF(H269:AL269,"О")</f>
        <v/>
      </c>
      <c r="AP269" s="13">
        <f>COUNTIF(H269:AL269,"От")</f>
        <v/>
      </c>
      <c r="AQ269" s="13">
        <f>COUNTIF(H269:AL269,"Б")</f>
        <v/>
      </c>
      <c r="AR269" s="13">
        <f>COUNTIF(H269:AL269,"Н")</f>
        <v/>
      </c>
      <c r="AS269" s="12" t="n"/>
      <c r="AT269" s="13">
        <f>SUM(H269:AL269)</f>
        <v/>
      </c>
      <c r="AU269" s="12" t="n"/>
      <c r="AV269" s="13">
        <f>SUM(H269,I269,J269,K269,L269,M269,N269,O269,T269,U269,AA269,AB269,AH269,AI269)</f>
        <v/>
      </c>
      <c r="AW269" s="12" t="n"/>
    </row>
    <row r="270" spans="1:49">
      <c r="A270" s="12" t="n">
        <v>264</v>
      </c>
      <c r="B270" s="12" t="s">
        <v>144</v>
      </c>
      <c r="C270" s="12" t="s">
        <v>138</v>
      </c>
      <c r="D270" s="12" t="s">
        <v>139</v>
      </c>
      <c r="E270" s="12" t="s">
        <v>133</v>
      </c>
      <c r="F270" s="12" t="s">
        <v>32</v>
      </c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  <c r="AJ270" s="12" t="n"/>
      <c r="AK270" s="12" t="n"/>
      <c r="AL270" s="12" t="n"/>
      <c r="AM270" s="13">
        <f>COUNT(H270:AL270)</f>
        <v/>
      </c>
      <c r="AN270" s="12" t="n"/>
      <c r="AO270" s="12" t="n"/>
      <c r="AP270" s="12" t="n"/>
      <c r="AQ270" s="12" t="n"/>
      <c r="AR270" s="12" t="n"/>
      <c r="AS270" s="12" t="n"/>
      <c r="AT270" s="13">
        <f>SUM(H270:AL270)</f>
        <v/>
      </c>
      <c r="AU270" s="12" t="n"/>
      <c r="AV270" s="13">
        <f>SUM(H270,I270,J270,K270,L270,M270,N270,O270,T270,U270,AA270,AB270,AH270,AI270)</f>
        <v/>
      </c>
      <c r="AW270" s="12" t="n"/>
    </row>
    <row r="271" spans="1:49">
      <c r="A271" s="12" t="n">
        <v>265</v>
      </c>
      <c r="B271" s="12" t="s">
        <v>144</v>
      </c>
      <c r="C271" s="12" t="s">
        <v>138</v>
      </c>
      <c r="D271" s="12" t="s">
        <v>139</v>
      </c>
      <c r="E271" s="12" t="s">
        <v>134</v>
      </c>
      <c r="F271" s="12" t="s">
        <v>32</v>
      </c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  <c r="AJ271" s="12" t="n"/>
      <c r="AK271" s="12" t="n"/>
      <c r="AL271" s="12" t="n"/>
      <c r="AM271" s="13">
        <f>COUNT(H271:AL271)</f>
        <v/>
      </c>
      <c r="AN271" s="12" t="n"/>
      <c r="AO271" s="12" t="n"/>
      <c r="AP271" s="12" t="n"/>
      <c r="AQ271" s="12" t="n"/>
      <c r="AR271" s="12" t="n"/>
      <c r="AS271" s="12" t="n"/>
      <c r="AT271" s="13">
        <f>SUM(H271:AL271)</f>
        <v/>
      </c>
      <c r="AU271" s="12" t="n"/>
      <c r="AV271" s="13">
        <f>SUM(H271,I271,J271,K271,L271,M271,N271,O271,T271,U271,AA271,AB271,AH271,AI271)</f>
        <v/>
      </c>
      <c r="AW271" s="12" t="n"/>
    </row>
    <row r="272" spans="1:49">
      <c r="A272" s="12" t="n">
        <v>266</v>
      </c>
      <c r="B272" s="12" t="s">
        <v>144</v>
      </c>
      <c r="C272" s="12" t="s">
        <v>138</v>
      </c>
      <c r="D272" s="12" t="s">
        <v>139</v>
      </c>
      <c r="E272" s="12" t="s">
        <v>135</v>
      </c>
      <c r="F272" s="12" t="s">
        <v>32</v>
      </c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  <c r="AJ272" s="12" t="n"/>
      <c r="AK272" s="12" t="n"/>
      <c r="AL272" s="12" t="n"/>
      <c r="AM272" s="13">
        <f>COUNT(H272:AL272)</f>
        <v/>
      </c>
      <c r="AN272" s="12" t="n"/>
      <c r="AO272" s="12" t="n"/>
      <c r="AP272" s="12" t="n"/>
      <c r="AQ272" s="12" t="n"/>
      <c r="AR272" s="12" t="n"/>
      <c r="AS272" s="12" t="n"/>
      <c r="AT272" s="13">
        <f>SUM(H272:AL272)</f>
        <v/>
      </c>
      <c r="AU272" s="12" t="n"/>
      <c r="AV272" s="13">
        <f>SUM(H272,I272,J272,K272,L272,M272,N272,O272,T272,U272,AA272,AB272,AH272,AI272)</f>
        <v/>
      </c>
      <c r="AW272" s="12" t="n"/>
    </row>
    <row r="273" spans="1:49">
      <c r="A273" s="14" t="n">
        <v>267</v>
      </c>
      <c r="B273" s="14" t="s">
        <v>144</v>
      </c>
      <c r="C273" s="14" t="s">
        <v>138</v>
      </c>
      <c r="D273" s="14" t="s">
        <v>139</v>
      </c>
      <c r="E273" s="14" t="s">
        <v>33</v>
      </c>
      <c r="F273" s="14" t="n"/>
      <c r="G273" s="14" t="n"/>
      <c r="H273" s="14" t="n">
        <v>0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s="14" t="n">
        <v>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n">
        <v>0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4" t="n">
        <v>0</v>
      </c>
      <c r="AA273" s="14" t="n">
        <v>0</v>
      </c>
      <c r="AB273" s="14" t="n">
        <v>0</v>
      </c>
      <c r="AC273" s="14" t="n">
        <v>0</v>
      </c>
      <c r="AD273" s="14" t="n">
        <v>0</v>
      </c>
      <c r="AE273" s="14" t="n">
        <v>0</v>
      </c>
      <c r="AF273" s="14" t="n">
        <v>0</v>
      </c>
      <c r="AG273" s="14" t="n">
        <v>0</v>
      </c>
      <c r="AH273" s="14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>
        <f>COUNT(IF(SUM(H269)&gt;0,1,"FALSE"),IF(SUM(I269)&gt;0,1,"FALSE"),IF(SUM(J269)&gt;0,1,"FALSE"),IF(SUM(K269)&gt;0,1,"FALSE"),IF(SUM(L269)&gt;0,1,"FALSE"),IF(SUM(M269)&gt;0,1,"FALSE"),IF(SUM(N270,N272,N271,N269)&gt;0,1,"FALSE"),IF(SUM(O269,O271,O270,O272)&gt;0,1,"FALSE"),IF(SUM(P269)&gt;0,1,"FALSE"),IF(SUM(Q269)&gt;0,1,"FALSE"),IF(SUM(R269)&gt;0,1,"FALSE"),IF(SUM(S269)&gt;0,1,"FALSE"),IF(SUM(T269)&gt;0,1,"FALSE"),IF(SUM(U269)&gt;0,1,"FALSE"),IF(SUM(V269)&gt;0,1,"FALSE"),IF(SUM(W269)&gt;0,1,"FALSE"),IF(SUM(X269)&gt;0,1,"FALSE"),IF(SUM(Y269)&gt;0,1,"FALSE"),IF(SUM(Z269)&gt;0,1,"FALSE"),IF(SUM(AA269)&gt;0,1,"FALSE"),IF(SUM(AB269)&gt;0,1,"FALSE"),IF(SUM(AC269)&gt;0,1,"FALSE"),IF(SUM(AD269)&gt;0,1,"FALSE"),IF(SUM(AE269)&gt;0,1,"FALSE"),IF(SUM(AF269)&gt;0,1,"FALSE"),IF(SUM(AG269)&gt;0,1,"FALSE"),IF(SUM(AH269)&gt;0,1,"FALSE"),IF(SUM(AI269)&gt;0,1,"FALSE"),IF(SUM(AJ269)&gt;0,1,"FALSE"),IF(SUM(AK269)&gt;0,1,"FALSE"),IF(SUM(AL269)&gt;0,1,"FALSE"))</f>
        <v/>
      </c>
      <c r="AN273" s="14" t="n"/>
      <c r="AO273" s="14">
        <f>MAX(AO269:AO272)</f>
        <v/>
      </c>
      <c r="AP273" s="14">
        <f>MAX(AP269:AP272)</f>
        <v/>
      </c>
      <c r="AQ273" s="14">
        <f>MAX(AQ269:AQ272)</f>
        <v/>
      </c>
      <c r="AR273" s="14">
        <f>MAX(AR269:AR272)</f>
        <v/>
      </c>
      <c r="AS273" s="14">
        <f>SUM(AS269:AS272)</f>
        <v/>
      </c>
      <c r="AT273" s="14">
        <f>SUM(AT269:AT272)</f>
        <v/>
      </c>
      <c r="AU273" s="14">
        <f>SUM(AU269:AU272)</f>
        <v/>
      </c>
      <c r="AV273" s="14">
        <f>SUM(AV269:AV272)</f>
        <v/>
      </c>
      <c r="AW273" s="14">
        <f>SUM(AW269:AW272)</f>
        <v/>
      </c>
    </row>
    <row r="274" spans="1:49">
      <c r="A274" s="12" t="n">
        <v>268</v>
      </c>
      <c r="B274" s="12" t="s">
        <v>145</v>
      </c>
      <c r="C274" s="12" t="s">
        <v>138</v>
      </c>
      <c r="D274" s="12" t="s">
        <v>139</v>
      </c>
      <c r="E274" s="12" t="s">
        <v>43</v>
      </c>
      <c r="F274" s="12" t="s">
        <v>32</v>
      </c>
      <c r="G274" s="12" t="n"/>
      <c r="H274" s="12" t="s">
        <v>7</v>
      </c>
      <c r="I274" s="12" t="s">
        <v>7</v>
      </c>
      <c r="J274" s="12" t="s">
        <v>7</v>
      </c>
      <c r="K274" s="12" t="s">
        <v>7</v>
      </c>
      <c r="L274" s="12" t="s">
        <v>7</v>
      </c>
      <c r="M274" s="12" t="s">
        <v>7</v>
      </c>
      <c r="N274" s="12" t="s">
        <v>7</v>
      </c>
      <c r="O274" s="12" t="s">
        <v>7</v>
      </c>
      <c r="P274" s="12" t="n">
        <v>8</v>
      </c>
      <c r="Q274" s="12" t="n">
        <v>8</v>
      </c>
      <c r="R274" s="12" t="n">
        <v>8</v>
      </c>
      <c r="S274" s="12" t="n">
        <v>8</v>
      </c>
      <c r="T274" s="12" t="s">
        <v>7</v>
      </c>
      <c r="U274" s="12" t="s">
        <v>7</v>
      </c>
      <c r="V274" s="12" t="n">
        <v>8</v>
      </c>
      <c r="W274" s="12" t="n">
        <v>8</v>
      </c>
      <c r="X274" s="12" t="n">
        <v>8</v>
      </c>
      <c r="Y274" s="12" t="n">
        <v>8</v>
      </c>
      <c r="Z274" s="12" t="n">
        <v>8</v>
      </c>
      <c r="AA274" s="12" t="s">
        <v>7</v>
      </c>
      <c r="AB274" s="12" t="s">
        <v>7</v>
      </c>
      <c r="AC274" s="12" t="n">
        <v>8</v>
      </c>
      <c r="AD274" s="12" t="n">
        <v>8</v>
      </c>
      <c r="AE274" s="12" t="n">
        <v>8</v>
      </c>
      <c r="AF274" s="12" t="n">
        <v>8</v>
      </c>
      <c r="AG274" s="12" t="n">
        <v>8</v>
      </c>
      <c r="AH274" s="12" t="s">
        <v>7</v>
      </c>
      <c r="AI274" s="12" t="s">
        <v>7</v>
      </c>
      <c r="AJ274" s="12" t="n">
        <v>8</v>
      </c>
      <c r="AK274" s="12" t="n">
        <v>8</v>
      </c>
      <c r="AL274" s="12" t="n">
        <v>8</v>
      </c>
      <c r="AM274" s="13">
        <f>COUNT(H274:AL274)</f>
        <v/>
      </c>
      <c r="AN274" s="12" t="n"/>
      <c r="AO274" s="13">
        <f>COUNTIF(H274:AL274,"О")</f>
        <v/>
      </c>
      <c r="AP274" s="13">
        <f>COUNTIF(H274:AL274,"От")</f>
        <v/>
      </c>
      <c r="AQ274" s="13">
        <f>COUNTIF(H274:AL274,"Б")</f>
        <v/>
      </c>
      <c r="AR274" s="13">
        <f>COUNTIF(H274:AL274,"Н")</f>
        <v/>
      </c>
      <c r="AS274" s="12" t="n"/>
      <c r="AT274" s="13">
        <f>SUM(H274:AL274)</f>
        <v/>
      </c>
      <c r="AU274" s="12" t="n"/>
      <c r="AV274" s="13">
        <f>SUM(H274,I274,J274,K274,L274,M274,N274,O274,T274,U274,AA274,AB274,AH274,AI274)</f>
        <v/>
      </c>
      <c r="AW274" s="12" t="n"/>
    </row>
    <row r="275" spans="1:49">
      <c r="A275" s="12" t="n">
        <v>269</v>
      </c>
      <c r="B275" s="12" t="s">
        <v>145</v>
      </c>
      <c r="C275" s="12" t="s">
        <v>138</v>
      </c>
      <c r="D275" s="12" t="s">
        <v>139</v>
      </c>
      <c r="E275" s="12" t="s">
        <v>133</v>
      </c>
      <c r="F275" s="12" t="s">
        <v>32</v>
      </c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  <c r="AJ275" s="12" t="n"/>
      <c r="AK275" s="12" t="n"/>
      <c r="AL275" s="12" t="n"/>
      <c r="AM275" s="13">
        <f>COUNT(H275:AL275)</f>
        <v/>
      </c>
      <c r="AN275" s="12" t="n"/>
      <c r="AO275" s="12" t="n"/>
      <c r="AP275" s="12" t="n"/>
      <c r="AQ275" s="12" t="n"/>
      <c r="AR275" s="12" t="n"/>
      <c r="AS275" s="12" t="n"/>
      <c r="AT275" s="13">
        <f>SUM(H275:AL275)</f>
        <v/>
      </c>
      <c r="AU275" s="12" t="n"/>
      <c r="AV275" s="13">
        <f>SUM(H275,I275,J275,K275,L275,M275,N275,O275,T275,U275,AA275,AB275,AH275,AI275)</f>
        <v/>
      </c>
      <c r="AW275" s="12" t="n"/>
    </row>
    <row r="276" spans="1:49">
      <c r="A276" s="12" t="n">
        <v>270</v>
      </c>
      <c r="B276" s="12" t="s">
        <v>145</v>
      </c>
      <c r="C276" s="12" t="s">
        <v>138</v>
      </c>
      <c r="D276" s="12" t="s">
        <v>139</v>
      </c>
      <c r="E276" s="12" t="s">
        <v>134</v>
      </c>
      <c r="F276" s="12" t="s">
        <v>32</v>
      </c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  <c r="AJ276" s="12" t="n"/>
      <c r="AK276" s="12" t="n"/>
      <c r="AL276" s="12" t="n"/>
      <c r="AM276" s="13">
        <f>COUNT(H276:AL276)</f>
        <v/>
      </c>
      <c r="AN276" s="12" t="n"/>
      <c r="AO276" s="12" t="n"/>
      <c r="AP276" s="12" t="n"/>
      <c r="AQ276" s="12" t="n"/>
      <c r="AR276" s="12" t="n"/>
      <c r="AS276" s="12" t="n"/>
      <c r="AT276" s="13">
        <f>SUM(H276:AL276)</f>
        <v/>
      </c>
      <c r="AU276" s="12" t="n"/>
      <c r="AV276" s="13">
        <f>SUM(H276,I276,J276,K276,L276,M276,N276,O276,T276,U276,AA276,AB276,AH276,AI276)</f>
        <v/>
      </c>
      <c r="AW276" s="12" t="n"/>
    </row>
    <row r="277" spans="1:49">
      <c r="A277" s="12" t="n">
        <v>271</v>
      </c>
      <c r="B277" s="12" t="s">
        <v>145</v>
      </c>
      <c r="C277" s="12" t="s">
        <v>138</v>
      </c>
      <c r="D277" s="12" t="s">
        <v>139</v>
      </c>
      <c r="E277" s="12" t="s">
        <v>135</v>
      </c>
      <c r="F277" s="12" t="s">
        <v>32</v>
      </c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  <c r="AJ277" s="12" t="n"/>
      <c r="AK277" s="12" t="n"/>
      <c r="AL277" s="12" t="n"/>
      <c r="AM277" s="13">
        <f>COUNT(H277:AL277)</f>
        <v/>
      </c>
      <c r="AN277" s="12" t="n"/>
      <c r="AO277" s="12" t="n"/>
      <c r="AP277" s="12" t="n"/>
      <c r="AQ277" s="12" t="n"/>
      <c r="AR277" s="12" t="n"/>
      <c r="AS277" s="12" t="n"/>
      <c r="AT277" s="13">
        <f>SUM(H277:AL277)</f>
        <v/>
      </c>
      <c r="AU277" s="12" t="n"/>
      <c r="AV277" s="13">
        <f>SUM(H277,I277,J277,K277,L277,M277,N277,O277,T277,U277,AA277,AB277,AH277,AI277)</f>
        <v/>
      </c>
      <c r="AW277" s="12" t="n"/>
    </row>
    <row r="278" spans="1:49">
      <c r="A278" s="14" t="n">
        <v>272</v>
      </c>
      <c r="B278" s="14" t="s">
        <v>145</v>
      </c>
      <c r="C278" s="14" t="s">
        <v>138</v>
      </c>
      <c r="D278" s="14" t="s">
        <v>139</v>
      </c>
      <c r="E278" s="14" t="s">
        <v>33</v>
      </c>
      <c r="F278" s="14" t="n"/>
      <c r="G278" s="14" t="n"/>
      <c r="H278" s="14" t="n">
        <v>0</v>
      </c>
      <c r="I278" s="14" t="n">
        <v>0</v>
      </c>
      <c r="J278" s="14" t="n">
        <v>0</v>
      </c>
      <c r="K278" s="14" t="n">
        <v>0</v>
      </c>
      <c r="L278" s="14" t="n">
        <v>0</v>
      </c>
      <c r="M278" s="14" t="n">
        <v>0</v>
      </c>
      <c r="N278" s="14" t="n">
        <v>0</v>
      </c>
      <c r="O278" s="14" t="n">
        <v>0</v>
      </c>
      <c r="P278" s="14" t="n">
        <v>8</v>
      </c>
      <c r="Q278" s="14" t="n">
        <v>8</v>
      </c>
      <c r="R278" s="14" t="n">
        <v>8</v>
      </c>
      <c r="S278" s="14" t="n">
        <v>8</v>
      </c>
      <c r="T278" s="14" t="n">
        <v>0</v>
      </c>
      <c r="U278" s="14" t="n">
        <v>0</v>
      </c>
      <c r="V278" s="14" t="n">
        <v>8</v>
      </c>
      <c r="W278" s="14" t="n">
        <v>8</v>
      </c>
      <c r="X278" s="14" t="n">
        <v>8</v>
      </c>
      <c r="Y278" s="14" t="n">
        <v>8</v>
      </c>
      <c r="Z278" s="14" t="n">
        <v>8</v>
      </c>
      <c r="AA278" s="14" t="n">
        <v>0</v>
      </c>
      <c r="AB278" s="14" t="n">
        <v>0</v>
      </c>
      <c r="AC278" s="14" t="n">
        <v>8</v>
      </c>
      <c r="AD278" s="14" t="n">
        <v>8</v>
      </c>
      <c r="AE278" s="14" t="n">
        <v>8</v>
      </c>
      <c r="AF278" s="14" t="n">
        <v>8</v>
      </c>
      <c r="AG278" s="14" t="n">
        <v>8</v>
      </c>
      <c r="AH278" s="14" t="n">
        <v>0</v>
      </c>
      <c r="AI278" s="14" t="n">
        <v>0</v>
      </c>
      <c r="AJ278" s="14" t="n">
        <v>8</v>
      </c>
      <c r="AK278" s="14" t="n">
        <v>8</v>
      </c>
      <c r="AL278" s="14" t="n">
        <v>8</v>
      </c>
      <c r="AM278" s="14">
        <f>COUNT(IF(SUM(H277,H275,H274,H276)&gt;0,1,"FALSE"),IF(SUM(I277,I274,I275,I276)&gt;0,1,"FALSE"),IF(SUM(J274,J275,J277,J276)&gt;0,1,"FALSE"),IF(SUM(K276,K274,K275,K277)&gt;0,1,"FALSE"),IF(SUM(L277,L276,L274,L275)&gt;0,1,"FALSE"),IF(SUM(M277,M274,M276,M275)&gt;0,1,"FALSE"),IF(SUM(N276,N275,N277,N274)&gt;0,1,"FALSE"),IF(SUM(O276,O274,O277,O275)&gt;0,1,"FALSE"),IF(SUM(P275,P276,P274,P277)&gt;0,1,"FALSE"),IF(SUM(Q276,Q275,Q277,Q274)&gt;0,1,"FALSE"),IF(SUM(R277,R276,R275,R274)&gt;0,1,"FALSE"),IF(SUM(S277,S276,S274,S275)&gt;0,1,"FALSE"),IF(SUM(T276,T275,T277,T274)&gt;0,1,"FALSE"),IF(SUM(U275,U276,U274,U277)&gt;0,1,"FALSE"),IF(SUM(V277,V276,V275,V274)&gt;0,1,"FALSE"),IF(SUM(W274,W277,W275,W276)&gt;0,1,"FALSE"),IF(SUM(X276,X275,X277,X274)&gt;0,1,"FALSE"),IF(SUM(Y277,Y274,Y275,Y276)&gt;0,1,"FALSE"),IF(SUM(Z275,Z274,Z277,Z276)&gt;0,1,"FALSE"),IF(SUM(AA275,AA276,AA274,AA277)&gt;0,1,"FALSE"),IF(SUM(AB277,AB276,AB275,AB274)&gt;0,1,"FALSE"),IF(SUM(AC276,AC274,AC277,AC275)&gt;0,1,"FALSE"),IF(SUM(AD274,AD275,AD277,AD276)&gt;0,1,"FALSE"),IF(SUM(AE277,AE274,AE276,AE275)&gt;0,1,"FALSE"),IF(SUM(AF276,AF275,AF274,AF277)&gt;0,1,"FALSE"),IF(SUM(AG275,AG274,AG277,AG276)&gt;0,1,"FALSE"),IF(SUM(AH275,AH277,AH274,AH276)&gt;0,1,"FALSE"),IF(SUM(AI275,AI274,AI277,AI276)&gt;0,1,"FALSE"),IF(SUM(AJ277,AJ275,AJ276,AJ274)&gt;0,1,"FALSE"),IF(SUM(AK276,AK277,AK274,AK275)&gt;0,1,"FALSE"),IF(SUM(AL274,AL275,AL276,AL277)&gt;0,1,"FALSE"))</f>
        <v/>
      </c>
      <c r="AN278" s="14" t="n"/>
      <c r="AO278" s="14">
        <f>MAX(AO274:AO277)</f>
        <v/>
      </c>
      <c r="AP278" s="14">
        <f>MAX(AP274:AP277)</f>
        <v/>
      </c>
      <c r="AQ278" s="14">
        <f>MAX(AQ274:AQ277)</f>
        <v/>
      </c>
      <c r="AR278" s="14">
        <f>MAX(AR274:AR277)</f>
        <v/>
      </c>
      <c r="AS278" s="14">
        <f>SUM(AS274:AS277)</f>
        <v/>
      </c>
      <c r="AT278" s="14">
        <f>SUM(AT274:AT277)</f>
        <v/>
      </c>
      <c r="AU278" s="14">
        <f>SUM(AU274:AU277)</f>
        <v/>
      </c>
      <c r="AV278" s="14">
        <f>SUM(AV274:AV277)</f>
        <v/>
      </c>
      <c r="AW278" s="14">
        <f>SUM(AW274:AW277)</f>
        <v/>
      </c>
    </row>
    <row r="279" spans="1:49">
      <c r="A279" s="12" t="n">
        <v>273</v>
      </c>
      <c r="B279" s="12" t="s">
        <v>146</v>
      </c>
      <c r="C279" s="12" t="s">
        <v>147</v>
      </c>
      <c r="D279" s="12" t="s">
        <v>109</v>
      </c>
      <c r="E279" s="12" t="s">
        <v>31</v>
      </c>
      <c r="F279" s="12" t="s">
        <v>32</v>
      </c>
      <c r="G279" s="12" t="n"/>
      <c r="H279" s="12" t="s">
        <v>7</v>
      </c>
      <c r="I279" s="12" t="s">
        <v>7</v>
      </c>
      <c r="J279" s="12" t="s">
        <v>7</v>
      </c>
      <c r="K279" s="12" t="s">
        <v>7</v>
      </c>
      <c r="L279" s="12" t="s">
        <v>7</v>
      </c>
      <c r="M279" s="12" t="s">
        <v>7</v>
      </c>
      <c r="N279" s="12" t="s">
        <v>7</v>
      </c>
      <c r="O279" s="12" t="s">
        <v>7</v>
      </c>
      <c r="P279" s="12" t="n">
        <v>3.56667</v>
      </c>
      <c r="Q279" s="12" t="n">
        <v>8</v>
      </c>
      <c r="R279" s="12" t="n">
        <v>8</v>
      </c>
      <c r="S279" s="12" t="n">
        <v>8</v>
      </c>
      <c r="T279" s="12" t="s">
        <v>7</v>
      </c>
      <c r="U279" s="12" t="s">
        <v>7</v>
      </c>
      <c r="V279" s="12" t="n">
        <v>8</v>
      </c>
      <c r="W279" s="12" t="n">
        <v>8</v>
      </c>
      <c r="X279" s="12" t="n">
        <v>8</v>
      </c>
      <c r="Y279" s="12" t="n">
        <v>8</v>
      </c>
      <c r="Z279" s="12" t="n">
        <v>8</v>
      </c>
      <c r="AA279" s="12" t="s">
        <v>7</v>
      </c>
      <c r="AB279" s="12" t="s">
        <v>7</v>
      </c>
      <c r="AC279" s="12" t="n"/>
      <c r="AD279" s="12" t="n"/>
      <c r="AE279" s="12" t="n"/>
      <c r="AF279" s="12" t="n">
        <v>8</v>
      </c>
      <c r="AG279" s="12" t="n">
        <v>8</v>
      </c>
      <c r="AH279" s="12" t="s">
        <v>7</v>
      </c>
      <c r="AI279" s="12" t="s">
        <v>7</v>
      </c>
      <c r="AJ279" s="12" t="n">
        <v>8</v>
      </c>
      <c r="AK279" s="12" t="n">
        <v>8</v>
      </c>
      <c r="AL279" s="12" t="n">
        <v>8</v>
      </c>
      <c r="AM279" s="13">
        <f>COUNT(H279:AL279)</f>
        <v/>
      </c>
      <c r="AN279" s="12" t="n"/>
      <c r="AO279" s="13">
        <f>COUNTIF(H279:AL279,"О")</f>
        <v/>
      </c>
      <c r="AP279" s="13">
        <f>COUNTIF(H279:AL279,"От")</f>
        <v/>
      </c>
      <c r="AQ279" s="13">
        <f>COUNTIF(H279:AL279,"Б")</f>
        <v/>
      </c>
      <c r="AR279" s="13">
        <f>COUNTIF(H279:AL279,"Н")</f>
        <v/>
      </c>
      <c r="AS279" s="12" t="n"/>
      <c r="AT279" s="13">
        <f>SUM(H279:AL279)</f>
        <v/>
      </c>
      <c r="AU279" s="12" t="n"/>
      <c r="AV279" s="13">
        <f>SUM(H279,I279,J279,K279,L279,M279,N279,O279,T279,U279,AA279,AB279,AH279,AI279)</f>
        <v/>
      </c>
      <c r="AW279" s="12" t="n"/>
    </row>
    <row r="280" spans="1:49" ht="15.75" customHeight="1" s="55">
      <c r="A280" s="12" t="n">
        <v>274</v>
      </c>
      <c r="B280" s="12" t="s">
        <v>146</v>
      </c>
      <c r="C280" s="12" t="s">
        <v>147</v>
      </c>
      <c r="D280" s="12" t="s">
        <v>109</v>
      </c>
      <c r="E280" s="12" t="s">
        <v>148</v>
      </c>
      <c r="F280" s="12" t="s">
        <v>32</v>
      </c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5" t="n">
        <v>4.43333</v>
      </c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  <c r="AJ280" s="12" t="n"/>
      <c r="AK280" s="12" t="n"/>
      <c r="AL280" s="12" t="n"/>
      <c r="AM280" s="13">
        <f>COUNT(H280:AL280)</f>
        <v/>
      </c>
      <c r="AN280" s="12" t="n"/>
      <c r="AO280" s="12" t="n"/>
      <c r="AP280" s="12" t="n"/>
      <c r="AQ280" s="12" t="n"/>
      <c r="AR280" s="12" t="n"/>
      <c r="AS280" s="12" t="n"/>
      <c r="AT280" s="13">
        <f>SUM(H280:AL280)</f>
        <v/>
      </c>
      <c r="AU280" s="12" t="n"/>
      <c r="AV280" s="13">
        <f>SUM(H280,I280,J280,K280,L280,M280,N280,O280,T280,U280,AA280,AB280,AH280,AI280)</f>
        <v/>
      </c>
      <c r="AW280" s="12" t="n"/>
    </row>
    <row r="281" spans="1:49">
      <c r="A281" s="12" t="n">
        <v>275</v>
      </c>
      <c r="B281" s="12" t="s">
        <v>146</v>
      </c>
      <c r="C281" s="12" t="s">
        <v>147</v>
      </c>
      <c r="D281" s="12" t="s">
        <v>109</v>
      </c>
      <c r="E281" s="12" t="s">
        <v>149</v>
      </c>
      <c r="F281" s="12" t="s">
        <v>32</v>
      </c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  <c r="AJ281" s="12" t="n"/>
      <c r="AK281" s="12" t="n"/>
      <c r="AL281" s="12" t="n"/>
      <c r="AM281" s="13">
        <f>COUNT(H281:AL281)</f>
        <v/>
      </c>
      <c r="AN281" s="12" t="n"/>
      <c r="AO281" s="12" t="n"/>
      <c r="AP281" s="12" t="n"/>
      <c r="AQ281" s="12" t="n"/>
      <c r="AR281" s="12" t="n"/>
      <c r="AS281" s="12" t="n"/>
      <c r="AT281" s="13">
        <f>SUM(H281:AL281)</f>
        <v/>
      </c>
      <c r="AU281" s="12" t="n"/>
      <c r="AV281" s="13">
        <f>SUM(H281,I281,J281,K281,L281,M281,N281,O281,T281,U281,AA281,AB281,AH281,AI281)</f>
        <v/>
      </c>
      <c r="AW281" s="12" t="n"/>
    </row>
    <row r="282" spans="1:49">
      <c r="A282" s="12" t="n">
        <v>276</v>
      </c>
      <c r="B282" s="12" t="s">
        <v>146</v>
      </c>
      <c r="C282" s="12" t="s">
        <v>147</v>
      </c>
      <c r="D282" s="12" t="s">
        <v>109</v>
      </c>
      <c r="E282" s="12" t="s">
        <v>150</v>
      </c>
      <c r="F282" s="12" t="s">
        <v>32</v>
      </c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  <c r="AJ282" s="12" t="n"/>
      <c r="AK282" s="12" t="n"/>
      <c r="AL282" s="12" t="n"/>
      <c r="AM282" s="13">
        <f>COUNT(H282:AL282)</f>
        <v/>
      </c>
      <c r="AN282" s="12" t="n"/>
      <c r="AO282" s="12" t="n"/>
      <c r="AP282" s="12" t="n"/>
      <c r="AQ282" s="12" t="n"/>
      <c r="AR282" s="12" t="n"/>
      <c r="AS282" s="12" t="n"/>
      <c r="AT282" s="13">
        <f>SUM(H282:AL282)</f>
        <v/>
      </c>
      <c r="AU282" s="12" t="n"/>
      <c r="AV282" s="13">
        <f>SUM(H282,I282,J282,K282,L282,M282,N282,O282,T282,U282,AA282,AB282,AH282,AI282)</f>
        <v/>
      </c>
      <c r="AW282" s="12" t="n"/>
    </row>
    <row r="283" spans="1:49" ht="15.75" customHeight="1" s="55">
      <c r="A283" s="12" t="n">
        <v>277</v>
      </c>
      <c r="B283" s="12" t="s">
        <v>146</v>
      </c>
      <c r="C283" s="12" t="s">
        <v>147</v>
      </c>
      <c r="D283" s="12" t="s">
        <v>109</v>
      </c>
      <c r="E283" s="12" t="s">
        <v>31</v>
      </c>
      <c r="F283" s="12" t="s">
        <v>32</v>
      </c>
      <c r="G283" s="12" t="s">
        <v>49</v>
      </c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5" t="n">
        <v>8</v>
      </c>
      <c r="AD283" s="15" t="n">
        <v>8</v>
      </c>
      <c r="AE283" s="15" t="n">
        <v>8</v>
      </c>
      <c r="AF283" s="12" t="n"/>
      <c r="AG283" s="12" t="n"/>
      <c r="AH283" s="12" t="n"/>
      <c r="AI283" s="12" t="n"/>
      <c r="AJ283" s="12" t="n"/>
      <c r="AK283" s="12" t="n"/>
      <c r="AL283" s="12" t="n"/>
      <c r="AM283" s="13">
        <f>SUM(H283:AL283)/8</f>
        <v/>
      </c>
      <c r="AN283" s="12" t="n"/>
      <c r="AO283" s="12" t="n"/>
      <c r="AP283" s="12" t="n"/>
      <c r="AQ283" s="12" t="n"/>
      <c r="AR283" s="12" t="n"/>
      <c r="AS283" s="13">
        <f>COUNTIF(H283:AL283,"В")+SUM(H283:AL283)/8</f>
        <v/>
      </c>
      <c r="AT283" s="13">
        <f>SUM(H283:AL283)</f>
        <v/>
      </c>
      <c r="AU283" s="12" t="n"/>
      <c r="AV283" s="12" t="n"/>
      <c r="AW283" s="12" t="n"/>
    </row>
    <row r="284" spans="1:49">
      <c r="A284" s="14" t="n">
        <v>278</v>
      </c>
      <c r="B284" s="14" t="s">
        <v>146</v>
      </c>
      <c r="C284" s="14" t="s">
        <v>147</v>
      </c>
      <c r="D284" s="14" t="s">
        <v>109</v>
      </c>
      <c r="E284" s="14" t="s">
        <v>33</v>
      </c>
      <c r="F284" s="14" t="n"/>
      <c r="G284" s="14" t="n"/>
      <c r="H284" s="14" t="n">
        <v>0</v>
      </c>
      <c r="I284" s="14" t="n">
        <v>0</v>
      </c>
      <c r="J284" s="14" t="n">
        <v>0</v>
      </c>
      <c r="K284" s="14" t="n">
        <v>0</v>
      </c>
      <c r="L284" s="14" t="n">
        <v>0</v>
      </c>
      <c r="M284" s="14" t="n">
        <v>0</v>
      </c>
      <c r="N284" s="14" t="n">
        <v>0</v>
      </c>
      <c r="O284" s="14" t="n">
        <v>0</v>
      </c>
      <c r="P284" s="14" t="n">
        <v>8</v>
      </c>
      <c r="Q284" s="14" t="n">
        <v>8</v>
      </c>
      <c r="R284" s="14" t="n">
        <v>8</v>
      </c>
      <c r="S284" s="14" t="n">
        <v>8</v>
      </c>
      <c r="T284" s="14" t="n">
        <v>0</v>
      </c>
      <c r="U284" s="14" t="n">
        <v>0</v>
      </c>
      <c r="V284" s="14" t="n">
        <v>8</v>
      </c>
      <c r="W284" s="14" t="n">
        <v>8</v>
      </c>
      <c r="X284" s="14" t="n">
        <v>8</v>
      </c>
      <c r="Y284" s="14" t="n">
        <v>8</v>
      </c>
      <c r="Z284" s="14" t="n">
        <v>8</v>
      </c>
      <c r="AA284" s="14" t="n">
        <v>0</v>
      </c>
      <c r="AB284" s="14" t="n">
        <v>0</v>
      </c>
      <c r="AC284" s="14" t="n">
        <v>8</v>
      </c>
      <c r="AD284" s="14" t="n">
        <v>8</v>
      </c>
      <c r="AE284" s="14" t="n">
        <v>8</v>
      </c>
      <c r="AF284" s="14" t="n">
        <v>8</v>
      </c>
      <c r="AG284" s="14" t="n">
        <v>8</v>
      </c>
      <c r="AH284" s="14" t="n">
        <v>0</v>
      </c>
      <c r="AI284" s="14" t="n">
        <v>0</v>
      </c>
      <c r="AJ284" s="14" t="n">
        <v>8</v>
      </c>
      <c r="AK284" s="14" t="n">
        <v>8</v>
      </c>
      <c r="AL284" s="14" t="n">
        <v>8</v>
      </c>
      <c r="AM284" s="14">
        <f>COUNT(IF(SUM(H279,H280)&gt;0,1,"FALSE"),IF(SUM(I280,I279)&gt;0,1,"FALSE"),IF(SUM(J279,J280)&gt;0,1,"FALSE"),IF(SUM(K280,K279)&gt;0,1,"FALSE"),IF(SUM(L280,L279)&gt;0,1,"FALSE"),IF(SUM(M280,M279)&gt;0,1,"FALSE"),IF(SUM(N280,N279)&gt;0,1,"FALSE"),IF(SUM(O279,O280)&gt;0,1,"FALSE"),IF(SUM(P280,P281,P279)&gt;0,1,"FALSE"),IF(SUM(Q279,Q280,Q281)&gt;0,1,"FALSE"),IF(SUM(R280,R281,R279)&gt;0,1,"FALSE"),IF(SUM(S281,S280,S279)&gt;0,1,"FALSE"),IF(SUM(T279,T281,T280)&gt;0,1,"FALSE"),IF(SUM(U281,U280,U279)&gt;0,1,"FALSE"),IF(SUM(V280,V279,V281)&gt;0,1,"FALSE"),IF(SUM(W279,W281,W280)&gt;0,1,"FALSE"),IF(SUM(X281,X279,X280)&gt;0,1,"FALSE"),IF(SUM(Y280,Y281,Y279)&gt;0,1,"FALSE"),IF(SUM(Z279,Z281,Z280)&gt;0,1,"FALSE"),IF(SUM(AA281,AA279,AA280)&gt;0,1,"FALSE"),IF(SUM(AB280,AB279,AB281)&gt;0,1,"FALSE"),IF(SUM(AF281,AF279)&gt;0,1,"FALSE"),IF(SUM(AG281,AG279)&gt;0,1,"FALSE"),IF(SUM(AH281,AH279)&gt;0,1,"FALSE"),IF(SUM(AI279,AI281)&gt;0,1,"FALSE"),IF(SUM(AJ279,AJ282,AJ281)&gt;0,1,"FALSE"),IF(SUM(AK281,AK279,AK282)&gt;0,1,"FALSE"),IF(SUM(AL279,AL281,AL282)&gt;0,1,"FALSE"),IF(SUM(AC283)&gt;0,1,"FALSE"),IF(SUM(AD283)&gt;0,1,"FALSE"),IF(SUM(AE283)&gt;0,1,"FALSE"))</f>
        <v/>
      </c>
      <c r="AN284" s="14" t="n"/>
      <c r="AO284" s="14">
        <f>MAX(AO279:AO283)</f>
        <v/>
      </c>
      <c r="AP284" s="14">
        <f>MAX(AP279:AP283)</f>
        <v/>
      </c>
      <c r="AQ284" s="14">
        <f>MAX(AQ279:AQ283)</f>
        <v/>
      </c>
      <c r="AR284" s="14">
        <f>MAX(AR279:AR283)</f>
        <v/>
      </c>
      <c r="AS284" s="14">
        <f>SUM(AS279:AS283)</f>
        <v/>
      </c>
      <c r="AT284" s="14">
        <f>SUM(AT279:AT283)</f>
        <v/>
      </c>
      <c r="AU284" s="14">
        <f>SUM(AU279:AU283)</f>
        <v/>
      </c>
      <c r="AV284" s="14">
        <f>SUM(AV279:AV283)</f>
        <v/>
      </c>
      <c r="AW284" s="14">
        <f>SUM(AW279:AW283)</f>
        <v/>
      </c>
    </row>
    <row r="285" spans="1:49">
      <c r="A285" s="12" t="n">
        <v>279</v>
      </c>
      <c r="B285" s="12" t="s">
        <v>151</v>
      </c>
      <c r="C285" s="12" t="s">
        <v>152</v>
      </c>
      <c r="D285" s="12" t="s">
        <v>97</v>
      </c>
      <c r="E285" s="12" t="s">
        <v>43</v>
      </c>
      <c r="F285" s="12" t="s">
        <v>32</v>
      </c>
      <c r="G285" s="12" t="n"/>
      <c r="H285" s="12" t="s">
        <v>7</v>
      </c>
      <c r="I285" s="12" t="s">
        <v>7</v>
      </c>
      <c r="J285" s="12" t="s">
        <v>7</v>
      </c>
      <c r="K285" s="12" t="s">
        <v>7</v>
      </c>
      <c r="L285" s="12" t="s">
        <v>7</v>
      </c>
      <c r="M285" s="12" t="s">
        <v>7</v>
      </c>
      <c r="N285" s="12" t="s">
        <v>7</v>
      </c>
      <c r="O285" s="12" t="s">
        <v>7</v>
      </c>
      <c r="P285" s="12" t="n">
        <v>7.36667</v>
      </c>
      <c r="Q285" s="12" t="n">
        <v>8</v>
      </c>
      <c r="R285" s="12" t="n">
        <v>3.36667</v>
      </c>
      <c r="S285" s="12" t="n"/>
      <c r="T285" s="12" t="s">
        <v>7</v>
      </c>
      <c r="U285" s="12" t="s">
        <v>7</v>
      </c>
      <c r="V285" s="12" t="n"/>
      <c r="W285" s="12" t="n"/>
      <c r="X285" s="12" t="n"/>
      <c r="Y285" s="12" t="n"/>
      <c r="Z285" s="12" t="n"/>
      <c r="AA285" s="12" t="s">
        <v>7</v>
      </c>
      <c r="AB285" s="12" t="s">
        <v>7</v>
      </c>
      <c r="AC285" s="12" t="n"/>
      <c r="AD285" s="12" t="n">
        <v>7.91667</v>
      </c>
      <c r="AE285" s="12" t="n">
        <v>8</v>
      </c>
      <c r="AF285" s="12" t="n">
        <v>8</v>
      </c>
      <c r="AG285" s="12" t="n">
        <v>8</v>
      </c>
      <c r="AH285" s="12" t="s">
        <v>7</v>
      </c>
      <c r="AI285" s="12" t="s">
        <v>7</v>
      </c>
      <c r="AJ285" s="12" t="n">
        <v>8</v>
      </c>
      <c r="AK285" s="12" t="n">
        <v>8</v>
      </c>
      <c r="AL285" s="12" t="n">
        <v>8</v>
      </c>
      <c r="AM285" s="13">
        <f>COUNT(H285:AL285)</f>
        <v/>
      </c>
      <c r="AN285" s="12" t="n"/>
      <c r="AO285" s="13">
        <f>COUNTIF(H285:AL285,"О")</f>
        <v/>
      </c>
      <c r="AP285" s="13">
        <f>COUNTIF(H285:AL285,"От")</f>
        <v/>
      </c>
      <c r="AQ285" s="13">
        <f>COUNTIF(H285:AL285,"Б")</f>
        <v/>
      </c>
      <c r="AR285" s="13">
        <f>COUNTIF(H285:AL285,"Н")</f>
        <v/>
      </c>
      <c r="AS285" s="12" t="n"/>
      <c r="AT285" s="13">
        <f>SUM(H285:AL285)</f>
        <v/>
      </c>
      <c r="AU285" s="12" t="n"/>
      <c r="AV285" s="13">
        <f>SUM(H285,I285,J285,K285,L285,M285,N285,O285,T285,U285,AA285,AB285,AH285,AI285)</f>
        <v/>
      </c>
      <c r="AW285" s="12" t="n"/>
    </row>
    <row r="286" spans="1:49">
      <c r="A286" s="12" t="n">
        <v>280</v>
      </c>
      <c r="B286" s="12" t="s">
        <v>151</v>
      </c>
      <c r="C286" s="12" t="s">
        <v>152</v>
      </c>
      <c r="D286" s="12" t="s">
        <v>97</v>
      </c>
      <c r="E286" s="12" t="s">
        <v>153</v>
      </c>
      <c r="F286" s="12" t="s">
        <v>32</v>
      </c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  <c r="AJ286" s="12" t="n"/>
      <c r="AK286" s="12" t="n"/>
      <c r="AL286" s="12" t="n"/>
      <c r="AM286" s="13">
        <f>COUNT(H286:AL286)</f>
        <v/>
      </c>
      <c r="AN286" s="12" t="n"/>
      <c r="AO286" s="12" t="n"/>
      <c r="AP286" s="12" t="n"/>
      <c r="AQ286" s="12" t="n"/>
      <c r="AR286" s="12" t="n"/>
      <c r="AS286" s="12" t="n"/>
      <c r="AT286" s="13">
        <f>SUM(H286:AL286)</f>
        <v/>
      </c>
      <c r="AU286" s="12" t="n"/>
      <c r="AV286" s="13">
        <f>SUM(H286,I286,J286,K286,L286,M286,N286,O286,T286,U286,AA286,AB286,AH286,AI286)</f>
        <v/>
      </c>
      <c r="AW286" s="12" t="n"/>
    </row>
    <row r="287" spans="1:49">
      <c r="A287" s="12" t="n">
        <v>281</v>
      </c>
      <c r="B287" s="12" t="s">
        <v>151</v>
      </c>
      <c r="C287" s="12" t="s">
        <v>152</v>
      </c>
      <c r="D287" s="12" t="s">
        <v>97</v>
      </c>
      <c r="E287" s="12" t="s">
        <v>154</v>
      </c>
      <c r="F287" s="12" t="s">
        <v>32</v>
      </c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  <c r="AJ287" s="12" t="n"/>
      <c r="AK287" s="12" t="n"/>
      <c r="AL287" s="12" t="n"/>
      <c r="AM287" s="13">
        <f>COUNT(H287:AL287)</f>
        <v/>
      </c>
      <c r="AN287" s="12" t="n"/>
      <c r="AO287" s="12" t="n"/>
      <c r="AP287" s="12" t="n"/>
      <c r="AQ287" s="12" t="n"/>
      <c r="AR287" s="12" t="n"/>
      <c r="AS287" s="12" t="n"/>
      <c r="AT287" s="13">
        <f>SUM(H287:AL287)</f>
        <v/>
      </c>
      <c r="AU287" s="12" t="n"/>
      <c r="AV287" s="13">
        <f>SUM(H287,I287,J287,K287,L287,M287,N287,O287,T287,U287,AA287,AB287,AH287,AI287)</f>
        <v/>
      </c>
      <c r="AW287" s="12" t="n"/>
    </row>
    <row r="288" spans="1:49" ht="15.75" customHeight="1" s="55">
      <c r="A288" s="12" t="n">
        <v>282</v>
      </c>
      <c r="B288" s="12" t="s">
        <v>151</v>
      </c>
      <c r="C288" s="12" t="s">
        <v>152</v>
      </c>
      <c r="D288" s="12" t="s">
        <v>97</v>
      </c>
      <c r="E288" s="12" t="s">
        <v>135</v>
      </c>
      <c r="F288" s="12" t="s">
        <v>32</v>
      </c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5" t="n">
        <v>4.63333</v>
      </c>
      <c r="S288" s="15" t="n">
        <v>8</v>
      </c>
      <c r="T288" s="12" t="n"/>
      <c r="U288" s="12" t="n"/>
      <c r="V288" s="15" t="n">
        <v>8</v>
      </c>
      <c r="W288" s="15" t="n">
        <v>8</v>
      </c>
      <c r="X288" s="15" t="n">
        <v>8</v>
      </c>
      <c r="Y288" s="15" t="n">
        <v>8</v>
      </c>
      <c r="Z288" s="15" t="n">
        <v>8</v>
      </c>
      <c r="AA288" s="12" t="n"/>
      <c r="AB288" s="12" t="n"/>
      <c r="AC288" s="15" t="n">
        <v>8</v>
      </c>
      <c r="AD288" s="15" t="n">
        <v>0.08333</v>
      </c>
      <c r="AE288" s="12" t="n"/>
      <c r="AF288" s="12" t="n"/>
      <c r="AG288" s="12" t="n"/>
      <c r="AH288" s="12" t="n"/>
      <c r="AI288" s="12" t="n"/>
      <c r="AJ288" s="12" t="n"/>
      <c r="AK288" s="12" t="n"/>
      <c r="AL288" s="12" t="n"/>
      <c r="AM288" s="13">
        <f>COUNT(H288:AL288)</f>
        <v/>
      </c>
      <c r="AN288" s="12" t="n"/>
      <c r="AO288" s="12" t="n"/>
      <c r="AP288" s="12" t="n"/>
      <c r="AQ288" s="12" t="n"/>
      <c r="AR288" s="12" t="n"/>
      <c r="AS288" s="12" t="n"/>
      <c r="AT288" s="13">
        <f>SUM(H288:AL288)</f>
        <v/>
      </c>
      <c r="AU288" s="12" t="n"/>
      <c r="AV288" s="13">
        <f>SUM(H288,I288,J288,K288,L288,M288,N288,O288,T288,U288,AA288,AB288,AH288,AI288)</f>
        <v/>
      </c>
      <c r="AW288" s="12" t="n"/>
    </row>
    <row r="289" spans="1:49" ht="15.75" customHeight="1" s="55">
      <c r="A289" s="12" t="n">
        <v>283</v>
      </c>
      <c r="B289" s="12" t="s">
        <v>151</v>
      </c>
      <c r="C289" s="12" t="s">
        <v>152</v>
      </c>
      <c r="D289" s="12" t="s">
        <v>97</v>
      </c>
      <c r="E289" s="12" t="s">
        <v>155</v>
      </c>
      <c r="F289" s="12" t="s">
        <v>32</v>
      </c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5" t="n">
        <v>0.6333299999999999</v>
      </c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  <c r="AJ289" s="12" t="n"/>
      <c r="AK289" s="12" t="n"/>
      <c r="AL289" s="12" t="n"/>
      <c r="AM289" s="13">
        <f>COUNT(H289:AL289)</f>
        <v/>
      </c>
      <c r="AN289" s="12" t="n"/>
      <c r="AO289" s="12" t="n"/>
      <c r="AP289" s="12" t="n"/>
      <c r="AQ289" s="12" t="n"/>
      <c r="AR289" s="12" t="n"/>
      <c r="AS289" s="12" t="n"/>
      <c r="AT289" s="13">
        <f>SUM(H289:AL289)</f>
        <v/>
      </c>
      <c r="AU289" s="12" t="n"/>
      <c r="AV289" s="13">
        <f>SUM(H289,I289,J289,K289,L289,M289,N289,O289,T289,U289,AA289,AB289,AH289,AI289)</f>
        <v/>
      </c>
      <c r="AW289" s="12" t="n"/>
    </row>
    <row r="290" spans="1:49">
      <c r="A290" s="12" t="n">
        <v>284</v>
      </c>
      <c r="B290" s="12" t="s">
        <v>151</v>
      </c>
      <c r="C290" s="12" t="s">
        <v>152</v>
      </c>
      <c r="D290" s="12" t="s">
        <v>97</v>
      </c>
      <c r="E290" s="12" t="s">
        <v>156</v>
      </c>
      <c r="F290" s="12" t="s">
        <v>32</v>
      </c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  <c r="AJ290" s="12" t="n"/>
      <c r="AK290" s="12" t="n"/>
      <c r="AL290" s="12" t="n"/>
      <c r="AM290" s="13">
        <f>COUNT(H290:AL290)</f>
        <v/>
      </c>
      <c r="AN290" s="12" t="n"/>
      <c r="AO290" s="12" t="n"/>
      <c r="AP290" s="12" t="n"/>
      <c r="AQ290" s="12" t="n"/>
      <c r="AR290" s="12" t="n"/>
      <c r="AS290" s="12" t="n"/>
      <c r="AT290" s="13">
        <f>SUM(H290:AL290)</f>
        <v/>
      </c>
      <c r="AU290" s="12" t="n"/>
      <c r="AV290" s="13">
        <f>SUM(H290,I290,J290,K290,L290,M290,N290,O290,T290,U290,AA290,AB290,AH290,AI290)</f>
        <v/>
      </c>
      <c r="AW290" s="12" t="n"/>
    </row>
    <row r="291" spans="1:49">
      <c r="A291" s="12" t="n">
        <v>285</v>
      </c>
      <c r="B291" s="12" t="s">
        <v>151</v>
      </c>
      <c r="C291" s="12" t="s">
        <v>152</v>
      </c>
      <c r="D291" s="12" t="s">
        <v>97</v>
      </c>
      <c r="E291" s="12" t="s">
        <v>157</v>
      </c>
      <c r="F291" s="12" t="s">
        <v>32</v>
      </c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  <c r="AJ291" s="12" t="n"/>
      <c r="AK291" s="12" t="n"/>
      <c r="AL291" s="12" t="n"/>
      <c r="AM291" s="13">
        <f>COUNT(H291:AL291)</f>
        <v/>
      </c>
      <c r="AN291" s="12" t="n"/>
      <c r="AO291" s="12" t="n"/>
      <c r="AP291" s="12" t="n"/>
      <c r="AQ291" s="12" t="n"/>
      <c r="AR291" s="12" t="n"/>
      <c r="AS291" s="12" t="n"/>
      <c r="AT291" s="13">
        <f>SUM(H291:AL291)</f>
        <v/>
      </c>
      <c r="AU291" s="12" t="n"/>
      <c r="AV291" s="13">
        <f>SUM(H291,I291,J291,K291,L291,M291,N291,O291,T291,U291,AA291,AB291,AH291,AI291)</f>
        <v/>
      </c>
      <c r="AW291" s="12" t="n"/>
    </row>
    <row r="292" spans="1:49">
      <c r="A292" s="12" t="n">
        <v>286</v>
      </c>
      <c r="B292" s="12" t="s">
        <v>151</v>
      </c>
      <c r="C292" s="12" t="s">
        <v>152</v>
      </c>
      <c r="D292" s="12" t="s">
        <v>97</v>
      </c>
      <c r="E292" s="12" t="s">
        <v>158</v>
      </c>
      <c r="F292" s="12" t="s">
        <v>32</v>
      </c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  <c r="AJ292" s="12" t="n"/>
      <c r="AK292" s="12" t="n"/>
      <c r="AL292" s="12" t="n"/>
      <c r="AM292" s="13">
        <f>COUNT(H292:AL292)</f>
        <v/>
      </c>
      <c r="AN292" s="12" t="n"/>
      <c r="AO292" s="12" t="n"/>
      <c r="AP292" s="12" t="n"/>
      <c r="AQ292" s="12" t="n"/>
      <c r="AR292" s="12" t="n"/>
      <c r="AS292" s="12" t="n"/>
      <c r="AT292" s="13">
        <f>SUM(H292:AL292)</f>
        <v/>
      </c>
      <c r="AU292" s="12" t="n"/>
      <c r="AV292" s="13">
        <f>SUM(H292,I292,J292,K292,L292,M292,N292,O292,T292,U292,AA292,AB292,AH292,AI292)</f>
        <v/>
      </c>
      <c r="AW292" s="12" t="n"/>
    </row>
    <row r="293" spans="1:49">
      <c r="A293" s="14" t="n">
        <v>287</v>
      </c>
      <c r="B293" s="14" t="s">
        <v>151</v>
      </c>
      <c r="C293" s="14" t="s">
        <v>152</v>
      </c>
      <c r="D293" s="14" t="s">
        <v>97</v>
      </c>
      <c r="E293" s="14" t="s">
        <v>33</v>
      </c>
      <c r="F293" s="14" t="n"/>
      <c r="G293" s="14" t="n"/>
      <c r="H293" s="14" t="n">
        <v>0</v>
      </c>
      <c r="I293" s="14" t="n">
        <v>0</v>
      </c>
      <c r="J293" s="14" t="n">
        <v>0</v>
      </c>
      <c r="K293" s="14" t="n">
        <v>0</v>
      </c>
      <c r="L293" s="14" t="n">
        <v>0</v>
      </c>
      <c r="M293" s="14" t="n">
        <v>0</v>
      </c>
      <c r="N293" s="14" t="n">
        <v>0</v>
      </c>
      <c r="O293" s="14" t="n">
        <v>0</v>
      </c>
      <c r="P293" s="14" t="n">
        <v>8</v>
      </c>
      <c r="Q293" s="14" t="n">
        <v>8</v>
      </c>
      <c r="R293" s="14" t="n">
        <v>8</v>
      </c>
      <c r="S293" s="14" t="n">
        <v>8</v>
      </c>
      <c r="T293" s="14" t="n">
        <v>0</v>
      </c>
      <c r="U293" s="14" t="n">
        <v>0</v>
      </c>
      <c r="V293" s="14" t="n">
        <v>8</v>
      </c>
      <c r="W293" s="14" t="n">
        <v>8</v>
      </c>
      <c r="X293" s="14" t="n">
        <v>8</v>
      </c>
      <c r="Y293" s="14" t="n">
        <v>8</v>
      </c>
      <c r="Z293" s="14" t="n">
        <v>8</v>
      </c>
      <c r="AA293" s="14" t="n">
        <v>0</v>
      </c>
      <c r="AB293" s="14" t="n">
        <v>0</v>
      </c>
      <c r="AC293" s="14" t="n">
        <v>8</v>
      </c>
      <c r="AD293" s="14" t="n">
        <v>8</v>
      </c>
      <c r="AE293" s="14" t="n">
        <v>8</v>
      </c>
      <c r="AF293" s="14" t="n">
        <v>8</v>
      </c>
      <c r="AG293" s="14" t="n">
        <v>8</v>
      </c>
      <c r="AH293" s="14" t="n">
        <v>0</v>
      </c>
      <c r="AI293" s="14" t="n">
        <v>0</v>
      </c>
      <c r="AJ293" s="14" t="n">
        <v>8</v>
      </c>
      <c r="AK293" s="14" t="n">
        <v>8</v>
      </c>
      <c r="AL293" s="14" t="n">
        <v>8</v>
      </c>
      <c r="AM293" s="14">
        <f>COUNT(IF(SUM(H287,H286,H288,H285,H289)&gt;0,1,"FALSE"),IF(SUM(I287,I285,I286,I288,I289)&gt;0,1,"FALSE"),IF(SUM(J288,J285,J286,J289,J287)&gt;0,1,"FALSE"),IF(SUM(K287,K285,K288,K286,K289)&gt;0,1,"FALSE"),IF(SUM(L285,L286,L288,L287,L289)&gt;0,1,"FALSE"),IF(SUM(M285,M288,M289,M286,M287)&gt;0,1,"FALSE"),IF(SUM(N286,N289,N288,N287,N285)&gt;0,1,"FALSE"),IF(SUM(O285,O287,O289,O288,O286)&gt;0,1,"FALSE"),IF(SUM(P288,P285,P291,P286,P289,P287,P290)&gt;0,1,"FALSE"),IF(SUM(Q288,Q285,Q286,Q287,Q290,Q291,Q289)&gt;0,1,"FALSE"),IF(SUM(R285,R287,R290,R291,R286,R288,R289)&gt;0,1,"FALSE"),IF(SUM(S290,S288,S285,S286,S291,S287,S289)&gt;0,1,"FALSE"),IF(SUM(T288,T290,T289,T287,T286,T285,T291)&gt;0,1,"FALSE"),IF(SUM(U291,U289,U288,U290,U286,U285,U287)&gt;0,1,"FALSE"),IF(SUM(V287,V289,V291,V290,V285,V286,V288)&gt;0,1,"FALSE"),IF(SUM(W286,W285,W288,W289,W291,W290,W287)&gt;0,1,"FALSE"),IF(SUM(X292,X286,X287,X290,X288,X285,X291,X289)&gt;0,1,"FALSE"),IF(SUM(Y292,Y291,Y286,Y289,Y287,Y285,Y290,Y288)&gt;0,1,"FALSE"),IF(SUM(Z285,Z291,Z287,Z286,Z292,Z290,Z289,Z288)&gt;0,1,"FALSE"),IF(SUM(AA286,AA292,AA291,AA288,AA289,AA290,AA285,AA287)&gt;0,1,"FALSE"),IF(SUM(AB289,AB292,AB285,AB287,AB290,AB291,AB288,AB286)&gt;0,1,"FALSE"),IF(SUM(AC292,AC288,AC286,AC291,AC289,AC287,AC285,AC290)&gt;0,1,"FALSE"),IF(SUM(AD289,AD288,AD285,AD292,AD287,AD286,AD290,AD291)&gt;0,1,"FALSE"),IF(SUM(AE286,AE290,AE288,AE287,AE292,AE289,AE291,AE285)&gt;0,1,"FALSE"),IF(SUM(AF289,AF287,AF286,AF285,AF291,AF290,AF292,AF288)&gt;0,1,"FALSE"),IF(SUM(AG288,AG291,AG286,AG285,AG290,AG287,AG289,AG292)&gt;0,1,"FALSE"),IF(SUM(AH288,AH285,AH291,AH287,AH292,AH290,AH286,AH289)&gt;0,1,"FALSE"),IF(SUM(AI288,AI290,AI291,AI287,AI286,AI292,AI289,AI285)&gt;0,1,"FALSE"),IF(SUM(AJ285,AJ286,AJ290,AJ288,AJ291,AJ289,AJ292,AJ287)&gt;0,1,"FALSE"),IF(SUM(AK291,AK290,AK292,AK286,AK285,AK288,AK289,AK287)&gt;0,1,"FALSE"),IF(SUM(AL291,AL288,AL289,AL286,AL292,AL285,AL287,AL290)&gt;0,1,"FALSE"))</f>
        <v/>
      </c>
      <c r="AN293" s="14" t="n"/>
      <c r="AO293" s="14">
        <f>MAX(AO285:AO292)</f>
        <v/>
      </c>
      <c r="AP293" s="14">
        <f>MAX(AP285:AP292)</f>
        <v/>
      </c>
      <c r="AQ293" s="14">
        <f>MAX(AQ285:AQ292)</f>
        <v/>
      </c>
      <c r="AR293" s="14">
        <f>MAX(AR285:AR292)</f>
        <v/>
      </c>
      <c r="AS293" s="14">
        <f>SUM(AS285:AS292)</f>
        <v/>
      </c>
      <c r="AT293" s="14">
        <f>SUM(AT285:AT292)</f>
        <v/>
      </c>
      <c r="AU293" s="14">
        <f>SUM(AU285:AU292)</f>
        <v/>
      </c>
      <c r="AV293" s="14">
        <f>SUM(AV285:AV292)</f>
        <v/>
      </c>
      <c r="AW293" s="14">
        <f>SUM(AW285:AW292)</f>
        <v/>
      </c>
    </row>
    <row r="294" spans="1:49">
      <c r="A294" s="12" t="n">
        <v>288</v>
      </c>
      <c r="B294" s="12" t="s">
        <v>159</v>
      </c>
      <c r="C294" s="12" t="s">
        <v>152</v>
      </c>
      <c r="D294" s="12" t="s">
        <v>160</v>
      </c>
      <c r="E294" s="12" t="s">
        <v>43</v>
      </c>
      <c r="F294" s="12" t="s">
        <v>32</v>
      </c>
      <c r="G294" s="12" t="n"/>
      <c r="H294" s="12" t="s">
        <v>7</v>
      </c>
      <c r="I294" s="12" t="s">
        <v>7</v>
      </c>
      <c r="J294" s="12" t="s">
        <v>7</v>
      </c>
      <c r="K294" s="12" t="s">
        <v>7</v>
      </c>
      <c r="L294" s="12" t="s">
        <v>7</v>
      </c>
      <c r="M294" s="12" t="s">
        <v>7</v>
      </c>
      <c r="N294" s="12" t="s">
        <v>7</v>
      </c>
      <c r="O294" s="12" t="s">
        <v>7</v>
      </c>
      <c r="P294" s="12" t="n">
        <v>8</v>
      </c>
      <c r="Q294" s="12" t="n">
        <v>8</v>
      </c>
      <c r="R294" s="12" t="n">
        <v>8</v>
      </c>
      <c r="S294" s="12" t="n">
        <v>8</v>
      </c>
      <c r="T294" s="12" t="s">
        <v>7</v>
      </c>
      <c r="U294" s="12" t="s">
        <v>7</v>
      </c>
      <c r="V294" s="12" t="n"/>
      <c r="W294" s="12" t="n"/>
      <c r="X294" s="12" t="n"/>
      <c r="Y294" s="12" t="n">
        <v>0.98333</v>
      </c>
      <c r="Z294" s="12" t="n">
        <v>8</v>
      </c>
      <c r="AA294" s="12" t="s">
        <v>7</v>
      </c>
      <c r="AB294" s="12" t="s">
        <v>7</v>
      </c>
      <c r="AC294" s="12" t="n">
        <v>8</v>
      </c>
      <c r="AD294" s="12" t="n">
        <v>8</v>
      </c>
      <c r="AE294" s="12" t="n">
        <v>5.46667</v>
      </c>
      <c r="AF294" s="12" t="n">
        <v>8</v>
      </c>
      <c r="AG294" s="12" t="n">
        <v>8</v>
      </c>
      <c r="AH294" s="12" t="s">
        <v>7</v>
      </c>
      <c r="AI294" s="12" t="s">
        <v>7</v>
      </c>
      <c r="AJ294" s="12" t="n">
        <v>8</v>
      </c>
      <c r="AK294" s="12" t="n">
        <v>8</v>
      </c>
      <c r="AL294" s="12" t="n">
        <v>8</v>
      </c>
      <c r="AM294" s="13">
        <f>COUNT(H294:AL294)</f>
        <v/>
      </c>
      <c r="AN294" s="12" t="n"/>
      <c r="AO294" s="13">
        <f>COUNTIF(H294:AL294,"О")</f>
        <v/>
      </c>
      <c r="AP294" s="13">
        <f>COUNTIF(H294:AL294,"От")</f>
        <v/>
      </c>
      <c r="AQ294" s="13">
        <f>COUNTIF(H294:AL294,"Б")</f>
        <v/>
      </c>
      <c r="AR294" s="13">
        <f>COUNTIF(H294:AL294,"Н")</f>
        <v/>
      </c>
      <c r="AS294" s="12" t="n"/>
      <c r="AT294" s="13">
        <f>SUM(H294:AL294)</f>
        <v/>
      </c>
      <c r="AU294" s="12" t="n"/>
      <c r="AV294" s="13">
        <f>SUM(H294,I294,J294,K294,L294,M294,N294,O294,T294,U294,AA294,AB294,AH294,AI294)</f>
        <v/>
      </c>
      <c r="AW294" s="12" t="n"/>
    </row>
    <row r="295" spans="1:49">
      <c r="A295" s="12" t="n">
        <v>289</v>
      </c>
      <c r="B295" s="12" t="s">
        <v>159</v>
      </c>
      <c r="C295" s="12" t="s">
        <v>152</v>
      </c>
      <c r="D295" s="12" t="s">
        <v>160</v>
      </c>
      <c r="E295" s="12" t="s">
        <v>153</v>
      </c>
      <c r="F295" s="12" t="s">
        <v>32</v>
      </c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  <c r="AJ295" s="12" t="n"/>
      <c r="AK295" s="12" t="n"/>
      <c r="AL295" s="12" t="n"/>
      <c r="AM295" s="13">
        <f>COUNT(H295:AL295)</f>
        <v/>
      </c>
      <c r="AN295" s="12" t="n"/>
      <c r="AO295" s="12" t="n"/>
      <c r="AP295" s="12" t="n"/>
      <c r="AQ295" s="12" t="n"/>
      <c r="AR295" s="12" t="n"/>
      <c r="AS295" s="12" t="n"/>
      <c r="AT295" s="13">
        <f>SUM(H295:AL295)</f>
        <v/>
      </c>
      <c r="AU295" s="12" t="n"/>
      <c r="AV295" s="13">
        <f>SUM(H295,I295,J295,K295,L295,M295,N295,O295,T295,U295,AA295,AB295,AH295,AI295)</f>
        <v/>
      </c>
      <c r="AW295" s="12" t="n"/>
    </row>
    <row r="296" spans="1:49">
      <c r="A296" s="12" t="n">
        <v>290</v>
      </c>
      <c r="B296" s="12" t="s">
        <v>159</v>
      </c>
      <c r="C296" s="12" t="s">
        <v>152</v>
      </c>
      <c r="D296" s="12" t="s">
        <v>160</v>
      </c>
      <c r="E296" s="12" t="s">
        <v>154</v>
      </c>
      <c r="F296" s="12" t="s">
        <v>32</v>
      </c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  <c r="AJ296" s="12" t="n"/>
      <c r="AK296" s="12" t="n"/>
      <c r="AL296" s="12" t="n"/>
      <c r="AM296" s="13">
        <f>COUNT(H296:AL296)</f>
        <v/>
      </c>
      <c r="AN296" s="12" t="n"/>
      <c r="AO296" s="12" t="n"/>
      <c r="AP296" s="12" t="n"/>
      <c r="AQ296" s="12" t="n"/>
      <c r="AR296" s="12" t="n"/>
      <c r="AS296" s="12" t="n"/>
      <c r="AT296" s="13">
        <f>SUM(H296:AL296)</f>
        <v/>
      </c>
      <c r="AU296" s="12" t="n"/>
      <c r="AV296" s="13">
        <f>SUM(H296,I296,J296,K296,L296,M296,N296,O296,T296,U296,AA296,AB296,AH296,AI296)</f>
        <v/>
      </c>
      <c r="AW296" s="12" t="n"/>
    </row>
    <row r="297" spans="1:49" ht="15.75" customHeight="1" s="55">
      <c r="A297" s="12" t="n">
        <v>291</v>
      </c>
      <c r="B297" s="12" t="s">
        <v>159</v>
      </c>
      <c r="C297" s="12" t="s">
        <v>152</v>
      </c>
      <c r="D297" s="12" t="s">
        <v>160</v>
      </c>
      <c r="E297" s="12" t="s">
        <v>135</v>
      </c>
      <c r="F297" s="12" t="s">
        <v>32</v>
      </c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5" t="n">
        <v>8</v>
      </c>
      <c r="W297" s="15" t="n">
        <v>8</v>
      </c>
      <c r="X297" s="15" t="n">
        <v>8</v>
      </c>
      <c r="Y297" s="15" t="n">
        <v>7.01667</v>
      </c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  <c r="AJ297" s="12" t="n"/>
      <c r="AK297" s="12" t="n"/>
      <c r="AL297" s="12" t="n"/>
      <c r="AM297" s="13">
        <f>COUNT(H297:AL297)</f>
        <v/>
      </c>
      <c r="AN297" s="12" t="n"/>
      <c r="AO297" s="12" t="n"/>
      <c r="AP297" s="12" t="n"/>
      <c r="AQ297" s="12" t="n"/>
      <c r="AR297" s="12" t="n"/>
      <c r="AS297" s="12" t="n"/>
      <c r="AT297" s="13">
        <f>SUM(H297:AL297)</f>
        <v/>
      </c>
      <c r="AU297" s="12" t="n"/>
      <c r="AV297" s="13">
        <f>SUM(H297,I297,J297,K297,L297,M297,N297,O297,T297,U297,AA297,AB297,AH297,AI297)</f>
        <v/>
      </c>
      <c r="AW297" s="12" t="n"/>
    </row>
    <row r="298" spans="1:49" ht="15.75" customHeight="1" s="55">
      <c r="A298" s="12" t="n">
        <v>292</v>
      </c>
      <c r="B298" s="12" t="s">
        <v>159</v>
      </c>
      <c r="C298" s="12" t="s">
        <v>152</v>
      </c>
      <c r="D298" s="12" t="s">
        <v>160</v>
      </c>
      <c r="E298" s="12" t="s">
        <v>155</v>
      </c>
      <c r="F298" s="12" t="s">
        <v>32</v>
      </c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5" t="n">
        <v>2.53333</v>
      </c>
      <c r="AF298" s="12" t="n"/>
      <c r="AG298" s="12" t="n"/>
      <c r="AH298" s="12" t="n"/>
      <c r="AI298" s="12" t="n"/>
      <c r="AJ298" s="12" t="n"/>
      <c r="AK298" s="12" t="n"/>
      <c r="AL298" s="12" t="n"/>
      <c r="AM298" s="13">
        <f>COUNT(H298:AL298)</f>
        <v/>
      </c>
      <c r="AN298" s="12" t="n"/>
      <c r="AO298" s="12" t="n"/>
      <c r="AP298" s="12" t="n"/>
      <c r="AQ298" s="12" t="n"/>
      <c r="AR298" s="12" t="n"/>
      <c r="AS298" s="12" t="n"/>
      <c r="AT298" s="13">
        <f>SUM(H298:AL298)</f>
        <v/>
      </c>
      <c r="AU298" s="12" t="n"/>
      <c r="AV298" s="13">
        <f>SUM(H298,I298,J298,K298,L298,M298,N298,O298,T298,U298,AA298,AB298,AH298,AI298)</f>
        <v/>
      </c>
      <c r="AW298" s="12" t="n"/>
    </row>
    <row r="299" spans="1:49">
      <c r="A299" s="12" t="n">
        <v>293</v>
      </c>
      <c r="B299" s="12" t="s">
        <v>159</v>
      </c>
      <c r="C299" s="12" t="s">
        <v>152</v>
      </c>
      <c r="D299" s="12" t="s">
        <v>160</v>
      </c>
      <c r="E299" s="12" t="s">
        <v>156</v>
      </c>
      <c r="F299" s="12" t="s">
        <v>32</v>
      </c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  <c r="AJ299" s="12" t="n"/>
      <c r="AK299" s="12" t="n"/>
      <c r="AL299" s="12" t="n"/>
      <c r="AM299" s="13">
        <f>COUNT(H299:AL299)</f>
        <v/>
      </c>
      <c r="AN299" s="12" t="n"/>
      <c r="AO299" s="12" t="n"/>
      <c r="AP299" s="12" t="n"/>
      <c r="AQ299" s="12" t="n"/>
      <c r="AR299" s="12" t="n"/>
      <c r="AS299" s="12" t="n"/>
      <c r="AT299" s="13">
        <f>SUM(H299:AL299)</f>
        <v/>
      </c>
      <c r="AU299" s="12" t="n"/>
      <c r="AV299" s="13">
        <f>SUM(H299,I299,J299,K299,L299,M299,N299,O299,T299,U299,AA299,AB299,AH299,AI299)</f>
        <v/>
      </c>
      <c r="AW299" s="12" t="n"/>
    </row>
    <row r="300" spans="1:49">
      <c r="A300" s="12" t="n">
        <v>294</v>
      </c>
      <c r="B300" s="12" t="s">
        <v>159</v>
      </c>
      <c r="C300" s="12" t="s">
        <v>152</v>
      </c>
      <c r="D300" s="12" t="s">
        <v>160</v>
      </c>
      <c r="E300" s="12" t="s">
        <v>157</v>
      </c>
      <c r="F300" s="12" t="s">
        <v>32</v>
      </c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  <c r="AJ300" s="12" t="n"/>
      <c r="AK300" s="12" t="n"/>
      <c r="AL300" s="12" t="n"/>
      <c r="AM300" s="13">
        <f>COUNT(H300:AL300)</f>
        <v/>
      </c>
      <c r="AN300" s="12" t="n"/>
      <c r="AO300" s="12" t="n"/>
      <c r="AP300" s="12" t="n"/>
      <c r="AQ300" s="12" t="n"/>
      <c r="AR300" s="12" t="n"/>
      <c r="AS300" s="12" t="n"/>
      <c r="AT300" s="13">
        <f>SUM(H300:AL300)</f>
        <v/>
      </c>
      <c r="AU300" s="12" t="n"/>
      <c r="AV300" s="13">
        <f>SUM(H300,I300,J300,K300,L300,M300,N300,O300,T300,U300,AA300,AB300,AH300,AI300)</f>
        <v/>
      </c>
      <c r="AW300" s="12" t="n"/>
    </row>
    <row r="301" spans="1:49">
      <c r="A301" s="12" t="n">
        <v>295</v>
      </c>
      <c r="B301" s="12" t="s">
        <v>159</v>
      </c>
      <c r="C301" s="12" t="s">
        <v>152</v>
      </c>
      <c r="D301" s="12" t="s">
        <v>160</v>
      </c>
      <c r="E301" s="12" t="s">
        <v>158</v>
      </c>
      <c r="F301" s="12" t="s">
        <v>32</v>
      </c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  <c r="AJ301" s="12" t="n"/>
      <c r="AK301" s="12" t="n"/>
      <c r="AL301" s="12" t="n"/>
      <c r="AM301" s="13">
        <f>COUNT(H301:AL301)</f>
        <v/>
      </c>
      <c r="AN301" s="12" t="n"/>
      <c r="AO301" s="12" t="n"/>
      <c r="AP301" s="12" t="n"/>
      <c r="AQ301" s="12" t="n"/>
      <c r="AR301" s="12" t="n"/>
      <c r="AS301" s="12" t="n"/>
      <c r="AT301" s="13">
        <f>SUM(H301:AL301)</f>
        <v/>
      </c>
      <c r="AU301" s="12" t="n"/>
      <c r="AV301" s="13">
        <f>SUM(H301,I301,J301,K301,L301,M301,N301,O301,T301,U301,AA301,AB301,AH301,AI301)</f>
        <v/>
      </c>
      <c r="AW301" s="12" t="n"/>
    </row>
    <row r="302" spans="1:49">
      <c r="A302" s="14" t="n">
        <v>296</v>
      </c>
      <c r="B302" s="14" t="s">
        <v>159</v>
      </c>
      <c r="C302" s="14" t="s">
        <v>152</v>
      </c>
      <c r="D302" s="14" t="s">
        <v>160</v>
      </c>
      <c r="E302" s="14" t="s">
        <v>33</v>
      </c>
      <c r="F302" s="14" t="n"/>
      <c r="G302" s="14" t="n"/>
      <c r="H302" s="14" t="n">
        <v>0</v>
      </c>
      <c r="I302" s="14" t="n">
        <v>0</v>
      </c>
      <c r="J302" s="14" t="n">
        <v>0</v>
      </c>
      <c r="K302" s="14" t="n">
        <v>0</v>
      </c>
      <c r="L302" s="14" t="n">
        <v>0</v>
      </c>
      <c r="M302" s="14" t="n">
        <v>0</v>
      </c>
      <c r="N302" s="14" t="n">
        <v>0</v>
      </c>
      <c r="O302" s="14" t="n">
        <v>0</v>
      </c>
      <c r="P302" s="14" t="n">
        <v>8</v>
      </c>
      <c r="Q302" s="14" t="n">
        <v>8</v>
      </c>
      <c r="R302" s="14" t="n">
        <v>8</v>
      </c>
      <c r="S302" s="14" t="n">
        <v>8</v>
      </c>
      <c r="T302" s="14" t="n">
        <v>0</v>
      </c>
      <c r="U302" s="14" t="n">
        <v>0</v>
      </c>
      <c r="V302" s="14" t="n">
        <v>8</v>
      </c>
      <c r="W302" s="14" t="n">
        <v>8</v>
      </c>
      <c r="X302" s="14" t="n">
        <v>8</v>
      </c>
      <c r="Y302" s="14" t="n">
        <v>8</v>
      </c>
      <c r="Z302" s="14" t="n">
        <v>8</v>
      </c>
      <c r="AA302" s="14" t="n">
        <v>0</v>
      </c>
      <c r="AB302" s="14" t="n">
        <v>0</v>
      </c>
      <c r="AC302" s="14" t="n">
        <v>8</v>
      </c>
      <c r="AD302" s="14" t="n">
        <v>8</v>
      </c>
      <c r="AE302" s="14" t="n">
        <v>8</v>
      </c>
      <c r="AF302" s="14" t="n">
        <v>8</v>
      </c>
      <c r="AG302" s="14" t="n">
        <v>8</v>
      </c>
      <c r="AH302" s="14" t="n">
        <v>0</v>
      </c>
      <c r="AI302" s="14" t="n">
        <v>0</v>
      </c>
      <c r="AJ302" s="14" t="n">
        <v>8</v>
      </c>
      <c r="AK302" s="14" t="n">
        <v>8</v>
      </c>
      <c r="AL302" s="14" t="n">
        <v>8</v>
      </c>
      <c r="AM302" s="14">
        <f>COUNT(IF(SUM(H294,H297,H296,H295)&gt;0,1,"FALSE"),IF(SUM(I294,I296,I298,I295,I297)&gt;0,1,"FALSE"),IF(SUM(J296,J297,J294,J295,J298)&gt;0,1,"FALSE"),IF(SUM(K298,K294,K296,K295,K297)&gt;0,1,"FALSE"),IF(SUM(L295,L296,L298,L294,L297)&gt;0,1,"FALSE"),IF(SUM(M296,M294,M297,M298,M295)&gt;0,1,"FALSE"),IF(SUM(N298,N294,N297,N296,N295)&gt;0,1,"FALSE"),IF(SUM(O298,O294,O297,O295,O296)&gt;0,1,"FALSE"),IF(SUM(P296,P299,P295,P300,P297,P294,P298)&gt;0,1,"FALSE"),IF(SUM(Q299,Q294,Q298,Q296,Q295,Q300,Q297)&gt;0,1,"FALSE"),IF(SUM(R296,R294,R300,R297,R299,R295,R298)&gt;0,1,"FALSE"),IF(SUM(S300,S294,S296,S298,S299,S295,S297)&gt;0,1,"FALSE"),IF(SUM(T298,T300,T294,T295,T297,T296,T299)&gt;0,1,"FALSE"),IF(SUM(U299,U294,U300,U295,U296,U298,U297)&gt;0,1,"FALSE"),IF(SUM(V296,V295,V297,V300,V294,V298,V299)&gt;0,1,"FALSE"),IF(SUM(W295,W294,W297,W298,W300,W296,W299)&gt;0,1,"FALSE"),IF(SUM(X294,X301,X296,X298,X300,X299,X297,X295)&gt;0,1,"FALSE"),IF(SUM(Y299,Y300,Y295,Y297,Y298,Y301,Y294,Y296)&gt;0,1,"FALSE"),IF(SUM(Z301,Z300,Z295,Z299,Z296,Z298,Z294,Z297)&gt;0,1,"FALSE"),IF(SUM(AA296,AA297,AA298,AA295,AA301,AA294,AA300,AA299)&gt;0,1,"FALSE"),IF(SUM(AB299,AB296,AB301,AB300,AB297,AB298,AB295,AB294)&gt;0,1,"FALSE"),IF(SUM(AC296,AC294,AC298,AC300,AC295,AC299,AC301,AC297)&gt;0,1,"FALSE"),IF(SUM(AD295,AD301,AD298,AD299,AD294,AD300,AD297,AD296)&gt;0,1,"FALSE"),IF(SUM(AE296,AE294,AE301,AE299,AE297,AE295,AE300,AE298)&gt;0,1,"FALSE"),IF(SUM(AF295,AF297,AF300,AF294,AF298,AF299,AF301,AF296)&gt;0,1,"FALSE"),IF(SUM(AG295,AG301,AG300,AG297,AG294,AG298,AG299,AG296)&gt;0,1,"FALSE"),IF(SUM(AH298,AH300,AH294,AH296,AH299,AH295,AH297,AH301)&gt;0,1,"FALSE"),IF(SUM(AI297,AI300,AI298,AI296,AI299,AI294,AI301,AI295)&gt;0,1,"FALSE"),IF(SUM(AJ295,AJ296,AJ297,AJ298,AJ300,AJ301,AJ299,AJ294)&gt;0,1,"FALSE"),IF(SUM(AK296,AK299,AK301,AK297,AK294,AK295,AK298,AK300)&gt;0,1,"FALSE"),IF(SUM(AL295,AL297,AL299,AL301,AL296,AL298,AL300,AL294)&gt;0,1,"FALSE"))</f>
        <v/>
      </c>
      <c r="AN302" s="14" t="n"/>
      <c r="AO302" s="14">
        <f>MAX(AO294:AO301)</f>
        <v/>
      </c>
      <c r="AP302" s="14">
        <f>MAX(AP294:AP301)</f>
        <v/>
      </c>
      <c r="AQ302" s="14">
        <f>MAX(AQ294:AQ301)</f>
        <v/>
      </c>
      <c r="AR302" s="14">
        <f>MAX(AR294:AR301)</f>
        <v/>
      </c>
      <c r="AS302" s="14">
        <f>SUM(AS294:AS301)</f>
        <v/>
      </c>
      <c r="AT302" s="14">
        <f>SUM(AT294:AT301)</f>
        <v/>
      </c>
      <c r="AU302" s="14">
        <f>SUM(AU294:AU301)</f>
        <v/>
      </c>
      <c r="AV302" s="14">
        <f>SUM(AV294:AV301)</f>
        <v/>
      </c>
      <c r="AW302" s="14">
        <f>SUM(AW294:AW301)</f>
        <v/>
      </c>
    </row>
    <row r="303" spans="1:49">
      <c r="A303" s="12" t="n">
        <v>297</v>
      </c>
      <c r="B303" s="12" t="s">
        <v>161</v>
      </c>
      <c r="C303" s="12" t="s">
        <v>152</v>
      </c>
      <c r="D303" s="12" t="s">
        <v>72</v>
      </c>
      <c r="E303" s="12" t="s">
        <v>43</v>
      </c>
      <c r="F303" s="12" t="s">
        <v>32</v>
      </c>
      <c r="G303" s="12" t="n"/>
      <c r="H303" s="12" t="s">
        <v>7</v>
      </c>
      <c r="I303" s="12" t="s">
        <v>7</v>
      </c>
      <c r="J303" s="12" t="s">
        <v>7</v>
      </c>
      <c r="K303" s="12" t="s">
        <v>7</v>
      </c>
      <c r="L303" s="12" t="s">
        <v>7</v>
      </c>
      <c r="M303" s="12" t="s">
        <v>7</v>
      </c>
      <c r="N303" s="12" t="s">
        <v>7</v>
      </c>
      <c r="O303" s="12" t="s">
        <v>7</v>
      </c>
      <c r="P303" s="12" t="n">
        <v>7.36667</v>
      </c>
      <c r="Q303" s="12" t="n">
        <v>1.43333</v>
      </c>
      <c r="R303" s="12" t="n"/>
      <c r="S303" s="12" t="n"/>
      <c r="T303" s="12" t="s">
        <v>7</v>
      </c>
      <c r="U303" s="12" t="s">
        <v>7</v>
      </c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s">
        <v>7</v>
      </c>
      <c r="AI303" s="12" t="s">
        <v>7</v>
      </c>
      <c r="AJ303" s="12" t="n"/>
      <c r="AK303" s="12" t="n"/>
      <c r="AL303" s="12" t="n"/>
      <c r="AM303" s="13">
        <f>COUNT(H303:AL303)</f>
        <v/>
      </c>
      <c r="AN303" s="12" t="n"/>
      <c r="AO303" s="13">
        <f>COUNTIF(H303:AL303,"О")</f>
        <v/>
      </c>
      <c r="AP303" s="13">
        <f>COUNTIF(H303:AL303,"От")</f>
        <v/>
      </c>
      <c r="AQ303" s="13">
        <f>COUNTIF(H303:AL303,"Б")</f>
        <v/>
      </c>
      <c r="AR303" s="13">
        <f>COUNTIF(H303:AL303,"Н")</f>
        <v/>
      </c>
      <c r="AS303" s="12" t="n"/>
      <c r="AT303" s="13">
        <f>SUM(H303:AL303)</f>
        <v/>
      </c>
      <c r="AU303" s="12" t="n"/>
      <c r="AV303" s="13">
        <f>SUM(H303,I303,J303,K303,L303,M303,N303,O303,T303,U303,AA303,AB303,AH303,AI303)</f>
        <v/>
      </c>
      <c r="AW303" s="12" t="n"/>
    </row>
    <row r="304" spans="1:49" ht="15.75" customHeight="1" s="55">
      <c r="A304" s="12" t="n">
        <v>298</v>
      </c>
      <c r="B304" s="12" t="s">
        <v>161</v>
      </c>
      <c r="C304" s="12" t="s">
        <v>152</v>
      </c>
      <c r="D304" s="12" t="s">
        <v>72</v>
      </c>
      <c r="E304" s="12" t="s">
        <v>153</v>
      </c>
      <c r="F304" s="12" t="s">
        <v>32</v>
      </c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5" t="n">
        <v>0.04453</v>
      </c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  <c r="AJ304" s="12" t="n"/>
      <c r="AK304" s="12" t="n"/>
      <c r="AL304" s="12" t="n"/>
      <c r="AM304" s="13">
        <f>COUNT(H304:AL304)</f>
        <v/>
      </c>
      <c r="AN304" s="12" t="n"/>
      <c r="AO304" s="12" t="n"/>
      <c r="AP304" s="12" t="n"/>
      <c r="AQ304" s="12" t="n"/>
      <c r="AR304" s="12" t="n"/>
      <c r="AS304" s="12" t="n"/>
      <c r="AT304" s="13">
        <f>SUM(H304:AL304)</f>
        <v/>
      </c>
      <c r="AU304" s="12" t="n"/>
      <c r="AV304" s="13">
        <f>SUM(H304,I304,J304,K304,L304,M304,N304,O304,T304,U304,AA304,AB304,AH304,AI304)</f>
        <v/>
      </c>
      <c r="AW304" s="12" t="n"/>
    </row>
    <row r="305" spans="1:49">
      <c r="A305" s="12" t="n">
        <v>299</v>
      </c>
      <c r="B305" s="12" t="s">
        <v>161</v>
      </c>
      <c r="C305" s="12" t="s">
        <v>152</v>
      </c>
      <c r="D305" s="12" t="s">
        <v>72</v>
      </c>
      <c r="E305" s="12" t="s">
        <v>154</v>
      </c>
      <c r="F305" s="12" t="s">
        <v>32</v>
      </c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  <c r="AJ305" s="12" t="n"/>
      <c r="AK305" s="12" t="n"/>
      <c r="AL305" s="12" t="n"/>
      <c r="AM305" s="13">
        <f>COUNT(H305:AL305)</f>
        <v/>
      </c>
      <c r="AN305" s="12" t="n"/>
      <c r="AO305" s="12" t="n"/>
      <c r="AP305" s="12" t="n"/>
      <c r="AQ305" s="12" t="n"/>
      <c r="AR305" s="12" t="n"/>
      <c r="AS305" s="12" t="n"/>
      <c r="AT305" s="13">
        <f>SUM(H305:AL305)</f>
        <v/>
      </c>
      <c r="AU305" s="12" t="n"/>
      <c r="AV305" s="13">
        <f>SUM(H305,I305,J305,K305,L305,M305,N305,O305,T305,U305,AA305,AB305,AH305,AI305)</f>
        <v/>
      </c>
      <c r="AW305" s="12" t="n"/>
    </row>
    <row r="306" spans="1:49" ht="15.75" customHeight="1" s="55">
      <c r="A306" s="12" t="n">
        <v>300</v>
      </c>
      <c r="B306" s="12" t="s">
        <v>161</v>
      </c>
      <c r="C306" s="12" t="s">
        <v>152</v>
      </c>
      <c r="D306" s="12" t="s">
        <v>72</v>
      </c>
      <c r="E306" s="12" t="s">
        <v>135</v>
      </c>
      <c r="F306" s="12" t="s">
        <v>32</v>
      </c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5" t="n">
        <v>4.88333</v>
      </c>
      <c r="R306" s="15" t="n">
        <v>8</v>
      </c>
      <c r="S306" s="15" t="n">
        <v>8</v>
      </c>
      <c r="T306" s="12" t="n"/>
      <c r="U306" s="12" t="n"/>
      <c r="V306" s="15" t="n">
        <v>7.95547</v>
      </c>
      <c r="W306" s="15" t="n">
        <v>4.51908</v>
      </c>
      <c r="X306" s="12" t="n"/>
      <c r="Y306" s="12" t="n"/>
      <c r="Z306" s="12" t="n"/>
      <c r="AA306" s="12" t="n"/>
      <c r="AB306" s="12" t="n"/>
      <c r="AC306" s="15" t="n">
        <v>7.28889</v>
      </c>
      <c r="AD306" s="15" t="n">
        <v>8</v>
      </c>
      <c r="AE306" s="15" t="n">
        <v>8</v>
      </c>
      <c r="AF306" s="15" t="n">
        <v>8</v>
      </c>
      <c r="AG306" s="15" t="n">
        <v>8</v>
      </c>
      <c r="AH306" s="12" t="n"/>
      <c r="AI306" s="12" t="n"/>
      <c r="AJ306" s="15" t="n">
        <v>8</v>
      </c>
      <c r="AK306" s="15" t="n">
        <v>8</v>
      </c>
      <c r="AL306" s="15" t="n">
        <v>8</v>
      </c>
      <c r="AM306" s="13">
        <f>COUNT(H306:AL306)</f>
        <v/>
      </c>
      <c r="AN306" s="12" t="n"/>
      <c r="AO306" s="12" t="n"/>
      <c r="AP306" s="12" t="n"/>
      <c r="AQ306" s="12" t="n"/>
      <c r="AR306" s="12" t="n"/>
      <c r="AS306" s="12" t="n"/>
      <c r="AT306" s="13">
        <f>SUM(H306:AL306)</f>
        <v/>
      </c>
      <c r="AU306" s="12" t="n"/>
      <c r="AV306" s="13">
        <f>SUM(H306,I306,J306,K306,L306,M306,N306,O306,T306,U306,AA306,AB306,AH306,AI306)</f>
        <v/>
      </c>
      <c r="AW306" s="12" t="n"/>
    </row>
    <row r="307" spans="1:49" ht="15.75" customHeight="1" s="55">
      <c r="A307" s="12" t="n">
        <v>301</v>
      </c>
      <c r="B307" s="12" t="s">
        <v>161</v>
      </c>
      <c r="C307" s="12" t="s">
        <v>152</v>
      </c>
      <c r="D307" s="12" t="s">
        <v>72</v>
      </c>
      <c r="E307" s="12" t="s">
        <v>155</v>
      </c>
      <c r="F307" s="12" t="s">
        <v>32</v>
      </c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5" t="n">
        <v>0.6333299999999999</v>
      </c>
      <c r="Q307" s="15" t="n">
        <v>1.68333</v>
      </c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5" t="n">
        <v>0.71111</v>
      </c>
      <c r="AD307" s="15" t="n"/>
      <c r="AE307" s="12" t="n"/>
      <c r="AF307" s="12" t="n"/>
      <c r="AG307" s="12" t="n"/>
      <c r="AH307" s="12" t="n"/>
      <c r="AI307" s="12" t="n"/>
      <c r="AJ307" s="12" t="n"/>
      <c r="AK307" s="12" t="n"/>
      <c r="AL307" s="12" t="n"/>
      <c r="AM307" s="13">
        <f>COUNT(H307:AL307)</f>
        <v/>
      </c>
      <c r="AN307" s="12" t="n"/>
      <c r="AO307" s="12" t="n"/>
      <c r="AP307" s="12" t="n"/>
      <c r="AQ307" s="12" t="n"/>
      <c r="AR307" s="12" t="n"/>
      <c r="AS307" s="12" t="n"/>
      <c r="AT307" s="13">
        <f>SUM(H307:AL307)</f>
        <v/>
      </c>
      <c r="AU307" s="12" t="n"/>
      <c r="AV307" s="13">
        <f>SUM(H307,I307,J307,K307,L307,M307,N307,O307,T307,U307,AA307,AB307,AH307,AI307)</f>
        <v/>
      </c>
      <c r="AW307" s="12" t="n"/>
    </row>
    <row r="308" spans="1:49" ht="15.75" customHeight="1" s="55">
      <c r="A308" s="12" t="n">
        <v>302</v>
      </c>
      <c r="B308" s="12" t="s">
        <v>161</v>
      </c>
      <c r="C308" s="12" t="s">
        <v>152</v>
      </c>
      <c r="D308" s="12" t="s">
        <v>72</v>
      </c>
      <c r="E308" s="12" t="s">
        <v>156</v>
      </c>
      <c r="F308" s="12" t="s">
        <v>32</v>
      </c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5" t="n">
        <v>3.48092</v>
      </c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  <c r="AJ308" s="12" t="n"/>
      <c r="AK308" s="12" t="n"/>
      <c r="AL308" s="12" t="n"/>
      <c r="AM308" s="13">
        <f>COUNT(H308:AL308)</f>
        <v/>
      </c>
      <c r="AN308" s="12" t="n"/>
      <c r="AO308" s="12" t="n"/>
      <c r="AP308" s="12" t="n"/>
      <c r="AQ308" s="12" t="n"/>
      <c r="AR308" s="12" t="n"/>
      <c r="AS308" s="12" t="n"/>
      <c r="AT308" s="13">
        <f>SUM(H308:AL308)</f>
        <v/>
      </c>
      <c r="AU308" s="12" t="n"/>
      <c r="AV308" s="13">
        <f>SUM(H308,I308,J308,K308,L308,M308,N308,O308,T308,U308,AA308,AB308,AH308,AI308)</f>
        <v/>
      </c>
      <c r="AW308" s="12" t="n"/>
    </row>
    <row r="309" spans="1:49">
      <c r="A309" s="12" t="n">
        <v>303</v>
      </c>
      <c r="B309" s="12" t="s">
        <v>161</v>
      </c>
      <c r="C309" s="12" t="s">
        <v>152</v>
      </c>
      <c r="D309" s="12" t="s">
        <v>72</v>
      </c>
      <c r="E309" s="12" t="s">
        <v>157</v>
      </c>
      <c r="F309" s="12" t="s">
        <v>32</v>
      </c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  <c r="AJ309" s="12" t="n"/>
      <c r="AK309" s="12" t="n"/>
      <c r="AL309" s="12" t="n"/>
      <c r="AM309" s="13">
        <f>COUNT(H309:AL309)</f>
        <v/>
      </c>
      <c r="AN309" s="12" t="n"/>
      <c r="AO309" s="12" t="n"/>
      <c r="AP309" s="12" t="n"/>
      <c r="AQ309" s="12" t="n"/>
      <c r="AR309" s="12" t="n"/>
      <c r="AS309" s="12" t="n"/>
      <c r="AT309" s="13">
        <f>SUM(H309:AL309)</f>
        <v/>
      </c>
      <c r="AU309" s="12" t="n"/>
      <c r="AV309" s="13">
        <f>SUM(H309,I309,J309,K309,L309,M309,N309,O309,T309,U309,AA309,AB309,AH309,AI309)</f>
        <v/>
      </c>
      <c r="AW309" s="12" t="n"/>
    </row>
    <row r="310" spans="1:49">
      <c r="A310" s="12" t="n">
        <v>304</v>
      </c>
      <c r="B310" s="12" t="s">
        <v>161</v>
      </c>
      <c r="C310" s="12" t="s">
        <v>152</v>
      </c>
      <c r="D310" s="12" t="s">
        <v>72</v>
      </c>
      <c r="E310" s="12" t="s">
        <v>158</v>
      </c>
      <c r="F310" s="12" t="s">
        <v>32</v>
      </c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  <c r="AJ310" s="12" t="n"/>
      <c r="AK310" s="12" t="n"/>
      <c r="AL310" s="12" t="n"/>
      <c r="AM310" s="13">
        <f>COUNT(H310:AL310)</f>
        <v/>
      </c>
      <c r="AN310" s="12" t="n"/>
      <c r="AO310" s="12" t="n"/>
      <c r="AP310" s="12" t="n"/>
      <c r="AQ310" s="12" t="n"/>
      <c r="AR310" s="12" t="n"/>
      <c r="AS310" s="12" t="n"/>
      <c r="AT310" s="13">
        <f>SUM(H310:AL310)</f>
        <v/>
      </c>
      <c r="AU310" s="12" t="n"/>
      <c r="AV310" s="13">
        <f>SUM(H310,I310,J310,K310,L310,M310,N310,O310,T310,U310,AA310,AB310,AH310,AI310)</f>
        <v/>
      </c>
      <c r="AW310" s="12" t="n"/>
    </row>
    <row r="311" spans="1:49" ht="15.75" customHeight="1" s="55">
      <c r="A311" s="12" t="n">
        <v>305</v>
      </c>
      <c r="B311" s="12" t="s">
        <v>161</v>
      </c>
      <c r="C311" s="12" t="s">
        <v>152</v>
      </c>
      <c r="D311" s="12" t="s">
        <v>72</v>
      </c>
      <c r="E311" s="12" t="s">
        <v>153</v>
      </c>
      <c r="F311" s="12" t="s">
        <v>32</v>
      </c>
      <c r="G311" s="12" t="s">
        <v>49</v>
      </c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5" t="n">
        <v>2.66667</v>
      </c>
      <c r="Y311" s="15" t="n">
        <v>2.66667</v>
      </c>
      <c r="Z311" s="15" t="n">
        <v>2.66667</v>
      </c>
      <c r="AA311" s="15" t="s">
        <v>7</v>
      </c>
      <c r="AB311" s="15" t="s">
        <v>7</v>
      </c>
      <c r="AC311" s="12" t="n"/>
      <c r="AD311" s="12" t="n"/>
      <c r="AE311" s="12" t="n"/>
      <c r="AF311" s="12" t="n"/>
      <c r="AG311" s="12" t="n"/>
      <c r="AH311" s="12" t="n"/>
      <c r="AI311" s="12" t="n"/>
      <c r="AJ311" s="12" t="n"/>
      <c r="AK311" s="12" t="n"/>
      <c r="AL311" s="12" t="n"/>
      <c r="AM311" s="13">
        <f>SUM(H311:AL311)/8</f>
        <v/>
      </c>
      <c r="AN311" s="12" t="n"/>
      <c r="AO311" s="12" t="n"/>
      <c r="AP311" s="12" t="n"/>
      <c r="AQ311" s="12" t="n"/>
      <c r="AR311" s="12" t="n"/>
      <c r="AS311" s="13">
        <f>COUNTIF(H311:AL311,"В")+SUM(H311:AL311)/8</f>
        <v/>
      </c>
      <c r="AT311" s="13">
        <f>SUM(H311:AL311)</f>
        <v/>
      </c>
      <c r="AU311" s="12" t="n"/>
      <c r="AV311" s="12" t="n"/>
      <c r="AW311" s="12" t="n"/>
    </row>
    <row r="312" spans="1:49" ht="15.75" customHeight="1" s="55">
      <c r="A312" s="12" t="n">
        <v>306</v>
      </c>
      <c r="B312" s="12" t="s">
        <v>161</v>
      </c>
      <c r="C312" s="12" t="s">
        <v>152</v>
      </c>
      <c r="D312" s="12" t="s">
        <v>72</v>
      </c>
      <c r="E312" s="12" t="s">
        <v>135</v>
      </c>
      <c r="F312" s="12" t="s">
        <v>32</v>
      </c>
      <c r="G312" s="12" t="s">
        <v>49</v>
      </c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5" t="n">
        <v>2.66667</v>
      </c>
      <c r="Y312" s="15" t="n">
        <v>2.66667</v>
      </c>
      <c r="Z312" s="15" t="n">
        <v>2.66667</v>
      </c>
      <c r="AA312" s="15" t="s">
        <v>7</v>
      </c>
      <c r="AB312" s="15" t="s">
        <v>7</v>
      </c>
      <c r="AC312" s="12" t="n"/>
      <c r="AD312" s="12" t="n"/>
      <c r="AE312" s="12" t="n"/>
      <c r="AF312" s="12" t="n"/>
      <c r="AG312" s="12" t="n"/>
      <c r="AH312" s="12" t="n"/>
      <c r="AI312" s="12" t="n"/>
      <c r="AJ312" s="12" t="n"/>
      <c r="AK312" s="12" t="n"/>
      <c r="AL312" s="12" t="n"/>
      <c r="AM312" s="13">
        <f>SUM(H312:AL312)/8</f>
        <v/>
      </c>
      <c r="AN312" s="12" t="n"/>
      <c r="AO312" s="12" t="n"/>
      <c r="AP312" s="12" t="n"/>
      <c r="AQ312" s="12" t="n"/>
      <c r="AR312" s="12" t="n"/>
      <c r="AS312" s="13">
        <f>COUNTIF(H312:AL312,"В")+SUM(H312:AL312)/8</f>
        <v/>
      </c>
      <c r="AT312" s="13">
        <f>SUM(H312:AL312)</f>
        <v/>
      </c>
      <c r="AU312" s="12" t="n"/>
      <c r="AV312" s="12" t="n"/>
      <c r="AW312" s="12" t="n"/>
    </row>
    <row r="313" spans="1:49" ht="15.75" customHeight="1" s="55">
      <c r="A313" s="12" t="n">
        <v>307</v>
      </c>
      <c r="B313" s="12" t="s">
        <v>161</v>
      </c>
      <c r="C313" s="12" t="s">
        <v>152</v>
      </c>
      <c r="D313" s="12" t="s">
        <v>72</v>
      </c>
      <c r="E313" s="12" t="s">
        <v>156</v>
      </c>
      <c r="F313" s="12" t="s">
        <v>32</v>
      </c>
      <c r="G313" s="12" t="s">
        <v>49</v>
      </c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5" t="n">
        <v>2.66667</v>
      </c>
      <c r="Y313" s="15" t="n">
        <v>2.66667</v>
      </c>
      <c r="Z313" s="15" t="n">
        <v>2.66667</v>
      </c>
      <c r="AA313" s="15" t="s">
        <v>7</v>
      </c>
      <c r="AB313" s="15" t="s">
        <v>7</v>
      </c>
      <c r="AC313" s="12" t="n"/>
      <c r="AD313" s="12" t="n"/>
      <c r="AE313" s="12" t="n"/>
      <c r="AF313" s="12" t="n"/>
      <c r="AG313" s="12" t="n"/>
      <c r="AH313" s="12" t="n"/>
      <c r="AI313" s="12" t="n"/>
      <c r="AJ313" s="12" t="n"/>
      <c r="AK313" s="12" t="n"/>
      <c r="AL313" s="12" t="n"/>
      <c r="AM313" s="13">
        <f>SUM(H313:AL313)/8</f>
        <v/>
      </c>
      <c r="AN313" s="12" t="n"/>
      <c r="AO313" s="12" t="n"/>
      <c r="AP313" s="12" t="n"/>
      <c r="AQ313" s="12" t="n"/>
      <c r="AR313" s="12" t="n"/>
      <c r="AS313" s="13">
        <f>COUNTIF(H313:AL313,"В")+SUM(H313:AL313)/8</f>
        <v/>
      </c>
      <c r="AT313" s="13">
        <f>SUM(H313:AL313)</f>
        <v/>
      </c>
      <c r="AU313" s="12" t="n"/>
      <c r="AV313" s="12" t="n"/>
      <c r="AW313" s="12" t="n"/>
    </row>
    <row r="314" spans="1:49">
      <c r="A314" s="14" t="n">
        <v>308</v>
      </c>
      <c r="B314" s="14" t="s">
        <v>161</v>
      </c>
      <c r="C314" s="14" t="s">
        <v>152</v>
      </c>
      <c r="D314" s="14" t="s">
        <v>72</v>
      </c>
      <c r="E314" s="14" t="s">
        <v>33</v>
      </c>
      <c r="F314" s="14" t="n"/>
      <c r="G314" s="14" t="n"/>
      <c r="H314" s="14" t="n">
        <v>0</v>
      </c>
      <c r="I314" s="14" t="n">
        <v>0</v>
      </c>
      <c r="J314" s="14" t="n">
        <v>0</v>
      </c>
      <c r="K314" s="14" t="n">
        <v>0</v>
      </c>
      <c r="L314" s="14" t="n">
        <v>0</v>
      </c>
      <c r="M314" s="14" t="n">
        <v>0</v>
      </c>
      <c r="N314" s="14" t="n">
        <v>0</v>
      </c>
      <c r="O314" s="14" t="n">
        <v>0</v>
      </c>
      <c r="P314" s="14" t="n">
        <v>8</v>
      </c>
      <c r="Q314" s="14" t="n">
        <v>8</v>
      </c>
      <c r="R314" s="14" t="n">
        <v>8</v>
      </c>
      <c r="S314" s="14" t="n">
        <v>8</v>
      </c>
      <c r="T314" s="14" t="n">
        <v>0</v>
      </c>
      <c r="U314" s="14" t="n">
        <v>0</v>
      </c>
      <c r="V314" s="14" t="n">
        <v>8</v>
      </c>
      <c r="W314" s="14" t="n">
        <v>8</v>
      </c>
      <c r="X314" s="14" t="n">
        <v>8</v>
      </c>
      <c r="Y314" s="14" t="n">
        <v>8</v>
      </c>
      <c r="Z314" s="14" t="n">
        <v>8</v>
      </c>
      <c r="AA314" s="14" t="n">
        <v>0</v>
      </c>
      <c r="AB314" s="14" t="n">
        <v>0</v>
      </c>
      <c r="AC314" s="14" t="n">
        <v>8</v>
      </c>
      <c r="AD314" s="14" t="n">
        <v>8</v>
      </c>
      <c r="AE314" s="14" t="n">
        <v>8</v>
      </c>
      <c r="AF314" s="14" t="n">
        <v>8</v>
      </c>
      <c r="AG314" s="14" t="n">
        <v>8</v>
      </c>
      <c r="AH314" s="14" t="n">
        <v>0</v>
      </c>
      <c r="AI314" s="14" t="n">
        <v>0</v>
      </c>
      <c r="AJ314" s="14" t="n">
        <v>8</v>
      </c>
      <c r="AK314" s="14" t="n">
        <v>8</v>
      </c>
      <c r="AL314" s="14" t="n">
        <v>8</v>
      </c>
      <c r="AM314" s="14">
        <f>COUNT(IF(SUM(H303,H306,H305,H307,H304)&gt;0,1,"FALSE"),IF(SUM(I306,I303,I307,I304,I305)&gt;0,1,"FALSE"),IF(SUM(J303,J306,J307,J305,J304)&gt;0,1,"FALSE"),IF(SUM(K305,K307,K303,K306,K304)&gt;0,1,"FALSE"),IF(SUM(L305,L307,L304,L303,L306)&gt;0,1,"FALSE"),IF(SUM(M303,M305,M306,M307,M304)&gt;0,1,"FALSE"),IF(SUM(N306,N305,N307,N304,N303)&gt;0,1,"FALSE"),IF(SUM(O306,O304,O305,O307,O303)&gt;0,1,"FALSE"),IF(SUM(P307,P303,P304,P305,P306,P308,P309)&gt;0,1,"FALSE"),IF(SUM(Q303,Q306,Q307,Q305,Q308,Q304,Q309)&gt;0,1,"FALSE"),IF(SUM(R305,R304,R309,R303,R306,R308,R307)&gt;0,1,"FALSE"),IF(SUM(S307,S306,S303,S309,S304,S308,S305)&gt;0,1,"FALSE"),IF(SUM(T305,T306,T307,T304,T309,T303,T308)&gt;0,1,"FALSE"),IF(SUM(U306,U303,U305,U309,U307,U308,U304)&gt;0,1,"FALSE"),IF(SUM(V304,V309,V308,V305,V303,V307,V306)&gt;0,1,"FALSE"),IF(SUM(W303,W306,W309,W307,W305,W304,W308)&gt;0,1,"FALSE"),IF(SUM(AC310,AC309,AC307,AC303,AC308,AC304,AC305,AC306)&gt;0,1,"FALSE"),IF(SUM(AD304,AD305,AD306,AD309,AD303,AD310,AD308,AD307)&gt;0,1,"FALSE"),IF(SUM(AE308,AE306,AE305,AE309,AE307,AE303,AE304,AE310)&gt;0,1,"FALSE"),IF(SUM(AF304,AF307,AF303,AF310,AF309,AF308,AF306,AF305)&gt;0,1,"FALSE"),IF(SUM(AG310,AG307,AG304,AG303,AG306,AG309,AG308,AG305)&gt;0,1,"FALSE"),IF(SUM(AH306,AH305,AH308,AH304,AH309,AH310,AH307,AH303)&gt;0,1,"FALSE"),IF(SUM(AI305,AI310,AI303,AI306,AI309,AI304,AI307,AI308)&gt;0,1,"FALSE"),IF(SUM(AJ309,AJ307,AJ310,AJ306,AJ305,AJ304,AJ308,AJ303)&gt;0,1,"FALSE"),IF(SUM(AK303,AK306,AK305,AK304,AK307,AK308,AK310,AK309)&gt;0,1,"FALSE"),IF(SUM(AL307,AL305,AL303,AL309,AL304,AL306,AL308,AL310)&gt;0,1,"FALSE"),IF(SUM(X312,X311,X313)&gt;0,1,"FALSE"),IF(SUM(Y313,Y311,Y312)&gt;0,1,"FALSE"),IF(SUM(Z313,Z311,Z312)&gt;0,1,"FALSE"),IF(SUM(AA313,AA311,AA312)&gt;0,1,"FALSE"),IF(SUM(AB313,AB312,AB311)&gt;0,1,"FALSE"))</f>
        <v/>
      </c>
      <c r="AN314" s="14" t="n"/>
      <c r="AO314" s="14">
        <f>MAX(AO303:AO313)</f>
        <v/>
      </c>
      <c r="AP314" s="14">
        <f>MAX(AP303:AP313)</f>
        <v/>
      </c>
      <c r="AQ314" s="14">
        <f>MAX(AQ303:AQ313)</f>
        <v/>
      </c>
      <c r="AR314" s="14">
        <f>MAX(AR303:AR313)</f>
        <v/>
      </c>
      <c r="AS314" s="14">
        <f>SUM(AS303:AS313)</f>
        <v/>
      </c>
      <c r="AT314" s="14">
        <f>SUM(AT303:AT313)</f>
        <v/>
      </c>
      <c r="AU314" s="14">
        <f>SUM(AU303:AU313)</f>
        <v/>
      </c>
      <c r="AV314" s="14">
        <f>SUM(AV303:AV313)</f>
        <v/>
      </c>
      <c r="AW314" s="14">
        <f>SUM(AW303:AW313)</f>
        <v/>
      </c>
    </row>
    <row r="315" spans="1:49">
      <c r="A315" s="12" t="n">
        <v>309</v>
      </c>
      <c r="B315" s="12" t="s">
        <v>162</v>
      </c>
      <c r="C315" s="12" t="s">
        <v>152</v>
      </c>
      <c r="D315" s="12" t="s">
        <v>163</v>
      </c>
      <c r="E315" s="12" t="s">
        <v>43</v>
      </c>
      <c r="F315" s="12" t="s">
        <v>32</v>
      </c>
      <c r="G315" s="12" t="n"/>
      <c r="H315" s="12" t="s">
        <v>7</v>
      </c>
      <c r="I315" s="12" t="s">
        <v>7</v>
      </c>
      <c r="J315" s="12" t="s">
        <v>7</v>
      </c>
      <c r="K315" s="12" t="s">
        <v>7</v>
      </c>
      <c r="L315" s="12" t="s">
        <v>7</v>
      </c>
      <c r="M315" s="12" t="s">
        <v>7</v>
      </c>
      <c r="N315" s="12" t="s">
        <v>7</v>
      </c>
      <c r="O315" s="12" t="s">
        <v>7</v>
      </c>
      <c r="P315" s="12" t="n">
        <v>1.68333</v>
      </c>
      <c r="Q315" s="12" t="n">
        <v>0.8</v>
      </c>
      <c r="R315" s="12" t="n">
        <v>0.68333</v>
      </c>
      <c r="S315" s="12" t="n"/>
      <c r="T315" s="12" t="s">
        <v>7</v>
      </c>
      <c r="U315" s="12" t="s">
        <v>7</v>
      </c>
      <c r="V315" s="12" t="n"/>
      <c r="W315" s="12" t="n"/>
      <c r="X315" s="12" t="n"/>
      <c r="Y315" s="12" t="n"/>
      <c r="Z315" s="12" t="n"/>
      <c r="AA315" s="12" t="s">
        <v>7</v>
      </c>
      <c r="AB315" s="12" t="s">
        <v>7</v>
      </c>
      <c r="AC315" s="12" t="n"/>
      <c r="AD315" s="12" t="n"/>
      <c r="AE315" s="12" t="n">
        <v>6.13333</v>
      </c>
      <c r="AF315" s="12" t="n">
        <v>8</v>
      </c>
      <c r="AG315" s="12" t="n">
        <v>8</v>
      </c>
      <c r="AH315" s="12" t="s">
        <v>7</v>
      </c>
      <c r="AI315" s="12" t="s">
        <v>7</v>
      </c>
      <c r="AJ315" s="12" t="n">
        <v>7.96667</v>
      </c>
      <c r="AK315" s="12" t="n">
        <v>8</v>
      </c>
      <c r="AL315" s="12" t="n">
        <v>8</v>
      </c>
      <c r="AM315" s="13">
        <f>COUNT(H315:AL315)</f>
        <v/>
      </c>
      <c r="AN315" s="12" t="n"/>
      <c r="AO315" s="13">
        <f>COUNTIF(H315:AL315,"О")</f>
        <v/>
      </c>
      <c r="AP315" s="13">
        <f>COUNTIF(H315:AL315,"От")</f>
        <v/>
      </c>
      <c r="AQ315" s="13">
        <f>COUNTIF(H315:AL315,"Б")</f>
        <v/>
      </c>
      <c r="AR315" s="13">
        <f>COUNTIF(H315:AL315,"Н")</f>
        <v/>
      </c>
      <c r="AS315" s="12" t="n"/>
      <c r="AT315" s="13">
        <f>SUM(H315:AL315)</f>
        <v/>
      </c>
      <c r="AU315" s="12" t="n"/>
      <c r="AV315" s="13">
        <f>SUM(H315,I315,J315,K315,L315,M315,N315,O315,T315,U315,AA315,AB315,AH315,AI315)</f>
        <v/>
      </c>
      <c r="AW315" s="12" t="n"/>
    </row>
    <row r="316" spans="1:49" ht="15.75" customHeight="1" s="55">
      <c r="A316" s="12" t="n">
        <v>310</v>
      </c>
      <c r="B316" s="12" t="s">
        <v>162</v>
      </c>
      <c r="C316" s="12" t="s">
        <v>152</v>
      </c>
      <c r="D316" s="12" t="s">
        <v>163</v>
      </c>
      <c r="E316" s="12" t="s">
        <v>153</v>
      </c>
      <c r="F316" s="12" t="s">
        <v>32</v>
      </c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5" t="n">
        <v>3.41667</v>
      </c>
      <c r="S316" s="15" t="n">
        <v>2.66667</v>
      </c>
      <c r="T316" s="12" t="n"/>
      <c r="U316" s="12" t="n"/>
      <c r="V316" s="15" t="n">
        <v>0.02968</v>
      </c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  <c r="AJ316" s="12" t="n"/>
      <c r="AK316" s="12" t="n"/>
      <c r="AL316" s="12" t="n"/>
      <c r="AM316" s="13">
        <f>COUNT(H316:AL316)</f>
        <v/>
      </c>
      <c r="AN316" s="12" t="n"/>
      <c r="AO316" s="12" t="n"/>
      <c r="AP316" s="12" t="n"/>
      <c r="AQ316" s="12" t="n"/>
      <c r="AR316" s="12" t="n"/>
      <c r="AS316" s="12" t="n"/>
      <c r="AT316" s="13">
        <f>SUM(H316:AL316)</f>
        <v/>
      </c>
      <c r="AU316" s="12" t="n"/>
      <c r="AV316" s="13">
        <f>SUM(H316,I316,J316,K316,L316,M316,N316,O316,T316,U316,AA316,AB316,AH316,AI316)</f>
        <v/>
      </c>
      <c r="AW316" s="12" t="n"/>
    </row>
    <row r="317" spans="1:49">
      <c r="A317" s="12" t="n">
        <v>311</v>
      </c>
      <c r="B317" s="12" t="s">
        <v>162</v>
      </c>
      <c r="C317" s="12" t="s">
        <v>152</v>
      </c>
      <c r="D317" s="12" t="s">
        <v>163</v>
      </c>
      <c r="E317" s="12" t="s">
        <v>154</v>
      </c>
      <c r="F317" s="12" t="s">
        <v>32</v>
      </c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  <c r="AJ317" s="12" t="n"/>
      <c r="AK317" s="12" t="n"/>
      <c r="AL317" s="12" t="n"/>
      <c r="AM317" s="13">
        <f>COUNT(H317:AL317)</f>
        <v/>
      </c>
      <c r="AN317" s="12" t="n"/>
      <c r="AO317" s="12" t="n"/>
      <c r="AP317" s="12" t="n"/>
      <c r="AQ317" s="12" t="n"/>
      <c r="AR317" s="12" t="n"/>
      <c r="AS317" s="12" t="n"/>
      <c r="AT317" s="13">
        <f>SUM(H317:AL317)</f>
        <v/>
      </c>
      <c r="AU317" s="12" t="n"/>
      <c r="AV317" s="13">
        <f>SUM(H317,I317,J317,K317,L317,M317,N317,O317,T317,U317,AA317,AB317,AH317,AI317)</f>
        <v/>
      </c>
      <c r="AW317" s="12" t="n"/>
    </row>
    <row r="318" spans="1:49" ht="15.75" customHeight="1" s="55">
      <c r="A318" s="12" t="n">
        <v>312</v>
      </c>
      <c r="B318" s="12" t="s">
        <v>162</v>
      </c>
      <c r="C318" s="12" t="s">
        <v>152</v>
      </c>
      <c r="D318" s="12" t="s">
        <v>163</v>
      </c>
      <c r="E318" s="12" t="s">
        <v>135</v>
      </c>
      <c r="F318" s="12" t="s">
        <v>32</v>
      </c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5" t="n">
        <v>6.31667</v>
      </c>
      <c r="Q318" s="15" t="n">
        <v>7.2</v>
      </c>
      <c r="R318" s="15" t="n">
        <v>3.9</v>
      </c>
      <c r="S318" s="15" t="n">
        <v>5.33333</v>
      </c>
      <c r="T318" s="12" t="n"/>
      <c r="U318" s="12" t="n"/>
      <c r="V318" s="15" t="n">
        <v>7.97032</v>
      </c>
      <c r="W318" s="15" t="n">
        <v>8</v>
      </c>
      <c r="X318" s="15" t="n">
        <v>6.31373</v>
      </c>
      <c r="Y318" s="15" t="n">
        <v>5.43723</v>
      </c>
      <c r="Z318" s="15" t="n">
        <v>8</v>
      </c>
      <c r="AA318" s="12" t="n"/>
      <c r="AB318" s="12" t="n"/>
      <c r="AC318" s="15" t="n">
        <v>8</v>
      </c>
      <c r="AD318" s="15" t="n">
        <v>8</v>
      </c>
      <c r="AE318" s="15" t="n">
        <v>1.86667</v>
      </c>
      <c r="AF318" s="12" t="n"/>
      <c r="AG318" s="12" t="n"/>
      <c r="AH318" s="12" t="n"/>
      <c r="AI318" s="12" t="n"/>
      <c r="AJ318" s="12" t="n"/>
      <c r="AK318" s="12" t="n"/>
      <c r="AL318" s="12" t="n"/>
      <c r="AM318" s="13">
        <f>COUNT(H318:AL318)</f>
        <v/>
      </c>
      <c r="AN318" s="12" t="n"/>
      <c r="AO318" s="12" t="n"/>
      <c r="AP318" s="12" t="n"/>
      <c r="AQ318" s="12" t="n"/>
      <c r="AR318" s="12" t="n"/>
      <c r="AS318" s="12" t="n"/>
      <c r="AT318" s="13">
        <f>SUM(H318:AL318)</f>
        <v/>
      </c>
      <c r="AU318" s="12" t="n"/>
      <c r="AV318" s="13">
        <f>SUM(H318,I318,J318,K318,L318,M318,N318,O318,T318,U318,AA318,AB318,AH318,AI318)</f>
        <v/>
      </c>
      <c r="AW318" s="12" t="n"/>
    </row>
    <row r="319" spans="1:49">
      <c r="A319" s="12" t="n">
        <v>313</v>
      </c>
      <c r="B319" s="12" t="s">
        <v>162</v>
      </c>
      <c r="C319" s="12" t="s">
        <v>152</v>
      </c>
      <c r="D319" s="12" t="s">
        <v>163</v>
      </c>
      <c r="E319" s="12" t="s">
        <v>155</v>
      </c>
      <c r="F319" s="12" t="s">
        <v>32</v>
      </c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  <c r="AJ319" s="12" t="n"/>
      <c r="AK319" s="12" t="n"/>
      <c r="AL319" s="12" t="n"/>
      <c r="AM319" s="13">
        <f>COUNT(H319:AL319)</f>
        <v/>
      </c>
      <c r="AN319" s="12" t="n"/>
      <c r="AO319" s="12" t="n"/>
      <c r="AP319" s="12" t="n"/>
      <c r="AQ319" s="12" t="n"/>
      <c r="AR319" s="12" t="n"/>
      <c r="AS319" s="12" t="n"/>
      <c r="AT319" s="13">
        <f>SUM(H319:AL319)</f>
        <v/>
      </c>
      <c r="AU319" s="12" t="n"/>
      <c r="AV319" s="13">
        <f>SUM(H319,I319,J319,K319,L319,M319,N319,O319,T319,U319,AA319,AB319,AH319,AI319)</f>
        <v/>
      </c>
      <c r="AW319" s="12" t="n"/>
    </row>
    <row r="320" spans="1:49" ht="15.75" customHeight="1" s="55">
      <c r="A320" s="12" t="n">
        <v>314</v>
      </c>
      <c r="B320" s="12" t="s">
        <v>162</v>
      </c>
      <c r="C320" s="12" t="s">
        <v>152</v>
      </c>
      <c r="D320" s="12" t="s">
        <v>163</v>
      </c>
      <c r="E320" s="12" t="s">
        <v>156</v>
      </c>
      <c r="F320" s="12" t="s">
        <v>32</v>
      </c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5" t="n">
        <v>1.68627</v>
      </c>
      <c r="Y320" s="15" t="n">
        <v>2.56277</v>
      </c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  <c r="AJ320" s="12" t="n"/>
      <c r="AK320" s="12" t="n"/>
      <c r="AL320" s="12" t="n"/>
      <c r="AM320" s="13">
        <f>COUNT(H320:AL320)</f>
        <v/>
      </c>
      <c r="AN320" s="12" t="n"/>
      <c r="AO320" s="12" t="n"/>
      <c r="AP320" s="12" t="n"/>
      <c r="AQ320" s="12" t="n"/>
      <c r="AR320" s="12" t="n"/>
      <c r="AS320" s="12" t="n"/>
      <c r="AT320" s="13">
        <f>SUM(H320:AL320)</f>
        <v/>
      </c>
      <c r="AU320" s="12" t="n"/>
      <c r="AV320" s="13">
        <f>SUM(H320,I320,J320,K320,L320,M320,N320,O320,T320,U320,AA320,AB320,AH320,AI320)</f>
        <v/>
      </c>
      <c r="AW320" s="12" t="n"/>
    </row>
    <row r="321" spans="1:49">
      <c r="A321" s="12" t="n">
        <v>315</v>
      </c>
      <c r="B321" s="12" t="s">
        <v>162</v>
      </c>
      <c r="C321" s="12" t="s">
        <v>152</v>
      </c>
      <c r="D321" s="12" t="s">
        <v>163</v>
      </c>
      <c r="E321" s="12" t="s">
        <v>157</v>
      </c>
      <c r="F321" s="12" t="s">
        <v>32</v>
      </c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  <c r="AJ321" s="12" t="n"/>
      <c r="AK321" s="12" t="n"/>
      <c r="AL321" s="12" t="n"/>
      <c r="AM321" s="13">
        <f>COUNT(H321:AL321)</f>
        <v/>
      </c>
      <c r="AN321" s="12" t="n"/>
      <c r="AO321" s="12" t="n"/>
      <c r="AP321" s="12" t="n"/>
      <c r="AQ321" s="12" t="n"/>
      <c r="AR321" s="12" t="n"/>
      <c r="AS321" s="12" t="n"/>
      <c r="AT321" s="13">
        <f>SUM(H321:AL321)</f>
        <v/>
      </c>
      <c r="AU321" s="12" t="n"/>
      <c r="AV321" s="13">
        <f>SUM(H321,I321,J321,K321,L321,M321,N321,O321,T321,U321,AA321,AB321,AH321,AI321)</f>
        <v/>
      </c>
      <c r="AW321" s="12" t="n"/>
    </row>
    <row r="322" spans="1:49">
      <c r="A322" s="12" t="n">
        <v>316</v>
      </c>
      <c r="B322" s="12" t="s">
        <v>162</v>
      </c>
      <c r="C322" s="12" t="s">
        <v>152</v>
      </c>
      <c r="D322" s="12" t="s">
        <v>163</v>
      </c>
      <c r="E322" s="12" t="s">
        <v>158</v>
      </c>
      <c r="F322" s="12" t="s">
        <v>32</v>
      </c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  <c r="AJ322" s="12" t="n"/>
      <c r="AK322" s="12" t="n"/>
      <c r="AL322" s="12" t="n"/>
      <c r="AM322" s="13">
        <f>COUNT(H322:AL322)</f>
        <v/>
      </c>
      <c r="AN322" s="12" t="n"/>
      <c r="AO322" s="12" t="n"/>
      <c r="AP322" s="12" t="n"/>
      <c r="AQ322" s="12" t="n"/>
      <c r="AR322" s="12" t="n"/>
      <c r="AS322" s="12" t="n"/>
      <c r="AT322" s="13">
        <f>SUM(H322:AL322)</f>
        <v/>
      </c>
      <c r="AU322" s="12" t="n"/>
      <c r="AV322" s="13">
        <f>SUM(H322,I322,J322,K322,L322,M322,N322,O322,T322,U322,AA322,AB322,AH322,AI322)</f>
        <v/>
      </c>
      <c r="AW322" s="12" t="n"/>
    </row>
    <row r="323" spans="1:49" ht="15.75" customHeight="1" s="55">
      <c r="A323" s="12" t="n">
        <v>317</v>
      </c>
      <c r="B323" s="12" t="s">
        <v>162</v>
      </c>
      <c r="C323" s="12" t="s">
        <v>152</v>
      </c>
      <c r="D323" s="12" t="s">
        <v>163</v>
      </c>
      <c r="E323" s="12" t="s">
        <v>61</v>
      </c>
      <c r="F323" s="12" t="s">
        <v>32</v>
      </c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  <c r="AJ323" s="15" t="n">
        <v>0.03333</v>
      </c>
      <c r="AK323" s="12" t="n"/>
      <c r="AL323" s="12" t="n"/>
      <c r="AM323" s="13">
        <f>COUNT(H323:AL323)</f>
        <v/>
      </c>
      <c r="AN323" s="12" t="n"/>
      <c r="AO323" s="12" t="n"/>
      <c r="AP323" s="12" t="n"/>
      <c r="AQ323" s="12" t="n"/>
      <c r="AR323" s="12" t="n"/>
      <c r="AS323" s="12" t="n"/>
      <c r="AT323" s="13">
        <f>SUM(H323:AL323)</f>
        <v/>
      </c>
      <c r="AU323" s="12" t="n"/>
      <c r="AV323" s="13">
        <f>SUM(H323,I323,J323,K323,L323,M323,N323,O323,T323,U323,AA323,AB323,AH323,AI323)</f>
        <v/>
      </c>
      <c r="AW323" s="12" t="n"/>
    </row>
    <row r="324" spans="1:49">
      <c r="A324" s="14" t="n">
        <v>318</v>
      </c>
      <c r="B324" s="14" t="s">
        <v>162</v>
      </c>
      <c r="C324" s="14" t="s">
        <v>152</v>
      </c>
      <c r="D324" s="14" t="s">
        <v>163</v>
      </c>
      <c r="E324" s="14" t="s">
        <v>33</v>
      </c>
      <c r="F324" s="14" t="n"/>
      <c r="G324" s="14" t="n"/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0</v>
      </c>
      <c r="M324" s="14" t="n">
        <v>0</v>
      </c>
      <c r="N324" s="14" t="n">
        <v>0</v>
      </c>
      <c r="O324" s="14" t="n">
        <v>0</v>
      </c>
      <c r="P324" s="14" t="n">
        <v>8</v>
      </c>
      <c r="Q324" s="14" t="n">
        <v>8</v>
      </c>
      <c r="R324" s="14" t="n">
        <v>8</v>
      </c>
      <c r="S324" s="14" t="n">
        <v>8</v>
      </c>
      <c r="T324" s="14" t="n">
        <v>0</v>
      </c>
      <c r="U324" s="14" t="n">
        <v>0</v>
      </c>
      <c r="V324" s="14" t="n">
        <v>8</v>
      </c>
      <c r="W324" s="14" t="n">
        <v>8</v>
      </c>
      <c r="X324" s="14" t="n">
        <v>8</v>
      </c>
      <c r="Y324" s="14" t="n">
        <v>8</v>
      </c>
      <c r="Z324" s="14" t="n">
        <v>8</v>
      </c>
      <c r="AA324" s="14" t="n">
        <v>0</v>
      </c>
      <c r="AB324" s="14" t="n">
        <v>0</v>
      </c>
      <c r="AC324" s="14" t="n">
        <v>8</v>
      </c>
      <c r="AD324" s="14" t="n">
        <v>8</v>
      </c>
      <c r="AE324" s="14" t="n">
        <v>8</v>
      </c>
      <c r="AF324" s="14" t="n">
        <v>8</v>
      </c>
      <c r="AG324" s="14" t="n">
        <v>8</v>
      </c>
      <c r="AH324" s="14" t="n">
        <v>0</v>
      </c>
      <c r="AI324" s="14" t="n">
        <v>0</v>
      </c>
      <c r="AJ324" s="14" t="n">
        <v>8</v>
      </c>
      <c r="AK324" s="14" t="n">
        <v>8</v>
      </c>
      <c r="AL324" s="14" t="n">
        <v>8</v>
      </c>
      <c r="AM324" s="14">
        <f>COUNT(IF(SUM(H315,H318,H317,H316)&gt;0,1,"FALSE"),IF(SUM(I316,I319,I317,I315,I318)&gt;0,1,"FALSE"),IF(SUM(J317,J315,J319,J318,J316)&gt;0,1,"FALSE"),IF(SUM(K319,K316,K318,K315,K317)&gt;0,1,"FALSE"),IF(SUM(L318,L319,L316,L317,L315)&gt;0,1,"FALSE"),IF(SUM(M319,M315,M317,M318,M316)&gt;0,1,"FALSE"),IF(SUM(N319,N315,N317,N318,N316)&gt;0,1,"FALSE"),IF(SUM(O316,O318,O315,O317,O319)&gt;0,1,"FALSE"),IF(SUM(P321,P318,P316,P320,P315,P317,P319)&gt;0,1,"FALSE"),IF(SUM(Q319,Q317,Q316,Q318,Q320,Q315,Q321)&gt;0,1,"FALSE"),IF(SUM(R319,R320,R318,R317,R315,R316,R321)&gt;0,1,"FALSE"),IF(SUM(S315,S320,S321,S318,S316,S319,S317)&gt;0,1,"FALSE"),IF(SUM(T318,T317,T316,T320,T315,T321,T319)&gt;0,1,"FALSE"),IF(SUM(U318,U316,U315,U320,U317,U321,U319)&gt;0,1,"FALSE"),IF(SUM(V317,V316,V319,V321,V315,V320,V318)&gt;0,1,"FALSE"),IF(SUM(W316,W317,W321,W319,W315,W318,W320)&gt;0,1,"FALSE"),IF(SUM(X316,X322,X319,X321,X317,X315,X320,X318)&gt;0,1,"FALSE"),IF(SUM(Y320,Y319,Y315,Y321,Y318,Y317,Y322,Y316)&gt;0,1,"FALSE"),IF(SUM(Z315,Z316,Z319,Z321,Z322,Z318,Z320,Z317)&gt;0,1,"FALSE"),IF(SUM(AA318,AA320,AA322,AA321,AA315,AA319,AA316,AA317)&gt;0,1,"FALSE"),IF(SUM(AB318,AB319,AB321,AB322,AB320,AB315,AB316,AB317)&gt;0,1,"FALSE"),IF(SUM(AC318,AC320,AC322,AC319,AC315,AC321,AC317,AC316)&gt;0,1,"FALSE"),IF(SUM(AD321,AD320,AD318,AD315,AD316,AD322,AD317,AD319)&gt;0,1,"FALSE"),IF(SUM(AE315,AE317,AE321,AE320,AE322,AE316,AE318,AE319)&gt;0,1,"FALSE"),IF(SUM(AF315,AF321,AF320,AF317,AF316,AF322,AF318,AF319)&gt;0,1,"FALSE"),IF(SUM(AG322,AG315,AG321,AG318,AG317,AG316,AG319,AG320)&gt;0,1,"FALSE"),IF(SUM(AH316,AH319,AH322,AH321,AH318,AH317,AH320,AH315)&gt;0,1,"FALSE"),IF(SUM(AI322,AI315,AI321,AI319,AI320,AI318,AI317,AI316)&gt;0,1,"FALSE"),IF(SUM(AJ323,AJ316,AJ322,AJ320,AJ319,AJ317,AJ318,AJ321,AJ315)&gt;0,1,"FALSE"),IF(SUM(AK320,AK318,AK315,AK319,AK322,AK316,AK317,AK321)&gt;0,1,"FALSE"),IF(SUM(AL316,AL322,AL315,AL321,AL318,AL320,AL319,AL317)&gt;0,1,"FALSE"))</f>
        <v/>
      </c>
      <c r="AN324" s="14" t="n"/>
      <c r="AO324" s="14">
        <f>MAX(AO315:AO323)</f>
        <v/>
      </c>
      <c r="AP324" s="14">
        <f>MAX(AP315:AP323)</f>
        <v/>
      </c>
      <c r="AQ324" s="14">
        <f>MAX(AQ315:AQ323)</f>
        <v/>
      </c>
      <c r="AR324" s="14">
        <f>MAX(AR315:AR323)</f>
        <v/>
      </c>
      <c r="AS324" s="14">
        <f>SUM(AS315:AS323)</f>
        <v/>
      </c>
      <c r="AT324" s="14">
        <f>SUM(AT315:AT323)</f>
        <v/>
      </c>
      <c r="AU324" s="14">
        <f>SUM(AU315:AU323)</f>
        <v/>
      </c>
      <c r="AV324" s="14">
        <f>SUM(AV315:AV323)</f>
        <v/>
      </c>
      <c r="AW324" s="14">
        <f>SUM(AW315:AW323)</f>
        <v/>
      </c>
    </row>
    <row r="325" spans="1:49" ht="15.75" customHeight="1" s="55">
      <c r="A325" s="12" t="n">
        <v>319</v>
      </c>
      <c r="B325" s="12" t="s">
        <v>164</v>
      </c>
      <c r="C325" s="12" t="s">
        <v>152</v>
      </c>
      <c r="D325" s="12" t="s">
        <v>97</v>
      </c>
      <c r="E325" s="12" t="s">
        <v>43</v>
      </c>
      <c r="F325" s="12" t="s">
        <v>32</v>
      </c>
      <c r="G325" s="12" t="n"/>
      <c r="H325" s="12" t="s">
        <v>7</v>
      </c>
      <c r="I325" s="12" t="s">
        <v>7</v>
      </c>
      <c r="J325" s="12" t="s">
        <v>7</v>
      </c>
      <c r="K325" s="12" t="s">
        <v>7</v>
      </c>
      <c r="L325" s="12" t="s">
        <v>7</v>
      </c>
      <c r="M325" s="12" t="s">
        <v>7</v>
      </c>
      <c r="N325" s="12" t="s">
        <v>7</v>
      </c>
      <c r="O325" s="12" t="s">
        <v>7</v>
      </c>
      <c r="P325" s="12" t="n">
        <v>8</v>
      </c>
      <c r="Q325" s="12" t="n">
        <v>1.43333</v>
      </c>
      <c r="R325" s="12" t="n">
        <v>3.3</v>
      </c>
      <c r="S325" s="12" t="n"/>
      <c r="T325" s="12" t="s">
        <v>7</v>
      </c>
      <c r="U325" s="12" t="s">
        <v>7</v>
      </c>
      <c r="V325" s="15" t="s">
        <v>0</v>
      </c>
      <c r="W325" s="15" t="s">
        <v>0</v>
      </c>
      <c r="X325" s="15" t="s">
        <v>0</v>
      </c>
      <c r="Y325" s="15" t="s">
        <v>0</v>
      </c>
      <c r="Z325" s="15" t="s">
        <v>0</v>
      </c>
      <c r="AA325" s="12" t="s">
        <v>7</v>
      </c>
      <c r="AB325" s="12" t="s">
        <v>7</v>
      </c>
      <c r="AC325" s="12" t="n"/>
      <c r="AD325" s="12" t="n"/>
      <c r="AE325" s="12" t="n">
        <v>2.93333</v>
      </c>
      <c r="AF325" s="12" t="n"/>
      <c r="AG325" s="12" t="n"/>
      <c r="AH325" s="12" t="s">
        <v>7</v>
      </c>
      <c r="AI325" s="12" t="s">
        <v>7</v>
      </c>
      <c r="AJ325" s="12" t="n"/>
      <c r="AK325" s="12" t="n"/>
      <c r="AL325" s="12" t="n">
        <v>6.8</v>
      </c>
      <c r="AM325" s="13">
        <f>COUNT(H325:AL325)</f>
        <v/>
      </c>
      <c r="AN325" s="12" t="n"/>
      <c r="AO325" s="13">
        <f>COUNTIF(H325:AL325,"О")</f>
        <v/>
      </c>
      <c r="AP325" s="13">
        <f>COUNTIF(H325:AL325,"От")</f>
        <v/>
      </c>
      <c r="AQ325" s="13">
        <f>COUNTIF(H325:AL325,"Б")</f>
        <v/>
      </c>
      <c r="AR325" s="13">
        <f>COUNTIF(H325:AL325,"Н")</f>
        <v/>
      </c>
      <c r="AS325" s="12" t="n"/>
      <c r="AT325" s="13">
        <f>SUM(H325:AL325)</f>
        <v/>
      </c>
      <c r="AU325" s="12" t="n"/>
      <c r="AV325" s="13">
        <f>SUM(H325,I325,J325,K325,L325,M325,N325,O325,T325,U325,AA325,AB325,AH325,AI325)</f>
        <v/>
      </c>
      <c r="AW325" s="12" t="n"/>
    </row>
    <row r="326" spans="1:49" ht="15.75" customHeight="1" s="55">
      <c r="A326" s="12" t="n">
        <v>320</v>
      </c>
      <c r="B326" s="12" t="s">
        <v>164</v>
      </c>
      <c r="C326" s="12" t="s">
        <v>152</v>
      </c>
      <c r="D326" s="12" t="s">
        <v>97</v>
      </c>
      <c r="E326" s="12" t="s">
        <v>153</v>
      </c>
      <c r="F326" s="12" t="s">
        <v>32</v>
      </c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5" t="n">
        <v>0.5</v>
      </c>
      <c r="S326" s="15" t="n">
        <v>4</v>
      </c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  <c r="AJ326" s="12" t="n"/>
      <c r="AK326" s="12" t="n"/>
      <c r="AL326" s="12" t="n"/>
      <c r="AM326" s="13">
        <f>COUNT(H326:AL326)</f>
        <v/>
      </c>
      <c r="AN326" s="12" t="n"/>
      <c r="AO326" s="12" t="n"/>
      <c r="AP326" s="12" t="n"/>
      <c r="AQ326" s="12" t="n"/>
      <c r="AR326" s="12" t="n"/>
      <c r="AS326" s="12" t="n"/>
      <c r="AT326" s="13">
        <f>SUM(H326:AL326)</f>
        <v/>
      </c>
      <c r="AU326" s="12" t="n"/>
      <c r="AV326" s="13">
        <f>SUM(H326,I326,J326,K326,L326,M326,N326,O326,T326,U326,AA326,AB326,AH326,AI326)</f>
        <v/>
      </c>
      <c r="AW326" s="12" t="n"/>
    </row>
    <row r="327" spans="1:49">
      <c r="A327" s="12" t="n">
        <v>321</v>
      </c>
      <c r="B327" s="12" t="s">
        <v>164</v>
      </c>
      <c r="C327" s="12" t="s">
        <v>152</v>
      </c>
      <c r="D327" s="12" t="s">
        <v>97</v>
      </c>
      <c r="E327" s="12" t="s">
        <v>154</v>
      </c>
      <c r="F327" s="12" t="s">
        <v>32</v>
      </c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  <c r="AJ327" s="12" t="n"/>
      <c r="AK327" s="12" t="n"/>
      <c r="AL327" s="12" t="n"/>
      <c r="AM327" s="13">
        <f>COUNT(H327:AL327)</f>
        <v/>
      </c>
      <c r="AN327" s="12" t="n"/>
      <c r="AO327" s="12" t="n"/>
      <c r="AP327" s="12" t="n"/>
      <c r="AQ327" s="12" t="n"/>
      <c r="AR327" s="12" t="n"/>
      <c r="AS327" s="12" t="n"/>
      <c r="AT327" s="13">
        <f>SUM(H327:AL327)</f>
        <v/>
      </c>
      <c r="AU327" s="12" t="n"/>
      <c r="AV327" s="13">
        <f>SUM(H327,I327,J327,K327,L327,M327,N327,O327,T327,U327,AA327,AB327,AH327,AI327)</f>
        <v/>
      </c>
      <c r="AW327" s="12" t="n"/>
    </row>
    <row r="328" spans="1:49" ht="15.75" customHeight="1" s="55">
      <c r="A328" s="12" t="n">
        <v>322</v>
      </c>
      <c r="B328" s="12" t="s">
        <v>164</v>
      </c>
      <c r="C328" s="12" t="s">
        <v>152</v>
      </c>
      <c r="D328" s="12" t="s">
        <v>97</v>
      </c>
      <c r="E328" s="12" t="s">
        <v>135</v>
      </c>
      <c r="F328" s="12" t="s">
        <v>32</v>
      </c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5" t="n">
        <v>6.25</v>
      </c>
      <c r="R328" s="15" t="n">
        <v>4.2</v>
      </c>
      <c r="S328" s="15" t="n">
        <v>4</v>
      </c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5" t="n">
        <v>6.93333</v>
      </c>
      <c r="AD328" s="15" t="n">
        <v>8</v>
      </c>
      <c r="AE328" s="15" t="n">
        <v>5.06667</v>
      </c>
      <c r="AF328" s="12" t="n"/>
      <c r="AG328" s="12" t="n"/>
      <c r="AH328" s="12" t="n"/>
      <c r="AI328" s="12" t="n"/>
      <c r="AJ328" s="15" t="n">
        <v>8</v>
      </c>
      <c r="AK328" s="15" t="n">
        <v>8</v>
      </c>
      <c r="AL328" s="15" t="n">
        <v>1.2</v>
      </c>
      <c r="AM328" s="13">
        <f>COUNT(H328:AL328)</f>
        <v/>
      </c>
      <c r="AN328" s="12" t="n"/>
      <c r="AO328" s="12" t="n"/>
      <c r="AP328" s="12" t="n"/>
      <c r="AQ328" s="12" t="n"/>
      <c r="AR328" s="12" t="n"/>
      <c r="AS328" s="12" t="n"/>
      <c r="AT328" s="13">
        <f>SUM(H328:AL328)</f>
        <v/>
      </c>
      <c r="AU328" s="12" t="n"/>
      <c r="AV328" s="13">
        <f>SUM(H328,I328,J328,K328,L328,M328,N328,O328,T328,U328,AA328,AB328,AH328,AI328)</f>
        <v/>
      </c>
      <c r="AW328" s="12" t="n"/>
    </row>
    <row r="329" spans="1:49" ht="15.75" customHeight="1" s="55">
      <c r="A329" s="12" t="n">
        <v>323</v>
      </c>
      <c r="B329" s="12" t="s">
        <v>164</v>
      </c>
      <c r="C329" s="12" t="s">
        <v>152</v>
      </c>
      <c r="D329" s="12" t="s">
        <v>97</v>
      </c>
      <c r="E329" s="12" t="s">
        <v>155</v>
      </c>
      <c r="F329" s="12" t="s">
        <v>32</v>
      </c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5" t="n">
        <v>0.31667</v>
      </c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5" t="n">
        <v>1.06667</v>
      </c>
      <c r="AD329" s="15" t="n"/>
      <c r="AE329" s="12" t="n"/>
      <c r="AF329" s="12" t="n"/>
      <c r="AG329" s="12" t="n"/>
      <c r="AH329" s="12" t="n"/>
      <c r="AI329" s="12" t="n"/>
      <c r="AJ329" s="12" t="n"/>
      <c r="AK329" s="12" t="n"/>
      <c r="AL329" s="12" t="n"/>
      <c r="AM329" s="13">
        <f>COUNT(H329:AL329)</f>
        <v/>
      </c>
      <c r="AN329" s="12" t="n"/>
      <c r="AO329" s="12" t="n"/>
      <c r="AP329" s="12" t="n"/>
      <c r="AQ329" s="12" t="n"/>
      <c r="AR329" s="12" t="n"/>
      <c r="AS329" s="12" t="n"/>
      <c r="AT329" s="13">
        <f>SUM(H329:AL329)</f>
        <v/>
      </c>
      <c r="AU329" s="12" t="n"/>
      <c r="AV329" s="13">
        <f>SUM(H329,I329,J329,K329,L329,M329,N329,O329,T329,U329,AA329,AB329,AH329,AI329)</f>
        <v/>
      </c>
      <c r="AW329" s="12" t="n"/>
    </row>
    <row r="330" spans="1:49">
      <c r="A330" s="12" t="n">
        <v>324</v>
      </c>
      <c r="B330" s="12" t="s">
        <v>164</v>
      </c>
      <c r="C330" s="12" t="s">
        <v>152</v>
      </c>
      <c r="D330" s="12" t="s">
        <v>97</v>
      </c>
      <c r="E330" s="12" t="s">
        <v>156</v>
      </c>
      <c r="F330" s="12" t="s">
        <v>32</v>
      </c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  <c r="AJ330" s="12" t="n"/>
      <c r="AK330" s="12" t="n"/>
      <c r="AL330" s="12" t="n"/>
      <c r="AM330" s="13">
        <f>COUNT(H330:AL330)</f>
        <v/>
      </c>
      <c r="AN330" s="12" t="n"/>
      <c r="AO330" s="12" t="n"/>
      <c r="AP330" s="12" t="n"/>
      <c r="AQ330" s="12" t="n"/>
      <c r="AR330" s="12" t="n"/>
      <c r="AS330" s="12" t="n"/>
      <c r="AT330" s="13">
        <f>SUM(H330:AL330)</f>
        <v/>
      </c>
      <c r="AU330" s="12" t="n"/>
      <c r="AV330" s="13">
        <f>SUM(H330,I330,J330,K330,L330,M330,N330,O330,T330,U330,AA330,AB330,AH330,AI330)</f>
        <v/>
      </c>
      <c r="AW330" s="12" t="n"/>
    </row>
    <row r="331" spans="1:49">
      <c r="A331" s="12" t="n">
        <v>325</v>
      </c>
      <c r="B331" s="12" t="s">
        <v>164</v>
      </c>
      <c r="C331" s="12" t="s">
        <v>152</v>
      </c>
      <c r="D331" s="12" t="s">
        <v>97</v>
      </c>
      <c r="E331" s="12" t="s">
        <v>157</v>
      </c>
      <c r="F331" s="12" t="s">
        <v>32</v>
      </c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  <c r="AJ331" s="12" t="n"/>
      <c r="AK331" s="12" t="n"/>
      <c r="AL331" s="12" t="n"/>
      <c r="AM331" s="13">
        <f>COUNT(H331:AL331)</f>
        <v/>
      </c>
      <c r="AN331" s="12" t="n"/>
      <c r="AO331" s="12" t="n"/>
      <c r="AP331" s="12" t="n"/>
      <c r="AQ331" s="12" t="n"/>
      <c r="AR331" s="12" t="n"/>
      <c r="AS331" s="12" t="n"/>
      <c r="AT331" s="13">
        <f>SUM(H331:AL331)</f>
        <v/>
      </c>
      <c r="AU331" s="12" t="n"/>
      <c r="AV331" s="13">
        <f>SUM(H331,I331,J331,K331,L331,M331,N331,O331,T331,U331,AA331,AB331,AH331,AI331)</f>
        <v/>
      </c>
      <c r="AW331" s="12" t="n"/>
    </row>
    <row r="332" spans="1:49">
      <c r="A332" s="12" t="n">
        <v>326</v>
      </c>
      <c r="B332" s="12" t="s">
        <v>164</v>
      </c>
      <c r="C332" s="12" t="s">
        <v>152</v>
      </c>
      <c r="D332" s="12" t="s">
        <v>97</v>
      </c>
      <c r="E332" s="12" t="s">
        <v>158</v>
      </c>
      <c r="F332" s="12" t="s">
        <v>32</v>
      </c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  <c r="AJ332" s="12" t="n"/>
      <c r="AK332" s="12" t="n"/>
      <c r="AL332" s="12" t="n"/>
      <c r="AM332" s="13">
        <f>COUNT(H332:AL332)</f>
        <v/>
      </c>
      <c r="AN332" s="12" t="n"/>
      <c r="AO332" s="12" t="n"/>
      <c r="AP332" s="12" t="n"/>
      <c r="AQ332" s="12" t="n"/>
      <c r="AR332" s="12" t="n"/>
      <c r="AS332" s="12" t="n"/>
      <c r="AT332" s="13">
        <f>SUM(H332:AL332)</f>
        <v/>
      </c>
      <c r="AU332" s="12" t="n"/>
      <c r="AV332" s="13">
        <f>SUM(H332,I332,J332,K332,L332,M332,N332,O332,T332,U332,AA332,AB332,AH332,AI332)</f>
        <v/>
      </c>
      <c r="AW332" s="12" t="n"/>
    </row>
    <row r="333" spans="1:49" ht="15.75" customHeight="1" s="55">
      <c r="A333" s="12" t="n">
        <v>327</v>
      </c>
      <c r="B333" s="12" t="s">
        <v>164</v>
      </c>
      <c r="C333" s="12" t="s">
        <v>152</v>
      </c>
      <c r="D333" s="12" t="s">
        <v>97</v>
      </c>
      <c r="E333" s="12" t="s">
        <v>135</v>
      </c>
      <c r="F333" s="12" t="s">
        <v>32</v>
      </c>
      <c r="G333" s="12" t="s">
        <v>49</v>
      </c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5" t="n">
        <v>8</v>
      </c>
      <c r="AG333" s="15" t="n">
        <v>8</v>
      </c>
      <c r="AH333" s="12" t="n"/>
      <c r="AI333" s="12" t="n"/>
      <c r="AJ333" s="12" t="n"/>
      <c r="AK333" s="12" t="n"/>
      <c r="AL333" s="12" t="n"/>
      <c r="AM333" s="13">
        <f>SUM(H333:AL333)/8</f>
        <v/>
      </c>
      <c r="AN333" s="12" t="n"/>
      <c r="AO333" s="12" t="n"/>
      <c r="AP333" s="12" t="n"/>
      <c r="AQ333" s="12" t="n"/>
      <c r="AR333" s="12" t="n"/>
      <c r="AS333" s="13">
        <f>COUNTIF(H333:AL333,"В")+SUM(H333:AL333)/8</f>
        <v/>
      </c>
      <c r="AT333" s="13">
        <f>SUM(H333:AL333)</f>
        <v/>
      </c>
      <c r="AU333" s="12" t="n"/>
      <c r="AV333" s="12" t="n"/>
      <c r="AW333" s="12" t="n"/>
    </row>
    <row r="334" spans="1:49">
      <c r="A334" s="14" t="n">
        <v>328</v>
      </c>
      <c r="B334" s="14" t="s">
        <v>164</v>
      </c>
      <c r="C334" s="14" t="s">
        <v>152</v>
      </c>
      <c r="D334" s="14" t="s">
        <v>97</v>
      </c>
      <c r="E334" s="14" t="s">
        <v>33</v>
      </c>
      <c r="F334" s="14" t="n"/>
      <c r="G334" s="14" t="n"/>
      <c r="H334" s="14" t="n">
        <v>0</v>
      </c>
      <c r="I334" s="14" t="n">
        <v>0</v>
      </c>
      <c r="J334" s="14" t="n">
        <v>0</v>
      </c>
      <c r="K334" s="14" t="n">
        <v>0</v>
      </c>
      <c r="L334" s="14" t="n">
        <v>0</v>
      </c>
      <c r="M334" s="14" t="n">
        <v>0</v>
      </c>
      <c r="N334" s="14" t="n">
        <v>0</v>
      </c>
      <c r="O334" s="14" t="n">
        <v>0</v>
      </c>
      <c r="P334" s="14" t="n">
        <v>8</v>
      </c>
      <c r="Q334" s="14" t="n">
        <v>8</v>
      </c>
      <c r="R334" s="14" t="n">
        <v>8</v>
      </c>
      <c r="S334" s="14" t="n">
        <v>8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4" t="n">
        <v>0</v>
      </c>
      <c r="AA334" s="14" t="n">
        <v>0</v>
      </c>
      <c r="AB334" s="14" t="n">
        <v>0</v>
      </c>
      <c r="AC334" s="14" t="n">
        <v>8</v>
      </c>
      <c r="AD334" s="14" t="n">
        <v>8</v>
      </c>
      <c r="AE334" s="14" t="n">
        <v>8</v>
      </c>
      <c r="AF334" s="14" t="n">
        <v>8</v>
      </c>
      <c r="AG334" s="14" t="n">
        <v>8</v>
      </c>
      <c r="AH334" s="14" t="n">
        <v>0</v>
      </c>
      <c r="AI334" s="14" t="n">
        <v>0</v>
      </c>
      <c r="AJ334" s="14" t="n">
        <v>8</v>
      </c>
      <c r="AK334" s="14" t="n">
        <v>8</v>
      </c>
      <c r="AL334" s="14" t="n">
        <v>8</v>
      </c>
      <c r="AM334" s="14">
        <f>COUNT(IF(SUM(H327,H328,H326,H325)&gt;0,1,"FALSE"),IF(SUM(I328,I327,I325,I329,I326)&gt;0,1,"FALSE"),IF(SUM(J329,J327,J326,J325,J328)&gt;0,1,"FALSE"),IF(SUM(K328,K327,K325,K326,K329)&gt;0,1,"FALSE"),IF(SUM(L326,L329,L327,L328,L325)&gt;0,1,"FALSE"),IF(SUM(M329,M327,M326,M328,M325)&gt;0,1,"FALSE"),IF(SUM(N328,N326,N325,N327,N329)&gt;0,1,"FALSE"),IF(SUM(O329,O325,O326,O327,O328)&gt;0,1,"FALSE"),IF(SUM(P327,P328,P326,P329,P330,P325,P331)&gt;0,1,"FALSE"),IF(SUM(Q325,Q328,Q329,Q326,Q327,Q331,Q330)&gt;0,1,"FALSE"),IF(SUM(R330,R326,R328,R327,R329,R331,R325)&gt;0,1,"FALSE"),IF(SUM(S329,S330,S327,S328,S326,S325,S331)&gt;0,1,"FALSE"),IF(SUM(T326,T325,T327,T330,T331,T328,T329)&gt;0,1,"FALSE"),IF(SUM(U325,U331,U327,U328,U326,U330,U329)&gt;0,1,"FALSE"),IF(SUM(V325)&gt;0,1,"FALSE"),IF(SUM(W325)&gt;0,1,"FALSE"),IF(SUM(X325)&gt;0,1,"FALSE"),IF(SUM(Y325)&gt;0,1,"FALSE"),IF(SUM(Z325)&gt;0,1,"FALSE"),IF(SUM(AA326,AA332,AA327,AA328,AA325,AA329,AA331,AA330)&gt;0,1,"FALSE"),IF(SUM(AB326,AB332,AB328,AB330,AB325,AB329,AB331,AB327)&gt;0,1,"FALSE"),IF(SUM(AC329,AC330,AC325,AC327,AC332,AC328,AC326,AC331)&gt;0,1,"FALSE"),IF(SUM(AD332,AD331,AD326,AD325,AD328,AD330,AD327,AD329)&gt;0,1,"FALSE"),IF(SUM(AE331,AE325,AE332,AE328,AE329,AE327,AE330,AE326)&gt;0,1,"FALSE"),IF(SUM(AH331,AH330,AH332,AH325,AH328,AH326,AH329,AH327)&gt;0,1,"FALSE"),IF(SUM(AI327,AI330,AI328,AI332,AI325,AI329,AI331,AI326)&gt;0,1,"FALSE"),IF(SUM(AJ327,AJ331,AJ325,AJ330,AJ332,AJ329,AJ328,AJ326)&gt;0,1,"FALSE"),IF(SUM(AK330,AK325,AK331,AK328,AK329,AK332,AK326,AK327)&gt;0,1,"FALSE"),IF(SUM(AL332,AL328,AL325,AL326,AL330,AL327,AL331,AL329)&gt;0,1,"FALSE"),IF(SUM(AF333)&gt;0,1,"FALSE"),IF(SUM(AG333)&gt;0,1,"FALSE"))</f>
        <v/>
      </c>
      <c r="AN334" s="14" t="n"/>
      <c r="AO334" s="14">
        <f>MAX(AO325:AO333)</f>
        <v/>
      </c>
      <c r="AP334" s="14">
        <f>MAX(AP325:AP333)</f>
        <v/>
      </c>
      <c r="AQ334" s="14">
        <f>MAX(AQ325:AQ333)</f>
        <v/>
      </c>
      <c r="AR334" s="14">
        <f>MAX(AR325:AR333)</f>
        <v/>
      </c>
      <c r="AS334" s="14">
        <f>SUM(AS325:AS333)</f>
        <v/>
      </c>
      <c r="AT334" s="14">
        <f>SUM(AT325:AT333)</f>
        <v/>
      </c>
      <c r="AU334" s="14">
        <f>SUM(AU325:AU333)</f>
        <v/>
      </c>
      <c r="AV334" s="14">
        <f>SUM(AV325:AV333)</f>
        <v/>
      </c>
      <c r="AW334" s="14">
        <f>SUM(AW325:AW333)</f>
        <v/>
      </c>
    </row>
    <row r="335" spans="1:49">
      <c r="A335" s="12" t="n">
        <v>329</v>
      </c>
      <c r="B335" s="12" t="s">
        <v>165</v>
      </c>
      <c r="C335" s="12" t="s">
        <v>152</v>
      </c>
      <c r="D335" s="12" t="s">
        <v>72</v>
      </c>
      <c r="E335" s="12" t="s">
        <v>43</v>
      </c>
      <c r="F335" s="12" t="s">
        <v>32</v>
      </c>
      <c r="G335" s="12" t="n"/>
      <c r="H335" s="12" t="s">
        <v>7</v>
      </c>
      <c r="I335" s="12" t="s">
        <v>7</v>
      </c>
      <c r="J335" s="12" t="s">
        <v>7</v>
      </c>
      <c r="K335" s="12" t="s">
        <v>7</v>
      </c>
      <c r="L335" s="12" t="s">
        <v>7</v>
      </c>
      <c r="M335" s="12" t="s">
        <v>7</v>
      </c>
      <c r="N335" s="12" t="s">
        <v>7</v>
      </c>
      <c r="O335" s="12" t="s">
        <v>7</v>
      </c>
      <c r="P335" s="12" t="n">
        <v>8</v>
      </c>
      <c r="Q335" s="12" t="n">
        <v>8</v>
      </c>
      <c r="R335" s="12" t="n">
        <v>3.3</v>
      </c>
      <c r="S335" s="12" t="n"/>
      <c r="T335" s="12" t="s">
        <v>7</v>
      </c>
      <c r="U335" s="12" t="s">
        <v>7</v>
      </c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s">
        <v>7</v>
      </c>
      <c r="AI335" s="12" t="s">
        <v>7</v>
      </c>
      <c r="AJ335" s="12" t="n"/>
      <c r="AK335" s="12" t="n"/>
      <c r="AL335" s="12" t="n">
        <v>6.8</v>
      </c>
      <c r="AM335" s="13">
        <f>COUNT(H335:AL335)</f>
        <v/>
      </c>
      <c r="AN335" s="12" t="n"/>
      <c r="AO335" s="13">
        <f>COUNTIF(H335:AL335,"О")</f>
        <v/>
      </c>
      <c r="AP335" s="13">
        <f>COUNTIF(H335:AL335,"От")</f>
        <v/>
      </c>
      <c r="AQ335" s="13">
        <f>COUNTIF(H335:AL335,"Б")</f>
        <v/>
      </c>
      <c r="AR335" s="13">
        <f>COUNTIF(H335:AL335,"Н")</f>
        <v/>
      </c>
      <c r="AS335" s="12" t="n"/>
      <c r="AT335" s="13">
        <f>SUM(H335:AL335)</f>
        <v/>
      </c>
      <c r="AU335" s="12" t="n"/>
      <c r="AV335" s="13">
        <f>SUM(H335,I335,J335,K335,L335,M335,N335,O335,T335,U335,AA335,AB335,AH335,AI335)</f>
        <v/>
      </c>
      <c r="AW335" s="12" t="n"/>
    </row>
    <row r="336" spans="1:49">
      <c r="A336" s="12" t="n">
        <v>330</v>
      </c>
      <c r="B336" s="12" t="s">
        <v>165</v>
      </c>
      <c r="C336" s="12" t="s">
        <v>152</v>
      </c>
      <c r="D336" s="12" t="s">
        <v>72</v>
      </c>
      <c r="E336" s="12" t="s">
        <v>153</v>
      </c>
      <c r="F336" s="12" t="s">
        <v>32</v>
      </c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  <c r="AJ336" s="12" t="n"/>
      <c r="AK336" s="12" t="n"/>
      <c r="AL336" s="12" t="n"/>
      <c r="AM336" s="13">
        <f>COUNT(H336:AL336)</f>
        <v/>
      </c>
      <c r="AN336" s="12" t="n"/>
      <c r="AO336" s="12" t="n"/>
      <c r="AP336" s="12" t="n"/>
      <c r="AQ336" s="12" t="n"/>
      <c r="AR336" s="12" t="n"/>
      <c r="AS336" s="12" t="n"/>
      <c r="AT336" s="13">
        <f>SUM(H336:AL336)</f>
        <v/>
      </c>
      <c r="AU336" s="12" t="n"/>
      <c r="AV336" s="13">
        <f>SUM(H336,I336,J336,K336,L336,M336,N336,O336,T336,U336,AA336,AB336,AH336,AI336)</f>
        <v/>
      </c>
      <c r="AW336" s="12" t="n"/>
    </row>
    <row r="337" spans="1:49">
      <c r="A337" s="12" t="n">
        <v>331</v>
      </c>
      <c r="B337" s="12" t="s">
        <v>165</v>
      </c>
      <c r="C337" s="12" t="s">
        <v>152</v>
      </c>
      <c r="D337" s="12" t="s">
        <v>72</v>
      </c>
      <c r="E337" s="12" t="s">
        <v>154</v>
      </c>
      <c r="F337" s="12" t="s">
        <v>32</v>
      </c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  <c r="AJ337" s="12" t="n"/>
      <c r="AK337" s="12" t="n"/>
      <c r="AL337" s="12" t="n"/>
      <c r="AM337" s="13">
        <f>COUNT(H337:AL337)</f>
        <v/>
      </c>
      <c r="AN337" s="12" t="n"/>
      <c r="AO337" s="12" t="n"/>
      <c r="AP337" s="12" t="n"/>
      <c r="AQ337" s="12" t="n"/>
      <c r="AR337" s="12" t="n"/>
      <c r="AS337" s="12" t="n"/>
      <c r="AT337" s="13">
        <f>SUM(H337:AL337)</f>
        <v/>
      </c>
      <c r="AU337" s="12" t="n"/>
      <c r="AV337" s="13">
        <f>SUM(H337,I337,J337,K337,L337,M337,N337,O337,T337,U337,AA337,AB337,AH337,AI337)</f>
        <v/>
      </c>
      <c r="AW337" s="12" t="n"/>
    </row>
    <row r="338" spans="1:49" ht="15.75" customHeight="1" s="55">
      <c r="A338" s="12" t="n">
        <v>332</v>
      </c>
      <c r="B338" s="12" t="s">
        <v>165</v>
      </c>
      <c r="C338" s="12" t="s">
        <v>152</v>
      </c>
      <c r="D338" s="12" t="s">
        <v>72</v>
      </c>
      <c r="E338" s="12" t="s">
        <v>135</v>
      </c>
      <c r="F338" s="12" t="s">
        <v>32</v>
      </c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5" t="n">
        <v>4.7</v>
      </c>
      <c r="S338" s="15" t="n">
        <v>8</v>
      </c>
      <c r="T338" s="12" t="n"/>
      <c r="U338" s="12" t="n"/>
      <c r="V338" s="15" t="n">
        <v>8</v>
      </c>
      <c r="W338" s="15" t="n">
        <v>4.51908</v>
      </c>
      <c r="X338" s="12" t="n"/>
      <c r="Y338" s="12" t="n"/>
      <c r="Z338" s="12" t="n"/>
      <c r="AA338" s="12" t="n"/>
      <c r="AB338" s="12" t="n"/>
      <c r="AC338" s="15" t="n">
        <v>8</v>
      </c>
      <c r="AD338" s="15" t="n">
        <v>8</v>
      </c>
      <c r="AE338" s="15" t="n">
        <v>8</v>
      </c>
      <c r="AF338" s="12" t="n"/>
      <c r="AG338" s="12" t="n"/>
      <c r="AH338" s="12" t="n"/>
      <c r="AI338" s="12" t="n"/>
      <c r="AJ338" s="15" t="n">
        <v>8</v>
      </c>
      <c r="AK338" s="15" t="n">
        <v>8</v>
      </c>
      <c r="AL338" s="15" t="n">
        <v>1.2</v>
      </c>
      <c r="AM338" s="13">
        <f>COUNT(H338:AL338)</f>
        <v/>
      </c>
      <c r="AN338" s="12" t="n"/>
      <c r="AO338" s="12" t="n"/>
      <c r="AP338" s="12" t="n"/>
      <c r="AQ338" s="12" t="n"/>
      <c r="AR338" s="12" t="n"/>
      <c r="AS338" s="12" t="n"/>
      <c r="AT338" s="13">
        <f>SUM(H338:AL338)</f>
        <v/>
      </c>
      <c r="AU338" s="12" t="n"/>
      <c r="AV338" s="13">
        <f>SUM(H338,I338,J338,K338,L338,M338,N338,O338,T338,U338,AA338,AB338,AH338,AI338)</f>
        <v/>
      </c>
      <c r="AW338" s="12" t="n"/>
    </row>
    <row r="339" spans="1:49">
      <c r="A339" s="12" t="n">
        <v>333</v>
      </c>
      <c r="B339" s="12" t="s">
        <v>165</v>
      </c>
      <c r="C339" s="12" t="s">
        <v>152</v>
      </c>
      <c r="D339" s="12" t="s">
        <v>72</v>
      </c>
      <c r="E339" s="12" t="s">
        <v>155</v>
      </c>
      <c r="F339" s="12" t="s">
        <v>32</v>
      </c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  <c r="AJ339" s="12" t="n"/>
      <c r="AK339" s="12" t="n"/>
      <c r="AL339" s="12" t="n"/>
      <c r="AM339" s="13">
        <f>COUNT(H339:AL339)</f>
        <v/>
      </c>
      <c r="AN339" s="12" t="n"/>
      <c r="AO339" s="12" t="n"/>
      <c r="AP339" s="12" t="n"/>
      <c r="AQ339" s="12" t="n"/>
      <c r="AR339" s="12" t="n"/>
      <c r="AS339" s="12" t="n"/>
      <c r="AT339" s="13">
        <f>SUM(H339:AL339)</f>
        <v/>
      </c>
      <c r="AU339" s="12" t="n"/>
      <c r="AV339" s="13">
        <f>SUM(H339,I339,J339,K339,L339,M339,N339,O339,T339,U339,AA339,AB339,AH339,AI339)</f>
        <v/>
      </c>
      <c r="AW339" s="12" t="n"/>
    </row>
    <row r="340" spans="1:49" ht="15.75" customHeight="1" s="55">
      <c r="A340" s="12" t="n">
        <v>334</v>
      </c>
      <c r="B340" s="12" t="s">
        <v>165</v>
      </c>
      <c r="C340" s="12" t="s">
        <v>152</v>
      </c>
      <c r="D340" s="12" t="s">
        <v>72</v>
      </c>
      <c r="E340" s="12" t="s">
        <v>156</v>
      </c>
      <c r="F340" s="12" t="s">
        <v>32</v>
      </c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5" t="n">
        <v>3.48092</v>
      </c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  <c r="AJ340" s="12" t="n"/>
      <c r="AK340" s="12" t="n"/>
      <c r="AL340" s="12" t="n"/>
      <c r="AM340" s="13">
        <f>COUNT(H340:AL340)</f>
        <v/>
      </c>
      <c r="AN340" s="12" t="n"/>
      <c r="AO340" s="12" t="n"/>
      <c r="AP340" s="12" t="n"/>
      <c r="AQ340" s="12" t="n"/>
      <c r="AR340" s="12" t="n"/>
      <c r="AS340" s="12" t="n"/>
      <c r="AT340" s="13">
        <f>SUM(H340:AL340)</f>
        <v/>
      </c>
      <c r="AU340" s="12" t="n"/>
      <c r="AV340" s="13">
        <f>SUM(H340,I340,J340,K340,L340,M340,N340,O340,T340,U340,AA340,AB340,AH340,AI340)</f>
        <v/>
      </c>
      <c r="AW340" s="12" t="n"/>
    </row>
    <row r="341" spans="1:49">
      <c r="A341" s="12" t="n">
        <v>335</v>
      </c>
      <c r="B341" s="12" t="s">
        <v>165</v>
      </c>
      <c r="C341" s="12" t="s">
        <v>152</v>
      </c>
      <c r="D341" s="12" t="s">
        <v>72</v>
      </c>
      <c r="E341" s="12" t="s">
        <v>157</v>
      </c>
      <c r="F341" s="12" t="s">
        <v>32</v>
      </c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  <c r="AJ341" s="12" t="n"/>
      <c r="AK341" s="12" t="n"/>
      <c r="AL341" s="12" t="n"/>
      <c r="AM341" s="13">
        <f>COUNT(H341:AL341)</f>
        <v/>
      </c>
      <c r="AN341" s="12" t="n"/>
      <c r="AO341" s="12" t="n"/>
      <c r="AP341" s="12" t="n"/>
      <c r="AQ341" s="12" t="n"/>
      <c r="AR341" s="12" t="n"/>
      <c r="AS341" s="12" t="n"/>
      <c r="AT341" s="13">
        <f>SUM(H341:AL341)</f>
        <v/>
      </c>
      <c r="AU341" s="12" t="n"/>
      <c r="AV341" s="13">
        <f>SUM(H341,I341,J341,K341,L341,M341,N341,O341,T341,U341,AA341,AB341,AH341,AI341)</f>
        <v/>
      </c>
      <c r="AW341" s="12" t="n"/>
    </row>
    <row r="342" spans="1:49">
      <c r="A342" s="12" t="n">
        <v>336</v>
      </c>
      <c r="B342" s="12" t="s">
        <v>165</v>
      </c>
      <c r="C342" s="12" t="s">
        <v>152</v>
      </c>
      <c r="D342" s="12" t="s">
        <v>72</v>
      </c>
      <c r="E342" s="12" t="s">
        <v>158</v>
      </c>
      <c r="F342" s="12" t="s">
        <v>32</v>
      </c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  <c r="AJ342" s="12" t="n"/>
      <c r="AK342" s="12" t="n"/>
      <c r="AL342" s="12" t="n"/>
      <c r="AM342" s="13">
        <f>COUNT(H342:AL342)</f>
        <v/>
      </c>
      <c r="AN342" s="12" t="n"/>
      <c r="AO342" s="12" t="n"/>
      <c r="AP342" s="12" t="n"/>
      <c r="AQ342" s="12" t="n"/>
      <c r="AR342" s="12" t="n"/>
      <c r="AS342" s="12" t="n"/>
      <c r="AT342" s="13">
        <f>SUM(H342:AL342)</f>
        <v/>
      </c>
      <c r="AU342" s="12" t="n"/>
      <c r="AV342" s="13">
        <f>SUM(H342,I342,J342,K342,L342,M342,N342,O342,T342,U342,AA342,AB342,AH342,AI342)</f>
        <v/>
      </c>
      <c r="AW342" s="12" t="n"/>
    </row>
    <row r="343" spans="1:49" ht="15.75" customHeight="1" s="55">
      <c r="A343" s="12" t="n">
        <v>337</v>
      </c>
      <c r="B343" s="12" t="s">
        <v>165</v>
      </c>
      <c r="C343" s="12" t="s">
        <v>152</v>
      </c>
      <c r="D343" s="12" t="s">
        <v>72</v>
      </c>
      <c r="E343" s="12" t="s">
        <v>153</v>
      </c>
      <c r="F343" s="12" t="s">
        <v>32</v>
      </c>
      <c r="G343" s="12" t="s">
        <v>49</v>
      </c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5" t="n">
        <v>2.66667</v>
      </c>
      <c r="Y343" s="15" t="n">
        <v>2.66667</v>
      </c>
      <c r="Z343" s="15" t="n">
        <v>2.66667</v>
      </c>
      <c r="AA343" s="15" t="s">
        <v>7</v>
      </c>
      <c r="AB343" s="15" t="s">
        <v>7</v>
      </c>
      <c r="AC343" s="12" t="n"/>
      <c r="AD343" s="12" t="n"/>
      <c r="AE343" s="12" t="n"/>
      <c r="AF343" s="12" t="n"/>
      <c r="AG343" s="12" t="n"/>
      <c r="AH343" s="12" t="n"/>
      <c r="AI343" s="12" t="n"/>
      <c r="AJ343" s="12" t="n"/>
      <c r="AK343" s="12" t="n"/>
      <c r="AL343" s="12" t="n"/>
      <c r="AM343" s="13">
        <f>SUM(H343:AL343)/8</f>
        <v/>
      </c>
      <c r="AN343" s="12" t="n"/>
      <c r="AO343" s="12" t="n"/>
      <c r="AP343" s="12" t="n"/>
      <c r="AQ343" s="12" t="n"/>
      <c r="AR343" s="12" t="n"/>
      <c r="AS343" s="13">
        <f>COUNTIF(H343:AL343,"В")+SUM(H343:AL343)/8</f>
        <v/>
      </c>
      <c r="AT343" s="13">
        <f>SUM(H343:AL343)</f>
        <v/>
      </c>
      <c r="AU343" s="12" t="n"/>
      <c r="AV343" s="12" t="n"/>
      <c r="AW343" s="12" t="n"/>
    </row>
    <row r="344" spans="1:49" ht="15.75" customHeight="1" s="55">
      <c r="A344" s="12" t="n">
        <v>338</v>
      </c>
      <c r="B344" s="12" t="s">
        <v>165</v>
      </c>
      <c r="C344" s="12" t="s">
        <v>152</v>
      </c>
      <c r="D344" s="12" t="s">
        <v>72</v>
      </c>
      <c r="E344" s="12" t="s">
        <v>135</v>
      </c>
      <c r="F344" s="12" t="s">
        <v>32</v>
      </c>
      <c r="G344" s="12" t="s">
        <v>49</v>
      </c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5" t="n">
        <v>2.66667</v>
      </c>
      <c r="Y344" s="15" t="n">
        <v>2.66667</v>
      </c>
      <c r="Z344" s="15" t="n">
        <v>2.66667</v>
      </c>
      <c r="AA344" s="15" t="s">
        <v>7</v>
      </c>
      <c r="AB344" s="15" t="s">
        <v>7</v>
      </c>
      <c r="AC344" s="12" t="n"/>
      <c r="AD344" s="12" t="n"/>
      <c r="AE344" s="12" t="n"/>
      <c r="AF344" s="15" t="n">
        <v>8</v>
      </c>
      <c r="AG344" s="15" t="n">
        <v>8</v>
      </c>
      <c r="AH344" s="12" t="n"/>
      <c r="AI344" s="12" t="n"/>
      <c r="AJ344" s="12" t="n"/>
      <c r="AK344" s="12" t="n"/>
      <c r="AL344" s="12" t="n"/>
      <c r="AM344" s="13">
        <f>SUM(H344:AL344)/8</f>
        <v/>
      </c>
      <c r="AN344" s="12" t="n"/>
      <c r="AO344" s="12" t="n"/>
      <c r="AP344" s="12" t="n"/>
      <c r="AQ344" s="12" t="n"/>
      <c r="AR344" s="12" t="n"/>
      <c r="AS344" s="13">
        <f>COUNTIF(H344:AL344,"В")+SUM(H344:AL344)/8</f>
        <v/>
      </c>
      <c r="AT344" s="13">
        <f>SUM(H344:AL344)</f>
        <v/>
      </c>
      <c r="AU344" s="12" t="n"/>
      <c r="AV344" s="12" t="n"/>
      <c r="AW344" s="12" t="n"/>
    </row>
    <row r="345" spans="1:49" ht="15.75" customHeight="1" s="55">
      <c r="A345" s="12" t="n">
        <v>339</v>
      </c>
      <c r="B345" s="12" t="s">
        <v>165</v>
      </c>
      <c r="C345" s="12" t="s">
        <v>152</v>
      </c>
      <c r="D345" s="12" t="s">
        <v>72</v>
      </c>
      <c r="E345" s="12" t="s">
        <v>156</v>
      </c>
      <c r="F345" s="12" t="s">
        <v>32</v>
      </c>
      <c r="G345" s="12" t="s">
        <v>49</v>
      </c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5" t="n">
        <v>2.66667</v>
      </c>
      <c r="Y345" s="15" t="n">
        <v>2.66667</v>
      </c>
      <c r="Z345" s="15" t="n">
        <v>2.66667</v>
      </c>
      <c r="AA345" s="15" t="s">
        <v>7</v>
      </c>
      <c r="AB345" s="15" t="s">
        <v>7</v>
      </c>
      <c r="AC345" s="12" t="n"/>
      <c r="AD345" s="12" t="n"/>
      <c r="AE345" s="12" t="n"/>
      <c r="AF345" s="12" t="n"/>
      <c r="AG345" s="12" t="n"/>
      <c r="AH345" s="12" t="n"/>
      <c r="AI345" s="12" t="n"/>
      <c r="AJ345" s="12" t="n"/>
      <c r="AK345" s="12" t="n"/>
      <c r="AL345" s="12" t="n"/>
      <c r="AM345" s="13">
        <f>SUM(H345:AL345)/8</f>
        <v/>
      </c>
      <c r="AN345" s="12" t="n"/>
      <c r="AO345" s="12" t="n"/>
      <c r="AP345" s="12" t="n"/>
      <c r="AQ345" s="12" t="n"/>
      <c r="AR345" s="12" t="n"/>
      <c r="AS345" s="13">
        <f>COUNTIF(H345:AL345,"В")+SUM(H345:AL345)/8</f>
        <v/>
      </c>
      <c r="AT345" s="13">
        <f>SUM(H345:AL345)</f>
        <v/>
      </c>
      <c r="AU345" s="12" t="n"/>
      <c r="AV345" s="12" t="n"/>
      <c r="AW345" s="12" t="n"/>
    </row>
    <row r="346" spans="1:49">
      <c r="A346" s="14" t="n">
        <v>340</v>
      </c>
      <c r="B346" s="14" t="s">
        <v>165</v>
      </c>
      <c r="C346" s="14" t="s">
        <v>152</v>
      </c>
      <c r="D346" s="14" t="s">
        <v>72</v>
      </c>
      <c r="E346" s="14" t="s">
        <v>33</v>
      </c>
      <c r="F346" s="14" t="n"/>
      <c r="G346" s="14" t="n"/>
      <c r="H346" s="14" t="n">
        <v>0</v>
      </c>
      <c r="I346" s="14" t="n">
        <v>0</v>
      </c>
      <c r="J346" s="14" t="n">
        <v>0</v>
      </c>
      <c r="K346" s="14" t="n">
        <v>0</v>
      </c>
      <c r="L346" s="14" t="n">
        <v>0</v>
      </c>
      <c r="M346" s="14" t="n">
        <v>0</v>
      </c>
      <c r="N346" s="14" t="n">
        <v>0</v>
      </c>
      <c r="O346" s="14" t="n">
        <v>0</v>
      </c>
      <c r="P346" s="14" t="n">
        <v>8</v>
      </c>
      <c r="Q346" s="14" t="n">
        <v>8</v>
      </c>
      <c r="R346" s="14" t="n">
        <v>8</v>
      </c>
      <c r="S346" s="14" t="n">
        <v>8</v>
      </c>
      <c r="T346" s="14" t="n">
        <v>0</v>
      </c>
      <c r="U346" s="14" t="n">
        <v>0</v>
      </c>
      <c r="V346" s="14" t="n">
        <v>8</v>
      </c>
      <c r="W346" s="14" t="n">
        <v>8</v>
      </c>
      <c r="X346" s="14" t="n">
        <v>8</v>
      </c>
      <c r="Y346" s="14" t="n">
        <v>8</v>
      </c>
      <c r="Z346" s="14" t="n">
        <v>8</v>
      </c>
      <c r="AA346" s="14" t="n">
        <v>0</v>
      </c>
      <c r="AB346" s="14" t="n">
        <v>0</v>
      </c>
      <c r="AC346" s="14" t="n">
        <v>8</v>
      </c>
      <c r="AD346" s="14" t="n">
        <v>8</v>
      </c>
      <c r="AE346" s="14" t="n">
        <v>8</v>
      </c>
      <c r="AF346" s="14" t="n">
        <v>8</v>
      </c>
      <c r="AG346" s="14" t="n">
        <v>8</v>
      </c>
      <c r="AH346" s="14" t="n">
        <v>0</v>
      </c>
      <c r="AI346" s="14" t="n">
        <v>0</v>
      </c>
      <c r="AJ346" s="14" t="n">
        <v>8</v>
      </c>
      <c r="AK346" s="14" t="n">
        <v>8</v>
      </c>
      <c r="AL346" s="14" t="n">
        <v>8</v>
      </c>
      <c r="AM346" s="14">
        <f>COUNT(IF(SUM(H337,H336,H338,H335)&gt;0,1,"FALSE"),IF(SUM(I335,I337,I336,I339,I338)&gt;0,1,"FALSE"),IF(SUM(J335,J339,J338,J336,J337)&gt;0,1,"FALSE"),IF(SUM(K335,K338,K336,K339,K337)&gt;0,1,"FALSE"),IF(SUM(L335,L336,L338,L337,L339)&gt;0,1,"FALSE"),IF(SUM(M335,M338,M339,M336,M337)&gt;0,1,"FALSE"),IF(SUM(N339,N335,N338,N337,N336)&gt;0,1,"FALSE"),IF(SUM(O335,O336,O337,O339,O338)&gt;0,1,"FALSE"),IF(SUM(P336,P338,P341,P337,P335,P339,P340)&gt;0,1,"FALSE"),IF(SUM(Q335,Q337,Q336,Q338,Q341,Q340,Q339)&gt;0,1,"FALSE"),IF(SUM(R338,R336,R340,R339,R335,R341,R337)&gt;0,1,"FALSE"),IF(SUM(S340,S341,S338,S339,S336,S337,S335)&gt;0,1,"FALSE"),IF(SUM(T335,T338,T339,T341,T337,T340,T336)&gt;0,1,"FALSE"),IF(SUM(U336,U340,U338,U335,U337,U341,U339)&gt;0,1,"FALSE"),IF(SUM(V338,V337,V340,V336,V341,V339,V335)&gt;0,1,"FALSE"),IF(SUM(W339,W341,W336,W335,W338,W340,W337)&gt;0,1,"FALSE"),IF(SUM(AC335,AC338,AC342,AC339,AC341,AC336,AC340,AC337)&gt;0,1,"FALSE"),IF(SUM(AD336,AD342,AD339,AD337,AD335,AD341,AD338,AD340)&gt;0,1,"FALSE"),IF(SUM(AE339,AE337,AE341,AE340,AE336,AE338,AE342,AE335)&gt;0,1,"FALSE"),IF(SUM(AH339,AH336,AH338,AH341,AH335,AH340,AH342,AH337)&gt;0,1,"FALSE"),IF(SUM(AI339,AI335,AI340,AI336,AI341,AI342,AI338,AI337)&gt;0,1,"FALSE"),IF(SUM(AJ338,AJ342,AJ339,AJ337,AJ336,AJ335,AJ341,AJ340)&gt;0,1,"FALSE"),IF(SUM(AK340,AK337,AK339,AK335,AK341,AK342,AK336,AK338)&gt;0,1,"FALSE"),IF(SUM(AL341,AL336,AL342,AL339,AL337,AL338,AL340,AL335)&gt;0,1,"FALSE"),IF(SUM(X344,X345,X343)&gt;0,1,"FALSE"),IF(SUM(Y343,Y345,Y344)&gt;0,1,"FALSE"),IF(SUM(Z343,Z344,Z345)&gt;0,1,"FALSE"),IF(SUM(AA344,AA343,AA345)&gt;0,1,"FALSE"),IF(SUM(AB344,AB345,AB343)&gt;0,1,"FALSE"),IF(SUM(AF344)&gt;0,1,"FALSE"),IF(SUM(AG344)&gt;0,1,"FALSE"))</f>
        <v/>
      </c>
      <c r="AN346" s="14" t="n"/>
      <c r="AO346" s="14">
        <f>MAX(AO335:AO345)</f>
        <v/>
      </c>
      <c r="AP346" s="14">
        <f>MAX(AP335:AP345)</f>
        <v/>
      </c>
      <c r="AQ346" s="14">
        <f>MAX(AQ335:AQ345)</f>
        <v/>
      </c>
      <c r="AR346" s="14">
        <f>MAX(AR335:AR345)</f>
        <v/>
      </c>
      <c r="AS346" s="14">
        <f>SUM(AS335:AS345)</f>
        <v/>
      </c>
      <c r="AT346" s="14">
        <f>SUM(AT335:AT345)</f>
        <v/>
      </c>
      <c r="AU346" s="14">
        <f>SUM(AU335:AU345)</f>
        <v/>
      </c>
      <c r="AV346" s="14">
        <f>SUM(AV335:AV345)</f>
        <v/>
      </c>
      <c r="AW346" s="14">
        <f>SUM(AW335:AW345)</f>
        <v/>
      </c>
    </row>
    <row r="347" spans="1:49">
      <c r="A347" s="12" t="n">
        <v>341</v>
      </c>
      <c r="B347" s="12" t="s">
        <v>166</v>
      </c>
      <c r="C347" s="12" t="s">
        <v>167</v>
      </c>
      <c r="D347" s="12" t="s">
        <v>160</v>
      </c>
      <c r="E347" s="12" t="s">
        <v>43</v>
      </c>
      <c r="F347" s="12" t="s">
        <v>32</v>
      </c>
      <c r="G347" s="12" t="n"/>
      <c r="H347" s="12" t="s">
        <v>7</v>
      </c>
      <c r="I347" s="12" t="s">
        <v>7</v>
      </c>
      <c r="J347" s="12" t="s">
        <v>7</v>
      </c>
      <c r="K347" s="12" t="s">
        <v>7</v>
      </c>
      <c r="L347" s="12" t="s">
        <v>7</v>
      </c>
      <c r="M347" s="12" t="s">
        <v>7</v>
      </c>
      <c r="N347" s="12" t="s">
        <v>7</v>
      </c>
      <c r="O347" s="12" t="s">
        <v>7</v>
      </c>
      <c r="P347" s="12" t="n">
        <v>8</v>
      </c>
      <c r="Q347" s="12" t="n">
        <v>8</v>
      </c>
      <c r="R347" s="12" t="n">
        <v>8</v>
      </c>
      <c r="S347" s="12" t="n">
        <v>8</v>
      </c>
      <c r="T347" s="12" t="s">
        <v>7</v>
      </c>
      <c r="U347" s="12" t="s">
        <v>7</v>
      </c>
      <c r="V347" s="12" t="n">
        <v>8</v>
      </c>
      <c r="W347" s="12" t="n">
        <v>8</v>
      </c>
      <c r="X347" s="12" t="n">
        <v>8</v>
      </c>
      <c r="Y347" s="12" t="n">
        <v>8</v>
      </c>
      <c r="Z347" s="12" t="n">
        <v>8</v>
      </c>
      <c r="AA347" s="12" t="s">
        <v>7</v>
      </c>
      <c r="AB347" s="12" t="s">
        <v>7</v>
      </c>
      <c r="AC347" s="12" t="n">
        <v>8</v>
      </c>
      <c r="AD347" s="12" t="n">
        <v>8</v>
      </c>
      <c r="AE347" s="12" t="n">
        <v>8</v>
      </c>
      <c r="AF347" s="12" t="n">
        <v>8</v>
      </c>
      <c r="AG347" s="12" t="n">
        <v>8</v>
      </c>
      <c r="AH347" s="12" t="s">
        <v>7</v>
      </c>
      <c r="AI347" s="12" t="s">
        <v>7</v>
      </c>
      <c r="AJ347" s="12" t="n">
        <v>8</v>
      </c>
      <c r="AK347" s="12" t="n">
        <v>8</v>
      </c>
      <c r="AL347" s="12" t="n">
        <v>8</v>
      </c>
      <c r="AM347" s="13">
        <f>COUNT(H347:AL347)</f>
        <v/>
      </c>
      <c r="AN347" s="12" t="n"/>
      <c r="AO347" s="13">
        <f>COUNTIF(H347:AL347,"О")</f>
        <v/>
      </c>
      <c r="AP347" s="13">
        <f>COUNTIF(H347:AL347,"От")</f>
        <v/>
      </c>
      <c r="AQ347" s="13">
        <f>COUNTIF(H347:AL347,"Б")</f>
        <v/>
      </c>
      <c r="AR347" s="13">
        <f>COUNTIF(H347:AL347,"Н")</f>
        <v/>
      </c>
      <c r="AS347" s="12" t="n"/>
      <c r="AT347" s="13">
        <f>SUM(H347:AL347)</f>
        <v/>
      </c>
      <c r="AU347" s="12" t="n"/>
      <c r="AV347" s="13">
        <f>SUM(H347,I347,J347,K347,L347,M347,N347,O347,T347,U347,AA347,AB347,AH347,AI347)</f>
        <v/>
      </c>
      <c r="AW347" s="12" t="n"/>
    </row>
    <row r="348" spans="1:49">
      <c r="A348" s="12" t="n">
        <v>342</v>
      </c>
      <c r="B348" s="12" t="s">
        <v>166</v>
      </c>
      <c r="C348" s="12" t="s">
        <v>167</v>
      </c>
      <c r="D348" s="12" t="s">
        <v>160</v>
      </c>
      <c r="E348" s="12" t="s">
        <v>168</v>
      </c>
      <c r="F348" s="12" t="s">
        <v>32</v>
      </c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  <c r="AJ348" s="12" t="n"/>
      <c r="AK348" s="12" t="n"/>
      <c r="AL348" s="12" t="n"/>
      <c r="AM348" s="13">
        <f>COUNT(H348:AL348)</f>
        <v/>
      </c>
      <c r="AN348" s="12" t="n"/>
      <c r="AO348" s="12" t="n"/>
      <c r="AP348" s="12" t="n"/>
      <c r="AQ348" s="12" t="n"/>
      <c r="AR348" s="12" t="n"/>
      <c r="AS348" s="12" t="n"/>
      <c r="AT348" s="13">
        <f>SUM(H348:AL348)</f>
        <v/>
      </c>
      <c r="AU348" s="12" t="n"/>
      <c r="AV348" s="13">
        <f>SUM(H348,I348,J348,K348,L348,M348,N348,O348,T348,U348,AA348,AB348,AH348,AI348)</f>
        <v/>
      </c>
      <c r="AW348" s="12" t="n"/>
    </row>
    <row r="349" spans="1:49">
      <c r="A349" s="12" t="n">
        <v>343</v>
      </c>
      <c r="B349" s="12" t="s">
        <v>166</v>
      </c>
      <c r="C349" s="12" t="s">
        <v>167</v>
      </c>
      <c r="D349" s="12" t="s">
        <v>160</v>
      </c>
      <c r="E349" s="12" t="s">
        <v>169</v>
      </c>
      <c r="F349" s="12" t="s">
        <v>32</v>
      </c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  <c r="AJ349" s="12" t="n"/>
      <c r="AK349" s="12" t="n"/>
      <c r="AL349" s="12" t="n"/>
      <c r="AM349" s="13">
        <f>COUNT(H349:AL349)</f>
        <v/>
      </c>
      <c r="AN349" s="12" t="n"/>
      <c r="AO349" s="12" t="n"/>
      <c r="AP349" s="12" t="n"/>
      <c r="AQ349" s="12" t="n"/>
      <c r="AR349" s="12" t="n"/>
      <c r="AS349" s="12" t="n"/>
      <c r="AT349" s="13">
        <f>SUM(H349:AL349)</f>
        <v/>
      </c>
      <c r="AU349" s="12" t="n"/>
      <c r="AV349" s="13">
        <f>SUM(H349,I349,J349,K349,L349,M349,N349,O349,T349,U349,AA349,AB349,AH349,AI349)</f>
        <v/>
      </c>
      <c r="AW349" s="12" t="n"/>
    </row>
    <row r="350" spans="1:49">
      <c r="A350" s="12" t="n">
        <v>344</v>
      </c>
      <c r="B350" s="12" t="s">
        <v>166</v>
      </c>
      <c r="C350" s="12" t="s">
        <v>167</v>
      </c>
      <c r="D350" s="12" t="s">
        <v>160</v>
      </c>
      <c r="E350" s="12" t="s">
        <v>170</v>
      </c>
      <c r="F350" s="12" t="s">
        <v>32</v>
      </c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  <c r="AJ350" s="12" t="n"/>
      <c r="AK350" s="12" t="n"/>
      <c r="AL350" s="12" t="n"/>
      <c r="AM350" s="13">
        <f>COUNT(H350:AL350)</f>
        <v/>
      </c>
      <c r="AN350" s="12" t="n"/>
      <c r="AO350" s="12" t="n"/>
      <c r="AP350" s="12" t="n"/>
      <c r="AQ350" s="12" t="n"/>
      <c r="AR350" s="12" t="n"/>
      <c r="AS350" s="12" t="n"/>
      <c r="AT350" s="13">
        <f>SUM(H350:AL350)</f>
        <v/>
      </c>
      <c r="AU350" s="12" t="n"/>
      <c r="AV350" s="13">
        <f>SUM(H350,I350,J350,K350,L350,M350,N350,O350,T350,U350,AA350,AB350,AH350,AI350)</f>
        <v/>
      </c>
      <c r="AW350" s="12" t="n"/>
    </row>
    <row r="351" spans="1:49">
      <c r="A351" s="14" t="n">
        <v>345</v>
      </c>
      <c r="B351" s="14" t="s">
        <v>166</v>
      </c>
      <c r="C351" s="14" t="s">
        <v>167</v>
      </c>
      <c r="D351" s="14" t="s">
        <v>160</v>
      </c>
      <c r="E351" s="14" t="s">
        <v>33</v>
      </c>
      <c r="F351" s="14" t="n"/>
      <c r="G351" s="14" t="n"/>
      <c r="H351" s="14" t="n">
        <v>0</v>
      </c>
      <c r="I351" s="14" t="n">
        <v>0</v>
      </c>
      <c r="J351" s="14" t="n">
        <v>0</v>
      </c>
      <c r="K351" s="14" t="n">
        <v>0</v>
      </c>
      <c r="L351" s="14" t="n">
        <v>0</v>
      </c>
      <c r="M351" s="14" t="n">
        <v>0</v>
      </c>
      <c r="N351" s="14" t="n">
        <v>0</v>
      </c>
      <c r="O351" s="14" t="n">
        <v>0</v>
      </c>
      <c r="P351" s="14" t="n">
        <v>8</v>
      </c>
      <c r="Q351" s="14" t="n">
        <v>8</v>
      </c>
      <c r="R351" s="14" t="n">
        <v>8</v>
      </c>
      <c r="S351" s="14" t="n">
        <v>8</v>
      </c>
      <c r="T351" s="14" t="n">
        <v>0</v>
      </c>
      <c r="U351" s="14" t="n">
        <v>0</v>
      </c>
      <c r="V351" s="14" t="n">
        <v>8</v>
      </c>
      <c r="W351" s="14" t="n">
        <v>8</v>
      </c>
      <c r="X351" s="14" t="n">
        <v>8</v>
      </c>
      <c r="Y351" s="14" t="n">
        <v>8</v>
      </c>
      <c r="Z351" s="14" t="n">
        <v>8</v>
      </c>
      <c r="AA351" s="14" t="n">
        <v>0</v>
      </c>
      <c r="AB351" s="14" t="n">
        <v>0</v>
      </c>
      <c r="AC351" s="14" t="n">
        <v>8</v>
      </c>
      <c r="AD351" s="14" t="n">
        <v>8</v>
      </c>
      <c r="AE351" s="14" t="n">
        <v>8</v>
      </c>
      <c r="AF351" s="14" t="n">
        <v>8</v>
      </c>
      <c r="AG351" s="14" t="n">
        <v>8</v>
      </c>
      <c r="AH351" s="14" t="n">
        <v>0</v>
      </c>
      <c r="AI351" s="14" t="n">
        <v>0</v>
      </c>
      <c r="AJ351" s="14" t="n">
        <v>8</v>
      </c>
      <c r="AK351" s="14" t="n">
        <v>8</v>
      </c>
      <c r="AL351" s="14" t="n">
        <v>8</v>
      </c>
      <c r="AM351" s="14">
        <f>COUNT(IF(SUM(H349,H348,H350,H347)&gt;0,1,"FALSE"),IF(SUM(I350,I348,I349,I347)&gt;0,1,"FALSE"),IF(SUM(J350,J349,J348,J347)&gt;0,1,"FALSE"),IF(SUM(K349,K348,K350,K347)&gt;0,1,"FALSE"),IF(SUM(L348,L350,L349,L347)&gt;0,1,"FALSE"),IF(SUM(M349,M347,M350,M348)&gt;0,1,"FALSE"),IF(SUM(N349,N347,N350,N348)&gt;0,1,"FALSE"),IF(SUM(O350,O349,O347,O348)&gt;0,1,"FALSE"),IF(SUM(P348,P349,P347,P350)&gt;0,1,"FALSE"),IF(SUM(Q347,Q350,Q349,Q348)&gt;0,1,"FALSE"),IF(SUM(R349,R350,R347,R348)&gt;0,1,"FALSE"),IF(SUM(S347,S350,S349,S348)&gt;0,1,"FALSE"),IF(SUM(T348,T350,T347,T349)&gt;0,1,"FALSE"),IF(SUM(U348,U347,U350,U349)&gt;0,1,"FALSE"),IF(SUM(V347,V350,V349,V348)&gt;0,1,"FALSE"),IF(SUM(W348,W350,W349,W347)&gt;0,1,"FALSE"),IF(SUM(X347,X349,X350,X348)&gt;0,1,"FALSE"),IF(SUM(Y348,Y350,Y347,Y349)&gt;0,1,"FALSE"),IF(SUM(Z347,Z350,Z349,Z348)&gt;0,1,"FALSE"),IF(SUM(AA350,AA348,AA349,AA347)&gt;0,1,"FALSE"),IF(SUM(AB349,AB347,AB350,AB348)&gt;0,1,"FALSE"),IF(SUM(AC347,AC350,AC348,AC349)&gt;0,1,"FALSE"),IF(SUM(AD349,AD350,AD347,AD348)&gt;0,1,"FALSE"),IF(SUM(AE350,AE348,AE349,AE347)&gt;0,1,"FALSE"),IF(SUM(AF349,AF347,AF350,AF348)&gt;0,1,"FALSE"),IF(SUM(AG347,AG350,AG349,AG348)&gt;0,1,"FALSE"),IF(SUM(AH347,AH350,AH348,AH349)&gt;0,1,"FALSE"),IF(SUM(AI348,AI350,AI349,AI347)&gt;0,1,"FALSE"),IF(SUM(AJ347,AJ348,AJ349,AJ350)&gt;0,1,"FALSE"),IF(SUM(AK350,AK349,AK348,AK347)&gt;0,1,"FALSE"),IF(SUM(AL347,AL348,AL350,AL349)&gt;0,1,"FALSE"))</f>
        <v/>
      </c>
      <c r="AN351" s="14" t="n"/>
      <c r="AO351" s="14">
        <f>MAX(AO347:AO350)</f>
        <v/>
      </c>
      <c r="AP351" s="14">
        <f>MAX(AP347:AP350)</f>
        <v/>
      </c>
      <c r="AQ351" s="14">
        <f>MAX(AQ347:AQ350)</f>
        <v/>
      </c>
      <c r="AR351" s="14">
        <f>MAX(AR347:AR350)</f>
        <v/>
      </c>
      <c r="AS351" s="14">
        <f>SUM(AS347:AS350)</f>
        <v/>
      </c>
      <c r="AT351" s="14">
        <f>SUM(AT347:AT350)</f>
        <v/>
      </c>
      <c r="AU351" s="14">
        <f>SUM(AU347:AU350)</f>
        <v/>
      </c>
      <c r="AV351" s="14">
        <f>SUM(AV347:AV350)</f>
        <v/>
      </c>
      <c r="AW351" s="14">
        <f>SUM(AW347:AW350)</f>
        <v/>
      </c>
    </row>
    <row r="352" spans="1:49">
      <c r="A352" s="12" t="n">
        <v>346</v>
      </c>
      <c r="B352" s="12" t="s">
        <v>171</v>
      </c>
      <c r="C352" s="12" t="s">
        <v>167</v>
      </c>
      <c r="D352" s="12" t="s">
        <v>109</v>
      </c>
      <c r="E352" s="12" t="s">
        <v>43</v>
      </c>
      <c r="F352" s="12" t="s">
        <v>32</v>
      </c>
      <c r="G352" s="12" t="n"/>
      <c r="H352" s="12" t="s">
        <v>7</v>
      </c>
      <c r="I352" s="12" t="s">
        <v>7</v>
      </c>
      <c r="J352" s="12" t="s">
        <v>7</v>
      </c>
      <c r="K352" s="12" t="s">
        <v>7</v>
      </c>
      <c r="L352" s="12" t="s">
        <v>7</v>
      </c>
      <c r="M352" s="12" t="s">
        <v>7</v>
      </c>
      <c r="N352" s="12" t="s">
        <v>7</v>
      </c>
      <c r="O352" s="12" t="s">
        <v>7</v>
      </c>
      <c r="P352" s="12" t="n">
        <v>8</v>
      </c>
      <c r="Q352" s="12" t="n">
        <v>8</v>
      </c>
      <c r="R352" s="12" t="n">
        <v>8</v>
      </c>
      <c r="S352" s="12" t="n"/>
      <c r="T352" s="12" t="s">
        <v>7</v>
      </c>
      <c r="U352" s="12" t="s">
        <v>7</v>
      </c>
      <c r="V352" s="12" t="n"/>
      <c r="W352" s="12" t="n">
        <v>5.03333</v>
      </c>
      <c r="X352" s="12" t="n">
        <v>8</v>
      </c>
      <c r="Y352" s="12" t="n">
        <v>8</v>
      </c>
      <c r="Z352" s="12" t="n">
        <v>8</v>
      </c>
      <c r="AA352" s="12" t="s">
        <v>7</v>
      </c>
      <c r="AB352" s="12" t="s">
        <v>7</v>
      </c>
      <c r="AC352" s="12" t="n">
        <v>8</v>
      </c>
      <c r="AD352" s="12" t="n">
        <v>3.91667</v>
      </c>
      <c r="AE352" s="12" t="n">
        <v>7.81667</v>
      </c>
      <c r="AF352" s="12" t="n">
        <v>8</v>
      </c>
      <c r="AG352" s="12" t="n">
        <v>8</v>
      </c>
      <c r="AH352" s="12" t="s">
        <v>7</v>
      </c>
      <c r="AI352" s="12" t="s">
        <v>7</v>
      </c>
      <c r="AJ352" s="12" t="n"/>
      <c r="AK352" s="12" t="n"/>
      <c r="AL352" s="12" t="n">
        <v>8</v>
      </c>
      <c r="AM352" s="13">
        <f>COUNT(H352:AL352)</f>
        <v/>
      </c>
      <c r="AN352" s="12" t="n"/>
      <c r="AO352" s="13">
        <f>COUNTIF(H352:AL352,"О")</f>
        <v/>
      </c>
      <c r="AP352" s="13">
        <f>COUNTIF(H352:AL352,"От")</f>
        <v/>
      </c>
      <c r="AQ352" s="13">
        <f>COUNTIF(H352:AL352,"Б")</f>
        <v/>
      </c>
      <c r="AR352" s="13">
        <f>COUNTIF(H352:AL352,"Н")</f>
        <v/>
      </c>
      <c r="AS352" s="12" t="n"/>
      <c r="AT352" s="13">
        <f>SUM(H352:AL352)</f>
        <v/>
      </c>
      <c r="AU352" s="12" t="n"/>
      <c r="AV352" s="13">
        <f>SUM(H352,I352,J352,K352,L352,M352,N352,O352,T352,U352,AA352,AB352,AH352,AI352)</f>
        <v/>
      </c>
      <c r="AW352" s="12" t="n"/>
    </row>
    <row r="353" spans="1:49" ht="15.75" customHeight="1" s="55">
      <c r="A353" s="12" t="n">
        <v>347</v>
      </c>
      <c r="B353" s="12" t="s">
        <v>171</v>
      </c>
      <c r="C353" s="12" t="s">
        <v>167</v>
      </c>
      <c r="D353" s="12" t="s">
        <v>109</v>
      </c>
      <c r="E353" s="12" t="s">
        <v>168</v>
      </c>
      <c r="F353" s="12" t="s">
        <v>32</v>
      </c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5" t="n">
        <v>7.76252</v>
      </c>
      <c r="W353" s="15" t="n">
        <v>2.96667</v>
      </c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  <c r="AJ353" s="12" t="n"/>
      <c r="AK353" s="12" t="n"/>
      <c r="AL353" s="12" t="n"/>
      <c r="AM353" s="13">
        <f>COUNT(H353:AL353)</f>
        <v/>
      </c>
      <c r="AN353" s="12" t="n"/>
      <c r="AO353" s="12" t="n"/>
      <c r="AP353" s="12" t="n"/>
      <c r="AQ353" s="12" t="n"/>
      <c r="AR353" s="12" t="n"/>
      <c r="AS353" s="12" t="n"/>
      <c r="AT353" s="13">
        <f>SUM(H353:AL353)</f>
        <v/>
      </c>
      <c r="AU353" s="12" t="n"/>
      <c r="AV353" s="13">
        <f>SUM(H353,I353,J353,K353,L353,M353,N353,O353,T353,U353,AA353,AB353,AH353,AI353)</f>
        <v/>
      </c>
      <c r="AW353" s="12" t="n"/>
    </row>
    <row r="354" spans="1:49" ht="15.75" customHeight="1" s="55">
      <c r="A354" s="12" t="n">
        <v>348</v>
      </c>
      <c r="B354" s="12" t="s">
        <v>171</v>
      </c>
      <c r="C354" s="12" t="s">
        <v>167</v>
      </c>
      <c r="D354" s="12" t="s">
        <v>109</v>
      </c>
      <c r="E354" s="12" t="s">
        <v>169</v>
      </c>
      <c r="F354" s="12" t="s">
        <v>32</v>
      </c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5" t="n">
        <v>8</v>
      </c>
      <c r="T354" s="12" t="n"/>
      <c r="U354" s="12" t="n"/>
      <c r="V354" s="15" t="n">
        <v>0.23748</v>
      </c>
      <c r="W354" s="12" t="n"/>
      <c r="X354" s="12" t="n"/>
      <c r="Y354" s="12" t="n"/>
      <c r="Z354" s="12" t="n"/>
      <c r="AA354" s="12" t="n"/>
      <c r="AB354" s="12" t="n"/>
      <c r="AC354" s="12" t="n"/>
      <c r="AD354" s="15" t="n">
        <v>4.08333</v>
      </c>
      <c r="AE354" s="15" t="n">
        <v>0.18333</v>
      </c>
      <c r="AF354" s="12" t="n"/>
      <c r="AG354" s="12" t="n"/>
      <c r="AH354" s="12" t="n"/>
      <c r="AI354" s="12" t="n"/>
      <c r="AJ354" s="15" t="n">
        <v>8</v>
      </c>
      <c r="AK354" s="15" t="n">
        <v>8</v>
      </c>
      <c r="AL354" s="12" t="n"/>
      <c r="AM354" s="13">
        <f>COUNT(H354:AL354)</f>
        <v/>
      </c>
      <c r="AN354" s="12" t="n"/>
      <c r="AO354" s="12" t="n"/>
      <c r="AP354" s="12" t="n"/>
      <c r="AQ354" s="12" t="n"/>
      <c r="AR354" s="12" t="n"/>
      <c r="AS354" s="12" t="n"/>
      <c r="AT354" s="13">
        <f>SUM(H354:AL354)</f>
        <v/>
      </c>
      <c r="AU354" s="12" t="n"/>
      <c r="AV354" s="13">
        <f>SUM(H354,I354,J354,K354,L354,M354,N354,O354,T354,U354,AA354,AB354,AH354,AI354)</f>
        <v/>
      </c>
      <c r="AW354" s="12" t="n"/>
    </row>
    <row r="355" spans="1:49">
      <c r="A355" s="12" t="n">
        <v>349</v>
      </c>
      <c r="B355" s="12" t="s">
        <v>171</v>
      </c>
      <c r="C355" s="12" t="s">
        <v>167</v>
      </c>
      <c r="D355" s="12" t="s">
        <v>109</v>
      </c>
      <c r="E355" s="12" t="s">
        <v>170</v>
      </c>
      <c r="F355" s="12" t="s">
        <v>32</v>
      </c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  <c r="AJ355" s="12" t="n"/>
      <c r="AK355" s="12" t="n"/>
      <c r="AL355" s="12" t="n"/>
      <c r="AM355" s="13">
        <f>COUNT(H355:AL355)</f>
        <v/>
      </c>
      <c r="AN355" s="12" t="n"/>
      <c r="AO355" s="12" t="n"/>
      <c r="AP355" s="12" t="n"/>
      <c r="AQ355" s="12" t="n"/>
      <c r="AR355" s="12" t="n"/>
      <c r="AS355" s="12" t="n"/>
      <c r="AT355" s="13">
        <f>SUM(H355:AL355)</f>
        <v/>
      </c>
      <c r="AU355" s="12" t="n"/>
      <c r="AV355" s="13">
        <f>SUM(H355,I355,J355,K355,L355,M355,N355,O355,T355,U355,AA355,AB355,AH355,AI355)</f>
        <v/>
      </c>
      <c r="AW355" s="12" t="n"/>
    </row>
    <row r="356" spans="1:49">
      <c r="A356" s="14" t="n">
        <v>350</v>
      </c>
      <c r="B356" s="14" t="s">
        <v>171</v>
      </c>
      <c r="C356" s="14" t="s">
        <v>167</v>
      </c>
      <c r="D356" s="14" t="s">
        <v>109</v>
      </c>
      <c r="E356" s="14" t="s">
        <v>33</v>
      </c>
      <c r="F356" s="14" t="n"/>
      <c r="G356" s="14" t="n"/>
      <c r="H356" s="14" t="n">
        <v>0</v>
      </c>
      <c r="I356" s="14" t="n">
        <v>0</v>
      </c>
      <c r="J356" s="14" t="n">
        <v>0</v>
      </c>
      <c r="K356" s="14" t="n">
        <v>0</v>
      </c>
      <c r="L356" s="14" t="n">
        <v>0</v>
      </c>
      <c r="M356" s="14" t="n">
        <v>0</v>
      </c>
      <c r="N356" s="14" t="n">
        <v>0</v>
      </c>
      <c r="O356" s="14" t="n">
        <v>0</v>
      </c>
      <c r="P356" s="14" t="n">
        <v>8</v>
      </c>
      <c r="Q356" s="14" t="n">
        <v>8</v>
      </c>
      <c r="R356" s="14" t="n">
        <v>8</v>
      </c>
      <c r="S356" s="14" t="n">
        <v>8</v>
      </c>
      <c r="T356" s="14" t="n">
        <v>0</v>
      </c>
      <c r="U356" s="14" t="n">
        <v>0</v>
      </c>
      <c r="V356" s="14" t="n">
        <v>8</v>
      </c>
      <c r="W356" s="14" t="n">
        <v>8</v>
      </c>
      <c r="X356" s="14" t="n">
        <v>8</v>
      </c>
      <c r="Y356" s="14" t="n">
        <v>8</v>
      </c>
      <c r="Z356" s="14" t="n">
        <v>8</v>
      </c>
      <c r="AA356" s="14" t="n">
        <v>0</v>
      </c>
      <c r="AB356" s="14" t="n">
        <v>0</v>
      </c>
      <c r="AC356" s="14" t="n">
        <v>8</v>
      </c>
      <c r="AD356" s="14" t="n">
        <v>8</v>
      </c>
      <c r="AE356" s="14" t="n">
        <v>8</v>
      </c>
      <c r="AF356" s="14" t="n">
        <v>8</v>
      </c>
      <c r="AG356" s="14" t="n">
        <v>8</v>
      </c>
      <c r="AH356" s="14" t="n">
        <v>0</v>
      </c>
      <c r="AI356" s="14" t="n">
        <v>0</v>
      </c>
      <c r="AJ356" s="14" t="n">
        <v>8</v>
      </c>
      <c r="AK356" s="14" t="n">
        <v>8</v>
      </c>
      <c r="AL356" s="14" t="n">
        <v>8</v>
      </c>
      <c r="AM356" s="14">
        <f>COUNT(IF(SUM(H353,H355,H352,H354)&gt;0,1,"FALSE"),IF(SUM(I352,I353,I355,I354)&gt;0,1,"FALSE"),IF(SUM(J353,J355,J352,J354)&gt;0,1,"FALSE"),IF(SUM(K355,K352,K354,K353)&gt;0,1,"FALSE"),IF(SUM(L352,L354,L355,L353)&gt;0,1,"FALSE"),IF(SUM(M353,M354,M352,M355)&gt;0,1,"FALSE"),IF(SUM(N354,N352,N355,N353)&gt;0,1,"FALSE"),IF(SUM(O355,O353,O352,O354)&gt;0,1,"FALSE"),IF(SUM(P354,P352,P353,P355)&gt;0,1,"FALSE"),IF(SUM(Q354,Q352,Q353,Q355)&gt;0,1,"FALSE"),IF(SUM(R355,R353,R352,R354)&gt;0,1,"FALSE"),IF(SUM(S352,S355,S353,S354)&gt;0,1,"FALSE"),IF(SUM(T353,T352,T355,T354)&gt;0,1,"FALSE"),IF(SUM(U354,U353,U355,U352)&gt;0,1,"FALSE"),IF(SUM(V355,V354,V352,V353)&gt;0,1,"FALSE"),IF(SUM(W354,W355,W353,W352)&gt;0,1,"FALSE"),IF(SUM(X354,X355,X353,X352)&gt;0,1,"FALSE"),IF(SUM(Y354,Y355,Y353,Y352)&gt;0,1,"FALSE"),IF(SUM(Z355,Z352,Z353,Z354)&gt;0,1,"FALSE"),IF(SUM(AA354,AA353,AA355,AA352)&gt;0,1,"FALSE"),IF(SUM(AB354,AB353,AB355,AB352)&gt;0,1,"FALSE"),IF(SUM(AC353,AC352,AC355,AC354)&gt;0,1,"FALSE"),IF(SUM(AD355,AD353,AD352,AD354)&gt;0,1,"FALSE"),IF(SUM(AE354,AE355,AE352,AE353)&gt;0,1,"FALSE"),IF(SUM(AF353,AF354,AF352,AF355)&gt;0,1,"FALSE"),IF(SUM(AG353,AG352,AG354,AG355)&gt;0,1,"FALSE"),IF(SUM(AH354,AH353,AH355,AH352)&gt;0,1,"FALSE"),IF(SUM(AI353,AI354,AI352,AI355)&gt;0,1,"FALSE"),IF(SUM(AJ354,AJ355,AJ353,AJ352)&gt;0,1,"FALSE"),IF(SUM(AK352,AK353,AK354,AK355)&gt;0,1,"FALSE"),IF(SUM(AL352,AL353,AL354,AL355)&gt;0,1,"FALSE"))</f>
        <v/>
      </c>
      <c r="AN356" s="14" t="n"/>
      <c r="AO356" s="14">
        <f>MAX(AO352:AO355)</f>
        <v/>
      </c>
      <c r="AP356" s="14">
        <f>MAX(AP352:AP355)</f>
        <v/>
      </c>
      <c r="AQ356" s="14">
        <f>MAX(AQ352:AQ355)</f>
        <v/>
      </c>
      <c r="AR356" s="14">
        <f>MAX(AR352:AR355)</f>
        <v/>
      </c>
      <c r="AS356" s="14">
        <f>SUM(AS352:AS355)</f>
        <v/>
      </c>
      <c r="AT356" s="14">
        <f>SUM(AT352:AT355)</f>
        <v/>
      </c>
      <c r="AU356" s="14">
        <f>SUM(AU352:AU355)</f>
        <v/>
      </c>
      <c r="AV356" s="14">
        <f>SUM(AV352:AV355)</f>
        <v/>
      </c>
      <c r="AW356" s="14">
        <f>SUM(AW352:AW355)</f>
        <v/>
      </c>
    </row>
    <row r="357" spans="1:49">
      <c r="A357" s="12" t="n">
        <v>351</v>
      </c>
      <c r="B357" s="12" t="s">
        <v>172</v>
      </c>
      <c r="C357" s="12" t="s">
        <v>167</v>
      </c>
      <c r="D357" s="12" t="s">
        <v>109</v>
      </c>
      <c r="E357" s="12" t="s">
        <v>43</v>
      </c>
      <c r="F357" s="12" t="s">
        <v>32</v>
      </c>
      <c r="G357" s="12" t="n"/>
      <c r="H357" s="12" t="s">
        <v>7</v>
      </c>
      <c r="I357" s="12" t="s">
        <v>7</v>
      </c>
      <c r="J357" s="12" t="s">
        <v>7</v>
      </c>
      <c r="K357" s="12" t="s">
        <v>7</v>
      </c>
      <c r="L357" s="12" t="s">
        <v>7</v>
      </c>
      <c r="M357" s="12" t="s">
        <v>7</v>
      </c>
      <c r="N357" s="12" t="s">
        <v>7</v>
      </c>
      <c r="O357" s="12" t="s">
        <v>7</v>
      </c>
      <c r="P357" s="12" t="n">
        <v>2.18333</v>
      </c>
      <c r="Q357" s="12" t="n">
        <v>8</v>
      </c>
      <c r="R357" s="12" t="n">
        <v>8</v>
      </c>
      <c r="S357" s="12" t="n">
        <v>8</v>
      </c>
      <c r="T357" s="12" t="s">
        <v>7</v>
      </c>
      <c r="U357" s="12" t="s">
        <v>7</v>
      </c>
      <c r="V357" s="12" t="n">
        <v>8</v>
      </c>
      <c r="W357" s="12" t="n">
        <v>2</v>
      </c>
      <c r="X357" s="12" t="n">
        <v>7.85</v>
      </c>
      <c r="Y357" s="12" t="n">
        <v>8</v>
      </c>
      <c r="Z357" s="12" t="n">
        <v>8</v>
      </c>
      <c r="AA357" s="12" t="s">
        <v>7</v>
      </c>
      <c r="AB357" s="12" t="s">
        <v>7</v>
      </c>
      <c r="AC357" s="12" t="n">
        <v>8</v>
      </c>
      <c r="AD357" s="12" t="n">
        <v>3.91667</v>
      </c>
      <c r="AE357" s="12" t="n">
        <v>7.81667</v>
      </c>
      <c r="AF357" s="12" t="n">
        <v>8</v>
      </c>
      <c r="AG357" s="12" t="n">
        <v>8</v>
      </c>
      <c r="AH357" s="12" t="s">
        <v>7</v>
      </c>
      <c r="AI357" s="12" t="s">
        <v>7</v>
      </c>
      <c r="AJ357" s="12" t="n">
        <v>8</v>
      </c>
      <c r="AK357" s="12" t="n">
        <v>8</v>
      </c>
      <c r="AL357" s="12" t="n">
        <v>8</v>
      </c>
      <c r="AM357" s="13">
        <f>COUNT(H357:AL357)</f>
        <v/>
      </c>
      <c r="AN357" s="12" t="n"/>
      <c r="AO357" s="13">
        <f>COUNTIF(H357:AL357,"О")</f>
        <v/>
      </c>
      <c r="AP357" s="13">
        <f>COUNTIF(H357:AL357,"От")</f>
        <v/>
      </c>
      <c r="AQ357" s="13">
        <f>COUNTIF(H357:AL357,"Б")</f>
        <v/>
      </c>
      <c r="AR357" s="13">
        <f>COUNTIF(H357:AL357,"Н")</f>
        <v/>
      </c>
      <c r="AS357" s="12" t="n"/>
      <c r="AT357" s="13">
        <f>SUM(H357:AL357)</f>
        <v/>
      </c>
      <c r="AU357" s="12" t="n"/>
      <c r="AV357" s="13">
        <f>SUM(H357,I357,J357,K357,L357,M357,N357,O357,T357,U357,AA357,AB357,AH357,AI357)</f>
        <v/>
      </c>
      <c r="AW357" s="12" t="n"/>
    </row>
    <row r="358" spans="1:49" ht="15.75" customHeight="1" s="55">
      <c r="A358" s="12" t="n">
        <v>352</v>
      </c>
      <c r="B358" s="12" t="s">
        <v>172</v>
      </c>
      <c r="C358" s="12" t="s">
        <v>167</v>
      </c>
      <c r="D358" s="12" t="s">
        <v>109</v>
      </c>
      <c r="E358" s="12" t="s">
        <v>168</v>
      </c>
      <c r="F358" s="12" t="s">
        <v>32</v>
      </c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5" t="n">
        <v>6</v>
      </c>
      <c r="X358" s="15" t="n">
        <v>0.15</v>
      </c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  <c r="AJ358" s="12" t="n"/>
      <c r="AK358" s="12" t="n"/>
      <c r="AL358" s="12" t="n"/>
      <c r="AM358" s="13">
        <f>COUNT(H358:AL358)</f>
        <v/>
      </c>
      <c r="AN358" s="12" t="n"/>
      <c r="AO358" s="12" t="n"/>
      <c r="AP358" s="12" t="n"/>
      <c r="AQ358" s="12" t="n"/>
      <c r="AR358" s="12" t="n"/>
      <c r="AS358" s="12" t="n"/>
      <c r="AT358" s="13">
        <f>SUM(H358:AL358)</f>
        <v/>
      </c>
      <c r="AU358" s="12" t="n"/>
      <c r="AV358" s="13">
        <f>SUM(H358,I358,J358,K358,L358,M358,N358,O358,T358,U358,AA358,AB358,AH358,AI358)</f>
        <v/>
      </c>
      <c r="AW358" s="12" t="n"/>
    </row>
    <row r="359" spans="1:49" ht="15.75" customHeight="1" s="55">
      <c r="A359" s="12" t="n">
        <v>353</v>
      </c>
      <c r="B359" s="12" t="s">
        <v>172</v>
      </c>
      <c r="C359" s="12" t="s">
        <v>167</v>
      </c>
      <c r="D359" s="12" t="s">
        <v>109</v>
      </c>
      <c r="E359" s="12" t="s">
        <v>169</v>
      </c>
      <c r="F359" s="12" t="s">
        <v>32</v>
      </c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5" t="n">
        <v>5.81667</v>
      </c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5" t="n">
        <v>4.08333</v>
      </c>
      <c r="AE359" s="15" t="n">
        <v>0.18333</v>
      </c>
      <c r="AF359" s="12" t="n"/>
      <c r="AG359" s="12" t="n"/>
      <c r="AH359" s="12" t="n"/>
      <c r="AI359" s="12" t="n"/>
      <c r="AJ359" s="12" t="n"/>
      <c r="AK359" s="12" t="n"/>
      <c r="AL359" s="12" t="n"/>
      <c r="AM359" s="13">
        <f>COUNT(H359:AL359)</f>
        <v/>
      </c>
      <c r="AN359" s="12" t="n"/>
      <c r="AO359" s="12" t="n"/>
      <c r="AP359" s="12" t="n"/>
      <c r="AQ359" s="12" t="n"/>
      <c r="AR359" s="12" t="n"/>
      <c r="AS359" s="12" t="n"/>
      <c r="AT359" s="13">
        <f>SUM(H359:AL359)</f>
        <v/>
      </c>
      <c r="AU359" s="12" t="n"/>
      <c r="AV359" s="13">
        <f>SUM(H359,I359,J359,K359,L359,M359,N359,O359,T359,U359,AA359,AB359,AH359,AI359)</f>
        <v/>
      </c>
      <c r="AW359" s="12" t="n"/>
    </row>
    <row r="360" spans="1:49">
      <c r="A360" s="12" t="n">
        <v>354</v>
      </c>
      <c r="B360" s="12" t="s">
        <v>172</v>
      </c>
      <c r="C360" s="12" t="s">
        <v>167</v>
      </c>
      <c r="D360" s="12" t="s">
        <v>109</v>
      </c>
      <c r="E360" s="12" t="s">
        <v>170</v>
      </c>
      <c r="F360" s="12" t="s">
        <v>32</v>
      </c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  <c r="AJ360" s="12" t="n"/>
      <c r="AK360" s="12" t="n"/>
      <c r="AL360" s="12" t="n"/>
      <c r="AM360" s="13">
        <f>COUNT(H360:AL360)</f>
        <v/>
      </c>
      <c r="AN360" s="12" t="n"/>
      <c r="AO360" s="12" t="n"/>
      <c r="AP360" s="12" t="n"/>
      <c r="AQ360" s="12" t="n"/>
      <c r="AR360" s="12" t="n"/>
      <c r="AS360" s="12" t="n"/>
      <c r="AT360" s="13">
        <f>SUM(H360:AL360)</f>
        <v/>
      </c>
      <c r="AU360" s="12" t="n"/>
      <c r="AV360" s="13">
        <f>SUM(H360,I360,J360,K360,L360,M360,N360,O360,T360,U360,AA360,AB360,AH360,AI360)</f>
        <v/>
      </c>
      <c r="AW360" s="12" t="n"/>
    </row>
    <row r="361" spans="1:49">
      <c r="A361" s="14" t="n">
        <v>355</v>
      </c>
      <c r="B361" s="14" t="s">
        <v>172</v>
      </c>
      <c r="C361" s="14" t="s">
        <v>167</v>
      </c>
      <c r="D361" s="14" t="s">
        <v>109</v>
      </c>
      <c r="E361" s="14" t="s">
        <v>33</v>
      </c>
      <c r="F361" s="14" t="n"/>
      <c r="G361" s="14" t="n"/>
      <c r="H361" s="14" t="n">
        <v>0</v>
      </c>
      <c r="I361" s="14" t="n">
        <v>0</v>
      </c>
      <c r="J361" s="14" t="n">
        <v>0</v>
      </c>
      <c r="K361" s="14" t="n">
        <v>0</v>
      </c>
      <c r="L361" s="14" t="n">
        <v>0</v>
      </c>
      <c r="M361" s="14" t="n">
        <v>0</v>
      </c>
      <c r="N361" s="14" t="n">
        <v>0</v>
      </c>
      <c r="O361" s="14" t="n">
        <v>0</v>
      </c>
      <c r="P361" s="14" t="n">
        <v>8</v>
      </c>
      <c r="Q361" s="14" t="n">
        <v>8</v>
      </c>
      <c r="R361" s="14" t="n">
        <v>8</v>
      </c>
      <c r="S361" s="14" t="n">
        <v>8</v>
      </c>
      <c r="T361" s="14" t="n">
        <v>0</v>
      </c>
      <c r="U361" s="14" t="n">
        <v>0</v>
      </c>
      <c r="V361" s="14" t="n">
        <v>8</v>
      </c>
      <c r="W361" s="14" t="n">
        <v>8</v>
      </c>
      <c r="X361" s="14" t="n">
        <v>8</v>
      </c>
      <c r="Y361" s="14" t="n">
        <v>8</v>
      </c>
      <c r="Z361" s="14" t="n">
        <v>8</v>
      </c>
      <c r="AA361" s="14" t="n">
        <v>0</v>
      </c>
      <c r="AB361" s="14" t="n">
        <v>0</v>
      </c>
      <c r="AC361" s="14" t="n">
        <v>8</v>
      </c>
      <c r="AD361" s="14" t="n">
        <v>8</v>
      </c>
      <c r="AE361" s="14" t="n">
        <v>8</v>
      </c>
      <c r="AF361" s="14" t="n">
        <v>8</v>
      </c>
      <c r="AG361" s="14" t="n">
        <v>8</v>
      </c>
      <c r="AH361" s="14" t="n">
        <v>0</v>
      </c>
      <c r="AI361" s="14" t="n">
        <v>0</v>
      </c>
      <c r="AJ361" s="14" t="n">
        <v>8</v>
      </c>
      <c r="AK361" s="14" t="n">
        <v>8</v>
      </c>
      <c r="AL361" s="14" t="n">
        <v>8</v>
      </c>
      <c r="AM361" s="14">
        <f>COUNT(IF(SUM(H358,H359,H360,H357)&gt;0,1,"FALSE"),IF(SUM(I360,I358,I359,I357)&gt;0,1,"FALSE"),IF(SUM(J360,J357,J359,J358)&gt;0,1,"FALSE"),IF(SUM(K359,K358,K360,K357)&gt;0,1,"FALSE"),IF(SUM(L359,L358,L357,L360)&gt;0,1,"FALSE"),IF(SUM(M358,M357,M360,M359)&gt;0,1,"FALSE"),IF(SUM(N360,N358,N357,N359)&gt;0,1,"FALSE"),IF(SUM(O360,O357,O359,O358)&gt;0,1,"FALSE"),IF(SUM(P358,P359,P357,P360)&gt;0,1,"FALSE"),IF(SUM(Q358,Q359,Q357,Q360)&gt;0,1,"FALSE"),IF(SUM(R360,R358,R357,R359)&gt;0,1,"FALSE"),IF(SUM(S359,S360,S358,S357)&gt;0,1,"FALSE"),IF(SUM(T358,T357,T359,T360)&gt;0,1,"FALSE"),IF(SUM(U360,U358,U357,U359)&gt;0,1,"FALSE"),IF(SUM(V359,V358,V357,V360)&gt;0,1,"FALSE"),IF(SUM(W359,W357,W360,W358)&gt;0,1,"FALSE"),IF(SUM(X360,X358,X359,X357)&gt;0,1,"FALSE"),IF(SUM(Y357,Y359,Y358,Y360)&gt;0,1,"FALSE"),IF(SUM(Z358,Z359,Z357,Z360)&gt;0,1,"FALSE"),IF(SUM(AA357,AA359,AA358,AA360)&gt;0,1,"FALSE"),IF(SUM(AB359,AB360,AB358,AB357)&gt;0,1,"FALSE"),IF(SUM(AC359,AC358,AC357,AC360)&gt;0,1,"FALSE"),IF(SUM(AD357,AD359,AD358,AD360)&gt;0,1,"FALSE"),IF(SUM(AE360,AE359,AE357,AE358)&gt;0,1,"FALSE"),IF(SUM(AF359,AF357,AF358,AF360)&gt;0,1,"FALSE"),IF(SUM(AG358,AG357,AG360,AG359)&gt;0,1,"FALSE"),IF(SUM(AH359,AH358,AH357,AH360)&gt;0,1,"FALSE"),IF(SUM(AI358,AI360,AI359,AI357)&gt;0,1,"FALSE"),IF(SUM(AJ360,AJ358,AJ357,AJ359)&gt;0,1,"FALSE"),IF(SUM(AK360,AK357,AK359,AK358)&gt;0,1,"FALSE"),IF(SUM(AL357,AL360,AL359,AL358)&gt;0,1,"FALSE"))</f>
        <v/>
      </c>
      <c r="AN361" s="14" t="n"/>
      <c r="AO361" s="14">
        <f>MAX(AO357:AO360)</f>
        <v/>
      </c>
      <c r="AP361" s="14">
        <f>MAX(AP357:AP360)</f>
        <v/>
      </c>
      <c r="AQ361" s="14">
        <f>MAX(AQ357:AQ360)</f>
        <v/>
      </c>
      <c r="AR361" s="14">
        <f>MAX(AR357:AR360)</f>
        <v/>
      </c>
      <c r="AS361" s="14">
        <f>SUM(AS357:AS360)</f>
        <v/>
      </c>
      <c r="AT361" s="14">
        <f>SUM(AT357:AT360)</f>
        <v/>
      </c>
      <c r="AU361" s="14">
        <f>SUM(AU357:AU360)</f>
        <v/>
      </c>
      <c r="AV361" s="14">
        <f>SUM(AV357:AV360)</f>
        <v/>
      </c>
      <c r="AW361" s="14">
        <f>SUM(AW357:AW360)</f>
        <v/>
      </c>
    </row>
    <row r="362" spans="1:49">
      <c r="A362" s="12" t="n">
        <v>356</v>
      </c>
      <c r="B362" s="12" t="s">
        <v>173</v>
      </c>
      <c r="C362" s="12" t="s">
        <v>167</v>
      </c>
      <c r="D362" s="12" t="s">
        <v>109</v>
      </c>
      <c r="E362" s="12" t="s">
        <v>43</v>
      </c>
      <c r="F362" s="12" t="s">
        <v>32</v>
      </c>
      <c r="G362" s="12" t="n"/>
      <c r="H362" s="12" t="s">
        <v>7</v>
      </c>
      <c r="I362" s="12" t="s">
        <v>7</v>
      </c>
      <c r="J362" s="12" t="s">
        <v>7</v>
      </c>
      <c r="K362" s="12" t="s">
        <v>7</v>
      </c>
      <c r="L362" s="12" t="s">
        <v>7</v>
      </c>
      <c r="M362" s="12" t="s">
        <v>7</v>
      </c>
      <c r="N362" s="12" t="s">
        <v>7</v>
      </c>
      <c r="O362" s="12" t="s">
        <v>7</v>
      </c>
      <c r="P362" s="12" t="n">
        <v>2.18333</v>
      </c>
      <c r="Q362" s="12" t="n">
        <v>8</v>
      </c>
      <c r="R362" s="12" t="n">
        <v>8</v>
      </c>
      <c r="S362" s="12" t="n"/>
      <c r="T362" s="12" t="s">
        <v>7</v>
      </c>
      <c r="U362" s="12" t="s">
        <v>7</v>
      </c>
      <c r="V362" s="12" t="n"/>
      <c r="W362" s="12" t="n"/>
      <c r="X362" s="12" t="n">
        <v>7.85</v>
      </c>
      <c r="Y362" s="12" t="n">
        <v>8</v>
      </c>
      <c r="Z362" s="12" t="n">
        <v>8</v>
      </c>
      <c r="AA362" s="12" t="s">
        <v>7</v>
      </c>
      <c r="AB362" s="12" t="s">
        <v>7</v>
      </c>
      <c r="AC362" s="12" t="n">
        <v>8</v>
      </c>
      <c r="AD362" s="12" t="n">
        <v>8</v>
      </c>
      <c r="AE362" s="12" t="n">
        <v>8</v>
      </c>
      <c r="AF362" s="12" t="n">
        <v>8</v>
      </c>
      <c r="AG362" s="12" t="n">
        <v>8</v>
      </c>
      <c r="AH362" s="12" t="s">
        <v>7</v>
      </c>
      <c r="AI362" s="12" t="s">
        <v>7</v>
      </c>
      <c r="AJ362" s="12" t="n"/>
      <c r="AK362" s="12" t="n"/>
      <c r="AL362" s="12" t="n">
        <v>8</v>
      </c>
      <c r="AM362" s="13">
        <f>COUNT(H362:AL362)</f>
        <v/>
      </c>
      <c r="AN362" s="12" t="n"/>
      <c r="AO362" s="13">
        <f>COUNTIF(H362:AL362,"О")</f>
        <v/>
      </c>
      <c r="AP362" s="13">
        <f>COUNTIF(H362:AL362,"От")</f>
        <v/>
      </c>
      <c r="AQ362" s="13">
        <f>COUNTIF(H362:AL362,"Б")</f>
        <v/>
      </c>
      <c r="AR362" s="13">
        <f>COUNTIF(H362:AL362,"Н")</f>
        <v/>
      </c>
      <c r="AS362" s="12" t="n"/>
      <c r="AT362" s="13">
        <f>SUM(H362:AL362)</f>
        <v/>
      </c>
      <c r="AU362" s="12" t="n"/>
      <c r="AV362" s="13">
        <f>SUM(H362,I362,J362,K362,L362,M362,N362,O362,T362,U362,AA362,AB362,AH362,AI362)</f>
        <v/>
      </c>
      <c r="AW362" s="12" t="n"/>
    </row>
    <row r="363" spans="1:49" ht="15.75" customHeight="1" s="55">
      <c r="A363" s="12" t="n">
        <v>357</v>
      </c>
      <c r="B363" s="12" t="s">
        <v>173</v>
      </c>
      <c r="C363" s="12" t="s">
        <v>167</v>
      </c>
      <c r="D363" s="12" t="s">
        <v>109</v>
      </c>
      <c r="E363" s="12" t="s">
        <v>168</v>
      </c>
      <c r="F363" s="12" t="s">
        <v>32</v>
      </c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5" t="n">
        <v>7.76252</v>
      </c>
      <c r="W363" s="15" t="n">
        <v>8</v>
      </c>
      <c r="X363" s="15" t="n">
        <v>0.15</v>
      </c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  <c r="AJ363" s="12" t="n"/>
      <c r="AK363" s="12" t="n"/>
      <c r="AL363" s="12" t="n"/>
      <c r="AM363" s="13">
        <f>COUNT(H363:AL363)</f>
        <v/>
      </c>
      <c r="AN363" s="12" t="n"/>
      <c r="AO363" s="12" t="n"/>
      <c r="AP363" s="12" t="n"/>
      <c r="AQ363" s="12" t="n"/>
      <c r="AR363" s="12" t="n"/>
      <c r="AS363" s="12" t="n"/>
      <c r="AT363" s="13">
        <f>SUM(H363:AL363)</f>
        <v/>
      </c>
      <c r="AU363" s="12" t="n"/>
      <c r="AV363" s="13">
        <f>SUM(H363,I363,J363,K363,L363,M363,N363,O363,T363,U363,AA363,AB363,AH363,AI363)</f>
        <v/>
      </c>
      <c r="AW363" s="12" t="n"/>
    </row>
    <row r="364" spans="1:49" ht="15.75" customHeight="1" s="55">
      <c r="A364" s="12" t="n">
        <v>358</v>
      </c>
      <c r="B364" s="12" t="s">
        <v>173</v>
      </c>
      <c r="C364" s="12" t="s">
        <v>167</v>
      </c>
      <c r="D364" s="12" t="s">
        <v>109</v>
      </c>
      <c r="E364" s="12" t="s">
        <v>169</v>
      </c>
      <c r="F364" s="12" t="s">
        <v>32</v>
      </c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5" t="n">
        <v>5.81667</v>
      </c>
      <c r="Q364" s="12" t="n"/>
      <c r="R364" s="12" t="n"/>
      <c r="S364" s="15" t="n">
        <v>8</v>
      </c>
      <c r="T364" s="12" t="n"/>
      <c r="U364" s="12" t="n"/>
      <c r="V364" s="15" t="n">
        <v>0.23748</v>
      </c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  <c r="AJ364" s="15" t="n">
        <v>8</v>
      </c>
      <c r="AK364" s="15" t="n">
        <v>8</v>
      </c>
      <c r="AL364" s="12" t="n"/>
      <c r="AM364" s="13">
        <f>COUNT(H364:AL364)</f>
        <v/>
      </c>
      <c r="AN364" s="12" t="n"/>
      <c r="AO364" s="12" t="n"/>
      <c r="AP364" s="12" t="n"/>
      <c r="AQ364" s="12" t="n"/>
      <c r="AR364" s="12" t="n"/>
      <c r="AS364" s="12" t="n"/>
      <c r="AT364" s="13">
        <f>SUM(H364:AL364)</f>
        <v/>
      </c>
      <c r="AU364" s="12" t="n"/>
      <c r="AV364" s="13">
        <f>SUM(H364,I364,J364,K364,L364,M364,N364,O364,T364,U364,AA364,AB364,AH364,AI364)</f>
        <v/>
      </c>
      <c r="AW364" s="12" t="n"/>
    </row>
    <row r="365" spans="1:49">
      <c r="A365" s="12" t="n">
        <v>359</v>
      </c>
      <c r="B365" s="12" t="s">
        <v>173</v>
      </c>
      <c r="C365" s="12" t="s">
        <v>167</v>
      </c>
      <c r="D365" s="12" t="s">
        <v>109</v>
      </c>
      <c r="E365" s="12" t="s">
        <v>170</v>
      </c>
      <c r="F365" s="12" t="s">
        <v>32</v>
      </c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  <c r="AJ365" s="12" t="n"/>
      <c r="AK365" s="12" t="n"/>
      <c r="AL365" s="12" t="n"/>
      <c r="AM365" s="13">
        <f>COUNT(H365:AL365)</f>
        <v/>
      </c>
      <c r="AN365" s="12" t="n"/>
      <c r="AO365" s="12" t="n"/>
      <c r="AP365" s="12" t="n"/>
      <c r="AQ365" s="12" t="n"/>
      <c r="AR365" s="12" t="n"/>
      <c r="AS365" s="12" t="n"/>
      <c r="AT365" s="13">
        <f>SUM(H365:AL365)</f>
        <v/>
      </c>
      <c r="AU365" s="12" t="n"/>
      <c r="AV365" s="13">
        <f>SUM(H365,I365,J365,K365,L365,M365,N365,O365,T365,U365,AA365,AB365,AH365,AI365)</f>
        <v/>
      </c>
      <c r="AW365" s="12" t="n"/>
    </row>
    <row r="366" spans="1:49">
      <c r="A366" s="14" t="n">
        <v>360</v>
      </c>
      <c r="B366" s="14" t="s">
        <v>173</v>
      </c>
      <c r="C366" s="14" t="s">
        <v>167</v>
      </c>
      <c r="D366" s="14" t="s">
        <v>109</v>
      </c>
      <c r="E366" s="14" t="s">
        <v>33</v>
      </c>
      <c r="F366" s="14" t="n"/>
      <c r="G366" s="14" t="n"/>
      <c r="H366" s="14" t="n">
        <v>0</v>
      </c>
      <c r="I366" s="14" t="n">
        <v>0</v>
      </c>
      <c r="J366" s="14" t="n">
        <v>0</v>
      </c>
      <c r="K366" s="14" t="n">
        <v>0</v>
      </c>
      <c r="L366" s="14" t="n">
        <v>0</v>
      </c>
      <c r="M366" s="14" t="n">
        <v>0</v>
      </c>
      <c r="N366" s="14" t="n">
        <v>0</v>
      </c>
      <c r="O366" s="14" t="n">
        <v>0</v>
      </c>
      <c r="P366" s="14" t="n">
        <v>8</v>
      </c>
      <c r="Q366" s="14" t="n">
        <v>8</v>
      </c>
      <c r="R366" s="14" t="n">
        <v>8</v>
      </c>
      <c r="S366" s="14" t="n">
        <v>8</v>
      </c>
      <c r="T366" s="14" t="n">
        <v>0</v>
      </c>
      <c r="U366" s="14" t="n">
        <v>0</v>
      </c>
      <c r="V366" s="14" t="n">
        <v>8</v>
      </c>
      <c r="W366" s="14" t="n">
        <v>8</v>
      </c>
      <c r="X366" s="14" t="n">
        <v>8</v>
      </c>
      <c r="Y366" s="14" t="n">
        <v>8</v>
      </c>
      <c r="Z366" s="14" t="n">
        <v>8</v>
      </c>
      <c r="AA366" s="14" t="n">
        <v>0</v>
      </c>
      <c r="AB366" s="14" t="n">
        <v>0</v>
      </c>
      <c r="AC366" s="14" t="n">
        <v>8</v>
      </c>
      <c r="AD366" s="14" t="n">
        <v>8</v>
      </c>
      <c r="AE366" s="14" t="n">
        <v>8</v>
      </c>
      <c r="AF366" s="14" t="n">
        <v>8</v>
      </c>
      <c r="AG366" s="14" t="n">
        <v>8</v>
      </c>
      <c r="AH366" s="14" t="n">
        <v>0</v>
      </c>
      <c r="AI366" s="14" t="n">
        <v>0</v>
      </c>
      <c r="AJ366" s="14" t="n">
        <v>8</v>
      </c>
      <c r="AK366" s="14" t="n">
        <v>8</v>
      </c>
      <c r="AL366" s="14" t="n">
        <v>8</v>
      </c>
      <c r="AM366" s="14">
        <f>COUNT(IF(SUM(H363,H364,H365,H362)&gt;0,1,"FALSE"),IF(SUM(I362,I364,I363,I365)&gt;0,1,"FALSE"),IF(SUM(J362,J365,J364,J363)&gt;0,1,"FALSE"),IF(SUM(K365,K364,K363,K362)&gt;0,1,"FALSE"),IF(SUM(L365,L362,L364,L363)&gt;0,1,"FALSE"),IF(SUM(M362,M364,M365,M363)&gt;0,1,"FALSE"),IF(SUM(N363,N364,N365,N362)&gt;0,1,"FALSE"),IF(SUM(O365,O362,O363,O364)&gt;0,1,"FALSE"),IF(SUM(P363,P362,P365,P364)&gt;0,1,"FALSE"),IF(SUM(Q362,Q365,Q363,Q364)&gt;0,1,"FALSE"),IF(SUM(R362,R365,R363,R364)&gt;0,1,"FALSE"),IF(SUM(S364,S365,S363,S362)&gt;0,1,"FALSE"),IF(SUM(T365,T363,T364,T362)&gt;0,1,"FALSE"),IF(SUM(U363,U364,U365,U362)&gt;0,1,"FALSE"),IF(SUM(V365,V363,V364,V362)&gt;0,1,"FALSE"),IF(SUM(W363,W364,W365,W362)&gt;0,1,"FALSE"),IF(SUM(X363,X362,X364,X365)&gt;0,1,"FALSE"),IF(SUM(Y363,Y362,Y364,Y365)&gt;0,1,"FALSE"),IF(SUM(Z362,Z364,Z365,Z363)&gt;0,1,"FALSE"),IF(SUM(AA362,AA365,AA363,AA364)&gt;0,1,"FALSE"),IF(SUM(AB362,AB364,AB363,AB365)&gt;0,1,"FALSE"),IF(SUM(AC365,AC363,AC364,AC362)&gt;0,1,"FALSE"),IF(SUM(AD362,AD363,AD365,AD364)&gt;0,1,"FALSE"),IF(SUM(AE363,AE364,AE365,AE362)&gt;0,1,"FALSE"),IF(SUM(AF362,AF364,AF363,AF365)&gt;0,1,"FALSE"),IF(SUM(AG364,AG362,AG363,AG365)&gt;0,1,"FALSE"),IF(SUM(AH362,AH363,AH365,AH364)&gt;0,1,"FALSE"),IF(SUM(AI362,AI364,AI363,AI365)&gt;0,1,"FALSE"),IF(SUM(AJ362,AJ363,AJ365,AJ364)&gt;0,1,"FALSE"),IF(SUM(AK364,AK365,AK362,AK363)&gt;0,1,"FALSE"),IF(SUM(AL363,AL365,AL362,AL364)&gt;0,1,"FALSE"))</f>
        <v/>
      </c>
      <c r="AN366" s="14" t="n"/>
      <c r="AO366" s="14">
        <f>MAX(AO362:AO365)</f>
        <v/>
      </c>
      <c r="AP366" s="14">
        <f>MAX(AP362:AP365)</f>
        <v/>
      </c>
      <c r="AQ366" s="14">
        <f>MAX(AQ362:AQ365)</f>
        <v/>
      </c>
      <c r="AR366" s="14">
        <f>MAX(AR362:AR365)</f>
        <v/>
      </c>
      <c r="AS366" s="14">
        <f>SUM(AS362:AS365)</f>
        <v/>
      </c>
      <c r="AT366" s="14">
        <f>SUM(AT362:AT365)</f>
        <v/>
      </c>
      <c r="AU366" s="14">
        <f>SUM(AU362:AU365)</f>
        <v/>
      </c>
      <c r="AV366" s="14">
        <f>SUM(AV362:AV365)</f>
        <v/>
      </c>
      <c r="AW366" s="14">
        <f>SUM(AW362:AW365)</f>
        <v/>
      </c>
    </row>
    <row r="367" spans="1:49">
      <c r="A367" s="12" t="n">
        <v>361</v>
      </c>
      <c r="B367" s="12" t="s">
        <v>174</v>
      </c>
      <c r="C367" s="12" t="s">
        <v>175</v>
      </c>
      <c r="D367" s="12" t="s">
        <v>109</v>
      </c>
      <c r="E367" s="12" t="s">
        <v>43</v>
      </c>
      <c r="F367" s="12" t="s">
        <v>32</v>
      </c>
      <c r="G367" s="12" t="n"/>
      <c r="H367" s="12" t="s">
        <v>7</v>
      </c>
      <c r="I367" s="12" t="s">
        <v>7</v>
      </c>
      <c r="J367" s="12" t="s">
        <v>7</v>
      </c>
      <c r="K367" s="12" t="s">
        <v>7</v>
      </c>
      <c r="L367" s="12" t="s">
        <v>7</v>
      </c>
      <c r="M367" s="12" t="s">
        <v>7</v>
      </c>
      <c r="N367" s="12" t="s">
        <v>7</v>
      </c>
      <c r="O367" s="12" t="s">
        <v>7</v>
      </c>
      <c r="P367" s="12" t="n">
        <v>8</v>
      </c>
      <c r="Q367" s="12" t="n">
        <v>8</v>
      </c>
      <c r="R367" s="12" t="s">
        <v>3</v>
      </c>
      <c r="S367" s="12" t="s">
        <v>3</v>
      </c>
      <c r="T367" s="12" t="s">
        <v>3</v>
      </c>
      <c r="U367" s="12" t="s">
        <v>3</v>
      </c>
      <c r="V367" s="12" t="s">
        <v>3</v>
      </c>
      <c r="W367" s="12" t="s">
        <v>3</v>
      </c>
      <c r="X367" s="12" t="s">
        <v>3</v>
      </c>
      <c r="Y367" s="12" t="s">
        <v>3</v>
      </c>
      <c r="Z367" s="12" t="s">
        <v>3</v>
      </c>
      <c r="AA367" s="12" t="s">
        <v>3</v>
      </c>
      <c r="AB367" s="12" t="s">
        <v>3</v>
      </c>
      <c r="AC367" s="12" t="s">
        <v>3</v>
      </c>
      <c r="AD367" s="12" t="n">
        <v>8</v>
      </c>
      <c r="AE367" s="12" t="n">
        <v>8</v>
      </c>
      <c r="AF367" s="12" t="n">
        <v>8</v>
      </c>
      <c r="AG367" s="12" t="n">
        <v>8</v>
      </c>
      <c r="AH367" s="12" t="s">
        <v>7</v>
      </c>
      <c r="AI367" s="12" t="s">
        <v>7</v>
      </c>
      <c r="AJ367" s="12" t="n">
        <v>8</v>
      </c>
      <c r="AK367" s="12" t="n">
        <v>8</v>
      </c>
      <c r="AL367" s="12" t="n">
        <v>8</v>
      </c>
      <c r="AM367" s="13">
        <f>COUNT(H367:AL367)</f>
        <v/>
      </c>
      <c r="AN367" s="12" t="n"/>
      <c r="AO367" s="13">
        <f>COUNTIF(H367:AL367,"О")</f>
        <v/>
      </c>
      <c r="AP367" s="13">
        <f>COUNTIF(H367:AL367,"От")</f>
        <v/>
      </c>
      <c r="AQ367" s="13">
        <f>COUNTIF(H367:AL367,"Б")</f>
        <v/>
      </c>
      <c r="AR367" s="13">
        <f>COUNTIF(H367:AL367,"Н")</f>
        <v/>
      </c>
      <c r="AS367" s="12" t="n"/>
      <c r="AT367" s="13">
        <f>SUM(H367:AL367)</f>
        <v/>
      </c>
      <c r="AU367" s="12" t="n"/>
      <c r="AV367" s="13">
        <f>SUM(H367,I367,J367,K367,L367,M367,N367,O367,T367,U367,AA367,AB367,AH367,AI367)</f>
        <v/>
      </c>
      <c r="AW367" s="12" t="n"/>
    </row>
    <row r="368" spans="1:49">
      <c r="A368" s="12" t="n">
        <v>362</v>
      </c>
      <c r="B368" s="12" t="s">
        <v>174</v>
      </c>
      <c r="C368" s="12" t="s">
        <v>175</v>
      </c>
      <c r="D368" s="12" t="s">
        <v>109</v>
      </c>
      <c r="E368" s="12" t="s">
        <v>176</v>
      </c>
      <c r="F368" s="12" t="s">
        <v>32</v>
      </c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  <c r="AJ368" s="12" t="n"/>
      <c r="AK368" s="12" t="n"/>
      <c r="AL368" s="12" t="n"/>
      <c r="AM368" s="13">
        <f>COUNT(H368:AL368)</f>
        <v/>
      </c>
      <c r="AN368" s="12" t="n"/>
      <c r="AO368" s="12" t="n"/>
      <c r="AP368" s="12" t="n"/>
      <c r="AQ368" s="12" t="n"/>
      <c r="AR368" s="12" t="n"/>
      <c r="AS368" s="12" t="n"/>
      <c r="AT368" s="13">
        <f>SUM(H368:AL368)</f>
        <v/>
      </c>
      <c r="AU368" s="12" t="n"/>
      <c r="AV368" s="13">
        <f>SUM(H368,I368,J368,K368,L368,M368,N368,O368,T368,U368,AA368,AB368,AH368,AI368)</f>
        <v/>
      </c>
      <c r="AW368" s="12" t="n"/>
    </row>
    <row r="369" spans="1:49">
      <c r="A369" s="12" t="n">
        <v>363</v>
      </c>
      <c r="B369" s="12" t="s">
        <v>174</v>
      </c>
      <c r="C369" s="12" t="s">
        <v>175</v>
      </c>
      <c r="D369" s="12" t="s">
        <v>109</v>
      </c>
      <c r="E369" s="12" t="s">
        <v>177</v>
      </c>
      <c r="F369" s="12" t="s">
        <v>32</v>
      </c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  <c r="AJ369" s="12" t="n"/>
      <c r="AK369" s="12" t="n"/>
      <c r="AL369" s="12" t="n"/>
      <c r="AM369" s="13">
        <f>COUNT(H369:AL369)</f>
        <v/>
      </c>
      <c r="AN369" s="12" t="n"/>
      <c r="AO369" s="12" t="n"/>
      <c r="AP369" s="12" t="n"/>
      <c r="AQ369" s="12" t="n"/>
      <c r="AR369" s="12" t="n"/>
      <c r="AS369" s="12" t="n"/>
      <c r="AT369" s="13">
        <f>SUM(H369:AL369)</f>
        <v/>
      </c>
      <c r="AU369" s="12" t="n"/>
      <c r="AV369" s="13">
        <f>SUM(H369,I369,J369,K369,L369,M369,N369,O369,T369,U369,AA369,AB369,AH369,AI369)</f>
        <v/>
      </c>
      <c r="AW369" s="12" t="n"/>
    </row>
    <row r="370" spans="1:49">
      <c r="A370" s="12" t="n">
        <v>364</v>
      </c>
      <c r="B370" s="12" t="s">
        <v>174</v>
      </c>
      <c r="C370" s="12" t="s">
        <v>175</v>
      </c>
      <c r="D370" s="12" t="s">
        <v>109</v>
      </c>
      <c r="E370" s="12" t="s">
        <v>178</v>
      </c>
      <c r="F370" s="12" t="s">
        <v>32</v>
      </c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  <c r="AJ370" s="12" t="n"/>
      <c r="AK370" s="12" t="n"/>
      <c r="AL370" s="12" t="n"/>
      <c r="AM370" s="13">
        <f>COUNT(H370:AL370)</f>
        <v/>
      </c>
      <c r="AN370" s="12" t="n"/>
      <c r="AO370" s="12" t="n"/>
      <c r="AP370" s="12" t="n"/>
      <c r="AQ370" s="12" t="n"/>
      <c r="AR370" s="12" t="n"/>
      <c r="AS370" s="12" t="n"/>
      <c r="AT370" s="13">
        <f>SUM(H370:AL370)</f>
        <v/>
      </c>
      <c r="AU370" s="12" t="n"/>
      <c r="AV370" s="13">
        <f>SUM(H370,I370,J370,K370,L370,M370,N370,O370,T370,U370,AA370,AB370,AH370,AI370)</f>
        <v/>
      </c>
      <c r="AW370" s="12" t="n"/>
    </row>
    <row r="371" spans="1:49">
      <c r="A371" s="12" t="n">
        <v>365</v>
      </c>
      <c r="B371" s="12" t="s">
        <v>174</v>
      </c>
      <c r="C371" s="12" t="s">
        <v>175</v>
      </c>
      <c r="D371" s="12" t="s">
        <v>109</v>
      </c>
      <c r="E371" s="12" t="s">
        <v>105</v>
      </c>
      <c r="F371" s="12" t="s">
        <v>32</v>
      </c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  <c r="AJ371" s="12" t="n"/>
      <c r="AK371" s="12" t="n"/>
      <c r="AL371" s="12" t="n"/>
      <c r="AM371" s="13">
        <f>COUNT(H371:AL371)</f>
        <v/>
      </c>
      <c r="AN371" s="12" t="n"/>
      <c r="AO371" s="12" t="n"/>
      <c r="AP371" s="12" t="n"/>
      <c r="AQ371" s="12" t="n"/>
      <c r="AR371" s="12" t="n"/>
      <c r="AS371" s="12" t="n"/>
      <c r="AT371" s="13">
        <f>SUM(H371:AL371)</f>
        <v/>
      </c>
      <c r="AU371" s="12" t="n"/>
      <c r="AV371" s="13">
        <f>SUM(H371,I371,J371,K371,L371,M371,N371,O371,T371,U371,AA371,AB371,AH371,AI371)</f>
        <v/>
      </c>
      <c r="AW371" s="12" t="n"/>
    </row>
    <row r="372" spans="1:49">
      <c r="A372" s="14" t="n">
        <v>366</v>
      </c>
      <c r="B372" s="14" t="s">
        <v>174</v>
      </c>
      <c r="C372" s="14" t="s">
        <v>175</v>
      </c>
      <c r="D372" s="14" t="s">
        <v>109</v>
      </c>
      <c r="E372" s="14" t="s">
        <v>33</v>
      </c>
      <c r="F372" s="14" t="n"/>
      <c r="G372" s="14" t="n"/>
      <c r="H372" s="14" t="n">
        <v>0</v>
      </c>
      <c r="I372" s="14" t="n">
        <v>0</v>
      </c>
      <c r="J372" s="14" t="n">
        <v>0</v>
      </c>
      <c r="K372" s="14" t="n">
        <v>0</v>
      </c>
      <c r="L372" s="14" t="n">
        <v>0</v>
      </c>
      <c r="M372" s="14" t="n">
        <v>0</v>
      </c>
      <c r="N372" s="14" t="n">
        <v>0</v>
      </c>
      <c r="O372" s="14" t="n">
        <v>0</v>
      </c>
      <c r="P372" s="14" t="n">
        <v>8</v>
      </c>
      <c r="Q372" s="14" t="n">
        <v>8</v>
      </c>
      <c r="R372" s="14" t="n">
        <v>0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4" t="n">
        <v>0</v>
      </c>
      <c r="AA372" s="14" t="n">
        <v>0</v>
      </c>
      <c r="AB372" s="14" t="n">
        <v>0</v>
      </c>
      <c r="AC372" s="14" t="n">
        <v>0</v>
      </c>
      <c r="AD372" s="14" t="n">
        <v>8</v>
      </c>
      <c r="AE372" s="14" t="n">
        <v>8</v>
      </c>
      <c r="AF372" s="14" t="n">
        <v>8</v>
      </c>
      <c r="AG372" s="14" t="n">
        <v>8</v>
      </c>
      <c r="AH372" s="14" t="n">
        <v>0</v>
      </c>
      <c r="AI372" s="14" t="n">
        <v>0</v>
      </c>
      <c r="AJ372" s="14" t="n">
        <v>8</v>
      </c>
      <c r="AK372" s="14" t="n">
        <v>8</v>
      </c>
      <c r="AL372" s="14" t="n">
        <v>8</v>
      </c>
      <c r="AM372" s="14">
        <f>COUNT(IF(SUM(H367)&gt;0,1,"FALSE"),IF(SUM(I368,I367)&gt;0,1,"FALSE"),IF(SUM(J367,J368)&gt;0,1,"FALSE"),IF(SUM(K368,K367)&gt;0,1,"FALSE"),IF(SUM(L367,L368)&gt;0,1,"FALSE"),IF(SUM(M368,M367)&gt;0,1,"FALSE"),IF(SUM(N367,N368)&gt;0,1,"FALSE"),IF(SUM(O367,O368)&gt;0,1,"FALSE"),IF(SUM(P369,P367,P370,P368)&gt;0,1,"FALSE"),IF(SUM(Q367,Q369,Q370)&gt;0,1,"FALSE"),IF(SUM(R367)&gt;0,1,"FALSE"),IF(SUM(S367)&gt;0,1,"FALSE"),IF(SUM(T367)&gt;0,1,"FALSE"),IF(SUM(U367)&gt;0,1,"FALSE"),IF(SUM(V367)&gt;0,1,"FALSE"),IF(SUM(W367)&gt;0,1,"FALSE"),IF(SUM(X367)&gt;0,1,"FALSE"),IF(SUM(Y367)&gt;0,1,"FALSE"),IF(SUM(Z367)&gt;0,1,"FALSE"),IF(SUM(AA367)&gt;0,1,"FALSE"),IF(SUM(AB367)&gt;0,1,"FALSE"),IF(SUM(AC367)&gt;0,1,"FALSE"),IF(SUM(AD369,AD371,AD367)&gt;0,1,"FALSE"),IF(SUM(AE367,AE371,AE369)&gt;0,1,"FALSE"),IF(SUM(AF367,AF369,AF371)&gt;0,1,"FALSE"),IF(SUM(AG369,AG367,AG371)&gt;0,1,"FALSE"),IF(SUM(AH371,AH367,AH369)&gt;0,1,"FALSE"),IF(SUM(AI367,AI371,AI369)&gt;0,1,"FALSE"),IF(SUM(AJ367,AJ371,AJ369)&gt;0,1,"FALSE"),IF(SUM(AK367,AK369,AK371)&gt;0,1,"FALSE"),IF(SUM(AL369,AL371,AL367)&gt;0,1,"FALSE"))</f>
        <v/>
      </c>
      <c r="AN372" s="14" t="n"/>
      <c r="AO372" s="14">
        <f>MAX(AO367:AO371)</f>
        <v/>
      </c>
      <c r="AP372" s="14">
        <f>MAX(AP367:AP371)</f>
        <v/>
      </c>
      <c r="AQ372" s="14">
        <f>MAX(AQ367:AQ371)</f>
        <v/>
      </c>
      <c r="AR372" s="14">
        <f>MAX(AR367:AR371)</f>
        <v/>
      </c>
      <c r="AS372" s="14">
        <f>SUM(AS367:AS371)</f>
        <v/>
      </c>
      <c r="AT372" s="14">
        <f>SUM(AT367:AT371)</f>
        <v/>
      </c>
      <c r="AU372" s="14">
        <f>SUM(AU367:AU371)</f>
        <v/>
      </c>
      <c r="AV372" s="14">
        <f>SUM(AV367:AV371)</f>
        <v/>
      </c>
      <c r="AW372" s="14">
        <f>SUM(AW367:AW371)</f>
        <v/>
      </c>
    </row>
    <row r="373" spans="1:49">
      <c r="A373" s="12" t="n">
        <v>367</v>
      </c>
      <c r="B373" s="12" t="s">
        <v>179</v>
      </c>
      <c r="C373" s="12" t="s">
        <v>175</v>
      </c>
      <c r="D373" s="12" t="s">
        <v>72</v>
      </c>
      <c r="E373" s="12" t="s">
        <v>43</v>
      </c>
      <c r="F373" s="12" t="s">
        <v>32</v>
      </c>
      <c r="G373" s="12" t="n"/>
      <c r="H373" s="12" t="s">
        <v>7</v>
      </c>
      <c r="I373" s="12" t="s">
        <v>7</v>
      </c>
      <c r="J373" s="12" t="s">
        <v>7</v>
      </c>
      <c r="K373" s="12" t="s">
        <v>7</v>
      </c>
      <c r="L373" s="12" t="s">
        <v>7</v>
      </c>
      <c r="M373" s="12" t="s">
        <v>7</v>
      </c>
      <c r="N373" s="12" t="s">
        <v>7</v>
      </c>
      <c r="O373" s="12" t="s">
        <v>7</v>
      </c>
      <c r="P373" s="12" t="n"/>
      <c r="Q373" s="12" t="n"/>
      <c r="R373" s="12" t="n"/>
      <c r="S373" s="12" t="n"/>
      <c r="T373" s="12" t="s">
        <v>7</v>
      </c>
      <c r="U373" s="12" t="s">
        <v>7</v>
      </c>
      <c r="V373" s="12" t="n"/>
      <c r="W373" s="12" t="n"/>
      <c r="X373" s="12" t="n"/>
      <c r="Y373" s="12" t="n"/>
      <c r="Z373" s="12" t="n"/>
      <c r="AA373" s="12" t="s">
        <v>7</v>
      </c>
      <c r="AB373" s="12" t="s">
        <v>7</v>
      </c>
      <c r="AC373" s="12" t="n"/>
      <c r="AD373" s="12" t="n"/>
      <c r="AE373" s="12" t="n"/>
      <c r="AF373" s="12" t="n"/>
      <c r="AG373" s="12" t="n"/>
      <c r="AH373" s="12" t="s">
        <v>7</v>
      </c>
      <c r="AI373" s="12" t="s">
        <v>7</v>
      </c>
      <c r="AJ373" s="12" t="n"/>
      <c r="AK373" s="12" t="n"/>
      <c r="AL373" s="12" t="n"/>
      <c r="AM373" s="13">
        <f>COUNT(H373:AL373)</f>
        <v/>
      </c>
      <c r="AN373" s="12" t="n"/>
      <c r="AO373" s="13">
        <f>COUNTIF(H373:AL373,"О")</f>
        <v/>
      </c>
      <c r="AP373" s="13">
        <f>COUNTIF(H373:AL373,"От")</f>
        <v/>
      </c>
      <c r="AQ373" s="13">
        <f>COUNTIF(H373:AL373,"Б")</f>
        <v/>
      </c>
      <c r="AR373" s="13">
        <f>COUNTIF(H373:AL373,"Н")</f>
        <v/>
      </c>
      <c r="AS373" s="12" t="n"/>
      <c r="AT373" s="13">
        <f>SUM(H373:AL373)</f>
        <v/>
      </c>
      <c r="AU373" s="12" t="n"/>
      <c r="AV373" s="13">
        <f>SUM(H373,I373,J373,K373,L373,M373,N373,O373,T373,U373,AA373,AB373,AH373,AI373)</f>
        <v/>
      </c>
      <c r="AW373" s="12" t="n"/>
    </row>
    <row r="374" spans="1:49">
      <c r="A374" s="12" t="n">
        <v>368</v>
      </c>
      <c r="B374" s="12" t="s">
        <v>179</v>
      </c>
      <c r="C374" s="12" t="s">
        <v>175</v>
      </c>
      <c r="D374" s="12" t="s">
        <v>72</v>
      </c>
      <c r="E374" s="12" t="s">
        <v>176</v>
      </c>
      <c r="F374" s="12" t="s">
        <v>32</v>
      </c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  <c r="AJ374" s="12" t="n"/>
      <c r="AK374" s="12" t="n"/>
      <c r="AL374" s="12" t="n"/>
      <c r="AM374" s="13">
        <f>COUNT(H374:AL374)</f>
        <v/>
      </c>
      <c r="AN374" s="12" t="n"/>
      <c r="AO374" s="12" t="n"/>
      <c r="AP374" s="12" t="n"/>
      <c r="AQ374" s="12" t="n"/>
      <c r="AR374" s="12" t="n"/>
      <c r="AS374" s="12" t="n"/>
      <c r="AT374" s="13">
        <f>SUM(H374:AL374)</f>
        <v/>
      </c>
      <c r="AU374" s="12" t="n"/>
      <c r="AV374" s="13">
        <f>SUM(H374,I374,J374,K374,L374,M374,N374,O374,T374,U374,AA374,AB374,AH374,AI374)</f>
        <v/>
      </c>
      <c r="AW374" s="12" t="n"/>
    </row>
    <row r="375" spans="1:49">
      <c r="A375" s="12" t="n">
        <v>369</v>
      </c>
      <c r="B375" s="12" t="s">
        <v>179</v>
      </c>
      <c r="C375" s="12" t="s">
        <v>175</v>
      </c>
      <c r="D375" s="12" t="s">
        <v>72</v>
      </c>
      <c r="E375" s="12" t="s">
        <v>177</v>
      </c>
      <c r="F375" s="12" t="s">
        <v>32</v>
      </c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  <c r="AJ375" s="12" t="n"/>
      <c r="AK375" s="12" t="n"/>
      <c r="AL375" s="12" t="n"/>
      <c r="AM375" s="13">
        <f>COUNT(H375:AL375)</f>
        <v/>
      </c>
      <c r="AN375" s="12" t="n"/>
      <c r="AO375" s="12" t="n"/>
      <c r="AP375" s="12" t="n"/>
      <c r="AQ375" s="12" t="n"/>
      <c r="AR375" s="12" t="n"/>
      <c r="AS375" s="12" t="n"/>
      <c r="AT375" s="13">
        <f>SUM(H375:AL375)</f>
        <v/>
      </c>
      <c r="AU375" s="12" t="n"/>
      <c r="AV375" s="13">
        <f>SUM(H375,I375,J375,K375,L375,M375,N375,O375,T375,U375,AA375,AB375,AH375,AI375)</f>
        <v/>
      </c>
      <c r="AW375" s="12" t="n"/>
    </row>
    <row r="376" spans="1:49">
      <c r="A376" s="12" t="n">
        <v>370</v>
      </c>
      <c r="B376" s="12" t="s">
        <v>179</v>
      </c>
      <c r="C376" s="12" t="s">
        <v>175</v>
      </c>
      <c r="D376" s="12" t="s">
        <v>72</v>
      </c>
      <c r="E376" s="12" t="s">
        <v>178</v>
      </c>
      <c r="F376" s="12" t="s">
        <v>32</v>
      </c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  <c r="AJ376" s="12" t="n"/>
      <c r="AK376" s="12" t="n"/>
      <c r="AL376" s="12" t="n"/>
      <c r="AM376" s="13">
        <f>COUNT(H376:AL376)</f>
        <v/>
      </c>
      <c r="AN376" s="12" t="n"/>
      <c r="AO376" s="12" t="n"/>
      <c r="AP376" s="12" t="n"/>
      <c r="AQ376" s="12" t="n"/>
      <c r="AR376" s="12" t="n"/>
      <c r="AS376" s="12" t="n"/>
      <c r="AT376" s="13">
        <f>SUM(H376:AL376)</f>
        <v/>
      </c>
      <c r="AU376" s="12" t="n"/>
      <c r="AV376" s="13">
        <f>SUM(H376,I376,J376,K376,L376,M376,N376,O376,T376,U376,AA376,AB376,AH376,AI376)</f>
        <v/>
      </c>
      <c r="AW376" s="12" t="n"/>
    </row>
    <row r="377" spans="1:49" ht="15.75" customHeight="1" s="55">
      <c r="A377" s="12" t="n">
        <v>371</v>
      </c>
      <c r="B377" s="12" t="s">
        <v>179</v>
      </c>
      <c r="C377" s="12" t="s">
        <v>175</v>
      </c>
      <c r="D377" s="12" t="s">
        <v>72</v>
      </c>
      <c r="E377" s="12" t="s">
        <v>105</v>
      </c>
      <c r="F377" s="12" t="s">
        <v>32</v>
      </c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5" t="n">
        <v>8</v>
      </c>
      <c r="Q377" s="15" t="n">
        <v>8</v>
      </c>
      <c r="R377" s="15" t="n">
        <v>8</v>
      </c>
      <c r="S377" s="15" t="n">
        <v>8</v>
      </c>
      <c r="T377" s="12" t="n"/>
      <c r="U377" s="12" t="n"/>
      <c r="V377" s="15" t="n">
        <v>8</v>
      </c>
      <c r="W377" s="12" t="n"/>
      <c r="X377" s="12" t="n"/>
      <c r="Y377" s="15" t="n">
        <v>8</v>
      </c>
      <c r="Z377" s="15" t="n">
        <v>8</v>
      </c>
      <c r="AA377" s="12" t="n"/>
      <c r="AB377" s="12" t="n"/>
      <c r="AC377" s="15" t="n">
        <v>8</v>
      </c>
      <c r="AD377" s="15" t="n">
        <v>8</v>
      </c>
      <c r="AE377" s="15" t="n">
        <v>8</v>
      </c>
      <c r="AF377" s="15" t="n">
        <v>8</v>
      </c>
      <c r="AG377" s="15" t="n">
        <v>8</v>
      </c>
      <c r="AH377" s="12" t="n"/>
      <c r="AI377" s="12" t="n"/>
      <c r="AJ377" s="12" t="n"/>
      <c r="AK377" s="12" t="n"/>
      <c r="AL377" s="12" t="n"/>
      <c r="AM377" s="13">
        <f>COUNT(H377:AL377)</f>
        <v/>
      </c>
      <c r="AN377" s="12" t="n"/>
      <c r="AO377" s="12" t="n"/>
      <c r="AP377" s="12" t="n"/>
      <c r="AQ377" s="12" t="n"/>
      <c r="AR377" s="12" t="n"/>
      <c r="AS377" s="12" t="n"/>
      <c r="AT377" s="13">
        <f>SUM(H377:AL377)</f>
        <v/>
      </c>
      <c r="AU377" s="12" t="n"/>
      <c r="AV377" s="13">
        <f>SUM(H377,I377,J377,K377,L377,M377,N377,O377,T377,U377,AA377,AB377,AH377,AI377)</f>
        <v/>
      </c>
      <c r="AW377" s="12" t="n"/>
    </row>
    <row r="378" spans="1:49" ht="15.75" customHeight="1" s="55">
      <c r="A378" s="12" t="n">
        <v>372</v>
      </c>
      <c r="B378" s="12" t="s">
        <v>179</v>
      </c>
      <c r="C378" s="12" t="s">
        <v>175</v>
      </c>
      <c r="D378" s="12" t="s">
        <v>72</v>
      </c>
      <c r="E378" s="12" t="s">
        <v>177</v>
      </c>
      <c r="F378" s="12" t="s">
        <v>32</v>
      </c>
      <c r="G378" s="12" t="s">
        <v>49</v>
      </c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5" t="n">
        <v>8</v>
      </c>
      <c r="X378" s="15" t="n">
        <v>8</v>
      </c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  <c r="AJ378" s="12" t="n"/>
      <c r="AK378" s="12" t="n"/>
      <c r="AL378" s="12" t="n"/>
      <c r="AM378" s="13">
        <f>SUM(H378:AL378)/8</f>
        <v/>
      </c>
      <c r="AN378" s="12" t="n"/>
      <c r="AO378" s="12" t="n"/>
      <c r="AP378" s="12" t="n"/>
      <c r="AQ378" s="12" t="n"/>
      <c r="AR378" s="12" t="n"/>
      <c r="AS378" s="13">
        <f>COUNTIF(H378:AL378,"В")+SUM(H378:AL378)/8</f>
        <v/>
      </c>
      <c r="AT378" s="13">
        <f>SUM(H378:AL378)</f>
        <v/>
      </c>
      <c r="AU378" s="12" t="n"/>
      <c r="AV378" s="12" t="n"/>
      <c r="AW378" s="12" t="n"/>
    </row>
    <row r="379" spans="1:49" ht="15.75" customHeight="1" s="55">
      <c r="A379" s="12" t="n">
        <v>373</v>
      </c>
      <c r="B379" s="12" t="s">
        <v>179</v>
      </c>
      <c r="C379" s="12" t="s">
        <v>175</v>
      </c>
      <c r="D379" s="12" t="s">
        <v>72</v>
      </c>
      <c r="E379" s="12" t="s">
        <v>105</v>
      </c>
      <c r="F379" s="12" t="s">
        <v>32</v>
      </c>
      <c r="G379" s="12" t="s">
        <v>49</v>
      </c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  <c r="AJ379" s="15" t="n">
        <v>8</v>
      </c>
      <c r="AK379" s="15" t="n">
        <v>8</v>
      </c>
      <c r="AL379" s="15" t="n">
        <v>8</v>
      </c>
      <c r="AM379" s="13">
        <f>SUM(H379:AL379)/8</f>
        <v/>
      </c>
      <c r="AN379" s="12" t="n"/>
      <c r="AO379" s="12" t="n"/>
      <c r="AP379" s="12" t="n"/>
      <c r="AQ379" s="12" t="n"/>
      <c r="AR379" s="12" t="n"/>
      <c r="AS379" s="13">
        <f>COUNTIF(H379:AL379,"В")+SUM(H379:AL379)/8</f>
        <v/>
      </c>
      <c r="AT379" s="13">
        <f>SUM(H379:AL379)</f>
        <v/>
      </c>
      <c r="AU379" s="12" t="n"/>
      <c r="AV379" s="12" t="n"/>
      <c r="AW379" s="12" t="n"/>
    </row>
    <row r="380" spans="1:49">
      <c r="A380" s="14" t="n">
        <v>374</v>
      </c>
      <c r="B380" s="14" t="s">
        <v>179</v>
      </c>
      <c r="C380" s="14" t="s">
        <v>175</v>
      </c>
      <c r="D380" s="14" t="s">
        <v>72</v>
      </c>
      <c r="E380" s="14" t="s">
        <v>33</v>
      </c>
      <c r="F380" s="14" t="n"/>
      <c r="G380" s="14" t="n"/>
      <c r="H380" s="14" t="n">
        <v>0</v>
      </c>
      <c r="I380" s="14" t="n">
        <v>0</v>
      </c>
      <c r="J380" s="14" t="n">
        <v>0</v>
      </c>
      <c r="K380" s="14" t="n">
        <v>0</v>
      </c>
      <c r="L380" s="14" t="n">
        <v>0</v>
      </c>
      <c r="M380" s="14" t="n">
        <v>0</v>
      </c>
      <c r="N380" s="14" t="n">
        <v>0</v>
      </c>
      <c r="O380" s="14" t="n">
        <v>0</v>
      </c>
      <c r="P380" s="14" t="n">
        <v>8</v>
      </c>
      <c r="Q380" s="14" t="n">
        <v>8</v>
      </c>
      <c r="R380" s="14" t="n">
        <v>8</v>
      </c>
      <c r="S380" s="14" t="n">
        <v>8</v>
      </c>
      <c r="T380" s="14" t="n">
        <v>0</v>
      </c>
      <c r="U380" s="14" t="n">
        <v>0</v>
      </c>
      <c r="V380" s="14" t="n">
        <v>8</v>
      </c>
      <c r="W380" s="14" t="n">
        <v>8</v>
      </c>
      <c r="X380" s="14" t="n">
        <v>8</v>
      </c>
      <c r="Y380" s="14" t="n">
        <v>8</v>
      </c>
      <c r="Z380" s="14" t="n">
        <v>8</v>
      </c>
      <c r="AA380" s="14" t="n">
        <v>0</v>
      </c>
      <c r="AB380" s="14" t="n">
        <v>0</v>
      </c>
      <c r="AC380" s="14" t="n">
        <v>8</v>
      </c>
      <c r="AD380" s="14" t="n">
        <v>8</v>
      </c>
      <c r="AE380" s="14" t="n">
        <v>8</v>
      </c>
      <c r="AF380" s="14" t="n">
        <v>8</v>
      </c>
      <c r="AG380" s="14" t="n">
        <v>8</v>
      </c>
      <c r="AH380" s="14" t="n">
        <v>0</v>
      </c>
      <c r="AI380" s="14" t="n">
        <v>0</v>
      </c>
      <c r="AJ380" s="14" t="n">
        <v>8</v>
      </c>
      <c r="AK380" s="14" t="n">
        <v>8</v>
      </c>
      <c r="AL380" s="14" t="n">
        <v>8</v>
      </c>
      <c r="AM380" s="14">
        <f>COUNT(IF(SUM(H374,H373)&gt;0,1,"FALSE"),IF(SUM(I373,I374)&gt;0,1,"FALSE"),IF(SUM(J374,J373)&gt;0,1,"FALSE"),IF(SUM(K373,K374)&gt;0,1,"FALSE"),IF(SUM(L374,L373)&gt;0,1,"FALSE"),IF(SUM(M374,M373)&gt;0,1,"FALSE"),IF(SUM(N374,N373)&gt;0,1,"FALSE"),IF(SUM(O373,O374)&gt;0,1,"FALSE"),IF(SUM(P375,P373,P374,P377,P376)&gt;0,1,"FALSE"),IF(SUM(Q373,Q375,Q376,Q377)&gt;0,1,"FALSE"),IF(SUM(R375,R376,R373,R377)&gt;0,1,"FALSE"),IF(SUM(S376,S373,S375,S377)&gt;0,1,"FALSE"),IF(SUM(T375,T376,T373,T377)&gt;0,1,"FALSE"),IF(SUM(U375,U376,U377,U373)&gt;0,1,"FALSE"),IF(SUM(V377,V375,V373,V376)&gt;0,1,"FALSE"),IF(SUM(Y377,Y373,Y375)&gt;0,1,"FALSE"),IF(SUM(Z373,Z375,Z377)&gt;0,1,"FALSE"),IF(SUM(AA375,AA373,AA377)&gt;0,1,"FALSE"),IF(SUM(AB373,AB377,AB375)&gt;0,1,"FALSE"),IF(SUM(AC375,AC373,AC377)&gt;0,1,"FALSE"),IF(SUM(AD377,AD373,AD375)&gt;0,1,"FALSE"),IF(SUM(AE375,AE377,AE373)&gt;0,1,"FALSE"),IF(SUM(AF375,AF377,AF373)&gt;0,1,"FALSE"),IF(SUM(AG377,AG373,AG375)&gt;0,1,"FALSE"),IF(SUM(AH375,AH377,AH373)&gt;0,1,"FALSE"),IF(SUM(AI377,AI373,AI375)&gt;0,1,"FALSE"),IF(SUM(W378)&gt;0,1,"FALSE"),IF(SUM(X378)&gt;0,1,"FALSE"),IF(SUM(AJ379)&gt;0,1,"FALSE"),IF(SUM(AK379)&gt;0,1,"FALSE"),IF(SUM(AL379)&gt;0,1,"FALSE"))</f>
        <v/>
      </c>
      <c r="AN380" s="14" t="n"/>
      <c r="AO380" s="14">
        <f>MAX(AO373:AO379)</f>
        <v/>
      </c>
      <c r="AP380" s="14">
        <f>MAX(AP373:AP379)</f>
        <v/>
      </c>
      <c r="AQ380" s="14">
        <f>MAX(AQ373:AQ379)</f>
        <v/>
      </c>
      <c r="AR380" s="14">
        <f>MAX(AR373:AR379)</f>
        <v/>
      </c>
      <c r="AS380" s="14">
        <f>SUM(AS373:AS379)</f>
        <v/>
      </c>
      <c r="AT380" s="14">
        <f>SUM(AT373:AT379)</f>
        <v/>
      </c>
      <c r="AU380" s="14">
        <f>SUM(AU373:AU379)</f>
        <v/>
      </c>
      <c r="AV380" s="14">
        <f>SUM(AV373:AV379)</f>
        <v/>
      </c>
      <c r="AW380" s="14">
        <f>SUM(AW373:AW379)</f>
        <v/>
      </c>
    </row>
    <row r="381" spans="1:49">
      <c r="A381" s="12" t="n">
        <v>375</v>
      </c>
      <c r="B381" s="12" t="s">
        <v>180</v>
      </c>
      <c r="C381" s="12" t="s">
        <v>175</v>
      </c>
      <c r="D381" s="12" t="s">
        <v>160</v>
      </c>
      <c r="E381" s="12" t="s">
        <v>43</v>
      </c>
      <c r="F381" s="12" t="s">
        <v>32</v>
      </c>
      <c r="G381" s="12" t="n"/>
      <c r="H381" s="12" t="s">
        <v>7</v>
      </c>
      <c r="I381" s="12" t="s">
        <v>7</v>
      </c>
      <c r="J381" s="12" t="s">
        <v>7</v>
      </c>
      <c r="K381" s="12" t="s">
        <v>7</v>
      </c>
      <c r="L381" s="12" t="s">
        <v>7</v>
      </c>
      <c r="M381" s="12" t="s">
        <v>7</v>
      </c>
      <c r="N381" s="12" t="s">
        <v>7</v>
      </c>
      <c r="O381" s="12" t="s">
        <v>7</v>
      </c>
      <c r="P381" s="12" t="n">
        <v>8</v>
      </c>
      <c r="Q381" s="12" t="n">
        <v>8</v>
      </c>
      <c r="R381" s="12" t="n">
        <v>8</v>
      </c>
      <c r="S381" s="12" t="n">
        <v>8</v>
      </c>
      <c r="T381" s="12" t="s">
        <v>7</v>
      </c>
      <c r="U381" s="12" t="s">
        <v>7</v>
      </c>
      <c r="V381" s="12" t="n">
        <v>8</v>
      </c>
      <c r="W381" s="12" t="n">
        <v>8</v>
      </c>
      <c r="X381" s="12" t="n">
        <v>8</v>
      </c>
      <c r="Y381" s="12" t="n">
        <v>8</v>
      </c>
      <c r="Z381" s="12" t="n">
        <v>8</v>
      </c>
      <c r="AA381" s="12" t="s">
        <v>7</v>
      </c>
      <c r="AB381" s="12" t="s">
        <v>7</v>
      </c>
      <c r="AC381" s="12" t="n">
        <v>8</v>
      </c>
      <c r="AD381" s="12" t="n">
        <v>8</v>
      </c>
      <c r="AE381" s="12" t="n">
        <v>8</v>
      </c>
      <c r="AF381" s="12" t="n">
        <v>2.8</v>
      </c>
      <c r="AG381" s="12" t="n"/>
      <c r="AH381" s="12" t="s">
        <v>7</v>
      </c>
      <c r="AI381" s="12" t="s">
        <v>7</v>
      </c>
      <c r="AJ381" s="12" t="n"/>
      <c r="AK381" s="12" t="n"/>
      <c r="AL381" s="12" t="n"/>
      <c r="AM381" s="13">
        <f>COUNT(H381:AL381)</f>
        <v/>
      </c>
      <c r="AN381" s="12" t="n"/>
      <c r="AO381" s="13">
        <f>COUNTIF(H381:AL381,"О")</f>
        <v/>
      </c>
      <c r="AP381" s="13">
        <f>COUNTIF(H381:AL381,"От")</f>
        <v/>
      </c>
      <c r="AQ381" s="13">
        <f>COUNTIF(H381:AL381,"Б")</f>
        <v/>
      </c>
      <c r="AR381" s="13">
        <f>COUNTIF(H381:AL381,"Н")</f>
        <v/>
      </c>
      <c r="AS381" s="12" t="n"/>
      <c r="AT381" s="13">
        <f>SUM(H381:AL381)</f>
        <v/>
      </c>
      <c r="AU381" s="12" t="n"/>
      <c r="AV381" s="13">
        <f>SUM(H381,I381,J381,K381,L381,M381,N381,O381,T381,U381,AA381,AB381,AH381,AI381)</f>
        <v/>
      </c>
      <c r="AW381" s="12" t="n"/>
    </row>
    <row r="382" spans="1:49">
      <c r="A382" s="12" t="n">
        <v>376</v>
      </c>
      <c r="B382" s="12" t="s">
        <v>180</v>
      </c>
      <c r="C382" s="12" t="s">
        <v>175</v>
      </c>
      <c r="D382" s="12" t="s">
        <v>160</v>
      </c>
      <c r="E382" s="12" t="s">
        <v>176</v>
      </c>
      <c r="F382" s="12" t="s">
        <v>32</v>
      </c>
      <c r="G382" s="12" t="n"/>
      <c r="H382" s="12" t="n"/>
      <c r="I382" s="12" t="n">
        <v>4</v>
      </c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  <c r="AJ382" s="12" t="n"/>
      <c r="AK382" s="12" t="n"/>
      <c r="AL382" s="12" t="n"/>
      <c r="AM382" s="13">
        <f>COUNT(H382:AL382)</f>
        <v/>
      </c>
      <c r="AN382" s="12" t="n"/>
      <c r="AO382" s="12" t="n"/>
      <c r="AP382" s="12" t="n"/>
      <c r="AQ382" s="12" t="n"/>
      <c r="AR382" s="12" t="n"/>
      <c r="AS382" s="12" t="n"/>
      <c r="AT382" s="13">
        <f>SUM(H382:AL382)</f>
        <v/>
      </c>
      <c r="AU382" s="12" t="n"/>
      <c r="AV382" s="13">
        <f>SUM(H382,I382,J382,K382,L382,M382,N382,O382,T382,U382,AA382,AB382,AH382,AI382)</f>
        <v/>
      </c>
      <c r="AW382" s="12" t="n"/>
    </row>
    <row r="383" spans="1:49">
      <c r="A383" s="12" t="n">
        <v>377</v>
      </c>
      <c r="B383" s="12" t="s">
        <v>180</v>
      </c>
      <c r="C383" s="12" t="s">
        <v>175</v>
      </c>
      <c r="D383" s="12" t="s">
        <v>160</v>
      </c>
      <c r="E383" s="12" t="s">
        <v>177</v>
      </c>
      <c r="F383" s="12" t="s">
        <v>32</v>
      </c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  <c r="AJ383" s="12" t="n"/>
      <c r="AK383" s="12" t="n"/>
      <c r="AL383" s="12" t="n"/>
      <c r="AM383" s="13">
        <f>COUNT(H383:AL383)</f>
        <v/>
      </c>
      <c r="AN383" s="12" t="n"/>
      <c r="AO383" s="12" t="n"/>
      <c r="AP383" s="12" t="n"/>
      <c r="AQ383" s="12" t="n"/>
      <c r="AR383" s="12" t="n"/>
      <c r="AS383" s="12" t="n"/>
      <c r="AT383" s="13">
        <f>SUM(H383:AL383)</f>
        <v/>
      </c>
      <c r="AU383" s="12" t="n"/>
      <c r="AV383" s="13">
        <f>SUM(H383,I383,J383,K383,L383,M383,N383,O383,T383,U383,AA383,AB383,AH383,AI383)</f>
        <v/>
      </c>
      <c r="AW383" s="12" t="n"/>
    </row>
    <row r="384" spans="1:49">
      <c r="A384" s="12" t="n">
        <v>378</v>
      </c>
      <c r="B384" s="12" t="s">
        <v>180</v>
      </c>
      <c r="C384" s="12" t="s">
        <v>175</v>
      </c>
      <c r="D384" s="12" t="s">
        <v>160</v>
      </c>
      <c r="E384" s="12" t="s">
        <v>178</v>
      </c>
      <c r="F384" s="12" t="s">
        <v>32</v>
      </c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  <c r="AJ384" s="12" t="n"/>
      <c r="AK384" s="12" t="n"/>
      <c r="AL384" s="12" t="n"/>
      <c r="AM384" s="13">
        <f>COUNT(H384:AL384)</f>
        <v/>
      </c>
      <c r="AN384" s="12" t="n"/>
      <c r="AO384" s="12" t="n"/>
      <c r="AP384" s="12" t="n"/>
      <c r="AQ384" s="12" t="n"/>
      <c r="AR384" s="12" t="n"/>
      <c r="AS384" s="12" t="n"/>
      <c r="AT384" s="13">
        <f>SUM(H384:AL384)</f>
        <v/>
      </c>
      <c r="AU384" s="12" t="n"/>
      <c r="AV384" s="13">
        <f>SUM(H384,I384,J384,K384,L384,M384,N384,O384,T384,U384,AA384,AB384,AH384,AI384)</f>
        <v/>
      </c>
      <c r="AW384" s="12" t="n"/>
    </row>
    <row r="385" spans="1:49" ht="15.75" customHeight="1" s="55">
      <c r="A385" s="12" t="n">
        <v>379</v>
      </c>
      <c r="B385" s="12" t="s">
        <v>180</v>
      </c>
      <c r="C385" s="12" t="s">
        <v>175</v>
      </c>
      <c r="D385" s="12" t="s">
        <v>160</v>
      </c>
      <c r="E385" s="12" t="s">
        <v>105</v>
      </c>
      <c r="F385" s="12" t="s">
        <v>32</v>
      </c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5" t="n">
        <v>5.2</v>
      </c>
      <c r="AG385" s="15" t="n">
        <v>8</v>
      </c>
      <c r="AH385" s="12" t="n"/>
      <c r="AI385" s="12" t="n"/>
      <c r="AJ385" s="15" t="n">
        <v>8</v>
      </c>
      <c r="AK385" s="15" t="n">
        <v>8</v>
      </c>
      <c r="AL385" s="15" t="n">
        <v>8</v>
      </c>
      <c r="AM385" s="13">
        <f>COUNT(H385:AL385)</f>
        <v/>
      </c>
      <c r="AN385" s="12" t="n"/>
      <c r="AO385" s="12" t="n"/>
      <c r="AP385" s="12" t="n"/>
      <c r="AQ385" s="12" t="n"/>
      <c r="AR385" s="12" t="n"/>
      <c r="AS385" s="12" t="n"/>
      <c r="AT385" s="13">
        <f>SUM(H385:AL385)</f>
        <v/>
      </c>
      <c r="AU385" s="12" t="n"/>
      <c r="AV385" s="13">
        <f>SUM(H385,I385,J385,K385,L385,M385,N385,O385,T385,U385,AA385,AB385,AH385,AI385)</f>
        <v/>
      </c>
      <c r="AW385" s="12" t="n"/>
    </row>
    <row r="386" spans="1:49">
      <c r="A386" s="14" t="n">
        <v>380</v>
      </c>
      <c r="B386" s="14" t="s">
        <v>180</v>
      </c>
      <c r="C386" s="14" t="s">
        <v>175</v>
      </c>
      <c r="D386" s="14" t="s">
        <v>160</v>
      </c>
      <c r="E386" s="14" t="s">
        <v>33</v>
      </c>
      <c r="F386" s="14" t="n"/>
      <c r="G386" s="14" t="n"/>
      <c r="H386" s="14" t="n">
        <v>0</v>
      </c>
      <c r="I386" s="14" t="n">
        <v>0</v>
      </c>
      <c r="J386" s="14" t="n">
        <v>0</v>
      </c>
      <c r="K386" s="14" t="n">
        <v>0</v>
      </c>
      <c r="L386" s="14" t="n">
        <v>0</v>
      </c>
      <c r="M386" s="14" t="n">
        <v>0</v>
      </c>
      <c r="N386" s="14" t="n">
        <v>0</v>
      </c>
      <c r="O386" s="14" t="n">
        <v>0</v>
      </c>
      <c r="P386" s="14" t="n">
        <v>8</v>
      </c>
      <c r="Q386" s="14" t="n">
        <v>8</v>
      </c>
      <c r="R386" s="14" t="n">
        <v>8</v>
      </c>
      <c r="S386" s="14" t="n">
        <v>8</v>
      </c>
      <c r="T386" s="14" t="n">
        <v>0</v>
      </c>
      <c r="U386" s="14" t="n">
        <v>0</v>
      </c>
      <c r="V386" s="14" t="n">
        <v>8</v>
      </c>
      <c r="W386" s="14" t="n">
        <v>8</v>
      </c>
      <c r="X386" s="14" t="n">
        <v>8</v>
      </c>
      <c r="Y386" s="14" t="n">
        <v>8</v>
      </c>
      <c r="Z386" s="14" t="n">
        <v>8</v>
      </c>
      <c r="AA386" s="14" t="n">
        <v>0</v>
      </c>
      <c r="AB386" s="14" t="n">
        <v>0</v>
      </c>
      <c r="AC386" s="14" t="n">
        <v>8</v>
      </c>
      <c r="AD386" s="14" t="n">
        <v>8</v>
      </c>
      <c r="AE386" s="14" t="n">
        <v>8</v>
      </c>
      <c r="AF386" s="14" t="n">
        <v>8</v>
      </c>
      <c r="AG386" s="14" t="n">
        <v>8</v>
      </c>
      <c r="AH386" s="14" t="n">
        <v>0</v>
      </c>
      <c r="AI386" s="14" t="n">
        <v>0</v>
      </c>
      <c r="AJ386" s="14" t="n">
        <v>8</v>
      </c>
      <c r="AK386" s="14" t="n">
        <v>8</v>
      </c>
      <c r="AL386" s="14" t="n">
        <v>8</v>
      </c>
      <c r="AM386" s="14">
        <f>COUNT(IF(SUM(H381)&gt;0,1,"FALSE"),IF(SUM(I382,I381)&gt;0,1,"FALSE"),IF(SUM(J381,J382)&gt;0,1,"FALSE"),IF(SUM(K382,K381)&gt;0,1,"FALSE"),IF(SUM(L381,L382)&gt;0,1,"FALSE"),IF(SUM(M381,M382)&gt;0,1,"FALSE"),IF(SUM(N382,N381)&gt;0,1,"FALSE"),IF(SUM(O382,O381)&gt;0,1,"FALSE"),IF(SUM(P383,P381,P382,P384)&gt;0,1,"FALSE"),IF(SUM(Q383,Q384,Q381)&gt;0,1,"FALSE"),IF(SUM(R383,R381,R384)&gt;0,1,"FALSE"),IF(SUM(S384,S383,S381)&gt;0,1,"FALSE"),IF(SUM(T381,T383,T384)&gt;0,1,"FALSE"),IF(SUM(U383,U384,U381)&gt;0,1,"FALSE"),IF(SUM(V381,V383,V384)&gt;0,1,"FALSE"),IF(SUM(W383,W381)&gt;0,1,"FALSE"),IF(SUM(X381,X385,X383)&gt;0,1,"FALSE"),IF(SUM(Y385,Y381,Y383)&gt;0,1,"FALSE"),IF(SUM(Z383,Z385,Z381)&gt;0,1,"FALSE"),IF(SUM(AA385,AA381,AA383)&gt;0,1,"FALSE"),IF(SUM(AB383,AB385,AB381)&gt;0,1,"FALSE"),IF(SUM(AC385,AC383,AC381)&gt;0,1,"FALSE"),IF(SUM(AD385,AD381,AD383)&gt;0,1,"FALSE"),IF(SUM(AE385,AE381,AE383)&gt;0,1,"FALSE"),IF(SUM(AF381,AF383,AF385)&gt;0,1,"FALSE"),IF(SUM(AG385,AG381,AG383)&gt;0,1,"FALSE"),IF(SUM(AH385,AH381,AH383)&gt;0,1,"FALSE"),IF(SUM(AI383,AI381,AI385)&gt;0,1,"FALSE"),IF(SUM(AJ385,AJ383,AJ381)&gt;0,1,"FALSE"),IF(SUM(AK381,AK385,AK383)&gt;0,1,"FALSE"),IF(SUM(AL381,AL385,AL383)&gt;0,1,"FALSE"))</f>
        <v/>
      </c>
      <c r="AN386" s="14" t="n"/>
      <c r="AO386" s="14">
        <f>MAX(AO381:AO385)</f>
        <v/>
      </c>
      <c r="AP386" s="14">
        <f>MAX(AP381:AP385)</f>
        <v/>
      </c>
      <c r="AQ386" s="14">
        <f>MAX(AQ381:AQ385)</f>
        <v/>
      </c>
      <c r="AR386" s="14">
        <f>MAX(AR381:AR385)</f>
        <v/>
      </c>
      <c r="AS386" s="14">
        <f>SUM(AS381:AS385)</f>
        <v/>
      </c>
      <c r="AT386" s="14">
        <f>SUM(AT381:AT385)</f>
        <v/>
      </c>
      <c r="AU386" s="14">
        <f>SUM(AU381:AU385)</f>
        <v/>
      </c>
      <c r="AV386" s="14">
        <f>SUM(AV381:AV385)</f>
        <v/>
      </c>
      <c r="AW386" s="14">
        <f>SUM(AW381:AW385)</f>
        <v/>
      </c>
    </row>
    <row r="387" spans="1:49">
      <c r="A387" s="12" t="n">
        <v>381</v>
      </c>
      <c r="B387" s="12" t="s">
        <v>181</v>
      </c>
      <c r="C387" s="12" t="s">
        <v>175</v>
      </c>
      <c r="D387" s="12" t="s">
        <v>109</v>
      </c>
      <c r="E387" s="12" t="s">
        <v>43</v>
      </c>
      <c r="F387" s="12" t="s">
        <v>32</v>
      </c>
      <c r="G387" s="12" t="n"/>
      <c r="H387" s="12" t="s">
        <v>7</v>
      </c>
      <c r="I387" s="12" t="s">
        <v>7</v>
      </c>
      <c r="J387" s="12" t="s">
        <v>7</v>
      </c>
      <c r="K387" s="12" t="s">
        <v>7</v>
      </c>
      <c r="L387" s="12" t="s">
        <v>7</v>
      </c>
      <c r="M387" s="12" t="s">
        <v>7</v>
      </c>
      <c r="N387" s="12" t="s">
        <v>7</v>
      </c>
      <c r="O387" s="12" t="s">
        <v>7</v>
      </c>
      <c r="P387" s="12" t="n">
        <v>8</v>
      </c>
      <c r="Q387" s="12" t="n">
        <v>8</v>
      </c>
      <c r="R387" s="12" t="n">
        <v>8</v>
      </c>
      <c r="S387" s="12" t="n">
        <v>7.93333</v>
      </c>
      <c r="T387" s="12" t="s">
        <v>7</v>
      </c>
      <c r="U387" s="12" t="s">
        <v>7</v>
      </c>
      <c r="V387" s="12" t="n">
        <v>8</v>
      </c>
      <c r="W387" s="12" t="n"/>
      <c r="X387" s="12" t="n"/>
      <c r="Y387" s="12" t="n">
        <v>8</v>
      </c>
      <c r="Z387" s="12" t="n">
        <v>8</v>
      </c>
      <c r="AA387" s="12" t="s">
        <v>7</v>
      </c>
      <c r="AB387" s="12" t="s">
        <v>7</v>
      </c>
      <c r="AC387" s="12" t="n">
        <v>8</v>
      </c>
      <c r="AD387" s="12" t="n">
        <v>8</v>
      </c>
      <c r="AE387" s="12" t="n">
        <v>8</v>
      </c>
      <c r="AF387" s="12" t="n">
        <v>5.26667</v>
      </c>
      <c r="AG387" s="12" t="n"/>
      <c r="AH387" s="12" t="s">
        <v>7</v>
      </c>
      <c r="AI387" s="12" t="s">
        <v>7</v>
      </c>
      <c r="AJ387" s="12" t="n"/>
      <c r="AK387" s="12" t="n"/>
      <c r="AL387" s="12" t="n"/>
      <c r="AM387" s="13">
        <f>COUNT(H387:AL387)</f>
        <v/>
      </c>
      <c r="AN387" s="12" t="n"/>
      <c r="AO387" s="13">
        <f>COUNTIF(H387:AL387,"О")</f>
        <v/>
      </c>
      <c r="AP387" s="13">
        <f>COUNTIF(H387:AL387,"От")</f>
        <v/>
      </c>
      <c r="AQ387" s="13">
        <f>COUNTIF(H387:AL387,"Б")</f>
        <v/>
      </c>
      <c r="AR387" s="13">
        <f>COUNTIF(H387:AL387,"Н")</f>
        <v/>
      </c>
      <c r="AS387" s="12" t="n"/>
      <c r="AT387" s="13">
        <f>SUM(H387:AL387)</f>
        <v/>
      </c>
      <c r="AU387" s="12" t="n"/>
      <c r="AV387" s="13">
        <f>SUM(H387,I387,J387,K387,L387,M387,N387,O387,T387,U387,AA387,AB387,AH387,AI387)</f>
        <v/>
      </c>
      <c r="AW387" s="12" t="n"/>
    </row>
    <row r="388" spans="1:49">
      <c r="A388" s="12" t="n">
        <v>382</v>
      </c>
      <c r="B388" s="12" t="s">
        <v>181</v>
      </c>
      <c r="C388" s="12" t="s">
        <v>175</v>
      </c>
      <c r="D388" s="12" t="s">
        <v>109</v>
      </c>
      <c r="E388" s="12" t="s">
        <v>176</v>
      </c>
      <c r="F388" s="12" t="s">
        <v>32</v>
      </c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  <c r="AJ388" s="12" t="n"/>
      <c r="AK388" s="12" t="n"/>
      <c r="AL388" s="12" t="n"/>
      <c r="AM388" s="13">
        <f>COUNT(H388:AL388)</f>
        <v/>
      </c>
      <c r="AN388" s="12" t="n"/>
      <c r="AO388" s="12" t="n"/>
      <c r="AP388" s="12" t="n"/>
      <c r="AQ388" s="12" t="n"/>
      <c r="AR388" s="12" t="n"/>
      <c r="AS388" s="12" t="n"/>
      <c r="AT388" s="13">
        <f>SUM(H388:AL388)</f>
        <v/>
      </c>
      <c r="AU388" s="12" t="n"/>
      <c r="AV388" s="13">
        <f>SUM(H388,I388,J388,K388,L388,M388,N388,O388,T388,U388,AA388,AB388,AH388,AI388)</f>
        <v/>
      </c>
      <c r="AW388" s="12" t="n"/>
    </row>
    <row r="389" spans="1:49">
      <c r="A389" s="12" t="n">
        <v>383</v>
      </c>
      <c r="B389" s="12" t="s">
        <v>181</v>
      </c>
      <c r="C389" s="12" t="s">
        <v>175</v>
      </c>
      <c r="D389" s="12" t="s">
        <v>109</v>
      </c>
      <c r="E389" s="12" t="s">
        <v>177</v>
      </c>
      <c r="F389" s="12" t="s">
        <v>32</v>
      </c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  <c r="AJ389" s="12" t="n"/>
      <c r="AK389" s="12" t="n"/>
      <c r="AL389" s="12" t="n"/>
      <c r="AM389" s="13">
        <f>COUNT(H389:AL389)</f>
        <v/>
      </c>
      <c r="AN389" s="12" t="n"/>
      <c r="AO389" s="12" t="n"/>
      <c r="AP389" s="12" t="n"/>
      <c r="AQ389" s="12" t="n"/>
      <c r="AR389" s="12" t="n"/>
      <c r="AS389" s="12" t="n"/>
      <c r="AT389" s="13">
        <f>SUM(H389:AL389)</f>
        <v/>
      </c>
      <c r="AU389" s="12" t="n"/>
      <c r="AV389" s="13">
        <f>SUM(H389,I389,J389,K389,L389,M389,N389,O389,T389,U389,AA389,AB389,AH389,AI389)</f>
        <v/>
      </c>
      <c r="AW389" s="12" t="n"/>
    </row>
    <row r="390" spans="1:49">
      <c r="A390" s="12" t="n">
        <v>384</v>
      </c>
      <c r="B390" s="12" t="s">
        <v>181</v>
      </c>
      <c r="C390" s="12" t="s">
        <v>175</v>
      </c>
      <c r="D390" s="12" t="s">
        <v>109</v>
      </c>
      <c r="E390" s="12" t="s">
        <v>178</v>
      </c>
      <c r="F390" s="12" t="s">
        <v>32</v>
      </c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  <c r="AJ390" s="12" t="n"/>
      <c r="AK390" s="12" t="n"/>
      <c r="AL390" s="12" t="n"/>
      <c r="AM390" s="13">
        <f>COUNT(H390:AL390)</f>
        <v/>
      </c>
      <c r="AN390" s="12" t="n"/>
      <c r="AO390" s="12" t="n"/>
      <c r="AP390" s="12" t="n"/>
      <c r="AQ390" s="12" t="n"/>
      <c r="AR390" s="12" t="n"/>
      <c r="AS390" s="12" t="n"/>
      <c r="AT390" s="13">
        <f>SUM(H390:AL390)</f>
        <v/>
      </c>
      <c r="AU390" s="12" t="n"/>
      <c r="AV390" s="13">
        <f>SUM(H390,I390,J390,K390,L390,M390,N390,O390,T390,U390,AA390,AB390,AH390,AI390)</f>
        <v/>
      </c>
      <c r="AW390" s="12" t="n"/>
    </row>
    <row r="391" spans="1:49" ht="15.75" customHeight="1" s="55">
      <c r="A391" s="12" t="n">
        <v>385</v>
      </c>
      <c r="B391" s="12" t="s">
        <v>181</v>
      </c>
      <c r="C391" s="12" t="s">
        <v>175</v>
      </c>
      <c r="D391" s="12" t="s">
        <v>109</v>
      </c>
      <c r="E391" s="12" t="s">
        <v>105</v>
      </c>
      <c r="F391" s="12" t="s">
        <v>32</v>
      </c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5" t="n">
        <v>0.06666999999999999</v>
      </c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5" t="n">
        <v>2.73333</v>
      </c>
      <c r="AG391" s="15" t="n">
        <v>8</v>
      </c>
      <c r="AH391" s="12" t="n"/>
      <c r="AI391" s="12" t="n"/>
      <c r="AJ391" s="12" t="n"/>
      <c r="AK391" s="12" t="n"/>
      <c r="AL391" s="12" t="n"/>
      <c r="AM391" s="13">
        <f>COUNT(H391:AL391)</f>
        <v/>
      </c>
      <c r="AN391" s="12" t="n"/>
      <c r="AO391" s="12" t="n"/>
      <c r="AP391" s="12" t="n"/>
      <c r="AQ391" s="12" t="n"/>
      <c r="AR391" s="12" t="n"/>
      <c r="AS391" s="12" t="n"/>
      <c r="AT391" s="13">
        <f>SUM(H391:AL391)</f>
        <v/>
      </c>
      <c r="AU391" s="12" t="n"/>
      <c r="AV391" s="13">
        <f>SUM(H391,I391,J391,K391,L391,M391,N391,O391,T391,U391,AA391,AB391,AH391,AI391)</f>
        <v/>
      </c>
      <c r="AW391" s="12" t="n"/>
    </row>
    <row r="392" spans="1:49" ht="15.75" customHeight="1" s="55">
      <c r="A392" s="12" t="n">
        <v>386</v>
      </c>
      <c r="B392" s="12" t="s">
        <v>181</v>
      </c>
      <c r="C392" s="12" t="s">
        <v>175</v>
      </c>
      <c r="D392" s="12" t="s">
        <v>109</v>
      </c>
      <c r="E392" s="12" t="s">
        <v>177</v>
      </c>
      <c r="F392" s="12" t="s">
        <v>32</v>
      </c>
      <c r="G392" s="12" t="s">
        <v>49</v>
      </c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5" t="n">
        <v>8</v>
      </c>
      <c r="X392" s="15" t="n">
        <v>8</v>
      </c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  <c r="AJ392" s="15" t="n">
        <v>8</v>
      </c>
      <c r="AK392" s="15" t="n">
        <v>8</v>
      </c>
      <c r="AL392" s="15" t="n">
        <v>8</v>
      </c>
      <c r="AM392" s="13">
        <f>SUM(H392:AL392)/8</f>
        <v/>
      </c>
      <c r="AN392" s="12" t="n"/>
      <c r="AO392" s="12" t="n"/>
      <c r="AP392" s="12" t="n"/>
      <c r="AQ392" s="12" t="n"/>
      <c r="AR392" s="12" t="n"/>
      <c r="AS392" s="13">
        <f>COUNTIF(H392:AL392,"В")+SUM(H392:AL392)/8</f>
        <v/>
      </c>
      <c r="AT392" s="13">
        <f>SUM(H392:AL392)</f>
        <v/>
      </c>
      <c r="AU392" s="12" t="n"/>
      <c r="AV392" s="12" t="n"/>
      <c r="AW392" s="12" t="n"/>
    </row>
    <row r="393" spans="1:49">
      <c r="A393" s="14" t="n">
        <v>387</v>
      </c>
      <c r="B393" s="14" t="s">
        <v>181</v>
      </c>
      <c r="C393" s="14" t="s">
        <v>175</v>
      </c>
      <c r="D393" s="14" t="s">
        <v>109</v>
      </c>
      <c r="E393" s="14" t="s">
        <v>33</v>
      </c>
      <c r="F393" s="14" t="n"/>
      <c r="G393" s="14" t="n"/>
      <c r="H393" s="14" t="n">
        <v>0</v>
      </c>
      <c r="I393" s="14" t="n">
        <v>0</v>
      </c>
      <c r="J393" s="14" t="n">
        <v>0</v>
      </c>
      <c r="K393" s="14" t="n">
        <v>0</v>
      </c>
      <c r="L393" s="14" t="n">
        <v>0</v>
      </c>
      <c r="M393" s="14" t="n">
        <v>0</v>
      </c>
      <c r="N393" s="14" t="n">
        <v>0</v>
      </c>
      <c r="O393" s="14" t="n">
        <v>0</v>
      </c>
      <c r="P393" s="14" t="n">
        <v>8</v>
      </c>
      <c r="Q393" s="14" t="n">
        <v>8</v>
      </c>
      <c r="R393" s="14" t="n">
        <v>8</v>
      </c>
      <c r="S393" s="14" t="n">
        <v>8</v>
      </c>
      <c r="T393" s="14" t="n">
        <v>0</v>
      </c>
      <c r="U393" s="14" t="n">
        <v>0</v>
      </c>
      <c r="V393" s="14" t="n">
        <v>8</v>
      </c>
      <c r="W393" s="14" t="n">
        <v>8</v>
      </c>
      <c r="X393" s="14" t="n">
        <v>8</v>
      </c>
      <c r="Y393" s="14" t="n">
        <v>8</v>
      </c>
      <c r="Z393" s="14" t="n">
        <v>8</v>
      </c>
      <c r="AA393" s="14" t="n">
        <v>0</v>
      </c>
      <c r="AB393" s="14" t="n">
        <v>0</v>
      </c>
      <c r="AC393" s="14" t="n">
        <v>8</v>
      </c>
      <c r="AD393" s="14" t="n">
        <v>8</v>
      </c>
      <c r="AE393" s="14" t="n">
        <v>8</v>
      </c>
      <c r="AF393" s="14" t="n">
        <v>8</v>
      </c>
      <c r="AG393" s="14" t="n">
        <v>8</v>
      </c>
      <c r="AH393" s="14" t="n">
        <v>0</v>
      </c>
      <c r="AI393" s="14" t="n">
        <v>0</v>
      </c>
      <c r="AJ393" s="14" t="n">
        <v>8</v>
      </c>
      <c r="AK393" s="14" t="n">
        <v>8</v>
      </c>
      <c r="AL393" s="14" t="n">
        <v>8</v>
      </c>
      <c r="AM393" s="14">
        <f>COUNT(IF(SUM(H387)&gt;0,1,"FALSE"),IF(SUM(I388,I387)&gt;0,1,"FALSE"),IF(SUM(J388,J387)&gt;0,1,"FALSE"),IF(SUM(K387,K388)&gt;0,1,"FALSE"),IF(SUM(L387,L388)&gt;0,1,"FALSE"),IF(SUM(M388,M387)&gt;0,1,"FALSE"),IF(SUM(N387,N388)&gt;0,1,"FALSE"),IF(SUM(O387,O388)&gt;0,1,"FALSE"),IF(SUM(P388,P387,P390,P389)&gt;0,1,"FALSE"),IF(SUM(Q389,Q387,Q390)&gt;0,1,"FALSE"),IF(SUM(R390,R389,R387)&gt;0,1,"FALSE"),IF(SUM(S387,S390,S389,S391)&gt;0,1,"FALSE"),IF(SUM(T390,T387,T389)&gt;0,1,"FALSE"),IF(SUM(U390,U389,U387)&gt;0,1,"FALSE"),IF(SUM(V387,V390,V389)&gt;0,1,"FALSE"),IF(SUM(Y391,Y387,Y389)&gt;0,1,"FALSE"),IF(SUM(Z389,Z387,Z391)&gt;0,1,"FALSE"),IF(SUM(AA389,AA387,AA391)&gt;0,1,"FALSE"),IF(SUM(AB387,AB391,AB389)&gt;0,1,"FALSE"),IF(SUM(AC391,AC389,AC387)&gt;0,1,"FALSE"),IF(SUM(AD391,AD387,AD389)&gt;0,1,"FALSE"),IF(SUM(AE387,AE389,AE391)&gt;0,1,"FALSE"),IF(SUM(AF389,AF387,AF391)&gt;0,1,"FALSE"),IF(SUM(AG391,AG387,AG389)&gt;0,1,"FALSE"),IF(SUM(AH389,AH391,AH387)&gt;0,1,"FALSE"),IF(SUM(AI389,AI391,AI387)&gt;0,1,"FALSE"),IF(SUM(W392)&gt;0,1,"FALSE"),IF(SUM(X392)&gt;0,1,"FALSE"),IF(SUM(AJ392)&gt;0,1,"FALSE"),IF(SUM(AK392)&gt;0,1,"FALSE"),IF(SUM(AL392)&gt;0,1,"FALSE"))</f>
        <v/>
      </c>
      <c r="AN393" s="14" t="n"/>
      <c r="AO393" s="14">
        <f>MAX(AO387:AO392)</f>
        <v/>
      </c>
      <c r="AP393" s="14">
        <f>MAX(AP387:AP392)</f>
        <v/>
      </c>
      <c r="AQ393" s="14">
        <f>MAX(AQ387:AQ392)</f>
        <v/>
      </c>
      <c r="AR393" s="14">
        <f>MAX(AR387:AR392)</f>
        <v/>
      </c>
      <c r="AS393" s="14">
        <f>SUM(AS387:AS392)</f>
        <v/>
      </c>
      <c r="AT393" s="14">
        <f>SUM(AT387:AT392)</f>
        <v/>
      </c>
      <c r="AU393" s="14">
        <f>SUM(AU387:AU392)</f>
        <v/>
      </c>
      <c r="AV393" s="14">
        <f>SUM(AV387:AV392)</f>
        <v/>
      </c>
      <c r="AW393" s="14">
        <f>SUM(AW387:AW392)</f>
        <v/>
      </c>
    </row>
    <row r="394" spans="1:49">
      <c r="A394" s="12" t="n">
        <v>388</v>
      </c>
      <c r="B394" s="12" t="s">
        <v>182</v>
      </c>
      <c r="C394" s="12" t="s">
        <v>183</v>
      </c>
      <c r="D394" s="12" t="s">
        <v>184</v>
      </c>
      <c r="E394" s="12" t="s">
        <v>31</v>
      </c>
      <c r="F394" s="12" t="s">
        <v>32</v>
      </c>
      <c r="G394" s="12" t="n"/>
      <c r="H394" s="12" t="s">
        <v>7</v>
      </c>
      <c r="I394" s="12" t="s">
        <v>7</v>
      </c>
      <c r="J394" s="12" t="s">
        <v>7</v>
      </c>
      <c r="K394" s="12" t="s">
        <v>7</v>
      </c>
      <c r="L394" s="12" t="s">
        <v>7</v>
      </c>
      <c r="M394" s="12" t="s">
        <v>7</v>
      </c>
      <c r="N394" s="12" t="s">
        <v>7</v>
      </c>
      <c r="O394" s="12" t="s">
        <v>7</v>
      </c>
      <c r="P394" s="12" t="n">
        <v>8</v>
      </c>
      <c r="Q394" s="12" t="n">
        <v>8</v>
      </c>
      <c r="R394" s="12" t="n">
        <v>8</v>
      </c>
      <c r="S394" s="12" t="n">
        <v>8</v>
      </c>
      <c r="T394" s="12" t="s">
        <v>7</v>
      </c>
      <c r="U394" s="12" t="s">
        <v>7</v>
      </c>
      <c r="V394" s="12" t="n">
        <v>8</v>
      </c>
      <c r="W394" s="12" t="n">
        <v>8</v>
      </c>
      <c r="X394" s="12" t="n">
        <v>8</v>
      </c>
      <c r="Y394" s="12" t="n">
        <v>8</v>
      </c>
      <c r="Z394" s="12" t="n">
        <v>8</v>
      </c>
      <c r="AA394" s="12" t="s">
        <v>7</v>
      </c>
      <c r="AB394" s="12" t="s">
        <v>7</v>
      </c>
      <c r="AC394" s="12" t="n">
        <v>8</v>
      </c>
      <c r="AD394" s="12" t="n">
        <v>8</v>
      </c>
      <c r="AE394" s="12" t="n">
        <v>8</v>
      </c>
      <c r="AF394" s="12" t="n">
        <v>8</v>
      </c>
      <c r="AG394" s="12" t="n">
        <v>8</v>
      </c>
      <c r="AH394" s="12" t="s">
        <v>7</v>
      </c>
      <c r="AI394" s="12" t="s">
        <v>7</v>
      </c>
      <c r="AJ394" s="12" t="n">
        <v>8</v>
      </c>
      <c r="AK394" s="12" t="n">
        <v>8</v>
      </c>
      <c r="AL394" s="12" t="n">
        <v>8</v>
      </c>
      <c r="AM394" s="13">
        <f>COUNT(H394:AL394)</f>
        <v/>
      </c>
      <c r="AN394" s="12" t="n"/>
      <c r="AO394" s="13">
        <f>COUNTIF(H394:AL394,"О")</f>
        <v/>
      </c>
      <c r="AP394" s="13">
        <f>COUNTIF(H394:AL394,"От")</f>
        <v/>
      </c>
      <c r="AQ394" s="13">
        <f>COUNTIF(H394:AL394,"Б")</f>
        <v/>
      </c>
      <c r="AR394" s="13">
        <f>COUNTIF(H394:AL394,"Н")</f>
        <v/>
      </c>
      <c r="AS394" s="12" t="n"/>
      <c r="AT394" s="13">
        <f>SUM(H394:AL394)</f>
        <v/>
      </c>
      <c r="AU394" s="12" t="n"/>
      <c r="AV394" s="13">
        <f>SUM(H394,I394,J394,K394,L394,M394,N394,O394,T394,U394,AA394,AB394,AH394,AI394)</f>
        <v/>
      </c>
      <c r="AW394" s="12" t="n"/>
    </row>
    <row r="395" spans="1:49">
      <c r="A395" s="14" t="n">
        <v>389</v>
      </c>
      <c r="B395" s="14" t="s">
        <v>182</v>
      </c>
      <c r="C395" s="14" t="s">
        <v>183</v>
      </c>
      <c r="D395" s="14" t="s">
        <v>184</v>
      </c>
      <c r="E395" s="14" t="s">
        <v>33</v>
      </c>
      <c r="F395" s="14" t="n"/>
      <c r="G395" s="14" t="n"/>
      <c r="H395" s="14" t="n">
        <v>0</v>
      </c>
      <c r="I395" s="14" t="n">
        <v>0</v>
      </c>
      <c r="J395" s="14" t="n">
        <v>0</v>
      </c>
      <c r="K395" s="14" t="n">
        <v>0</v>
      </c>
      <c r="L395" s="14" t="n">
        <v>0</v>
      </c>
      <c r="M395" s="14" t="n">
        <v>0</v>
      </c>
      <c r="N395" s="14" t="n">
        <v>0</v>
      </c>
      <c r="O395" s="14" t="n">
        <v>0</v>
      </c>
      <c r="P395" s="14" t="n">
        <v>8</v>
      </c>
      <c r="Q395" s="14" t="n">
        <v>8</v>
      </c>
      <c r="R395" s="14" t="n">
        <v>8</v>
      </c>
      <c r="S395" s="14" t="n">
        <v>8</v>
      </c>
      <c r="T395" s="14" t="n">
        <v>0</v>
      </c>
      <c r="U395" s="14" t="n">
        <v>0</v>
      </c>
      <c r="V395" s="14" t="n">
        <v>8</v>
      </c>
      <c r="W395" s="14" t="n">
        <v>8</v>
      </c>
      <c r="X395" s="14" t="n">
        <v>8</v>
      </c>
      <c r="Y395" s="14" t="n">
        <v>8</v>
      </c>
      <c r="Z395" s="14" t="n">
        <v>8</v>
      </c>
      <c r="AA395" s="14" t="n">
        <v>0</v>
      </c>
      <c r="AB395" s="14" t="n">
        <v>0</v>
      </c>
      <c r="AC395" s="14" t="n">
        <v>8</v>
      </c>
      <c r="AD395" s="14" t="n">
        <v>8</v>
      </c>
      <c r="AE395" s="14" t="n">
        <v>8</v>
      </c>
      <c r="AF395" s="14" t="n">
        <v>8</v>
      </c>
      <c r="AG395" s="14" t="n">
        <v>8</v>
      </c>
      <c r="AH395" s="14" t="n">
        <v>0</v>
      </c>
      <c r="AI395" s="14" t="n">
        <v>0</v>
      </c>
      <c r="AJ395" s="14" t="n">
        <v>8</v>
      </c>
      <c r="AK395" s="14" t="n">
        <v>8</v>
      </c>
      <c r="AL395" s="14" t="n">
        <v>8</v>
      </c>
      <c r="AM395" s="14">
        <f>COUNT(IF(SUM(H394)&gt;0,1,"FALSE"),IF(SUM(I394)&gt;0,1,"FALSE"),IF(SUM(J394)&gt;0,1,"FALSE"),IF(SUM(K394)&gt;0,1,"FALSE"),IF(SUM(L394)&gt;0,1,"FALSE"),IF(SUM(M394)&gt;0,1,"FALSE"),IF(SUM(N394)&gt;0,1,"FALSE"),IF(SUM(O394)&gt;0,1,"FALSE"),IF(SUM(P394)&gt;0,1,"FALSE"),IF(SUM(Q394)&gt;0,1,"FALSE"),IF(SUM(R394)&gt;0,1,"FALSE"),IF(SUM(S394)&gt;0,1,"FALSE"),IF(SUM(T394)&gt;0,1,"FALSE"),IF(SUM(U394)&gt;0,1,"FALSE"),IF(SUM(V394)&gt;0,1,"FALSE"),IF(SUM(W394)&gt;0,1,"FALSE"),IF(SUM(X394)&gt;0,1,"FALSE"),IF(SUM(Y394)&gt;0,1,"FALSE"),IF(SUM(Z394)&gt;0,1,"FALSE"),IF(SUM(AA394)&gt;0,1,"FALSE"),IF(SUM(AB394)&gt;0,1,"FALSE"),IF(SUM(AC394)&gt;0,1,"FALSE"),IF(SUM(AD394)&gt;0,1,"FALSE"),IF(SUM(AE394)&gt;0,1,"FALSE"),IF(SUM(AF394)&gt;0,1,"FALSE"),IF(SUM(AG394)&gt;0,1,"FALSE"),IF(SUM(AH394)&gt;0,1,"FALSE"),IF(SUM(AI394)&gt;0,1,"FALSE"),IF(SUM(AJ394)&gt;0,1,"FALSE"),IF(SUM(AK394)&gt;0,1,"FALSE"),IF(SUM(AL394)&gt;0,1,"FALSE"))</f>
        <v/>
      </c>
      <c r="AN395" s="14" t="n"/>
      <c r="AO395" s="14">
        <f>MAX(AO394:AO394)</f>
        <v/>
      </c>
      <c r="AP395" s="14">
        <f>MAX(AP394:AP394)</f>
        <v/>
      </c>
      <c r="AQ395" s="14">
        <f>MAX(AQ394:AQ394)</f>
        <v/>
      </c>
      <c r="AR395" s="14">
        <f>MAX(AR394:AR394)</f>
        <v/>
      </c>
      <c r="AS395" s="14">
        <f>SUM(AS394:AS394)</f>
        <v/>
      </c>
      <c r="AT395" s="14">
        <f>SUM(AT394:AT394)</f>
        <v/>
      </c>
      <c r="AU395" s="14">
        <f>SUM(AU394:AU394)</f>
        <v/>
      </c>
      <c r="AV395" s="14">
        <f>SUM(AV394:AV394)</f>
        <v/>
      </c>
      <c r="AW395" s="14">
        <f>SUM(AW394:AW394)</f>
        <v/>
      </c>
    </row>
    <row r="396" spans="1:49" ht="15.75" customHeight="1" s="55">
      <c r="A396" s="12" t="n">
        <v>390</v>
      </c>
      <c r="B396" s="12" t="s">
        <v>185</v>
      </c>
      <c r="C396" s="12" t="s">
        <v>183</v>
      </c>
      <c r="D396" s="12" t="s">
        <v>186</v>
      </c>
      <c r="E396" s="12" t="s">
        <v>31</v>
      </c>
      <c r="F396" s="12" t="s">
        <v>32</v>
      </c>
      <c r="G396" s="12" t="n"/>
      <c r="H396" s="12" t="s">
        <v>7</v>
      </c>
      <c r="I396" s="12" t="s">
        <v>7</v>
      </c>
      <c r="J396" s="12" t="s">
        <v>7</v>
      </c>
      <c r="K396" s="12" t="s">
        <v>7</v>
      </c>
      <c r="L396" s="12" t="s">
        <v>7</v>
      </c>
      <c r="M396" s="12" t="s">
        <v>7</v>
      </c>
      <c r="N396" s="12" t="s">
        <v>7</v>
      </c>
      <c r="O396" s="12" t="s">
        <v>7</v>
      </c>
      <c r="P396" s="12" t="n">
        <v>8</v>
      </c>
      <c r="Q396" s="12" t="n">
        <v>8</v>
      </c>
      <c r="R396" s="12" t="n">
        <v>8</v>
      </c>
      <c r="S396" s="12" t="n">
        <v>8</v>
      </c>
      <c r="T396" s="12" t="s">
        <v>7</v>
      </c>
      <c r="U396" s="12" t="s">
        <v>7</v>
      </c>
      <c r="V396" s="12" t="n">
        <v>8</v>
      </c>
      <c r="W396" s="12" t="n">
        <v>8</v>
      </c>
      <c r="X396" s="12" t="n">
        <v>8</v>
      </c>
      <c r="Y396" s="12" t="n">
        <v>8</v>
      </c>
      <c r="Z396" s="12" t="n">
        <v>8</v>
      </c>
      <c r="AA396" s="12" t="s">
        <v>7</v>
      </c>
      <c r="AB396" s="12" t="s">
        <v>7</v>
      </c>
      <c r="AC396" s="12" t="n">
        <v>8</v>
      </c>
      <c r="AD396" s="12" t="n">
        <v>8</v>
      </c>
      <c r="AE396" s="12" t="n">
        <v>8</v>
      </c>
      <c r="AF396" s="12" t="n">
        <v>8</v>
      </c>
      <c r="AG396" s="12" t="n">
        <v>8</v>
      </c>
      <c r="AH396" s="12" t="s">
        <v>7</v>
      </c>
      <c r="AI396" s="12" t="s">
        <v>7</v>
      </c>
      <c r="AJ396" s="12" t="n">
        <v>8</v>
      </c>
      <c r="AK396" s="12" t="n">
        <v>8</v>
      </c>
      <c r="AL396" s="15" t="s">
        <v>0</v>
      </c>
      <c r="AM396" s="13">
        <f>COUNT(H396:AL396)</f>
        <v/>
      </c>
      <c r="AN396" s="12" t="n"/>
      <c r="AO396" s="13">
        <f>COUNTIF(H396:AL396,"О")</f>
        <v/>
      </c>
      <c r="AP396" s="13">
        <f>COUNTIF(H396:AL396,"От")</f>
        <v/>
      </c>
      <c r="AQ396" s="13">
        <f>COUNTIF(H396:AL396,"Б")</f>
        <v/>
      </c>
      <c r="AR396" s="13">
        <f>COUNTIF(H396:AL396,"Н")</f>
        <v/>
      </c>
      <c r="AS396" s="12" t="n"/>
      <c r="AT396" s="13">
        <f>SUM(H396:AL396)</f>
        <v/>
      </c>
      <c r="AU396" s="12" t="n"/>
      <c r="AV396" s="13">
        <f>SUM(H396,I396,J396,K396,L396,M396,N396,O396,T396,U396,AA396,AB396,AH396,AI396)</f>
        <v/>
      </c>
      <c r="AW396" s="12" t="n"/>
    </row>
    <row r="397" spans="1:49">
      <c r="A397" s="14" t="n">
        <v>391</v>
      </c>
      <c r="B397" s="14" t="s">
        <v>185</v>
      </c>
      <c r="C397" s="14" t="s">
        <v>183</v>
      </c>
      <c r="D397" s="14" t="s">
        <v>186</v>
      </c>
      <c r="E397" s="14" t="s">
        <v>33</v>
      </c>
      <c r="F397" s="14" t="n"/>
      <c r="G397" s="14" t="n"/>
      <c r="H397" s="14" t="n">
        <v>0</v>
      </c>
      <c r="I397" s="14" t="n">
        <v>0</v>
      </c>
      <c r="J397" s="14" t="n">
        <v>0</v>
      </c>
      <c r="K397" s="14" t="n">
        <v>0</v>
      </c>
      <c r="L397" s="14" t="n">
        <v>0</v>
      </c>
      <c r="M397" s="14" t="n">
        <v>0</v>
      </c>
      <c r="N397" s="14" t="n">
        <v>0</v>
      </c>
      <c r="O397" s="14" t="n">
        <v>0</v>
      </c>
      <c r="P397" s="14" t="n">
        <v>8</v>
      </c>
      <c r="Q397" s="14" t="n">
        <v>8</v>
      </c>
      <c r="R397" s="14" t="n">
        <v>8</v>
      </c>
      <c r="S397" s="14" t="n">
        <v>8</v>
      </c>
      <c r="T397" s="14" t="n">
        <v>0</v>
      </c>
      <c r="U397" s="14" t="n">
        <v>0</v>
      </c>
      <c r="V397" s="14" t="n">
        <v>8</v>
      </c>
      <c r="W397" s="14" t="n">
        <v>8</v>
      </c>
      <c r="X397" s="14" t="n">
        <v>8</v>
      </c>
      <c r="Y397" s="14" t="n">
        <v>8</v>
      </c>
      <c r="Z397" s="14" t="n">
        <v>8</v>
      </c>
      <c r="AA397" s="14" t="n">
        <v>0</v>
      </c>
      <c r="AB397" s="14" t="n">
        <v>0</v>
      </c>
      <c r="AC397" s="14" t="n">
        <v>8</v>
      </c>
      <c r="AD397" s="14" t="n">
        <v>8</v>
      </c>
      <c r="AE397" s="14" t="n">
        <v>8</v>
      </c>
      <c r="AF397" s="14" t="n">
        <v>8</v>
      </c>
      <c r="AG397" s="14" t="n">
        <v>8</v>
      </c>
      <c r="AH397" s="14" t="n">
        <v>0</v>
      </c>
      <c r="AI397" s="14" t="n">
        <v>0</v>
      </c>
      <c r="AJ397" s="14" t="n">
        <v>8</v>
      </c>
      <c r="AK397" s="14" t="n">
        <v>8</v>
      </c>
      <c r="AL397" s="14" t="n">
        <v>0</v>
      </c>
      <c r="AM397" s="14">
        <f>COUNT(IF(SUM(H396)&gt;0,1,"FALSE"),IF(SUM(I396)&gt;0,1,"FALSE"),IF(SUM(J396)&gt;0,1,"FALSE"),IF(SUM(K396)&gt;0,1,"FALSE"),IF(SUM(L396)&gt;0,1,"FALSE"),IF(SUM(M396)&gt;0,1,"FALSE"),IF(SUM(N396)&gt;0,1,"FALSE"),IF(SUM(O396)&gt;0,1,"FALSE"),IF(SUM(P396)&gt;0,1,"FALSE"),IF(SUM(Q396)&gt;0,1,"FALSE"),IF(SUM(R396)&gt;0,1,"FALSE"),IF(SUM(S396)&gt;0,1,"FALSE"),IF(SUM(T396)&gt;0,1,"FALSE"),IF(SUM(U396)&gt;0,1,"FALSE"),IF(SUM(V396)&gt;0,1,"FALSE"),IF(SUM(W396)&gt;0,1,"FALSE"),IF(SUM(X396)&gt;0,1,"FALSE"),IF(SUM(Y396)&gt;0,1,"FALSE"),IF(SUM(Z396)&gt;0,1,"FALSE"),IF(SUM(AA396)&gt;0,1,"FALSE"),IF(SUM(AB396)&gt;0,1,"FALSE"),IF(SUM(AC396)&gt;0,1,"FALSE"),IF(SUM(AD396)&gt;0,1,"FALSE"),IF(SUM(AE396)&gt;0,1,"FALSE"),IF(SUM(AF396)&gt;0,1,"FALSE"),IF(SUM(AG396)&gt;0,1,"FALSE"),IF(SUM(AH396)&gt;0,1,"FALSE"),IF(SUM(AI396)&gt;0,1,"FALSE"),IF(SUM(AJ396)&gt;0,1,"FALSE"),IF(SUM(AK396)&gt;0,1,"FALSE"),IF(SUM(AL396)&gt;0,1,"FALSE"))</f>
        <v/>
      </c>
      <c r="AN397" s="14" t="n"/>
      <c r="AO397" s="14">
        <f>MAX(AO396:AO396)</f>
        <v/>
      </c>
      <c r="AP397" s="14">
        <f>MAX(AP396:AP396)</f>
        <v/>
      </c>
      <c r="AQ397" s="14">
        <f>MAX(AQ396:AQ396)</f>
        <v/>
      </c>
      <c r="AR397" s="14">
        <f>MAX(AR396:AR396)</f>
        <v/>
      </c>
      <c r="AS397" s="14">
        <f>SUM(AS396:AS396)</f>
        <v/>
      </c>
      <c r="AT397" s="14">
        <f>SUM(AT396:AT396)</f>
        <v/>
      </c>
      <c r="AU397" s="14">
        <f>SUM(AU396:AU396)</f>
        <v/>
      </c>
      <c r="AV397" s="14">
        <f>SUM(AV396:AV396)</f>
        <v/>
      </c>
      <c r="AW397" s="14">
        <f>SUM(AW396:AW396)</f>
        <v/>
      </c>
    </row>
    <row r="398" spans="1:49">
      <c r="A398" s="12" t="n">
        <v>392</v>
      </c>
      <c r="B398" s="12" t="s">
        <v>187</v>
      </c>
      <c r="C398" s="12" t="s">
        <v>183</v>
      </c>
      <c r="D398" s="12" t="s">
        <v>188</v>
      </c>
      <c r="E398" s="12" t="s">
        <v>31</v>
      </c>
      <c r="F398" s="12" t="s">
        <v>32</v>
      </c>
      <c r="G398" s="12" t="n"/>
      <c r="H398" s="12" t="s">
        <v>7</v>
      </c>
      <c r="I398" s="12" t="s">
        <v>7</v>
      </c>
      <c r="J398" s="12" t="s">
        <v>7</v>
      </c>
      <c r="K398" s="12" t="s">
        <v>7</v>
      </c>
      <c r="L398" s="12" t="s">
        <v>7</v>
      </c>
      <c r="M398" s="12" t="s">
        <v>7</v>
      </c>
      <c r="N398" s="12" t="s">
        <v>7</v>
      </c>
      <c r="O398" s="12" t="s">
        <v>7</v>
      </c>
      <c r="P398" s="12" t="n">
        <v>8</v>
      </c>
      <c r="Q398" s="12" t="n">
        <v>8</v>
      </c>
      <c r="R398" s="12" t="n">
        <v>8</v>
      </c>
      <c r="S398" s="12" t="n">
        <v>8</v>
      </c>
      <c r="T398" s="12" t="s">
        <v>7</v>
      </c>
      <c r="U398" s="12" t="s">
        <v>7</v>
      </c>
      <c r="V398" s="12" t="n">
        <v>8</v>
      </c>
      <c r="W398" s="12" t="n">
        <v>8</v>
      </c>
      <c r="X398" s="12" t="n">
        <v>8</v>
      </c>
      <c r="Y398" s="12" t="n">
        <v>8</v>
      </c>
      <c r="Z398" s="12" t="n">
        <v>8</v>
      </c>
      <c r="AA398" s="12" t="s">
        <v>7</v>
      </c>
      <c r="AB398" s="12" t="s">
        <v>7</v>
      </c>
      <c r="AC398" s="12" t="n">
        <v>8</v>
      </c>
      <c r="AD398" s="12" t="n">
        <v>8</v>
      </c>
      <c r="AE398" s="12" t="n">
        <v>8</v>
      </c>
      <c r="AF398" s="12" t="n">
        <v>8</v>
      </c>
      <c r="AG398" s="12" t="n">
        <v>8</v>
      </c>
      <c r="AH398" s="12" t="s">
        <v>7</v>
      </c>
      <c r="AI398" s="12" t="s">
        <v>7</v>
      </c>
      <c r="AJ398" s="12" t="n">
        <v>8</v>
      </c>
      <c r="AK398" s="12" t="n">
        <v>8</v>
      </c>
      <c r="AL398" s="12" t="n">
        <v>8</v>
      </c>
      <c r="AM398" s="13">
        <f>COUNT(H398:AL398)</f>
        <v/>
      </c>
      <c r="AN398" s="12" t="n"/>
      <c r="AO398" s="13">
        <f>COUNTIF(H398:AL398,"О")</f>
        <v/>
      </c>
      <c r="AP398" s="13">
        <f>COUNTIF(H398:AL398,"От")</f>
        <v/>
      </c>
      <c r="AQ398" s="13">
        <f>COUNTIF(H398:AL398,"Б")</f>
        <v/>
      </c>
      <c r="AR398" s="13">
        <f>COUNTIF(H398:AL398,"Н")</f>
        <v/>
      </c>
      <c r="AS398" s="12" t="n"/>
      <c r="AT398" s="13">
        <f>SUM(H398:AL398)</f>
        <v/>
      </c>
      <c r="AU398" s="12" t="n"/>
      <c r="AV398" s="13">
        <f>SUM(H398,I398,J398,K398,L398,M398,N398,O398,T398,U398,AA398,AB398,AH398,AI398)</f>
        <v/>
      </c>
      <c r="AW398" s="12" t="n"/>
    </row>
    <row r="399" spans="1:49">
      <c r="A399" s="14" t="n">
        <v>393</v>
      </c>
      <c r="B399" s="14" t="s">
        <v>187</v>
      </c>
      <c r="C399" s="14" t="s">
        <v>183</v>
      </c>
      <c r="D399" s="14" t="s">
        <v>188</v>
      </c>
      <c r="E399" s="14" t="s">
        <v>33</v>
      </c>
      <c r="F399" s="14" t="n"/>
      <c r="G399" s="14" t="n"/>
      <c r="H399" s="14" t="n">
        <v>0</v>
      </c>
      <c r="I399" s="14" t="n">
        <v>0</v>
      </c>
      <c r="J399" s="14" t="n">
        <v>0</v>
      </c>
      <c r="K399" s="14" t="n">
        <v>0</v>
      </c>
      <c r="L399" s="14" t="n">
        <v>0</v>
      </c>
      <c r="M399" s="14" t="n">
        <v>0</v>
      </c>
      <c r="N399" s="14" t="n">
        <v>0</v>
      </c>
      <c r="O399" s="14" t="n">
        <v>0</v>
      </c>
      <c r="P399" s="14" t="n">
        <v>8</v>
      </c>
      <c r="Q399" s="14" t="n">
        <v>8</v>
      </c>
      <c r="R399" s="14" t="n">
        <v>8</v>
      </c>
      <c r="S399" s="14" t="n">
        <v>8</v>
      </c>
      <c r="T399" s="14" t="n">
        <v>0</v>
      </c>
      <c r="U399" s="14" t="n">
        <v>0</v>
      </c>
      <c r="V399" s="14" t="n">
        <v>8</v>
      </c>
      <c r="W399" s="14" t="n">
        <v>8</v>
      </c>
      <c r="X399" s="14" t="n">
        <v>8</v>
      </c>
      <c r="Y399" s="14" t="n">
        <v>8</v>
      </c>
      <c r="Z399" s="14" t="n">
        <v>8</v>
      </c>
      <c r="AA399" s="14" t="n">
        <v>0</v>
      </c>
      <c r="AB399" s="14" t="n">
        <v>0</v>
      </c>
      <c r="AC399" s="14" t="n">
        <v>8</v>
      </c>
      <c r="AD399" s="14" t="n">
        <v>8</v>
      </c>
      <c r="AE399" s="14" t="n">
        <v>8</v>
      </c>
      <c r="AF399" s="14" t="n">
        <v>8</v>
      </c>
      <c r="AG399" s="14" t="n">
        <v>8</v>
      </c>
      <c r="AH399" s="14" t="n">
        <v>0</v>
      </c>
      <c r="AI399" s="14" t="n">
        <v>0</v>
      </c>
      <c r="AJ399" s="14" t="n">
        <v>8</v>
      </c>
      <c r="AK399" s="14" t="n">
        <v>8</v>
      </c>
      <c r="AL399" s="14" t="n">
        <v>8</v>
      </c>
      <c r="AM399" s="14">
        <f>COUNT(IF(SUM(H398)&gt;0,1,"FALSE"),IF(SUM(I398)&gt;0,1,"FALSE"),IF(SUM(J398)&gt;0,1,"FALSE"),IF(SUM(K398)&gt;0,1,"FALSE"),IF(SUM(L398)&gt;0,1,"FALSE"),IF(SUM(M398)&gt;0,1,"FALSE"),IF(SUM(N398)&gt;0,1,"FALSE"),IF(SUM(O398)&gt;0,1,"FALSE"),IF(SUM(P398)&gt;0,1,"FALSE"),IF(SUM(Q398)&gt;0,1,"FALSE"),IF(SUM(R398)&gt;0,1,"FALSE"),IF(SUM(S398)&gt;0,1,"FALSE"),IF(SUM(T398)&gt;0,1,"FALSE"),IF(SUM(U398)&gt;0,1,"FALSE"),IF(SUM(V398)&gt;0,1,"FALSE"),IF(SUM(W398)&gt;0,1,"FALSE"),IF(SUM(X398)&gt;0,1,"FALSE"),IF(SUM(Y398)&gt;0,1,"FALSE"),IF(SUM(Z398)&gt;0,1,"FALSE"),IF(SUM(AA398)&gt;0,1,"FALSE"),IF(SUM(AB398)&gt;0,1,"FALSE"),IF(SUM(AC398)&gt;0,1,"FALSE"),IF(SUM(AD398)&gt;0,1,"FALSE"),IF(SUM(AE398)&gt;0,1,"FALSE"),IF(SUM(AF398)&gt;0,1,"FALSE"),IF(SUM(AG398)&gt;0,1,"FALSE"),IF(SUM(AH398)&gt;0,1,"FALSE"),IF(SUM(AI398)&gt;0,1,"FALSE"),IF(SUM(AJ398)&gt;0,1,"FALSE"),IF(SUM(AK398)&gt;0,1,"FALSE"),IF(SUM(AL398)&gt;0,1,"FALSE"))</f>
        <v/>
      </c>
      <c r="AN399" s="14" t="n"/>
      <c r="AO399" s="14">
        <f>MAX(AO398:AO398)</f>
        <v/>
      </c>
      <c r="AP399" s="14">
        <f>MAX(AP398:AP398)</f>
        <v/>
      </c>
      <c r="AQ399" s="14">
        <f>MAX(AQ398:AQ398)</f>
        <v/>
      </c>
      <c r="AR399" s="14">
        <f>MAX(AR398:AR398)</f>
        <v/>
      </c>
      <c r="AS399" s="14">
        <f>SUM(AS398:AS398)</f>
        <v/>
      </c>
      <c r="AT399" s="14">
        <f>SUM(AT398:AT398)</f>
        <v/>
      </c>
      <c r="AU399" s="14">
        <f>SUM(AU398:AU398)</f>
        <v/>
      </c>
      <c r="AV399" s="14">
        <f>SUM(AV398:AV398)</f>
        <v/>
      </c>
      <c r="AW399" s="14">
        <f>SUM(AW398:AW398)</f>
        <v/>
      </c>
    </row>
    <row r="400" spans="1:49">
      <c r="A400" s="12" t="n">
        <v>394</v>
      </c>
      <c r="B400" s="12" t="s">
        <v>189</v>
      </c>
      <c r="C400" s="12" t="s">
        <v>190</v>
      </c>
      <c r="D400" s="12" t="s">
        <v>191</v>
      </c>
      <c r="E400" s="12" t="s">
        <v>31</v>
      </c>
      <c r="F400" s="12" t="s">
        <v>32</v>
      </c>
      <c r="G400" s="12" t="n"/>
      <c r="H400" s="12" t="s">
        <v>7</v>
      </c>
      <c r="I400" s="12" t="s">
        <v>7</v>
      </c>
      <c r="J400" s="12" t="s">
        <v>7</v>
      </c>
      <c r="K400" s="12" t="s">
        <v>7</v>
      </c>
      <c r="L400" s="12" t="s">
        <v>7</v>
      </c>
      <c r="M400" s="12" t="s">
        <v>7</v>
      </c>
      <c r="N400" s="12" t="s">
        <v>7</v>
      </c>
      <c r="O400" s="12" t="s">
        <v>7</v>
      </c>
      <c r="P400" s="12" t="n">
        <v>8</v>
      </c>
      <c r="Q400" s="12" t="n">
        <v>8</v>
      </c>
      <c r="R400" s="12" t="n">
        <v>8</v>
      </c>
      <c r="S400" s="12" t="n">
        <v>8</v>
      </c>
      <c r="T400" s="12" t="s">
        <v>7</v>
      </c>
      <c r="U400" s="12" t="s">
        <v>7</v>
      </c>
      <c r="V400" s="12" t="n">
        <v>8</v>
      </c>
      <c r="W400" s="12" t="n">
        <v>8</v>
      </c>
      <c r="X400" s="12" t="n">
        <v>8</v>
      </c>
      <c r="Y400" s="12" t="n">
        <v>8</v>
      </c>
      <c r="Z400" s="12" t="n">
        <v>8</v>
      </c>
      <c r="AA400" s="12" t="s">
        <v>7</v>
      </c>
      <c r="AB400" s="12" t="s">
        <v>7</v>
      </c>
      <c r="AC400" s="12" t="n">
        <v>8</v>
      </c>
      <c r="AD400" s="12" t="n">
        <v>8</v>
      </c>
      <c r="AE400" s="12" t="n">
        <v>8</v>
      </c>
      <c r="AF400" s="12" t="n">
        <v>8</v>
      </c>
      <c r="AG400" s="12" t="n">
        <v>8</v>
      </c>
      <c r="AH400" s="12" t="s">
        <v>7</v>
      </c>
      <c r="AI400" s="12" t="s">
        <v>7</v>
      </c>
      <c r="AJ400" s="12" t="n">
        <v>8</v>
      </c>
      <c r="AK400" s="12" t="n">
        <v>8</v>
      </c>
      <c r="AL400" s="12" t="n">
        <v>8</v>
      </c>
      <c r="AM400" s="13">
        <f>COUNT(H400:AL400)</f>
        <v/>
      </c>
      <c r="AN400" s="12" t="n"/>
      <c r="AO400" s="13">
        <f>COUNTIF(H400:AL400,"О")</f>
        <v/>
      </c>
      <c r="AP400" s="13">
        <f>COUNTIF(H400:AL400,"От")</f>
        <v/>
      </c>
      <c r="AQ400" s="13">
        <f>COUNTIF(H400:AL400,"Б")</f>
        <v/>
      </c>
      <c r="AR400" s="13">
        <f>COUNTIF(H400:AL400,"Н")</f>
        <v/>
      </c>
      <c r="AS400" s="12" t="n"/>
      <c r="AT400" s="13">
        <f>SUM(H400:AL400)</f>
        <v/>
      </c>
      <c r="AU400" s="12" t="n"/>
      <c r="AV400" s="13">
        <f>SUM(H400,I400,J400,K400,L400,M400,N400,O400,T400,U400,AA400,AB400,AH400,AI400)</f>
        <v/>
      </c>
      <c r="AW400" s="12" t="n"/>
    </row>
    <row r="401" spans="1:49">
      <c r="A401" s="14" t="n">
        <v>395</v>
      </c>
      <c r="B401" s="14" t="s">
        <v>189</v>
      </c>
      <c r="C401" s="14" t="s">
        <v>190</v>
      </c>
      <c r="D401" s="14" t="s">
        <v>191</v>
      </c>
      <c r="E401" s="14" t="s">
        <v>33</v>
      </c>
      <c r="F401" s="14" t="n"/>
      <c r="G401" s="14" t="n"/>
      <c r="H401" s="14" t="n">
        <v>0</v>
      </c>
      <c r="I401" s="14" t="n">
        <v>0</v>
      </c>
      <c r="J401" s="14" t="n">
        <v>0</v>
      </c>
      <c r="K401" s="14" t="n">
        <v>0</v>
      </c>
      <c r="L401" s="14" t="n">
        <v>0</v>
      </c>
      <c r="M401" s="14" t="n">
        <v>0</v>
      </c>
      <c r="N401" s="14" t="n">
        <v>0</v>
      </c>
      <c r="O401" s="14" t="n">
        <v>0</v>
      </c>
      <c r="P401" s="14" t="n">
        <v>8</v>
      </c>
      <c r="Q401" s="14" t="n">
        <v>8</v>
      </c>
      <c r="R401" s="14" t="n">
        <v>8</v>
      </c>
      <c r="S401" s="14" t="n">
        <v>8</v>
      </c>
      <c r="T401" s="14" t="n">
        <v>0</v>
      </c>
      <c r="U401" s="14" t="n">
        <v>0</v>
      </c>
      <c r="V401" s="14" t="n">
        <v>8</v>
      </c>
      <c r="W401" s="14" t="n">
        <v>8</v>
      </c>
      <c r="X401" s="14" t="n">
        <v>8</v>
      </c>
      <c r="Y401" s="14" t="n">
        <v>8</v>
      </c>
      <c r="Z401" s="14" t="n">
        <v>8</v>
      </c>
      <c r="AA401" s="14" t="n">
        <v>0</v>
      </c>
      <c r="AB401" s="14" t="n">
        <v>0</v>
      </c>
      <c r="AC401" s="14" t="n">
        <v>8</v>
      </c>
      <c r="AD401" s="14" t="n">
        <v>8</v>
      </c>
      <c r="AE401" s="14" t="n">
        <v>8</v>
      </c>
      <c r="AF401" s="14" t="n">
        <v>8</v>
      </c>
      <c r="AG401" s="14" t="n">
        <v>8</v>
      </c>
      <c r="AH401" s="14" t="n">
        <v>0</v>
      </c>
      <c r="AI401" s="14" t="n">
        <v>0</v>
      </c>
      <c r="AJ401" s="14" t="n">
        <v>8</v>
      </c>
      <c r="AK401" s="14" t="n">
        <v>8</v>
      </c>
      <c r="AL401" s="14" t="n">
        <v>8</v>
      </c>
      <c r="AM401" s="14">
        <f>COUNT(IF(SUM(H400)&gt;0,1,"FALSE"),IF(SUM(I400)&gt;0,1,"FALSE"),IF(SUM(J400)&gt;0,1,"FALSE"),IF(SUM(K400)&gt;0,1,"FALSE"),IF(SUM(L400)&gt;0,1,"FALSE"),IF(SUM(M400)&gt;0,1,"FALSE"),IF(SUM(N400)&gt;0,1,"FALSE"),IF(SUM(O400)&gt;0,1,"FALSE"),IF(SUM(P400)&gt;0,1,"FALSE"),IF(SUM(Q400)&gt;0,1,"FALSE"),IF(SUM(R400)&gt;0,1,"FALSE"),IF(SUM(S400)&gt;0,1,"FALSE"),IF(SUM(T400)&gt;0,1,"FALSE"),IF(SUM(U400)&gt;0,1,"FALSE"),IF(SUM(V400)&gt;0,1,"FALSE"),IF(SUM(W400)&gt;0,1,"FALSE"),IF(SUM(X400)&gt;0,1,"FALSE"),IF(SUM(Y400)&gt;0,1,"FALSE"),IF(SUM(Z400)&gt;0,1,"FALSE"),IF(SUM(AA400)&gt;0,1,"FALSE"),IF(SUM(AB400)&gt;0,1,"FALSE"),IF(SUM(AC400)&gt;0,1,"FALSE"),IF(SUM(AD400)&gt;0,1,"FALSE"),IF(SUM(AE400)&gt;0,1,"FALSE"),IF(SUM(AF400)&gt;0,1,"FALSE"),IF(SUM(AG400)&gt;0,1,"FALSE"),IF(SUM(AH400)&gt;0,1,"FALSE"),IF(SUM(AI400)&gt;0,1,"FALSE"),IF(SUM(AJ400)&gt;0,1,"FALSE"),IF(SUM(AK400)&gt;0,1,"FALSE"),IF(SUM(AL400)&gt;0,1,"FALSE"))</f>
        <v/>
      </c>
      <c r="AN401" s="14" t="n"/>
      <c r="AO401" s="14">
        <f>MAX(AO400:AO400)</f>
        <v/>
      </c>
      <c r="AP401" s="14">
        <f>MAX(AP400:AP400)</f>
        <v/>
      </c>
      <c r="AQ401" s="14">
        <f>MAX(AQ400:AQ400)</f>
        <v/>
      </c>
      <c r="AR401" s="14">
        <f>MAX(AR400:AR400)</f>
        <v/>
      </c>
      <c r="AS401" s="14">
        <f>SUM(AS400:AS400)</f>
        <v/>
      </c>
      <c r="AT401" s="14">
        <f>SUM(AT400:AT400)</f>
        <v/>
      </c>
      <c r="AU401" s="14">
        <f>SUM(AU400:AU400)</f>
        <v/>
      </c>
      <c r="AV401" s="14">
        <f>SUM(AV400:AV400)</f>
        <v/>
      </c>
      <c r="AW401" s="14">
        <f>SUM(AW400:AW400)</f>
        <v/>
      </c>
    </row>
    <row r="402" spans="1:49">
      <c r="A402" s="12" t="n">
        <v>396</v>
      </c>
      <c r="B402" s="12" t="s">
        <v>192</v>
      </c>
      <c r="C402" s="12" t="s">
        <v>193</v>
      </c>
      <c r="D402" s="12" t="s">
        <v>194</v>
      </c>
      <c r="E402" s="12" t="s">
        <v>31</v>
      </c>
      <c r="F402" s="12" t="s">
        <v>32</v>
      </c>
      <c r="G402" s="12" t="n"/>
      <c r="H402" s="12" t="n">
        <v>12</v>
      </c>
      <c r="I402" s="12" t="n"/>
      <c r="J402" s="12" t="n"/>
      <c r="K402" s="12" t="n"/>
      <c r="L402" s="12" t="n"/>
      <c r="M402" s="12" t="n"/>
      <c r="N402" s="12" t="n"/>
      <c r="O402" s="12" t="n"/>
      <c r="P402" s="12" t="n">
        <v>12</v>
      </c>
      <c r="Q402" s="12" t="n"/>
      <c r="R402" s="12" t="n"/>
      <c r="S402" s="12" t="n">
        <v>12</v>
      </c>
      <c r="T402" s="12" t="n">
        <v>12</v>
      </c>
      <c r="U402" s="12" t="n"/>
      <c r="V402" s="12" t="n"/>
      <c r="W402" s="12" t="n"/>
      <c r="X402" s="12" t="n"/>
      <c r="Y402" s="12" t="n"/>
      <c r="Z402" s="12" t="n">
        <v>12</v>
      </c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  <c r="AJ402" s="12" t="n"/>
      <c r="AK402" s="12" t="n"/>
      <c r="AL402" s="12" t="n"/>
      <c r="AM402" s="13">
        <f>COUNT(H402:AL402)</f>
        <v/>
      </c>
      <c r="AN402" s="12" t="n"/>
      <c r="AO402" s="13">
        <f>COUNTIF(H402:AL402,"О")</f>
        <v/>
      </c>
      <c r="AP402" s="13">
        <f>COUNTIF(H402:AL402,"От")</f>
        <v/>
      </c>
      <c r="AQ402" s="13">
        <f>COUNTIF(H402:AL402,"Б")</f>
        <v/>
      </c>
      <c r="AR402" s="13">
        <f>COUNTIF(H402:AL402,"Н")</f>
        <v/>
      </c>
      <c r="AS402" s="12" t="n"/>
      <c r="AT402" s="13">
        <f>SUM(H402:AL402)</f>
        <v/>
      </c>
      <c r="AU402" s="12" t="n"/>
      <c r="AV402" s="13">
        <f>SUM(H402,I402,J402,K402,L402,M402,N402,O402,T402,U402,AA402,AB402,AH402,AI402)</f>
        <v/>
      </c>
      <c r="AW402" s="12" t="n"/>
    </row>
    <row r="403" spans="1:49">
      <c r="A403" s="12" t="n">
        <v>397</v>
      </c>
      <c r="B403" s="12" t="s">
        <v>192</v>
      </c>
      <c r="C403" s="12" t="s">
        <v>193</v>
      </c>
      <c r="D403" s="12" t="s">
        <v>194</v>
      </c>
      <c r="E403" s="12" t="s">
        <v>31</v>
      </c>
      <c r="F403" s="12" t="s">
        <v>48</v>
      </c>
      <c r="G403" s="12" t="n"/>
      <c r="H403" s="12" t="n"/>
      <c r="I403" s="12" t="n"/>
      <c r="J403" s="12" t="n"/>
      <c r="K403" s="12" t="n">
        <v>12</v>
      </c>
      <c r="L403" s="12" t="n">
        <v>12</v>
      </c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>
        <v>12</v>
      </c>
      <c r="AC403" s="12" t="n"/>
      <c r="AD403" s="12" t="n"/>
      <c r="AE403" s="12" t="n">
        <v>12</v>
      </c>
      <c r="AF403" s="12" t="n">
        <v>12</v>
      </c>
      <c r="AG403" s="12" t="n"/>
      <c r="AH403" s="12" t="n"/>
      <c r="AI403" s="12" t="n">
        <v>12</v>
      </c>
      <c r="AJ403" s="12" t="n">
        <v>12</v>
      </c>
      <c r="AK403" s="12" t="n"/>
      <c r="AL403" s="12" t="n"/>
      <c r="AM403" s="12" t="n"/>
      <c r="AN403" s="13">
        <f>COUNT(H403:AL403)</f>
        <v/>
      </c>
      <c r="AO403" s="13">
        <f>COUNTIF(H403:AL403,"О")</f>
        <v/>
      </c>
      <c r="AP403" s="13">
        <f>COUNTIF(H403:AL403,"От")</f>
        <v/>
      </c>
      <c r="AQ403" s="13">
        <f>COUNTIF(H403:AL403,"Б")</f>
        <v/>
      </c>
      <c r="AR403" s="13">
        <f>COUNTIF(H403:AL403,"Н")</f>
        <v/>
      </c>
      <c r="AS403" s="12" t="n"/>
      <c r="AT403" s="12" t="n"/>
      <c r="AU403" s="13">
        <f>SUM(H403:AL403)</f>
        <v/>
      </c>
      <c r="AV403" s="12" t="n"/>
      <c r="AW403" s="13">
        <f>SUM(H403,I403,J403,K403,L403,M403,N403,O403,T403,U403,AA403,AB403,AH403,AI403)</f>
        <v/>
      </c>
    </row>
    <row r="404" spans="1:49">
      <c r="A404" s="14" t="n">
        <v>398</v>
      </c>
      <c r="B404" s="14" t="s">
        <v>192</v>
      </c>
      <c r="C404" s="14" t="s">
        <v>193</v>
      </c>
      <c r="D404" s="14" t="s">
        <v>194</v>
      </c>
      <c r="E404" s="14" t="s">
        <v>33</v>
      </c>
      <c r="F404" s="14" t="n"/>
      <c r="G404" s="14" t="n"/>
      <c r="H404" s="14" t="n">
        <v>12</v>
      </c>
      <c r="I404" s="14" t="n"/>
      <c r="J404" s="14" t="n"/>
      <c r="K404" s="14" t="n">
        <v>12</v>
      </c>
      <c r="L404" s="14" t="n">
        <v>12</v>
      </c>
      <c r="M404" s="14" t="n"/>
      <c r="N404" s="14" t="n"/>
      <c r="O404" s="14" t="n"/>
      <c r="P404" s="14" t="n">
        <v>12</v>
      </c>
      <c r="Q404" s="14" t="n"/>
      <c r="R404" s="14" t="n"/>
      <c r="S404" s="14" t="n">
        <v>12</v>
      </c>
      <c r="T404" s="14" t="n">
        <v>12</v>
      </c>
      <c r="U404" s="14" t="n"/>
      <c r="V404" s="14" t="n"/>
      <c r="W404" s="14" t="n"/>
      <c r="X404" s="14" t="n"/>
      <c r="Y404" s="14" t="n"/>
      <c r="Z404" s="14" t="n">
        <v>12</v>
      </c>
      <c r="AA404" s="14" t="n"/>
      <c r="AB404" s="14" t="n">
        <v>12</v>
      </c>
      <c r="AC404" s="14" t="n"/>
      <c r="AD404" s="14" t="n"/>
      <c r="AE404" s="14" t="n">
        <v>12</v>
      </c>
      <c r="AF404" s="14" t="n">
        <v>12</v>
      </c>
      <c r="AG404" s="14" t="n"/>
      <c r="AH404" s="14" t="n"/>
      <c r="AI404" s="14" t="n">
        <v>12</v>
      </c>
      <c r="AJ404" s="14" t="n">
        <v>12</v>
      </c>
      <c r="AK404" s="14" t="n"/>
      <c r="AL404" s="14" t="n"/>
      <c r="AM404" s="14">
        <f>COUNT(IF(SUM(H402)&gt;0,1,"FALSE"),IF(SUM(P402)&gt;0,1,"FALSE"),IF(SUM(S402)&gt;0,1,"FALSE"),IF(SUM(T402)&gt;0,1,"FALSE"),IF(SUM(Z402)&gt;0,1,"FALSE"))</f>
        <v/>
      </c>
      <c r="AN404" s="14">
        <f>COUNT(IF(SUM(K403)&gt;0,1,"FALSE"),IF(SUM(L403)&gt;0,1,"FALSE"),IF(SUM(AB403)&gt;0,1,"FALSE"),IF(SUM(AE403)&gt;0,1,"FALSE"),IF(SUM(AF403)&gt;0,1,"FALSE"),IF(SUM(AI403)&gt;0,1,"FALSE"),IF(SUM(AJ403)&gt;0,1,"FALSE"))</f>
        <v/>
      </c>
      <c r="AO404" s="14">
        <f>MAX(AO402:AO403)</f>
        <v/>
      </c>
      <c r="AP404" s="14">
        <f>MAX(AP402:AP403)</f>
        <v/>
      </c>
      <c r="AQ404" s="14">
        <f>MAX(AQ402:AQ403)</f>
        <v/>
      </c>
      <c r="AR404" s="14">
        <f>MAX(AR402:AR403)</f>
        <v/>
      </c>
      <c r="AS404" s="14">
        <f>SUM(AS402:AS403)</f>
        <v/>
      </c>
      <c r="AT404" s="14">
        <f>SUM(AT402:AT403)</f>
        <v/>
      </c>
      <c r="AU404" s="14">
        <f>SUM(AU402:AU403)</f>
        <v/>
      </c>
      <c r="AV404" s="14">
        <f>SUM(AV402:AV403)</f>
        <v/>
      </c>
      <c r="AW404" s="14">
        <f>SUM(AW402:AW403)</f>
        <v/>
      </c>
    </row>
    <row r="405" spans="1:49">
      <c r="A405" s="12" t="n">
        <v>399</v>
      </c>
      <c r="B405" s="12" t="s">
        <v>195</v>
      </c>
      <c r="C405" s="12" t="s">
        <v>193</v>
      </c>
      <c r="D405" s="12" t="s">
        <v>196</v>
      </c>
      <c r="E405" s="12" t="s">
        <v>43</v>
      </c>
      <c r="F405" s="12" t="s">
        <v>32</v>
      </c>
      <c r="G405" s="12" t="n"/>
      <c r="H405" s="12" t="s">
        <v>7</v>
      </c>
      <c r="I405" s="12" t="s">
        <v>7</v>
      </c>
      <c r="J405" s="12" t="s">
        <v>7</v>
      </c>
      <c r="K405" s="12" t="s">
        <v>7</v>
      </c>
      <c r="L405" s="12" t="s">
        <v>7</v>
      </c>
      <c r="M405" s="12" t="s">
        <v>7</v>
      </c>
      <c r="N405" s="12" t="s">
        <v>7</v>
      </c>
      <c r="O405" s="12" t="s">
        <v>7</v>
      </c>
      <c r="P405" s="12" t="n"/>
      <c r="Q405" s="12" t="n"/>
      <c r="R405" s="12" t="n"/>
      <c r="S405" s="12" t="n"/>
      <c r="T405" s="12" t="s">
        <v>7</v>
      </c>
      <c r="U405" s="12" t="s">
        <v>7</v>
      </c>
      <c r="V405" s="12" t="n"/>
      <c r="W405" s="12" t="n"/>
      <c r="X405" s="12" t="n"/>
      <c r="Y405" s="12" t="n"/>
      <c r="Z405" s="12" t="n"/>
      <c r="AA405" s="12" t="s">
        <v>7</v>
      </c>
      <c r="AB405" s="12" t="s">
        <v>7</v>
      </c>
      <c r="AC405" s="12" t="n"/>
      <c r="AD405" s="12" t="n"/>
      <c r="AE405" s="12" t="n"/>
      <c r="AF405" s="12" t="n"/>
      <c r="AG405" s="12" t="n"/>
      <c r="AH405" s="12" t="s">
        <v>7</v>
      </c>
      <c r="AI405" s="12" t="s">
        <v>7</v>
      </c>
      <c r="AJ405" s="12" t="n"/>
      <c r="AK405" s="12" t="n"/>
      <c r="AL405" s="12" t="n"/>
      <c r="AM405" s="13">
        <f>COUNT(H405:AL405)</f>
        <v/>
      </c>
      <c r="AN405" s="12" t="n"/>
      <c r="AO405" s="13">
        <f>COUNTIF(H405:AL405,"О")</f>
        <v/>
      </c>
      <c r="AP405" s="13">
        <f>COUNTIF(H405:AL405,"От")</f>
        <v/>
      </c>
      <c r="AQ405" s="13">
        <f>COUNTIF(H405:AL405,"Б")</f>
        <v/>
      </c>
      <c r="AR405" s="13">
        <f>COUNTIF(H405:AL405,"Н")</f>
        <v/>
      </c>
      <c r="AS405" s="12" t="n"/>
      <c r="AT405" s="13">
        <f>SUM(H405:AL405)</f>
        <v/>
      </c>
      <c r="AU405" s="12" t="n"/>
      <c r="AV405" s="13">
        <f>SUM(H405,I405,J405,K405,L405,M405,N405,O405,T405,U405,AA405,AB405,AH405,AI405)</f>
        <v/>
      </c>
      <c r="AW405" s="12" t="n"/>
    </row>
    <row r="406" spans="1:49" ht="15.75" customHeight="1" s="55">
      <c r="A406" s="12" t="n">
        <v>400</v>
      </c>
      <c r="B406" s="12" t="s">
        <v>195</v>
      </c>
      <c r="C406" s="12" t="s">
        <v>193</v>
      </c>
      <c r="D406" s="12" t="s">
        <v>196</v>
      </c>
      <c r="E406" s="12" t="s">
        <v>78</v>
      </c>
      <c r="F406" s="12" t="s">
        <v>32</v>
      </c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5" t="n">
        <v>0.77467</v>
      </c>
      <c r="S406" s="12" t="n"/>
      <c r="T406" s="12" t="n"/>
      <c r="U406" s="12" t="n"/>
      <c r="V406" s="15" t="n">
        <v>0.53631</v>
      </c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  <c r="AJ406" s="12" t="n"/>
      <c r="AK406" s="12" t="n"/>
      <c r="AL406" s="12" t="n"/>
      <c r="AM406" s="13">
        <f>COUNT(H406:AL406)</f>
        <v/>
      </c>
      <c r="AN406" s="12" t="n"/>
      <c r="AO406" s="12" t="n"/>
      <c r="AP406" s="12" t="n"/>
      <c r="AQ406" s="12" t="n"/>
      <c r="AR406" s="12" t="n"/>
      <c r="AS406" s="12" t="n"/>
      <c r="AT406" s="13">
        <f>SUM(H406:AL406)</f>
        <v/>
      </c>
      <c r="AU406" s="12" t="n"/>
      <c r="AV406" s="13">
        <f>SUM(H406,I406,J406,K406,L406,M406,N406,O406,T406,U406,AA406,AB406,AH406,AI406)</f>
        <v/>
      </c>
      <c r="AW406" s="12" t="n"/>
    </row>
    <row r="407" spans="1:49">
      <c r="A407" s="12" t="n">
        <v>401</v>
      </c>
      <c r="B407" s="12" t="s">
        <v>195</v>
      </c>
      <c r="C407" s="12" t="s">
        <v>193</v>
      </c>
      <c r="D407" s="12" t="s">
        <v>196</v>
      </c>
      <c r="E407" s="12" t="s">
        <v>135</v>
      </c>
      <c r="F407" s="12" t="s">
        <v>32</v>
      </c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  <c r="AJ407" s="12" t="n"/>
      <c r="AK407" s="12" t="n"/>
      <c r="AL407" s="12" t="n"/>
      <c r="AM407" s="13">
        <f>COUNT(H407:AL407)</f>
        <v/>
      </c>
      <c r="AN407" s="12" t="n"/>
      <c r="AO407" s="12" t="n"/>
      <c r="AP407" s="12" t="n"/>
      <c r="AQ407" s="12" t="n"/>
      <c r="AR407" s="12" t="n"/>
      <c r="AS407" s="12" t="n"/>
      <c r="AT407" s="13">
        <f>SUM(H407:AL407)</f>
        <v/>
      </c>
      <c r="AU407" s="12" t="n"/>
      <c r="AV407" s="13">
        <f>SUM(H407,I407,J407,K407,L407,M407,N407,O407,T407,U407,AA407,AB407,AH407,AI407)</f>
        <v/>
      </c>
      <c r="AW407" s="12" t="n"/>
    </row>
    <row r="408" spans="1:49">
      <c r="A408" s="12" t="n">
        <v>402</v>
      </c>
      <c r="B408" s="12" t="s">
        <v>195</v>
      </c>
      <c r="C408" s="12" t="s">
        <v>193</v>
      </c>
      <c r="D408" s="12" t="s">
        <v>196</v>
      </c>
      <c r="E408" s="12" t="s">
        <v>197</v>
      </c>
      <c r="F408" s="12" t="s">
        <v>32</v>
      </c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  <c r="AJ408" s="12" t="n"/>
      <c r="AK408" s="12" t="n"/>
      <c r="AL408" s="12" t="n"/>
      <c r="AM408" s="13">
        <f>COUNT(H408:AL408)</f>
        <v/>
      </c>
      <c r="AN408" s="12" t="n"/>
      <c r="AO408" s="12" t="n"/>
      <c r="AP408" s="12" t="n"/>
      <c r="AQ408" s="12" t="n"/>
      <c r="AR408" s="12" t="n"/>
      <c r="AS408" s="12" t="n"/>
      <c r="AT408" s="13">
        <f>SUM(H408:AL408)</f>
        <v/>
      </c>
      <c r="AU408" s="12" t="n"/>
      <c r="AV408" s="13">
        <f>SUM(H408,I408,J408,K408,L408,M408,N408,O408,T408,U408,AA408,AB408,AH408,AI408)</f>
        <v/>
      </c>
      <c r="AW408" s="12" t="n"/>
    </row>
    <row r="409" spans="1:49">
      <c r="A409" s="12" t="n">
        <v>403</v>
      </c>
      <c r="B409" s="12" t="s">
        <v>195</v>
      </c>
      <c r="C409" s="12" t="s">
        <v>193</v>
      </c>
      <c r="D409" s="12" t="s">
        <v>196</v>
      </c>
      <c r="E409" s="12" t="s">
        <v>176</v>
      </c>
      <c r="F409" s="12" t="s">
        <v>32</v>
      </c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  <c r="AJ409" s="12" t="n"/>
      <c r="AK409" s="12" t="n"/>
      <c r="AL409" s="12" t="n"/>
      <c r="AM409" s="13">
        <f>COUNT(H409:AL409)</f>
        <v/>
      </c>
      <c r="AN409" s="12" t="n"/>
      <c r="AO409" s="12" t="n"/>
      <c r="AP409" s="12" t="n"/>
      <c r="AQ409" s="12" t="n"/>
      <c r="AR409" s="12" t="n"/>
      <c r="AS409" s="12" t="n"/>
      <c r="AT409" s="13">
        <f>SUM(H409:AL409)</f>
        <v/>
      </c>
      <c r="AU409" s="12" t="n"/>
      <c r="AV409" s="13">
        <f>SUM(H409,I409,J409,K409,L409,M409,N409,O409,T409,U409,AA409,AB409,AH409,AI409)</f>
        <v/>
      </c>
      <c r="AW409" s="12" t="n"/>
    </row>
    <row r="410" spans="1:49" ht="15.75" customHeight="1" s="55">
      <c r="A410" s="12" t="n">
        <v>404</v>
      </c>
      <c r="B410" s="12" t="s">
        <v>195</v>
      </c>
      <c r="C410" s="12" t="s">
        <v>193</v>
      </c>
      <c r="D410" s="12" t="s">
        <v>196</v>
      </c>
      <c r="E410" s="12" t="s">
        <v>168</v>
      </c>
      <c r="F410" s="12" t="s">
        <v>32</v>
      </c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5" t="n">
        <v>3.08955</v>
      </c>
      <c r="Q410" s="15" t="n">
        <v>3.12088</v>
      </c>
      <c r="R410" s="15" t="n">
        <v>3.23277</v>
      </c>
      <c r="S410" s="15" t="n">
        <v>4</v>
      </c>
      <c r="T410" s="12" t="n"/>
      <c r="U410" s="12" t="n"/>
      <c r="V410" s="15" t="n">
        <v>3.73929</v>
      </c>
      <c r="W410" s="15" t="n">
        <v>4</v>
      </c>
      <c r="X410" s="15" t="n">
        <v>6.39405</v>
      </c>
      <c r="Y410" s="15" t="n">
        <v>7.9558</v>
      </c>
      <c r="Z410" s="15" t="n">
        <v>5.14286</v>
      </c>
      <c r="AA410" s="12" t="n"/>
      <c r="AB410" s="12" t="n"/>
      <c r="AC410" s="15" t="n">
        <v>5.13011</v>
      </c>
      <c r="AD410" s="15" t="n">
        <v>3.25773</v>
      </c>
      <c r="AE410" s="15" t="n">
        <v>4.72862</v>
      </c>
      <c r="AF410" s="15" t="n">
        <v>4.51471</v>
      </c>
      <c r="AG410" s="15" t="n">
        <v>5.33333</v>
      </c>
      <c r="AH410" s="12" t="n"/>
      <c r="AI410" s="12" t="n"/>
      <c r="AJ410" s="15" t="n">
        <v>5.33333</v>
      </c>
      <c r="AK410" s="15" t="n">
        <v>3.41232</v>
      </c>
      <c r="AL410" s="15" t="n">
        <v>5.33333</v>
      </c>
      <c r="AM410" s="13">
        <f>COUNT(H410:AL410)</f>
        <v/>
      </c>
      <c r="AN410" s="12" t="n"/>
      <c r="AO410" s="12" t="n"/>
      <c r="AP410" s="12" t="n"/>
      <c r="AQ410" s="12" t="n"/>
      <c r="AR410" s="12" t="n"/>
      <c r="AS410" s="12" t="n"/>
      <c r="AT410" s="13">
        <f>SUM(H410:AL410)</f>
        <v/>
      </c>
      <c r="AU410" s="12" t="n"/>
      <c r="AV410" s="13">
        <f>SUM(H410,I410,J410,K410,L410,M410,N410,O410,T410,U410,AA410,AB410,AH410,AI410)</f>
        <v/>
      </c>
      <c r="AW410" s="12" t="n"/>
    </row>
    <row r="411" spans="1:49" ht="15.75" customHeight="1" s="55">
      <c r="A411" s="12" t="n">
        <v>405</v>
      </c>
      <c r="B411" s="12" t="s">
        <v>195</v>
      </c>
      <c r="C411" s="12" t="s">
        <v>193</v>
      </c>
      <c r="D411" s="12" t="s">
        <v>196</v>
      </c>
      <c r="E411" s="12" t="s">
        <v>47</v>
      </c>
      <c r="F411" s="12" t="s">
        <v>32</v>
      </c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5" t="n">
        <v>1.53731</v>
      </c>
      <c r="Q411" s="15" t="n">
        <v>1.55311</v>
      </c>
      <c r="R411" s="15" t="n">
        <v>1.60894</v>
      </c>
      <c r="S411" s="15" t="n">
        <v>2</v>
      </c>
      <c r="T411" s="12" t="n"/>
      <c r="U411" s="12" t="n"/>
      <c r="V411" s="15" t="n">
        <v>1.8622</v>
      </c>
      <c r="W411" s="15" t="n">
        <v>2</v>
      </c>
      <c r="X411" s="15" t="n">
        <v>0.31227</v>
      </c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  <c r="AJ411" s="12" t="n"/>
      <c r="AK411" s="12" t="n"/>
      <c r="AL411" s="12" t="n"/>
      <c r="AM411" s="13">
        <f>COUNT(H411:AL411)</f>
        <v/>
      </c>
      <c r="AN411" s="12" t="n"/>
      <c r="AO411" s="12" t="n"/>
      <c r="AP411" s="12" t="n"/>
      <c r="AQ411" s="12" t="n"/>
      <c r="AR411" s="12" t="n"/>
      <c r="AS411" s="12" t="n"/>
      <c r="AT411" s="13">
        <f>SUM(H411:AL411)</f>
        <v/>
      </c>
      <c r="AU411" s="12" t="n"/>
      <c r="AV411" s="13">
        <f>SUM(H411,I411,J411,K411,L411,M411,N411,O411,T411,U411,AA411,AB411,AH411,AI411)</f>
        <v/>
      </c>
      <c r="AW411" s="12" t="n"/>
    </row>
    <row r="412" spans="1:49" ht="15.75" customHeight="1" s="55">
      <c r="A412" s="12" t="n">
        <v>406</v>
      </c>
      <c r="B412" s="12" t="s">
        <v>195</v>
      </c>
      <c r="C412" s="12" t="s">
        <v>193</v>
      </c>
      <c r="D412" s="12" t="s">
        <v>196</v>
      </c>
      <c r="E412" s="12" t="s">
        <v>198</v>
      </c>
      <c r="F412" s="12" t="s">
        <v>32</v>
      </c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5" t="n">
        <v>1.53731</v>
      </c>
      <c r="Q412" s="15" t="n">
        <v>1.55311</v>
      </c>
      <c r="R412" s="15" t="n">
        <v>0.77467</v>
      </c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  <c r="AJ412" s="12" t="n"/>
      <c r="AK412" s="12" t="n"/>
      <c r="AL412" s="12" t="n"/>
      <c r="AM412" s="13">
        <f>COUNT(H412:AL412)</f>
        <v/>
      </c>
      <c r="AN412" s="12" t="n"/>
      <c r="AO412" s="12" t="n"/>
      <c r="AP412" s="12" t="n"/>
      <c r="AQ412" s="12" t="n"/>
      <c r="AR412" s="12" t="n"/>
      <c r="AS412" s="12" t="n"/>
      <c r="AT412" s="13">
        <f>SUM(H412:AL412)</f>
        <v/>
      </c>
      <c r="AU412" s="12" t="n"/>
      <c r="AV412" s="13">
        <f>SUM(H412,I412,J412,K412,L412,M412,N412,O412,T412,U412,AA412,AB412,AH412,AI412)</f>
        <v/>
      </c>
      <c r="AW412" s="12" t="n"/>
    </row>
    <row r="413" spans="1:49" ht="15.75" customHeight="1" s="55">
      <c r="A413" s="12" t="n">
        <v>407</v>
      </c>
      <c r="B413" s="12" t="s">
        <v>195</v>
      </c>
      <c r="C413" s="12" t="s">
        <v>193</v>
      </c>
      <c r="D413" s="12" t="s">
        <v>196</v>
      </c>
      <c r="E413" s="12" t="s">
        <v>105</v>
      </c>
      <c r="F413" s="12" t="s">
        <v>32</v>
      </c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5" t="n">
        <v>1.68657</v>
      </c>
      <c r="Q413" s="15" t="n">
        <v>1.55311</v>
      </c>
      <c r="R413" s="15" t="n">
        <v>1.60894</v>
      </c>
      <c r="S413" s="15" t="n">
        <v>2</v>
      </c>
      <c r="T413" s="12" t="n"/>
      <c r="U413" s="12" t="n"/>
      <c r="V413" s="15" t="n">
        <v>1.8622</v>
      </c>
      <c r="W413" s="15" t="n">
        <v>2</v>
      </c>
      <c r="X413" s="15" t="n">
        <v>1.26394</v>
      </c>
      <c r="Y413" s="12" t="n"/>
      <c r="Z413" s="15" t="n">
        <v>2.85714</v>
      </c>
      <c r="AA413" s="12" t="n"/>
      <c r="AB413" s="12" t="n"/>
      <c r="AC413" s="15" t="n">
        <v>2.55762</v>
      </c>
      <c r="AD413" s="15" t="n">
        <v>1.62199</v>
      </c>
      <c r="AE413" s="15" t="n">
        <v>0.90706</v>
      </c>
      <c r="AF413" s="12" t="n"/>
      <c r="AG413" s="12" t="n"/>
      <c r="AH413" s="12" t="n"/>
      <c r="AI413" s="12" t="n"/>
      <c r="AJ413" s="12" t="n"/>
      <c r="AK413" s="12" t="n"/>
      <c r="AL413" s="12" t="n"/>
      <c r="AM413" s="13">
        <f>COUNT(H413:AL413)</f>
        <v/>
      </c>
      <c r="AN413" s="12" t="n"/>
      <c r="AO413" s="12" t="n"/>
      <c r="AP413" s="12" t="n"/>
      <c r="AQ413" s="12" t="n"/>
      <c r="AR413" s="12" t="n"/>
      <c r="AS413" s="12" t="n"/>
      <c r="AT413" s="13">
        <f>SUM(H413:AL413)</f>
        <v/>
      </c>
      <c r="AU413" s="12" t="n"/>
      <c r="AV413" s="13">
        <f>SUM(H413,I413,J413,K413,L413,M413,N413,O413,T413,U413,AA413,AB413,AH413,AI413)</f>
        <v/>
      </c>
      <c r="AW413" s="12" t="n"/>
    </row>
    <row r="414" spans="1:49" ht="15.75" customHeight="1" s="55">
      <c r="A414" s="12" t="n">
        <v>408</v>
      </c>
      <c r="B414" s="12" t="s">
        <v>195</v>
      </c>
      <c r="C414" s="12" t="s">
        <v>193</v>
      </c>
      <c r="D414" s="12" t="s">
        <v>196</v>
      </c>
      <c r="E414" s="12" t="s">
        <v>61</v>
      </c>
      <c r="F414" s="12" t="s">
        <v>32</v>
      </c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5" t="n">
        <v>0.14925</v>
      </c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  <c r="AJ414" s="12" t="n"/>
      <c r="AK414" s="12" t="n"/>
      <c r="AL414" s="12" t="n"/>
      <c r="AM414" s="13">
        <f>COUNT(H414:AL414)</f>
        <v/>
      </c>
      <c r="AN414" s="12" t="n"/>
      <c r="AO414" s="12" t="n"/>
      <c r="AP414" s="12" t="n"/>
      <c r="AQ414" s="12" t="n"/>
      <c r="AR414" s="12" t="n"/>
      <c r="AS414" s="12" t="n"/>
      <c r="AT414" s="13">
        <f>SUM(H414:AL414)</f>
        <v/>
      </c>
      <c r="AU414" s="12" t="n"/>
      <c r="AV414" s="13">
        <f>SUM(H414,I414,J414,K414,L414,M414,N414,O414,T414,U414,AA414,AB414,AH414,AI414)</f>
        <v/>
      </c>
      <c r="AW414" s="12" t="n"/>
    </row>
    <row r="415" spans="1:49" ht="15.75" customHeight="1" s="55">
      <c r="A415" s="12" t="n">
        <v>409</v>
      </c>
      <c r="B415" s="12" t="s">
        <v>195</v>
      </c>
      <c r="C415" s="12" t="s">
        <v>193</v>
      </c>
      <c r="D415" s="12" t="s">
        <v>196</v>
      </c>
      <c r="E415" s="12" t="s">
        <v>149</v>
      </c>
      <c r="F415" s="12" t="s">
        <v>32</v>
      </c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5" t="n">
        <v>0.21978</v>
      </c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5" t="n">
        <v>0.89347</v>
      </c>
      <c r="AE415" s="15" t="n">
        <v>2.36431</v>
      </c>
      <c r="AF415" s="15" t="n">
        <v>2.25</v>
      </c>
      <c r="AG415" s="15" t="n"/>
      <c r="AH415" s="12" t="n"/>
      <c r="AI415" s="12" t="n"/>
      <c r="AJ415" s="12" t="n"/>
      <c r="AK415" s="12" t="n"/>
      <c r="AL415" s="12" t="n"/>
      <c r="AM415" s="13">
        <f>COUNT(H415:AL415)</f>
        <v/>
      </c>
      <c r="AN415" s="12" t="n"/>
      <c r="AO415" s="12" t="n"/>
      <c r="AP415" s="12" t="n"/>
      <c r="AQ415" s="12" t="n"/>
      <c r="AR415" s="12" t="n"/>
      <c r="AS415" s="12" t="n"/>
      <c r="AT415" s="13">
        <f>SUM(H415:AL415)</f>
        <v/>
      </c>
      <c r="AU415" s="12" t="n"/>
      <c r="AV415" s="13">
        <f>SUM(H415,I415,J415,K415,L415,M415,N415,O415,T415,U415,AA415,AB415,AH415,AI415)</f>
        <v/>
      </c>
      <c r="AW415" s="12" t="n"/>
    </row>
    <row r="416" spans="1:49" ht="15.75" customHeight="1" s="55">
      <c r="A416" s="12" t="n">
        <v>410</v>
      </c>
      <c r="B416" s="12" t="s">
        <v>195</v>
      </c>
      <c r="C416" s="12" t="s">
        <v>193</v>
      </c>
      <c r="D416" s="12" t="s">
        <v>196</v>
      </c>
      <c r="E416" s="12" t="s">
        <v>199</v>
      </c>
      <c r="F416" s="12" t="s">
        <v>32</v>
      </c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5" t="n">
        <v>0.02974</v>
      </c>
      <c r="Y416" s="15" t="n">
        <v>0.0442</v>
      </c>
      <c r="Z416" s="12" t="n"/>
      <c r="AA416" s="12" t="n"/>
      <c r="AB416" s="12" t="n"/>
      <c r="AC416" s="12" t="n"/>
      <c r="AD416" s="12" t="n"/>
      <c r="AE416" s="12" t="n"/>
      <c r="AF416" s="15" t="n">
        <v>0.07353</v>
      </c>
      <c r="AG416" s="12" t="n"/>
      <c r="AH416" s="12" t="n"/>
      <c r="AI416" s="12" t="n"/>
      <c r="AJ416" s="12" t="n"/>
      <c r="AK416" s="15" t="n">
        <v>2.88152</v>
      </c>
      <c r="AL416" s="15" t="n"/>
      <c r="AM416" s="13">
        <f>COUNT(H416:AL416)</f>
        <v/>
      </c>
      <c r="AN416" s="12" t="n"/>
      <c r="AO416" s="12" t="n"/>
      <c r="AP416" s="12" t="n"/>
      <c r="AQ416" s="12" t="n"/>
      <c r="AR416" s="12" t="n"/>
      <c r="AS416" s="12" t="n"/>
      <c r="AT416" s="13">
        <f>SUM(H416:AL416)</f>
        <v/>
      </c>
      <c r="AU416" s="12" t="n"/>
      <c r="AV416" s="13">
        <f>SUM(H416,I416,J416,K416,L416,M416,N416,O416,T416,U416,AA416,AB416,AH416,AI416)</f>
        <v/>
      </c>
      <c r="AW416" s="12" t="n"/>
    </row>
    <row r="417" spans="1:49" ht="15.75" customHeight="1" s="55">
      <c r="A417" s="12" t="n">
        <v>411</v>
      </c>
      <c r="B417" s="12" t="s">
        <v>195</v>
      </c>
      <c r="C417" s="12" t="s">
        <v>193</v>
      </c>
      <c r="D417" s="12" t="s">
        <v>196</v>
      </c>
      <c r="E417" s="12" t="s">
        <v>93</v>
      </c>
      <c r="F417" s="12" t="s">
        <v>32</v>
      </c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5" t="n">
        <v>0.31227</v>
      </c>
      <c r="AD417" s="15" t="n">
        <v>2.2268</v>
      </c>
      <c r="AE417" s="12" t="n"/>
      <c r="AF417" s="12" t="n"/>
      <c r="AG417" s="12" t="n"/>
      <c r="AH417" s="12" t="n"/>
      <c r="AI417" s="12" t="n"/>
      <c r="AJ417" s="12" t="n"/>
      <c r="AK417" s="12" t="n"/>
      <c r="AL417" s="12" t="n"/>
      <c r="AM417" s="13">
        <f>COUNT(H417:AL417)</f>
        <v/>
      </c>
      <c r="AN417" s="12" t="n"/>
      <c r="AO417" s="12" t="n"/>
      <c r="AP417" s="12" t="n"/>
      <c r="AQ417" s="12" t="n"/>
      <c r="AR417" s="12" t="n"/>
      <c r="AS417" s="12" t="n"/>
      <c r="AT417" s="13">
        <f>SUM(H417:AL417)</f>
        <v/>
      </c>
      <c r="AU417" s="12" t="n"/>
      <c r="AV417" s="13">
        <f>SUM(H417,I417,J417,K417,L417,M417,N417,O417,T417,U417,AA417,AB417,AH417,AI417)</f>
        <v/>
      </c>
      <c r="AW417" s="12" t="n"/>
    </row>
    <row r="418" spans="1:49" ht="15.75" customHeight="1" s="55">
      <c r="A418" s="12" t="n">
        <v>412</v>
      </c>
      <c r="B418" s="12" t="s">
        <v>195</v>
      </c>
      <c r="C418" s="12" t="s">
        <v>193</v>
      </c>
      <c r="D418" s="12" t="s">
        <v>196</v>
      </c>
      <c r="E418" s="12" t="s">
        <v>79</v>
      </c>
      <c r="F418" s="12" t="s">
        <v>32</v>
      </c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5" t="n"/>
      <c r="AE418" s="12" t="n"/>
      <c r="AF418" s="12" t="n"/>
      <c r="AG418" s="12" t="n"/>
      <c r="AH418" s="12" t="n"/>
      <c r="AI418" s="12" t="n"/>
      <c r="AJ418" s="12" t="n"/>
      <c r="AK418" s="12" t="n"/>
      <c r="AL418" s="12" t="n"/>
      <c r="AM418" s="13">
        <f>COUNT(H418:AL418)</f>
        <v/>
      </c>
      <c r="AN418" s="12" t="n"/>
      <c r="AO418" s="12" t="n"/>
      <c r="AP418" s="12" t="n"/>
      <c r="AQ418" s="12" t="n"/>
      <c r="AR418" s="12" t="n"/>
      <c r="AS418" s="12" t="n"/>
      <c r="AT418" s="13">
        <f>SUM(H418:AL418)</f>
        <v/>
      </c>
      <c r="AU418" s="12" t="n"/>
      <c r="AV418" s="13">
        <f>SUM(H418,I418,J418,K418,L418,M418,N418,O418,T418,U418,AA418,AB418,AH418,AI418)</f>
        <v/>
      </c>
      <c r="AW418" s="12" t="n"/>
    </row>
    <row r="419" spans="1:49" ht="15.75" customHeight="1" s="55">
      <c r="A419" s="12" t="n">
        <v>413</v>
      </c>
      <c r="B419" s="12" t="s">
        <v>195</v>
      </c>
      <c r="C419" s="12" t="s">
        <v>193</v>
      </c>
      <c r="D419" s="12" t="s">
        <v>196</v>
      </c>
      <c r="E419" s="12" t="s">
        <v>65</v>
      </c>
      <c r="F419" s="12" t="s">
        <v>32</v>
      </c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5" t="n"/>
      <c r="AF419" s="15" t="n">
        <v>1.16176</v>
      </c>
      <c r="AG419" s="15" t="n">
        <v>2.66667</v>
      </c>
      <c r="AH419" s="12" t="n"/>
      <c r="AI419" s="12" t="n"/>
      <c r="AJ419" s="15" t="n">
        <v>2.66667</v>
      </c>
      <c r="AK419" s="15" t="n">
        <v>1.70616</v>
      </c>
      <c r="AL419" s="15" t="n">
        <v>2.66667</v>
      </c>
      <c r="AM419" s="13">
        <f>COUNT(H419:AL419)</f>
        <v/>
      </c>
      <c r="AN419" s="12" t="n"/>
      <c r="AO419" s="12" t="n"/>
      <c r="AP419" s="12" t="n"/>
      <c r="AQ419" s="12" t="n"/>
      <c r="AR419" s="12" t="n"/>
      <c r="AS419" s="12" t="n"/>
      <c r="AT419" s="13">
        <f>SUM(H419:AL419)</f>
        <v/>
      </c>
      <c r="AU419" s="12" t="n"/>
      <c r="AV419" s="13">
        <f>SUM(H419,I419,J419,K419,L419,M419,N419,O419,T419,U419,AA419,AB419,AH419,AI419)</f>
        <v/>
      </c>
      <c r="AW419" s="12" t="n"/>
    </row>
    <row r="420" spans="1:49" ht="15.75" customHeight="1" s="55">
      <c r="A420" s="12" t="n">
        <v>414</v>
      </c>
      <c r="B420" s="12" t="s">
        <v>195</v>
      </c>
      <c r="C420" s="12" t="s">
        <v>193</v>
      </c>
      <c r="D420" s="12" t="s">
        <v>196</v>
      </c>
      <c r="E420" s="12" t="s">
        <v>31</v>
      </c>
      <c r="F420" s="12" t="s">
        <v>32</v>
      </c>
      <c r="G420" s="12" t="n"/>
      <c r="H420" s="15" t="n">
        <v>9</v>
      </c>
      <c r="I420" s="15" t="n">
        <v>9</v>
      </c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  <c r="AJ420" s="12" t="n"/>
      <c r="AK420" s="12" t="n"/>
      <c r="AL420" s="12" t="n"/>
      <c r="AM420" s="13">
        <f>COUNT(H420:AL420)</f>
        <v/>
      </c>
      <c r="AN420" s="12" t="n"/>
      <c r="AO420" s="12" t="n"/>
      <c r="AP420" s="12" t="n"/>
      <c r="AQ420" s="12" t="n"/>
      <c r="AR420" s="12" t="n"/>
      <c r="AS420" s="12" t="n"/>
      <c r="AT420" s="13">
        <f>SUM(H420:AL420)</f>
        <v/>
      </c>
      <c r="AU420" s="12" t="n"/>
      <c r="AV420" s="13">
        <f>SUM(H420,I420,J420,K420,L420,M420,N420,O420,T420,U420,AA420,AB420,AH420,AI420)</f>
        <v/>
      </c>
      <c r="AW420" s="12" t="n"/>
    </row>
    <row r="421" spans="1:49">
      <c r="A421" s="14" t="n">
        <v>415</v>
      </c>
      <c r="B421" s="14" t="s">
        <v>195</v>
      </c>
      <c r="C421" s="14" t="s">
        <v>193</v>
      </c>
      <c r="D421" s="14" t="s">
        <v>196</v>
      </c>
      <c r="E421" s="14" t="s">
        <v>33</v>
      </c>
      <c r="F421" s="14" t="n"/>
      <c r="G421" s="14" t="n"/>
      <c r="H421" s="14" t="n">
        <v>9</v>
      </c>
      <c r="I421" s="14" t="n">
        <v>9</v>
      </c>
      <c r="J421" s="14" t="n">
        <v>0</v>
      </c>
      <c r="K421" s="14" t="n">
        <v>0</v>
      </c>
      <c r="L421" s="14" t="n">
        <v>0</v>
      </c>
      <c r="M421" s="14" t="n">
        <v>0</v>
      </c>
      <c r="N421" s="14" t="n">
        <v>0</v>
      </c>
      <c r="O421" s="14" t="n">
        <v>0</v>
      </c>
      <c r="P421" s="14" t="n">
        <v>8</v>
      </c>
      <c r="Q421" s="14" t="n">
        <v>8</v>
      </c>
      <c r="R421" s="14" t="n">
        <v>8</v>
      </c>
      <c r="S421" s="14" t="n">
        <v>8</v>
      </c>
      <c r="T421" s="14" t="n">
        <v>0</v>
      </c>
      <c r="U421" s="14" t="n">
        <v>0</v>
      </c>
      <c r="V421" s="14" t="n">
        <v>8</v>
      </c>
      <c r="W421" s="14" t="n">
        <v>8</v>
      </c>
      <c r="X421" s="14" t="n">
        <v>8</v>
      </c>
      <c r="Y421" s="14" t="n">
        <v>8</v>
      </c>
      <c r="Z421" s="14" t="n">
        <v>8</v>
      </c>
      <c r="AA421" s="14" t="n">
        <v>0</v>
      </c>
      <c r="AB421" s="14" t="n">
        <v>0</v>
      </c>
      <c r="AC421" s="14" t="n">
        <v>8</v>
      </c>
      <c r="AD421" s="14" t="n">
        <v>8</v>
      </c>
      <c r="AE421" s="14" t="n">
        <v>8</v>
      </c>
      <c r="AF421" s="14" t="n">
        <v>8</v>
      </c>
      <c r="AG421" s="14" t="n">
        <v>8</v>
      </c>
      <c r="AH421" s="14" t="n">
        <v>0</v>
      </c>
      <c r="AI421" s="14" t="n">
        <v>0</v>
      </c>
      <c r="AJ421" s="14" t="n">
        <v>8</v>
      </c>
      <c r="AK421" s="14" t="n">
        <v>8</v>
      </c>
      <c r="AL421" s="14" t="n">
        <v>8</v>
      </c>
      <c r="AM421" s="14">
        <f>COUNT(IF(SUM(H409,H406,H411,H405,H408,H407,H412,H410,H420)&gt;0,1,"FALSE"),IF(SUM(I420,I412,I411,I409,I405,I410)&gt;0,1,"FALSE"),IF(SUM(J412,J411,J405,J410,J409)&gt;0,1,"FALSE"),IF(SUM(K409,K411,K412,K410,K405)&gt;0,1,"FALSE"),IF(SUM(L409,L412,L410,L405,L411)&gt;0,1,"FALSE"),IF(SUM(M412,M410,M411,M409,M405)&gt;0,1,"FALSE"),IF(SUM(N405,N409,N412,N411,N410)&gt;0,1,"FALSE"),IF(SUM(O411,O409,O405,O412,O410)&gt;0,1,"FALSE"),IF(SUM(P414,P405,P413,P411,P412,P410)&gt;0,1,"FALSE"),IF(SUM(Q413,Q411,Q415,Q412,Q405,Q410)&gt;0,1,"FALSE"),IF(SUM(R413,R411,R410,R406,R405,R412)&gt;0,1,"FALSE"),IF(SUM(S411,S410,S413,S405)&gt;0,1,"FALSE"),IF(SUM(T411,T410,T413,T405)&gt;0,1,"FALSE"),IF(SUM(U413,U411,U405,U410)&gt;0,1,"FALSE"),IF(SUM(V405,V411,V406,V413,V410)&gt;0,1,"FALSE"),IF(SUM(W410,W413,W405,W411)&gt;0,1,"FALSE"),IF(SUM(X405,X416,X410,X411,X413)&gt;0,1,"FALSE"),IF(SUM(Y410,Y416,Y405)&gt;0,1,"FALSE"),IF(SUM(Z413,Z405,Z410)&gt;0,1,"FALSE"),IF(SUM(AA413,AA405,AA410)&gt;0,1,"FALSE"),IF(SUM(AB405,AB410,AB413)&gt;0,1,"FALSE"),IF(SUM(AC410,AC405,AC417,AC413)&gt;0,1,"FALSE"),IF(SUM(AD415,AD418,AD405,AD417,AD413,AD410)&gt;0,1,"FALSE"),IF(SUM(AE419,AE413,AE410,AE415,AE405)&gt;0,1,"FALSE"),IF(SUM(AF405,AF419,AF410,AF415,AF416)&gt;0,1,"FALSE"),IF(SUM(AG419,AG410,AG415,AG405)&gt;0,1,"FALSE"),IF(SUM(AH405,AH410,AH419)&gt;0,1,"FALSE"),IF(SUM(AI419,AI410,AI405)&gt;0,1,"FALSE"),IF(SUM(AJ419,AJ405,AJ410)&gt;0,1,"FALSE"),IF(SUM(AK419,AK410,AK416,AK405)&gt;0,1,"FALSE"),IF(SUM(AL405,AL410,AL416,AL419)&gt;0,1,"FALSE"))</f>
        <v/>
      </c>
      <c r="AN421" s="14" t="n"/>
      <c r="AO421" s="14">
        <f>MAX(AO405:AO420)</f>
        <v/>
      </c>
      <c r="AP421" s="14">
        <f>MAX(AP405:AP420)</f>
        <v/>
      </c>
      <c r="AQ421" s="14">
        <f>MAX(AQ405:AQ420)</f>
        <v/>
      </c>
      <c r="AR421" s="14">
        <f>MAX(AR405:AR420)</f>
        <v/>
      </c>
      <c r="AS421" s="14">
        <f>SUM(AS405:AS420)</f>
        <v/>
      </c>
      <c r="AT421" s="14">
        <f>SUM(AT405:AT420)</f>
        <v/>
      </c>
      <c r="AU421" s="14">
        <f>SUM(AU405:AU420)</f>
        <v/>
      </c>
      <c r="AV421" s="14">
        <f>SUM(AV405:AV420)</f>
        <v/>
      </c>
      <c r="AW421" s="14">
        <f>SUM(AW405:AW420)</f>
        <v/>
      </c>
    </row>
    <row r="422" spans="1:49">
      <c r="A422" s="12" t="n">
        <v>416</v>
      </c>
      <c r="B422" s="12" t="s">
        <v>200</v>
      </c>
      <c r="C422" s="12" t="s">
        <v>193</v>
      </c>
      <c r="D422" s="12" t="s">
        <v>194</v>
      </c>
      <c r="E422" s="12" t="s">
        <v>31</v>
      </c>
      <c r="F422" s="12" t="s">
        <v>32</v>
      </c>
      <c r="G422" s="12" t="n"/>
      <c r="H422" s="12" t="n"/>
      <c r="I422" s="12" t="n"/>
      <c r="J422" s="12" t="n"/>
      <c r="K422" s="12" t="n">
        <v>12</v>
      </c>
      <c r="L422" s="12" t="n">
        <v>12</v>
      </c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>
        <v>12</v>
      </c>
      <c r="AB422" s="12" t="n">
        <v>12</v>
      </c>
      <c r="AC422" s="12" t="n"/>
      <c r="AD422" s="12" t="n"/>
      <c r="AE422" s="12" t="n"/>
      <c r="AF422" s="12" t="n">
        <v>12</v>
      </c>
      <c r="AG422" s="12" t="n"/>
      <c r="AH422" s="12" t="n"/>
      <c r="AI422" s="12" t="n">
        <v>12</v>
      </c>
      <c r="AJ422" s="12" t="n">
        <v>12</v>
      </c>
      <c r="AK422" s="12" t="n"/>
      <c r="AL422" s="12" t="n"/>
      <c r="AM422" s="13">
        <f>COUNT(H422:AL422)</f>
        <v/>
      </c>
      <c r="AN422" s="12" t="n"/>
      <c r="AO422" s="13">
        <f>COUNTIF(H422:AL422,"О")</f>
        <v/>
      </c>
      <c r="AP422" s="13">
        <f>COUNTIF(H422:AL422,"От")</f>
        <v/>
      </c>
      <c r="AQ422" s="13">
        <f>COUNTIF(H422:AL422,"Б")</f>
        <v/>
      </c>
      <c r="AR422" s="13">
        <f>COUNTIF(H422:AL422,"Н")</f>
        <v/>
      </c>
      <c r="AS422" s="12" t="n"/>
      <c r="AT422" s="13">
        <f>SUM(H422:AL422)</f>
        <v/>
      </c>
      <c r="AU422" s="12" t="n"/>
      <c r="AV422" s="13">
        <f>SUM(H422,I422,J422,K422,L422,M422,N422,O422,T422,U422,AA422,AB422,AH422,AI422)</f>
        <v/>
      </c>
      <c r="AW422" s="12" t="n"/>
    </row>
    <row r="423" spans="1:49">
      <c r="A423" s="12" t="n">
        <v>417</v>
      </c>
      <c r="B423" s="12" t="s">
        <v>200</v>
      </c>
      <c r="C423" s="12" t="s">
        <v>193</v>
      </c>
      <c r="D423" s="12" t="s">
        <v>194</v>
      </c>
      <c r="E423" s="12" t="s">
        <v>31</v>
      </c>
      <c r="F423" s="12" t="s">
        <v>48</v>
      </c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>
        <v>12</v>
      </c>
      <c r="P423" s="12" t="n">
        <v>11.38333</v>
      </c>
      <c r="Q423" s="12" t="n"/>
      <c r="R423" s="12" t="n"/>
      <c r="S423" s="12" t="n"/>
      <c r="T423" s="12" t="n">
        <v>12</v>
      </c>
      <c r="U423" s="12" t="n"/>
      <c r="V423" s="12" t="n"/>
      <c r="W423" s="12" t="n">
        <v>12</v>
      </c>
      <c r="X423" s="12" t="n">
        <v>12</v>
      </c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  <c r="AJ423" s="12" t="n"/>
      <c r="AK423" s="12" t="n"/>
      <c r="AL423" s="12" t="n"/>
      <c r="AM423" s="12" t="n"/>
      <c r="AN423" s="13">
        <f>COUNT(H423:AL423)</f>
        <v/>
      </c>
      <c r="AO423" s="13">
        <f>COUNTIF(H423:AL423,"О")</f>
        <v/>
      </c>
      <c r="AP423" s="13">
        <f>COUNTIF(H423:AL423,"От")</f>
        <v/>
      </c>
      <c r="AQ423" s="13">
        <f>COUNTIF(H423:AL423,"Б")</f>
        <v/>
      </c>
      <c r="AR423" s="13">
        <f>COUNTIF(H423:AL423,"Н")</f>
        <v/>
      </c>
      <c r="AS423" s="12" t="n"/>
      <c r="AT423" s="12" t="n"/>
      <c r="AU423" s="13">
        <f>SUM(H423:AL423)</f>
        <v/>
      </c>
      <c r="AV423" s="12" t="n"/>
      <c r="AW423" s="13">
        <f>SUM(H423,I423,J423,K423,L423,M423,N423,O423,T423,U423,AA423,AB423,AH423,AI423)</f>
        <v/>
      </c>
    </row>
    <row r="424" spans="1:49" ht="15.75" customHeight="1" s="55">
      <c r="A424" s="12" t="n">
        <v>418</v>
      </c>
      <c r="B424" s="12" t="s">
        <v>200</v>
      </c>
      <c r="C424" s="12" t="s">
        <v>193</v>
      </c>
      <c r="D424" s="12" t="s">
        <v>194</v>
      </c>
      <c r="E424" s="12" t="s">
        <v>135</v>
      </c>
      <c r="F424" s="12" t="s">
        <v>48</v>
      </c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5" t="n">
        <v>0.6166700000000001</v>
      </c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  <c r="AJ424" s="12" t="n"/>
      <c r="AK424" s="12" t="n"/>
      <c r="AL424" s="12" t="n"/>
      <c r="AM424" s="12" t="n"/>
      <c r="AN424" s="13">
        <f>COUNT(H424:AL424)</f>
        <v/>
      </c>
      <c r="AO424" s="12" t="n"/>
      <c r="AP424" s="12" t="n"/>
      <c r="AQ424" s="12" t="n"/>
      <c r="AR424" s="12" t="n"/>
      <c r="AS424" s="12" t="n"/>
      <c r="AT424" s="12" t="n"/>
      <c r="AU424" s="13">
        <f>SUM(H424:AL424)</f>
        <v/>
      </c>
      <c r="AV424" s="12" t="n"/>
      <c r="AW424" s="13">
        <f>SUM(H424,I424,J424,K424,L424,M424,N424,O424,T424,U424,AA424,AB424,AH424,AI424)</f>
        <v/>
      </c>
    </row>
    <row r="425" spans="1:49">
      <c r="A425" s="14" t="n">
        <v>419</v>
      </c>
      <c r="B425" s="14" t="s">
        <v>200</v>
      </c>
      <c r="C425" s="14" t="s">
        <v>193</v>
      </c>
      <c r="D425" s="14" t="s">
        <v>194</v>
      </c>
      <c r="E425" s="14" t="s">
        <v>33</v>
      </c>
      <c r="F425" s="14" t="n"/>
      <c r="G425" s="14" t="n"/>
      <c r="H425" s="14" t="n"/>
      <c r="I425" s="14" t="n"/>
      <c r="J425" s="14" t="n"/>
      <c r="K425" s="14" t="n">
        <v>12</v>
      </c>
      <c r="L425" s="14" t="n">
        <v>12</v>
      </c>
      <c r="M425" s="14" t="n"/>
      <c r="N425" s="14" t="n"/>
      <c r="O425" s="14" t="n">
        <v>12</v>
      </c>
      <c r="P425" s="14" t="n">
        <v>12</v>
      </c>
      <c r="Q425" s="14" t="n"/>
      <c r="R425" s="14" t="n"/>
      <c r="S425" s="14" t="n"/>
      <c r="T425" s="14" t="n">
        <v>12</v>
      </c>
      <c r="U425" s="14" t="n"/>
      <c r="V425" s="14" t="n"/>
      <c r="W425" s="14" t="n">
        <v>12</v>
      </c>
      <c r="X425" s="14" t="n">
        <v>12</v>
      </c>
      <c r="Y425" s="14" t="n"/>
      <c r="Z425" s="14" t="n"/>
      <c r="AA425" s="14" t="n">
        <v>12</v>
      </c>
      <c r="AB425" s="14" t="n">
        <v>12</v>
      </c>
      <c r="AC425" s="14" t="n"/>
      <c r="AD425" s="14" t="n"/>
      <c r="AE425" s="14" t="n"/>
      <c r="AF425" s="14" t="n">
        <v>12</v>
      </c>
      <c r="AG425" s="14" t="n"/>
      <c r="AH425" s="14" t="n"/>
      <c r="AI425" s="14" t="n">
        <v>12</v>
      </c>
      <c r="AJ425" s="14" t="n">
        <v>12</v>
      </c>
      <c r="AK425" s="14" t="n"/>
      <c r="AL425" s="14" t="n"/>
      <c r="AM425" s="14">
        <f>COUNT(IF(SUM(K422)&gt;0,1,"FALSE"),IF(SUM(L422)&gt;0,1,"FALSE"),IF(SUM(AA422)&gt;0,1,"FALSE"),IF(SUM(AB422)&gt;0,1,"FALSE"),IF(SUM(AF422)&gt;0,1,"FALSE"),IF(SUM(AI422)&gt;0,1,"FALSE"),IF(SUM(AJ422)&gt;0,1,"FALSE"))</f>
        <v/>
      </c>
      <c r="AN425" s="14">
        <f>COUNT(IF(SUM(O423)&gt;0,1,"FALSE"),IF(SUM(P424,P423)&gt;0,1,"FALSE"),IF(SUM(T423)&gt;0,1,"FALSE"),IF(SUM(W423)&gt;0,1,"FALSE"),IF(SUM(X423)&gt;0,1,"FALSE"))</f>
        <v/>
      </c>
      <c r="AO425" s="14">
        <f>MAX(AO422:AO424)</f>
        <v/>
      </c>
      <c r="AP425" s="14">
        <f>MAX(AP422:AP424)</f>
        <v/>
      </c>
      <c r="AQ425" s="14">
        <f>MAX(AQ422:AQ424)</f>
        <v/>
      </c>
      <c r="AR425" s="14">
        <f>MAX(AR422:AR424)</f>
        <v/>
      </c>
      <c r="AS425" s="14">
        <f>SUM(AS422:AS424)</f>
        <v/>
      </c>
      <c r="AT425" s="14">
        <f>SUM(AT422:AT424)</f>
        <v/>
      </c>
      <c r="AU425" s="14">
        <f>SUM(AU422:AU424)</f>
        <v/>
      </c>
      <c r="AV425" s="14">
        <f>SUM(AV422:AV424)</f>
        <v/>
      </c>
      <c r="AW425" s="14">
        <f>SUM(AW422:AW424)</f>
        <v/>
      </c>
    </row>
    <row r="426" spans="1:49">
      <c r="A426" s="12" t="n">
        <v>420</v>
      </c>
      <c r="B426" s="12" t="s">
        <v>201</v>
      </c>
      <c r="C426" s="12" t="s">
        <v>193</v>
      </c>
      <c r="D426" s="12" t="s">
        <v>163</v>
      </c>
      <c r="E426" s="12" t="s">
        <v>31</v>
      </c>
      <c r="F426" s="12" t="s">
        <v>32</v>
      </c>
      <c r="G426" s="12" t="n"/>
      <c r="H426" s="12" t="s">
        <v>7</v>
      </c>
      <c r="I426" s="12" t="s">
        <v>7</v>
      </c>
      <c r="J426" s="12" t="s">
        <v>7</v>
      </c>
      <c r="K426" s="12" t="s">
        <v>7</v>
      </c>
      <c r="L426" s="12" t="s">
        <v>7</v>
      </c>
      <c r="M426" s="12" t="s">
        <v>7</v>
      </c>
      <c r="N426" s="12" t="s">
        <v>7</v>
      </c>
      <c r="O426" s="12" t="s">
        <v>7</v>
      </c>
      <c r="P426" s="12" t="n">
        <v>8</v>
      </c>
      <c r="Q426" s="12" t="n">
        <v>8</v>
      </c>
      <c r="R426" s="12" t="n">
        <v>8</v>
      </c>
      <c r="S426" s="12" t="n">
        <v>8</v>
      </c>
      <c r="T426" s="12" t="s">
        <v>7</v>
      </c>
      <c r="U426" s="12" t="s">
        <v>7</v>
      </c>
      <c r="V426" s="12" t="n">
        <v>8</v>
      </c>
      <c r="W426" s="12" t="n">
        <v>8</v>
      </c>
      <c r="X426" s="12" t="n">
        <v>8</v>
      </c>
      <c r="Y426" s="12" t="n">
        <v>8</v>
      </c>
      <c r="Z426" s="12" t="n">
        <v>8</v>
      </c>
      <c r="AA426" s="12" t="s">
        <v>7</v>
      </c>
      <c r="AB426" s="12" t="s">
        <v>7</v>
      </c>
      <c r="AC426" s="12" t="n">
        <v>8</v>
      </c>
      <c r="AD426" s="12" t="n">
        <v>8</v>
      </c>
      <c r="AE426" s="12" t="n">
        <v>8</v>
      </c>
      <c r="AF426" s="12" t="n">
        <v>8</v>
      </c>
      <c r="AG426" s="12" t="n">
        <v>8</v>
      </c>
      <c r="AH426" s="12" t="s">
        <v>7</v>
      </c>
      <c r="AI426" s="12" t="s">
        <v>7</v>
      </c>
      <c r="AJ426" s="12" t="n">
        <v>8</v>
      </c>
      <c r="AK426" s="12" t="n">
        <v>8</v>
      </c>
      <c r="AL426" s="12" t="n">
        <v>8</v>
      </c>
      <c r="AM426" s="13">
        <f>COUNT(H426:AL426)</f>
        <v/>
      </c>
      <c r="AN426" s="12" t="n"/>
      <c r="AO426" s="13">
        <f>COUNTIF(H426:AL426,"О")</f>
        <v/>
      </c>
      <c r="AP426" s="13">
        <f>COUNTIF(H426:AL426,"От")</f>
        <v/>
      </c>
      <c r="AQ426" s="13">
        <f>COUNTIF(H426:AL426,"Б")</f>
        <v/>
      </c>
      <c r="AR426" s="13">
        <f>COUNTIF(H426:AL426,"Н")</f>
        <v/>
      </c>
      <c r="AS426" s="12" t="n"/>
      <c r="AT426" s="13">
        <f>SUM(H426:AL426)</f>
        <v/>
      </c>
      <c r="AU426" s="12" t="n"/>
      <c r="AV426" s="13">
        <f>SUM(H426,I426,J426,K426,L426,M426,N426,O426,T426,U426,AA426,AB426,AH426,AI426)</f>
        <v/>
      </c>
      <c r="AW426" s="12" t="n"/>
    </row>
    <row r="427" spans="1:49">
      <c r="A427" s="14" t="n">
        <v>421</v>
      </c>
      <c r="B427" s="14" t="s">
        <v>201</v>
      </c>
      <c r="C427" s="14" t="s">
        <v>193</v>
      </c>
      <c r="D427" s="14" t="s">
        <v>163</v>
      </c>
      <c r="E427" s="14" t="s">
        <v>33</v>
      </c>
      <c r="F427" s="14" t="n"/>
      <c r="G427" s="14" t="n"/>
      <c r="H427" s="14" t="n">
        <v>0</v>
      </c>
      <c r="I427" s="14" t="n">
        <v>0</v>
      </c>
      <c r="J427" s="14" t="n">
        <v>0</v>
      </c>
      <c r="K427" s="14" t="n">
        <v>0</v>
      </c>
      <c r="L427" s="14" t="n">
        <v>0</v>
      </c>
      <c r="M427" s="14" t="n">
        <v>0</v>
      </c>
      <c r="N427" s="14" t="n">
        <v>0</v>
      </c>
      <c r="O427" s="14" t="n">
        <v>0</v>
      </c>
      <c r="P427" s="14" t="n">
        <v>8</v>
      </c>
      <c r="Q427" s="14" t="n">
        <v>8</v>
      </c>
      <c r="R427" s="14" t="n">
        <v>8</v>
      </c>
      <c r="S427" s="14" t="n">
        <v>8</v>
      </c>
      <c r="T427" s="14" t="n">
        <v>0</v>
      </c>
      <c r="U427" s="14" t="n">
        <v>0</v>
      </c>
      <c r="V427" s="14" t="n">
        <v>8</v>
      </c>
      <c r="W427" s="14" t="n">
        <v>8</v>
      </c>
      <c r="X427" s="14" t="n">
        <v>8</v>
      </c>
      <c r="Y427" s="14" t="n">
        <v>8</v>
      </c>
      <c r="Z427" s="14" t="n">
        <v>8</v>
      </c>
      <c r="AA427" s="14" t="n">
        <v>0</v>
      </c>
      <c r="AB427" s="14" t="n">
        <v>0</v>
      </c>
      <c r="AC427" s="14" t="n">
        <v>8</v>
      </c>
      <c r="AD427" s="14" t="n">
        <v>8</v>
      </c>
      <c r="AE427" s="14" t="n">
        <v>8</v>
      </c>
      <c r="AF427" s="14" t="n">
        <v>8</v>
      </c>
      <c r="AG427" s="14" t="n">
        <v>8</v>
      </c>
      <c r="AH427" s="14" t="n">
        <v>0</v>
      </c>
      <c r="AI427" s="14" t="n">
        <v>0</v>
      </c>
      <c r="AJ427" s="14" t="n">
        <v>8</v>
      </c>
      <c r="AK427" s="14" t="n">
        <v>8</v>
      </c>
      <c r="AL427" s="14" t="n">
        <v>8</v>
      </c>
      <c r="AM427" s="14">
        <f>COUNT(IF(SUM(H426)&gt;0,1,"FALSE"),IF(SUM(I426)&gt;0,1,"FALSE"),IF(SUM(J426)&gt;0,1,"FALSE"),IF(SUM(K426)&gt;0,1,"FALSE"),IF(SUM(L426)&gt;0,1,"FALSE"),IF(SUM(M426)&gt;0,1,"FALSE"),IF(SUM(N426)&gt;0,1,"FALSE"),IF(SUM(O426)&gt;0,1,"FALSE"),IF(SUM(P426)&gt;0,1,"FALSE"),IF(SUM(Q426)&gt;0,1,"FALSE"),IF(SUM(R426)&gt;0,1,"FALSE"),IF(SUM(S426)&gt;0,1,"FALSE"),IF(SUM(T426)&gt;0,1,"FALSE"),IF(SUM(U426)&gt;0,1,"FALSE"),IF(SUM(V426)&gt;0,1,"FALSE"),IF(SUM(W426)&gt;0,1,"FALSE"),IF(SUM(X426)&gt;0,1,"FALSE"),IF(SUM(Y426)&gt;0,1,"FALSE"),IF(SUM(Z426)&gt;0,1,"FALSE"),IF(SUM(AA426)&gt;0,1,"FALSE"),IF(SUM(AB426)&gt;0,1,"FALSE"),IF(SUM(AC426)&gt;0,1,"FALSE"),IF(SUM(AD426)&gt;0,1,"FALSE"),IF(SUM(AE426)&gt;0,1,"FALSE"),IF(SUM(AF426)&gt;0,1,"FALSE"),IF(SUM(AG426)&gt;0,1,"FALSE"),IF(SUM(AH426)&gt;0,1,"FALSE"),IF(SUM(AI426)&gt;0,1,"FALSE"),IF(SUM(AJ426)&gt;0,1,"FALSE"),IF(SUM(AK426)&gt;0,1,"FALSE"),IF(SUM(AL426)&gt;0,1,"FALSE"))</f>
        <v/>
      </c>
      <c r="AN427" s="14" t="n"/>
      <c r="AO427" s="14">
        <f>MAX(AO426:AO426)</f>
        <v/>
      </c>
      <c r="AP427" s="14">
        <f>MAX(AP426:AP426)</f>
        <v/>
      </c>
      <c r="AQ427" s="14">
        <f>MAX(AQ426:AQ426)</f>
        <v/>
      </c>
      <c r="AR427" s="14">
        <f>MAX(AR426:AR426)</f>
        <v/>
      </c>
      <c r="AS427" s="14">
        <f>SUM(AS426:AS426)</f>
        <v/>
      </c>
      <c r="AT427" s="14">
        <f>SUM(AT426:AT426)</f>
        <v/>
      </c>
      <c r="AU427" s="14">
        <f>SUM(AU426:AU426)</f>
        <v/>
      </c>
      <c r="AV427" s="14">
        <f>SUM(AV426:AV426)</f>
        <v/>
      </c>
      <c r="AW427" s="14">
        <f>SUM(AW426:AW426)</f>
        <v/>
      </c>
    </row>
    <row r="428" spans="1:49">
      <c r="A428" s="12" t="n">
        <v>422</v>
      </c>
      <c r="B428" s="12" t="s">
        <v>202</v>
      </c>
      <c r="C428" s="12" t="s">
        <v>193</v>
      </c>
      <c r="D428" s="12" t="s">
        <v>97</v>
      </c>
      <c r="E428" s="12" t="s">
        <v>43</v>
      </c>
      <c r="F428" s="12" t="s">
        <v>32</v>
      </c>
      <c r="G428" s="12" t="n"/>
      <c r="H428" s="12" t="s">
        <v>7</v>
      </c>
      <c r="I428" s="12" t="s">
        <v>7</v>
      </c>
      <c r="J428" s="12" t="s">
        <v>7</v>
      </c>
      <c r="K428" s="12" t="s">
        <v>7</v>
      </c>
      <c r="L428" s="12" t="s">
        <v>7</v>
      </c>
      <c r="M428" s="12" t="s">
        <v>7</v>
      </c>
      <c r="N428" s="12" t="s">
        <v>7</v>
      </c>
      <c r="O428" s="12" t="s">
        <v>7</v>
      </c>
      <c r="P428" s="12" t="n">
        <v>8</v>
      </c>
      <c r="Q428" s="12" t="n">
        <v>8</v>
      </c>
      <c r="R428" s="12" t="n">
        <v>8</v>
      </c>
      <c r="S428" s="12" t="n">
        <v>8</v>
      </c>
      <c r="T428" s="12" t="s">
        <v>7</v>
      </c>
      <c r="U428" s="12" t="s">
        <v>7</v>
      </c>
      <c r="V428" s="12" t="n">
        <v>8</v>
      </c>
      <c r="W428" s="12" t="n">
        <v>8</v>
      </c>
      <c r="X428" s="12" t="n">
        <v>8</v>
      </c>
      <c r="Y428" s="12" t="n">
        <v>8</v>
      </c>
      <c r="Z428" s="12" t="n">
        <v>8</v>
      </c>
      <c r="AA428" s="12" t="s">
        <v>7</v>
      </c>
      <c r="AB428" s="12" t="s">
        <v>7</v>
      </c>
      <c r="AC428" s="12" t="n">
        <v>8</v>
      </c>
      <c r="AD428" s="12" t="n">
        <v>8</v>
      </c>
      <c r="AE428" s="12" t="n">
        <v>0.36667</v>
      </c>
      <c r="AF428" s="12" t="n">
        <v>4.05</v>
      </c>
      <c r="AG428" s="12" t="n">
        <v>5.91667</v>
      </c>
      <c r="AH428" s="12" t="s">
        <v>7</v>
      </c>
      <c r="AI428" s="12" t="s">
        <v>7</v>
      </c>
      <c r="AJ428" s="12" t="n"/>
      <c r="AK428" s="12" t="n"/>
      <c r="AL428" s="12" t="n">
        <v>6.93333</v>
      </c>
      <c r="AM428" s="13">
        <f>COUNT(H428:AL428)</f>
        <v/>
      </c>
      <c r="AN428" s="12" t="n"/>
      <c r="AO428" s="13">
        <f>COUNTIF(H428:AL428,"О")</f>
        <v/>
      </c>
      <c r="AP428" s="13">
        <f>COUNTIF(H428:AL428,"От")</f>
        <v/>
      </c>
      <c r="AQ428" s="13">
        <f>COUNTIF(H428:AL428,"Б")</f>
        <v/>
      </c>
      <c r="AR428" s="13">
        <f>COUNTIF(H428:AL428,"Н")</f>
        <v/>
      </c>
      <c r="AS428" s="12" t="n"/>
      <c r="AT428" s="13">
        <f>SUM(H428:AL428)</f>
        <v/>
      </c>
      <c r="AU428" s="12" t="n"/>
      <c r="AV428" s="13">
        <f>SUM(H428,I428,J428,K428,L428,M428,N428,O428,T428,U428,AA428,AB428,AH428,AI428)</f>
        <v/>
      </c>
      <c r="AW428" s="12" t="n"/>
    </row>
    <row r="429" spans="1:49" ht="15.75" customHeight="1" s="55">
      <c r="A429" s="12" t="n">
        <v>423</v>
      </c>
      <c r="B429" s="12" t="s">
        <v>202</v>
      </c>
      <c r="C429" s="12" t="s">
        <v>193</v>
      </c>
      <c r="D429" s="12" t="s">
        <v>97</v>
      </c>
      <c r="E429" s="12" t="s">
        <v>106</v>
      </c>
      <c r="F429" s="12" t="s">
        <v>32</v>
      </c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5" t="n">
        <v>7.63333</v>
      </c>
      <c r="AF429" s="15" t="n">
        <v>3.95</v>
      </c>
      <c r="AG429" s="15" t="n">
        <v>2.08333</v>
      </c>
      <c r="AH429" s="12" t="n"/>
      <c r="AI429" s="12" t="n"/>
      <c r="AJ429" s="15" t="n">
        <v>8</v>
      </c>
      <c r="AK429" s="15" t="n">
        <v>8</v>
      </c>
      <c r="AL429" s="15" t="n">
        <v>1.06667</v>
      </c>
      <c r="AM429" s="13">
        <f>COUNT(H429:AL429)</f>
        <v/>
      </c>
      <c r="AN429" s="12" t="n"/>
      <c r="AO429" s="12" t="n"/>
      <c r="AP429" s="12" t="n"/>
      <c r="AQ429" s="12" t="n"/>
      <c r="AR429" s="12" t="n"/>
      <c r="AS429" s="12" t="n"/>
      <c r="AT429" s="13">
        <f>SUM(H429:AL429)</f>
        <v/>
      </c>
      <c r="AU429" s="12" t="n"/>
      <c r="AV429" s="13">
        <f>SUM(H429,I429,J429,K429,L429,M429,N429,O429,T429,U429,AA429,AB429,AH429,AI429)</f>
        <v/>
      </c>
      <c r="AW429" s="12" t="n"/>
    </row>
    <row r="430" spans="1:49">
      <c r="A430" s="14" t="n">
        <v>424</v>
      </c>
      <c r="B430" s="14" t="s">
        <v>202</v>
      </c>
      <c r="C430" s="14" t="s">
        <v>193</v>
      </c>
      <c r="D430" s="14" t="s">
        <v>97</v>
      </c>
      <c r="E430" s="14" t="s">
        <v>33</v>
      </c>
      <c r="F430" s="14" t="n"/>
      <c r="G430" s="14" t="n"/>
      <c r="H430" s="14" t="n">
        <v>0</v>
      </c>
      <c r="I430" s="14" t="n">
        <v>0</v>
      </c>
      <c r="J430" s="14" t="n">
        <v>0</v>
      </c>
      <c r="K430" s="14" t="n">
        <v>0</v>
      </c>
      <c r="L430" s="14" t="n">
        <v>0</v>
      </c>
      <c r="M430" s="14" t="n">
        <v>0</v>
      </c>
      <c r="N430" s="14" t="n">
        <v>0</v>
      </c>
      <c r="O430" s="14" t="n">
        <v>0</v>
      </c>
      <c r="P430" s="14" t="n">
        <v>8</v>
      </c>
      <c r="Q430" s="14" t="n">
        <v>8</v>
      </c>
      <c r="R430" s="14" t="n">
        <v>8</v>
      </c>
      <c r="S430" s="14" t="n">
        <v>8</v>
      </c>
      <c r="T430" s="14" t="n">
        <v>0</v>
      </c>
      <c r="U430" s="14" t="n">
        <v>0</v>
      </c>
      <c r="V430" s="14" t="n">
        <v>8</v>
      </c>
      <c r="W430" s="14" t="n">
        <v>8</v>
      </c>
      <c r="X430" s="14" t="n">
        <v>8</v>
      </c>
      <c r="Y430" s="14" t="n">
        <v>8</v>
      </c>
      <c r="Z430" s="14" t="n">
        <v>8</v>
      </c>
      <c r="AA430" s="14" t="n">
        <v>0</v>
      </c>
      <c r="AB430" s="14" t="n">
        <v>0</v>
      </c>
      <c r="AC430" s="14" t="n">
        <v>8</v>
      </c>
      <c r="AD430" s="14" t="n">
        <v>8</v>
      </c>
      <c r="AE430" s="14" t="n">
        <v>8</v>
      </c>
      <c r="AF430" s="14" t="n">
        <v>8</v>
      </c>
      <c r="AG430" s="14" t="n">
        <v>8</v>
      </c>
      <c r="AH430" s="14" t="n">
        <v>0</v>
      </c>
      <c r="AI430" s="14" t="n">
        <v>0</v>
      </c>
      <c r="AJ430" s="14" t="n">
        <v>8</v>
      </c>
      <c r="AK430" s="14" t="n">
        <v>8</v>
      </c>
      <c r="AL430" s="14" t="n">
        <v>8</v>
      </c>
      <c r="AM430" s="14">
        <f>COUNT(IF(SUM(H428)&gt;0,1,"FALSE"),IF(SUM(I428)&gt;0,1,"FALSE"),IF(SUM(J428)&gt;0,1,"FALSE"),IF(SUM(K428)&gt;0,1,"FALSE"),IF(SUM(L428)&gt;0,1,"FALSE"),IF(SUM(M428)&gt;0,1,"FALSE"),IF(SUM(N428)&gt;0,1,"FALSE"),IF(SUM(O428)&gt;0,1,"FALSE"),IF(SUM(P428)&gt;0,1,"FALSE"),IF(SUM(Q428)&gt;0,1,"FALSE"),IF(SUM(R428)&gt;0,1,"FALSE"),IF(SUM(S428)&gt;0,1,"FALSE"),IF(SUM(T428)&gt;0,1,"FALSE"),IF(SUM(U428)&gt;0,1,"FALSE"),IF(SUM(V428)&gt;0,1,"FALSE"),IF(SUM(W428)&gt;0,1,"FALSE"),IF(SUM(X428)&gt;0,1,"FALSE"),IF(SUM(Y428)&gt;0,1,"FALSE"),IF(SUM(Z428)&gt;0,1,"FALSE"),IF(SUM(AA428)&gt;0,1,"FALSE"),IF(SUM(AB428)&gt;0,1,"FALSE"),IF(SUM(AC428)&gt;0,1,"FALSE"),IF(SUM(AD428)&gt;0,1,"FALSE"),IF(SUM(AE429,AE428)&gt;0,1,"FALSE"),IF(SUM(AF428,AF429)&gt;0,1,"FALSE"),IF(SUM(AG428,AG429)&gt;0,1,"FALSE"),IF(SUM(AH428)&gt;0,1,"FALSE"),IF(SUM(AI428)&gt;0,1,"FALSE"),IF(SUM(AJ429,AJ428)&gt;0,1,"FALSE"),IF(SUM(AK428,AK429)&gt;0,1,"FALSE"),IF(SUM(AL429,AL428)&gt;0,1,"FALSE"))</f>
        <v/>
      </c>
      <c r="AN430" s="14" t="n"/>
      <c r="AO430" s="14">
        <f>MAX(AO428:AO429)</f>
        <v/>
      </c>
      <c r="AP430" s="14">
        <f>MAX(AP428:AP429)</f>
        <v/>
      </c>
      <c r="AQ430" s="14">
        <f>MAX(AQ428:AQ429)</f>
        <v/>
      </c>
      <c r="AR430" s="14">
        <f>MAX(AR428:AR429)</f>
        <v/>
      </c>
      <c r="AS430" s="14">
        <f>SUM(AS428:AS429)</f>
        <v/>
      </c>
      <c r="AT430" s="14">
        <f>SUM(AT428:AT429)</f>
        <v/>
      </c>
      <c r="AU430" s="14">
        <f>SUM(AU428:AU429)</f>
        <v/>
      </c>
      <c r="AV430" s="14">
        <f>SUM(AV428:AV429)</f>
        <v/>
      </c>
      <c r="AW430" s="14">
        <f>SUM(AW428:AW429)</f>
        <v/>
      </c>
    </row>
    <row r="431" spans="1:49" ht="15.75" customHeight="1" s="55">
      <c r="A431" s="12" t="n">
        <v>425</v>
      </c>
      <c r="B431" s="12" t="s">
        <v>203</v>
      </c>
      <c r="C431" s="12" t="s">
        <v>193</v>
      </c>
      <c r="D431" s="12" t="s">
        <v>204</v>
      </c>
      <c r="E431" s="12" t="s">
        <v>31</v>
      </c>
      <c r="F431" s="12" t="s">
        <v>32</v>
      </c>
      <c r="G431" s="12" t="n"/>
      <c r="H431" s="12" t="s">
        <v>7</v>
      </c>
      <c r="I431" s="12" t="s">
        <v>7</v>
      </c>
      <c r="J431" s="12" t="s">
        <v>7</v>
      </c>
      <c r="K431" s="12" t="s">
        <v>7</v>
      </c>
      <c r="L431" s="15" t="n">
        <v>9</v>
      </c>
      <c r="M431" s="15" t="n">
        <v>9</v>
      </c>
      <c r="N431" s="12" t="s">
        <v>7</v>
      </c>
      <c r="O431" s="12" t="s">
        <v>7</v>
      </c>
      <c r="P431" s="12" t="n"/>
      <c r="Q431" s="12" t="n"/>
      <c r="R431" s="12" t="n"/>
      <c r="S431" s="15" t="n">
        <v>2.5</v>
      </c>
      <c r="T431" s="12" t="s">
        <v>7</v>
      </c>
      <c r="U431" s="12" t="s">
        <v>7</v>
      </c>
      <c r="V431" s="12" t="n"/>
      <c r="W431" s="12" t="n">
        <v>8</v>
      </c>
      <c r="X431" s="12" t="n">
        <v>8</v>
      </c>
      <c r="Y431" s="12" t="n">
        <v>8</v>
      </c>
      <c r="Z431" s="12" t="n">
        <v>0.83333</v>
      </c>
      <c r="AA431" s="12" t="s">
        <v>7</v>
      </c>
      <c r="AB431" s="12" t="s">
        <v>7</v>
      </c>
      <c r="AC431" s="12" t="n">
        <v>6.41667</v>
      </c>
      <c r="AD431" s="12" t="n">
        <v>8</v>
      </c>
      <c r="AE431" s="12" t="n">
        <v>8</v>
      </c>
      <c r="AF431" s="12" t="n">
        <v>8</v>
      </c>
      <c r="AG431" s="12" t="n">
        <v>8</v>
      </c>
      <c r="AH431" s="12" t="s">
        <v>7</v>
      </c>
      <c r="AI431" s="12" t="s">
        <v>7</v>
      </c>
      <c r="AJ431" s="12" t="n">
        <v>8</v>
      </c>
      <c r="AK431" s="12" t="n">
        <v>5.65</v>
      </c>
      <c r="AL431" s="12" t="n"/>
      <c r="AM431" s="13">
        <f>COUNT(H431:AL431)</f>
        <v/>
      </c>
      <c r="AN431" s="12" t="n"/>
      <c r="AO431" s="13">
        <f>COUNTIF(H431:AL431,"О")</f>
        <v/>
      </c>
      <c r="AP431" s="13">
        <f>COUNTIF(H431:AL431,"От")</f>
        <v/>
      </c>
      <c r="AQ431" s="13">
        <f>COUNTIF(H431:AL431,"Б")</f>
        <v/>
      </c>
      <c r="AR431" s="13">
        <f>COUNTIF(H431:AL431,"Н")</f>
        <v/>
      </c>
      <c r="AS431" s="12" t="n"/>
      <c r="AT431" s="13">
        <f>SUM(H431:AL431)</f>
        <v/>
      </c>
      <c r="AU431" s="12" t="n"/>
      <c r="AV431" s="13">
        <f>SUM(H431,I431,J431,K431,L431,M431,N431,O431,T431,U431,AA431,AB431,AH431,AI431)</f>
        <v/>
      </c>
      <c r="AW431" s="12" t="n"/>
    </row>
    <row r="432" spans="1:49" ht="15.75" customHeight="1" s="55">
      <c r="A432" s="12" t="n">
        <v>426</v>
      </c>
      <c r="B432" s="12" t="s">
        <v>203</v>
      </c>
      <c r="C432" s="12" t="s">
        <v>193</v>
      </c>
      <c r="D432" s="12" t="s">
        <v>204</v>
      </c>
      <c r="E432" s="12" t="s">
        <v>169</v>
      </c>
      <c r="F432" s="12" t="s">
        <v>32</v>
      </c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5" t="n">
        <v>7.85185</v>
      </c>
      <c r="Q432" s="15" t="n">
        <v>7.10946</v>
      </c>
      <c r="R432" s="15" t="n">
        <v>8</v>
      </c>
      <c r="S432" s="15" t="n">
        <v>6.05</v>
      </c>
      <c r="T432" s="12" t="n"/>
      <c r="U432" s="12" t="n"/>
      <c r="V432" s="15" t="n">
        <v>1.06876</v>
      </c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  <c r="AJ432" s="12" t="n"/>
      <c r="AK432" s="15" t="n">
        <v>2.18333</v>
      </c>
      <c r="AL432" s="15" t="n">
        <v>8</v>
      </c>
      <c r="AM432" s="13">
        <f>COUNT(H432:AL432)</f>
        <v/>
      </c>
      <c r="AN432" s="12" t="n"/>
      <c r="AO432" s="12" t="n"/>
      <c r="AP432" s="12" t="n"/>
      <c r="AQ432" s="12" t="n"/>
      <c r="AR432" s="12" t="n"/>
      <c r="AS432" s="12" t="n"/>
      <c r="AT432" s="13">
        <f>SUM(H432:AL432)</f>
        <v/>
      </c>
      <c r="AU432" s="12" t="n"/>
      <c r="AV432" s="13">
        <f>SUM(H432,I432,J432,K432,L432,M432,N432,O432,T432,U432,AA432,AB432,AH432,AI432)</f>
        <v/>
      </c>
      <c r="AW432" s="12" t="n"/>
    </row>
    <row r="433" spans="1:49" ht="15.75" customHeight="1" s="55">
      <c r="A433" s="12" t="n">
        <v>427</v>
      </c>
      <c r="B433" s="12" t="s">
        <v>203</v>
      </c>
      <c r="C433" s="12" t="s">
        <v>193</v>
      </c>
      <c r="D433" s="12" t="s">
        <v>204</v>
      </c>
      <c r="E433" s="12" t="s">
        <v>78</v>
      </c>
      <c r="F433" s="12" t="s">
        <v>32</v>
      </c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5" t="n">
        <v>0.14815</v>
      </c>
      <c r="Q433" s="15" t="n">
        <v>0.89054</v>
      </c>
      <c r="R433" s="12" t="n"/>
      <c r="S433" s="15" t="n">
        <v>0.43333</v>
      </c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  <c r="AJ433" s="12" t="n"/>
      <c r="AK433" s="12" t="n"/>
      <c r="AL433" s="12" t="n"/>
      <c r="AM433" s="13">
        <f>COUNT(H433:AL433)</f>
        <v/>
      </c>
      <c r="AN433" s="12" t="n"/>
      <c r="AO433" s="12" t="n"/>
      <c r="AP433" s="12" t="n"/>
      <c r="AQ433" s="12" t="n"/>
      <c r="AR433" s="12" t="n"/>
      <c r="AS433" s="12" t="n"/>
      <c r="AT433" s="13">
        <f>SUM(H433:AL433)</f>
        <v/>
      </c>
      <c r="AU433" s="12" t="n"/>
      <c r="AV433" s="13">
        <f>SUM(H433,I433,J433,K433,L433,M433,N433,O433,T433,U433,AA433,AB433,AH433,AI433)</f>
        <v/>
      </c>
      <c r="AW433" s="12" t="n"/>
    </row>
    <row r="434" spans="1:49" ht="15.75" customHeight="1" s="55">
      <c r="A434" s="12" t="n">
        <v>428</v>
      </c>
      <c r="B434" s="12" t="s">
        <v>203</v>
      </c>
      <c r="C434" s="12" t="s">
        <v>193</v>
      </c>
      <c r="D434" s="12" t="s">
        <v>204</v>
      </c>
      <c r="E434" s="12" t="s">
        <v>205</v>
      </c>
      <c r="F434" s="12" t="s">
        <v>32</v>
      </c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5" t="n">
        <v>2.48333</v>
      </c>
      <c r="T434" s="12" t="n"/>
      <c r="U434" s="12" t="n"/>
      <c r="V434" s="15" t="n">
        <v>4.85658</v>
      </c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  <c r="AJ434" s="12" t="n"/>
      <c r="AK434" s="12" t="n"/>
      <c r="AL434" s="12" t="n"/>
      <c r="AM434" s="13">
        <f>COUNT(H434:AL434)</f>
        <v/>
      </c>
      <c r="AN434" s="12" t="n"/>
      <c r="AO434" s="12" t="n"/>
      <c r="AP434" s="12" t="n"/>
      <c r="AQ434" s="12" t="n"/>
      <c r="AR434" s="12" t="n"/>
      <c r="AS434" s="12" t="n"/>
      <c r="AT434" s="13">
        <f>SUM(H434:AL434)</f>
        <v/>
      </c>
      <c r="AU434" s="12" t="n"/>
      <c r="AV434" s="13">
        <f>SUM(H434,I434,J434,K434,L434,M434,N434,O434,T434,U434,AA434,AB434,AH434,AI434)</f>
        <v/>
      </c>
      <c r="AW434" s="12" t="n"/>
    </row>
    <row r="435" spans="1:49" ht="15.75" customHeight="1" s="55">
      <c r="A435" s="12" t="n">
        <v>429</v>
      </c>
      <c r="B435" s="12" t="s">
        <v>203</v>
      </c>
      <c r="C435" s="12" t="s">
        <v>193</v>
      </c>
      <c r="D435" s="12" t="s">
        <v>204</v>
      </c>
      <c r="E435" s="12" t="s">
        <v>156</v>
      </c>
      <c r="F435" s="12" t="s">
        <v>32</v>
      </c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5" t="n">
        <v>0.01572</v>
      </c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  <c r="AJ435" s="12" t="n"/>
      <c r="AK435" s="12" t="n"/>
      <c r="AL435" s="12" t="n"/>
      <c r="AM435" s="13">
        <f>COUNT(H435:AL435)</f>
        <v/>
      </c>
      <c r="AN435" s="12" t="n"/>
      <c r="AO435" s="12" t="n"/>
      <c r="AP435" s="12" t="n"/>
      <c r="AQ435" s="12" t="n"/>
      <c r="AR435" s="12" t="n"/>
      <c r="AS435" s="12" t="n"/>
      <c r="AT435" s="13">
        <f>SUM(H435:AL435)</f>
        <v/>
      </c>
      <c r="AU435" s="12" t="n"/>
      <c r="AV435" s="13">
        <f>SUM(H435,I435,J435,K435,L435,M435,N435,O435,T435,U435,AA435,AB435,AH435,AI435)</f>
        <v/>
      </c>
      <c r="AW435" s="12" t="n"/>
    </row>
    <row r="436" spans="1:49" ht="15.75" customHeight="1" s="55">
      <c r="A436" s="12" t="n">
        <v>430</v>
      </c>
      <c r="B436" s="12" t="s">
        <v>203</v>
      </c>
      <c r="C436" s="12" t="s">
        <v>193</v>
      </c>
      <c r="D436" s="12" t="s">
        <v>204</v>
      </c>
      <c r="E436" s="12" t="s">
        <v>206</v>
      </c>
      <c r="F436" s="12" t="s">
        <v>32</v>
      </c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5" t="n">
        <v>2.05894</v>
      </c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  <c r="AJ436" s="12" t="n"/>
      <c r="AK436" s="12" t="n"/>
      <c r="AL436" s="12" t="n"/>
      <c r="AM436" s="13">
        <f>COUNT(H436:AL436)</f>
        <v/>
      </c>
      <c r="AN436" s="12" t="n"/>
      <c r="AO436" s="12" t="n"/>
      <c r="AP436" s="12" t="n"/>
      <c r="AQ436" s="12" t="n"/>
      <c r="AR436" s="12" t="n"/>
      <c r="AS436" s="12" t="n"/>
      <c r="AT436" s="13">
        <f>SUM(H436:AL436)</f>
        <v/>
      </c>
      <c r="AU436" s="12" t="n"/>
      <c r="AV436" s="13">
        <f>SUM(H436,I436,J436,K436,L436,M436,N436,O436,T436,U436,AA436,AB436,AH436,AI436)</f>
        <v/>
      </c>
      <c r="AW436" s="12" t="n"/>
    </row>
    <row r="437" spans="1:49" ht="15.75" customHeight="1" s="55">
      <c r="A437" s="12" t="n">
        <v>431</v>
      </c>
      <c r="B437" s="12" t="s">
        <v>203</v>
      </c>
      <c r="C437" s="12" t="s">
        <v>193</v>
      </c>
      <c r="D437" s="12" t="s">
        <v>204</v>
      </c>
      <c r="E437" s="12" t="s">
        <v>79</v>
      </c>
      <c r="F437" s="12" t="s">
        <v>32</v>
      </c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5" t="n">
        <v>7.16667</v>
      </c>
      <c r="AA437" s="12" t="n"/>
      <c r="AB437" s="12" t="n"/>
      <c r="AC437" s="15" t="n">
        <v>1.58333</v>
      </c>
      <c r="AD437" s="12" t="n"/>
      <c r="AE437" s="12" t="n"/>
      <c r="AF437" s="12" t="n"/>
      <c r="AG437" s="12" t="n"/>
      <c r="AH437" s="12" t="n"/>
      <c r="AI437" s="12" t="n"/>
      <c r="AJ437" s="12" t="n"/>
      <c r="AK437" s="12" t="n"/>
      <c r="AL437" s="12" t="n"/>
      <c r="AM437" s="13">
        <f>COUNT(H437:AL437)</f>
        <v/>
      </c>
      <c r="AN437" s="12" t="n"/>
      <c r="AO437" s="12" t="n"/>
      <c r="AP437" s="12" t="n"/>
      <c r="AQ437" s="12" t="n"/>
      <c r="AR437" s="12" t="n"/>
      <c r="AS437" s="12" t="n"/>
      <c r="AT437" s="13">
        <f>SUM(H437:AL437)</f>
        <v/>
      </c>
      <c r="AU437" s="12" t="n"/>
      <c r="AV437" s="13">
        <f>SUM(H437,I437,J437,K437,L437,M437,N437,O437,T437,U437,AA437,AB437,AH437,AI437)</f>
        <v/>
      </c>
      <c r="AW437" s="12" t="n"/>
    </row>
    <row r="438" spans="1:49" ht="15.75" customHeight="1" s="55">
      <c r="A438" s="12" t="n">
        <v>432</v>
      </c>
      <c r="B438" s="12" t="s">
        <v>203</v>
      </c>
      <c r="C438" s="12" t="s">
        <v>193</v>
      </c>
      <c r="D438" s="12" t="s">
        <v>204</v>
      </c>
      <c r="E438" s="12" t="s">
        <v>105</v>
      </c>
      <c r="F438" s="12" t="s">
        <v>32</v>
      </c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  <c r="AJ438" s="12" t="n"/>
      <c r="AK438" s="15" t="n">
        <v>0.16667</v>
      </c>
      <c r="AL438" s="12" t="n"/>
      <c r="AM438" s="13">
        <f>COUNT(H438:AL438)</f>
        <v/>
      </c>
      <c r="AN438" s="12" t="n"/>
      <c r="AO438" s="12" t="n"/>
      <c r="AP438" s="12" t="n"/>
      <c r="AQ438" s="12" t="n"/>
      <c r="AR438" s="12" t="n"/>
      <c r="AS438" s="12" t="n"/>
      <c r="AT438" s="13">
        <f>SUM(H438:AL438)</f>
        <v/>
      </c>
      <c r="AU438" s="12" t="n"/>
      <c r="AV438" s="13">
        <f>SUM(H438,I438,J438,K438,L438,M438,N438,O438,T438,U438,AA438,AB438,AH438,AI438)</f>
        <v/>
      </c>
      <c r="AW438" s="12" t="n"/>
    </row>
    <row r="439" spans="1:49">
      <c r="A439" s="14" t="n">
        <v>433</v>
      </c>
      <c r="B439" s="14" t="s">
        <v>203</v>
      </c>
      <c r="C439" s="14" t="s">
        <v>193</v>
      </c>
      <c r="D439" s="14" t="s">
        <v>204</v>
      </c>
      <c r="E439" s="14" t="s">
        <v>33</v>
      </c>
      <c r="F439" s="14" t="n"/>
      <c r="G439" s="14" t="n"/>
      <c r="H439" s="14" t="n">
        <v>0</v>
      </c>
      <c r="I439" s="14" t="n">
        <v>0</v>
      </c>
      <c r="J439" s="14" t="n">
        <v>0</v>
      </c>
      <c r="K439" s="14" t="n">
        <v>0</v>
      </c>
      <c r="L439" s="14" t="n">
        <v>0</v>
      </c>
      <c r="M439" s="14" t="n">
        <v>0</v>
      </c>
      <c r="N439" s="14" t="n">
        <v>0</v>
      </c>
      <c r="O439" s="14" t="n">
        <v>0</v>
      </c>
      <c r="P439" s="14" t="n">
        <v>8</v>
      </c>
      <c r="Q439" s="14" t="n">
        <v>8</v>
      </c>
      <c r="R439" s="14" t="n">
        <v>8</v>
      </c>
      <c r="S439" s="14" t="n">
        <v>8</v>
      </c>
      <c r="T439" s="14" t="n">
        <v>0</v>
      </c>
      <c r="U439" s="14" t="n">
        <v>0</v>
      </c>
      <c r="V439" s="14" t="n">
        <v>8</v>
      </c>
      <c r="W439" s="14" t="n">
        <v>8</v>
      </c>
      <c r="X439" s="14" t="n">
        <v>8</v>
      </c>
      <c r="Y439" s="14" t="n">
        <v>8</v>
      </c>
      <c r="Z439" s="14" t="n">
        <v>8</v>
      </c>
      <c r="AA439" s="14" t="n">
        <v>0</v>
      </c>
      <c r="AB439" s="14" t="n">
        <v>0</v>
      </c>
      <c r="AC439" s="14" t="n">
        <v>8</v>
      </c>
      <c r="AD439" s="14" t="n">
        <v>8</v>
      </c>
      <c r="AE439" s="14" t="n">
        <v>8</v>
      </c>
      <c r="AF439" s="14" t="n">
        <v>8</v>
      </c>
      <c r="AG439" s="14" t="n">
        <v>8</v>
      </c>
      <c r="AH439" s="14" t="n">
        <v>0</v>
      </c>
      <c r="AI439" s="14" t="n">
        <v>0</v>
      </c>
      <c r="AJ439" s="14" t="n">
        <v>8</v>
      </c>
      <c r="AK439" s="14" t="n">
        <v>8</v>
      </c>
      <c r="AL439" s="14" t="n">
        <v>8</v>
      </c>
      <c r="AM439" s="14">
        <f>COUNT(IF(SUM(H431,H432)&gt;0,1,"FALSE"),IF(SUM(I431,I432)&gt;0,1,"FALSE"),IF(SUM(J431,J432)&gt;0,1,"FALSE"),IF(SUM(K431,K432)&gt;0,1,"FALSE"),IF(SUM(L431,L432)&gt;0,1,"FALSE"),IF(SUM(M432,M431)&gt;0,1,"FALSE"),IF(SUM(N432,N431)&gt;0,1,"FALSE"),IF(SUM(O431,O432)&gt;0,1,"FALSE"),IF(SUM(P433,P432,P431)&gt;0,1,"FALSE"),IF(SUM(Q432,Q433,Q431)&gt;0,1,"FALSE"),IF(SUM(R432,R431)&gt;0,1,"FALSE"),IF(SUM(S434,S433,S431,S432)&gt;0,1,"FALSE"),IF(SUM(T434,T431,T432)&gt;0,1,"FALSE"),IF(SUM(U431,U432,U434)&gt;0,1,"FALSE"),IF(SUM(V431,V434,V436,V432,V435)&gt;0,1,"FALSE"),IF(SUM(W431)&gt;0,1,"FALSE"),IF(SUM(X431)&gt;0,1,"FALSE"),IF(SUM(Y431)&gt;0,1,"FALSE"),IF(SUM(Z431,Z437)&gt;0,1,"FALSE"),IF(SUM(AA431,AA437)&gt;0,1,"FALSE"),IF(SUM(AB431,AB437)&gt;0,1,"FALSE"),IF(SUM(AC437,AC431)&gt;0,1,"FALSE"),IF(SUM(AD431)&gt;0,1,"FALSE"),IF(SUM(AE431)&gt;0,1,"FALSE"),IF(SUM(AF431)&gt;0,1,"FALSE"),IF(SUM(AG431)&gt;0,1,"FALSE"),IF(SUM(AH431)&gt;0,1,"FALSE"),IF(SUM(AI431)&gt;0,1,"FALSE"),IF(SUM(AJ431)&gt;0,1,"FALSE"),IF(SUM(AK438,AK431,AK432)&gt;0,1,"FALSE"),IF(SUM(AL431,AL432)&gt;0,1,"FALSE"))</f>
        <v/>
      </c>
      <c r="AN439" s="14" t="n"/>
      <c r="AO439" s="14">
        <f>MAX(AO431:AO438)</f>
        <v/>
      </c>
      <c r="AP439" s="14">
        <f>MAX(AP431:AP438)</f>
        <v/>
      </c>
      <c r="AQ439" s="14">
        <f>MAX(AQ431:AQ438)</f>
        <v/>
      </c>
      <c r="AR439" s="14">
        <f>MAX(AR431:AR438)</f>
        <v/>
      </c>
      <c r="AS439" s="14">
        <f>SUM(AS431:AS438)</f>
        <v/>
      </c>
      <c r="AT439" s="14">
        <f>SUM(AT431:AT438)</f>
        <v/>
      </c>
      <c r="AU439" s="14">
        <f>SUM(AU431:AU438)</f>
        <v/>
      </c>
      <c r="AV439" s="14">
        <f>SUM(AV431:AV438)</f>
        <v/>
      </c>
      <c r="AW439" s="14">
        <f>SUM(AW431:AW438)</f>
        <v/>
      </c>
    </row>
    <row r="440" spans="1:49">
      <c r="A440" s="12" t="n">
        <v>434</v>
      </c>
      <c r="B440" s="12" t="s">
        <v>207</v>
      </c>
      <c r="C440" s="12" t="s">
        <v>193</v>
      </c>
      <c r="D440" s="12" t="s">
        <v>208</v>
      </c>
      <c r="E440" s="12" t="s">
        <v>43</v>
      </c>
      <c r="F440" s="12" t="s">
        <v>32</v>
      </c>
      <c r="G440" s="12" t="n"/>
      <c r="H440" s="12" t="s">
        <v>7</v>
      </c>
      <c r="I440" s="12" t="s">
        <v>7</v>
      </c>
      <c r="J440" s="12" t="s">
        <v>7</v>
      </c>
      <c r="K440" s="12" t="s">
        <v>7</v>
      </c>
      <c r="L440" s="12" t="s">
        <v>7</v>
      </c>
      <c r="M440" s="12" t="s">
        <v>7</v>
      </c>
      <c r="N440" s="12" t="s">
        <v>7</v>
      </c>
      <c r="O440" s="12" t="s">
        <v>7</v>
      </c>
      <c r="P440" s="12" t="n">
        <v>8</v>
      </c>
      <c r="Q440" s="12" t="n">
        <v>8</v>
      </c>
      <c r="R440" s="12" t="n">
        <v>8</v>
      </c>
      <c r="S440" s="12" t="n">
        <v>8</v>
      </c>
      <c r="T440" s="12" t="s">
        <v>7</v>
      </c>
      <c r="U440" s="12" t="s">
        <v>7</v>
      </c>
      <c r="V440" s="12" t="n">
        <v>8</v>
      </c>
      <c r="W440" s="12" t="n">
        <v>8</v>
      </c>
      <c r="X440" s="12" t="n">
        <v>8</v>
      </c>
      <c r="Y440" s="12" t="n">
        <v>8</v>
      </c>
      <c r="Z440" s="12" t="n">
        <v>8</v>
      </c>
      <c r="AA440" s="12" t="s">
        <v>7</v>
      </c>
      <c r="AB440" s="12" t="s">
        <v>7</v>
      </c>
      <c r="AC440" s="12" t="n">
        <v>8</v>
      </c>
      <c r="AD440" s="12" t="n">
        <v>8</v>
      </c>
      <c r="AE440" s="12" t="n">
        <v>8</v>
      </c>
      <c r="AF440" s="12" t="n">
        <v>8</v>
      </c>
      <c r="AG440" s="12" t="n">
        <v>8</v>
      </c>
      <c r="AH440" s="12" t="s">
        <v>7</v>
      </c>
      <c r="AI440" s="12" t="s">
        <v>7</v>
      </c>
      <c r="AJ440" s="12" t="n">
        <v>8</v>
      </c>
      <c r="AK440" s="12" t="n">
        <v>8</v>
      </c>
      <c r="AL440" s="12" t="n">
        <v>8</v>
      </c>
      <c r="AM440" s="13">
        <f>COUNT(H440:AL440)</f>
        <v/>
      </c>
      <c r="AN440" s="12" t="n"/>
      <c r="AO440" s="13">
        <f>COUNTIF(H440:AL440,"О")</f>
        <v/>
      </c>
      <c r="AP440" s="13">
        <f>COUNTIF(H440:AL440,"От")</f>
        <v/>
      </c>
      <c r="AQ440" s="13">
        <f>COUNTIF(H440:AL440,"Б")</f>
        <v/>
      </c>
      <c r="AR440" s="13">
        <f>COUNTIF(H440:AL440,"Н")</f>
        <v/>
      </c>
      <c r="AS440" s="12" t="n"/>
      <c r="AT440" s="13">
        <f>SUM(H440:AL440)</f>
        <v/>
      </c>
      <c r="AU440" s="12" t="n"/>
      <c r="AV440" s="13">
        <f>SUM(H440,I440,J440,K440,L440,M440,N440,O440,T440,U440,AA440,AB440,AH440,AI440)</f>
        <v/>
      </c>
      <c r="AW440" s="12" t="n"/>
    </row>
    <row r="441" spans="1:49">
      <c r="A441" s="14" t="n">
        <v>435</v>
      </c>
      <c r="B441" s="14" t="s">
        <v>207</v>
      </c>
      <c r="C441" s="14" t="s">
        <v>193</v>
      </c>
      <c r="D441" s="14" t="s">
        <v>208</v>
      </c>
      <c r="E441" s="14" t="s">
        <v>33</v>
      </c>
      <c r="F441" s="14" t="n"/>
      <c r="G441" s="14" t="n"/>
      <c r="H441" s="14" t="n">
        <v>0</v>
      </c>
      <c r="I441" s="14" t="n">
        <v>0</v>
      </c>
      <c r="J441" s="14" t="n">
        <v>0</v>
      </c>
      <c r="K441" s="14" t="n">
        <v>0</v>
      </c>
      <c r="L441" s="14" t="n">
        <v>0</v>
      </c>
      <c r="M441" s="14" t="n">
        <v>0</v>
      </c>
      <c r="N441" s="14" t="n">
        <v>0</v>
      </c>
      <c r="O441" s="14" t="n">
        <v>0</v>
      </c>
      <c r="P441" s="14" t="n">
        <v>8</v>
      </c>
      <c r="Q441" s="14" t="n">
        <v>8</v>
      </c>
      <c r="R441" s="14" t="n">
        <v>8</v>
      </c>
      <c r="S441" s="14" t="n">
        <v>8</v>
      </c>
      <c r="T441" s="14" t="n">
        <v>0</v>
      </c>
      <c r="U441" s="14" t="n">
        <v>0</v>
      </c>
      <c r="V441" s="14" t="n">
        <v>8</v>
      </c>
      <c r="W441" s="14" t="n">
        <v>8</v>
      </c>
      <c r="X441" s="14" t="n">
        <v>8</v>
      </c>
      <c r="Y441" s="14" t="n">
        <v>8</v>
      </c>
      <c r="Z441" s="14" t="n">
        <v>8</v>
      </c>
      <c r="AA441" s="14" t="n">
        <v>0</v>
      </c>
      <c r="AB441" s="14" t="n">
        <v>0</v>
      </c>
      <c r="AC441" s="14" t="n">
        <v>8</v>
      </c>
      <c r="AD441" s="14" t="n">
        <v>8</v>
      </c>
      <c r="AE441" s="14" t="n">
        <v>8</v>
      </c>
      <c r="AF441" s="14" t="n">
        <v>8</v>
      </c>
      <c r="AG441" s="14" t="n">
        <v>8</v>
      </c>
      <c r="AH441" s="14" t="n">
        <v>0</v>
      </c>
      <c r="AI441" s="14" t="n">
        <v>0</v>
      </c>
      <c r="AJ441" s="14" t="n">
        <v>8</v>
      </c>
      <c r="AK441" s="14" t="n">
        <v>8</v>
      </c>
      <c r="AL441" s="14" t="n">
        <v>8</v>
      </c>
      <c r="AM441" s="14">
        <f>COUNT(IF(SUM(H440)&gt;0,1,"FALSE"),IF(SUM(I440)&gt;0,1,"FALSE"),IF(SUM(J440)&gt;0,1,"FALSE"),IF(SUM(K440)&gt;0,1,"FALSE"),IF(SUM(L440)&gt;0,1,"FALSE"),IF(SUM(M440)&gt;0,1,"FALSE"),IF(SUM(N440)&gt;0,1,"FALSE"),IF(SUM(O440)&gt;0,1,"FALSE"),IF(SUM(P440)&gt;0,1,"FALSE"),IF(SUM(Q440)&gt;0,1,"FALSE"),IF(SUM(R440)&gt;0,1,"FALSE"),IF(SUM(S440)&gt;0,1,"FALSE"),IF(SUM(T440)&gt;0,1,"FALSE"),IF(SUM(U440)&gt;0,1,"FALSE"),IF(SUM(V440)&gt;0,1,"FALSE"),IF(SUM(W440)&gt;0,1,"FALSE"),IF(SUM(X440)&gt;0,1,"FALSE"),IF(SUM(Y440)&gt;0,1,"FALSE"),IF(SUM(Z440)&gt;0,1,"FALSE"),IF(SUM(AA440)&gt;0,1,"FALSE"),IF(SUM(AB440)&gt;0,1,"FALSE"),IF(SUM(AC440)&gt;0,1,"FALSE"),IF(SUM(AD440)&gt;0,1,"FALSE"),IF(SUM(AE440)&gt;0,1,"FALSE"),IF(SUM(AF440)&gt;0,1,"FALSE"),IF(SUM(AG440)&gt;0,1,"FALSE"),IF(SUM(AH440)&gt;0,1,"FALSE"),IF(SUM(AI440)&gt;0,1,"FALSE"),IF(SUM(AJ440)&gt;0,1,"FALSE"),IF(SUM(AK440)&gt;0,1,"FALSE"),IF(SUM(AL440)&gt;0,1,"FALSE"))</f>
        <v/>
      </c>
      <c r="AN441" s="14" t="n"/>
      <c r="AO441" s="14">
        <f>MAX(AO440:AO440)</f>
        <v/>
      </c>
      <c r="AP441" s="14">
        <f>MAX(AP440:AP440)</f>
        <v/>
      </c>
      <c r="AQ441" s="14">
        <f>MAX(AQ440:AQ440)</f>
        <v/>
      </c>
      <c r="AR441" s="14">
        <f>MAX(AR440:AR440)</f>
        <v/>
      </c>
      <c r="AS441" s="14">
        <f>SUM(AS440:AS440)</f>
        <v/>
      </c>
      <c r="AT441" s="14">
        <f>SUM(AT440:AT440)</f>
        <v/>
      </c>
      <c r="AU441" s="14">
        <f>SUM(AU440:AU440)</f>
        <v/>
      </c>
      <c r="AV441" s="14">
        <f>SUM(AV440:AV440)</f>
        <v/>
      </c>
      <c r="AW441" s="14">
        <f>SUM(AW440:AW440)</f>
        <v/>
      </c>
    </row>
    <row r="442" spans="1:49" ht="15.75" customHeight="1" s="55">
      <c r="A442" s="12" t="n">
        <v>436</v>
      </c>
      <c r="B442" s="12" t="s">
        <v>209</v>
      </c>
      <c r="C442" s="12" t="s">
        <v>193</v>
      </c>
      <c r="D442" s="12" t="s">
        <v>210</v>
      </c>
      <c r="E442" s="12" t="s">
        <v>31</v>
      </c>
      <c r="F442" s="12" t="s">
        <v>32</v>
      </c>
      <c r="G442" s="12" t="n"/>
      <c r="H442" s="15" t="n">
        <v>8</v>
      </c>
      <c r="I442" s="15" t="n">
        <v>9</v>
      </c>
      <c r="J442" s="15" t="n">
        <v>9</v>
      </c>
      <c r="K442" s="15" t="n">
        <v>9</v>
      </c>
      <c r="L442" s="12" t="s">
        <v>7</v>
      </c>
      <c r="M442" s="12" t="s">
        <v>7</v>
      </c>
      <c r="N442" s="12" t="s">
        <v>7</v>
      </c>
      <c r="O442" s="12" t="s">
        <v>7</v>
      </c>
      <c r="P442" s="12" t="n"/>
      <c r="Q442" s="12" t="n"/>
      <c r="R442" s="12" t="n"/>
      <c r="S442" s="12" t="n"/>
      <c r="T442" s="12" t="s">
        <v>7</v>
      </c>
      <c r="U442" s="12" t="s">
        <v>7</v>
      </c>
      <c r="V442" s="12" t="n"/>
      <c r="W442" s="12" t="n"/>
      <c r="X442" s="12" t="n">
        <v>7.73333</v>
      </c>
      <c r="Y442" s="12" t="n">
        <v>8</v>
      </c>
      <c r="Z442" s="12" t="n">
        <v>8</v>
      </c>
      <c r="AA442" s="12" t="s">
        <v>7</v>
      </c>
      <c r="AB442" s="12" t="s">
        <v>7</v>
      </c>
      <c r="AC442" s="12" t="n">
        <v>8</v>
      </c>
      <c r="AD442" s="12" t="n">
        <v>8</v>
      </c>
      <c r="AE442" s="12" t="n">
        <v>8</v>
      </c>
      <c r="AF442" s="12" t="n">
        <v>8</v>
      </c>
      <c r="AG442" s="12" t="n">
        <v>8</v>
      </c>
      <c r="AH442" s="12" t="s">
        <v>7</v>
      </c>
      <c r="AI442" s="12" t="s">
        <v>7</v>
      </c>
      <c r="AJ442" s="12" t="n">
        <v>8</v>
      </c>
      <c r="AK442" s="12" t="n">
        <v>8</v>
      </c>
      <c r="AL442" s="12" t="n">
        <v>8</v>
      </c>
      <c r="AM442" s="13">
        <f>COUNT(H442:AL442)</f>
        <v/>
      </c>
      <c r="AN442" s="12" t="n"/>
      <c r="AO442" s="13">
        <f>COUNTIF(H442:AL442,"О")</f>
        <v/>
      </c>
      <c r="AP442" s="13">
        <f>COUNTIF(H442:AL442,"От")</f>
        <v/>
      </c>
      <c r="AQ442" s="13">
        <f>COUNTIF(H442:AL442,"Б")</f>
        <v/>
      </c>
      <c r="AR442" s="13">
        <f>COUNTIF(H442:AL442,"Н")</f>
        <v/>
      </c>
      <c r="AS442" s="12" t="n"/>
      <c r="AT442" s="13">
        <f>SUM(H442:AL442)</f>
        <v/>
      </c>
      <c r="AU442" s="12" t="n"/>
      <c r="AV442" s="13">
        <f>SUM(H442,I442,J442,K442,L442,M442,N442,O442,T442,U442,AA442,AB442,AH442,AI442)</f>
        <v/>
      </c>
      <c r="AW442" s="12" t="n"/>
    </row>
    <row r="443" spans="1:49">
      <c r="A443" s="12" t="n">
        <v>437</v>
      </c>
      <c r="B443" s="12" t="s">
        <v>209</v>
      </c>
      <c r="C443" s="12" t="s">
        <v>193</v>
      </c>
      <c r="D443" s="12" t="s">
        <v>210</v>
      </c>
      <c r="E443" s="12" t="s">
        <v>78</v>
      </c>
      <c r="F443" s="12" t="s">
        <v>32</v>
      </c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  <c r="AJ443" s="12" t="n"/>
      <c r="AK443" s="12" t="n"/>
      <c r="AL443" s="12" t="n"/>
      <c r="AM443" s="13">
        <f>COUNT(H443:AL443)</f>
        <v/>
      </c>
      <c r="AN443" s="12" t="n"/>
      <c r="AO443" s="12" t="n"/>
      <c r="AP443" s="12" t="n"/>
      <c r="AQ443" s="12" t="n"/>
      <c r="AR443" s="12" t="n"/>
      <c r="AS443" s="12" t="n"/>
      <c r="AT443" s="13">
        <f>SUM(H443:AL443)</f>
        <v/>
      </c>
      <c r="AU443" s="12" t="n"/>
      <c r="AV443" s="13">
        <f>SUM(H443,I443,J443,K443,L443,M443,N443,O443,T443,U443,AA443,AB443,AH443,AI443)</f>
        <v/>
      </c>
      <c r="AW443" s="12" t="n"/>
    </row>
    <row r="444" spans="1:49" ht="15.75" customHeight="1" s="55">
      <c r="A444" s="12" t="n">
        <v>438</v>
      </c>
      <c r="B444" s="12" t="s">
        <v>209</v>
      </c>
      <c r="C444" s="12" t="s">
        <v>193</v>
      </c>
      <c r="D444" s="12" t="s">
        <v>210</v>
      </c>
      <c r="E444" s="12" t="s">
        <v>198</v>
      </c>
      <c r="F444" s="12" t="s">
        <v>32</v>
      </c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5" t="n">
        <v>4</v>
      </c>
      <c r="Q444" s="15" t="n">
        <v>4</v>
      </c>
      <c r="R444" s="15" t="n">
        <v>4</v>
      </c>
      <c r="S444" s="15" t="n">
        <v>4</v>
      </c>
      <c r="T444" s="12" t="n"/>
      <c r="U444" s="12" t="n"/>
      <c r="V444" s="15" t="n">
        <v>4</v>
      </c>
      <c r="W444" s="15" t="n">
        <v>4</v>
      </c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  <c r="AJ444" s="12" t="n"/>
      <c r="AK444" s="12" t="n"/>
      <c r="AL444" s="12" t="n"/>
      <c r="AM444" s="13">
        <f>COUNT(H444:AL444)</f>
        <v/>
      </c>
      <c r="AN444" s="12" t="n"/>
      <c r="AO444" s="12" t="n"/>
      <c r="AP444" s="12" t="n"/>
      <c r="AQ444" s="12" t="n"/>
      <c r="AR444" s="12" t="n"/>
      <c r="AS444" s="12" t="n"/>
      <c r="AT444" s="13">
        <f>SUM(H444:AL444)</f>
        <v/>
      </c>
      <c r="AU444" s="12" t="n"/>
      <c r="AV444" s="13">
        <f>SUM(H444,I444,J444,K444,L444,M444,N444,O444,T444,U444,AA444,AB444,AH444,AI444)</f>
        <v/>
      </c>
      <c r="AW444" s="12" t="n"/>
    </row>
    <row r="445" spans="1:49">
      <c r="A445" s="12" t="n">
        <v>439</v>
      </c>
      <c r="B445" s="12" t="s">
        <v>209</v>
      </c>
      <c r="C445" s="12" t="s">
        <v>193</v>
      </c>
      <c r="D445" s="12" t="s">
        <v>210</v>
      </c>
      <c r="E445" s="12" t="s">
        <v>176</v>
      </c>
      <c r="F445" s="12" t="s">
        <v>32</v>
      </c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  <c r="AJ445" s="12" t="n"/>
      <c r="AK445" s="12" t="n"/>
      <c r="AL445" s="12" t="n"/>
      <c r="AM445" s="13">
        <f>COUNT(H445:AL445)</f>
        <v/>
      </c>
      <c r="AN445" s="12" t="n"/>
      <c r="AO445" s="12" t="n"/>
      <c r="AP445" s="12" t="n"/>
      <c r="AQ445" s="12" t="n"/>
      <c r="AR445" s="12" t="n"/>
      <c r="AS445" s="12" t="n"/>
      <c r="AT445" s="13">
        <f>SUM(H445:AL445)</f>
        <v/>
      </c>
      <c r="AU445" s="12" t="n"/>
      <c r="AV445" s="13">
        <f>SUM(H445,I445,J445,K445,L445,M445,N445,O445,T445,U445,AA445,AB445,AH445,AI445)</f>
        <v/>
      </c>
      <c r="AW445" s="12" t="n"/>
    </row>
    <row r="446" spans="1:49" ht="15.75" customHeight="1" s="55">
      <c r="A446" s="12" t="n">
        <v>440</v>
      </c>
      <c r="B446" s="12" t="s">
        <v>209</v>
      </c>
      <c r="C446" s="12" t="s">
        <v>193</v>
      </c>
      <c r="D446" s="12" t="s">
        <v>210</v>
      </c>
      <c r="E446" s="12" t="s">
        <v>105</v>
      </c>
      <c r="F446" s="12" t="s">
        <v>32</v>
      </c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5" t="n">
        <v>4</v>
      </c>
      <c r="Q446" s="15" t="n">
        <v>4</v>
      </c>
      <c r="R446" s="15" t="n">
        <v>4</v>
      </c>
      <c r="S446" s="15" t="n">
        <v>4</v>
      </c>
      <c r="T446" s="12" t="n"/>
      <c r="U446" s="12" t="n"/>
      <c r="V446" s="15" t="n">
        <v>4</v>
      </c>
      <c r="W446" s="15" t="n">
        <v>4</v>
      </c>
      <c r="X446" s="15" t="n">
        <v>0.26667</v>
      </c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  <c r="AJ446" s="12" t="n"/>
      <c r="AK446" s="12" t="n"/>
      <c r="AL446" s="12" t="n"/>
      <c r="AM446" s="13">
        <f>COUNT(H446:AL446)</f>
        <v/>
      </c>
      <c r="AN446" s="12" t="n"/>
      <c r="AO446" s="12" t="n"/>
      <c r="AP446" s="12" t="n"/>
      <c r="AQ446" s="12" t="n"/>
      <c r="AR446" s="12" t="n"/>
      <c r="AS446" s="12" t="n"/>
      <c r="AT446" s="13">
        <f>SUM(H446:AL446)</f>
        <v/>
      </c>
      <c r="AU446" s="12" t="n"/>
      <c r="AV446" s="13">
        <f>SUM(H446,I446,J446,K446,L446,M446,N446,O446,T446,U446,AA446,AB446,AH446,AI446)</f>
        <v/>
      </c>
      <c r="AW446" s="12" t="n"/>
    </row>
    <row r="447" spans="1:49" ht="15.75" customHeight="1" s="55">
      <c r="A447" s="12" t="n">
        <v>441</v>
      </c>
      <c r="B447" s="12" t="s">
        <v>209</v>
      </c>
      <c r="C447" s="12" t="s">
        <v>193</v>
      </c>
      <c r="D447" s="12" t="s">
        <v>210</v>
      </c>
      <c r="E447" s="12" t="s">
        <v>199</v>
      </c>
      <c r="F447" s="12" t="s">
        <v>32</v>
      </c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5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  <c r="AJ447" s="12" t="n"/>
      <c r="AK447" s="12" t="n"/>
      <c r="AL447" s="12" t="n"/>
      <c r="AM447" s="13">
        <f>COUNT(H447:AL447)</f>
        <v/>
      </c>
      <c r="AN447" s="12" t="n"/>
      <c r="AO447" s="12" t="n"/>
      <c r="AP447" s="12" t="n"/>
      <c r="AQ447" s="12" t="n"/>
      <c r="AR447" s="12" t="n"/>
      <c r="AS447" s="12" t="n"/>
      <c r="AT447" s="13">
        <f>SUM(H447:AL447)</f>
        <v/>
      </c>
      <c r="AU447" s="12" t="n"/>
      <c r="AV447" s="13">
        <f>SUM(H447,I447,J447,K447,L447,M447,N447,O447,T447,U447,AA447,AB447,AH447,AI447)</f>
        <v/>
      </c>
      <c r="AW447" s="12" t="n"/>
    </row>
    <row r="448" spans="1:49">
      <c r="A448" s="14" t="n">
        <v>442</v>
      </c>
      <c r="B448" s="14" t="s">
        <v>209</v>
      </c>
      <c r="C448" s="14" t="s">
        <v>193</v>
      </c>
      <c r="D448" s="14" t="s">
        <v>210</v>
      </c>
      <c r="E448" s="14" t="s">
        <v>33</v>
      </c>
      <c r="F448" s="14" t="n"/>
      <c r="G448" s="14" t="n"/>
      <c r="H448" s="14" t="n">
        <v>0</v>
      </c>
      <c r="I448" s="14" t="n">
        <v>0</v>
      </c>
      <c r="J448" s="14" t="n">
        <v>0</v>
      </c>
      <c r="K448" s="14" t="n">
        <v>0</v>
      </c>
      <c r="L448" s="14" t="n">
        <v>0</v>
      </c>
      <c r="M448" s="14" t="n">
        <v>0</v>
      </c>
      <c r="N448" s="14" t="n">
        <v>0</v>
      </c>
      <c r="O448" s="14" t="n">
        <v>0</v>
      </c>
      <c r="P448" s="14" t="n">
        <v>8</v>
      </c>
      <c r="Q448" s="14" t="n">
        <v>8</v>
      </c>
      <c r="R448" s="14" t="n">
        <v>8</v>
      </c>
      <c r="S448" s="14" t="n">
        <v>8</v>
      </c>
      <c r="T448" s="14" t="n">
        <v>0</v>
      </c>
      <c r="U448" s="14" t="n">
        <v>0</v>
      </c>
      <c r="V448" s="14" t="n">
        <v>8</v>
      </c>
      <c r="W448" s="14" t="n">
        <v>8</v>
      </c>
      <c r="X448" s="14" t="n">
        <v>8</v>
      </c>
      <c r="Y448" s="14" t="n">
        <v>8</v>
      </c>
      <c r="Z448" s="14" t="n">
        <v>8</v>
      </c>
      <c r="AA448" s="14" t="n">
        <v>0</v>
      </c>
      <c r="AB448" s="14" t="n">
        <v>0</v>
      </c>
      <c r="AC448" s="14" t="n">
        <v>8</v>
      </c>
      <c r="AD448" s="14" t="n">
        <v>8</v>
      </c>
      <c r="AE448" s="14" t="n">
        <v>8</v>
      </c>
      <c r="AF448" s="14" t="n">
        <v>8</v>
      </c>
      <c r="AG448" s="14" t="n">
        <v>8</v>
      </c>
      <c r="AH448" s="14" t="n">
        <v>0</v>
      </c>
      <c r="AI448" s="14" t="n">
        <v>0</v>
      </c>
      <c r="AJ448" s="14" t="n">
        <v>8</v>
      </c>
      <c r="AK448" s="14" t="n">
        <v>8</v>
      </c>
      <c r="AL448" s="14" t="n">
        <v>8</v>
      </c>
      <c r="AM448" s="14">
        <f>COUNT(IF(SUM(H443,H442,H444)&gt;0,1,"FALSE"),IF(SUM(I442,I444)&gt;0,1,"FALSE"),IF(SUM(J445,J444,J442)&gt;0,1,"FALSE"),IF(SUM(K442,K444,K445)&gt;0,1,"FALSE"),IF(SUM(L442,L445,L444)&gt;0,1,"FALSE"),IF(SUM(M444,M442,M445)&gt;0,1,"FALSE"),IF(SUM(N444,N442,N445)&gt;0,1,"FALSE"),IF(SUM(O444,O442,O445)&gt;0,1,"FALSE"),IF(SUM(P446,P442,P444)&gt;0,1,"FALSE"),IF(SUM(Q446,Q444,Q442)&gt;0,1,"FALSE"),IF(SUM(R442,R446,R444)&gt;0,1,"FALSE"),IF(SUM(S446,S442,S444)&gt;0,1,"FALSE"),IF(SUM(T446,T442,T444)&gt;0,1,"FALSE"),IF(SUM(U446,U444,U442)&gt;0,1,"FALSE"),IF(SUM(V446,V444,V442)&gt;0,1,"FALSE"),IF(SUM(W442,W446,W444)&gt;0,1,"FALSE"),IF(SUM(X447,X442,X446)&gt;0,1,"FALSE"),IF(SUM(Y442)&gt;0,1,"FALSE"),IF(SUM(Z442)&gt;0,1,"FALSE"),IF(SUM(AA442)&gt;0,1,"FALSE"),IF(SUM(AB442)&gt;0,1,"FALSE"),IF(SUM(AC442)&gt;0,1,"FALSE"),IF(SUM(AD442)&gt;0,1,"FALSE"),IF(SUM(AE442)&gt;0,1,"FALSE"),IF(SUM(AF442)&gt;0,1,"FALSE"),IF(SUM(AG442)&gt;0,1,"FALSE"),IF(SUM(AH442)&gt;0,1,"FALSE"),IF(SUM(AI442)&gt;0,1,"FALSE"),IF(SUM(AJ442)&gt;0,1,"FALSE"),IF(SUM(AK442)&gt;0,1,"FALSE"),IF(SUM(AL442)&gt;0,1,"FALSE"))</f>
        <v/>
      </c>
      <c r="AN448" s="14" t="n"/>
      <c r="AO448" s="14">
        <f>MAX(AO442:AO447)</f>
        <v/>
      </c>
      <c r="AP448" s="14">
        <f>MAX(AP442:AP447)</f>
        <v/>
      </c>
      <c r="AQ448" s="14">
        <f>MAX(AQ442:AQ447)</f>
        <v/>
      </c>
      <c r="AR448" s="14">
        <f>MAX(AR442:AR447)</f>
        <v/>
      </c>
      <c r="AS448" s="14">
        <f>SUM(AS442:AS447)</f>
        <v/>
      </c>
      <c r="AT448" s="14">
        <f>SUM(AT442:AT447)</f>
        <v/>
      </c>
      <c r="AU448" s="14">
        <f>SUM(AU442:AU447)</f>
        <v/>
      </c>
      <c r="AV448" s="14">
        <f>SUM(AV442:AV447)</f>
        <v/>
      </c>
      <c r="AW448" s="14">
        <f>SUM(AW442:AW447)</f>
        <v/>
      </c>
    </row>
    <row r="449" spans="1:49">
      <c r="A449" s="12" t="n">
        <v>443</v>
      </c>
      <c r="B449" s="12" t="s">
        <v>211</v>
      </c>
      <c r="C449" s="12" t="s">
        <v>193</v>
      </c>
      <c r="D449" s="12" t="s">
        <v>194</v>
      </c>
      <c r="E449" s="12" t="s">
        <v>31</v>
      </c>
      <c r="F449" s="12" t="s">
        <v>32</v>
      </c>
      <c r="G449" s="12" t="n"/>
      <c r="H449" s="12" t="n"/>
      <c r="I449" s="12" t="n">
        <v>12</v>
      </c>
      <c r="J449" s="12" t="n">
        <v>12</v>
      </c>
      <c r="K449" s="12" t="n"/>
      <c r="L449" s="12" t="n"/>
      <c r="M449" s="12" t="n">
        <v>12</v>
      </c>
      <c r="N449" s="12" t="n"/>
      <c r="O449" s="12" t="n"/>
      <c r="P449" s="12" t="n"/>
      <c r="Q449" s="12" t="n">
        <v>12</v>
      </c>
      <c r="R449" s="12" t="n">
        <v>12</v>
      </c>
      <c r="S449" s="12" t="n"/>
      <c r="T449" s="12" t="n"/>
      <c r="U449" s="12" t="n">
        <v>12</v>
      </c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  <c r="AJ449" s="12" t="n"/>
      <c r="AK449" s="12" t="n"/>
      <c r="AL449" s="12" t="n"/>
      <c r="AM449" s="13">
        <f>COUNT(H449:AL449)</f>
        <v/>
      </c>
      <c r="AN449" s="12" t="n"/>
      <c r="AO449" s="13">
        <f>COUNTIF(H449:AL449,"О")</f>
        <v/>
      </c>
      <c r="AP449" s="13">
        <f>COUNTIF(H449:AL449,"От")</f>
        <v/>
      </c>
      <c r="AQ449" s="13">
        <f>COUNTIF(H449:AL449,"Б")</f>
        <v/>
      </c>
      <c r="AR449" s="13">
        <f>COUNTIF(H449:AL449,"Н")</f>
        <v/>
      </c>
      <c r="AS449" s="12" t="n"/>
      <c r="AT449" s="13">
        <f>SUM(H449:AL449)</f>
        <v/>
      </c>
      <c r="AU449" s="12" t="n"/>
      <c r="AV449" s="13">
        <f>SUM(H449,I449,J449,K449,L449,M449,N449,O449,T449,U449,AA449,AB449,AH449,AI449)</f>
        <v/>
      </c>
      <c r="AW449" s="12" t="n"/>
    </row>
    <row r="450" spans="1:49">
      <c r="A450" s="12" t="n">
        <v>444</v>
      </c>
      <c r="B450" s="12" t="s">
        <v>211</v>
      </c>
      <c r="C450" s="12" t="s">
        <v>193</v>
      </c>
      <c r="D450" s="12" t="s">
        <v>194</v>
      </c>
      <c r="E450" s="12" t="s">
        <v>31</v>
      </c>
      <c r="F450" s="12" t="s">
        <v>48</v>
      </c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>
        <v>12</v>
      </c>
      <c r="Z450" s="12" t="n"/>
      <c r="AA450" s="12" t="n"/>
      <c r="AB450" s="12" t="n"/>
      <c r="AC450" s="12" t="n">
        <v>12</v>
      </c>
      <c r="AD450" s="12" t="n">
        <v>12</v>
      </c>
      <c r="AE450" s="12" t="n"/>
      <c r="AF450" s="12" t="n"/>
      <c r="AG450" s="12" t="n">
        <v>12</v>
      </c>
      <c r="AH450" s="12" t="n"/>
      <c r="AI450" s="12" t="n"/>
      <c r="AJ450" s="12" t="n"/>
      <c r="AK450" s="12" t="n">
        <v>12</v>
      </c>
      <c r="AL450" s="12" t="n">
        <v>12</v>
      </c>
      <c r="AM450" s="12" t="n"/>
      <c r="AN450" s="13">
        <f>COUNT(H450:AL450)</f>
        <v/>
      </c>
      <c r="AO450" s="13">
        <f>COUNTIF(H450:AL450,"О")</f>
        <v/>
      </c>
      <c r="AP450" s="13">
        <f>COUNTIF(H450:AL450,"От")</f>
        <v/>
      </c>
      <c r="AQ450" s="13">
        <f>COUNTIF(H450:AL450,"Б")</f>
        <v/>
      </c>
      <c r="AR450" s="13">
        <f>COUNTIF(H450:AL450,"Н")</f>
        <v/>
      </c>
      <c r="AS450" s="12" t="n"/>
      <c r="AT450" s="12" t="n"/>
      <c r="AU450" s="13">
        <f>SUM(H450:AL450)</f>
        <v/>
      </c>
      <c r="AV450" s="12" t="n"/>
      <c r="AW450" s="13">
        <f>SUM(H450,I450,J450,K450,L450,M450,N450,O450,T450,U450,AA450,AB450,AH450,AI450)</f>
        <v/>
      </c>
    </row>
    <row r="451" spans="1:49">
      <c r="A451" s="14" t="n">
        <v>445</v>
      </c>
      <c r="B451" s="14" t="s">
        <v>211</v>
      </c>
      <c r="C451" s="14" t="s">
        <v>193</v>
      </c>
      <c r="D451" s="14" t="s">
        <v>194</v>
      </c>
      <c r="E451" s="14" t="s">
        <v>33</v>
      </c>
      <c r="F451" s="14" t="n"/>
      <c r="G451" s="14" t="n"/>
      <c r="H451" s="14" t="n"/>
      <c r="I451" s="14" t="n">
        <v>12</v>
      </c>
      <c r="J451" s="14" t="n">
        <v>12</v>
      </c>
      <c r="K451" s="14" t="n"/>
      <c r="L451" s="14" t="n"/>
      <c r="M451" s="14" t="n">
        <v>12</v>
      </c>
      <c r="N451" s="14" t="n"/>
      <c r="O451" s="14" t="n"/>
      <c r="P451" s="14" t="n"/>
      <c r="Q451" s="14" t="n">
        <v>12</v>
      </c>
      <c r="R451" s="14" t="n">
        <v>12</v>
      </c>
      <c r="S451" s="14" t="n"/>
      <c r="T451" s="14" t="n"/>
      <c r="U451" s="14" t="n">
        <v>12</v>
      </c>
      <c r="V451" s="14" t="n"/>
      <c r="W451" s="14" t="n"/>
      <c r="X451" s="14" t="n"/>
      <c r="Y451" s="14" t="n">
        <v>12</v>
      </c>
      <c r="Z451" s="14" t="n"/>
      <c r="AA451" s="14" t="n"/>
      <c r="AB451" s="14" t="n"/>
      <c r="AC451" s="14" t="n">
        <v>12</v>
      </c>
      <c r="AD451" s="14" t="n">
        <v>12</v>
      </c>
      <c r="AE451" s="14" t="n"/>
      <c r="AF451" s="14" t="n"/>
      <c r="AG451" s="14" t="n">
        <v>12</v>
      </c>
      <c r="AH451" s="14" t="n"/>
      <c r="AI451" s="14" t="n"/>
      <c r="AJ451" s="14" t="n"/>
      <c r="AK451" s="14" t="n">
        <v>12</v>
      </c>
      <c r="AL451" s="14" t="n">
        <v>12</v>
      </c>
      <c r="AM451" s="14">
        <f>COUNT(IF(SUM(I449)&gt;0,1,"FALSE"),IF(SUM(J449)&gt;0,1,"FALSE"),IF(SUM(M449)&gt;0,1,"FALSE"),IF(SUM(Q449)&gt;0,1,"FALSE"),IF(SUM(R449)&gt;0,1,"FALSE"),IF(SUM(U449)&gt;0,1,"FALSE"))</f>
        <v/>
      </c>
      <c r="AN451" s="14">
        <f>COUNT(IF(SUM(Y450)&gt;0,1,"FALSE"),IF(SUM(AC450)&gt;0,1,"FALSE"),IF(SUM(AD450)&gt;0,1,"FALSE"),IF(SUM(AG450)&gt;0,1,"FALSE"),IF(SUM(AK450)&gt;0,1,"FALSE"),IF(SUM(AL450)&gt;0,1,"FALSE"))</f>
        <v/>
      </c>
      <c r="AO451" s="14">
        <f>MAX(AO449:AO450)</f>
        <v/>
      </c>
      <c r="AP451" s="14">
        <f>MAX(AP449:AP450)</f>
        <v/>
      </c>
      <c r="AQ451" s="14">
        <f>MAX(AQ449:AQ450)</f>
        <v/>
      </c>
      <c r="AR451" s="14">
        <f>MAX(AR449:AR450)</f>
        <v/>
      </c>
      <c r="AS451" s="14">
        <f>SUM(AS449:AS450)</f>
        <v/>
      </c>
      <c r="AT451" s="14">
        <f>SUM(AT449:AT450)</f>
        <v/>
      </c>
      <c r="AU451" s="14">
        <f>SUM(AU449:AU450)</f>
        <v/>
      </c>
      <c r="AV451" s="14">
        <f>SUM(AV449:AV450)</f>
        <v/>
      </c>
      <c r="AW451" s="14">
        <f>SUM(AW449:AW450)</f>
        <v/>
      </c>
    </row>
    <row r="452" spans="1:49">
      <c r="A452" s="12" t="n">
        <v>446</v>
      </c>
      <c r="B452" s="12" t="s">
        <v>212</v>
      </c>
      <c r="C452" s="12" t="s">
        <v>193</v>
      </c>
      <c r="D452" s="12" t="s">
        <v>163</v>
      </c>
      <c r="E452" s="12" t="s">
        <v>31</v>
      </c>
      <c r="F452" s="12" t="s">
        <v>32</v>
      </c>
      <c r="G452" s="12" t="n"/>
      <c r="H452" s="12" t="s">
        <v>7</v>
      </c>
      <c r="I452" s="12" t="s">
        <v>7</v>
      </c>
      <c r="J452" s="12" t="s">
        <v>7</v>
      </c>
      <c r="K452" s="12" t="s">
        <v>7</v>
      </c>
      <c r="L452" s="12" t="s">
        <v>7</v>
      </c>
      <c r="M452" s="12" t="s">
        <v>7</v>
      </c>
      <c r="N452" s="12" t="s">
        <v>7</v>
      </c>
      <c r="O452" s="12" t="s">
        <v>7</v>
      </c>
      <c r="P452" s="12" t="n"/>
      <c r="Q452" s="12" t="n">
        <v>2.58333</v>
      </c>
      <c r="R452" s="12" t="n">
        <v>8</v>
      </c>
      <c r="S452" s="12" t="n">
        <v>8</v>
      </c>
      <c r="T452" s="12" t="s">
        <v>7</v>
      </c>
      <c r="U452" s="12" t="s">
        <v>7</v>
      </c>
      <c r="V452" s="12" t="n">
        <v>7.66667</v>
      </c>
      <c r="W452" s="12" t="n">
        <v>8</v>
      </c>
      <c r="X452" s="12" t="n">
        <v>8</v>
      </c>
      <c r="Y452" s="12" t="n">
        <v>7.98333</v>
      </c>
      <c r="Z452" s="12" t="n">
        <v>7.98333</v>
      </c>
      <c r="AA452" s="12" t="s">
        <v>7</v>
      </c>
      <c r="AB452" s="12" t="s">
        <v>7</v>
      </c>
      <c r="AC452" s="12" t="n">
        <v>8</v>
      </c>
      <c r="AD452" s="12" t="n">
        <v>8</v>
      </c>
      <c r="AE452" s="12" t="n">
        <v>8</v>
      </c>
      <c r="AF452" s="12" t="n">
        <v>8</v>
      </c>
      <c r="AG452" s="12" t="n">
        <v>8</v>
      </c>
      <c r="AH452" s="12" t="s">
        <v>7</v>
      </c>
      <c r="AI452" s="12" t="s">
        <v>7</v>
      </c>
      <c r="AJ452" s="12" t="n">
        <v>6.6</v>
      </c>
      <c r="AK452" s="12" t="n">
        <v>4.23333</v>
      </c>
      <c r="AL452" s="12" t="n">
        <v>8</v>
      </c>
      <c r="AM452" s="13">
        <f>COUNT(H452:AL452)</f>
        <v/>
      </c>
      <c r="AN452" s="12" t="n"/>
      <c r="AO452" s="13">
        <f>COUNTIF(H452:AL452,"О")</f>
        <v/>
      </c>
      <c r="AP452" s="13">
        <f>COUNTIF(H452:AL452,"От")</f>
        <v/>
      </c>
      <c r="AQ452" s="13">
        <f>COUNTIF(H452:AL452,"Б")</f>
        <v/>
      </c>
      <c r="AR452" s="13">
        <f>COUNTIF(H452:AL452,"Н")</f>
        <v/>
      </c>
      <c r="AS452" s="12" t="n"/>
      <c r="AT452" s="13">
        <f>SUM(H452:AL452)</f>
        <v/>
      </c>
      <c r="AU452" s="12" t="n"/>
      <c r="AV452" s="13">
        <f>SUM(H452,I452,J452,K452,L452,M452,N452,O452,T452,U452,AA452,AB452,AH452,AI452)</f>
        <v/>
      </c>
      <c r="AW452" s="12" t="n"/>
    </row>
    <row r="453" spans="1:49" ht="15.75" customHeight="1" s="55">
      <c r="A453" s="12" t="n">
        <v>447</v>
      </c>
      <c r="B453" s="12" t="s">
        <v>212</v>
      </c>
      <c r="C453" s="12" t="s">
        <v>193</v>
      </c>
      <c r="D453" s="12" t="s">
        <v>163</v>
      </c>
      <c r="E453" s="12" t="s">
        <v>89</v>
      </c>
      <c r="F453" s="12" t="s">
        <v>32</v>
      </c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5" t="n">
        <v>3.04833</v>
      </c>
      <c r="Q453" s="15" t="n">
        <v>2.71667</v>
      </c>
      <c r="R453" s="12" t="n"/>
      <c r="S453" s="12" t="n"/>
      <c r="T453" s="12" t="n"/>
      <c r="U453" s="12" t="n"/>
      <c r="V453" s="15" t="n">
        <v>0.01667</v>
      </c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  <c r="AJ453" s="12" t="n"/>
      <c r="AK453" s="12" t="n"/>
      <c r="AL453" s="12" t="n"/>
      <c r="AM453" s="13">
        <f>COUNT(H453:AL453)</f>
        <v/>
      </c>
      <c r="AN453" s="12" t="n"/>
      <c r="AO453" s="12" t="n"/>
      <c r="AP453" s="12" t="n"/>
      <c r="AQ453" s="12" t="n"/>
      <c r="AR453" s="12" t="n"/>
      <c r="AS453" s="12" t="n"/>
      <c r="AT453" s="13">
        <f>SUM(H453:AL453)</f>
        <v/>
      </c>
      <c r="AU453" s="12" t="n"/>
      <c r="AV453" s="13">
        <f>SUM(H453,I453,J453,K453,L453,M453,N453,O453,T453,U453,AA453,AB453,AH453,AI453)</f>
        <v/>
      </c>
      <c r="AW453" s="12" t="n"/>
    </row>
    <row r="454" spans="1:49">
      <c r="A454" s="12" t="n">
        <v>448</v>
      </c>
      <c r="B454" s="12" t="s">
        <v>212</v>
      </c>
      <c r="C454" s="12" t="s">
        <v>193</v>
      </c>
      <c r="D454" s="12" t="s">
        <v>163</v>
      </c>
      <c r="E454" s="12" t="s">
        <v>176</v>
      </c>
      <c r="F454" s="12" t="s">
        <v>32</v>
      </c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  <c r="AJ454" s="12" t="n"/>
      <c r="AK454" s="12" t="n"/>
      <c r="AL454" s="12" t="n"/>
      <c r="AM454" s="13">
        <f>COUNT(H454:AL454)</f>
        <v/>
      </c>
      <c r="AN454" s="12" t="n"/>
      <c r="AO454" s="12" t="n"/>
      <c r="AP454" s="12" t="n"/>
      <c r="AQ454" s="12" t="n"/>
      <c r="AR454" s="12" t="n"/>
      <c r="AS454" s="12" t="n"/>
      <c r="AT454" s="13">
        <f>SUM(H454:AL454)</f>
        <v/>
      </c>
      <c r="AU454" s="12" t="n"/>
      <c r="AV454" s="13">
        <f>SUM(H454,I454,J454,K454,L454,M454,N454,O454,T454,U454,AA454,AB454,AH454,AI454)</f>
        <v/>
      </c>
      <c r="AW454" s="12" t="n"/>
    </row>
    <row r="455" spans="1:49" ht="15.75" customHeight="1" s="55">
      <c r="A455" s="12" t="n">
        <v>449</v>
      </c>
      <c r="B455" s="12" t="s">
        <v>212</v>
      </c>
      <c r="C455" s="12" t="s">
        <v>193</v>
      </c>
      <c r="D455" s="12" t="s">
        <v>163</v>
      </c>
      <c r="E455" s="12" t="s">
        <v>78</v>
      </c>
      <c r="F455" s="12" t="s">
        <v>32</v>
      </c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5" t="n">
        <v>3.04833</v>
      </c>
      <c r="Q455" s="15" t="n">
        <v>2.7</v>
      </c>
      <c r="R455" s="12" t="n"/>
      <c r="S455" s="12" t="n"/>
      <c r="T455" s="12" t="n"/>
      <c r="U455" s="12" t="n"/>
      <c r="V455" s="12" t="n"/>
      <c r="W455" s="12" t="n"/>
      <c r="X455" s="12" t="n"/>
      <c r="Y455" s="15" t="n">
        <v>0.01667</v>
      </c>
      <c r="Z455" s="15" t="n">
        <v>0.01667</v>
      </c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  <c r="AJ455" s="12" t="n"/>
      <c r="AK455" s="12" t="n"/>
      <c r="AL455" s="12" t="n"/>
      <c r="AM455" s="13">
        <f>COUNT(H455:AL455)</f>
        <v/>
      </c>
      <c r="AN455" s="12" t="n"/>
      <c r="AO455" s="12" t="n"/>
      <c r="AP455" s="12" t="n"/>
      <c r="AQ455" s="12" t="n"/>
      <c r="AR455" s="12" t="n"/>
      <c r="AS455" s="12" t="n"/>
      <c r="AT455" s="13">
        <f>SUM(H455:AL455)</f>
        <v/>
      </c>
      <c r="AU455" s="12" t="n"/>
      <c r="AV455" s="13">
        <f>SUM(H455,I455,J455,K455,L455,M455,N455,O455,T455,U455,AA455,AB455,AH455,AI455)</f>
        <v/>
      </c>
      <c r="AW455" s="12" t="n"/>
    </row>
    <row r="456" spans="1:49" ht="15.75" customHeight="1" s="55">
      <c r="A456" s="12" t="n">
        <v>450</v>
      </c>
      <c r="B456" s="12" t="s">
        <v>212</v>
      </c>
      <c r="C456" s="12" t="s">
        <v>193</v>
      </c>
      <c r="D456" s="12" t="s">
        <v>163</v>
      </c>
      <c r="E456" s="12" t="s">
        <v>105</v>
      </c>
      <c r="F456" s="12" t="s">
        <v>32</v>
      </c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5" t="n">
        <v>1.90335</v>
      </c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  <c r="AJ456" s="12" t="n"/>
      <c r="AK456" s="12" t="n"/>
      <c r="AL456" s="12" t="n"/>
      <c r="AM456" s="13">
        <f>COUNT(H456:AL456)</f>
        <v/>
      </c>
      <c r="AN456" s="12" t="n"/>
      <c r="AO456" s="12" t="n"/>
      <c r="AP456" s="12" t="n"/>
      <c r="AQ456" s="12" t="n"/>
      <c r="AR456" s="12" t="n"/>
      <c r="AS456" s="12" t="n"/>
      <c r="AT456" s="13">
        <f>SUM(H456:AL456)</f>
        <v/>
      </c>
      <c r="AU456" s="12" t="n"/>
      <c r="AV456" s="13">
        <f>SUM(H456,I456,J456,K456,L456,M456,N456,O456,T456,U456,AA456,AB456,AH456,AI456)</f>
        <v/>
      </c>
      <c r="AW456" s="12" t="n"/>
    </row>
    <row r="457" spans="1:49" ht="15.75" customHeight="1" s="55">
      <c r="A457" s="12" t="n">
        <v>451</v>
      </c>
      <c r="B457" s="12" t="s">
        <v>212</v>
      </c>
      <c r="C457" s="12" t="s">
        <v>193</v>
      </c>
      <c r="D457" s="12" t="s">
        <v>163</v>
      </c>
      <c r="E457" s="12" t="s">
        <v>197</v>
      </c>
      <c r="F457" s="12" t="s">
        <v>32</v>
      </c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5" t="n">
        <v>0.31667</v>
      </c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  <c r="AJ457" s="12" t="n"/>
      <c r="AK457" s="12" t="n"/>
      <c r="AL457" s="12" t="n"/>
      <c r="AM457" s="13">
        <f>COUNT(H457:AL457)</f>
        <v/>
      </c>
      <c r="AN457" s="12" t="n"/>
      <c r="AO457" s="12" t="n"/>
      <c r="AP457" s="12" t="n"/>
      <c r="AQ457" s="12" t="n"/>
      <c r="AR457" s="12" t="n"/>
      <c r="AS457" s="12" t="n"/>
      <c r="AT457" s="13">
        <f>SUM(H457:AL457)</f>
        <v/>
      </c>
      <c r="AU457" s="12" t="n"/>
      <c r="AV457" s="13">
        <f>SUM(H457,I457,J457,K457,L457,M457,N457,O457,T457,U457,AA457,AB457,AH457,AI457)</f>
        <v/>
      </c>
      <c r="AW457" s="12" t="n"/>
    </row>
    <row r="458" spans="1:49" ht="15.75" customHeight="1" s="55">
      <c r="A458" s="12" t="n">
        <v>452</v>
      </c>
      <c r="B458" s="12" t="s">
        <v>212</v>
      </c>
      <c r="C458" s="12" t="s">
        <v>193</v>
      </c>
      <c r="D458" s="12" t="s">
        <v>163</v>
      </c>
      <c r="E458" s="12" t="s">
        <v>65</v>
      </c>
      <c r="F458" s="12" t="s">
        <v>32</v>
      </c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  <c r="AJ458" s="15" t="n">
        <v>1.4</v>
      </c>
      <c r="AK458" s="15" t="n">
        <v>3.76667</v>
      </c>
      <c r="AL458" s="12" t="n"/>
      <c r="AM458" s="13">
        <f>COUNT(H458:AL458)</f>
        <v/>
      </c>
      <c r="AN458" s="12" t="n"/>
      <c r="AO458" s="12" t="n"/>
      <c r="AP458" s="12" t="n"/>
      <c r="AQ458" s="12" t="n"/>
      <c r="AR458" s="12" t="n"/>
      <c r="AS458" s="12" t="n"/>
      <c r="AT458" s="13">
        <f>SUM(H458:AL458)</f>
        <v/>
      </c>
      <c r="AU458" s="12" t="n"/>
      <c r="AV458" s="13">
        <f>SUM(H458,I458,J458,K458,L458,M458,N458,O458,T458,U458,AA458,AB458,AH458,AI458)</f>
        <v/>
      </c>
      <c r="AW458" s="12" t="n"/>
    </row>
    <row r="459" spans="1:49">
      <c r="A459" s="14" t="n">
        <v>453</v>
      </c>
      <c r="B459" s="14" t="s">
        <v>212</v>
      </c>
      <c r="C459" s="14" t="s">
        <v>193</v>
      </c>
      <c r="D459" s="14" t="s">
        <v>163</v>
      </c>
      <c r="E459" s="14" t="s">
        <v>33</v>
      </c>
      <c r="F459" s="14" t="n"/>
      <c r="G459" s="14" t="n"/>
      <c r="H459" s="14" t="n">
        <v>0</v>
      </c>
      <c r="I459" s="14" t="n">
        <v>0</v>
      </c>
      <c r="J459" s="14" t="n">
        <v>0</v>
      </c>
      <c r="K459" s="14" t="n">
        <v>0</v>
      </c>
      <c r="L459" s="14" t="n">
        <v>0</v>
      </c>
      <c r="M459" s="14" t="n">
        <v>0</v>
      </c>
      <c r="N459" s="14" t="n">
        <v>0</v>
      </c>
      <c r="O459" s="14" t="n">
        <v>0</v>
      </c>
      <c r="P459" s="14" t="n">
        <v>8</v>
      </c>
      <c r="Q459" s="14" t="n">
        <v>8</v>
      </c>
      <c r="R459" s="14" t="n">
        <v>8</v>
      </c>
      <c r="S459" s="14" t="n">
        <v>8</v>
      </c>
      <c r="T459" s="14" t="n">
        <v>0</v>
      </c>
      <c r="U459" s="14" t="n">
        <v>0</v>
      </c>
      <c r="V459" s="14" t="n">
        <v>8</v>
      </c>
      <c r="W459" s="14" t="n">
        <v>8</v>
      </c>
      <c r="X459" s="14" t="n">
        <v>8</v>
      </c>
      <c r="Y459" s="14" t="n">
        <v>8</v>
      </c>
      <c r="Z459" s="14" t="n">
        <v>8</v>
      </c>
      <c r="AA459" s="14" t="n">
        <v>0</v>
      </c>
      <c r="AB459" s="14" t="n">
        <v>0</v>
      </c>
      <c r="AC459" s="14" t="n">
        <v>8</v>
      </c>
      <c r="AD459" s="14" t="n">
        <v>8</v>
      </c>
      <c r="AE459" s="14" t="n">
        <v>8</v>
      </c>
      <c r="AF459" s="14" t="n">
        <v>8</v>
      </c>
      <c r="AG459" s="14" t="n">
        <v>8</v>
      </c>
      <c r="AH459" s="14" t="n">
        <v>0</v>
      </c>
      <c r="AI459" s="14" t="n">
        <v>0</v>
      </c>
      <c r="AJ459" s="14" t="n">
        <v>8</v>
      </c>
      <c r="AK459" s="14" t="n">
        <v>8</v>
      </c>
      <c r="AL459" s="14" t="n">
        <v>8</v>
      </c>
      <c r="AM459" s="14">
        <f>COUNT(IF(SUM(H452,H453)&gt;0,1,"FALSE"),IF(SUM(I453,I452)&gt;0,1,"FALSE"),IF(SUM(J453,J452)&gt;0,1,"FALSE"),IF(SUM(K453,K452)&gt;0,1,"FALSE"),IF(SUM(L452,L453,L454)&gt;0,1,"FALSE"),IF(SUM(M454,M455,M452,M453)&gt;0,1,"FALSE"),IF(SUM(N455,N453,N454,N452)&gt;0,1,"FALSE"),IF(SUM(O455,O452,O453,O454)&gt;0,1,"FALSE"),IF(SUM(P455,P452,P453,P456)&gt;0,1,"FALSE"),IF(SUM(Q453,Q452,Q455)&gt;0,1,"FALSE"),IF(SUM(R452)&gt;0,1,"FALSE"),IF(SUM(S452)&gt;0,1,"FALSE"),IF(SUM(T452)&gt;0,1,"FALSE"),IF(SUM(U452)&gt;0,1,"FALSE"),IF(SUM(V457,V453,V452)&gt;0,1,"FALSE"),IF(SUM(W452)&gt;0,1,"FALSE"),IF(SUM(X452)&gt;0,1,"FALSE"),IF(SUM(Y452,Y455)&gt;0,1,"FALSE"),IF(SUM(Z455,Z452)&gt;0,1,"FALSE"),IF(SUM(AA452)&gt;0,1,"FALSE"),IF(SUM(AB452)&gt;0,1,"FALSE"),IF(SUM(AC452)&gt;0,1,"FALSE"),IF(SUM(AD452)&gt;0,1,"FALSE"),IF(SUM(AE452)&gt;0,1,"FALSE"),IF(SUM(AF452)&gt;0,1,"FALSE"),IF(SUM(AG452)&gt;0,1,"FALSE"),IF(SUM(AH452)&gt;0,1,"FALSE"),IF(SUM(AI452)&gt;0,1,"FALSE"),IF(SUM(AJ452,AJ458)&gt;0,1,"FALSE"),IF(SUM(AK452,AK458)&gt;0,1,"FALSE"),IF(SUM(AL452)&gt;0,1,"FALSE"))</f>
        <v/>
      </c>
      <c r="AN459" s="14" t="n"/>
      <c r="AO459" s="14">
        <f>MAX(AO452:AO458)</f>
        <v/>
      </c>
      <c r="AP459" s="14">
        <f>MAX(AP452:AP458)</f>
        <v/>
      </c>
      <c r="AQ459" s="14">
        <f>MAX(AQ452:AQ458)</f>
        <v/>
      </c>
      <c r="AR459" s="14">
        <f>MAX(AR452:AR458)</f>
        <v/>
      </c>
      <c r="AS459" s="14">
        <f>SUM(AS452:AS458)</f>
        <v/>
      </c>
      <c r="AT459" s="14">
        <f>SUM(AT452:AT458)</f>
        <v/>
      </c>
      <c r="AU459" s="14">
        <f>SUM(AU452:AU458)</f>
        <v/>
      </c>
      <c r="AV459" s="14">
        <f>SUM(AV452:AV458)</f>
        <v/>
      </c>
      <c r="AW459" s="14">
        <f>SUM(AW452:AW458)</f>
        <v/>
      </c>
    </row>
    <row r="460" spans="1:49">
      <c r="A460" s="12" t="n">
        <v>454</v>
      </c>
      <c r="B460" s="12" t="s">
        <v>213</v>
      </c>
      <c r="C460" s="12" t="s">
        <v>193</v>
      </c>
      <c r="D460" s="12" t="s">
        <v>214</v>
      </c>
      <c r="E460" s="12" t="s">
        <v>43</v>
      </c>
      <c r="F460" s="12" t="s">
        <v>32</v>
      </c>
      <c r="G460" s="12" t="n"/>
      <c r="H460" s="12" t="s">
        <v>7</v>
      </c>
      <c r="I460" s="12" t="s">
        <v>7</v>
      </c>
      <c r="J460" s="12" t="s">
        <v>7</v>
      </c>
      <c r="K460" s="12" t="s">
        <v>7</v>
      </c>
      <c r="L460" s="12" t="s">
        <v>7</v>
      </c>
      <c r="M460" s="12" t="s">
        <v>7</v>
      </c>
      <c r="N460" s="12" t="s">
        <v>7</v>
      </c>
      <c r="O460" s="12" t="s">
        <v>7</v>
      </c>
      <c r="P460" s="12" t="n"/>
      <c r="Q460" s="12" t="n"/>
      <c r="R460" s="12" t="n"/>
      <c r="S460" s="12" t="n"/>
      <c r="T460" s="12" t="s">
        <v>7</v>
      </c>
      <c r="U460" s="12" t="s">
        <v>7</v>
      </c>
      <c r="V460" s="12" t="n"/>
      <c r="W460" s="12" t="n"/>
      <c r="X460" s="12" t="n"/>
      <c r="Y460" s="12" t="n"/>
      <c r="Z460" s="12" t="n"/>
      <c r="AA460" s="12" t="s">
        <v>7</v>
      </c>
      <c r="AB460" s="12" t="s">
        <v>7</v>
      </c>
      <c r="AC460" s="12" t="n"/>
      <c r="AD460" s="12" t="n"/>
      <c r="AE460" s="12" t="n"/>
      <c r="AF460" s="12" t="n"/>
      <c r="AG460" s="12" t="n"/>
      <c r="AH460" s="12" t="s">
        <v>7</v>
      </c>
      <c r="AI460" s="12" t="s">
        <v>7</v>
      </c>
      <c r="AJ460" s="12" t="n"/>
      <c r="AK460" s="12" t="n"/>
      <c r="AL460" s="12" t="n"/>
      <c r="AM460" s="13">
        <f>COUNT(H460:AL460)</f>
        <v/>
      </c>
      <c r="AN460" s="12" t="n"/>
      <c r="AO460" s="13">
        <f>COUNTIF(H460:AL460,"О")</f>
        <v/>
      </c>
      <c r="AP460" s="13">
        <f>COUNTIF(H460:AL460,"От")</f>
        <v/>
      </c>
      <c r="AQ460" s="13">
        <f>COUNTIF(H460:AL460,"Б")</f>
        <v/>
      </c>
      <c r="AR460" s="13">
        <f>COUNTIF(H460:AL460,"Н")</f>
        <v/>
      </c>
      <c r="AS460" s="12" t="n"/>
      <c r="AT460" s="13">
        <f>SUM(H460:AL460)</f>
        <v/>
      </c>
      <c r="AU460" s="12" t="n"/>
      <c r="AV460" s="13">
        <f>SUM(H460,I460,J460,K460,L460,M460,N460,O460,T460,U460,AA460,AB460,AH460,AI460)</f>
        <v/>
      </c>
      <c r="AW460" s="12" t="n"/>
    </row>
    <row r="461" spans="1:49" ht="15.75" customHeight="1" s="55">
      <c r="A461" s="12" t="n">
        <v>455</v>
      </c>
      <c r="B461" s="12" t="s">
        <v>213</v>
      </c>
      <c r="C461" s="12" t="s">
        <v>193</v>
      </c>
      <c r="D461" s="12" t="s">
        <v>214</v>
      </c>
      <c r="E461" s="12" t="s">
        <v>78</v>
      </c>
      <c r="F461" s="12" t="s">
        <v>32</v>
      </c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5" t="n">
        <v>5.04312</v>
      </c>
      <c r="Q461" s="15" t="n">
        <v>2.66667</v>
      </c>
      <c r="R461" s="15" t="n">
        <v>2.64684</v>
      </c>
      <c r="S461" s="15" t="n">
        <v>2.66667</v>
      </c>
      <c r="T461" s="12" t="n"/>
      <c r="U461" s="12" t="n"/>
      <c r="V461" s="15" t="n">
        <v>5.04638</v>
      </c>
      <c r="W461" s="15" t="n">
        <v>5.32839</v>
      </c>
      <c r="X461" s="15" t="n">
        <v>5.33333</v>
      </c>
      <c r="Y461" s="15" t="n">
        <v>5.33333</v>
      </c>
      <c r="Z461" s="15" t="n">
        <v>5.33333</v>
      </c>
      <c r="AA461" s="12" t="n"/>
      <c r="AB461" s="12" t="n"/>
      <c r="AC461" s="15" t="n">
        <v>5.4026</v>
      </c>
      <c r="AD461" s="15" t="n">
        <v>5.27407</v>
      </c>
      <c r="AE461" s="12" t="n"/>
      <c r="AF461" s="12" t="n"/>
      <c r="AG461" s="12" t="n"/>
      <c r="AH461" s="12" t="n"/>
      <c r="AI461" s="12" t="n"/>
      <c r="AJ461" s="12" t="n"/>
      <c r="AK461" s="12" t="n"/>
      <c r="AL461" s="12" t="n"/>
      <c r="AM461" s="13">
        <f>COUNT(H461:AL461)</f>
        <v/>
      </c>
      <c r="AN461" s="12" t="n"/>
      <c r="AO461" s="12" t="n"/>
      <c r="AP461" s="12" t="n"/>
      <c r="AQ461" s="12" t="n"/>
      <c r="AR461" s="12" t="n"/>
      <c r="AS461" s="12" t="n"/>
      <c r="AT461" s="13">
        <f>SUM(H461:AL461)</f>
        <v/>
      </c>
      <c r="AU461" s="12" t="n"/>
      <c r="AV461" s="13">
        <f>SUM(H461,I461,J461,K461,L461,M461,N461,O461,T461,U461,AA461,AB461,AH461,AI461)</f>
        <v/>
      </c>
      <c r="AW461" s="12" t="n"/>
    </row>
    <row r="462" spans="1:49" ht="15.75" customHeight="1" s="55">
      <c r="A462" s="12" t="n">
        <v>456</v>
      </c>
      <c r="B462" s="12" t="s">
        <v>213</v>
      </c>
      <c r="C462" s="12" t="s">
        <v>193</v>
      </c>
      <c r="D462" s="12" t="s">
        <v>214</v>
      </c>
      <c r="E462" s="12" t="s">
        <v>169</v>
      </c>
      <c r="F462" s="12" t="s">
        <v>32</v>
      </c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5" t="n">
        <v>1.47844</v>
      </c>
      <c r="Q462" s="15" t="n">
        <v>2.66667</v>
      </c>
      <c r="R462" s="15" t="n">
        <v>2.64684</v>
      </c>
      <c r="S462" s="15" t="n">
        <v>2.66667</v>
      </c>
      <c r="T462" s="12" t="n"/>
      <c r="U462" s="12" t="n"/>
      <c r="V462" s="15" t="n">
        <v>0.282</v>
      </c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  <c r="AJ462" s="12" t="n"/>
      <c r="AK462" s="12" t="n"/>
      <c r="AL462" s="12" t="n"/>
      <c r="AM462" s="13">
        <f>COUNT(H462:AL462)</f>
        <v/>
      </c>
      <c r="AN462" s="12" t="n"/>
      <c r="AO462" s="12" t="n"/>
      <c r="AP462" s="12" t="n"/>
      <c r="AQ462" s="12" t="n"/>
      <c r="AR462" s="12" t="n"/>
      <c r="AS462" s="12" t="n"/>
      <c r="AT462" s="13">
        <f>SUM(H462:AL462)</f>
        <v/>
      </c>
      <c r="AU462" s="12" t="n"/>
      <c r="AV462" s="13">
        <f>SUM(H462,I462,J462,K462,L462,M462,N462,O462,T462,U462,AA462,AB462,AH462,AI462)</f>
        <v/>
      </c>
      <c r="AW462" s="12" t="n"/>
    </row>
    <row r="463" spans="1:49" ht="15.75" customHeight="1" s="55">
      <c r="A463" s="12" t="n">
        <v>457</v>
      </c>
      <c r="B463" s="12" t="s">
        <v>213</v>
      </c>
      <c r="C463" s="12" t="s">
        <v>193</v>
      </c>
      <c r="D463" s="12" t="s">
        <v>214</v>
      </c>
      <c r="E463" s="12" t="s">
        <v>148</v>
      </c>
      <c r="F463" s="12" t="s">
        <v>32</v>
      </c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5" t="n">
        <v>1.47844</v>
      </c>
      <c r="Q463" s="15" t="n">
        <v>2.66667</v>
      </c>
      <c r="R463" s="15" t="n">
        <v>2.64684</v>
      </c>
      <c r="S463" s="15" t="n">
        <v>2.66667</v>
      </c>
      <c r="T463" s="12" t="n"/>
      <c r="U463" s="12" t="n"/>
      <c r="V463" s="15" t="n">
        <v>2.67161</v>
      </c>
      <c r="W463" s="15" t="n">
        <v>2.65677</v>
      </c>
      <c r="X463" s="15" t="n">
        <v>2.66667</v>
      </c>
      <c r="Y463" s="15" t="n">
        <v>2.66667</v>
      </c>
      <c r="Z463" s="15" t="n">
        <v>2.66667</v>
      </c>
      <c r="AA463" s="12" t="n"/>
      <c r="AB463" s="12" t="n"/>
      <c r="AC463" s="15" t="n">
        <v>2.5974</v>
      </c>
      <c r="AD463" s="15" t="n">
        <v>2.63704</v>
      </c>
      <c r="AE463" s="15" t="n">
        <v>1.96648</v>
      </c>
      <c r="AF463" s="15" t="n">
        <v>1.57377</v>
      </c>
      <c r="AG463" s="15" t="n">
        <v>1.6</v>
      </c>
      <c r="AH463" s="12" t="n"/>
      <c r="AI463" s="12" t="n"/>
      <c r="AJ463" s="15" t="n">
        <v>1.49907</v>
      </c>
      <c r="AK463" s="15" t="n">
        <v>1.32836</v>
      </c>
      <c r="AL463" s="15" t="n">
        <v>1.88795</v>
      </c>
      <c r="AM463" s="13">
        <f>COUNT(H463:AL463)</f>
        <v/>
      </c>
      <c r="AN463" s="12" t="n"/>
      <c r="AO463" s="12" t="n"/>
      <c r="AP463" s="12" t="n"/>
      <c r="AQ463" s="12" t="n"/>
      <c r="AR463" s="12" t="n"/>
      <c r="AS463" s="12" t="n"/>
      <c r="AT463" s="13">
        <f>SUM(H463:AL463)</f>
        <v/>
      </c>
      <c r="AU463" s="12" t="n"/>
      <c r="AV463" s="13">
        <f>SUM(H463,I463,J463,K463,L463,M463,N463,O463,T463,U463,AA463,AB463,AH463,AI463)</f>
        <v/>
      </c>
      <c r="AW463" s="12" t="n"/>
    </row>
    <row r="464" spans="1:49">
      <c r="A464" s="12" t="n">
        <v>458</v>
      </c>
      <c r="B464" s="12" t="s">
        <v>213</v>
      </c>
      <c r="C464" s="12" t="s">
        <v>193</v>
      </c>
      <c r="D464" s="12" t="s">
        <v>214</v>
      </c>
      <c r="E464" s="12" t="s">
        <v>176</v>
      </c>
      <c r="F464" s="12" t="s">
        <v>32</v>
      </c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  <c r="AJ464" s="12" t="n"/>
      <c r="AK464" s="12" t="n"/>
      <c r="AL464" s="12" t="n"/>
      <c r="AM464" s="13">
        <f>COUNT(H464:AL464)</f>
        <v/>
      </c>
      <c r="AN464" s="12" t="n"/>
      <c r="AO464" s="12" t="n"/>
      <c r="AP464" s="12" t="n"/>
      <c r="AQ464" s="12" t="n"/>
      <c r="AR464" s="12" t="n"/>
      <c r="AS464" s="12" t="n"/>
      <c r="AT464" s="13">
        <f>SUM(H464:AL464)</f>
        <v/>
      </c>
      <c r="AU464" s="12" t="n"/>
      <c r="AV464" s="13">
        <f>SUM(H464,I464,J464,K464,L464,M464,N464,O464,T464,U464,AA464,AB464,AH464,AI464)</f>
        <v/>
      </c>
      <c r="AW464" s="12" t="n"/>
    </row>
    <row r="465" spans="1:49" ht="15.75" customHeight="1" s="55">
      <c r="A465" s="12" t="n">
        <v>459</v>
      </c>
      <c r="B465" s="12" t="s">
        <v>213</v>
      </c>
      <c r="C465" s="12" t="s">
        <v>193</v>
      </c>
      <c r="D465" s="12" t="s">
        <v>214</v>
      </c>
      <c r="E465" s="12" t="s">
        <v>198</v>
      </c>
      <c r="F465" s="12" t="s">
        <v>32</v>
      </c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5" t="n"/>
      <c r="Q465" s="15" t="n"/>
      <c r="R465" s="15" t="n">
        <v>0.05948</v>
      </c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  <c r="AJ465" s="12" t="n"/>
      <c r="AK465" s="12" t="n"/>
      <c r="AL465" s="12" t="n"/>
      <c r="AM465" s="13">
        <f>COUNT(H465:AL465)</f>
        <v/>
      </c>
      <c r="AN465" s="12" t="n"/>
      <c r="AO465" s="12" t="n"/>
      <c r="AP465" s="12" t="n"/>
      <c r="AQ465" s="12" t="n"/>
      <c r="AR465" s="12" t="n"/>
      <c r="AS465" s="12" t="n"/>
      <c r="AT465" s="13">
        <f>SUM(H465:AL465)</f>
        <v/>
      </c>
      <c r="AU465" s="12" t="n"/>
      <c r="AV465" s="13">
        <f>SUM(H465,I465,J465,K465,L465,M465,N465,O465,T465,U465,AA465,AB465,AH465,AI465)</f>
        <v/>
      </c>
      <c r="AW465" s="12" t="n"/>
    </row>
    <row r="466" spans="1:49" ht="15.75" customHeight="1" s="55">
      <c r="A466" s="12" t="n">
        <v>460</v>
      </c>
      <c r="B466" s="12" t="s">
        <v>213</v>
      </c>
      <c r="C466" s="12" t="s">
        <v>193</v>
      </c>
      <c r="D466" s="12" t="s">
        <v>214</v>
      </c>
      <c r="E466" s="12" t="s">
        <v>79</v>
      </c>
      <c r="F466" s="12" t="s">
        <v>32</v>
      </c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5" t="n">
        <v>0.01484</v>
      </c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  <c r="AJ466" s="12" t="n"/>
      <c r="AK466" s="12" t="n"/>
      <c r="AL466" s="12" t="n"/>
      <c r="AM466" s="13">
        <f>COUNT(H466:AL466)</f>
        <v/>
      </c>
      <c r="AN466" s="12" t="n"/>
      <c r="AO466" s="12" t="n"/>
      <c r="AP466" s="12" t="n"/>
      <c r="AQ466" s="12" t="n"/>
      <c r="AR466" s="12" t="n"/>
      <c r="AS466" s="12" t="n"/>
      <c r="AT466" s="13">
        <f>SUM(H466:AL466)</f>
        <v/>
      </c>
      <c r="AU466" s="12" t="n"/>
      <c r="AV466" s="13">
        <f>SUM(H466,I466,J466,K466,L466,M466,N466,O466,T466,U466,AA466,AB466,AH466,AI466)</f>
        <v/>
      </c>
      <c r="AW466" s="12" t="n"/>
    </row>
    <row r="467" spans="1:49" ht="15.75" customHeight="1" s="55">
      <c r="A467" s="12" t="n">
        <v>461</v>
      </c>
      <c r="B467" s="12" t="s">
        <v>213</v>
      </c>
      <c r="C467" s="12" t="s">
        <v>193</v>
      </c>
      <c r="D467" s="12" t="s">
        <v>214</v>
      </c>
      <c r="E467" s="12" t="s">
        <v>69</v>
      </c>
      <c r="F467" s="12" t="s">
        <v>32</v>
      </c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5" t="n">
        <v>0.08889</v>
      </c>
      <c r="AE467" s="15" t="n">
        <v>1.96648</v>
      </c>
      <c r="AF467" s="15" t="n">
        <v>3.27869</v>
      </c>
      <c r="AG467" s="15" t="n">
        <v>3.2</v>
      </c>
      <c r="AH467" s="12" t="n"/>
      <c r="AI467" s="12" t="n"/>
      <c r="AJ467" s="15" t="n">
        <v>2.99814</v>
      </c>
      <c r="AK467" s="15" t="n">
        <v>2.67164</v>
      </c>
      <c r="AL467" s="15" t="n">
        <v>2.44482</v>
      </c>
      <c r="AM467" s="13">
        <f>COUNT(H467:AL467)</f>
        <v/>
      </c>
      <c r="AN467" s="12" t="n"/>
      <c r="AO467" s="12" t="n"/>
      <c r="AP467" s="12" t="n"/>
      <c r="AQ467" s="12" t="n"/>
      <c r="AR467" s="12" t="n"/>
      <c r="AS467" s="12" t="n"/>
      <c r="AT467" s="13">
        <f>SUM(H467:AL467)</f>
        <v/>
      </c>
      <c r="AU467" s="12" t="n"/>
      <c r="AV467" s="13">
        <f>SUM(H467,I467,J467,K467,L467,M467,N467,O467,T467,U467,AA467,AB467,AH467,AI467)</f>
        <v/>
      </c>
      <c r="AW467" s="12" t="n"/>
    </row>
    <row r="468" spans="1:49" ht="15.75" customHeight="1" s="55">
      <c r="A468" s="12" t="n">
        <v>462</v>
      </c>
      <c r="B468" s="12" t="s">
        <v>213</v>
      </c>
      <c r="C468" s="12" t="s">
        <v>193</v>
      </c>
      <c r="D468" s="12" t="s">
        <v>214</v>
      </c>
      <c r="E468" s="12" t="s">
        <v>65</v>
      </c>
      <c r="F468" s="12" t="s">
        <v>32</v>
      </c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5" t="n">
        <v>4.06704</v>
      </c>
      <c r="AF468" s="15" t="n">
        <v>3.14754</v>
      </c>
      <c r="AG468" s="15" t="n">
        <v>3.2</v>
      </c>
      <c r="AH468" s="12" t="n"/>
      <c r="AI468" s="12" t="n"/>
      <c r="AJ468" s="15" t="n">
        <v>2.99814</v>
      </c>
      <c r="AK468" s="15" t="n">
        <v>2.67164</v>
      </c>
      <c r="AL468" s="15" t="n">
        <v>2.44482</v>
      </c>
      <c r="AM468" s="13">
        <f>COUNT(H468:AL468)</f>
        <v/>
      </c>
      <c r="AN468" s="12" t="n"/>
      <c r="AO468" s="12" t="n"/>
      <c r="AP468" s="12" t="n"/>
      <c r="AQ468" s="12" t="n"/>
      <c r="AR468" s="12" t="n"/>
      <c r="AS468" s="12" t="n"/>
      <c r="AT468" s="13">
        <f>SUM(H468:AL468)</f>
        <v/>
      </c>
      <c r="AU468" s="12" t="n"/>
      <c r="AV468" s="13">
        <f>SUM(H468,I468,J468,K468,L468,M468,N468,O468,T468,U468,AA468,AB468,AH468,AI468)</f>
        <v/>
      </c>
      <c r="AW468" s="12" t="n"/>
    </row>
    <row r="469" spans="1:49" ht="15.75" customHeight="1" s="55">
      <c r="A469" s="12" t="n">
        <v>463</v>
      </c>
      <c r="B469" s="12" t="s">
        <v>213</v>
      </c>
      <c r="C469" s="12" t="s">
        <v>193</v>
      </c>
      <c r="D469" s="12" t="s">
        <v>214</v>
      </c>
      <c r="E469" s="12" t="s">
        <v>135</v>
      </c>
      <c r="F469" s="12" t="s">
        <v>32</v>
      </c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5" t="n"/>
      <c r="AF469" s="12" t="n"/>
      <c r="AG469" s="12" t="n"/>
      <c r="AH469" s="12" t="n"/>
      <c r="AI469" s="12" t="n"/>
      <c r="AJ469" s="12" t="n"/>
      <c r="AK469" s="15" t="n"/>
      <c r="AL469" s="12" t="n"/>
      <c r="AM469" s="13">
        <f>COUNT(H469:AL469)</f>
        <v/>
      </c>
      <c r="AN469" s="12" t="n"/>
      <c r="AO469" s="12" t="n"/>
      <c r="AP469" s="12" t="n"/>
      <c r="AQ469" s="12" t="n"/>
      <c r="AR469" s="12" t="n"/>
      <c r="AS469" s="12" t="n"/>
      <c r="AT469" s="13">
        <f>SUM(H469:AL469)</f>
        <v/>
      </c>
      <c r="AU469" s="12" t="n"/>
      <c r="AV469" s="13">
        <f>SUM(H469,I469,J469,K469,L469,M469,N469,O469,T469,U469,AA469,AB469,AH469,AI469)</f>
        <v/>
      </c>
      <c r="AW469" s="12" t="n"/>
    </row>
    <row r="470" spans="1:49" ht="15.75" customHeight="1" s="55">
      <c r="A470" s="12" t="n">
        <v>464</v>
      </c>
      <c r="B470" s="12" t="s">
        <v>213</v>
      </c>
      <c r="C470" s="12" t="s">
        <v>193</v>
      </c>
      <c r="D470" s="12" t="s">
        <v>214</v>
      </c>
      <c r="E470" s="12" t="s">
        <v>105</v>
      </c>
      <c r="F470" s="12" t="s">
        <v>32</v>
      </c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5" t="n"/>
      <c r="AF470" s="12" t="n"/>
      <c r="AG470" s="12" t="n"/>
      <c r="AH470" s="12" t="n"/>
      <c r="AI470" s="12" t="n"/>
      <c r="AJ470" s="12" t="n"/>
      <c r="AK470" s="12" t="n"/>
      <c r="AL470" s="12" t="n"/>
      <c r="AM470" s="13">
        <f>COUNT(H470:AL470)</f>
        <v/>
      </c>
      <c r="AN470" s="12" t="n"/>
      <c r="AO470" s="12" t="n"/>
      <c r="AP470" s="12" t="n"/>
      <c r="AQ470" s="12" t="n"/>
      <c r="AR470" s="12" t="n"/>
      <c r="AS470" s="12" t="n"/>
      <c r="AT470" s="13">
        <f>SUM(H470:AL470)</f>
        <v/>
      </c>
      <c r="AU470" s="12" t="n"/>
      <c r="AV470" s="13">
        <f>SUM(H470,I470,J470,K470,L470,M470,N470,O470,T470,U470,AA470,AB470,AH470,AI470)</f>
        <v/>
      </c>
      <c r="AW470" s="12" t="n"/>
    </row>
    <row r="471" spans="1:49" ht="15.75" customHeight="1" s="55">
      <c r="A471" s="12" t="n">
        <v>465</v>
      </c>
      <c r="B471" s="12" t="s">
        <v>213</v>
      </c>
      <c r="C471" s="12" t="s">
        <v>193</v>
      </c>
      <c r="D471" s="12" t="s">
        <v>214</v>
      </c>
      <c r="E471" s="12" t="s">
        <v>177</v>
      </c>
      <c r="F471" s="12" t="s">
        <v>32</v>
      </c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  <c r="AJ471" s="15" t="n">
        <v>0.50464</v>
      </c>
      <c r="AK471" s="15" t="n">
        <v>1.32836</v>
      </c>
      <c r="AL471" s="15" t="n">
        <v>1.22241</v>
      </c>
      <c r="AM471" s="13">
        <f>COUNT(H471:AL471)</f>
        <v/>
      </c>
      <c r="AN471" s="12" t="n"/>
      <c r="AO471" s="12" t="n"/>
      <c r="AP471" s="12" t="n"/>
      <c r="AQ471" s="12" t="n"/>
      <c r="AR471" s="12" t="n"/>
      <c r="AS471" s="12" t="n"/>
      <c r="AT471" s="13">
        <f>SUM(H471:AL471)</f>
        <v/>
      </c>
      <c r="AU471" s="12" t="n"/>
      <c r="AV471" s="13">
        <f>SUM(H471,I471,J471,K471,L471,M471,N471,O471,T471,U471,AA471,AB471,AH471,AI471)</f>
        <v/>
      </c>
      <c r="AW471" s="12" t="n"/>
    </row>
    <row r="472" spans="1:49" ht="15.75" customHeight="1" s="55">
      <c r="A472" s="12" t="n">
        <v>466</v>
      </c>
      <c r="B472" s="12" t="s">
        <v>213</v>
      </c>
      <c r="C472" s="12" t="s">
        <v>193</v>
      </c>
      <c r="D472" s="12" t="s">
        <v>214</v>
      </c>
      <c r="E472" s="12" t="s">
        <v>31</v>
      </c>
      <c r="F472" s="12" t="s">
        <v>32</v>
      </c>
      <c r="G472" s="12" t="n"/>
      <c r="H472" s="12" t="n"/>
      <c r="I472" s="12" t="n"/>
      <c r="J472" s="12" t="n"/>
      <c r="K472" s="12" t="n"/>
      <c r="L472" s="12" t="n"/>
      <c r="M472" s="12" t="n"/>
      <c r="N472" s="15" t="n">
        <v>9</v>
      </c>
      <c r="O472" s="15" t="n">
        <v>9</v>
      </c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  <c r="AJ472" s="12" t="n"/>
      <c r="AK472" s="12" t="n"/>
      <c r="AL472" s="12" t="n"/>
      <c r="AM472" s="13">
        <f>COUNT(H472:AL472)</f>
        <v/>
      </c>
      <c r="AN472" s="12" t="n"/>
      <c r="AO472" s="12" t="n"/>
      <c r="AP472" s="12" t="n"/>
      <c r="AQ472" s="12" t="n"/>
      <c r="AR472" s="12" t="n"/>
      <c r="AS472" s="12" t="n"/>
      <c r="AT472" s="13">
        <f>SUM(H472:AL472)</f>
        <v/>
      </c>
      <c r="AU472" s="12" t="n"/>
      <c r="AV472" s="13">
        <f>SUM(H472,I472,J472,K472,L472,M472,N472,O472,T472,U472,AA472,AB472,AH472,AI472)</f>
        <v/>
      </c>
      <c r="AW472" s="12" t="n"/>
    </row>
    <row r="473" spans="1:49">
      <c r="A473" s="14" t="n">
        <v>467</v>
      </c>
      <c r="B473" s="14" t="s">
        <v>213</v>
      </c>
      <c r="C473" s="14" t="s">
        <v>193</v>
      </c>
      <c r="D473" s="14" t="s">
        <v>214</v>
      </c>
      <c r="E473" s="14" t="s">
        <v>33</v>
      </c>
      <c r="F473" s="14" t="n"/>
      <c r="G473" s="14" t="n"/>
      <c r="H473" s="14" t="n">
        <v>0</v>
      </c>
      <c r="I473" s="14" t="n">
        <v>0</v>
      </c>
      <c r="J473" s="14" t="n">
        <v>0</v>
      </c>
      <c r="K473" s="14" t="n">
        <v>0</v>
      </c>
      <c r="L473" s="14" t="n">
        <v>0</v>
      </c>
      <c r="M473" s="14" t="n">
        <v>0</v>
      </c>
      <c r="N473" s="14" t="n">
        <v>9</v>
      </c>
      <c r="O473" s="14" t="n">
        <v>9</v>
      </c>
      <c r="P473" s="14" t="n">
        <v>8</v>
      </c>
      <c r="Q473" s="14" t="n">
        <v>8</v>
      </c>
      <c r="R473" s="14" t="n">
        <v>8</v>
      </c>
      <c r="S473" s="14" t="n">
        <v>8</v>
      </c>
      <c r="T473" s="14" t="n">
        <v>0</v>
      </c>
      <c r="U473" s="14" t="n">
        <v>0</v>
      </c>
      <c r="V473" s="14" t="n">
        <v>8</v>
      </c>
      <c r="W473" s="14" t="n">
        <v>8</v>
      </c>
      <c r="X473" s="14" t="n">
        <v>8</v>
      </c>
      <c r="Y473" s="14" t="n">
        <v>8</v>
      </c>
      <c r="Z473" s="14" t="n">
        <v>8</v>
      </c>
      <c r="AA473" s="14" t="n">
        <v>0</v>
      </c>
      <c r="AB473" s="14" t="n">
        <v>0</v>
      </c>
      <c r="AC473" s="14" t="n">
        <v>8</v>
      </c>
      <c r="AD473" s="14" t="n">
        <v>8</v>
      </c>
      <c r="AE473" s="14" t="n">
        <v>8</v>
      </c>
      <c r="AF473" s="14" t="n">
        <v>8</v>
      </c>
      <c r="AG473" s="14" t="n">
        <v>8</v>
      </c>
      <c r="AH473" s="14" t="n">
        <v>0</v>
      </c>
      <c r="AI473" s="14" t="n">
        <v>0</v>
      </c>
      <c r="AJ473" s="14" t="n">
        <v>8</v>
      </c>
      <c r="AK473" s="14" t="n">
        <v>8</v>
      </c>
      <c r="AL473" s="14" t="n">
        <v>8</v>
      </c>
      <c r="AM473" s="14">
        <f>COUNT(IF(SUM(H460,H462,H463,H461)&gt;0,1,"FALSE"),IF(SUM(I463,I462,I461,I460)&gt;0,1,"FALSE"),IF(SUM(J460,J463,J461,J462)&gt;0,1,"FALSE"),IF(SUM(K460,K461,K462,K463)&gt;0,1,"FALSE"),IF(SUM(L463,L461,L460,L462)&gt;0,1,"FALSE"),IF(SUM(M463,M460,M462,M461)&gt;0,1,"FALSE"),IF(SUM(N463,N464,N472,N460,N462,N461)&gt;0,1,"FALSE"),IF(SUM(O463,O462,O472,O460,O461)&gt;0,1,"FALSE"),IF(SUM(P462,P460,P465,P463,P461)&gt;0,1,"FALSE"),IF(SUM(Q463,Q460,Q465,Q462,Q461)&gt;0,1,"FALSE"),IF(SUM(R460,R462,R463,R465,R461)&gt;0,1,"FALSE"),IF(SUM(S461,S460,S463,S462)&gt;0,1,"FALSE"),IF(SUM(T462,T461,T463,T460)&gt;0,1,"FALSE"),IF(SUM(U462,U463,U461,U460)&gt;0,1,"FALSE"),IF(SUM(V460,V463,V461,V462)&gt;0,1,"FALSE"),IF(SUM(W460,W466,W463,W461)&gt;0,1,"FALSE"),IF(SUM(X461,X463,X460)&gt;0,1,"FALSE"),IF(SUM(Y463,Y461,Y460)&gt;0,1,"FALSE"),IF(SUM(Z463,Z460,Z461)&gt;0,1,"FALSE"),IF(SUM(AA460,AA461,AA463)&gt;0,1,"FALSE"),IF(SUM(AB461,AB463,AB460)&gt;0,1,"FALSE"),IF(SUM(AC460,AC461,AC463)&gt;0,1,"FALSE"),IF(SUM(AD460,AD463,AD461,AD467)&gt;0,1,"FALSE"),IF(SUM(AE467,AE470,AE463,AE469,AE460,AE468)&gt;0,1,"FALSE"),IF(SUM(AF468,AF467,AF463,AF460)&gt;0,1,"FALSE"),IF(SUM(AG460,AG468,AG463,AG467)&gt;0,1,"FALSE"),IF(SUM(AH463,AH468,AH460,AH467)&gt;0,1,"FALSE"),IF(SUM(AI460,AI463,AI467,AI468)&gt;0,1,"FALSE"),IF(SUM(AJ467,AJ463,AJ468,AJ460,AJ471)&gt;0,1,"FALSE"),IF(SUM(AK460,AK469,AK467,AK463,AK468,AK471)&gt;0,1,"FALSE"),IF(SUM(AL463,AL467,AL468,AL460,AL471)&gt;0,1,"FALSE"))</f>
        <v/>
      </c>
      <c r="AN473" s="14" t="n"/>
      <c r="AO473" s="14">
        <f>MAX(AO460:AO472)</f>
        <v/>
      </c>
      <c r="AP473" s="14">
        <f>MAX(AP460:AP472)</f>
        <v/>
      </c>
      <c r="AQ473" s="14">
        <f>MAX(AQ460:AQ472)</f>
        <v/>
      </c>
      <c r="AR473" s="14">
        <f>MAX(AR460:AR472)</f>
        <v/>
      </c>
      <c r="AS473" s="14">
        <f>SUM(AS460:AS472)</f>
        <v/>
      </c>
      <c r="AT473" s="14">
        <f>SUM(AT460:AT472)</f>
        <v/>
      </c>
      <c r="AU473" s="14">
        <f>SUM(AU460:AU472)</f>
        <v/>
      </c>
      <c r="AV473" s="14">
        <f>SUM(AV460:AV472)</f>
        <v/>
      </c>
      <c r="AW473" s="14">
        <f>SUM(AW460:AW472)</f>
        <v/>
      </c>
    </row>
    <row r="474" spans="1:49">
      <c r="A474" s="12" t="n">
        <v>468</v>
      </c>
      <c r="B474" s="12" t="s">
        <v>215</v>
      </c>
      <c r="C474" s="12" t="s">
        <v>193</v>
      </c>
      <c r="D474" s="12" t="s">
        <v>194</v>
      </c>
      <c r="E474" s="12" t="s">
        <v>31</v>
      </c>
      <c r="F474" s="12" t="s">
        <v>32</v>
      </c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>
        <v>12</v>
      </c>
      <c r="Y474" s="12" t="n">
        <v>12</v>
      </c>
      <c r="Z474" s="12" t="n"/>
      <c r="AA474" s="12" t="n"/>
      <c r="AB474" s="12" t="n"/>
      <c r="AC474" s="12" t="n">
        <v>12</v>
      </c>
      <c r="AD474" s="12" t="n"/>
      <c r="AE474" s="12" t="n"/>
      <c r="AF474" s="12" t="n"/>
      <c r="AG474" s="12" t="n">
        <v>12</v>
      </c>
      <c r="AH474" s="12" t="n">
        <v>12</v>
      </c>
      <c r="AI474" s="12" t="n"/>
      <c r="AJ474" s="12" t="n"/>
      <c r="AK474" s="12" t="n">
        <v>12</v>
      </c>
      <c r="AL474" s="12" t="n"/>
      <c r="AM474" s="13">
        <f>COUNT(H474:AL474)</f>
        <v/>
      </c>
      <c r="AN474" s="12" t="n"/>
      <c r="AO474" s="13">
        <f>COUNTIF(H474:AL474,"О")</f>
        <v/>
      </c>
      <c r="AP474" s="13">
        <f>COUNTIF(H474:AL474,"От")</f>
        <v/>
      </c>
      <c r="AQ474" s="13">
        <f>COUNTIF(H474:AL474,"Б")</f>
        <v/>
      </c>
      <c r="AR474" s="13">
        <f>COUNTIF(H474:AL474,"Н")</f>
        <v/>
      </c>
      <c r="AS474" s="12" t="n"/>
      <c r="AT474" s="13">
        <f>SUM(H474:AL474)</f>
        <v/>
      </c>
      <c r="AU474" s="12" t="n"/>
      <c r="AV474" s="13">
        <f>SUM(H474,I474,J474,K474,L474,M474,N474,O474,T474,U474,AA474,AB474,AH474,AI474)</f>
        <v/>
      </c>
      <c r="AW474" s="12" t="n"/>
    </row>
    <row r="475" spans="1:49">
      <c r="A475" s="12" t="n">
        <v>469</v>
      </c>
      <c r="B475" s="12" t="s">
        <v>215</v>
      </c>
      <c r="C475" s="12" t="s">
        <v>193</v>
      </c>
      <c r="D475" s="12" t="s">
        <v>194</v>
      </c>
      <c r="E475" s="12" t="s">
        <v>31</v>
      </c>
      <c r="F475" s="12" t="s">
        <v>48</v>
      </c>
      <c r="G475" s="12" t="n"/>
      <c r="H475" s="12" t="n"/>
      <c r="I475" s="12" t="n">
        <v>12</v>
      </c>
      <c r="J475" s="12" t="n">
        <v>12</v>
      </c>
      <c r="K475" s="12" t="n"/>
      <c r="L475" s="12" t="n"/>
      <c r="M475" s="12" t="n">
        <v>12</v>
      </c>
      <c r="N475" s="12" t="n">
        <v>12</v>
      </c>
      <c r="O475" s="12" t="n"/>
      <c r="P475" s="12" t="n"/>
      <c r="Q475" s="12" t="n">
        <v>12</v>
      </c>
      <c r="R475" s="12" t="n"/>
      <c r="S475" s="12" t="n"/>
      <c r="T475" s="12" t="n"/>
      <c r="U475" s="12" t="n">
        <v>12</v>
      </c>
      <c r="V475" s="12" t="n">
        <v>12</v>
      </c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  <c r="AJ475" s="12" t="n"/>
      <c r="AK475" s="12" t="n"/>
      <c r="AL475" s="12" t="n"/>
      <c r="AM475" s="12" t="n"/>
      <c r="AN475" s="13">
        <f>COUNT(H475:AL475)</f>
        <v/>
      </c>
      <c r="AO475" s="13">
        <f>COUNTIF(H475:AL475,"О")</f>
        <v/>
      </c>
      <c r="AP475" s="13">
        <f>COUNTIF(H475:AL475,"От")</f>
        <v/>
      </c>
      <c r="AQ475" s="13">
        <f>COUNTIF(H475:AL475,"Б")</f>
        <v/>
      </c>
      <c r="AR475" s="13">
        <f>COUNTIF(H475:AL475,"Н")</f>
        <v/>
      </c>
      <c r="AS475" s="12" t="n"/>
      <c r="AT475" s="12" t="n"/>
      <c r="AU475" s="13">
        <f>SUM(H475:AL475)</f>
        <v/>
      </c>
      <c r="AV475" s="12" t="n"/>
      <c r="AW475" s="13">
        <f>SUM(H475,I475,J475,K475,L475,M475,N475,O475,T475,U475,AA475,AB475,AH475,AI475)</f>
        <v/>
      </c>
    </row>
    <row r="476" spans="1:49">
      <c r="A476" s="14" t="n">
        <v>470</v>
      </c>
      <c r="B476" s="14" t="s">
        <v>215</v>
      </c>
      <c r="C476" s="14" t="s">
        <v>193</v>
      </c>
      <c r="D476" s="14" t="s">
        <v>194</v>
      </c>
      <c r="E476" s="14" t="s">
        <v>33</v>
      </c>
      <c r="F476" s="14" t="n"/>
      <c r="G476" s="14" t="n"/>
      <c r="H476" s="14" t="n"/>
      <c r="I476" s="14" t="n">
        <v>12</v>
      </c>
      <c r="J476" s="14" t="n">
        <v>12</v>
      </c>
      <c r="K476" s="14" t="n"/>
      <c r="L476" s="14" t="n"/>
      <c r="M476" s="14" t="n">
        <v>12</v>
      </c>
      <c r="N476" s="14" t="n">
        <v>12</v>
      </c>
      <c r="O476" s="14" t="n"/>
      <c r="P476" s="14" t="n"/>
      <c r="Q476" s="14" t="n">
        <v>12</v>
      </c>
      <c r="R476" s="14" t="n"/>
      <c r="S476" s="14" t="n"/>
      <c r="T476" s="14" t="n"/>
      <c r="U476" s="14" t="n">
        <v>12</v>
      </c>
      <c r="V476" s="14" t="n">
        <v>12</v>
      </c>
      <c r="W476" s="14" t="n"/>
      <c r="X476" s="14" t="n">
        <v>12</v>
      </c>
      <c r="Y476" s="14" t="n">
        <v>12</v>
      </c>
      <c r="Z476" s="14" t="n"/>
      <c r="AA476" s="14" t="n"/>
      <c r="AB476" s="14" t="n"/>
      <c r="AC476" s="14" t="n">
        <v>12</v>
      </c>
      <c r="AD476" s="14" t="n"/>
      <c r="AE476" s="14" t="n"/>
      <c r="AF476" s="14" t="n"/>
      <c r="AG476" s="14" t="n">
        <v>12</v>
      </c>
      <c r="AH476" s="14" t="n">
        <v>12</v>
      </c>
      <c r="AI476" s="14" t="n"/>
      <c r="AJ476" s="14" t="n"/>
      <c r="AK476" s="14" t="n">
        <v>12</v>
      </c>
      <c r="AL476" s="14" t="n"/>
      <c r="AM476" s="14">
        <f>COUNT(IF(SUM(X474)&gt;0,1,"FALSE"),IF(SUM(Y474)&gt;0,1,"FALSE"),IF(SUM(AC474)&gt;0,1,"FALSE"),IF(SUM(AG474)&gt;0,1,"FALSE"),IF(SUM(AH474)&gt;0,1,"FALSE"),IF(SUM(AK474)&gt;0,1,"FALSE"))</f>
        <v/>
      </c>
      <c r="AN476" s="14">
        <f>COUNT(IF(SUM(I475)&gt;0,1,"FALSE"),IF(SUM(J475)&gt;0,1,"FALSE"),IF(SUM(M475)&gt;0,1,"FALSE"),IF(SUM(N475)&gt;0,1,"FALSE"),IF(SUM(Q475)&gt;0,1,"FALSE"),IF(SUM(U475)&gt;0,1,"FALSE"),IF(SUM(V475)&gt;0,1,"FALSE"))</f>
        <v/>
      </c>
      <c r="AO476" s="14">
        <f>MAX(AO474:AO475)</f>
        <v/>
      </c>
      <c r="AP476" s="14">
        <f>MAX(AP474:AP475)</f>
        <v/>
      </c>
      <c r="AQ476" s="14">
        <f>MAX(AQ474:AQ475)</f>
        <v/>
      </c>
      <c r="AR476" s="14">
        <f>MAX(AR474:AR475)</f>
        <v/>
      </c>
      <c r="AS476" s="14">
        <f>SUM(AS474:AS475)</f>
        <v/>
      </c>
      <c r="AT476" s="14">
        <f>SUM(AT474:AT475)</f>
        <v/>
      </c>
      <c r="AU476" s="14">
        <f>SUM(AU474:AU475)</f>
        <v/>
      </c>
      <c r="AV476" s="14">
        <f>SUM(AV474:AV475)</f>
        <v/>
      </c>
      <c r="AW476" s="14">
        <f>SUM(AW474:AW475)</f>
        <v/>
      </c>
    </row>
    <row r="477" spans="1:49">
      <c r="A477" s="12" t="n">
        <v>471</v>
      </c>
      <c r="B477" s="12" t="s">
        <v>216</v>
      </c>
      <c r="C477" s="12" t="s">
        <v>193</v>
      </c>
      <c r="D477" s="12" t="s">
        <v>217</v>
      </c>
      <c r="E477" s="12" t="s">
        <v>31</v>
      </c>
      <c r="F477" s="12" t="s">
        <v>32</v>
      </c>
      <c r="G477" s="12" t="n"/>
      <c r="H477" s="12" t="s">
        <v>7</v>
      </c>
      <c r="I477" s="12" t="s">
        <v>7</v>
      </c>
      <c r="J477" s="12" t="s">
        <v>7</v>
      </c>
      <c r="K477" s="12" t="s">
        <v>7</v>
      </c>
      <c r="L477" s="12" t="s">
        <v>7</v>
      </c>
      <c r="M477" s="12" t="s">
        <v>7</v>
      </c>
      <c r="N477" s="12" t="s">
        <v>7</v>
      </c>
      <c r="O477" s="12" t="s">
        <v>7</v>
      </c>
      <c r="P477" s="12" t="n">
        <v>8</v>
      </c>
      <c r="Q477" s="12" t="n">
        <v>8</v>
      </c>
      <c r="R477" s="12" t="n">
        <v>8</v>
      </c>
      <c r="S477" s="12" t="n">
        <v>8</v>
      </c>
      <c r="T477" s="12" t="s">
        <v>7</v>
      </c>
      <c r="U477" s="12" t="s">
        <v>7</v>
      </c>
      <c r="V477" s="12" t="n">
        <v>8</v>
      </c>
      <c r="W477" s="12" t="n">
        <v>8</v>
      </c>
      <c r="X477" s="12" t="n">
        <v>8</v>
      </c>
      <c r="Y477" s="12" t="n">
        <v>8</v>
      </c>
      <c r="Z477" s="12" t="n">
        <v>8</v>
      </c>
      <c r="AA477" s="12" t="s">
        <v>7</v>
      </c>
      <c r="AB477" s="12" t="s">
        <v>7</v>
      </c>
      <c r="AC477" s="12" t="n">
        <v>8</v>
      </c>
      <c r="AD477" s="12" t="n">
        <v>8</v>
      </c>
      <c r="AE477" s="12" t="n">
        <v>8</v>
      </c>
      <c r="AF477" s="12" t="n">
        <v>8</v>
      </c>
      <c r="AG477" s="12" t="n">
        <v>8</v>
      </c>
      <c r="AH477" s="12" t="s">
        <v>7</v>
      </c>
      <c r="AI477" s="12" t="s">
        <v>7</v>
      </c>
      <c r="AJ477" s="12" t="n">
        <v>8</v>
      </c>
      <c r="AK477" s="12" t="n">
        <v>8</v>
      </c>
      <c r="AL477" s="12" t="n">
        <v>8</v>
      </c>
      <c r="AM477" s="13">
        <f>COUNT(H477:AL477)</f>
        <v/>
      </c>
      <c r="AN477" s="12" t="n"/>
      <c r="AO477" s="13">
        <f>COUNTIF(H477:AL477,"О")</f>
        <v/>
      </c>
      <c r="AP477" s="13">
        <f>COUNTIF(H477:AL477,"От")</f>
        <v/>
      </c>
      <c r="AQ477" s="13">
        <f>COUNTIF(H477:AL477,"Б")</f>
        <v/>
      </c>
      <c r="AR477" s="13">
        <f>COUNTIF(H477:AL477,"Н")</f>
        <v/>
      </c>
      <c r="AS477" s="12" t="n"/>
      <c r="AT477" s="13">
        <f>SUM(H477:AL477)</f>
        <v/>
      </c>
      <c r="AU477" s="12" t="n"/>
      <c r="AV477" s="13">
        <f>SUM(H477,I477,J477,K477,L477,M477,N477,O477,T477,U477,AA477,AB477,AH477,AI477)</f>
        <v/>
      </c>
      <c r="AW477" s="12" t="n"/>
    </row>
    <row r="478" spans="1:49">
      <c r="A478" s="14" t="n">
        <v>472</v>
      </c>
      <c r="B478" s="14" t="s">
        <v>216</v>
      </c>
      <c r="C478" s="14" t="s">
        <v>193</v>
      </c>
      <c r="D478" s="14" t="s">
        <v>217</v>
      </c>
      <c r="E478" s="14" t="s">
        <v>33</v>
      </c>
      <c r="F478" s="14" t="n"/>
      <c r="G478" s="14" t="n"/>
      <c r="H478" s="14" t="n">
        <v>0</v>
      </c>
      <c r="I478" s="14" t="n">
        <v>0</v>
      </c>
      <c r="J478" s="14" t="n">
        <v>0</v>
      </c>
      <c r="K478" s="14" t="n">
        <v>0</v>
      </c>
      <c r="L478" s="14" t="n">
        <v>0</v>
      </c>
      <c r="M478" s="14" t="n">
        <v>0</v>
      </c>
      <c r="N478" s="14" t="n">
        <v>0</v>
      </c>
      <c r="O478" s="14" t="n">
        <v>0</v>
      </c>
      <c r="P478" s="14" t="n">
        <v>8</v>
      </c>
      <c r="Q478" s="14" t="n">
        <v>8</v>
      </c>
      <c r="R478" s="14" t="n">
        <v>8</v>
      </c>
      <c r="S478" s="14" t="n">
        <v>8</v>
      </c>
      <c r="T478" s="14" t="n">
        <v>0</v>
      </c>
      <c r="U478" s="14" t="n">
        <v>0</v>
      </c>
      <c r="V478" s="14" t="n">
        <v>8</v>
      </c>
      <c r="W478" s="14" t="n">
        <v>8</v>
      </c>
      <c r="X478" s="14" t="n">
        <v>8</v>
      </c>
      <c r="Y478" s="14" t="n">
        <v>8</v>
      </c>
      <c r="Z478" s="14" t="n">
        <v>8</v>
      </c>
      <c r="AA478" s="14" t="n">
        <v>0</v>
      </c>
      <c r="AB478" s="14" t="n">
        <v>0</v>
      </c>
      <c r="AC478" s="14" t="n">
        <v>8</v>
      </c>
      <c r="AD478" s="14" t="n">
        <v>8</v>
      </c>
      <c r="AE478" s="14" t="n">
        <v>8</v>
      </c>
      <c r="AF478" s="14" t="n">
        <v>8</v>
      </c>
      <c r="AG478" s="14" t="n">
        <v>8</v>
      </c>
      <c r="AH478" s="14" t="n">
        <v>0</v>
      </c>
      <c r="AI478" s="14" t="n">
        <v>0</v>
      </c>
      <c r="AJ478" s="14" t="n">
        <v>8</v>
      </c>
      <c r="AK478" s="14" t="n">
        <v>8</v>
      </c>
      <c r="AL478" s="14" t="n">
        <v>8</v>
      </c>
      <c r="AM478" s="14">
        <f>COUNT(IF(SUM(H477)&gt;0,1,"FALSE"),IF(SUM(I477)&gt;0,1,"FALSE"),IF(SUM(J477)&gt;0,1,"FALSE"),IF(SUM(K477)&gt;0,1,"FALSE"),IF(SUM(L477)&gt;0,1,"FALSE"),IF(SUM(M477)&gt;0,1,"FALSE"),IF(SUM(N477)&gt;0,1,"FALSE"),IF(SUM(O477)&gt;0,1,"FALSE"),IF(SUM(P477)&gt;0,1,"FALSE"),IF(SUM(Q477)&gt;0,1,"FALSE"),IF(SUM(R477)&gt;0,1,"FALSE"),IF(SUM(S477)&gt;0,1,"FALSE"),IF(SUM(T477)&gt;0,1,"FALSE"),IF(SUM(U477)&gt;0,1,"FALSE"),IF(SUM(V477)&gt;0,1,"FALSE"),IF(SUM(W477)&gt;0,1,"FALSE"),IF(SUM(X477)&gt;0,1,"FALSE"),IF(SUM(Y477)&gt;0,1,"FALSE"),IF(SUM(Z477)&gt;0,1,"FALSE"),IF(SUM(AA477)&gt;0,1,"FALSE"),IF(SUM(AB477)&gt;0,1,"FALSE"),IF(SUM(AC477)&gt;0,1,"FALSE"),IF(SUM(AD477)&gt;0,1,"FALSE"),IF(SUM(AE477)&gt;0,1,"FALSE"),IF(SUM(AF477)&gt;0,1,"FALSE"),IF(SUM(AG477)&gt;0,1,"FALSE"),IF(SUM(AH477)&gt;0,1,"FALSE"),IF(SUM(AI477)&gt;0,1,"FALSE"),IF(SUM(AJ477)&gt;0,1,"FALSE"),IF(SUM(AK477)&gt;0,1,"FALSE"),IF(SUM(AL477)&gt;0,1,"FALSE"))</f>
        <v/>
      </c>
      <c r="AN478" s="14" t="n"/>
      <c r="AO478" s="14">
        <f>MAX(AO477:AO477)</f>
        <v/>
      </c>
      <c r="AP478" s="14">
        <f>MAX(AP477:AP477)</f>
        <v/>
      </c>
      <c r="AQ478" s="14">
        <f>MAX(AQ477:AQ477)</f>
        <v/>
      </c>
      <c r="AR478" s="14">
        <f>MAX(AR477:AR477)</f>
        <v/>
      </c>
      <c r="AS478" s="14">
        <f>SUM(AS477:AS477)</f>
        <v/>
      </c>
      <c r="AT478" s="14">
        <f>SUM(AT477:AT477)</f>
        <v/>
      </c>
      <c r="AU478" s="14">
        <f>SUM(AU477:AU477)</f>
        <v/>
      </c>
      <c r="AV478" s="14">
        <f>SUM(AV477:AV477)</f>
        <v/>
      </c>
      <c r="AW478" s="14">
        <f>SUM(AW477:AW477)</f>
        <v/>
      </c>
    </row>
    <row r="479" spans="1:49">
      <c r="A479" s="12" t="n">
        <v>473</v>
      </c>
      <c r="B479" s="12" t="s">
        <v>218</v>
      </c>
      <c r="C479" s="12" t="s">
        <v>193</v>
      </c>
      <c r="D479" s="12" t="s">
        <v>219</v>
      </c>
      <c r="E479" s="12" t="s">
        <v>43</v>
      </c>
      <c r="F479" s="12" t="s">
        <v>32</v>
      </c>
      <c r="G479" s="12" t="n"/>
      <c r="H479" s="12" t="s">
        <v>7</v>
      </c>
      <c r="I479" s="12" t="s">
        <v>7</v>
      </c>
      <c r="J479" s="12" t="s">
        <v>7</v>
      </c>
      <c r="K479" s="12" t="s">
        <v>7</v>
      </c>
      <c r="L479" s="12" t="s">
        <v>7</v>
      </c>
      <c r="M479" s="12" t="s">
        <v>7</v>
      </c>
      <c r="N479" s="12" t="s">
        <v>7</v>
      </c>
      <c r="O479" s="12" t="s">
        <v>7</v>
      </c>
      <c r="P479" s="12" t="n">
        <v>4.93333</v>
      </c>
      <c r="Q479" s="12" t="n"/>
      <c r="R479" s="12" t="n"/>
      <c r="S479" s="12" t="n">
        <v>4.48333</v>
      </c>
      <c r="T479" s="12" t="s">
        <v>7</v>
      </c>
      <c r="U479" s="12" t="s">
        <v>7</v>
      </c>
      <c r="V479" s="12" t="n">
        <v>8</v>
      </c>
      <c r="W479" s="12" t="n">
        <v>8</v>
      </c>
      <c r="X479" s="12" t="n">
        <v>8</v>
      </c>
      <c r="Y479" s="12" t="n">
        <v>8</v>
      </c>
      <c r="Z479" s="12" t="n">
        <v>8</v>
      </c>
      <c r="AA479" s="12" t="s">
        <v>7</v>
      </c>
      <c r="AB479" s="12" t="s">
        <v>7</v>
      </c>
      <c r="AC479" s="12" t="n">
        <v>8</v>
      </c>
      <c r="AD479" s="12" t="n">
        <v>8</v>
      </c>
      <c r="AE479" s="12" t="n">
        <v>8</v>
      </c>
      <c r="AF479" s="12" t="n">
        <v>8</v>
      </c>
      <c r="AG479" s="12" t="n">
        <v>8</v>
      </c>
      <c r="AH479" s="12" t="s">
        <v>7</v>
      </c>
      <c r="AI479" s="12" t="s">
        <v>7</v>
      </c>
      <c r="AJ479" s="12" t="n">
        <v>8</v>
      </c>
      <c r="AK479" s="12" t="n">
        <v>8</v>
      </c>
      <c r="AL479" s="12" t="n">
        <v>8</v>
      </c>
      <c r="AM479" s="13">
        <f>COUNT(H479:AL479)</f>
        <v/>
      </c>
      <c r="AN479" s="12" t="n"/>
      <c r="AO479" s="13">
        <f>COUNTIF(H479:AL479,"О")</f>
        <v/>
      </c>
      <c r="AP479" s="13">
        <f>COUNTIF(H479:AL479,"От")</f>
        <v/>
      </c>
      <c r="AQ479" s="13">
        <f>COUNTIF(H479:AL479,"Б")</f>
        <v/>
      </c>
      <c r="AR479" s="13">
        <f>COUNTIF(H479:AL479,"Н")</f>
        <v/>
      </c>
      <c r="AS479" s="12" t="n"/>
      <c r="AT479" s="13">
        <f>SUM(H479:AL479)</f>
        <v/>
      </c>
      <c r="AU479" s="12" t="n"/>
      <c r="AV479" s="13">
        <f>SUM(H479,I479,J479,K479,L479,M479,N479,O479,T479,U479,AA479,AB479,AH479,AI479)</f>
        <v/>
      </c>
      <c r="AW479" s="12" t="n"/>
    </row>
    <row r="480" spans="1:49" ht="15.75" customHeight="1" s="55">
      <c r="A480" s="12" t="n">
        <v>474</v>
      </c>
      <c r="B480" s="12" t="s">
        <v>218</v>
      </c>
      <c r="C480" s="12" t="s">
        <v>193</v>
      </c>
      <c r="D480" s="12" t="s">
        <v>219</v>
      </c>
      <c r="E480" s="12" t="s">
        <v>82</v>
      </c>
      <c r="F480" s="12" t="s">
        <v>32</v>
      </c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5" t="n">
        <v>3.06667</v>
      </c>
      <c r="Q480" s="15" t="n">
        <v>8</v>
      </c>
      <c r="R480" s="15" t="n">
        <v>8</v>
      </c>
      <c r="S480" s="15" t="n">
        <v>3.51667</v>
      </c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  <c r="AJ480" s="12" t="n"/>
      <c r="AK480" s="12" t="n"/>
      <c r="AL480" s="12" t="n"/>
      <c r="AM480" s="13">
        <f>COUNT(H480:AL480)</f>
        <v/>
      </c>
      <c r="AN480" s="12" t="n"/>
      <c r="AO480" s="12" t="n"/>
      <c r="AP480" s="12" t="n"/>
      <c r="AQ480" s="12" t="n"/>
      <c r="AR480" s="12" t="n"/>
      <c r="AS480" s="12" t="n"/>
      <c r="AT480" s="13">
        <f>SUM(H480:AL480)</f>
        <v/>
      </c>
      <c r="AU480" s="12" t="n"/>
      <c r="AV480" s="13">
        <f>SUM(H480,I480,J480,K480,L480,M480,N480,O480,T480,U480,AA480,AB480,AH480,AI480)</f>
        <v/>
      </c>
      <c r="AW480" s="12" t="n"/>
    </row>
    <row r="481" spans="1:49">
      <c r="A481" s="14" t="n">
        <v>475</v>
      </c>
      <c r="B481" s="14" t="s">
        <v>218</v>
      </c>
      <c r="C481" s="14" t="s">
        <v>193</v>
      </c>
      <c r="D481" s="14" t="s">
        <v>219</v>
      </c>
      <c r="E481" s="14" t="s">
        <v>33</v>
      </c>
      <c r="F481" s="14" t="n"/>
      <c r="G481" s="14" t="n"/>
      <c r="H481" s="14" t="n">
        <v>0</v>
      </c>
      <c r="I481" s="14" t="n">
        <v>0</v>
      </c>
      <c r="J481" s="14" t="n">
        <v>0</v>
      </c>
      <c r="K481" s="14" t="n">
        <v>0</v>
      </c>
      <c r="L481" s="14" t="n">
        <v>0</v>
      </c>
      <c r="M481" s="14" t="n">
        <v>0</v>
      </c>
      <c r="N481" s="14" t="n">
        <v>0</v>
      </c>
      <c r="O481" s="14" t="n">
        <v>0</v>
      </c>
      <c r="P481" s="14" t="n">
        <v>8</v>
      </c>
      <c r="Q481" s="14" t="n">
        <v>8</v>
      </c>
      <c r="R481" s="14" t="n">
        <v>8</v>
      </c>
      <c r="S481" s="14" t="n">
        <v>8</v>
      </c>
      <c r="T481" s="14" t="n">
        <v>0</v>
      </c>
      <c r="U481" s="14" t="n">
        <v>0</v>
      </c>
      <c r="V481" s="14" t="n">
        <v>8</v>
      </c>
      <c r="W481" s="14" t="n">
        <v>8</v>
      </c>
      <c r="X481" s="14" t="n">
        <v>8</v>
      </c>
      <c r="Y481" s="14" t="n">
        <v>8</v>
      </c>
      <c r="Z481" s="14" t="n">
        <v>8</v>
      </c>
      <c r="AA481" s="14" t="n">
        <v>0</v>
      </c>
      <c r="AB481" s="14" t="n">
        <v>0</v>
      </c>
      <c r="AC481" s="14" t="n">
        <v>8</v>
      </c>
      <c r="AD481" s="14" t="n">
        <v>8</v>
      </c>
      <c r="AE481" s="14" t="n">
        <v>8</v>
      </c>
      <c r="AF481" s="14" t="n">
        <v>8</v>
      </c>
      <c r="AG481" s="14" t="n">
        <v>8</v>
      </c>
      <c r="AH481" s="14" t="n">
        <v>0</v>
      </c>
      <c r="AI481" s="14" t="n">
        <v>0</v>
      </c>
      <c r="AJ481" s="14" t="n">
        <v>8</v>
      </c>
      <c r="AK481" s="14" t="n">
        <v>8</v>
      </c>
      <c r="AL481" s="14" t="n">
        <v>8</v>
      </c>
      <c r="AM481" s="14">
        <f>COUNT(IF(SUM(H479)&gt;0,1,"FALSE"),IF(SUM(I479)&gt;0,1,"FALSE"),IF(SUM(J479)&gt;0,1,"FALSE"),IF(SUM(K479)&gt;0,1,"FALSE"),IF(SUM(L479)&gt;0,1,"FALSE"),IF(SUM(M479)&gt;0,1,"FALSE"),IF(SUM(N479)&gt;0,1,"FALSE"),IF(SUM(O479)&gt;0,1,"FALSE"),IF(SUM(P479,P480)&gt;0,1,"FALSE"),IF(SUM(Q479,Q480)&gt;0,1,"FALSE"),IF(SUM(R480,R479)&gt;0,1,"FALSE"),IF(SUM(S479,S480)&gt;0,1,"FALSE"),IF(SUM(T479)&gt;0,1,"FALSE"),IF(SUM(U479)&gt;0,1,"FALSE"),IF(SUM(V479)&gt;0,1,"FALSE"),IF(SUM(W479)&gt;0,1,"FALSE"),IF(SUM(X479)&gt;0,1,"FALSE"),IF(SUM(Y479)&gt;0,1,"FALSE"),IF(SUM(Z479)&gt;0,1,"FALSE"),IF(SUM(AA479)&gt;0,1,"FALSE"),IF(SUM(AB479)&gt;0,1,"FALSE"),IF(SUM(AC479)&gt;0,1,"FALSE"),IF(SUM(AD479)&gt;0,1,"FALSE"),IF(SUM(AE479)&gt;0,1,"FALSE"),IF(SUM(AF479)&gt;0,1,"FALSE"),IF(SUM(AG479)&gt;0,1,"FALSE"),IF(SUM(AH479)&gt;0,1,"FALSE"),IF(SUM(AI479)&gt;0,1,"FALSE"),IF(SUM(AJ479)&gt;0,1,"FALSE"),IF(SUM(AK479)&gt;0,1,"FALSE"),IF(SUM(AL479)&gt;0,1,"FALSE"))</f>
        <v/>
      </c>
      <c r="AN481" s="14" t="n"/>
      <c r="AO481" s="14">
        <f>MAX(AO479:AO480)</f>
        <v/>
      </c>
      <c r="AP481" s="14">
        <f>MAX(AP479:AP480)</f>
        <v/>
      </c>
      <c r="AQ481" s="14">
        <f>MAX(AQ479:AQ480)</f>
        <v/>
      </c>
      <c r="AR481" s="14">
        <f>MAX(AR479:AR480)</f>
        <v/>
      </c>
      <c r="AS481" s="14">
        <f>SUM(AS479:AS480)</f>
        <v/>
      </c>
      <c r="AT481" s="14">
        <f>SUM(AT479:AT480)</f>
        <v/>
      </c>
      <c r="AU481" s="14">
        <f>SUM(AU479:AU480)</f>
        <v/>
      </c>
      <c r="AV481" s="14">
        <f>SUM(AV479:AV480)</f>
        <v/>
      </c>
      <c r="AW481" s="14">
        <f>SUM(AW479:AW480)</f>
        <v/>
      </c>
    </row>
    <row r="482" spans="1:49">
      <c r="A482" s="12" t="n">
        <v>476</v>
      </c>
      <c r="B482" s="12" t="s">
        <v>220</v>
      </c>
      <c r="C482" s="12" t="s">
        <v>193</v>
      </c>
      <c r="D482" s="12" t="s">
        <v>221</v>
      </c>
      <c r="E482" s="12" t="s">
        <v>31</v>
      </c>
      <c r="F482" s="12" t="s">
        <v>32</v>
      </c>
      <c r="G482" s="12" t="n"/>
      <c r="H482" s="12" t="s">
        <v>7</v>
      </c>
      <c r="I482" s="12" t="s">
        <v>7</v>
      </c>
      <c r="J482" s="12" t="s">
        <v>7</v>
      </c>
      <c r="K482" s="12" t="s">
        <v>7</v>
      </c>
      <c r="L482" s="12" t="s">
        <v>7</v>
      </c>
      <c r="M482" s="12" t="s">
        <v>7</v>
      </c>
      <c r="N482" s="12" t="s">
        <v>7</v>
      </c>
      <c r="O482" s="12" t="s">
        <v>7</v>
      </c>
      <c r="P482" s="12" t="n">
        <v>8</v>
      </c>
      <c r="Q482" s="12" t="n">
        <v>8</v>
      </c>
      <c r="R482" s="12" t="n">
        <v>8</v>
      </c>
      <c r="S482" s="12" t="n">
        <v>8</v>
      </c>
      <c r="T482" s="12" t="s">
        <v>7</v>
      </c>
      <c r="U482" s="12" t="s">
        <v>7</v>
      </c>
      <c r="V482" s="12" t="n">
        <v>8</v>
      </c>
      <c r="W482" s="12" t="n">
        <v>8</v>
      </c>
      <c r="X482" s="12" t="n">
        <v>8</v>
      </c>
      <c r="Y482" s="12" t="n">
        <v>8</v>
      </c>
      <c r="Z482" s="12" t="n">
        <v>8</v>
      </c>
      <c r="AA482" s="12" t="s">
        <v>7</v>
      </c>
      <c r="AB482" s="12" t="s">
        <v>7</v>
      </c>
      <c r="AC482" s="12" t="n">
        <v>8</v>
      </c>
      <c r="AD482" s="12" t="n">
        <v>8</v>
      </c>
      <c r="AE482" s="12" t="n">
        <v>8</v>
      </c>
      <c r="AF482" s="12" t="n">
        <v>8</v>
      </c>
      <c r="AG482" s="12" t="n">
        <v>8</v>
      </c>
      <c r="AH482" s="12" t="s">
        <v>7</v>
      </c>
      <c r="AI482" s="12" t="s">
        <v>7</v>
      </c>
      <c r="AJ482" s="12" t="n">
        <v>8</v>
      </c>
      <c r="AK482" s="12" t="n">
        <v>5.31667</v>
      </c>
      <c r="AL482" s="12" t="n"/>
      <c r="AM482" s="13">
        <f>COUNT(H482:AL482)</f>
        <v/>
      </c>
      <c r="AN482" s="12" t="n"/>
      <c r="AO482" s="13">
        <f>COUNTIF(H482:AL482,"О")</f>
        <v/>
      </c>
      <c r="AP482" s="13">
        <f>COUNTIF(H482:AL482,"От")</f>
        <v/>
      </c>
      <c r="AQ482" s="13">
        <f>COUNTIF(H482:AL482,"Б")</f>
        <v/>
      </c>
      <c r="AR482" s="13">
        <f>COUNTIF(H482:AL482,"Н")</f>
        <v/>
      </c>
      <c r="AS482" s="12" t="n"/>
      <c r="AT482" s="13">
        <f>SUM(H482:AL482)</f>
        <v/>
      </c>
      <c r="AU482" s="12" t="n"/>
      <c r="AV482" s="13">
        <f>SUM(H482,I482,J482,K482,L482,M482,N482,O482,T482,U482,AA482,AB482,AH482,AI482)</f>
        <v/>
      </c>
      <c r="AW482" s="12" t="n"/>
    </row>
    <row r="483" spans="1:49" ht="15.75" customHeight="1" s="55">
      <c r="A483" s="12" t="n">
        <v>477</v>
      </c>
      <c r="B483" s="12" t="s">
        <v>220</v>
      </c>
      <c r="C483" s="12" t="s">
        <v>193</v>
      </c>
      <c r="D483" s="12" t="s">
        <v>221</v>
      </c>
      <c r="E483" s="12" t="s">
        <v>199</v>
      </c>
      <c r="F483" s="12" t="s">
        <v>32</v>
      </c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  <c r="AJ483" s="12" t="n"/>
      <c r="AK483" s="15" t="n">
        <v>2.68333</v>
      </c>
      <c r="AL483" s="15" t="n">
        <v>8</v>
      </c>
      <c r="AM483" s="13">
        <f>COUNT(H483:AL483)</f>
        <v/>
      </c>
      <c r="AN483" s="12" t="n"/>
      <c r="AO483" s="12" t="n"/>
      <c r="AP483" s="12" t="n"/>
      <c r="AQ483" s="12" t="n"/>
      <c r="AR483" s="12" t="n"/>
      <c r="AS483" s="12" t="n"/>
      <c r="AT483" s="13">
        <f>SUM(H483:AL483)</f>
        <v/>
      </c>
      <c r="AU483" s="12" t="n"/>
      <c r="AV483" s="13">
        <f>SUM(H483,I483,J483,K483,L483,M483,N483,O483,T483,U483,AA483,AB483,AH483,AI483)</f>
        <v/>
      </c>
      <c r="AW483" s="12" t="n"/>
    </row>
    <row r="484" spans="1:49">
      <c r="A484" s="14" t="n">
        <v>478</v>
      </c>
      <c r="B484" s="14" t="s">
        <v>220</v>
      </c>
      <c r="C484" s="14" t="s">
        <v>193</v>
      </c>
      <c r="D484" s="14" t="s">
        <v>221</v>
      </c>
      <c r="E484" s="14" t="s">
        <v>33</v>
      </c>
      <c r="F484" s="14" t="n"/>
      <c r="G484" s="14" t="n"/>
      <c r="H484" s="14" t="n">
        <v>0</v>
      </c>
      <c r="I484" s="14" t="n">
        <v>0</v>
      </c>
      <c r="J484" s="14" t="n">
        <v>0</v>
      </c>
      <c r="K484" s="14" t="n">
        <v>0</v>
      </c>
      <c r="L484" s="14" t="n">
        <v>0</v>
      </c>
      <c r="M484" s="14" t="n">
        <v>0</v>
      </c>
      <c r="N484" s="14" t="n">
        <v>0</v>
      </c>
      <c r="O484" s="14" t="n">
        <v>0</v>
      </c>
      <c r="P484" s="14" t="n">
        <v>8</v>
      </c>
      <c r="Q484" s="14" t="n">
        <v>8</v>
      </c>
      <c r="R484" s="14" t="n">
        <v>8</v>
      </c>
      <c r="S484" s="14" t="n">
        <v>8</v>
      </c>
      <c r="T484" s="14" t="n">
        <v>0</v>
      </c>
      <c r="U484" s="14" t="n">
        <v>0</v>
      </c>
      <c r="V484" s="14" t="n">
        <v>8</v>
      </c>
      <c r="W484" s="14" t="n">
        <v>8</v>
      </c>
      <c r="X484" s="14" t="n">
        <v>8</v>
      </c>
      <c r="Y484" s="14" t="n">
        <v>8</v>
      </c>
      <c r="Z484" s="14" t="n">
        <v>8</v>
      </c>
      <c r="AA484" s="14" t="n">
        <v>0</v>
      </c>
      <c r="AB484" s="14" t="n">
        <v>0</v>
      </c>
      <c r="AC484" s="14" t="n">
        <v>8</v>
      </c>
      <c r="AD484" s="14" t="n">
        <v>8</v>
      </c>
      <c r="AE484" s="14" t="n">
        <v>8</v>
      </c>
      <c r="AF484" s="14" t="n">
        <v>8</v>
      </c>
      <c r="AG484" s="14" t="n">
        <v>8</v>
      </c>
      <c r="AH484" s="14" t="n">
        <v>0</v>
      </c>
      <c r="AI484" s="14" t="n">
        <v>0</v>
      </c>
      <c r="AJ484" s="14" t="n">
        <v>8</v>
      </c>
      <c r="AK484" s="14" t="n">
        <v>8</v>
      </c>
      <c r="AL484" s="14" t="n">
        <v>8</v>
      </c>
      <c r="AM484" s="14">
        <f>COUNT(IF(SUM(H482)&gt;0,1,"FALSE"),IF(SUM(I482)&gt;0,1,"FALSE"),IF(SUM(J482)&gt;0,1,"FALSE"),IF(SUM(K482)&gt;0,1,"FALSE"),IF(SUM(L482)&gt;0,1,"FALSE"),IF(SUM(M482)&gt;0,1,"FALSE"),IF(SUM(N482)&gt;0,1,"FALSE"),IF(SUM(O482)&gt;0,1,"FALSE"),IF(SUM(P482)&gt;0,1,"FALSE"),IF(SUM(Q482)&gt;0,1,"FALSE"),IF(SUM(R482)&gt;0,1,"FALSE"),IF(SUM(S482)&gt;0,1,"FALSE"),IF(SUM(T482)&gt;0,1,"FALSE"),IF(SUM(U482)&gt;0,1,"FALSE"),IF(SUM(V482)&gt;0,1,"FALSE"),IF(SUM(W482)&gt;0,1,"FALSE"),IF(SUM(X482)&gt;0,1,"FALSE"),IF(SUM(Y482)&gt;0,1,"FALSE"),IF(SUM(Z482)&gt;0,1,"FALSE"),IF(SUM(AA482)&gt;0,1,"FALSE"),IF(SUM(AB482)&gt;0,1,"FALSE"),IF(SUM(AC482)&gt;0,1,"FALSE"),IF(SUM(AD482)&gt;0,1,"FALSE"),IF(SUM(AE482)&gt;0,1,"FALSE"),IF(SUM(AF482)&gt;0,1,"FALSE"),IF(SUM(AG482)&gt;0,1,"FALSE"),IF(SUM(AH482)&gt;0,1,"FALSE"),IF(SUM(AI482)&gt;0,1,"FALSE"),IF(SUM(AJ482)&gt;0,1,"FALSE"),IF(SUM(AK482,AK483)&gt;0,1,"FALSE"),IF(SUM(AL482,AL483)&gt;0,1,"FALSE"))</f>
        <v/>
      </c>
      <c r="AN484" s="14" t="n"/>
      <c r="AO484" s="14">
        <f>MAX(AO482:AO483)</f>
        <v/>
      </c>
      <c r="AP484" s="14">
        <f>MAX(AP482:AP483)</f>
        <v/>
      </c>
      <c r="AQ484" s="14">
        <f>MAX(AQ482:AQ483)</f>
        <v/>
      </c>
      <c r="AR484" s="14">
        <f>MAX(AR482:AR483)</f>
        <v/>
      </c>
      <c r="AS484" s="14">
        <f>SUM(AS482:AS483)</f>
        <v/>
      </c>
      <c r="AT484" s="14">
        <f>SUM(AT482:AT483)</f>
        <v/>
      </c>
      <c r="AU484" s="14">
        <f>SUM(AU482:AU483)</f>
        <v/>
      </c>
      <c r="AV484" s="14">
        <f>SUM(AV482:AV483)</f>
        <v/>
      </c>
      <c r="AW484" s="14">
        <f>SUM(AW482:AW483)</f>
        <v/>
      </c>
    </row>
    <row r="485" spans="1:49">
      <c r="A485" s="12" t="n">
        <v>479</v>
      </c>
      <c r="B485" s="12" t="s">
        <v>222</v>
      </c>
      <c r="C485" s="12" t="s">
        <v>193</v>
      </c>
      <c r="D485" s="12" t="s">
        <v>109</v>
      </c>
      <c r="E485" s="12" t="s">
        <v>43</v>
      </c>
      <c r="F485" s="12" t="s">
        <v>32</v>
      </c>
      <c r="G485" s="12" t="n"/>
      <c r="H485" s="12" t="s">
        <v>7</v>
      </c>
      <c r="I485" s="12" t="s">
        <v>7</v>
      </c>
      <c r="J485" s="12" t="s">
        <v>7</v>
      </c>
      <c r="K485" s="12" t="s">
        <v>7</v>
      </c>
      <c r="L485" s="12" t="s">
        <v>7</v>
      </c>
      <c r="M485" s="12" t="s">
        <v>7</v>
      </c>
      <c r="N485" s="12" t="s">
        <v>7</v>
      </c>
      <c r="O485" s="12" t="s">
        <v>7</v>
      </c>
      <c r="P485" s="12" t="n"/>
      <c r="Q485" s="12" t="n"/>
      <c r="R485" s="12" t="n"/>
      <c r="S485" s="12" t="n"/>
      <c r="T485" s="12" t="s">
        <v>7</v>
      </c>
      <c r="U485" s="12" t="s">
        <v>7</v>
      </c>
      <c r="V485" s="12" t="n"/>
      <c r="W485" s="12" t="n"/>
      <c r="X485" s="12" t="n"/>
      <c r="Y485" s="12" t="n"/>
      <c r="Z485" s="12" t="n"/>
      <c r="AA485" s="12" t="s">
        <v>7</v>
      </c>
      <c r="AB485" s="12" t="n"/>
      <c r="AC485" s="12" t="n"/>
      <c r="AD485" s="12" t="n"/>
      <c r="AE485" s="12" t="n"/>
      <c r="AF485" s="12" t="n"/>
      <c r="AG485" s="12" t="n"/>
      <c r="AH485" s="12" t="n"/>
      <c r="AI485" s="12" t="s">
        <v>7</v>
      </c>
      <c r="AJ485" s="12" t="n">
        <v>8</v>
      </c>
      <c r="AK485" s="12" t="n">
        <v>8</v>
      </c>
      <c r="AL485" s="12" t="n"/>
      <c r="AM485" s="13">
        <f>COUNT(H485:AL485)</f>
        <v/>
      </c>
      <c r="AN485" s="12" t="n"/>
      <c r="AO485" s="13">
        <f>COUNTIF(H485:AL485,"О")</f>
        <v/>
      </c>
      <c r="AP485" s="13">
        <f>COUNTIF(H485:AL485,"От")</f>
        <v/>
      </c>
      <c r="AQ485" s="13">
        <f>COUNTIF(H485:AL485,"Б")</f>
        <v/>
      </c>
      <c r="AR485" s="13">
        <f>COUNTIF(H485:AL485,"Н")</f>
        <v/>
      </c>
      <c r="AS485" s="12" t="n"/>
      <c r="AT485" s="13">
        <f>SUM(H485:AL485)</f>
        <v/>
      </c>
      <c r="AU485" s="12" t="n"/>
      <c r="AV485" s="13">
        <f>SUM(H485,I485,J485,K485,L485,M485,N485,O485,T485,U485,AA485,AB485,AH485,AI485)</f>
        <v/>
      </c>
      <c r="AW485" s="12" t="n"/>
    </row>
    <row r="486" spans="1:49">
      <c r="A486" s="12" t="n">
        <v>480</v>
      </c>
      <c r="B486" s="12" t="s">
        <v>222</v>
      </c>
      <c r="C486" s="12" t="s">
        <v>193</v>
      </c>
      <c r="D486" s="12" t="s">
        <v>109</v>
      </c>
      <c r="E486" s="12" t="s">
        <v>176</v>
      </c>
      <c r="F486" s="12" t="s">
        <v>32</v>
      </c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  <c r="AJ486" s="12" t="n"/>
      <c r="AK486" s="12" t="n"/>
      <c r="AL486" s="12" t="n"/>
      <c r="AM486" s="13">
        <f>COUNT(H486:AL486)</f>
        <v/>
      </c>
      <c r="AN486" s="12" t="n"/>
      <c r="AO486" s="12" t="n"/>
      <c r="AP486" s="12" t="n"/>
      <c r="AQ486" s="12" t="n"/>
      <c r="AR486" s="12" t="n"/>
      <c r="AS486" s="12" t="n"/>
      <c r="AT486" s="13">
        <f>SUM(H486:AL486)</f>
        <v/>
      </c>
      <c r="AU486" s="12" t="n"/>
      <c r="AV486" s="13">
        <f>SUM(H486,I486,J486,K486,L486,M486,N486,O486,T486,U486,AA486,AB486,AH486,AI486)</f>
        <v/>
      </c>
      <c r="AW486" s="12" t="n"/>
    </row>
    <row r="487" spans="1:49" ht="15.75" customHeight="1" s="55">
      <c r="A487" s="12" t="n">
        <v>481</v>
      </c>
      <c r="B487" s="12" t="s">
        <v>222</v>
      </c>
      <c r="C487" s="12" t="s">
        <v>193</v>
      </c>
      <c r="D487" s="12" t="s">
        <v>109</v>
      </c>
      <c r="E487" s="12" t="s">
        <v>105</v>
      </c>
      <c r="F487" s="12" t="s">
        <v>32</v>
      </c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5" t="n">
        <v>8</v>
      </c>
      <c r="Q487" s="15" t="n">
        <v>8</v>
      </c>
      <c r="R487" s="15" t="n">
        <v>8</v>
      </c>
      <c r="S487" s="15" t="n">
        <v>8</v>
      </c>
      <c r="T487" s="12" t="n"/>
      <c r="U487" s="12" t="n"/>
      <c r="V487" s="15" t="n">
        <v>8</v>
      </c>
      <c r="W487" s="15" t="n">
        <v>8</v>
      </c>
      <c r="X487" s="15" t="n">
        <v>8</v>
      </c>
      <c r="Y487" s="15" t="n">
        <v>8</v>
      </c>
      <c r="Z487" s="15" t="n">
        <v>8</v>
      </c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  <c r="AJ487" s="15" t="n"/>
      <c r="AK487" s="12" t="n"/>
      <c r="AL487" s="12" t="n"/>
      <c r="AM487" s="13">
        <f>COUNT(H487:AL487)</f>
        <v/>
      </c>
      <c r="AN487" s="12" t="n"/>
      <c r="AO487" s="12" t="n"/>
      <c r="AP487" s="12" t="n"/>
      <c r="AQ487" s="12" t="n"/>
      <c r="AR487" s="12" t="n"/>
      <c r="AS487" s="12" t="n"/>
      <c r="AT487" s="13">
        <f>SUM(H487:AL487)</f>
        <v/>
      </c>
      <c r="AU487" s="12" t="n"/>
      <c r="AV487" s="13">
        <f>SUM(H487,I487,J487,K487,L487,M487,N487,O487,T487,U487,AA487,AB487,AH487,AI487)</f>
        <v/>
      </c>
      <c r="AW487" s="12" t="n"/>
    </row>
    <row r="488" spans="1:49" ht="15.75" customHeight="1" s="55">
      <c r="A488" s="12" t="n">
        <v>482</v>
      </c>
      <c r="B488" s="12" t="s">
        <v>222</v>
      </c>
      <c r="C488" s="12" t="s">
        <v>193</v>
      </c>
      <c r="D488" s="12" t="s">
        <v>109</v>
      </c>
      <c r="E488" s="12" t="s">
        <v>158</v>
      </c>
      <c r="F488" s="12" t="s">
        <v>32</v>
      </c>
      <c r="G488" s="12" t="s">
        <v>49</v>
      </c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5" t="s">
        <v>7</v>
      </c>
      <c r="AC488" s="15" t="n">
        <v>8</v>
      </c>
      <c r="AD488" s="15" t="n">
        <v>8</v>
      </c>
      <c r="AE488" s="15" t="n">
        <v>8</v>
      </c>
      <c r="AF488" s="15" t="n">
        <v>8</v>
      </c>
      <c r="AG488" s="15" t="n">
        <v>8</v>
      </c>
      <c r="AH488" s="15" t="s">
        <v>7</v>
      </c>
      <c r="AI488" s="12" t="n"/>
      <c r="AJ488" s="12" t="n"/>
      <c r="AK488" s="12" t="n"/>
      <c r="AL488" s="12" t="n"/>
      <c r="AM488" s="13">
        <f>SUM(H488:AL488)/8</f>
        <v/>
      </c>
      <c r="AN488" s="12" t="n"/>
      <c r="AO488" s="12" t="n"/>
      <c r="AP488" s="12" t="n"/>
      <c r="AQ488" s="12" t="n"/>
      <c r="AR488" s="12" t="n"/>
      <c r="AS488" s="13">
        <f>COUNTIF(H488:AL488,"В")+SUM(H488:AL488)/8</f>
        <v/>
      </c>
      <c r="AT488" s="13">
        <f>SUM(H488:AL488)</f>
        <v/>
      </c>
      <c r="AU488" s="12" t="n"/>
      <c r="AV488" s="12" t="n"/>
      <c r="AW488" s="12" t="n"/>
    </row>
    <row r="489" spans="1:49" ht="15.75" customHeight="1" s="55">
      <c r="A489" s="12" t="n">
        <v>483</v>
      </c>
      <c r="B489" s="12" t="s">
        <v>222</v>
      </c>
      <c r="C489" s="12" t="s">
        <v>193</v>
      </c>
      <c r="D489" s="12" t="s">
        <v>109</v>
      </c>
      <c r="E489" s="12" t="s">
        <v>61</v>
      </c>
      <c r="F489" s="12" t="s">
        <v>32</v>
      </c>
      <c r="G489" s="12" t="s">
        <v>49</v>
      </c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  <c r="AJ489" s="12" t="n"/>
      <c r="AK489" s="12" t="n"/>
      <c r="AL489" s="15" t="n">
        <v>8</v>
      </c>
      <c r="AM489" s="13">
        <f>SUM(H489:AL489)/8</f>
        <v/>
      </c>
      <c r="AN489" s="12" t="n"/>
      <c r="AO489" s="12" t="n"/>
      <c r="AP489" s="12" t="n"/>
      <c r="AQ489" s="12" t="n"/>
      <c r="AR489" s="12" t="n"/>
      <c r="AS489" s="13">
        <f>COUNTIF(H489:AL489,"В")+SUM(H489:AL489)/8</f>
        <v/>
      </c>
      <c r="AT489" s="13">
        <f>SUM(H489:AL489)</f>
        <v/>
      </c>
      <c r="AU489" s="12" t="n"/>
      <c r="AV489" s="12" t="n"/>
      <c r="AW489" s="12" t="n"/>
    </row>
    <row r="490" spans="1:49">
      <c r="A490" s="14" t="n">
        <v>484</v>
      </c>
      <c r="B490" s="14" t="s">
        <v>222</v>
      </c>
      <c r="C490" s="14" t="s">
        <v>193</v>
      </c>
      <c r="D490" s="14" t="s">
        <v>109</v>
      </c>
      <c r="E490" s="14" t="s">
        <v>33</v>
      </c>
      <c r="F490" s="14" t="n"/>
      <c r="G490" s="14" t="n"/>
      <c r="H490" s="14" t="n">
        <v>0</v>
      </c>
      <c r="I490" s="14" t="n">
        <v>0</v>
      </c>
      <c r="J490" s="14" t="n">
        <v>0</v>
      </c>
      <c r="K490" s="14" t="n">
        <v>0</v>
      </c>
      <c r="L490" s="14" t="n">
        <v>0</v>
      </c>
      <c r="M490" s="14" t="n">
        <v>0</v>
      </c>
      <c r="N490" s="14" t="n">
        <v>0</v>
      </c>
      <c r="O490" s="14" t="n">
        <v>0</v>
      </c>
      <c r="P490" s="14" t="n">
        <v>8</v>
      </c>
      <c r="Q490" s="14" t="n">
        <v>8</v>
      </c>
      <c r="R490" s="14" t="n">
        <v>8</v>
      </c>
      <c r="S490" s="14" t="n">
        <v>8</v>
      </c>
      <c r="T490" s="14" t="n">
        <v>0</v>
      </c>
      <c r="U490" s="14" t="n">
        <v>0</v>
      </c>
      <c r="V490" s="14" t="n">
        <v>8</v>
      </c>
      <c r="W490" s="14" t="n">
        <v>8</v>
      </c>
      <c r="X490" s="14" t="n">
        <v>8</v>
      </c>
      <c r="Y490" s="14" t="n">
        <v>8</v>
      </c>
      <c r="Z490" s="14" t="n">
        <v>8</v>
      </c>
      <c r="AA490" s="14" t="n">
        <v>0</v>
      </c>
      <c r="AB490" s="14" t="n">
        <v>0</v>
      </c>
      <c r="AC490" s="14" t="n">
        <v>8</v>
      </c>
      <c r="AD490" s="14" t="n">
        <v>8</v>
      </c>
      <c r="AE490" s="14" t="n">
        <v>8</v>
      </c>
      <c r="AF490" s="14" t="n">
        <v>8</v>
      </c>
      <c r="AG490" s="14" t="n">
        <v>8</v>
      </c>
      <c r="AH490" s="14" t="n">
        <v>0</v>
      </c>
      <c r="AI490" s="14" t="n">
        <v>0</v>
      </c>
      <c r="AJ490" s="14" t="n">
        <v>8</v>
      </c>
      <c r="AK490" s="14" t="n">
        <v>8</v>
      </c>
      <c r="AL490" s="14" t="n">
        <v>8</v>
      </c>
      <c r="AM490" s="14">
        <f>COUNT(IF(SUM(H485,H486)&gt;0,1,"FALSE"),IF(SUM(I486,I485)&gt;0,1,"FALSE"),IF(SUM(J485,J486)&gt;0,1,"FALSE"),IF(SUM(K485,K486)&gt;0,1,"FALSE"),IF(SUM(L486,L485)&gt;0,1,"FALSE"),IF(SUM(M485,M486)&gt;0,1,"FALSE"),IF(SUM(N486,N485)&gt;0,1,"FALSE"),IF(SUM(O486,O485)&gt;0,1,"FALSE"),IF(SUM(P485,P487)&gt;0,1,"FALSE"),IF(SUM(Q487,Q485)&gt;0,1,"FALSE"),IF(SUM(R485,R487)&gt;0,1,"FALSE"),IF(SUM(S485,S487)&gt;0,1,"FALSE"),IF(SUM(T485,T487)&gt;0,1,"FALSE"),IF(SUM(U487,U485)&gt;0,1,"FALSE"),IF(SUM(V485,V487)&gt;0,1,"FALSE"),IF(SUM(W487,W485)&gt;0,1,"FALSE"),IF(SUM(X485,X487)&gt;0,1,"FALSE"),IF(SUM(Y485,Y487)&gt;0,1,"FALSE"),IF(SUM(Z487,Z485)&gt;0,1,"FALSE"),IF(SUM(AA487,AA485)&gt;0,1,"FALSE"),IF(SUM(AI485,AI487)&gt;0,1,"FALSE"),IF(SUM(AJ487,AJ485)&gt;0,1,"FALSE"),IF(SUM(AK485)&gt;0,1,"FALSE"),IF(SUM(AB488)&gt;0,1,"FALSE"),IF(SUM(AC488)&gt;0,1,"FALSE"),IF(SUM(AD488)&gt;0,1,"FALSE"),IF(SUM(AE488)&gt;0,1,"FALSE"),IF(SUM(AF488)&gt;0,1,"FALSE"),IF(SUM(AG488)&gt;0,1,"FALSE"),IF(SUM(AH488)&gt;0,1,"FALSE"),IF(SUM(AL489)&gt;0,1,"FALSE"))</f>
        <v/>
      </c>
      <c r="AN490" s="14" t="n"/>
      <c r="AO490" s="14">
        <f>MAX(AO485:AO489)</f>
        <v/>
      </c>
      <c r="AP490" s="14">
        <f>MAX(AP485:AP489)</f>
        <v/>
      </c>
      <c r="AQ490" s="14">
        <f>MAX(AQ485:AQ489)</f>
        <v/>
      </c>
      <c r="AR490" s="14">
        <f>MAX(AR485:AR489)</f>
        <v/>
      </c>
      <c r="AS490" s="14">
        <f>SUM(AS485:AS489)</f>
        <v/>
      </c>
      <c r="AT490" s="14">
        <f>SUM(AT485:AT489)</f>
        <v/>
      </c>
      <c r="AU490" s="14">
        <f>SUM(AU485:AU489)</f>
        <v/>
      </c>
      <c r="AV490" s="14">
        <f>SUM(AV485:AV489)</f>
        <v/>
      </c>
      <c r="AW490" s="14">
        <f>SUM(AW485:AW489)</f>
        <v/>
      </c>
    </row>
    <row r="491" spans="1:49">
      <c r="A491" s="12" t="n">
        <v>485</v>
      </c>
      <c r="B491" s="12" t="s">
        <v>223</v>
      </c>
      <c r="C491" s="12" t="s">
        <v>193</v>
      </c>
      <c r="D491" s="12" t="s">
        <v>194</v>
      </c>
      <c r="E491" s="12" t="s">
        <v>31</v>
      </c>
      <c r="F491" s="12" t="s">
        <v>32</v>
      </c>
      <c r="G491" s="12" t="n"/>
      <c r="H491" s="12" t="n"/>
      <c r="I491" s="12" t="n"/>
      <c r="J491" s="12" t="n"/>
      <c r="K491" s="12" t="n"/>
      <c r="L491" s="12" t="n"/>
      <c r="M491" s="12" t="n"/>
      <c r="N491" s="12" t="n">
        <v>12</v>
      </c>
      <c r="O491" s="12" t="n">
        <v>12</v>
      </c>
      <c r="P491" s="12" t="n"/>
      <c r="Q491" s="12" t="n"/>
      <c r="R491" s="12" t="n"/>
      <c r="S491" s="12" t="n"/>
      <c r="T491" s="12" t="n"/>
      <c r="U491" s="12" t="n"/>
      <c r="V491" s="12" t="n">
        <v>12</v>
      </c>
      <c r="W491" s="12" t="n">
        <v>12</v>
      </c>
      <c r="X491" s="12" t="n"/>
      <c r="Y491" s="12" t="n"/>
      <c r="Z491" s="12" t="n"/>
      <c r="AA491" s="12" t="n"/>
      <c r="AB491" s="12" t="n"/>
      <c r="AC491" s="12" t="n"/>
      <c r="AD491" s="12" t="n">
        <v>12</v>
      </c>
      <c r="AE491" s="12" t="n">
        <v>12</v>
      </c>
      <c r="AF491" s="12" t="n"/>
      <c r="AG491" s="12" t="n"/>
      <c r="AH491" s="12" t="n"/>
      <c r="AI491" s="12" t="n"/>
      <c r="AJ491" s="12" t="n"/>
      <c r="AK491" s="12" t="n"/>
      <c r="AL491" s="12" t="n">
        <v>12</v>
      </c>
      <c r="AM491" s="13">
        <f>COUNT(H491:AL491)</f>
        <v/>
      </c>
      <c r="AN491" s="12" t="n"/>
      <c r="AO491" s="13">
        <f>COUNTIF(H491:AL491,"О")</f>
        <v/>
      </c>
      <c r="AP491" s="13">
        <f>COUNTIF(H491:AL491,"От")</f>
        <v/>
      </c>
      <c r="AQ491" s="13">
        <f>COUNTIF(H491:AL491,"Б")</f>
        <v/>
      </c>
      <c r="AR491" s="13">
        <f>COUNTIF(H491:AL491,"Н")</f>
        <v/>
      </c>
      <c r="AS491" s="12" t="n"/>
      <c r="AT491" s="13">
        <f>SUM(H491:AL491)</f>
        <v/>
      </c>
      <c r="AU491" s="12" t="n"/>
      <c r="AV491" s="13">
        <f>SUM(H491,I491,J491,K491,L491,M491,N491,O491,T491,U491,AA491,AB491,AH491,AI491)</f>
        <v/>
      </c>
      <c r="AW491" s="12" t="n"/>
    </row>
    <row r="492" spans="1:49">
      <c r="A492" s="12" t="n">
        <v>486</v>
      </c>
      <c r="B492" s="12" t="s">
        <v>223</v>
      </c>
      <c r="C492" s="12" t="s">
        <v>193</v>
      </c>
      <c r="D492" s="12" t="s">
        <v>194</v>
      </c>
      <c r="E492" s="12" t="s">
        <v>31</v>
      </c>
      <c r="F492" s="12" t="s">
        <v>48</v>
      </c>
      <c r="G492" s="12" t="n"/>
      <c r="H492" s="12" t="n">
        <v>12</v>
      </c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>
        <v>12</v>
      </c>
      <c r="S492" s="12" t="n">
        <v>12</v>
      </c>
      <c r="T492" s="12" t="n"/>
      <c r="U492" s="12" t="n"/>
      <c r="V492" s="12" t="n"/>
      <c r="W492" s="12" t="n"/>
      <c r="X492" s="12" t="n"/>
      <c r="Y492" s="12" t="n"/>
      <c r="Z492" s="12" t="n">
        <v>12</v>
      </c>
      <c r="AA492" s="12" t="n">
        <v>12</v>
      </c>
      <c r="AB492" s="12" t="n"/>
      <c r="AC492" s="12" t="n"/>
      <c r="AD492" s="12" t="n"/>
      <c r="AE492" s="12" t="n"/>
      <c r="AF492" s="12" t="n"/>
      <c r="AG492" s="12" t="n"/>
      <c r="AH492" s="12" t="n">
        <v>12</v>
      </c>
      <c r="AI492" s="12" t="n"/>
      <c r="AJ492" s="12" t="n"/>
      <c r="AK492" s="12" t="n"/>
      <c r="AL492" s="12" t="n"/>
      <c r="AM492" s="12" t="n"/>
      <c r="AN492" s="13">
        <f>COUNT(H492:AL492)</f>
        <v/>
      </c>
      <c r="AO492" s="13">
        <f>COUNTIF(H492:AL492,"О")</f>
        <v/>
      </c>
      <c r="AP492" s="13">
        <f>COUNTIF(H492:AL492,"От")</f>
        <v/>
      </c>
      <c r="AQ492" s="13">
        <f>COUNTIF(H492:AL492,"Б")</f>
        <v/>
      </c>
      <c r="AR492" s="13">
        <f>COUNTIF(H492:AL492,"Н")</f>
        <v/>
      </c>
      <c r="AS492" s="12" t="n"/>
      <c r="AT492" s="12" t="n"/>
      <c r="AU492" s="13">
        <f>SUM(H492:AL492)</f>
        <v/>
      </c>
      <c r="AV492" s="12" t="n"/>
      <c r="AW492" s="13">
        <f>SUM(H492,I492,J492,K492,L492,M492,N492,O492,T492,U492,AA492,AB492,AH492,AI492)</f>
        <v/>
      </c>
    </row>
    <row r="493" spans="1:49">
      <c r="A493" s="14" t="n">
        <v>487</v>
      </c>
      <c r="B493" s="14" t="s">
        <v>223</v>
      </c>
      <c r="C493" s="14" t="s">
        <v>193</v>
      </c>
      <c r="D493" s="14" t="s">
        <v>194</v>
      </c>
      <c r="E493" s="14" t="s">
        <v>33</v>
      </c>
      <c r="F493" s="14" t="n"/>
      <c r="G493" s="14" t="n"/>
      <c r="H493" s="14" t="n">
        <v>12</v>
      </c>
      <c r="I493" s="14" t="n"/>
      <c r="J493" s="14" t="n"/>
      <c r="K493" s="14" t="n"/>
      <c r="L493" s="14" t="n"/>
      <c r="M493" s="14" t="n"/>
      <c r="N493" s="14" t="n">
        <v>12</v>
      </c>
      <c r="O493" s="14" t="n">
        <v>12</v>
      </c>
      <c r="P493" s="14" t="n"/>
      <c r="Q493" s="14" t="n"/>
      <c r="R493" s="14" t="n">
        <v>12</v>
      </c>
      <c r="S493" s="14" t="n">
        <v>12</v>
      </c>
      <c r="T493" s="14" t="n"/>
      <c r="U493" s="14" t="n"/>
      <c r="V493" s="14" t="n">
        <v>12</v>
      </c>
      <c r="W493" s="14" t="n">
        <v>12</v>
      </c>
      <c r="X493" s="14" t="n"/>
      <c r="Y493" s="14" t="n"/>
      <c r="Z493" s="14" t="n">
        <v>12</v>
      </c>
      <c r="AA493" s="14" t="n">
        <v>12</v>
      </c>
      <c r="AB493" s="14" t="n"/>
      <c r="AC493" s="14" t="n"/>
      <c r="AD493" s="14" t="n">
        <v>12</v>
      </c>
      <c r="AE493" s="14" t="n">
        <v>12</v>
      </c>
      <c r="AF493" s="14" t="n"/>
      <c r="AG493" s="14" t="n"/>
      <c r="AH493" s="14" t="n">
        <v>12</v>
      </c>
      <c r="AI493" s="14" t="n"/>
      <c r="AJ493" s="14" t="n"/>
      <c r="AK493" s="14" t="n"/>
      <c r="AL493" s="14" t="n">
        <v>12</v>
      </c>
      <c r="AM493" s="14">
        <f>COUNT(IF(SUM(N491)&gt;0,1,"FALSE"),IF(SUM(O491)&gt;0,1,"FALSE"),IF(SUM(V491)&gt;0,1,"FALSE"),IF(SUM(W491)&gt;0,1,"FALSE"),IF(SUM(AD491)&gt;0,1,"FALSE"),IF(SUM(AE491)&gt;0,1,"FALSE"),IF(SUM(AL491)&gt;0,1,"FALSE"))</f>
        <v/>
      </c>
      <c r="AN493" s="14">
        <f>COUNT(IF(SUM(H492)&gt;0,1,"FALSE"),IF(SUM(R492)&gt;0,1,"FALSE"),IF(SUM(S492)&gt;0,1,"FALSE"),IF(SUM(Z492)&gt;0,1,"FALSE"),IF(SUM(AA492)&gt;0,1,"FALSE"),IF(SUM(AH492)&gt;0,1,"FALSE"))</f>
        <v/>
      </c>
      <c r="AO493" s="14">
        <f>MAX(AO491:AO492)</f>
        <v/>
      </c>
      <c r="AP493" s="14">
        <f>MAX(AP491:AP492)</f>
        <v/>
      </c>
      <c r="AQ493" s="14">
        <f>MAX(AQ491:AQ492)</f>
        <v/>
      </c>
      <c r="AR493" s="14">
        <f>MAX(AR491:AR492)</f>
        <v/>
      </c>
      <c r="AS493" s="14">
        <f>SUM(AS491:AS492)</f>
        <v/>
      </c>
      <c r="AT493" s="14">
        <f>SUM(AT491:AT492)</f>
        <v/>
      </c>
      <c r="AU493" s="14">
        <f>SUM(AU491:AU492)</f>
        <v/>
      </c>
      <c r="AV493" s="14">
        <f>SUM(AV491:AV492)</f>
        <v/>
      </c>
      <c r="AW493" s="14">
        <f>SUM(AW491:AW492)</f>
        <v/>
      </c>
    </row>
    <row r="494" spans="1:49" ht="15.75" customHeight="1" s="55">
      <c r="A494" s="12" t="n">
        <v>488</v>
      </c>
      <c r="B494" s="12" t="s">
        <v>224</v>
      </c>
      <c r="C494" s="12" t="s">
        <v>193</v>
      </c>
      <c r="D494" s="12" t="s">
        <v>204</v>
      </c>
      <c r="E494" s="12" t="s">
        <v>31</v>
      </c>
      <c r="F494" s="12" t="s">
        <v>32</v>
      </c>
      <c r="G494" s="12" t="n"/>
      <c r="H494" s="12" t="s">
        <v>7</v>
      </c>
      <c r="I494" s="12" t="s">
        <v>7</v>
      </c>
      <c r="J494" s="15" t="n">
        <v>9</v>
      </c>
      <c r="K494" s="15" t="n">
        <v>9</v>
      </c>
      <c r="L494" s="12" t="s">
        <v>7</v>
      </c>
      <c r="M494" s="12" t="s">
        <v>7</v>
      </c>
      <c r="N494" s="12" t="s">
        <v>7</v>
      </c>
      <c r="O494" s="12" t="s">
        <v>7</v>
      </c>
      <c r="P494" s="12" t="n">
        <v>8</v>
      </c>
      <c r="Q494" s="12" t="n">
        <v>8</v>
      </c>
      <c r="R494" s="12" t="n">
        <v>4.1</v>
      </c>
      <c r="S494" s="12" t="n">
        <v>8</v>
      </c>
      <c r="T494" s="12" t="s">
        <v>7</v>
      </c>
      <c r="U494" s="12" t="s">
        <v>7</v>
      </c>
      <c r="V494" s="12" t="n">
        <v>8</v>
      </c>
      <c r="W494" s="12" t="n"/>
      <c r="X494" s="12" t="n"/>
      <c r="Y494" s="12" t="n"/>
      <c r="Z494" s="12" t="n"/>
      <c r="AA494" s="12" t="s">
        <v>7</v>
      </c>
      <c r="AB494" s="12" t="s">
        <v>7</v>
      </c>
      <c r="AC494" s="12" t="n"/>
      <c r="AD494" s="12" t="n"/>
      <c r="AE494" s="12" t="n"/>
      <c r="AF494" s="12" t="n">
        <v>1.38333</v>
      </c>
      <c r="AG494" s="12" t="n"/>
      <c r="AH494" s="12" t="s">
        <v>7</v>
      </c>
      <c r="AI494" s="12" t="s">
        <v>7</v>
      </c>
      <c r="AJ494" s="12" t="n"/>
      <c r="AK494" s="12" t="n">
        <v>7.41667</v>
      </c>
      <c r="AL494" s="12" t="n">
        <v>4.41667</v>
      </c>
      <c r="AM494" s="13">
        <f>COUNT(H494:AL494)</f>
        <v/>
      </c>
      <c r="AN494" s="12" t="n"/>
      <c r="AO494" s="13">
        <f>COUNTIF(H494:AL494,"О")</f>
        <v/>
      </c>
      <c r="AP494" s="13">
        <f>COUNTIF(H494:AL494,"От")</f>
        <v/>
      </c>
      <c r="AQ494" s="13">
        <f>COUNTIF(H494:AL494,"Б")</f>
        <v/>
      </c>
      <c r="AR494" s="13">
        <f>COUNTIF(H494:AL494,"Н")</f>
        <v/>
      </c>
      <c r="AS494" s="12" t="n"/>
      <c r="AT494" s="13">
        <f>SUM(H494:AL494)</f>
        <v/>
      </c>
      <c r="AU494" s="12" t="n"/>
      <c r="AV494" s="13">
        <f>SUM(H494,I494,J494,K494,L494,M494,N494,O494,T494,U494,AA494,AB494,AH494,AI494)</f>
        <v/>
      </c>
      <c r="AW494" s="12" t="n"/>
    </row>
    <row r="495" spans="1:49">
      <c r="A495" s="12" t="n">
        <v>489</v>
      </c>
      <c r="B495" s="12" t="s">
        <v>224</v>
      </c>
      <c r="C495" s="12" t="s">
        <v>193</v>
      </c>
      <c r="D495" s="12" t="s">
        <v>204</v>
      </c>
      <c r="E495" s="12" t="s">
        <v>93</v>
      </c>
      <c r="F495" s="12" t="s">
        <v>32</v>
      </c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  <c r="AJ495" s="12" t="n"/>
      <c r="AK495" s="12" t="n"/>
      <c r="AL495" s="12" t="n"/>
      <c r="AM495" s="13">
        <f>COUNT(H495:AL495)</f>
        <v/>
      </c>
      <c r="AN495" s="12" t="n"/>
      <c r="AO495" s="12" t="n"/>
      <c r="AP495" s="12" t="n"/>
      <c r="AQ495" s="12" t="n"/>
      <c r="AR495" s="12" t="n"/>
      <c r="AS495" s="12" t="n"/>
      <c r="AT495" s="13">
        <f>SUM(H495:AL495)</f>
        <v/>
      </c>
      <c r="AU495" s="12" t="n"/>
      <c r="AV495" s="13">
        <f>SUM(H495,I495,J495,K495,L495,M495,N495,O495,T495,U495,AA495,AB495,AH495,AI495)</f>
        <v/>
      </c>
      <c r="AW495" s="12" t="n"/>
    </row>
    <row r="496" spans="1:49" ht="15.75" customHeight="1" s="55">
      <c r="A496" s="12" t="n">
        <v>490</v>
      </c>
      <c r="B496" s="12" t="s">
        <v>224</v>
      </c>
      <c r="C496" s="12" t="s">
        <v>193</v>
      </c>
      <c r="D496" s="12" t="s">
        <v>204</v>
      </c>
      <c r="E496" s="12" t="s">
        <v>135</v>
      </c>
      <c r="F496" s="12" t="s">
        <v>32</v>
      </c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5" t="n">
        <v>1.15</v>
      </c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  <c r="AJ496" s="12" t="n"/>
      <c r="AK496" s="12" t="n"/>
      <c r="AL496" s="12" t="n"/>
      <c r="AM496" s="13">
        <f>COUNT(H496:AL496)</f>
        <v/>
      </c>
      <c r="AN496" s="12" t="n"/>
      <c r="AO496" s="12" t="n"/>
      <c r="AP496" s="12" t="n"/>
      <c r="AQ496" s="12" t="n"/>
      <c r="AR496" s="12" t="n"/>
      <c r="AS496" s="12" t="n"/>
      <c r="AT496" s="13">
        <f>SUM(H496:AL496)</f>
        <v/>
      </c>
      <c r="AU496" s="12" t="n"/>
      <c r="AV496" s="13">
        <f>SUM(H496,I496,J496,K496,L496,M496,N496,O496,T496,U496,AA496,AB496,AH496,AI496)</f>
        <v/>
      </c>
      <c r="AW496" s="12" t="n"/>
    </row>
    <row r="497" spans="1:49" ht="15.75" customHeight="1" s="55">
      <c r="A497" s="12" t="n">
        <v>491</v>
      </c>
      <c r="B497" s="12" t="s">
        <v>224</v>
      </c>
      <c r="C497" s="12" t="s">
        <v>193</v>
      </c>
      <c r="D497" s="12" t="s">
        <v>204</v>
      </c>
      <c r="E497" s="12" t="s">
        <v>78</v>
      </c>
      <c r="F497" s="12" t="s">
        <v>32</v>
      </c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5" t="n">
        <v>0.66667</v>
      </c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  <c r="AJ497" s="12" t="n"/>
      <c r="AK497" s="12" t="n"/>
      <c r="AL497" s="12" t="n"/>
      <c r="AM497" s="13">
        <f>COUNT(H497:AL497)</f>
        <v/>
      </c>
      <c r="AN497" s="12" t="n"/>
      <c r="AO497" s="12" t="n"/>
      <c r="AP497" s="12" t="n"/>
      <c r="AQ497" s="12" t="n"/>
      <c r="AR497" s="12" t="n"/>
      <c r="AS497" s="12" t="n"/>
      <c r="AT497" s="13">
        <f>SUM(H497:AL497)</f>
        <v/>
      </c>
      <c r="AU497" s="12" t="n"/>
      <c r="AV497" s="13">
        <f>SUM(H497,I497,J497,K497,L497,M497,N497,O497,T497,U497,AA497,AB497,AH497,AI497)</f>
        <v/>
      </c>
      <c r="AW497" s="12" t="n"/>
    </row>
    <row r="498" spans="1:49" ht="15.75" customHeight="1" s="55">
      <c r="A498" s="12" t="n">
        <v>492</v>
      </c>
      <c r="B498" s="12" t="s">
        <v>224</v>
      </c>
      <c r="C498" s="12" t="s">
        <v>193</v>
      </c>
      <c r="D498" s="12" t="s">
        <v>204</v>
      </c>
      <c r="E498" s="12" t="s">
        <v>79</v>
      </c>
      <c r="F498" s="12" t="s">
        <v>32</v>
      </c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5" t="n">
        <v>2.08333</v>
      </c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5" t="n">
        <v>4.53333</v>
      </c>
      <c r="AG498" s="15" t="n">
        <v>9</v>
      </c>
      <c r="AH498" s="12" t="n"/>
      <c r="AI498" s="12" t="n"/>
      <c r="AJ498" s="15" t="n">
        <v>5.21604</v>
      </c>
      <c r="AK498" s="15" t="n">
        <v>0.58333</v>
      </c>
      <c r="AL498" s="12" t="n"/>
      <c r="AM498" s="13">
        <f>COUNT(H498:AL498)</f>
        <v/>
      </c>
      <c r="AN498" s="12" t="n"/>
      <c r="AO498" s="12" t="n"/>
      <c r="AP498" s="12" t="n"/>
      <c r="AQ498" s="12" t="n"/>
      <c r="AR498" s="12" t="n"/>
      <c r="AS498" s="12" t="n"/>
      <c r="AT498" s="13">
        <f>SUM(H498:AL498)</f>
        <v/>
      </c>
      <c r="AU498" s="12" t="n"/>
      <c r="AV498" s="13">
        <f>SUM(H498,I498,J498,K498,L498,M498,N498,O498,T498,U498,AA498,AB498,AH498,AI498)</f>
        <v/>
      </c>
      <c r="AW498" s="12" t="n"/>
    </row>
    <row r="499" spans="1:49" ht="15.75" customHeight="1" s="55">
      <c r="A499" s="12" t="n">
        <v>493</v>
      </c>
      <c r="B499" s="12" t="s">
        <v>224</v>
      </c>
      <c r="C499" s="12" t="s">
        <v>193</v>
      </c>
      <c r="D499" s="12" t="s">
        <v>204</v>
      </c>
      <c r="E499" s="12" t="s">
        <v>198</v>
      </c>
      <c r="F499" s="12" t="s">
        <v>32</v>
      </c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5" t="n">
        <v>8</v>
      </c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  <c r="AJ499" s="12" t="n"/>
      <c r="AK499" s="12" t="n"/>
      <c r="AL499" s="12" t="n"/>
      <c r="AM499" s="13">
        <f>COUNT(H499:AL499)</f>
        <v/>
      </c>
      <c r="AN499" s="12" t="n"/>
      <c r="AO499" s="12" t="n"/>
      <c r="AP499" s="12" t="n"/>
      <c r="AQ499" s="12" t="n"/>
      <c r="AR499" s="12" t="n"/>
      <c r="AS499" s="12" t="n"/>
      <c r="AT499" s="13">
        <f>SUM(H499:AL499)</f>
        <v/>
      </c>
      <c r="AU499" s="12" t="n"/>
      <c r="AV499" s="13">
        <f>SUM(H499,I499,J499,K499,L499,M499,N499,O499,T499,U499,AA499,AB499,AH499,AI499)</f>
        <v/>
      </c>
      <c r="AW499" s="12" t="n"/>
    </row>
    <row r="500" spans="1:49" ht="15.75" customHeight="1" s="55">
      <c r="A500" s="12" t="n">
        <v>494</v>
      </c>
      <c r="B500" s="12" t="s">
        <v>224</v>
      </c>
      <c r="C500" s="12" t="s">
        <v>193</v>
      </c>
      <c r="D500" s="12" t="s">
        <v>204</v>
      </c>
      <c r="E500" s="12" t="s">
        <v>199</v>
      </c>
      <c r="F500" s="12" t="s">
        <v>32</v>
      </c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5" t="n">
        <v>8</v>
      </c>
      <c r="Y500" s="15" t="n">
        <v>8</v>
      </c>
      <c r="Z500" s="15" t="n">
        <v>8</v>
      </c>
      <c r="AA500" s="12" t="n"/>
      <c r="AB500" s="12" t="n"/>
      <c r="AC500" s="15" t="n">
        <v>8</v>
      </c>
      <c r="AD500" s="15" t="n">
        <v>4.39385</v>
      </c>
      <c r="AE500" s="15" t="n">
        <v>7.98716</v>
      </c>
      <c r="AF500" s="12" t="n"/>
      <c r="AG500" s="12" t="n"/>
      <c r="AH500" s="12" t="n"/>
      <c r="AI500" s="12" t="n"/>
      <c r="AJ500" s="12" t="n"/>
      <c r="AK500" s="12" t="n"/>
      <c r="AL500" s="12" t="n"/>
      <c r="AM500" s="13">
        <f>COUNT(H500:AL500)</f>
        <v/>
      </c>
      <c r="AN500" s="12" t="n"/>
      <c r="AO500" s="12" t="n"/>
      <c r="AP500" s="12" t="n"/>
      <c r="AQ500" s="12" t="n"/>
      <c r="AR500" s="12" t="n"/>
      <c r="AS500" s="12" t="n"/>
      <c r="AT500" s="13">
        <f>SUM(H500:AL500)</f>
        <v/>
      </c>
      <c r="AU500" s="12" t="n"/>
      <c r="AV500" s="13">
        <f>SUM(H500,I500,J500,K500,L500,M500,N500,O500,T500,U500,AA500,AB500,AH500,AI500)</f>
        <v/>
      </c>
      <c r="AW500" s="12" t="n"/>
    </row>
    <row r="501" spans="1:49" ht="15.75" customHeight="1" s="55">
      <c r="A501" s="12" t="n">
        <v>495</v>
      </c>
      <c r="B501" s="12" t="s">
        <v>224</v>
      </c>
      <c r="C501" s="12" t="s">
        <v>193</v>
      </c>
      <c r="D501" s="12" t="s">
        <v>204</v>
      </c>
      <c r="E501" s="12" t="s">
        <v>168</v>
      </c>
      <c r="F501" s="12" t="s">
        <v>32</v>
      </c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5" t="n">
        <v>2.27692</v>
      </c>
      <c r="AE501" s="12" t="n"/>
      <c r="AF501" s="12" t="n"/>
      <c r="AG501" s="12" t="n"/>
      <c r="AH501" s="12" t="n"/>
      <c r="AI501" s="12" t="n"/>
      <c r="AJ501" s="12" t="n"/>
      <c r="AK501" s="12" t="n"/>
      <c r="AL501" s="12" t="n"/>
      <c r="AM501" s="13">
        <f>COUNT(H501:AL501)</f>
        <v/>
      </c>
      <c r="AN501" s="12" t="n"/>
      <c r="AO501" s="12" t="n"/>
      <c r="AP501" s="12" t="n"/>
      <c r="AQ501" s="12" t="n"/>
      <c r="AR501" s="12" t="n"/>
      <c r="AS501" s="12" t="n"/>
      <c r="AT501" s="13">
        <f>SUM(H501:AL501)</f>
        <v/>
      </c>
      <c r="AU501" s="12" t="n"/>
      <c r="AV501" s="13">
        <f>SUM(H501,I501,J501,K501,L501,M501,N501,O501,T501,U501,AA501,AB501,AH501,AI501)</f>
        <v/>
      </c>
      <c r="AW501" s="12" t="n"/>
    </row>
    <row r="502" spans="1:49" ht="15.75" customHeight="1" s="55">
      <c r="A502" s="12" t="n">
        <v>496</v>
      </c>
      <c r="B502" s="12" t="s">
        <v>224</v>
      </c>
      <c r="C502" s="12" t="s">
        <v>193</v>
      </c>
      <c r="D502" s="12" t="s">
        <v>204</v>
      </c>
      <c r="E502" s="12" t="s">
        <v>105</v>
      </c>
      <c r="F502" s="12" t="s">
        <v>32</v>
      </c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5" t="n">
        <v>1.32923</v>
      </c>
      <c r="AE502" s="12" t="n"/>
      <c r="AF502" s="12" t="n"/>
      <c r="AG502" s="12" t="n"/>
      <c r="AH502" s="12" t="n"/>
      <c r="AI502" s="12" t="n"/>
      <c r="AJ502" s="15" t="n">
        <v>2.78396</v>
      </c>
      <c r="AK502" s="12" t="n"/>
      <c r="AL502" s="12" t="n"/>
      <c r="AM502" s="13">
        <f>COUNT(H502:AL502)</f>
        <v/>
      </c>
      <c r="AN502" s="12" t="n"/>
      <c r="AO502" s="12" t="n"/>
      <c r="AP502" s="12" t="n"/>
      <c r="AQ502" s="12" t="n"/>
      <c r="AR502" s="12" t="n"/>
      <c r="AS502" s="12" t="n"/>
      <c r="AT502" s="13">
        <f>SUM(H502:AL502)</f>
        <v/>
      </c>
      <c r="AU502" s="12" t="n"/>
      <c r="AV502" s="13">
        <f>SUM(H502,I502,J502,K502,L502,M502,N502,O502,T502,U502,AA502,AB502,AH502,AI502)</f>
        <v/>
      </c>
      <c r="AW502" s="12" t="n"/>
    </row>
    <row r="503" spans="1:49" ht="15.75" customHeight="1" s="55">
      <c r="A503" s="12" t="n">
        <v>497</v>
      </c>
      <c r="B503" s="12" t="s">
        <v>224</v>
      </c>
      <c r="C503" s="12" t="s">
        <v>193</v>
      </c>
      <c r="D503" s="12" t="s">
        <v>204</v>
      </c>
      <c r="E503" s="12" t="s">
        <v>169</v>
      </c>
      <c r="F503" s="12" t="s">
        <v>32</v>
      </c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5" t="n">
        <v>0.01284</v>
      </c>
      <c r="AF503" s="12" t="n"/>
      <c r="AG503" s="12" t="n"/>
      <c r="AH503" s="12" t="n"/>
      <c r="AI503" s="12" t="n"/>
      <c r="AJ503" s="12" t="n"/>
      <c r="AK503" s="12" t="n"/>
      <c r="AL503" s="15" t="n">
        <v>3.58333</v>
      </c>
      <c r="AM503" s="13">
        <f>COUNT(H503:AL503)</f>
        <v/>
      </c>
      <c r="AN503" s="12" t="n"/>
      <c r="AO503" s="12" t="n"/>
      <c r="AP503" s="12" t="n"/>
      <c r="AQ503" s="12" t="n"/>
      <c r="AR503" s="12" t="n"/>
      <c r="AS503" s="12" t="n"/>
      <c r="AT503" s="13">
        <f>SUM(H503:AL503)</f>
        <v/>
      </c>
      <c r="AU503" s="12" t="n"/>
      <c r="AV503" s="13">
        <f>SUM(H503,I503,J503,K503,L503,M503,N503,O503,T503,U503,AA503,AB503,AH503,AI503)</f>
        <v/>
      </c>
      <c r="AW503" s="12" t="n"/>
    </row>
    <row r="504" spans="1:49" ht="15.75" customHeight="1" s="55">
      <c r="A504" s="12" t="n">
        <v>498</v>
      </c>
      <c r="B504" s="12" t="s">
        <v>224</v>
      </c>
      <c r="C504" s="12" t="s">
        <v>193</v>
      </c>
      <c r="D504" s="12" t="s">
        <v>204</v>
      </c>
      <c r="E504" s="12" t="s">
        <v>69</v>
      </c>
      <c r="F504" s="12" t="s">
        <v>32</v>
      </c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5" t="n">
        <v>5.08333</v>
      </c>
      <c r="AG504" s="12" t="n"/>
      <c r="AH504" s="12" t="n"/>
      <c r="AI504" s="12" t="n"/>
      <c r="AJ504" s="12" t="n"/>
      <c r="AK504" s="12" t="n"/>
      <c r="AL504" s="12" t="n"/>
      <c r="AM504" s="13">
        <f>COUNT(H504:AL504)</f>
        <v/>
      </c>
      <c r="AN504" s="12" t="n"/>
      <c r="AO504" s="12" t="n"/>
      <c r="AP504" s="12" t="n"/>
      <c r="AQ504" s="12" t="n"/>
      <c r="AR504" s="12" t="n"/>
      <c r="AS504" s="12" t="n"/>
      <c r="AT504" s="13">
        <f>SUM(H504:AL504)</f>
        <v/>
      </c>
      <c r="AU504" s="12" t="n"/>
      <c r="AV504" s="13">
        <f>SUM(H504,I504,J504,K504,L504,M504,N504,O504,T504,U504,AA504,AB504,AH504,AI504)</f>
        <v/>
      </c>
      <c r="AW504" s="12" t="n"/>
    </row>
    <row r="505" spans="1:49" ht="15.75" customHeight="1" s="55">
      <c r="A505" s="12" t="n">
        <v>499</v>
      </c>
      <c r="B505" s="12" t="s">
        <v>224</v>
      </c>
      <c r="C505" s="12" t="s">
        <v>193</v>
      </c>
      <c r="D505" s="12" t="s">
        <v>204</v>
      </c>
      <c r="E505" s="12" t="s">
        <v>69</v>
      </c>
      <c r="F505" s="12" t="s">
        <v>32</v>
      </c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5" t="n">
        <v>2</v>
      </c>
      <c r="AH505" s="12" t="n"/>
      <c r="AI505" s="12" t="n"/>
      <c r="AJ505" s="12" t="n"/>
      <c r="AK505" s="12" t="n"/>
      <c r="AL505" s="12" t="n"/>
      <c r="AM505" s="13">
        <f>COUNT(H505:AL505)</f>
        <v/>
      </c>
      <c r="AN505" s="12" t="n"/>
      <c r="AO505" s="12" t="n"/>
      <c r="AP505" s="12" t="n"/>
      <c r="AQ505" s="12" t="n"/>
      <c r="AR505" s="12" t="n"/>
      <c r="AS505" s="12" t="n"/>
      <c r="AT505" s="13">
        <f>SUM(H505:AL505)</f>
        <v/>
      </c>
      <c r="AU505" s="12" t="n"/>
      <c r="AV505" s="13">
        <f>SUM(H505,I505,J505,K505,L505,M505,N505,O505,T505,U505,AA505,AB505,AH505,AI505)</f>
        <v/>
      </c>
      <c r="AW505" s="12" t="n"/>
    </row>
    <row r="506" spans="1:49">
      <c r="A506" s="14" t="n">
        <v>500</v>
      </c>
      <c r="B506" s="14" t="s">
        <v>224</v>
      </c>
      <c r="C506" s="14" t="s">
        <v>193</v>
      </c>
      <c r="D506" s="14" t="s">
        <v>204</v>
      </c>
      <c r="E506" s="14" t="s">
        <v>33</v>
      </c>
      <c r="F506" s="14" t="n"/>
      <c r="G506" s="14" t="n"/>
      <c r="H506" s="14" t="n">
        <v>0</v>
      </c>
      <c r="I506" s="14" t="n">
        <v>0</v>
      </c>
      <c r="J506" s="14" t="n">
        <v>0</v>
      </c>
      <c r="K506" s="14" t="n">
        <v>0</v>
      </c>
      <c r="L506" s="14" t="n">
        <v>0</v>
      </c>
      <c r="M506" s="14" t="n">
        <v>0</v>
      </c>
      <c r="N506" s="14" t="n">
        <v>0</v>
      </c>
      <c r="O506" s="14" t="n">
        <v>0</v>
      </c>
      <c r="P506" s="14" t="n">
        <v>8</v>
      </c>
      <c r="Q506" s="14" t="n">
        <v>8</v>
      </c>
      <c r="R506" s="14" t="n">
        <v>8</v>
      </c>
      <c r="S506" s="14" t="n">
        <v>8</v>
      </c>
      <c r="T506" s="14" t="n">
        <v>0</v>
      </c>
      <c r="U506" s="14" t="n">
        <v>0</v>
      </c>
      <c r="V506" s="14" t="n">
        <v>8</v>
      </c>
      <c r="W506" s="14" t="n">
        <v>8</v>
      </c>
      <c r="X506" s="14" t="n">
        <v>8</v>
      </c>
      <c r="Y506" s="14" t="n">
        <v>8</v>
      </c>
      <c r="Z506" s="14" t="n">
        <v>8</v>
      </c>
      <c r="AA506" s="14" t="n">
        <v>0</v>
      </c>
      <c r="AB506" s="14" t="n">
        <v>0</v>
      </c>
      <c r="AC506" s="14" t="n">
        <v>8</v>
      </c>
      <c r="AD506" s="14" t="n">
        <v>8</v>
      </c>
      <c r="AE506" s="14" t="n">
        <v>8</v>
      </c>
      <c r="AF506" s="14" t="n">
        <v>8</v>
      </c>
      <c r="AG506" s="14" t="n">
        <v>10</v>
      </c>
      <c r="AH506" s="14" t="n">
        <v>0</v>
      </c>
      <c r="AI506" s="14" t="n">
        <v>0</v>
      </c>
      <c r="AJ506" s="14" t="n">
        <v>8</v>
      </c>
      <c r="AK506" s="14" t="n">
        <v>8</v>
      </c>
      <c r="AL506" s="14" t="n">
        <v>8</v>
      </c>
      <c r="AM506" s="14">
        <f>COUNT(IF(SUM(H494,H495)&gt;0,1,"FALSE"),IF(SUM(I495,I494)&gt;0,1,"FALSE"),IF(SUM(J494,J495)&gt;0,1,"FALSE"),IF(SUM(K494)&gt;0,1,"FALSE"),IF(SUM(L494)&gt;0,1,"FALSE"),IF(SUM(M494)&gt;0,1,"FALSE"),IF(SUM(N494)&gt;0,1,"FALSE"),IF(SUM(O494)&gt;0,1,"FALSE"),IF(SUM(P494)&gt;0,1,"FALSE"),IF(SUM(Q494)&gt;0,1,"FALSE"),IF(SUM(R496,R494,R497,R498)&gt;0,1,"FALSE"),IF(SUM(S494)&gt;0,1,"FALSE"),IF(SUM(T494)&gt;0,1,"FALSE"),IF(SUM(U494)&gt;0,1,"FALSE"),IF(SUM(V494)&gt;0,1,"FALSE"),IF(SUM(W494,W499)&gt;0,1,"FALSE"),IF(SUM(X500,X494)&gt;0,1,"FALSE"),IF(SUM(Y500,Y494)&gt;0,1,"FALSE"),IF(SUM(Z500,Z494)&gt;0,1,"FALSE"),IF(SUM(AA500,AA494)&gt;0,1,"FALSE"),IF(SUM(AB494,AB500)&gt;0,1,"FALSE"),IF(SUM(AC500,AC494)&gt;0,1,"FALSE"),IF(SUM(AD501,AD502,AD500,AD494)&gt;0,1,"FALSE"),IF(SUM(AE500,AE503,AE494)&gt;0,1,"FALSE"),IF(SUM(AF494,AF498,AF504)&gt;0,1,"FALSE"),IF(SUM(AG498,AG505,AG494)&gt;0,1,"FALSE"),IF(SUM(AH498,AH494)&gt;0,1,"FALSE"),IF(SUM(AI498,AI494)&gt;0,1,"FALSE"),IF(SUM(AJ502,AJ494,AJ498)&gt;0,1,"FALSE"),IF(SUM(AK494,AK498)&gt;0,1,"FALSE"),IF(SUM(AL503,AL494)&gt;0,1,"FALSE"))</f>
        <v/>
      </c>
      <c r="AN506" s="14" t="n"/>
      <c r="AO506" s="14">
        <f>MAX(AO494:AO505)</f>
        <v/>
      </c>
      <c r="AP506" s="14">
        <f>MAX(AP494:AP505)</f>
        <v/>
      </c>
      <c r="AQ506" s="14">
        <f>MAX(AQ494:AQ505)</f>
        <v/>
      </c>
      <c r="AR506" s="14">
        <f>MAX(AR494:AR505)</f>
        <v/>
      </c>
      <c r="AS506" s="14">
        <f>SUM(AS494:AS505)</f>
        <v/>
      </c>
      <c r="AT506" s="14">
        <f>SUM(AT494:AT505)</f>
        <v/>
      </c>
      <c r="AU506" s="14">
        <f>SUM(AU494:AU505)</f>
        <v/>
      </c>
      <c r="AV506" s="14">
        <f>SUM(AV494:AV505)</f>
        <v/>
      </c>
      <c r="AW506" s="14">
        <f>SUM(AW494:AW505)</f>
        <v/>
      </c>
    </row>
    <row r="507" spans="1:49" ht="15.75" customHeight="1" s="55">
      <c r="A507" s="12" t="n">
        <v>501</v>
      </c>
      <c r="B507" s="12" t="s">
        <v>225</v>
      </c>
      <c r="C507" s="12" t="s">
        <v>193</v>
      </c>
      <c r="D507" s="12" t="s">
        <v>226</v>
      </c>
      <c r="E507" s="12" t="s">
        <v>31</v>
      </c>
      <c r="F507" s="12" t="s">
        <v>32</v>
      </c>
      <c r="G507" s="12" t="n"/>
      <c r="H507" s="12" t="s">
        <v>7</v>
      </c>
      <c r="I507" s="12" t="s">
        <v>7</v>
      </c>
      <c r="J507" s="12" t="s">
        <v>7</v>
      </c>
      <c r="K507" s="12" t="s">
        <v>7</v>
      </c>
      <c r="L507" s="15" t="n">
        <v>9</v>
      </c>
      <c r="M507" s="15" t="n">
        <v>9</v>
      </c>
      <c r="N507" s="15" t="n">
        <v>9</v>
      </c>
      <c r="O507" s="15" t="n">
        <v>9</v>
      </c>
      <c r="P507" s="12" t="n">
        <v>7.46667</v>
      </c>
      <c r="Q507" s="12" t="n">
        <v>8</v>
      </c>
      <c r="R507" s="12" t="n"/>
      <c r="S507" s="12" t="n">
        <v>4.13333</v>
      </c>
      <c r="T507" s="12" t="s">
        <v>7</v>
      </c>
      <c r="U507" s="12" t="s">
        <v>7</v>
      </c>
      <c r="V507" s="12" t="n">
        <v>1.78333</v>
      </c>
      <c r="W507" s="12" t="n">
        <v>4.71667</v>
      </c>
      <c r="X507" s="12" t="n"/>
      <c r="Y507" s="12" t="n"/>
      <c r="Z507" s="12" t="n"/>
      <c r="AA507" s="12" t="s">
        <v>7</v>
      </c>
      <c r="AB507" s="12" t="s">
        <v>7</v>
      </c>
      <c r="AC507" s="12" t="n">
        <v>7.03333</v>
      </c>
      <c r="AD507" s="12" t="n">
        <v>8</v>
      </c>
      <c r="AE507" s="12" t="n">
        <v>8</v>
      </c>
      <c r="AF507" s="12" t="n">
        <v>5.91667</v>
      </c>
      <c r="AG507" s="12" t="n">
        <v>2.21667</v>
      </c>
      <c r="AH507" s="12" t="s">
        <v>7</v>
      </c>
      <c r="AI507" s="12" t="s">
        <v>7</v>
      </c>
      <c r="AJ507" s="12" t="n"/>
      <c r="AK507" s="12" t="n"/>
      <c r="AL507" s="12" t="n"/>
      <c r="AM507" s="13">
        <f>COUNT(H507:AL507)</f>
        <v/>
      </c>
      <c r="AN507" s="12" t="n"/>
      <c r="AO507" s="13">
        <f>COUNTIF(H507:AL507,"О")</f>
        <v/>
      </c>
      <c r="AP507" s="13">
        <f>COUNTIF(H507:AL507,"От")</f>
        <v/>
      </c>
      <c r="AQ507" s="13">
        <f>COUNTIF(H507:AL507,"Б")</f>
        <v/>
      </c>
      <c r="AR507" s="13">
        <f>COUNTIF(H507:AL507,"Н")</f>
        <v/>
      </c>
      <c r="AS507" s="12" t="n"/>
      <c r="AT507" s="13">
        <f>SUM(H507:AL507)</f>
        <v/>
      </c>
      <c r="AU507" s="12" t="n"/>
      <c r="AV507" s="13">
        <f>SUM(H507,I507,J507,K507,L507,M507,N507,O507,T507,U507,AA507,AB507,AH507,AI507)</f>
        <v/>
      </c>
      <c r="AW507" s="12" t="n"/>
    </row>
    <row r="508" spans="1:49">
      <c r="A508" s="12" t="n">
        <v>502</v>
      </c>
      <c r="B508" s="12" t="s">
        <v>225</v>
      </c>
      <c r="C508" s="12" t="s">
        <v>193</v>
      </c>
      <c r="D508" s="12" t="s">
        <v>226</v>
      </c>
      <c r="E508" s="12" t="s">
        <v>176</v>
      </c>
      <c r="F508" s="12" t="s">
        <v>32</v>
      </c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  <c r="AJ508" s="12" t="n"/>
      <c r="AK508" s="12" t="n"/>
      <c r="AL508" s="12" t="n"/>
      <c r="AM508" s="13">
        <f>COUNT(H508:AL508)</f>
        <v/>
      </c>
      <c r="AN508" s="12" t="n"/>
      <c r="AO508" s="12" t="n"/>
      <c r="AP508" s="12" t="n"/>
      <c r="AQ508" s="12" t="n"/>
      <c r="AR508" s="12" t="n"/>
      <c r="AS508" s="12" t="n"/>
      <c r="AT508" s="13">
        <f>SUM(H508:AL508)</f>
        <v/>
      </c>
      <c r="AU508" s="12" t="n"/>
      <c r="AV508" s="13">
        <f>SUM(H508,I508,J508,K508,L508,M508,N508,O508,T508,U508,AA508,AB508,AH508,AI508)</f>
        <v/>
      </c>
      <c r="AW508" s="12" t="n"/>
    </row>
    <row r="509" spans="1:49" ht="15.75" customHeight="1" s="55">
      <c r="A509" s="12" t="n">
        <v>503</v>
      </c>
      <c r="B509" s="12" t="s">
        <v>225</v>
      </c>
      <c r="C509" s="12" t="s">
        <v>193</v>
      </c>
      <c r="D509" s="12" t="s">
        <v>226</v>
      </c>
      <c r="E509" s="12" t="s">
        <v>135</v>
      </c>
      <c r="F509" s="12" t="s">
        <v>32</v>
      </c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5" t="n">
        <v>0.53333</v>
      </c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  <c r="AJ509" s="12" t="n"/>
      <c r="AK509" s="12" t="n"/>
      <c r="AL509" s="15" t="n">
        <v>4.21793</v>
      </c>
      <c r="AM509" s="13">
        <f>COUNT(H509:AL509)</f>
        <v/>
      </c>
      <c r="AN509" s="12" t="n"/>
      <c r="AO509" s="12" t="n"/>
      <c r="AP509" s="12" t="n"/>
      <c r="AQ509" s="12" t="n"/>
      <c r="AR509" s="12" t="n"/>
      <c r="AS509" s="12" t="n"/>
      <c r="AT509" s="13">
        <f>SUM(H509:AL509)</f>
        <v/>
      </c>
      <c r="AU509" s="12" t="n"/>
      <c r="AV509" s="13">
        <f>SUM(H509,I509,J509,K509,L509,M509,N509,O509,T509,U509,AA509,AB509,AH509,AI509)</f>
        <v/>
      </c>
      <c r="AW509" s="12" t="n"/>
    </row>
    <row r="510" spans="1:49" ht="15.75" customHeight="1" s="55">
      <c r="A510" s="12" t="n">
        <v>504</v>
      </c>
      <c r="B510" s="12" t="s">
        <v>225</v>
      </c>
      <c r="C510" s="12" t="s">
        <v>193</v>
      </c>
      <c r="D510" s="12" t="s">
        <v>226</v>
      </c>
      <c r="E510" s="12" t="s">
        <v>198</v>
      </c>
      <c r="F510" s="12" t="s">
        <v>32</v>
      </c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5" t="n">
        <v>8</v>
      </c>
      <c r="S510" s="15" t="n">
        <v>3.86667</v>
      </c>
      <c r="T510" s="12" t="n"/>
      <c r="U510" s="12" t="n"/>
      <c r="V510" s="12" t="n"/>
      <c r="W510" s="15" t="n">
        <v>3.28333</v>
      </c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  <c r="AJ510" s="12" t="n"/>
      <c r="AK510" s="12" t="n"/>
      <c r="AL510" s="12" t="n"/>
      <c r="AM510" s="13">
        <f>COUNT(H510:AL510)</f>
        <v/>
      </c>
      <c r="AN510" s="12" t="n"/>
      <c r="AO510" s="12" t="n"/>
      <c r="AP510" s="12" t="n"/>
      <c r="AQ510" s="12" t="n"/>
      <c r="AR510" s="12" t="n"/>
      <c r="AS510" s="12" t="n"/>
      <c r="AT510" s="13">
        <f>SUM(H510:AL510)</f>
        <v/>
      </c>
      <c r="AU510" s="12" t="n"/>
      <c r="AV510" s="13">
        <f>SUM(H510,I510,J510,K510,L510,M510,N510,O510,T510,U510,AA510,AB510,AH510,AI510)</f>
        <v/>
      </c>
      <c r="AW510" s="12" t="n"/>
    </row>
    <row r="511" spans="1:49" ht="15.75" customHeight="1" s="55">
      <c r="A511" s="12" t="n">
        <v>505</v>
      </c>
      <c r="B511" s="12" t="s">
        <v>225</v>
      </c>
      <c r="C511" s="12" t="s">
        <v>193</v>
      </c>
      <c r="D511" s="12" t="s">
        <v>226</v>
      </c>
      <c r="E511" s="12" t="s">
        <v>168</v>
      </c>
      <c r="F511" s="12" t="s">
        <v>32</v>
      </c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5" t="n">
        <v>0.1</v>
      </c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  <c r="AJ511" s="12" t="n"/>
      <c r="AK511" s="12" t="n"/>
      <c r="AL511" s="12" t="n"/>
      <c r="AM511" s="13">
        <f>COUNT(H511:AL511)</f>
        <v/>
      </c>
      <c r="AN511" s="12" t="n"/>
      <c r="AO511" s="12" t="n"/>
      <c r="AP511" s="12" t="n"/>
      <c r="AQ511" s="12" t="n"/>
      <c r="AR511" s="12" t="n"/>
      <c r="AS511" s="12" t="n"/>
      <c r="AT511" s="13">
        <f>SUM(H511:AL511)</f>
        <v/>
      </c>
      <c r="AU511" s="12" t="n"/>
      <c r="AV511" s="13">
        <f>SUM(H511,I511,J511,K511,L511,M511,N511,O511,T511,U511,AA511,AB511,AH511,AI511)</f>
        <v/>
      </c>
      <c r="AW511" s="12" t="n"/>
    </row>
    <row r="512" spans="1:49" ht="15.75" customHeight="1" s="55">
      <c r="A512" s="12" t="n">
        <v>506</v>
      </c>
      <c r="B512" s="12" t="s">
        <v>225</v>
      </c>
      <c r="C512" s="12" t="s">
        <v>193</v>
      </c>
      <c r="D512" s="12" t="s">
        <v>226</v>
      </c>
      <c r="E512" s="12" t="s">
        <v>105</v>
      </c>
      <c r="F512" s="12" t="s">
        <v>32</v>
      </c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5" t="n">
        <v>6.08333</v>
      </c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5" t="n">
        <v>0.11667</v>
      </c>
      <c r="AG512" s="12" t="n"/>
      <c r="AH512" s="12" t="n"/>
      <c r="AI512" s="12" t="n"/>
      <c r="AJ512" s="12" t="n"/>
      <c r="AK512" s="12" t="n"/>
      <c r="AL512" s="12" t="n"/>
      <c r="AM512" s="13">
        <f>COUNT(H512:AL512)</f>
        <v/>
      </c>
      <c r="AN512" s="12" t="n"/>
      <c r="AO512" s="12" t="n"/>
      <c r="AP512" s="12" t="n"/>
      <c r="AQ512" s="12" t="n"/>
      <c r="AR512" s="12" t="n"/>
      <c r="AS512" s="12" t="n"/>
      <c r="AT512" s="13">
        <f>SUM(H512:AL512)</f>
        <v/>
      </c>
      <c r="AU512" s="12" t="n"/>
      <c r="AV512" s="13">
        <f>SUM(H512,I512,J512,K512,L512,M512,N512,O512,T512,U512,AA512,AB512,AH512,AI512)</f>
        <v/>
      </c>
      <c r="AW512" s="12" t="n"/>
    </row>
    <row r="513" spans="1:49" ht="15.75" customHeight="1" s="55">
      <c r="A513" s="12" t="n">
        <v>507</v>
      </c>
      <c r="B513" s="12" t="s">
        <v>225</v>
      </c>
      <c r="C513" s="12" t="s">
        <v>193</v>
      </c>
      <c r="D513" s="12" t="s">
        <v>226</v>
      </c>
      <c r="E513" s="12" t="s">
        <v>78</v>
      </c>
      <c r="F513" s="12" t="s">
        <v>32</v>
      </c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5" t="n">
        <v>0.03333</v>
      </c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  <c r="AJ513" s="12" t="n"/>
      <c r="AK513" s="12" t="n"/>
      <c r="AL513" s="12" t="n"/>
      <c r="AM513" s="13">
        <f>COUNT(H513:AL513)</f>
        <v/>
      </c>
      <c r="AN513" s="12" t="n"/>
      <c r="AO513" s="12" t="n"/>
      <c r="AP513" s="12" t="n"/>
      <c r="AQ513" s="12" t="n"/>
      <c r="AR513" s="12" t="n"/>
      <c r="AS513" s="12" t="n"/>
      <c r="AT513" s="13">
        <f>SUM(H513:AL513)</f>
        <v/>
      </c>
      <c r="AU513" s="12" t="n"/>
      <c r="AV513" s="13">
        <f>SUM(H513,I513,J513,K513,L513,M513,N513,O513,T513,U513,AA513,AB513,AH513,AI513)</f>
        <v/>
      </c>
      <c r="AW513" s="12" t="n"/>
    </row>
    <row r="514" spans="1:49" ht="15.75" customHeight="1" s="55">
      <c r="A514" s="12" t="n">
        <v>508</v>
      </c>
      <c r="B514" s="12" t="s">
        <v>225</v>
      </c>
      <c r="C514" s="12" t="s">
        <v>193</v>
      </c>
      <c r="D514" s="12" t="s">
        <v>226</v>
      </c>
      <c r="E514" s="12" t="s">
        <v>199</v>
      </c>
      <c r="F514" s="12" t="s">
        <v>32</v>
      </c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5" t="n">
        <v>8</v>
      </c>
      <c r="Y514" s="15" t="n">
        <v>8</v>
      </c>
      <c r="Z514" s="15" t="n">
        <v>8</v>
      </c>
      <c r="AA514" s="12" t="n"/>
      <c r="AB514" s="12" t="n"/>
      <c r="AC514" s="15" t="n">
        <v>0.96667</v>
      </c>
      <c r="AD514" s="12" t="n"/>
      <c r="AE514" s="12" t="n"/>
      <c r="AF514" s="15" t="n">
        <v>1.96667</v>
      </c>
      <c r="AG514" s="15" t="n">
        <v>5.78333</v>
      </c>
      <c r="AH514" s="12" t="n"/>
      <c r="AI514" s="12" t="n"/>
      <c r="AJ514" s="12" t="n"/>
      <c r="AK514" s="12" t="n"/>
      <c r="AL514" s="12" t="n"/>
      <c r="AM514" s="13">
        <f>COUNT(H514:AL514)</f>
        <v/>
      </c>
      <c r="AN514" s="12" t="n"/>
      <c r="AO514" s="12" t="n"/>
      <c r="AP514" s="12" t="n"/>
      <c r="AQ514" s="12" t="n"/>
      <c r="AR514" s="12" t="n"/>
      <c r="AS514" s="12" t="n"/>
      <c r="AT514" s="13">
        <f>SUM(H514:AL514)</f>
        <v/>
      </c>
      <c r="AU514" s="12" t="n"/>
      <c r="AV514" s="13">
        <f>SUM(H514,I514,J514,K514,L514,M514,N514,O514,T514,U514,AA514,AB514,AH514,AI514)</f>
        <v/>
      </c>
      <c r="AW514" s="12" t="n"/>
    </row>
    <row r="515" spans="1:49" ht="15.75" customHeight="1" s="55">
      <c r="A515" s="12" t="n">
        <v>509</v>
      </c>
      <c r="B515" s="12" t="s">
        <v>225</v>
      </c>
      <c r="C515" s="12" t="s">
        <v>193</v>
      </c>
      <c r="D515" s="12" t="s">
        <v>226</v>
      </c>
      <c r="E515" s="12" t="s">
        <v>177</v>
      </c>
      <c r="F515" s="12" t="s">
        <v>32</v>
      </c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  <c r="AJ515" s="15" t="n">
        <v>0.01553</v>
      </c>
      <c r="AK515" s="12" t="n"/>
      <c r="AL515" s="12" t="n"/>
      <c r="AM515" s="13">
        <f>COUNT(H515:AL515)</f>
        <v/>
      </c>
      <c r="AN515" s="12" t="n"/>
      <c r="AO515" s="12" t="n"/>
      <c r="AP515" s="12" t="n"/>
      <c r="AQ515" s="12" t="n"/>
      <c r="AR515" s="12" t="n"/>
      <c r="AS515" s="12" t="n"/>
      <c r="AT515" s="13">
        <f>SUM(H515:AL515)</f>
        <v/>
      </c>
      <c r="AU515" s="12" t="n"/>
      <c r="AV515" s="13">
        <f>SUM(H515,I515,J515,K515,L515,M515,N515,O515,T515,U515,AA515,AB515,AH515,AI515)</f>
        <v/>
      </c>
      <c r="AW515" s="12" t="n"/>
    </row>
    <row r="516" spans="1:49" ht="15.75" customHeight="1" s="55">
      <c r="A516" s="12" t="n">
        <v>510</v>
      </c>
      <c r="B516" s="12" t="s">
        <v>225</v>
      </c>
      <c r="C516" s="12" t="s">
        <v>193</v>
      </c>
      <c r="D516" s="12" t="s">
        <v>226</v>
      </c>
      <c r="E516" s="12" t="s">
        <v>65</v>
      </c>
      <c r="F516" s="12" t="s">
        <v>32</v>
      </c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  <c r="AJ516" s="15" t="n">
        <v>7.98447</v>
      </c>
      <c r="AK516" s="15" t="n">
        <v>7.94063</v>
      </c>
      <c r="AL516" s="15" t="n">
        <v>3.78207</v>
      </c>
      <c r="AM516" s="13">
        <f>COUNT(H516:AL516)</f>
        <v/>
      </c>
      <c r="AN516" s="12" t="n"/>
      <c r="AO516" s="12" t="n"/>
      <c r="AP516" s="12" t="n"/>
      <c r="AQ516" s="12" t="n"/>
      <c r="AR516" s="12" t="n"/>
      <c r="AS516" s="12" t="n"/>
      <c r="AT516" s="13">
        <f>SUM(H516:AL516)</f>
        <v/>
      </c>
      <c r="AU516" s="12" t="n"/>
      <c r="AV516" s="13">
        <f>SUM(H516,I516,J516,K516,L516,M516,N516,O516,T516,U516,AA516,AB516,AH516,AI516)</f>
        <v/>
      </c>
      <c r="AW516" s="12" t="n"/>
    </row>
    <row r="517" spans="1:49" ht="15.75" customHeight="1" s="55">
      <c r="A517" s="12" t="n">
        <v>511</v>
      </c>
      <c r="B517" s="12" t="s">
        <v>225</v>
      </c>
      <c r="C517" s="12" t="s">
        <v>193</v>
      </c>
      <c r="D517" s="12" t="s">
        <v>226</v>
      </c>
      <c r="E517" s="12" t="s">
        <v>115</v>
      </c>
      <c r="F517" s="12" t="s">
        <v>32</v>
      </c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  <c r="AJ517" s="12" t="n"/>
      <c r="AK517" s="15" t="n">
        <v>0.05937</v>
      </c>
      <c r="AL517" s="12" t="n"/>
      <c r="AM517" s="13">
        <f>COUNT(H517:AL517)</f>
        <v/>
      </c>
      <c r="AN517" s="12" t="n"/>
      <c r="AO517" s="12" t="n"/>
      <c r="AP517" s="12" t="n"/>
      <c r="AQ517" s="12" t="n"/>
      <c r="AR517" s="12" t="n"/>
      <c r="AS517" s="12" t="n"/>
      <c r="AT517" s="13">
        <f>SUM(H517:AL517)</f>
        <v/>
      </c>
      <c r="AU517" s="12" t="n"/>
      <c r="AV517" s="13">
        <f>SUM(H517,I517,J517,K517,L517,M517,N517,O517,T517,U517,AA517,AB517,AH517,AI517)</f>
        <v/>
      </c>
      <c r="AW517" s="12" t="n"/>
    </row>
    <row r="518" spans="1:49" ht="15.75" customHeight="1" s="55">
      <c r="A518" s="12" t="n">
        <v>512</v>
      </c>
      <c r="B518" s="12" t="s">
        <v>225</v>
      </c>
      <c r="C518" s="12" t="s">
        <v>193</v>
      </c>
      <c r="D518" s="12" t="s">
        <v>226</v>
      </c>
      <c r="E518" s="12" t="s">
        <v>149</v>
      </c>
      <c r="F518" s="12" t="s">
        <v>32</v>
      </c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  <c r="AJ518" s="12" t="n"/>
      <c r="AK518" s="12" t="n"/>
      <c r="AL518" s="15" t="n"/>
      <c r="AM518" s="13">
        <f>COUNT(H518:AL518)</f>
        <v/>
      </c>
      <c r="AN518" s="12" t="n"/>
      <c r="AO518" s="12" t="n"/>
      <c r="AP518" s="12" t="n"/>
      <c r="AQ518" s="12" t="n"/>
      <c r="AR518" s="12" t="n"/>
      <c r="AS518" s="12" t="n"/>
      <c r="AT518" s="13">
        <f>SUM(H518:AL518)</f>
        <v/>
      </c>
      <c r="AU518" s="12" t="n"/>
      <c r="AV518" s="13">
        <f>SUM(H518,I518,J518,K518,L518,M518,N518,O518,T518,U518,AA518,AB518,AH518,AI518)</f>
        <v/>
      </c>
      <c r="AW518" s="12" t="n"/>
    </row>
    <row r="519" spans="1:49">
      <c r="A519" s="14" t="n">
        <v>513</v>
      </c>
      <c r="B519" s="14" t="s">
        <v>225</v>
      </c>
      <c r="C519" s="14" t="s">
        <v>193</v>
      </c>
      <c r="D519" s="14" t="s">
        <v>226</v>
      </c>
      <c r="E519" s="14" t="s">
        <v>33</v>
      </c>
      <c r="F519" s="14" t="n"/>
      <c r="G519" s="14" t="n"/>
      <c r="H519" s="14" t="n">
        <v>0</v>
      </c>
      <c r="I519" s="14" t="n">
        <v>0</v>
      </c>
      <c r="J519" s="14" t="n">
        <v>0</v>
      </c>
      <c r="K519" s="14" t="n">
        <v>0</v>
      </c>
      <c r="L519" s="14" t="n">
        <v>0</v>
      </c>
      <c r="M519" s="14" t="n">
        <v>0</v>
      </c>
      <c r="N519" s="14" t="n">
        <v>0</v>
      </c>
      <c r="O519" s="14" t="n">
        <v>0</v>
      </c>
      <c r="P519" s="14" t="n">
        <v>8</v>
      </c>
      <c r="Q519" s="14" t="n">
        <v>8</v>
      </c>
      <c r="R519" s="14" t="n">
        <v>8</v>
      </c>
      <c r="S519" s="14" t="n">
        <v>8</v>
      </c>
      <c r="T519" s="14" t="n">
        <v>0</v>
      </c>
      <c r="U519" s="14" t="n">
        <v>0</v>
      </c>
      <c r="V519" s="14" t="n">
        <v>8</v>
      </c>
      <c r="W519" s="14" t="n">
        <v>8</v>
      </c>
      <c r="X519" s="14" t="n">
        <v>8</v>
      </c>
      <c r="Y519" s="14" t="n">
        <v>8</v>
      </c>
      <c r="Z519" s="14" t="n">
        <v>8</v>
      </c>
      <c r="AA519" s="14" t="n">
        <v>0</v>
      </c>
      <c r="AB519" s="14" t="n">
        <v>0</v>
      </c>
      <c r="AC519" s="14" t="n">
        <v>8</v>
      </c>
      <c r="AD519" s="14" t="n">
        <v>8</v>
      </c>
      <c r="AE519" s="14" t="n">
        <v>8</v>
      </c>
      <c r="AF519" s="14" t="n">
        <v>8</v>
      </c>
      <c r="AG519" s="14" t="n">
        <v>8</v>
      </c>
      <c r="AH519" s="14" t="n">
        <v>0</v>
      </c>
      <c r="AI519" s="14" t="n">
        <v>0</v>
      </c>
      <c r="AJ519" s="14" t="n">
        <v>8</v>
      </c>
      <c r="AK519" s="14" t="n">
        <v>8</v>
      </c>
      <c r="AL519" s="14" t="n">
        <v>8</v>
      </c>
      <c r="AM519" s="14">
        <f>COUNT(IF(SUM(H507)&gt;0,1,"FALSE"),IF(SUM(I507)&gt;0,1,"FALSE"),IF(SUM(J507)&gt;0,1,"FALSE"),IF(SUM(K507)&gt;0,1,"FALSE"),IF(SUM(L507)&gt;0,1,"FALSE"),IF(SUM(M507)&gt;0,1,"FALSE"),IF(SUM(N507)&gt;0,1,"FALSE"),IF(SUM(O507,O508)&gt;0,1,"FALSE"),IF(SUM(P509,P507)&gt;0,1,"FALSE"),IF(SUM(Q507)&gt;0,1,"FALSE"),IF(SUM(R507,R510)&gt;0,1,"FALSE"),IF(SUM(S507,S510)&gt;0,1,"FALSE"),IF(SUM(T507)&gt;0,1,"FALSE"),IF(SUM(U507)&gt;0,1,"FALSE"),IF(SUM(V513,V511,V507,V512)&gt;0,1,"FALSE"),IF(SUM(W507,W510)&gt;0,1,"FALSE"),IF(SUM(X507,X514)&gt;0,1,"FALSE"),IF(SUM(Y507,Y514)&gt;0,1,"FALSE"),IF(SUM(Z507,Z514)&gt;0,1,"FALSE"),IF(SUM(AA514,AA507)&gt;0,1,"FALSE"),IF(SUM(AB507,AB514)&gt;0,1,"FALSE"),IF(SUM(AC507,AC514)&gt;0,1,"FALSE"),IF(SUM(AD507)&gt;0,1,"FALSE"),IF(SUM(AE507)&gt;0,1,"FALSE"),IF(SUM(AF514,AF512,AF507)&gt;0,1,"FALSE"),IF(SUM(AG514,AG507)&gt;0,1,"FALSE"),IF(SUM(AH507)&gt;0,1,"FALSE"),IF(SUM(AI507)&gt;0,1,"FALSE"),IF(SUM(AJ516,AJ507,AJ515)&gt;0,1,"FALSE"),IF(SUM(AK507,AK517,AK516)&gt;0,1,"FALSE"),IF(SUM(AL509,AL507,AL516,AL518)&gt;0,1,"FALSE"))</f>
        <v/>
      </c>
      <c r="AN519" s="14" t="n"/>
      <c r="AO519" s="14">
        <f>MAX(AO507:AO518)</f>
        <v/>
      </c>
      <c r="AP519" s="14">
        <f>MAX(AP507:AP518)</f>
        <v/>
      </c>
      <c r="AQ519" s="14">
        <f>MAX(AQ507:AQ518)</f>
        <v/>
      </c>
      <c r="AR519" s="14">
        <f>MAX(AR507:AR518)</f>
        <v/>
      </c>
      <c r="AS519" s="14">
        <f>SUM(AS507:AS518)</f>
        <v/>
      </c>
      <c r="AT519" s="14">
        <f>SUM(AT507:AT518)</f>
        <v/>
      </c>
      <c r="AU519" s="14">
        <f>SUM(AU507:AU518)</f>
        <v/>
      </c>
      <c r="AV519" s="14">
        <f>SUM(AV507:AV518)</f>
        <v/>
      </c>
      <c r="AW519" s="14">
        <f>SUM(AW507:AW518)</f>
        <v/>
      </c>
    </row>
    <row r="520" spans="1:49">
      <c r="A520" s="12" t="n">
        <v>514</v>
      </c>
      <c r="B520" s="12" t="s">
        <v>227</v>
      </c>
      <c r="C520" s="12" t="s">
        <v>228</v>
      </c>
      <c r="D520" s="12" t="s">
        <v>229</v>
      </c>
      <c r="E520" s="12" t="s">
        <v>43</v>
      </c>
      <c r="F520" s="12" t="s">
        <v>32</v>
      </c>
      <c r="G520" s="12" t="n"/>
      <c r="H520" s="12" t="s">
        <v>7</v>
      </c>
      <c r="I520" s="12" t="s">
        <v>7</v>
      </c>
      <c r="J520" s="12" t="s">
        <v>7</v>
      </c>
      <c r="K520" s="12" t="s">
        <v>7</v>
      </c>
      <c r="L520" s="12" t="s">
        <v>7</v>
      </c>
      <c r="M520" s="12" t="s">
        <v>7</v>
      </c>
      <c r="N520" s="12" t="s">
        <v>7</v>
      </c>
      <c r="O520" s="12" t="s">
        <v>7</v>
      </c>
      <c r="P520" s="12" t="n">
        <v>8</v>
      </c>
      <c r="Q520" s="12" t="n">
        <v>8</v>
      </c>
      <c r="R520" s="12" t="n">
        <v>8</v>
      </c>
      <c r="S520" s="12" t="n">
        <v>8</v>
      </c>
      <c r="T520" s="12" t="s">
        <v>7</v>
      </c>
      <c r="U520" s="12" t="s">
        <v>7</v>
      </c>
      <c r="V520" s="12" t="n">
        <v>8</v>
      </c>
      <c r="W520" s="12" t="n">
        <v>8</v>
      </c>
      <c r="X520" s="12" t="n">
        <v>8</v>
      </c>
      <c r="Y520" s="12" t="n">
        <v>8</v>
      </c>
      <c r="Z520" s="12" t="n">
        <v>8</v>
      </c>
      <c r="AA520" s="12" t="s">
        <v>7</v>
      </c>
      <c r="AB520" s="12" t="s">
        <v>7</v>
      </c>
      <c r="AC520" s="12" t="n">
        <v>8</v>
      </c>
      <c r="AD520" s="12" t="n">
        <v>8</v>
      </c>
      <c r="AE520" s="12" t="n">
        <v>8</v>
      </c>
      <c r="AF520" s="12" t="n">
        <v>8</v>
      </c>
      <c r="AG520" s="12" t="n">
        <v>8</v>
      </c>
      <c r="AH520" s="12" t="s">
        <v>7</v>
      </c>
      <c r="AI520" s="12" t="s">
        <v>7</v>
      </c>
      <c r="AJ520" s="12" t="n">
        <v>8</v>
      </c>
      <c r="AK520" s="12" t="n">
        <v>8</v>
      </c>
      <c r="AL520" s="12" t="n">
        <v>8</v>
      </c>
      <c r="AM520" s="13">
        <f>COUNT(H520:AL520)</f>
        <v/>
      </c>
      <c r="AN520" s="12" t="n"/>
      <c r="AO520" s="13">
        <f>COUNTIF(H520:AL520,"О")</f>
        <v/>
      </c>
      <c r="AP520" s="13">
        <f>COUNTIF(H520:AL520,"От")</f>
        <v/>
      </c>
      <c r="AQ520" s="13">
        <f>COUNTIF(H520:AL520,"Б")</f>
        <v/>
      </c>
      <c r="AR520" s="13">
        <f>COUNTIF(H520:AL520,"Н")</f>
        <v/>
      </c>
      <c r="AS520" s="12" t="n"/>
      <c r="AT520" s="13">
        <f>SUM(H520:AL520)</f>
        <v/>
      </c>
      <c r="AU520" s="12" t="n"/>
      <c r="AV520" s="13">
        <f>SUM(H520,I520,J520,K520,L520,M520,N520,O520,T520,U520,AA520,AB520,AH520,AI520)</f>
        <v/>
      </c>
      <c r="AW520" s="12" t="n"/>
    </row>
    <row r="521" spans="1:49">
      <c r="A521" s="14" t="n">
        <v>515</v>
      </c>
      <c r="B521" s="14" t="s">
        <v>227</v>
      </c>
      <c r="C521" s="14" t="s">
        <v>228</v>
      </c>
      <c r="D521" s="14" t="s">
        <v>229</v>
      </c>
      <c r="E521" s="14" t="s">
        <v>33</v>
      </c>
      <c r="F521" s="14" t="n"/>
      <c r="G521" s="14" t="n"/>
      <c r="H521" s="14" t="n">
        <v>0</v>
      </c>
      <c r="I521" s="14" t="n">
        <v>0</v>
      </c>
      <c r="J521" s="14" t="n">
        <v>0</v>
      </c>
      <c r="K521" s="14" t="n">
        <v>0</v>
      </c>
      <c r="L521" s="14" t="n">
        <v>0</v>
      </c>
      <c r="M521" s="14" t="n">
        <v>0</v>
      </c>
      <c r="N521" s="14" t="n">
        <v>0</v>
      </c>
      <c r="O521" s="14" t="n">
        <v>0</v>
      </c>
      <c r="P521" s="14" t="n">
        <v>8</v>
      </c>
      <c r="Q521" s="14" t="n">
        <v>8</v>
      </c>
      <c r="R521" s="14" t="n">
        <v>8</v>
      </c>
      <c r="S521" s="14" t="n">
        <v>8</v>
      </c>
      <c r="T521" s="14" t="n">
        <v>0</v>
      </c>
      <c r="U521" s="14" t="n">
        <v>0</v>
      </c>
      <c r="V521" s="14" t="n">
        <v>8</v>
      </c>
      <c r="W521" s="14" t="n">
        <v>8</v>
      </c>
      <c r="X521" s="14" t="n">
        <v>8</v>
      </c>
      <c r="Y521" s="14" t="n">
        <v>8</v>
      </c>
      <c r="Z521" s="14" t="n">
        <v>8</v>
      </c>
      <c r="AA521" s="14" t="n">
        <v>0</v>
      </c>
      <c r="AB521" s="14" t="n">
        <v>0</v>
      </c>
      <c r="AC521" s="14" t="n">
        <v>8</v>
      </c>
      <c r="AD521" s="14" t="n">
        <v>8</v>
      </c>
      <c r="AE521" s="14" t="n">
        <v>8</v>
      </c>
      <c r="AF521" s="14" t="n">
        <v>8</v>
      </c>
      <c r="AG521" s="14" t="n">
        <v>8</v>
      </c>
      <c r="AH521" s="14" t="n">
        <v>0</v>
      </c>
      <c r="AI521" s="14" t="n">
        <v>0</v>
      </c>
      <c r="AJ521" s="14" t="n">
        <v>8</v>
      </c>
      <c r="AK521" s="14" t="n">
        <v>8</v>
      </c>
      <c r="AL521" s="14" t="n">
        <v>8</v>
      </c>
      <c r="AM521" s="14">
        <f>COUNT(IF(SUM(H520)&gt;0,1,"FALSE"),IF(SUM(I520)&gt;0,1,"FALSE"),IF(SUM(J520)&gt;0,1,"FALSE"),IF(SUM(K520)&gt;0,1,"FALSE"),IF(SUM(L520)&gt;0,1,"FALSE"),IF(SUM(M520)&gt;0,1,"FALSE"),IF(SUM(N520)&gt;0,1,"FALSE"),IF(SUM(O520)&gt;0,1,"FALSE"),IF(SUM(P520)&gt;0,1,"FALSE"),IF(SUM(Q520)&gt;0,1,"FALSE"),IF(SUM(R520)&gt;0,1,"FALSE"),IF(SUM(S520)&gt;0,1,"FALSE"),IF(SUM(T520)&gt;0,1,"FALSE"),IF(SUM(U520)&gt;0,1,"FALSE"),IF(SUM(V520)&gt;0,1,"FALSE"),IF(SUM(W520)&gt;0,1,"FALSE"),IF(SUM(X520)&gt;0,1,"FALSE"),IF(SUM(Y520)&gt;0,1,"FALSE"),IF(SUM(Z520)&gt;0,1,"FALSE"),IF(SUM(AA520)&gt;0,1,"FALSE"),IF(SUM(AB520)&gt;0,1,"FALSE"),IF(SUM(AC520)&gt;0,1,"FALSE"),IF(SUM(AD520)&gt;0,1,"FALSE"),IF(SUM(AE520)&gt;0,1,"FALSE"),IF(SUM(AF520)&gt;0,1,"FALSE"),IF(SUM(AG520)&gt;0,1,"FALSE"),IF(SUM(AH520)&gt;0,1,"FALSE"),IF(SUM(AI520)&gt;0,1,"FALSE"),IF(SUM(AJ520)&gt;0,1,"FALSE"),IF(SUM(AK520)&gt;0,1,"FALSE"),IF(SUM(AL520)&gt;0,1,"FALSE"))</f>
        <v/>
      </c>
      <c r="AN521" s="14" t="n"/>
      <c r="AO521" s="14">
        <f>MAX(AO520:AO520)</f>
        <v/>
      </c>
      <c r="AP521" s="14">
        <f>MAX(AP520:AP520)</f>
        <v/>
      </c>
      <c r="AQ521" s="14">
        <f>MAX(AQ520:AQ520)</f>
        <v/>
      </c>
      <c r="AR521" s="14">
        <f>MAX(AR520:AR520)</f>
        <v/>
      </c>
      <c r="AS521" s="14">
        <f>SUM(AS520:AS520)</f>
        <v/>
      </c>
      <c r="AT521" s="14">
        <f>SUM(AT520:AT520)</f>
        <v/>
      </c>
      <c r="AU521" s="14">
        <f>SUM(AU520:AU520)</f>
        <v/>
      </c>
      <c r="AV521" s="14">
        <f>SUM(AV520:AV520)</f>
        <v/>
      </c>
      <c r="AW521" s="14">
        <f>SUM(AW520:AW520)</f>
        <v/>
      </c>
    </row>
    <row r="522" spans="1:49">
      <c r="A522" s="12" t="n">
        <v>516</v>
      </c>
      <c r="B522" s="12" t="s">
        <v>230</v>
      </c>
      <c r="C522" s="12" t="s">
        <v>228</v>
      </c>
      <c r="D522" s="12" t="s">
        <v>229</v>
      </c>
      <c r="E522" s="12" t="s">
        <v>43</v>
      </c>
      <c r="F522" s="12" t="s">
        <v>32</v>
      </c>
      <c r="G522" s="12" t="n"/>
      <c r="H522" s="12" t="s">
        <v>7</v>
      </c>
      <c r="I522" s="12" t="s">
        <v>7</v>
      </c>
      <c r="J522" s="12" t="s">
        <v>7</v>
      </c>
      <c r="K522" s="12" t="s">
        <v>7</v>
      </c>
      <c r="L522" s="12" t="s">
        <v>7</v>
      </c>
      <c r="M522" s="12" t="s">
        <v>7</v>
      </c>
      <c r="N522" s="12" t="s">
        <v>7</v>
      </c>
      <c r="O522" s="12" t="s">
        <v>7</v>
      </c>
      <c r="P522" s="12" t="n">
        <v>8</v>
      </c>
      <c r="Q522" s="12" t="n">
        <v>8</v>
      </c>
      <c r="R522" s="12" t="n">
        <v>8</v>
      </c>
      <c r="S522" s="12" t="n">
        <v>8</v>
      </c>
      <c r="T522" s="12" t="s">
        <v>7</v>
      </c>
      <c r="U522" s="12" t="s">
        <v>7</v>
      </c>
      <c r="V522" s="12" t="n">
        <v>8</v>
      </c>
      <c r="W522" s="12" t="n">
        <v>8</v>
      </c>
      <c r="X522" s="12" t="n">
        <v>8</v>
      </c>
      <c r="Y522" s="12" t="n">
        <v>8</v>
      </c>
      <c r="Z522" s="12" t="n">
        <v>8</v>
      </c>
      <c r="AA522" s="12" t="s">
        <v>7</v>
      </c>
      <c r="AB522" s="12" t="s">
        <v>7</v>
      </c>
      <c r="AC522" s="12" t="n">
        <v>8</v>
      </c>
      <c r="AD522" s="12" t="n">
        <v>8</v>
      </c>
      <c r="AE522" s="12" t="n">
        <v>8</v>
      </c>
      <c r="AF522" s="12" t="n">
        <v>8</v>
      </c>
      <c r="AG522" s="12" t="n">
        <v>8</v>
      </c>
      <c r="AH522" s="12" t="s">
        <v>7</v>
      </c>
      <c r="AI522" s="12" t="s">
        <v>7</v>
      </c>
      <c r="AJ522" s="12" t="n">
        <v>8</v>
      </c>
      <c r="AK522" s="12" t="n">
        <v>8</v>
      </c>
      <c r="AL522" s="12" t="n">
        <v>8</v>
      </c>
      <c r="AM522" s="13">
        <f>COUNT(H522:AL522)</f>
        <v/>
      </c>
      <c r="AN522" s="12" t="n"/>
      <c r="AO522" s="13">
        <f>COUNTIF(H522:AL522,"О")</f>
        <v/>
      </c>
      <c r="AP522" s="13">
        <f>COUNTIF(H522:AL522,"От")</f>
        <v/>
      </c>
      <c r="AQ522" s="13">
        <f>COUNTIF(H522:AL522,"Б")</f>
        <v/>
      </c>
      <c r="AR522" s="13">
        <f>COUNTIF(H522:AL522,"Н")</f>
        <v/>
      </c>
      <c r="AS522" s="12" t="n"/>
      <c r="AT522" s="13">
        <f>SUM(H522:AL522)</f>
        <v/>
      </c>
      <c r="AU522" s="12" t="n"/>
      <c r="AV522" s="13">
        <f>SUM(H522,I522,J522,K522,L522,M522,N522,O522,T522,U522,AA522,AB522,AH522,AI522)</f>
        <v/>
      </c>
      <c r="AW522" s="12" t="n"/>
    </row>
    <row r="523" spans="1:49">
      <c r="A523" s="14" t="n">
        <v>517</v>
      </c>
      <c r="B523" s="14" t="s">
        <v>230</v>
      </c>
      <c r="C523" s="14" t="s">
        <v>228</v>
      </c>
      <c r="D523" s="14" t="s">
        <v>229</v>
      </c>
      <c r="E523" s="14" t="s">
        <v>33</v>
      </c>
      <c r="F523" s="14" t="n"/>
      <c r="G523" s="14" t="n"/>
      <c r="H523" s="14" t="n">
        <v>0</v>
      </c>
      <c r="I523" s="14" t="n">
        <v>0</v>
      </c>
      <c r="J523" s="14" t="n">
        <v>0</v>
      </c>
      <c r="K523" s="14" t="n">
        <v>0</v>
      </c>
      <c r="L523" s="14" t="n">
        <v>0</v>
      </c>
      <c r="M523" s="14" t="n">
        <v>0</v>
      </c>
      <c r="N523" s="14" t="n">
        <v>0</v>
      </c>
      <c r="O523" s="14" t="n">
        <v>0</v>
      </c>
      <c r="P523" s="14" t="n">
        <v>8</v>
      </c>
      <c r="Q523" s="14" t="n">
        <v>8</v>
      </c>
      <c r="R523" s="14" t="n">
        <v>8</v>
      </c>
      <c r="S523" s="14" t="n">
        <v>8</v>
      </c>
      <c r="T523" s="14" t="n">
        <v>0</v>
      </c>
      <c r="U523" s="14" t="n">
        <v>0</v>
      </c>
      <c r="V523" s="14" t="n">
        <v>8</v>
      </c>
      <c r="W523" s="14" t="n">
        <v>8</v>
      </c>
      <c r="X523" s="14" t="n">
        <v>8</v>
      </c>
      <c r="Y523" s="14" t="n">
        <v>8</v>
      </c>
      <c r="Z523" s="14" t="n">
        <v>8</v>
      </c>
      <c r="AA523" s="14" t="n">
        <v>0</v>
      </c>
      <c r="AB523" s="14" t="n">
        <v>0</v>
      </c>
      <c r="AC523" s="14" t="n">
        <v>8</v>
      </c>
      <c r="AD523" s="14" t="n">
        <v>8</v>
      </c>
      <c r="AE523" s="14" t="n">
        <v>8</v>
      </c>
      <c r="AF523" s="14" t="n">
        <v>8</v>
      </c>
      <c r="AG523" s="14" t="n">
        <v>8</v>
      </c>
      <c r="AH523" s="14" t="n">
        <v>0</v>
      </c>
      <c r="AI523" s="14" t="n">
        <v>0</v>
      </c>
      <c r="AJ523" s="14" t="n">
        <v>8</v>
      </c>
      <c r="AK523" s="14" t="n">
        <v>8</v>
      </c>
      <c r="AL523" s="14" t="n">
        <v>8</v>
      </c>
      <c r="AM523" s="14">
        <f>COUNT(IF(SUM(H522)&gt;0,1,"FALSE"),IF(SUM(I522)&gt;0,1,"FALSE"),IF(SUM(J522)&gt;0,1,"FALSE"),IF(SUM(K522)&gt;0,1,"FALSE"),IF(SUM(L522)&gt;0,1,"FALSE"),IF(SUM(M522)&gt;0,1,"FALSE"),IF(SUM(N522)&gt;0,1,"FALSE"),IF(SUM(O522)&gt;0,1,"FALSE"),IF(SUM(P522)&gt;0,1,"FALSE"),IF(SUM(Q522)&gt;0,1,"FALSE"),IF(SUM(R522)&gt;0,1,"FALSE"),IF(SUM(S522)&gt;0,1,"FALSE"),IF(SUM(T522)&gt;0,1,"FALSE"),IF(SUM(U522)&gt;0,1,"FALSE"),IF(SUM(V522)&gt;0,1,"FALSE"),IF(SUM(W522)&gt;0,1,"FALSE"),IF(SUM(X522)&gt;0,1,"FALSE"),IF(SUM(Y522)&gt;0,1,"FALSE"),IF(SUM(Z522)&gt;0,1,"FALSE"),IF(SUM(AA522)&gt;0,1,"FALSE"),IF(SUM(AB522)&gt;0,1,"FALSE"),IF(SUM(AC522)&gt;0,1,"FALSE"),IF(SUM(AD522)&gt;0,1,"FALSE"),IF(SUM(AE522)&gt;0,1,"FALSE"),IF(SUM(AF522)&gt;0,1,"FALSE"),IF(SUM(AG522)&gt;0,1,"FALSE"),IF(SUM(AH522)&gt;0,1,"FALSE"),IF(SUM(AI522)&gt;0,1,"FALSE"),IF(SUM(AJ522)&gt;0,1,"FALSE"),IF(SUM(AK522)&gt;0,1,"FALSE"),IF(SUM(AL522)&gt;0,1,"FALSE"))</f>
        <v/>
      </c>
      <c r="AN523" s="14" t="n"/>
      <c r="AO523" s="14">
        <f>MAX(AO522:AO522)</f>
        <v/>
      </c>
      <c r="AP523" s="14">
        <f>MAX(AP522:AP522)</f>
        <v/>
      </c>
      <c r="AQ523" s="14">
        <f>MAX(AQ522:AQ522)</f>
        <v/>
      </c>
      <c r="AR523" s="14">
        <f>MAX(AR522:AR522)</f>
        <v/>
      </c>
      <c r="AS523" s="14">
        <f>SUM(AS522:AS522)</f>
        <v/>
      </c>
      <c r="AT523" s="14">
        <f>SUM(AT522:AT522)</f>
        <v/>
      </c>
      <c r="AU523" s="14">
        <f>SUM(AU522:AU522)</f>
        <v/>
      </c>
      <c r="AV523" s="14">
        <f>SUM(AV522:AV522)</f>
        <v/>
      </c>
      <c r="AW523" s="14">
        <f>SUM(AW522:AW522)</f>
        <v/>
      </c>
    </row>
    <row r="524" spans="1:49">
      <c r="A524" s="12" t="n">
        <v>518</v>
      </c>
      <c r="B524" s="12" t="s">
        <v>231</v>
      </c>
      <c r="C524" s="12" t="s">
        <v>228</v>
      </c>
      <c r="D524" s="12" t="s">
        <v>232</v>
      </c>
      <c r="E524" s="12" t="s">
        <v>43</v>
      </c>
      <c r="F524" s="12" t="s">
        <v>32</v>
      </c>
      <c r="G524" s="12" t="n"/>
      <c r="H524" s="12" t="s">
        <v>7</v>
      </c>
      <c r="I524" s="12" t="s">
        <v>7</v>
      </c>
      <c r="J524" s="12" t="s">
        <v>7</v>
      </c>
      <c r="K524" s="12" t="s">
        <v>7</v>
      </c>
      <c r="L524" s="12" t="s">
        <v>7</v>
      </c>
      <c r="M524" s="12" t="s">
        <v>7</v>
      </c>
      <c r="N524" s="12" t="s">
        <v>7</v>
      </c>
      <c r="O524" s="12" t="s">
        <v>7</v>
      </c>
      <c r="P524" s="12" t="n">
        <v>8</v>
      </c>
      <c r="Q524" s="12" t="n">
        <v>8</v>
      </c>
      <c r="R524" s="12" t="n">
        <v>8</v>
      </c>
      <c r="S524" s="12" t="n">
        <v>8</v>
      </c>
      <c r="T524" s="12" t="s">
        <v>7</v>
      </c>
      <c r="U524" s="12" t="s">
        <v>7</v>
      </c>
      <c r="V524" s="12" t="n">
        <v>8</v>
      </c>
      <c r="W524" s="12" t="n">
        <v>8</v>
      </c>
      <c r="X524" s="12" t="n">
        <v>8</v>
      </c>
      <c r="Y524" s="12" t="n">
        <v>8</v>
      </c>
      <c r="Z524" s="12" t="n">
        <v>8</v>
      </c>
      <c r="AA524" s="12" t="s">
        <v>7</v>
      </c>
      <c r="AB524" s="12" t="s">
        <v>7</v>
      </c>
      <c r="AC524" s="12" t="n">
        <v>8</v>
      </c>
      <c r="AD524" s="12" t="n">
        <v>8</v>
      </c>
      <c r="AE524" s="12" t="n">
        <v>8</v>
      </c>
      <c r="AF524" s="12" t="n"/>
      <c r="AG524" s="12" t="n"/>
      <c r="AH524" s="12" t="s">
        <v>7</v>
      </c>
      <c r="AI524" s="12" t="s">
        <v>7</v>
      </c>
      <c r="AJ524" s="12" t="n">
        <v>8</v>
      </c>
      <c r="AK524" s="12" t="n">
        <v>8</v>
      </c>
      <c r="AL524" s="12" t="n">
        <v>8</v>
      </c>
      <c r="AM524" s="13">
        <f>COUNT(H524:AL524)</f>
        <v/>
      </c>
      <c r="AN524" s="12" t="n"/>
      <c r="AO524" s="13">
        <f>COUNTIF(H524:AL524,"О")</f>
        <v/>
      </c>
      <c r="AP524" s="13">
        <f>COUNTIF(H524:AL524,"От")</f>
        <v/>
      </c>
      <c r="AQ524" s="13">
        <f>COUNTIF(H524:AL524,"Б")</f>
        <v/>
      </c>
      <c r="AR524" s="13">
        <f>COUNTIF(H524:AL524,"Н")</f>
        <v/>
      </c>
      <c r="AS524" s="12" t="n"/>
      <c r="AT524" s="13">
        <f>SUM(H524:AL524)</f>
        <v/>
      </c>
      <c r="AU524" s="12" t="n"/>
      <c r="AV524" s="13">
        <f>SUM(H524,I524,J524,K524,L524,M524,N524,O524,T524,U524,AA524,AB524,AH524,AI524)</f>
        <v/>
      </c>
      <c r="AW524" s="12" t="n"/>
    </row>
    <row r="525" spans="1:49" ht="15.75" customHeight="1" s="55">
      <c r="A525" s="12" t="n">
        <v>519</v>
      </c>
      <c r="B525" s="12" t="s">
        <v>231</v>
      </c>
      <c r="C525" s="12" t="s">
        <v>228</v>
      </c>
      <c r="D525" s="12" t="s">
        <v>232</v>
      </c>
      <c r="E525" s="12" t="s">
        <v>56</v>
      </c>
      <c r="F525" s="12" t="s">
        <v>32</v>
      </c>
      <c r="G525" s="12" t="s">
        <v>49</v>
      </c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5" t="n">
        <v>8</v>
      </c>
      <c r="AG525" s="15" t="n">
        <v>8</v>
      </c>
      <c r="AH525" s="12" t="n"/>
      <c r="AI525" s="12" t="n"/>
      <c r="AJ525" s="12" t="n"/>
      <c r="AK525" s="12" t="n"/>
      <c r="AL525" s="12" t="n"/>
      <c r="AM525" s="13">
        <f>SUM(H525:AL525)/8</f>
        <v/>
      </c>
      <c r="AN525" s="12" t="n"/>
      <c r="AO525" s="12" t="n"/>
      <c r="AP525" s="12" t="n"/>
      <c r="AQ525" s="12" t="n"/>
      <c r="AR525" s="12" t="n"/>
      <c r="AS525" s="13">
        <f>COUNTIF(H525:AL525,"В")+SUM(H525:AL525)/8</f>
        <v/>
      </c>
      <c r="AT525" s="13">
        <f>SUM(H525:AL525)</f>
        <v/>
      </c>
      <c r="AU525" s="12" t="n"/>
      <c r="AV525" s="12" t="n"/>
      <c r="AW525" s="12" t="n"/>
    </row>
    <row r="526" spans="1:49">
      <c r="A526" s="14" t="n">
        <v>520</v>
      </c>
      <c r="B526" s="14" t="s">
        <v>231</v>
      </c>
      <c r="C526" s="14" t="s">
        <v>228</v>
      </c>
      <c r="D526" s="14" t="s">
        <v>232</v>
      </c>
      <c r="E526" s="14" t="s">
        <v>33</v>
      </c>
      <c r="F526" s="14" t="n"/>
      <c r="G526" s="14" t="n"/>
      <c r="H526" s="14" t="n">
        <v>0</v>
      </c>
      <c r="I526" s="14" t="n">
        <v>0</v>
      </c>
      <c r="J526" s="14" t="n">
        <v>0</v>
      </c>
      <c r="K526" s="14" t="n">
        <v>0</v>
      </c>
      <c r="L526" s="14" t="n">
        <v>0</v>
      </c>
      <c r="M526" s="14" t="n">
        <v>0</v>
      </c>
      <c r="N526" s="14" t="n">
        <v>0</v>
      </c>
      <c r="O526" s="14" t="n">
        <v>0</v>
      </c>
      <c r="P526" s="14" t="n">
        <v>8</v>
      </c>
      <c r="Q526" s="14" t="n">
        <v>8</v>
      </c>
      <c r="R526" s="14" t="n">
        <v>8</v>
      </c>
      <c r="S526" s="14" t="n">
        <v>8</v>
      </c>
      <c r="T526" s="14" t="n">
        <v>0</v>
      </c>
      <c r="U526" s="14" t="n">
        <v>0</v>
      </c>
      <c r="V526" s="14" t="n">
        <v>8</v>
      </c>
      <c r="W526" s="14" t="n">
        <v>8</v>
      </c>
      <c r="X526" s="14" t="n">
        <v>8</v>
      </c>
      <c r="Y526" s="14" t="n">
        <v>8</v>
      </c>
      <c r="Z526" s="14" t="n">
        <v>8</v>
      </c>
      <c r="AA526" s="14" t="n">
        <v>0</v>
      </c>
      <c r="AB526" s="14" t="n">
        <v>0</v>
      </c>
      <c r="AC526" s="14" t="n">
        <v>8</v>
      </c>
      <c r="AD526" s="14" t="n">
        <v>8</v>
      </c>
      <c r="AE526" s="14" t="n">
        <v>8</v>
      </c>
      <c r="AF526" s="14" t="n">
        <v>8</v>
      </c>
      <c r="AG526" s="14" t="n">
        <v>8</v>
      </c>
      <c r="AH526" s="14" t="n">
        <v>0</v>
      </c>
      <c r="AI526" s="14" t="n">
        <v>0</v>
      </c>
      <c r="AJ526" s="14" t="n">
        <v>8</v>
      </c>
      <c r="AK526" s="14" t="n">
        <v>8</v>
      </c>
      <c r="AL526" s="14" t="n">
        <v>8</v>
      </c>
      <c r="AM526" s="14">
        <f>COUNT(IF(SUM(H524)&gt;0,1,"FALSE"),IF(SUM(I524)&gt;0,1,"FALSE"),IF(SUM(J524)&gt;0,1,"FALSE"),IF(SUM(K524)&gt;0,1,"FALSE"),IF(SUM(L524)&gt;0,1,"FALSE"),IF(SUM(M524)&gt;0,1,"FALSE"),IF(SUM(N524)&gt;0,1,"FALSE"),IF(SUM(O524)&gt;0,1,"FALSE"),IF(SUM(P524)&gt;0,1,"FALSE"),IF(SUM(Q524)&gt;0,1,"FALSE"),IF(SUM(R524)&gt;0,1,"FALSE"),IF(SUM(S524)&gt;0,1,"FALSE"),IF(SUM(T524)&gt;0,1,"FALSE"),IF(SUM(U524)&gt;0,1,"FALSE"),IF(SUM(V524)&gt;0,1,"FALSE"),IF(SUM(W524)&gt;0,1,"FALSE"),IF(SUM(X524)&gt;0,1,"FALSE"),IF(SUM(Y524)&gt;0,1,"FALSE"),IF(SUM(Z524)&gt;0,1,"FALSE"),IF(SUM(AA524)&gt;0,1,"FALSE"),IF(SUM(AB524)&gt;0,1,"FALSE"),IF(SUM(AC524)&gt;0,1,"FALSE"),IF(SUM(AD524)&gt;0,1,"FALSE"),IF(SUM(AE524)&gt;0,1,"FALSE"),IF(SUM(AH524)&gt;0,1,"FALSE"),IF(SUM(AI524)&gt;0,1,"FALSE"),IF(SUM(AJ524)&gt;0,1,"FALSE"),IF(SUM(AK524)&gt;0,1,"FALSE"),IF(SUM(AL524)&gt;0,1,"FALSE"),IF(SUM(AF525)&gt;0,1,"FALSE"),IF(SUM(AG525)&gt;0,1,"FALSE"))</f>
        <v/>
      </c>
      <c r="AN526" s="14" t="n"/>
      <c r="AO526" s="14">
        <f>MAX(AO524:AO525)</f>
        <v/>
      </c>
      <c r="AP526" s="14">
        <f>MAX(AP524:AP525)</f>
        <v/>
      </c>
      <c r="AQ526" s="14">
        <f>MAX(AQ524:AQ525)</f>
        <v/>
      </c>
      <c r="AR526" s="14">
        <f>MAX(AR524:AR525)</f>
        <v/>
      </c>
      <c r="AS526" s="14">
        <f>SUM(AS524:AS525)</f>
        <v/>
      </c>
      <c r="AT526" s="14">
        <f>SUM(AT524:AT525)</f>
        <v/>
      </c>
      <c r="AU526" s="14">
        <f>SUM(AU524:AU525)</f>
        <v/>
      </c>
      <c r="AV526" s="14">
        <f>SUM(AV524:AV525)</f>
        <v/>
      </c>
      <c r="AW526" s="14">
        <f>SUM(AW524:AW525)</f>
        <v/>
      </c>
    </row>
    <row r="527" spans="1:49">
      <c r="A527" s="12" t="n">
        <v>521</v>
      </c>
      <c r="B527" s="12" t="s">
        <v>233</v>
      </c>
      <c r="C527" s="12" t="s">
        <v>234</v>
      </c>
      <c r="D527" s="12" t="s">
        <v>235</v>
      </c>
      <c r="E527" s="12" t="s">
        <v>31</v>
      </c>
      <c r="F527" s="12" t="s">
        <v>32</v>
      </c>
      <c r="G527" s="12" t="n"/>
      <c r="H527" s="12" t="s">
        <v>7</v>
      </c>
      <c r="I527" s="12" t="s">
        <v>7</v>
      </c>
      <c r="J527" s="12" t="s">
        <v>7</v>
      </c>
      <c r="K527" s="12" t="s">
        <v>7</v>
      </c>
      <c r="L527" s="12" t="s">
        <v>7</v>
      </c>
      <c r="M527" s="12" t="s">
        <v>7</v>
      </c>
      <c r="N527" s="12" t="s">
        <v>7</v>
      </c>
      <c r="O527" s="12" t="s">
        <v>7</v>
      </c>
      <c r="P527" s="12" t="n">
        <v>8</v>
      </c>
      <c r="Q527" s="12" t="n">
        <v>8</v>
      </c>
      <c r="R527" s="12" t="n">
        <v>8</v>
      </c>
      <c r="S527" s="12" t="n">
        <v>8</v>
      </c>
      <c r="T527" s="12" t="s">
        <v>7</v>
      </c>
      <c r="U527" s="12" t="s">
        <v>7</v>
      </c>
      <c r="V527" s="12" t="n">
        <v>8</v>
      </c>
      <c r="W527" s="12" t="n">
        <v>8</v>
      </c>
      <c r="X527" s="12" t="n">
        <v>8</v>
      </c>
      <c r="Y527" s="12" t="n">
        <v>8</v>
      </c>
      <c r="Z527" s="12" t="n">
        <v>8</v>
      </c>
      <c r="AA527" s="12" t="s">
        <v>7</v>
      </c>
      <c r="AB527" s="12" t="s">
        <v>7</v>
      </c>
      <c r="AC527" s="12" t="n">
        <v>8</v>
      </c>
      <c r="AD527" s="12" t="n">
        <v>8</v>
      </c>
      <c r="AE527" s="12" t="n">
        <v>8</v>
      </c>
      <c r="AF527" s="12" t="n">
        <v>8</v>
      </c>
      <c r="AG527" s="12" t="n">
        <v>8</v>
      </c>
      <c r="AH527" s="12" t="s">
        <v>7</v>
      </c>
      <c r="AI527" s="12" t="s">
        <v>7</v>
      </c>
      <c r="AJ527" s="12" t="n">
        <v>8</v>
      </c>
      <c r="AK527" s="12" t="n">
        <v>8</v>
      </c>
      <c r="AL527" s="12" t="n">
        <v>8</v>
      </c>
      <c r="AM527" s="13">
        <f>COUNT(H527:AL527)</f>
        <v/>
      </c>
      <c r="AN527" s="12" t="n"/>
      <c r="AO527" s="13">
        <f>COUNTIF(H527:AL527,"О")</f>
        <v/>
      </c>
      <c r="AP527" s="13">
        <f>COUNTIF(H527:AL527,"От")</f>
        <v/>
      </c>
      <c r="AQ527" s="13">
        <f>COUNTIF(H527:AL527,"Б")</f>
        <v/>
      </c>
      <c r="AR527" s="13">
        <f>COUNTIF(H527:AL527,"Н")</f>
        <v/>
      </c>
      <c r="AS527" s="12" t="n"/>
      <c r="AT527" s="13">
        <f>SUM(H527:AL527)</f>
        <v/>
      </c>
      <c r="AU527" s="12" t="n"/>
      <c r="AV527" s="13">
        <f>SUM(H527,I527,J527,K527,L527,M527,N527,O527,T527,U527,AA527,AB527,AH527,AI527)</f>
        <v/>
      </c>
      <c r="AW527" s="12" t="n"/>
    </row>
    <row r="528" spans="1:49">
      <c r="A528" s="14" t="n">
        <v>522</v>
      </c>
      <c r="B528" s="14" t="s">
        <v>233</v>
      </c>
      <c r="C528" s="14" t="s">
        <v>234</v>
      </c>
      <c r="D528" s="14" t="s">
        <v>235</v>
      </c>
      <c r="E528" s="14" t="s">
        <v>33</v>
      </c>
      <c r="F528" s="14" t="n"/>
      <c r="G528" s="14" t="n"/>
      <c r="H528" s="14" t="n">
        <v>0</v>
      </c>
      <c r="I528" s="14" t="n">
        <v>0</v>
      </c>
      <c r="J528" s="14" t="n">
        <v>0</v>
      </c>
      <c r="K528" s="14" t="n">
        <v>0</v>
      </c>
      <c r="L528" s="14" t="n">
        <v>0</v>
      </c>
      <c r="M528" s="14" t="n">
        <v>0</v>
      </c>
      <c r="N528" s="14" t="n">
        <v>0</v>
      </c>
      <c r="O528" s="14" t="n">
        <v>0</v>
      </c>
      <c r="P528" s="14" t="n">
        <v>8</v>
      </c>
      <c r="Q528" s="14" t="n">
        <v>8</v>
      </c>
      <c r="R528" s="14" t="n">
        <v>8</v>
      </c>
      <c r="S528" s="14" t="n">
        <v>8</v>
      </c>
      <c r="T528" s="14" t="n">
        <v>0</v>
      </c>
      <c r="U528" s="14" t="n">
        <v>0</v>
      </c>
      <c r="V528" s="14" t="n">
        <v>8</v>
      </c>
      <c r="W528" s="14" t="n">
        <v>8</v>
      </c>
      <c r="X528" s="14" t="n">
        <v>8</v>
      </c>
      <c r="Y528" s="14" t="n">
        <v>8</v>
      </c>
      <c r="Z528" s="14" t="n">
        <v>8</v>
      </c>
      <c r="AA528" s="14" t="n">
        <v>0</v>
      </c>
      <c r="AB528" s="14" t="n">
        <v>0</v>
      </c>
      <c r="AC528" s="14" t="n">
        <v>8</v>
      </c>
      <c r="AD528" s="14" t="n">
        <v>8</v>
      </c>
      <c r="AE528" s="14" t="n">
        <v>8</v>
      </c>
      <c r="AF528" s="14" t="n">
        <v>8</v>
      </c>
      <c r="AG528" s="14" t="n">
        <v>8</v>
      </c>
      <c r="AH528" s="14" t="n">
        <v>0</v>
      </c>
      <c r="AI528" s="14" t="n">
        <v>0</v>
      </c>
      <c r="AJ528" s="14" t="n">
        <v>8</v>
      </c>
      <c r="AK528" s="14" t="n">
        <v>8</v>
      </c>
      <c r="AL528" s="14" t="n">
        <v>8</v>
      </c>
      <c r="AM528" s="14">
        <f>COUNT(IF(SUM(H527)&gt;0,1,"FALSE"),IF(SUM(I527)&gt;0,1,"FALSE"),IF(SUM(J527)&gt;0,1,"FALSE"),IF(SUM(K527)&gt;0,1,"FALSE"),IF(SUM(L527)&gt;0,1,"FALSE"),IF(SUM(M527)&gt;0,1,"FALSE"),IF(SUM(N527)&gt;0,1,"FALSE"),IF(SUM(O527)&gt;0,1,"FALSE"),IF(SUM(P527)&gt;0,1,"FALSE"),IF(SUM(Q527)&gt;0,1,"FALSE"),IF(SUM(R527)&gt;0,1,"FALSE"),IF(SUM(S527)&gt;0,1,"FALSE"),IF(SUM(T527)&gt;0,1,"FALSE"),IF(SUM(U527)&gt;0,1,"FALSE"),IF(SUM(V527)&gt;0,1,"FALSE"),IF(SUM(W527)&gt;0,1,"FALSE"),IF(SUM(X527)&gt;0,1,"FALSE"),IF(SUM(Y527)&gt;0,1,"FALSE"),IF(SUM(Z527)&gt;0,1,"FALSE"),IF(SUM(AA527)&gt;0,1,"FALSE"),IF(SUM(AB527)&gt;0,1,"FALSE"),IF(SUM(AC527)&gt;0,1,"FALSE"),IF(SUM(AD527)&gt;0,1,"FALSE"),IF(SUM(AE527)&gt;0,1,"FALSE"),IF(SUM(AF527)&gt;0,1,"FALSE"),IF(SUM(AG527)&gt;0,1,"FALSE"),IF(SUM(AH527)&gt;0,1,"FALSE"),IF(SUM(AI527)&gt;0,1,"FALSE"),IF(SUM(AJ527)&gt;0,1,"FALSE"),IF(SUM(AK527)&gt;0,1,"FALSE"),IF(SUM(AL527)&gt;0,1,"FALSE"))</f>
        <v/>
      </c>
      <c r="AN528" s="14" t="n"/>
      <c r="AO528" s="14">
        <f>MAX(AO527:AO527)</f>
        <v/>
      </c>
      <c r="AP528" s="14">
        <f>MAX(AP527:AP527)</f>
        <v/>
      </c>
      <c r="AQ528" s="14">
        <f>MAX(AQ527:AQ527)</f>
        <v/>
      </c>
      <c r="AR528" s="14">
        <f>MAX(AR527:AR527)</f>
        <v/>
      </c>
      <c r="AS528" s="14">
        <f>SUM(AS527:AS527)</f>
        <v/>
      </c>
      <c r="AT528" s="14">
        <f>SUM(AT527:AT527)</f>
        <v/>
      </c>
      <c r="AU528" s="14">
        <f>SUM(AU527:AU527)</f>
        <v/>
      </c>
      <c r="AV528" s="14">
        <f>SUM(AV527:AV527)</f>
        <v/>
      </c>
      <c r="AW528" s="14">
        <f>SUM(AW527:AW527)</f>
        <v/>
      </c>
    </row>
    <row r="529" spans="1:49">
      <c r="A529" s="12" t="n">
        <v>523</v>
      </c>
      <c r="B529" s="12" t="s">
        <v>236</v>
      </c>
      <c r="C529" s="12" t="s">
        <v>237</v>
      </c>
      <c r="D529" s="12" t="s">
        <v>60</v>
      </c>
      <c r="E529" s="12" t="s">
        <v>43</v>
      </c>
      <c r="F529" s="12" t="s">
        <v>32</v>
      </c>
      <c r="G529" s="12" t="n"/>
      <c r="H529" s="12" t="s">
        <v>7</v>
      </c>
      <c r="I529" s="12" t="s">
        <v>7</v>
      </c>
      <c r="J529" s="12" t="s">
        <v>7</v>
      </c>
      <c r="K529" s="12" t="s">
        <v>7</v>
      </c>
      <c r="L529" s="12" t="s">
        <v>7</v>
      </c>
      <c r="M529" s="12" t="s">
        <v>7</v>
      </c>
      <c r="N529" s="12" t="s">
        <v>7</v>
      </c>
      <c r="O529" s="12" t="s">
        <v>7</v>
      </c>
      <c r="P529" s="12" t="n">
        <v>8</v>
      </c>
      <c r="Q529" s="12" t="n">
        <v>8</v>
      </c>
      <c r="R529" s="12" t="n">
        <v>8</v>
      </c>
      <c r="S529" s="12" t="n">
        <v>8</v>
      </c>
      <c r="T529" s="12" t="s">
        <v>7</v>
      </c>
      <c r="U529" s="12" t="s">
        <v>7</v>
      </c>
      <c r="V529" s="12" t="n">
        <v>8</v>
      </c>
      <c r="W529" s="12" t="n">
        <v>8</v>
      </c>
      <c r="X529" s="12" t="n">
        <v>8</v>
      </c>
      <c r="Y529" s="12" t="n">
        <v>8</v>
      </c>
      <c r="Z529" s="12" t="n">
        <v>8</v>
      </c>
      <c r="AA529" s="12" t="s">
        <v>7</v>
      </c>
      <c r="AB529" s="12" t="s">
        <v>7</v>
      </c>
      <c r="AC529" s="12" t="n">
        <v>8</v>
      </c>
      <c r="AD529" s="12" t="n">
        <v>8</v>
      </c>
      <c r="AE529" s="12" t="n">
        <v>8</v>
      </c>
      <c r="AF529" s="12" t="n">
        <v>8</v>
      </c>
      <c r="AG529" s="12" t="n">
        <v>8</v>
      </c>
      <c r="AH529" s="12" t="s">
        <v>7</v>
      </c>
      <c r="AI529" s="12" t="s">
        <v>7</v>
      </c>
      <c r="AJ529" s="12" t="n">
        <v>8</v>
      </c>
      <c r="AK529" s="12" t="n">
        <v>8</v>
      </c>
      <c r="AL529" s="12" t="n">
        <v>8</v>
      </c>
      <c r="AM529" s="13">
        <f>COUNT(H529:AL529)</f>
        <v/>
      </c>
      <c r="AN529" s="12" t="n"/>
      <c r="AO529" s="13">
        <f>COUNTIF(H529:AL529,"О")</f>
        <v/>
      </c>
      <c r="AP529" s="13">
        <f>COUNTIF(H529:AL529,"От")</f>
        <v/>
      </c>
      <c r="AQ529" s="13">
        <f>COUNTIF(H529:AL529,"Б")</f>
        <v/>
      </c>
      <c r="AR529" s="13">
        <f>COUNTIF(H529:AL529,"Н")</f>
        <v/>
      </c>
      <c r="AS529" s="12" t="n"/>
      <c r="AT529" s="13">
        <f>SUM(H529:AL529)</f>
        <v/>
      </c>
      <c r="AU529" s="12" t="n"/>
      <c r="AV529" s="13">
        <f>SUM(H529,I529,J529,K529,L529,M529,N529,O529,T529,U529,AA529,AB529,AH529,AI529)</f>
        <v/>
      </c>
      <c r="AW529" s="12" t="n"/>
    </row>
    <row r="530" spans="1:49">
      <c r="A530" s="14" t="n">
        <v>524</v>
      </c>
      <c r="B530" s="14" t="s">
        <v>236</v>
      </c>
      <c r="C530" s="14" t="s">
        <v>237</v>
      </c>
      <c r="D530" s="14" t="s">
        <v>60</v>
      </c>
      <c r="E530" s="14" t="s">
        <v>33</v>
      </c>
      <c r="F530" s="14" t="n"/>
      <c r="G530" s="14" t="n"/>
      <c r="H530" s="14" t="n">
        <v>0</v>
      </c>
      <c r="I530" s="14" t="n">
        <v>0</v>
      </c>
      <c r="J530" s="14" t="n">
        <v>0</v>
      </c>
      <c r="K530" s="14" t="n">
        <v>0</v>
      </c>
      <c r="L530" s="14" t="n">
        <v>0</v>
      </c>
      <c r="M530" s="14" t="n">
        <v>0</v>
      </c>
      <c r="N530" s="14" t="n">
        <v>0</v>
      </c>
      <c r="O530" s="14" t="n">
        <v>0</v>
      </c>
      <c r="P530" s="14" t="n">
        <v>8</v>
      </c>
      <c r="Q530" s="14" t="n">
        <v>8</v>
      </c>
      <c r="R530" s="14" t="n">
        <v>8</v>
      </c>
      <c r="S530" s="14" t="n">
        <v>8</v>
      </c>
      <c r="T530" s="14" t="n">
        <v>0</v>
      </c>
      <c r="U530" s="14" t="n">
        <v>0</v>
      </c>
      <c r="V530" s="14" t="n">
        <v>8</v>
      </c>
      <c r="W530" s="14" t="n">
        <v>8</v>
      </c>
      <c r="X530" s="14" t="n">
        <v>8</v>
      </c>
      <c r="Y530" s="14" t="n">
        <v>8</v>
      </c>
      <c r="Z530" s="14" t="n">
        <v>8</v>
      </c>
      <c r="AA530" s="14" t="n">
        <v>0</v>
      </c>
      <c r="AB530" s="14" t="n">
        <v>0</v>
      </c>
      <c r="AC530" s="14" t="n">
        <v>8</v>
      </c>
      <c r="AD530" s="14" t="n">
        <v>8</v>
      </c>
      <c r="AE530" s="14" t="n">
        <v>8</v>
      </c>
      <c r="AF530" s="14" t="n">
        <v>8</v>
      </c>
      <c r="AG530" s="14" t="n">
        <v>8</v>
      </c>
      <c r="AH530" s="14" t="n">
        <v>0</v>
      </c>
      <c r="AI530" s="14" t="n">
        <v>0</v>
      </c>
      <c r="AJ530" s="14" t="n">
        <v>8</v>
      </c>
      <c r="AK530" s="14" t="n">
        <v>8</v>
      </c>
      <c r="AL530" s="14" t="n">
        <v>8</v>
      </c>
      <c r="AM530" s="14">
        <f>COUNT(IF(SUM(H529)&gt;0,1,"FALSE"),IF(SUM(I529)&gt;0,1,"FALSE"),IF(SUM(J529)&gt;0,1,"FALSE"),IF(SUM(K529)&gt;0,1,"FALSE"),IF(SUM(L529)&gt;0,1,"FALSE"),IF(SUM(M529)&gt;0,1,"FALSE"),IF(SUM(N529)&gt;0,1,"FALSE"),IF(SUM(O529)&gt;0,1,"FALSE"),IF(SUM(P529)&gt;0,1,"FALSE"),IF(SUM(Q529)&gt;0,1,"FALSE"),IF(SUM(R529)&gt;0,1,"FALSE"),IF(SUM(S529)&gt;0,1,"FALSE"),IF(SUM(T529)&gt;0,1,"FALSE"),IF(SUM(U529)&gt;0,1,"FALSE"),IF(SUM(V529)&gt;0,1,"FALSE"),IF(SUM(W529)&gt;0,1,"FALSE"),IF(SUM(X529)&gt;0,1,"FALSE"),IF(SUM(Y529)&gt;0,1,"FALSE"),IF(SUM(Z529)&gt;0,1,"FALSE"),IF(SUM(AA529)&gt;0,1,"FALSE"),IF(SUM(AB529)&gt;0,1,"FALSE"),IF(SUM(AC529)&gt;0,1,"FALSE"),IF(SUM(AD529)&gt;0,1,"FALSE"),IF(SUM(AE529)&gt;0,1,"FALSE"),IF(SUM(AF529)&gt;0,1,"FALSE"),IF(SUM(AG529)&gt;0,1,"FALSE"),IF(SUM(AH529)&gt;0,1,"FALSE"),IF(SUM(AI529)&gt;0,1,"FALSE"),IF(SUM(AJ529)&gt;0,1,"FALSE"),IF(SUM(AK529)&gt;0,1,"FALSE"),IF(SUM(AL529)&gt;0,1,"FALSE"))</f>
        <v/>
      </c>
      <c r="AN530" s="14" t="n"/>
      <c r="AO530" s="14">
        <f>MAX(AO529:AO529)</f>
        <v/>
      </c>
      <c r="AP530" s="14">
        <f>MAX(AP529:AP529)</f>
        <v/>
      </c>
      <c r="AQ530" s="14">
        <f>MAX(AQ529:AQ529)</f>
        <v/>
      </c>
      <c r="AR530" s="14">
        <f>MAX(AR529:AR529)</f>
        <v/>
      </c>
      <c r="AS530" s="14">
        <f>SUM(AS529:AS529)</f>
        <v/>
      </c>
      <c r="AT530" s="14">
        <f>SUM(AT529:AT529)</f>
        <v/>
      </c>
      <c r="AU530" s="14">
        <f>SUM(AU529:AU529)</f>
        <v/>
      </c>
      <c r="AV530" s="14">
        <f>SUM(AV529:AV529)</f>
        <v/>
      </c>
      <c r="AW530" s="14">
        <f>SUM(AW529:AW529)</f>
        <v/>
      </c>
    </row>
    <row r="531" spans="1:49">
      <c r="A531" s="12" t="n">
        <v>525</v>
      </c>
      <c r="B531" s="12" t="s">
        <v>238</v>
      </c>
      <c r="C531" s="12" t="s">
        <v>237</v>
      </c>
      <c r="D531" s="12" t="s">
        <v>60</v>
      </c>
      <c r="E531" s="12" t="s">
        <v>43</v>
      </c>
      <c r="F531" s="12" t="s">
        <v>32</v>
      </c>
      <c r="G531" s="12" t="n"/>
      <c r="H531" s="12" t="s">
        <v>7</v>
      </c>
      <c r="I531" s="12" t="s">
        <v>7</v>
      </c>
      <c r="J531" s="12" t="s">
        <v>7</v>
      </c>
      <c r="K531" s="12" t="s">
        <v>7</v>
      </c>
      <c r="L531" s="12" t="s">
        <v>7</v>
      </c>
      <c r="M531" s="12" t="s">
        <v>7</v>
      </c>
      <c r="N531" s="12" t="s">
        <v>7</v>
      </c>
      <c r="O531" s="12" t="s">
        <v>7</v>
      </c>
      <c r="P531" s="12" t="n">
        <v>8</v>
      </c>
      <c r="Q531" s="12" t="n">
        <v>8</v>
      </c>
      <c r="R531" s="12" t="n">
        <v>8</v>
      </c>
      <c r="S531" s="12" t="n">
        <v>8</v>
      </c>
      <c r="T531" s="12" t="s">
        <v>7</v>
      </c>
      <c r="U531" s="12" t="s">
        <v>7</v>
      </c>
      <c r="V531" s="12" t="n">
        <v>8</v>
      </c>
      <c r="W531" s="12" t="n">
        <v>8</v>
      </c>
      <c r="X531" s="12" t="n">
        <v>8</v>
      </c>
      <c r="Y531" s="12" t="n"/>
      <c r="Z531" s="12" t="n"/>
      <c r="AA531" s="12" t="s">
        <v>7</v>
      </c>
      <c r="AB531" s="12" t="s">
        <v>7</v>
      </c>
      <c r="AC531" s="12" t="n">
        <v>8</v>
      </c>
      <c r="AD531" s="12" t="n"/>
      <c r="AE531" s="12" t="n"/>
      <c r="AF531" s="12" t="n"/>
      <c r="AG531" s="12" t="n"/>
      <c r="AH531" s="12" t="n"/>
      <c r="AI531" s="12" t="n"/>
      <c r="AJ531" s="12" t="n"/>
      <c r="AK531" s="12" t="n"/>
      <c r="AL531" s="12" t="n"/>
      <c r="AM531" s="13">
        <f>COUNT(H531:AL531)</f>
        <v/>
      </c>
      <c r="AN531" s="12" t="n"/>
      <c r="AO531" s="13">
        <f>COUNTIF(H531:AL531,"О")</f>
        <v/>
      </c>
      <c r="AP531" s="13">
        <f>COUNTIF(H531:AL531,"От")</f>
        <v/>
      </c>
      <c r="AQ531" s="13">
        <f>COUNTIF(H531:AL531,"Б")</f>
        <v/>
      </c>
      <c r="AR531" s="13">
        <f>COUNTIF(H531:AL531,"Н")</f>
        <v/>
      </c>
      <c r="AS531" s="12" t="n"/>
      <c r="AT531" s="13">
        <f>SUM(H531:AL531)</f>
        <v/>
      </c>
      <c r="AU531" s="12" t="n"/>
      <c r="AV531" s="13">
        <f>SUM(H531,I531,J531,K531,L531,M531,N531,O531,T531,U531,AA531,AB531,AH531,AI531)</f>
        <v/>
      </c>
      <c r="AW531" s="12" t="n"/>
    </row>
    <row r="532" spans="1:49" ht="15.75" customHeight="1" s="55">
      <c r="A532" s="12" t="n">
        <v>526</v>
      </c>
      <c r="B532" s="12" t="s">
        <v>238</v>
      </c>
      <c r="C532" s="12" t="s">
        <v>237</v>
      </c>
      <c r="D532" s="12" t="s">
        <v>60</v>
      </c>
      <c r="E532" s="12" t="s">
        <v>239</v>
      </c>
      <c r="F532" s="12" t="s">
        <v>32</v>
      </c>
      <c r="G532" s="12" t="n"/>
      <c r="H532" s="12" t="n"/>
      <c r="I532" s="12" t="n"/>
      <c r="J532" s="12" t="n"/>
      <c r="K532" s="15" t="n">
        <v>9</v>
      </c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  <c r="AJ532" s="12" t="n"/>
      <c r="AK532" s="12" t="n"/>
      <c r="AL532" s="12" t="n"/>
      <c r="AM532" s="13">
        <f>COUNT(H532:AL532)</f>
        <v/>
      </c>
      <c r="AN532" s="12" t="n"/>
      <c r="AO532" s="12" t="n"/>
      <c r="AP532" s="12" t="n"/>
      <c r="AQ532" s="12" t="n"/>
      <c r="AR532" s="12" t="n"/>
      <c r="AS532" s="12" t="n"/>
      <c r="AT532" s="13">
        <f>SUM(H532:AL532)</f>
        <v/>
      </c>
      <c r="AU532" s="12" t="n"/>
      <c r="AV532" s="13">
        <f>SUM(H532,I532,J532,K532,L532,M532,N532,O532,T532,U532,AA532,AB532,AH532,AI532)</f>
        <v/>
      </c>
      <c r="AW532" s="12" t="n"/>
    </row>
    <row r="533" spans="1:49" ht="15.75" customHeight="1" s="55">
      <c r="A533" s="12" t="n">
        <v>527</v>
      </c>
      <c r="B533" s="12" t="s">
        <v>238</v>
      </c>
      <c r="C533" s="12" t="s">
        <v>237</v>
      </c>
      <c r="D533" s="12" t="s">
        <v>60</v>
      </c>
      <c r="E533" s="12" t="s">
        <v>79</v>
      </c>
      <c r="F533" s="12" t="s">
        <v>32</v>
      </c>
      <c r="G533" s="12" t="s">
        <v>49</v>
      </c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5" t="n">
        <v>8</v>
      </c>
      <c r="Z533" s="15" t="n">
        <v>8</v>
      </c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  <c r="AJ533" s="12" t="n"/>
      <c r="AK533" s="12" t="n"/>
      <c r="AL533" s="12" t="n"/>
      <c r="AM533" s="13">
        <f>SUM(H533:AL533)/8</f>
        <v/>
      </c>
      <c r="AN533" s="12" t="n"/>
      <c r="AO533" s="12" t="n"/>
      <c r="AP533" s="12" t="n"/>
      <c r="AQ533" s="12" t="n"/>
      <c r="AR533" s="12" t="n"/>
      <c r="AS533" s="13">
        <f>COUNTIF(H533:AL533,"В")+SUM(H533:AL533)/8</f>
        <v/>
      </c>
      <c r="AT533" s="13">
        <f>SUM(H533:AL533)</f>
        <v/>
      </c>
      <c r="AU533" s="12" t="n"/>
      <c r="AV533" s="12" t="n"/>
      <c r="AW533" s="12" t="n"/>
    </row>
    <row r="534" spans="1:49" ht="15.75" customHeight="1" s="55">
      <c r="A534" s="12" t="n">
        <v>528</v>
      </c>
      <c r="B534" s="12" t="s">
        <v>238</v>
      </c>
      <c r="C534" s="12" t="s">
        <v>237</v>
      </c>
      <c r="D534" s="12" t="s">
        <v>60</v>
      </c>
      <c r="E534" s="12" t="s">
        <v>69</v>
      </c>
      <c r="F534" s="12" t="s">
        <v>32</v>
      </c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5" t="n">
        <v>8</v>
      </c>
      <c r="AI534" s="15" t="n">
        <v>9</v>
      </c>
      <c r="AJ534" s="12" t="n"/>
      <c r="AK534" s="12" t="n"/>
      <c r="AL534" s="12" t="n"/>
      <c r="AM534" s="13">
        <f>COUNT(H534:AL534)</f>
        <v/>
      </c>
      <c r="AN534" s="12" t="n"/>
      <c r="AO534" s="12" t="n"/>
      <c r="AP534" s="12" t="n"/>
      <c r="AQ534" s="12" t="n"/>
      <c r="AR534" s="12" t="n"/>
      <c r="AS534" s="12" t="n"/>
      <c r="AT534" s="13">
        <f>SUM(H534:AL534)</f>
        <v/>
      </c>
      <c r="AU534" s="12" t="n"/>
      <c r="AV534" s="13">
        <f>SUM(H534,I534,J534,K534,L534,M534,N534,O534,T534,U534,AA534,AB534,AH534,AI534)</f>
        <v/>
      </c>
      <c r="AW534" s="12" t="n"/>
    </row>
    <row r="535" spans="1:49" ht="15.75" customHeight="1" s="55">
      <c r="A535" s="12" t="n">
        <v>529</v>
      </c>
      <c r="B535" s="12" t="s">
        <v>238</v>
      </c>
      <c r="C535" s="12" t="s">
        <v>237</v>
      </c>
      <c r="D535" s="12" t="s">
        <v>60</v>
      </c>
      <c r="E535" s="12" t="s">
        <v>69</v>
      </c>
      <c r="F535" s="12" t="s">
        <v>32</v>
      </c>
      <c r="G535" s="12" t="s">
        <v>49</v>
      </c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5" t="n">
        <v>8</v>
      </c>
      <c r="AE535" s="15" t="n">
        <v>8</v>
      </c>
      <c r="AF535" s="15" t="n">
        <v>8</v>
      </c>
      <c r="AG535" s="15" t="n">
        <v>8</v>
      </c>
      <c r="AH535" s="15" t="s">
        <v>7</v>
      </c>
      <c r="AI535" s="15" t="s">
        <v>7</v>
      </c>
      <c r="AJ535" s="15" t="n">
        <v>8</v>
      </c>
      <c r="AK535" s="15" t="n">
        <v>8</v>
      </c>
      <c r="AL535" s="15" t="n">
        <v>8</v>
      </c>
      <c r="AM535" s="13">
        <f>SUM(H535:AL535)/8</f>
        <v/>
      </c>
      <c r="AN535" s="12" t="n"/>
      <c r="AO535" s="12" t="n"/>
      <c r="AP535" s="12" t="n"/>
      <c r="AQ535" s="12" t="n"/>
      <c r="AR535" s="12" t="n"/>
      <c r="AS535" s="13">
        <f>COUNTIF(H535:AL535,"В")+SUM(H535:AL535)/8</f>
        <v/>
      </c>
      <c r="AT535" s="13">
        <f>SUM(H535:AL535)</f>
        <v/>
      </c>
      <c r="AU535" s="12" t="n"/>
      <c r="AV535" s="12" t="n"/>
      <c r="AW535" s="12" t="n"/>
    </row>
    <row r="536" spans="1:49">
      <c r="A536" s="14" t="n">
        <v>530</v>
      </c>
      <c r="B536" s="14" t="s">
        <v>238</v>
      </c>
      <c r="C536" s="14" t="s">
        <v>237</v>
      </c>
      <c r="D536" s="14" t="s">
        <v>60</v>
      </c>
      <c r="E536" s="14" t="s">
        <v>33</v>
      </c>
      <c r="F536" s="14" t="n"/>
      <c r="G536" s="14" t="n"/>
      <c r="H536" s="14" t="n">
        <v>0</v>
      </c>
      <c r="I536" s="14" t="n">
        <v>0</v>
      </c>
      <c r="J536" s="14" t="n">
        <v>0</v>
      </c>
      <c r="K536" s="14" t="n">
        <v>9</v>
      </c>
      <c r="L536" s="14" t="n">
        <v>0</v>
      </c>
      <c r="M536" s="14" t="n">
        <v>0</v>
      </c>
      <c r="N536" s="14" t="n">
        <v>0</v>
      </c>
      <c r="O536" s="14" t="n">
        <v>0</v>
      </c>
      <c r="P536" s="14" t="n">
        <v>8</v>
      </c>
      <c r="Q536" s="14" t="n">
        <v>8</v>
      </c>
      <c r="R536" s="14" t="n">
        <v>8</v>
      </c>
      <c r="S536" s="14" t="n">
        <v>8</v>
      </c>
      <c r="T536" s="14" t="n">
        <v>0</v>
      </c>
      <c r="U536" s="14" t="n">
        <v>0</v>
      </c>
      <c r="V536" s="14" t="n">
        <v>8</v>
      </c>
      <c r="W536" s="14" t="n">
        <v>8</v>
      </c>
      <c r="X536" s="14" t="n">
        <v>8</v>
      </c>
      <c r="Y536" s="14" t="n">
        <v>8</v>
      </c>
      <c r="Z536" s="14" t="n">
        <v>8</v>
      </c>
      <c r="AA536" s="14" t="n">
        <v>0</v>
      </c>
      <c r="AB536" s="14" t="n">
        <v>0</v>
      </c>
      <c r="AC536" s="14" t="n">
        <v>8</v>
      </c>
      <c r="AD536" s="14" t="n">
        <v>8</v>
      </c>
      <c r="AE536" s="14" t="n">
        <v>8</v>
      </c>
      <c r="AF536" s="14" t="n">
        <v>8</v>
      </c>
      <c r="AG536" s="14" t="n">
        <v>8</v>
      </c>
      <c r="AH536" s="14" t="n">
        <v>8</v>
      </c>
      <c r="AI536" s="14" t="n">
        <v>9</v>
      </c>
      <c r="AJ536" s="14" t="n">
        <v>8</v>
      </c>
      <c r="AK536" s="14" t="n">
        <v>8</v>
      </c>
      <c r="AL536" s="14" t="n">
        <v>8</v>
      </c>
      <c r="AM536" s="14">
        <f>COUNT(IF(SUM(H531)&gt;0,1,"FALSE"),IF(SUM(I531)&gt;0,1,"FALSE"),IF(SUM(J531)&gt;0,1,"FALSE"),IF(SUM(K531,K532)&gt;0,1,"FALSE"),IF(SUM(L531)&gt;0,1,"FALSE"),IF(SUM(M531)&gt;0,1,"FALSE"),IF(SUM(N531)&gt;0,1,"FALSE"),IF(SUM(O531)&gt;0,1,"FALSE"),IF(SUM(P531)&gt;0,1,"FALSE"),IF(SUM(Q531)&gt;0,1,"FALSE"),IF(SUM(R531)&gt;0,1,"FALSE"),IF(SUM(S531)&gt;0,1,"FALSE"),IF(SUM(T531)&gt;0,1,"FALSE"),IF(SUM(U531)&gt;0,1,"FALSE"),IF(SUM(V531)&gt;0,1,"FALSE"),IF(SUM(W531)&gt;0,1,"FALSE"),IF(SUM(X531)&gt;0,1,"FALSE"),IF(SUM(AA531)&gt;0,1,"FALSE"),IF(SUM(AB531)&gt;0,1,"FALSE"),IF(SUM(AC531)&gt;0,1,"FALSE"),IF(SUM(Y533)&gt;0,1,"FALSE"),IF(SUM(Z533)&gt;0,1,"FALSE"),IF(SUM(AH535,AH534)&gt;0,1,"FALSE"),IF(SUM(AI534,AI535)&gt;0,1,"FALSE"),IF(SUM(AD535)&gt;0,1,"FALSE"),IF(SUM(AE535)&gt;0,1,"FALSE"),IF(SUM(AF535)&gt;0,1,"FALSE"),IF(SUM(AG535)&gt;0,1,"FALSE"),IF(SUM(AJ535)&gt;0,1,"FALSE"),IF(SUM(AK535)&gt;0,1,"FALSE"),IF(SUM(AL535)&gt;0,1,"FALSE"))</f>
        <v/>
      </c>
      <c r="AN536" s="14" t="n"/>
      <c r="AO536" s="14">
        <f>MAX(AO531:AO535)</f>
        <v/>
      </c>
      <c r="AP536" s="14">
        <f>MAX(AP531:AP535)</f>
        <v/>
      </c>
      <c r="AQ536" s="14">
        <f>MAX(AQ531:AQ535)</f>
        <v/>
      </c>
      <c r="AR536" s="14">
        <f>MAX(AR531:AR535)</f>
        <v/>
      </c>
      <c r="AS536" s="14">
        <f>SUM(AS531:AS535)</f>
        <v/>
      </c>
      <c r="AT536" s="14">
        <f>SUM(AT531:AT535)</f>
        <v/>
      </c>
      <c r="AU536" s="14">
        <f>SUM(AU531:AU535)</f>
        <v/>
      </c>
      <c r="AV536" s="14">
        <f>SUM(AV531:AV535)</f>
        <v/>
      </c>
      <c r="AW536" s="14">
        <f>SUM(AW531:AW535)</f>
        <v/>
      </c>
    </row>
    <row r="537" spans="1:49">
      <c r="A537" s="12" t="n">
        <v>531</v>
      </c>
      <c r="B537" s="12" t="s">
        <v>240</v>
      </c>
      <c r="C537" s="12" t="s">
        <v>237</v>
      </c>
      <c r="D537" s="12" t="s">
        <v>241</v>
      </c>
      <c r="E537" s="12" t="s">
        <v>43</v>
      </c>
      <c r="F537" s="12" t="s">
        <v>32</v>
      </c>
      <c r="G537" s="12" t="n"/>
      <c r="H537" s="12" t="s">
        <v>7</v>
      </c>
      <c r="I537" s="12" t="s">
        <v>7</v>
      </c>
      <c r="J537" s="12" t="s">
        <v>7</v>
      </c>
      <c r="K537" s="12" t="s">
        <v>7</v>
      </c>
      <c r="L537" s="12" t="s">
        <v>7</v>
      </c>
      <c r="M537" s="12" t="s">
        <v>7</v>
      </c>
      <c r="N537" s="12" t="s">
        <v>7</v>
      </c>
      <c r="O537" s="12" t="s">
        <v>7</v>
      </c>
      <c r="P537" s="12" t="n">
        <v>8</v>
      </c>
      <c r="Q537" s="12" t="n">
        <v>8</v>
      </c>
      <c r="R537" s="12" t="n">
        <v>8</v>
      </c>
      <c r="S537" s="12" t="s">
        <v>3</v>
      </c>
      <c r="T537" s="12" t="s">
        <v>3</v>
      </c>
      <c r="U537" s="12" t="s">
        <v>3</v>
      </c>
      <c r="V537" s="12" t="s">
        <v>3</v>
      </c>
      <c r="W537" s="12" t="s">
        <v>3</v>
      </c>
      <c r="X537" s="12" t="s">
        <v>3</v>
      </c>
      <c r="Y537" s="12" t="s">
        <v>3</v>
      </c>
      <c r="Z537" s="12" t="s">
        <v>3</v>
      </c>
      <c r="AA537" s="12" t="s">
        <v>3</v>
      </c>
      <c r="AB537" s="12" t="s">
        <v>3</v>
      </c>
      <c r="AC537" s="12" t="s">
        <v>3</v>
      </c>
      <c r="AD537" s="12" t="s">
        <v>3</v>
      </c>
      <c r="AE537" s="12" t="n">
        <v>8</v>
      </c>
      <c r="AF537" s="12" t="n">
        <v>8</v>
      </c>
      <c r="AG537" s="12" t="n">
        <v>8</v>
      </c>
      <c r="AH537" s="12" t="s">
        <v>7</v>
      </c>
      <c r="AI537" s="12" t="s">
        <v>7</v>
      </c>
      <c r="AJ537" s="12" t="n">
        <v>8</v>
      </c>
      <c r="AK537" s="12" t="n">
        <v>8</v>
      </c>
      <c r="AL537" s="12" t="n">
        <v>8</v>
      </c>
      <c r="AM537" s="13">
        <f>COUNT(H537:AL537)</f>
        <v/>
      </c>
      <c r="AN537" s="12" t="n"/>
      <c r="AO537" s="13">
        <f>COUNTIF(H537:AL537,"О")</f>
        <v/>
      </c>
      <c r="AP537" s="13">
        <f>COUNTIF(H537:AL537,"От")</f>
        <v/>
      </c>
      <c r="AQ537" s="13">
        <f>COUNTIF(H537:AL537,"Б")</f>
        <v/>
      </c>
      <c r="AR537" s="13">
        <f>COUNTIF(H537:AL537,"Н")</f>
        <v/>
      </c>
      <c r="AS537" s="12" t="n"/>
      <c r="AT537" s="13">
        <f>SUM(H537:AL537)</f>
        <v/>
      </c>
      <c r="AU537" s="12" t="n"/>
      <c r="AV537" s="13">
        <f>SUM(H537,I537,J537,K537,L537,M537,N537,O537,T537,U537,AA537,AB537,AH537,AI537)</f>
        <v/>
      </c>
      <c r="AW537" s="12" t="n"/>
    </row>
    <row r="538" spans="1:49">
      <c r="A538" s="14" t="n">
        <v>532</v>
      </c>
      <c r="B538" s="14" t="s">
        <v>240</v>
      </c>
      <c r="C538" s="14" t="s">
        <v>237</v>
      </c>
      <c r="D538" s="14" t="s">
        <v>241</v>
      </c>
      <c r="E538" s="14" t="s">
        <v>33</v>
      </c>
      <c r="F538" s="14" t="n"/>
      <c r="G538" s="14" t="n"/>
      <c r="H538" s="14" t="n">
        <v>0</v>
      </c>
      <c r="I538" s="14" t="n">
        <v>0</v>
      </c>
      <c r="J538" s="14" t="n">
        <v>0</v>
      </c>
      <c r="K538" s="14" t="n">
        <v>0</v>
      </c>
      <c r="L538" s="14" t="n">
        <v>0</v>
      </c>
      <c r="M538" s="14" t="n">
        <v>0</v>
      </c>
      <c r="N538" s="14" t="n">
        <v>0</v>
      </c>
      <c r="O538" s="14" t="n">
        <v>0</v>
      </c>
      <c r="P538" s="14" t="n">
        <v>8</v>
      </c>
      <c r="Q538" s="14" t="n">
        <v>8</v>
      </c>
      <c r="R538" s="14" t="n">
        <v>8</v>
      </c>
      <c r="S538" s="14" t="n">
        <v>0</v>
      </c>
      <c r="T538" s="14" t="n">
        <v>0</v>
      </c>
      <c r="U538" s="14" t="n">
        <v>0</v>
      </c>
      <c r="V538" s="14" t="n">
        <v>0</v>
      </c>
      <c r="W538" s="14" t="n">
        <v>0</v>
      </c>
      <c r="X538" s="14" t="n">
        <v>0</v>
      </c>
      <c r="Y538" s="14" t="n">
        <v>0</v>
      </c>
      <c r="Z538" s="14" t="n">
        <v>0</v>
      </c>
      <c r="AA538" s="14" t="n">
        <v>0</v>
      </c>
      <c r="AB538" s="14" t="n">
        <v>0</v>
      </c>
      <c r="AC538" s="14" t="n">
        <v>0</v>
      </c>
      <c r="AD538" s="14" t="n">
        <v>0</v>
      </c>
      <c r="AE538" s="14" t="n">
        <v>8</v>
      </c>
      <c r="AF538" s="14" t="n">
        <v>8</v>
      </c>
      <c r="AG538" s="14" t="n">
        <v>8</v>
      </c>
      <c r="AH538" s="14" t="n">
        <v>0</v>
      </c>
      <c r="AI538" s="14" t="n">
        <v>0</v>
      </c>
      <c r="AJ538" s="14" t="n">
        <v>8</v>
      </c>
      <c r="AK538" s="14" t="n">
        <v>8</v>
      </c>
      <c r="AL538" s="14" t="n">
        <v>8</v>
      </c>
      <c r="AM538" s="14">
        <f>COUNT(IF(SUM(H537)&gt;0,1,"FALSE"),IF(SUM(I537)&gt;0,1,"FALSE"),IF(SUM(J537)&gt;0,1,"FALSE"),IF(SUM(K537)&gt;0,1,"FALSE"),IF(SUM(L537)&gt;0,1,"FALSE"),IF(SUM(M537)&gt;0,1,"FALSE"),IF(SUM(N537)&gt;0,1,"FALSE"),IF(SUM(O537)&gt;0,1,"FALSE"),IF(SUM(P537)&gt;0,1,"FALSE"),IF(SUM(Q537)&gt;0,1,"FALSE"),IF(SUM(R537)&gt;0,1,"FALSE"),IF(SUM(S537)&gt;0,1,"FALSE"),IF(SUM(T537)&gt;0,1,"FALSE"),IF(SUM(U537)&gt;0,1,"FALSE"),IF(SUM(V537)&gt;0,1,"FALSE"),IF(SUM(W537)&gt;0,1,"FALSE"),IF(SUM(X537)&gt;0,1,"FALSE"),IF(SUM(Y537)&gt;0,1,"FALSE"),IF(SUM(Z537)&gt;0,1,"FALSE"),IF(SUM(AA537)&gt;0,1,"FALSE"),IF(SUM(AB537)&gt;0,1,"FALSE"),IF(SUM(AC537)&gt;0,1,"FALSE"),IF(SUM(AD537)&gt;0,1,"FALSE"),IF(SUM(AE537)&gt;0,1,"FALSE"),IF(SUM(AF537)&gt;0,1,"FALSE"),IF(SUM(AG537)&gt;0,1,"FALSE"),IF(SUM(AH537)&gt;0,1,"FALSE"),IF(SUM(AI537)&gt;0,1,"FALSE"),IF(SUM(AJ537)&gt;0,1,"FALSE"),IF(SUM(AK537)&gt;0,1,"FALSE"),IF(SUM(AL537)&gt;0,1,"FALSE"))</f>
        <v/>
      </c>
      <c r="AN538" s="14" t="n"/>
      <c r="AO538" s="14">
        <f>MAX(AO537:AO537)</f>
        <v/>
      </c>
      <c r="AP538" s="14">
        <f>MAX(AP537:AP537)</f>
        <v/>
      </c>
      <c r="AQ538" s="14">
        <f>MAX(AQ537:AQ537)</f>
        <v/>
      </c>
      <c r="AR538" s="14">
        <f>MAX(AR537:AR537)</f>
        <v/>
      </c>
      <c r="AS538" s="14">
        <f>SUM(AS537:AS537)</f>
        <v/>
      </c>
      <c r="AT538" s="14">
        <f>SUM(AT537:AT537)</f>
        <v/>
      </c>
      <c r="AU538" s="14">
        <f>SUM(AU537:AU537)</f>
        <v/>
      </c>
      <c r="AV538" s="14">
        <f>SUM(AV537:AV537)</f>
        <v/>
      </c>
      <c r="AW538" s="14">
        <f>SUM(AW537:AW537)</f>
        <v/>
      </c>
    </row>
    <row r="539" spans="1:49">
      <c r="A539" s="12" t="n">
        <v>533</v>
      </c>
      <c r="B539" s="12" t="s">
        <v>242</v>
      </c>
      <c r="C539" s="12" t="s">
        <v>237</v>
      </c>
      <c r="D539" s="12" t="s">
        <v>60</v>
      </c>
      <c r="E539" s="12" t="s">
        <v>43</v>
      </c>
      <c r="F539" s="12" t="s">
        <v>32</v>
      </c>
      <c r="G539" s="12" t="n"/>
      <c r="H539" s="12" t="s">
        <v>7</v>
      </c>
      <c r="I539" s="12" t="s">
        <v>7</v>
      </c>
      <c r="J539" s="12" t="s">
        <v>7</v>
      </c>
      <c r="K539" s="12" t="s">
        <v>7</v>
      </c>
      <c r="L539" s="12" t="s">
        <v>7</v>
      </c>
      <c r="M539" s="12" t="s">
        <v>7</v>
      </c>
      <c r="N539" s="12" t="s">
        <v>7</v>
      </c>
      <c r="O539" s="12" t="s">
        <v>7</v>
      </c>
      <c r="P539" s="12" t="n">
        <v>8</v>
      </c>
      <c r="Q539" s="12" t="n">
        <v>8</v>
      </c>
      <c r="R539" s="12" t="n">
        <v>8</v>
      </c>
      <c r="S539" s="12" t="n">
        <v>8</v>
      </c>
      <c r="T539" s="12" t="s">
        <v>7</v>
      </c>
      <c r="U539" s="12" t="s">
        <v>7</v>
      </c>
      <c r="V539" s="12" t="n">
        <v>8</v>
      </c>
      <c r="W539" s="12" t="n">
        <v>8</v>
      </c>
      <c r="X539" s="12" t="n">
        <v>8</v>
      </c>
      <c r="Y539" s="12" t="n">
        <v>8</v>
      </c>
      <c r="Z539" s="12" t="n">
        <v>8</v>
      </c>
      <c r="AA539" s="12" t="s">
        <v>7</v>
      </c>
      <c r="AB539" s="12" t="s">
        <v>7</v>
      </c>
      <c r="AC539" s="12" t="n">
        <v>8</v>
      </c>
      <c r="AD539" s="12" t="n">
        <v>8</v>
      </c>
      <c r="AE539" s="12" t="n">
        <v>8</v>
      </c>
      <c r="AF539" s="12" t="n"/>
      <c r="AG539" s="12" t="n">
        <v>8</v>
      </c>
      <c r="AH539" s="12" t="s">
        <v>7</v>
      </c>
      <c r="AI539" s="12" t="s">
        <v>7</v>
      </c>
      <c r="AJ539" s="12" t="n">
        <v>8</v>
      </c>
      <c r="AK539" s="12" t="n">
        <v>8</v>
      </c>
      <c r="AL539" s="12" t="n">
        <v>0.8833299999999999</v>
      </c>
      <c r="AM539" s="13">
        <f>COUNT(H539:AL539)</f>
        <v/>
      </c>
      <c r="AN539" s="12" t="n"/>
      <c r="AO539" s="13">
        <f>COUNTIF(H539:AL539,"О")</f>
        <v/>
      </c>
      <c r="AP539" s="13">
        <f>COUNTIF(H539:AL539,"От")</f>
        <v/>
      </c>
      <c r="AQ539" s="13">
        <f>COUNTIF(H539:AL539,"Б")</f>
        <v/>
      </c>
      <c r="AR539" s="13">
        <f>COUNTIF(H539:AL539,"Н")</f>
        <v/>
      </c>
      <c r="AS539" s="12" t="n"/>
      <c r="AT539" s="13">
        <f>SUM(H539:AL539)</f>
        <v/>
      </c>
      <c r="AU539" s="12" t="n"/>
      <c r="AV539" s="13">
        <f>SUM(H539,I539,J539,K539,L539,M539,N539,O539,T539,U539,AA539,AB539,AH539,AI539)</f>
        <v/>
      </c>
      <c r="AW539" s="12" t="n"/>
    </row>
    <row r="540" spans="1:49" ht="15.75" customHeight="1" s="55">
      <c r="A540" s="12" t="n">
        <v>534</v>
      </c>
      <c r="B540" s="12" t="s">
        <v>242</v>
      </c>
      <c r="C540" s="12" t="s">
        <v>237</v>
      </c>
      <c r="D540" s="12" t="s">
        <v>60</v>
      </c>
      <c r="E540" s="12" t="s">
        <v>243</v>
      </c>
      <c r="F540" s="12" t="s">
        <v>32</v>
      </c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5" t="n">
        <v>8</v>
      </c>
      <c r="AG540" s="15" t="n"/>
      <c r="AH540" s="12" t="n"/>
      <c r="AI540" s="12" t="n"/>
      <c r="AJ540" s="12" t="n"/>
      <c r="AK540" s="12" t="n"/>
      <c r="AL540" s="12" t="n"/>
      <c r="AM540" s="13">
        <f>COUNT(H540:AL540)</f>
        <v/>
      </c>
      <c r="AN540" s="12" t="n"/>
      <c r="AO540" s="12" t="n"/>
      <c r="AP540" s="12" t="n"/>
      <c r="AQ540" s="12" t="n"/>
      <c r="AR540" s="12" t="n"/>
      <c r="AS540" s="12" t="n"/>
      <c r="AT540" s="13">
        <f>SUM(H540:AL540)</f>
        <v/>
      </c>
      <c r="AU540" s="12" t="n"/>
      <c r="AV540" s="13">
        <f>SUM(H540,I540,J540,K540,L540,M540,N540,O540,T540,U540,AA540,AB540,AH540,AI540)</f>
        <v/>
      </c>
      <c r="AW540" s="12" t="n"/>
    </row>
    <row r="541" spans="1:49" ht="15.75" customHeight="1" s="55">
      <c r="A541" s="12" t="n">
        <v>535</v>
      </c>
      <c r="B541" s="12" t="s">
        <v>242</v>
      </c>
      <c r="C541" s="12" t="s">
        <v>237</v>
      </c>
      <c r="D541" s="12" t="s">
        <v>60</v>
      </c>
      <c r="E541" s="12" t="s">
        <v>86</v>
      </c>
      <c r="F541" s="12" t="s">
        <v>32</v>
      </c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  <c r="AJ541" s="12" t="n"/>
      <c r="AK541" s="12" t="n"/>
      <c r="AL541" s="15" t="n">
        <v>7.11667</v>
      </c>
      <c r="AM541" s="13">
        <f>COUNT(H541:AL541)</f>
        <v/>
      </c>
      <c r="AN541" s="12" t="n"/>
      <c r="AO541" s="12" t="n"/>
      <c r="AP541" s="12" t="n"/>
      <c r="AQ541" s="12" t="n"/>
      <c r="AR541" s="12" t="n"/>
      <c r="AS541" s="12" t="n"/>
      <c r="AT541" s="13">
        <f>SUM(H541:AL541)</f>
        <v/>
      </c>
      <c r="AU541" s="12" t="n"/>
      <c r="AV541" s="13">
        <f>SUM(H541,I541,J541,K541,L541,M541,N541,O541,T541,U541,AA541,AB541,AH541,AI541)</f>
        <v/>
      </c>
      <c r="AW541" s="12" t="n"/>
    </row>
    <row r="542" spans="1:49">
      <c r="A542" s="14" t="n">
        <v>536</v>
      </c>
      <c r="B542" s="14" t="s">
        <v>242</v>
      </c>
      <c r="C542" s="14" t="s">
        <v>237</v>
      </c>
      <c r="D542" s="14" t="s">
        <v>60</v>
      </c>
      <c r="E542" s="14" t="s">
        <v>33</v>
      </c>
      <c r="F542" s="14" t="n"/>
      <c r="G542" s="14" t="n"/>
      <c r="H542" s="14" t="n">
        <v>0</v>
      </c>
      <c r="I542" s="14" t="n">
        <v>0</v>
      </c>
      <c r="J542" s="14" t="n">
        <v>0</v>
      </c>
      <c r="K542" s="14" t="n">
        <v>0</v>
      </c>
      <c r="L542" s="14" t="n">
        <v>0</v>
      </c>
      <c r="M542" s="14" t="n">
        <v>0</v>
      </c>
      <c r="N542" s="14" t="n">
        <v>0</v>
      </c>
      <c r="O542" s="14" t="n">
        <v>0</v>
      </c>
      <c r="P542" s="14" t="n">
        <v>8</v>
      </c>
      <c r="Q542" s="14" t="n">
        <v>8</v>
      </c>
      <c r="R542" s="14" t="n">
        <v>8</v>
      </c>
      <c r="S542" s="14" t="n">
        <v>8</v>
      </c>
      <c r="T542" s="14" t="n">
        <v>0</v>
      </c>
      <c r="U542" s="14" t="n">
        <v>0</v>
      </c>
      <c r="V542" s="14" t="n">
        <v>8</v>
      </c>
      <c r="W542" s="14" t="n">
        <v>8</v>
      </c>
      <c r="X542" s="14" t="n">
        <v>8</v>
      </c>
      <c r="Y542" s="14" t="n">
        <v>8</v>
      </c>
      <c r="Z542" s="14" t="n">
        <v>8</v>
      </c>
      <c r="AA542" s="14" t="n">
        <v>0</v>
      </c>
      <c r="AB542" s="14" t="n">
        <v>0</v>
      </c>
      <c r="AC542" s="14" t="n">
        <v>8</v>
      </c>
      <c r="AD542" s="14" t="n">
        <v>8</v>
      </c>
      <c r="AE542" s="14" t="n">
        <v>8</v>
      </c>
      <c r="AF542" s="14" t="n">
        <v>8</v>
      </c>
      <c r="AG542" s="14" t="n">
        <v>8</v>
      </c>
      <c r="AH542" s="14" t="n">
        <v>0</v>
      </c>
      <c r="AI542" s="14" t="n">
        <v>0</v>
      </c>
      <c r="AJ542" s="14" t="n">
        <v>8</v>
      </c>
      <c r="AK542" s="14" t="n">
        <v>8</v>
      </c>
      <c r="AL542" s="14" t="n">
        <v>8</v>
      </c>
      <c r="AM542" s="14">
        <f>COUNT(IF(SUM(H539)&gt;0,1,"FALSE"),IF(SUM(I539)&gt;0,1,"FALSE"),IF(SUM(J539)&gt;0,1,"FALSE"),IF(SUM(K539)&gt;0,1,"FALSE"),IF(SUM(L539)&gt;0,1,"FALSE"),IF(SUM(M539)&gt;0,1,"FALSE"),IF(SUM(N539)&gt;0,1,"FALSE"),IF(SUM(O539)&gt;0,1,"FALSE"),IF(SUM(P539)&gt;0,1,"FALSE"),IF(SUM(Q539)&gt;0,1,"FALSE"),IF(SUM(R539)&gt;0,1,"FALSE"),IF(SUM(S539)&gt;0,1,"FALSE"),IF(SUM(T539)&gt;0,1,"FALSE"),IF(SUM(U539)&gt;0,1,"FALSE"),IF(SUM(V539)&gt;0,1,"FALSE"),IF(SUM(W539)&gt;0,1,"FALSE"),IF(SUM(X539)&gt;0,1,"FALSE"),IF(SUM(Y539)&gt;0,1,"FALSE"),IF(SUM(Z539)&gt;0,1,"FALSE"),IF(SUM(AA539)&gt;0,1,"FALSE"),IF(SUM(AB539)&gt;0,1,"FALSE"),IF(SUM(AC539)&gt;0,1,"FALSE"),IF(SUM(AD539)&gt;0,1,"FALSE"),IF(SUM(AE539)&gt;0,1,"FALSE"),IF(SUM(AF540,AF539)&gt;0,1,"FALSE"),IF(SUM(AG539,AG540)&gt;0,1,"FALSE"),IF(SUM(AH539)&gt;0,1,"FALSE"),IF(SUM(AI539)&gt;0,1,"FALSE"),IF(SUM(AJ539)&gt;0,1,"FALSE"),IF(SUM(AK539)&gt;0,1,"FALSE"),IF(SUM(AL541,AL539)&gt;0,1,"FALSE"))</f>
        <v/>
      </c>
      <c r="AN542" s="14" t="n"/>
      <c r="AO542" s="14">
        <f>MAX(AO539:AO541)</f>
        <v/>
      </c>
      <c r="AP542" s="14">
        <f>MAX(AP539:AP541)</f>
        <v/>
      </c>
      <c r="AQ542" s="14">
        <f>MAX(AQ539:AQ541)</f>
        <v/>
      </c>
      <c r="AR542" s="14">
        <f>MAX(AR539:AR541)</f>
        <v/>
      </c>
      <c r="AS542" s="14">
        <f>SUM(AS539:AS541)</f>
        <v/>
      </c>
      <c r="AT542" s="14">
        <f>SUM(AT539:AT541)</f>
        <v/>
      </c>
      <c r="AU542" s="14">
        <f>SUM(AU539:AU541)</f>
        <v/>
      </c>
      <c r="AV542" s="14">
        <f>SUM(AV539:AV541)</f>
        <v/>
      </c>
      <c r="AW542" s="14">
        <f>SUM(AW539:AW541)</f>
        <v/>
      </c>
    </row>
    <row r="543" spans="1:49">
      <c r="A543" s="12" t="n">
        <v>537</v>
      </c>
      <c r="B543" s="12" t="s">
        <v>244</v>
      </c>
      <c r="C543" s="12" t="s">
        <v>237</v>
      </c>
      <c r="D543" s="12" t="s">
        <v>60</v>
      </c>
      <c r="E543" s="12" t="s">
        <v>43</v>
      </c>
      <c r="F543" s="12" t="s">
        <v>32</v>
      </c>
      <c r="G543" s="12" t="n"/>
      <c r="H543" s="12" t="s">
        <v>3</v>
      </c>
      <c r="I543" s="12" t="s">
        <v>3</v>
      </c>
      <c r="J543" s="12" t="s">
        <v>3</v>
      </c>
      <c r="K543" s="12" t="s">
        <v>3</v>
      </c>
      <c r="L543" s="12" t="s">
        <v>7</v>
      </c>
      <c r="M543" s="12" t="s">
        <v>7</v>
      </c>
      <c r="N543" s="12" t="s">
        <v>7</v>
      </c>
      <c r="O543" s="12" t="s">
        <v>7</v>
      </c>
      <c r="P543" s="12" t="n"/>
      <c r="Q543" s="12" t="n"/>
      <c r="R543" s="12" t="n">
        <v>0.18333</v>
      </c>
      <c r="S543" s="12" t="n"/>
      <c r="T543" s="12" t="s">
        <v>7</v>
      </c>
      <c r="U543" s="12" t="s">
        <v>7</v>
      </c>
      <c r="V543" s="12" t="n">
        <v>8</v>
      </c>
      <c r="W543" s="12" t="n">
        <v>8</v>
      </c>
      <c r="X543" s="12" t="n">
        <v>8</v>
      </c>
      <c r="Y543" s="12" t="n">
        <v>8</v>
      </c>
      <c r="Z543" s="12" t="n">
        <v>8</v>
      </c>
      <c r="AA543" s="12" t="s">
        <v>7</v>
      </c>
      <c r="AB543" s="12" t="s">
        <v>7</v>
      </c>
      <c r="AC543" s="12" t="n">
        <v>8</v>
      </c>
      <c r="AD543" s="12" t="n">
        <v>8</v>
      </c>
      <c r="AE543" s="12" t="n">
        <v>8</v>
      </c>
      <c r="AF543" s="12" t="n">
        <v>8</v>
      </c>
      <c r="AG543" s="12" t="n">
        <v>8</v>
      </c>
      <c r="AH543" s="12" t="s">
        <v>7</v>
      </c>
      <c r="AI543" s="12" t="s">
        <v>7</v>
      </c>
      <c r="AJ543" s="12" t="n">
        <v>8</v>
      </c>
      <c r="AK543" s="12" t="n">
        <v>8</v>
      </c>
      <c r="AL543" s="12" t="n">
        <v>8</v>
      </c>
      <c r="AM543" s="13">
        <f>COUNT(H543:AL543)</f>
        <v/>
      </c>
      <c r="AN543" s="12" t="n"/>
      <c r="AO543" s="13">
        <f>COUNTIF(H543:AL543,"О")</f>
        <v/>
      </c>
      <c r="AP543" s="13">
        <f>COUNTIF(H543:AL543,"От")</f>
        <v/>
      </c>
      <c r="AQ543" s="13">
        <f>COUNTIF(H543:AL543,"Б")</f>
        <v/>
      </c>
      <c r="AR543" s="13">
        <f>COUNTIF(H543:AL543,"Н")</f>
        <v/>
      </c>
      <c r="AS543" s="12" t="n"/>
      <c r="AT543" s="13">
        <f>SUM(H543:AL543)</f>
        <v/>
      </c>
      <c r="AU543" s="12" t="n"/>
      <c r="AV543" s="13">
        <f>SUM(H543,I543,J543,K543,L543,M543,N543,O543,T543,U543,AA543,AB543,AH543,AI543)</f>
        <v/>
      </c>
      <c r="AW543" s="12" t="n"/>
    </row>
    <row r="544" spans="1:49" ht="15.75" customHeight="1" s="55">
      <c r="A544" s="12" t="n">
        <v>538</v>
      </c>
      <c r="B544" s="12" t="s">
        <v>244</v>
      </c>
      <c r="C544" s="12" t="s">
        <v>237</v>
      </c>
      <c r="D544" s="12" t="s">
        <v>60</v>
      </c>
      <c r="E544" s="12" t="s">
        <v>80</v>
      </c>
      <c r="F544" s="12" t="s">
        <v>32</v>
      </c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5" t="n">
        <v>7.81667</v>
      </c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  <c r="AJ544" s="12" t="n"/>
      <c r="AK544" s="12" t="n"/>
      <c r="AL544" s="12" t="n"/>
      <c r="AM544" s="13">
        <f>COUNT(H544:AL544)</f>
        <v/>
      </c>
      <c r="AN544" s="12" t="n"/>
      <c r="AO544" s="12" t="n"/>
      <c r="AP544" s="12" t="n"/>
      <c r="AQ544" s="12" t="n"/>
      <c r="AR544" s="12" t="n"/>
      <c r="AS544" s="12" t="n"/>
      <c r="AT544" s="13">
        <f>SUM(H544:AL544)</f>
        <v/>
      </c>
      <c r="AU544" s="12" t="n"/>
      <c r="AV544" s="13">
        <f>SUM(H544,I544,J544,K544,L544,M544,N544,O544,T544,U544,AA544,AB544,AH544,AI544)</f>
        <v/>
      </c>
      <c r="AW544" s="12" t="n"/>
    </row>
    <row r="545" spans="1:49" ht="15.75" customHeight="1" s="55">
      <c r="A545" s="12" t="n">
        <v>539</v>
      </c>
      <c r="B545" s="12" t="s">
        <v>244</v>
      </c>
      <c r="C545" s="12" t="s">
        <v>237</v>
      </c>
      <c r="D545" s="12" t="s">
        <v>60</v>
      </c>
      <c r="E545" s="12" t="s">
        <v>79</v>
      </c>
      <c r="F545" s="12" t="s">
        <v>32</v>
      </c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5" t="n">
        <v>8</v>
      </c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  <c r="AJ545" s="12" t="n"/>
      <c r="AK545" s="12" t="n"/>
      <c r="AL545" s="12" t="n"/>
      <c r="AM545" s="13">
        <f>COUNT(H545:AL545)</f>
        <v/>
      </c>
      <c r="AN545" s="12" t="n"/>
      <c r="AO545" s="12" t="n"/>
      <c r="AP545" s="12" t="n"/>
      <c r="AQ545" s="12" t="n"/>
      <c r="AR545" s="12" t="n"/>
      <c r="AS545" s="12" t="n"/>
      <c r="AT545" s="13">
        <f>SUM(H545:AL545)</f>
        <v/>
      </c>
      <c r="AU545" s="12" t="n"/>
      <c r="AV545" s="13">
        <f>SUM(H545,I545,J545,K545,L545,M545,N545,O545,T545,U545,AA545,AB545,AH545,AI545)</f>
        <v/>
      </c>
      <c r="AW545" s="12" t="n"/>
    </row>
    <row r="546" spans="1:49" ht="15.75" customHeight="1" s="55">
      <c r="A546" s="12" t="n">
        <v>540</v>
      </c>
      <c r="B546" s="12" t="s">
        <v>244</v>
      </c>
      <c r="C546" s="12" t="s">
        <v>237</v>
      </c>
      <c r="D546" s="12" t="s">
        <v>60</v>
      </c>
      <c r="E546" s="12" t="s">
        <v>78</v>
      </c>
      <c r="F546" s="12" t="s">
        <v>32</v>
      </c>
      <c r="G546" s="12" t="n"/>
      <c r="H546" s="12" t="n"/>
      <c r="I546" s="12" t="n"/>
      <c r="J546" s="12" t="n"/>
      <c r="K546" s="12" t="n"/>
      <c r="L546" s="15" t="n">
        <v>5</v>
      </c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  <c r="AJ546" s="12" t="n"/>
      <c r="AK546" s="12" t="n"/>
      <c r="AL546" s="12" t="n"/>
      <c r="AM546" s="13">
        <f>COUNT(H546:AL546)</f>
        <v/>
      </c>
      <c r="AN546" s="12" t="n"/>
      <c r="AO546" s="12" t="n"/>
      <c r="AP546" s="12" t="n"/>
      <c r="AQ546" s="12" t="n"/>
      <c r="AR546" s="12" t="n"/>
      <c r="AS546" s="12" t="n"/>
      <c r="AT546" s="13">
        <f>SUM(H546:AL546)</f>
        <v/>
      </c>
      <c r="AU546" s="12" t="n"/>
      <c r="AV546" s="13">
        <f>SUM(H546,I546,J546,K546,L546,M546,N546,O546,T546,U546,AA546,AB546,AH546,AI546)</f>
        <v/>
      </c>
      <c r="AW546" s="12" t="n"/>
    </row>
    <row r="547" spans="1:49" ht="15.75" customHeight="1" s="55">
      <c r="A547" s="12" t="n">
        <v>541</v>
      </c>
      <c r="B547" s="12" t="s">
        <v>244</v>
      </c>
      <c r="C547" s="12" t="s">
        <v>237</v>
      </c>
      <c r="D547" s="12" t="s">
        <v>60</v>
      </c>
      <c r="E547" s="12" t="s">
        <v>80</v>
      </c>
      <c r="F547" s="12" t="s">
        <v>32</v>
      </c>
      <c r="G547" s="12" t="s">
        <v>49</v>
      </c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5" t="n">
        <v>8</v>
      </c>
      <c r="Q547" s="15" t="n">
        <v>8</v>
      </c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  <c r="AJ547" s="12" t="n"/>
      <c r="AK547" s="12" t="n"/>
      <c r="AL547" s="12" t="n"/>
      <c r="AM547" s="13">
        <f>SUM(H547:AL547)/8</f>
        <v/>
      </c>
      <c r="AN547" s="12" t="n"/>
      <c r="AO547" s="12" t="n"/>
      <c r="AP547" s="12" t="n"/>
      <c r="AQ547" s="12" t="n"/>
      <c r="AR547" s="12" t="n"/>
      <c r="AS547" s="13">
        <f>COUNTIF(H547:AL547,"В")+SUM(H547:AL547)/8</f>
        <v/>
      </c>
      <c r="AT547" s="13">
        <f>SUM(H547:AL547)</f>
        <v/>
      </c>
      <c r="AU547" s="12" t="n"/>
      <c r="AV547" s="12" t="n"/>
      <c r="AW547" s="12" t="n"/>
    </row>
    <row r="548" spans="1:49">
      <c r="A548" s="14" t="n">
        <v>542</v>
      </c>
      <c r="B548" s="14" t="s">
        <v>244</v>
      </c>
      <c r="C548" s="14" t="s">
        <v>237</v>
      </c>
      <c r="D548" s="14" t="s">
        <v>60</v>
      </c>
      <c r="E548" s="14" t="s">
        <v>33</v>
      </c>
      <c r="F548" s="14" t="n"/>
      <c r="G548" s="14" t="n"/>
      <c r="H548" s="14" t="n">
        <v>0</v>
      </c>
      <c r="I548" s="14" t="n">
        <v>0</v>
      </c>
      <c r="J548" s="14" t="n">
        <v>0</v>
      </c>
      <c r="K548" s="14" t="n">
        <v>0</v>
      </c>
      <c r="L548" s="14" t="n">
        <v>5</v>
      </c>
      <c r="M548" s="14" t="n">
        <v>0</v>
      </c>
      <c r="N548" s="14" t="n">
        <v>0</v>
      </c>
      <c r="O548" s="14" t="n">
        <v>0</v>
      </c>
      <c r="P548" s="14" t="n">
        <v>8</v>
      </c>
      <c r="Q548" s="14" t="n">
        <v>8</v>
      </c>
      <c r="R548" s="14" t="n">
        <v>8</v>
      </c>
      <c r="S548" s="14" t="n">
        <v>8</v>
      </c>
      <c r="T548" s="14" t="n">
        <v>0</v>
      </c>
      <c r="U548" s="14" t="n">
        <v>0</v>
      </c>
      <c r="V548" s="14" t="n">
        <v>8</v>
      </c>
      <c r="W548" s="14" t="n">
        <v>8</v>
      </c>
      <c r="X548" s="14" t="n">
        <v>8</v>
      </c>
      <c r="Y548" s="14" t="n">
        <v>8</v>
      </c>
      <c r="Z548" s="14" t="n">
        <v>8</v>
      </c>
      <c r="AA548" s="14" t="n">
        <v>0</v>
      </c>
      <c r="AB548" s="14" t="n">
        <v>0</v>
      </c>
      <c r="AC548" s="14" t="n">
        <v>8</v>
      </c>
      <c r="AD548" s="14" t="n">
        <v>8</v>
      </c>
      <c r="AE548" s="14" t="n">
        <v>8</v>
      </c>
      <c r="AF548" s="14" t="n">
        <v>8</v>
      </c>
      <c r="AG548" s="14" t="n">
        <v>8</v>
      </c>
      <c r="AH548" s="14" t="n">
        <v>0</v>
      </c>
      <c r="AI548" s="14" t="n">
        <v>0</v>
      </c>
      <c r="AJ548" s="14" t="n">
        <v>8</v>
      </c>
      <c r="AK548" s="14" t="n">
        <v>8</v>
      </c>
      <c r="AL548" s="14" t="n">
        <v>8</v>
      </c>
      <c r="AM548" s="14">
        <f>COUNT(IF(SUM(H543)&gt;0,1,"FALSE"),IF(SUM(I543)&gt;0,1,"FALSE"),IF(SUM(J543)&gt;0,1,"FALSE"),IF(SUM(K543)&gt;0,1,"FALSE"),IF(SUM(L546,L543)&gt;0,1,"FALSE"),IF(SUM(M543)&gt;0,1,"FALSE"),IF(SUM(N543)&gt;0,1,"FALSE"),IF(SUM(O543)&gt;0,1,"FALSE"),IF(SUM(R544,R543)&gt;0,1,"FALSE"),IF(SUM(S545,S543)&gt;0,1,"FALSE"),IF(SUM(T543)&gt;0,1,"FALSE"),IF(SUM(U543)&gt;0,1,"FALSE"),IF(SUM(V543)&gt;0,1,"FALSE"),IF(SUM(W543)&gt;0,1,"FALSE"),IF(SUM(X543)&gt;0,1,"FALSE"),IF(SUM(Y543)&gt;0,1,"FALSE"),IF(SUM(Z543)&gt;0,1,"FALSE"),IF(SUM(AA543)&gt;0,1,"FALSE"),IF(SUM(AB543)&gt;0,1,"FALSE"),IF(SUM(AC543)&gt;0,1,"FALSE"),IF(SUM(AD543)&gt;0,1,"FALSE"),IF(SUM(AE543)&gt;0,1,"FALSE"),IF(SUM(AF543)&gt;0,1,"FALSE"),IF(SUM(AG543)&gt;0,1,"FALSE"),IF(SUM(AH543)&gt;0,1,"FALSE"),IF(SUM(AI543)&gt;0,1,"FALSE"),IF(SUM(AJ543)&gt;0,1,"FALSE"),IF(SUM(AK543)&gt;0,1,"FALSE"),IF(SUM(AL543)&gt;0,1,"FALSE"),IF(SUM(P547)&gt;0,1,"FALSE"),IF(SUM(Q547)&gt;0,1,"FALSE"))</f>
        <v/>
      </c>
      <c r="AN548" s="14" t="n"/>
      <c r="AO548" s="14">
        <f>MAX(AO543:AO547)</f>
        <v/>
      </c>
      <c r="AP548" s="14">
        <f>MAX(AP543:AP547)</f>
        <v/>
      </c>
      <c r="AQ548" s="14">
        <f>MAX(AQ543:AQ547)</f>
        <v/>
      </c>
      <c r="AR548" s="14">
        <f>MAX(AR543:AR547)</f>
        <v/>
      </c>
      <c r="AS548" s="14">
        <f>SUM(AS543:AS547)</f>
        <v/>
      </c>
      <c r="AT548" s="14">
        <f>SUM(AT543:AT547)</f>
        <v/>
      </c>
      <c r="AU548" s="14">
        <f>SUM(AU543:AU547)</f>
        <v/>
      </c>
      <c r="AV548" s="14">
        <f>SUM(AV543:AV547)</f>
        <v/>
      </c>
      <c r="AW548" s="14">
        <f>SUM(AW543:AW547)</f>
        <v/>
      </c>
    </row>
    <row r="549" spans="1:49">
      <c r="A549" s="12" t="n">
        <v>543</v>
      </c>
      <c r="B549" s="12" t="s">
        <v>245</v>
      </c>
      <c r="C549" s="12" t="s">
        <v>246</v>
      </c>
      <c r="D549" s="12" t="s">
        <v>247</v>
      </c>
      <c r="E549" s="12" t="s">
        <v>43</v>
      </c>
      <c r="F549" s="12" t="s">
        <v>32</v>
      </c>
      <c r="G549" s="12" t="n"/>
      <c r="H549" s="12" t="s">
        <v>7</v>
      </c>
      <c r="I549" s="12" t="s">
        <v>7</v>
      </c>
      <c r="J549" s="12" t="s">
        <v>7</v>
      </c>
      <c r="K549" s="12" t="s">
        <v>7</v>
      </c>
      <c r="L549" s="12" t="s">
        <v>7</v>
      </c>
      <c r="M549" s="12" t="s">
        <v>7</v>
      </c>
      <c r="N549" s="12" t="s">
        <v>7</v>
      </c>
      <c r="O549" s="12" t="s">
        <v>7</v>
      </c>
      <c r="P549" s="12" t="n"/>
      <c r="Q549" s="12" t="n"/>
      <c r="R549" s="12" t="n"/>
      <c r="S549" s="12" t="n"/>
      <c r="T549" s="12" t="s">
        <v>7</v>
      </c>
      <c r="U549" s="12" t="s">
        <v>7</v>
      </c>
      <c r="V549" s="12" t="n"/>
      <c r="W549" s="12" t="n"/>
      <c r="X549" s="12" t="n"/>
      <c r="Y549" s="12" t="n"/>
      <c r="Z549" s="12" t="n"/>
      <c r="AA549" s="12" t="s">
        <v>7</v>
      </c>
      <c r="AB549" s="12" t="s">
        <v>7</v>
      </c>
      <c r="AC549" s="12" t="n"/>
      <c r="AD549" s="12" t="n"/>
      <c r="AE549" s="12" t="n">
        <v>3.36667</v>
      </c>
      <c r="AF549" s="12" t="n">
        <v>8</v>
      </c>
      <c r="AG549" s="12" t="n">
        <v>8</v>
      </c>
      <c r="AH549" s="12" t="s">
        <v>7</v>
      </c>
      <c r="AI549" s="12" t="s">
        <v>7</v>
      </c>
      <c r="AJ549" s="12" t="n">
        <v>0.58333</v>
      </c>
      <c r="AK549" s="12" t="n"/>
      <c r="AL549" s="12" t="n">
        <v>7.13333</v>
      </c>
      <c r="AM549" s="13">
        <f>COUNT(H549:AL549)</f>
        <v/>
      </c>
      <c r="AN549" s="12" t="n"/>
      <c r="AO549" s="13">
        <f>COUNTIF(H549:AL549,"О")</f>
        <v/>
      </c>
      <c r="AP549" s="13">
        <f>COUNTIF(H549:AL549,"От")</f>
        <v/>
      </c>
      <c r="AQ549" s="13">
        <f>COUNTIF(H549:AL549,"Б")</f>
        <v/>
      </c>
      <c r="AR549" s="13">
        <f>COUNTIF(H549:AL549,"Н")</f>
        <v/>
      </c>
      <c r="AS549" s="12" t="n"/>
      <c r="AT549" s="13">
        <f>SUM(H549:AL549)</f>
        <v/>
      </c>
      <c r="AU549" s="12" t="n"/>
      <c r="AV549" s="13">
        <f>SUM(H549,I549,J549,K549,L549,M549,N549,O549,T549,U549,AA549,AB549,AH549,AI549)</f>
        <v/>
      </c>
      <c r="AW549" s="12" t="n"/>
    </row>
    <row r="550" spans="1:49" ht="15.75" customHeight="1" s="55">
      <c r="A550" s="12" t="n">
        <v>544</v>
      </c>
      <c r="B550" s="12" t="s">
        <v>245</v>
      </c>
      <c r="C550" s="12" t="s">
        <v>246</v>
      </c>
      <c r="D550" s="12" t="s">
        <v>247</v>
      </c>
      <c r="E550" s="12" t="s">
        <v>80</v>
      </c>
      <c r="F550" s="12" t="s">
        <v>32</v>
      </c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5" t="n">
        <v>1.75953</v>
      </c>
      <c r="Q550" s="15" t="n">
        <v>8</v>
      </c>
      <c r="R550" s="15" t="n">
        <v>1.96682</v>
      </c>
      <c r="S550" s="15" t="n">
        <v>3.97774</v>
      </c>
      <c r="T550" s="12" t="n"/>
      <c r="U550" s="12" t="n"/>
      <c r="V550" s="15" t="n">
        <v>4</v>
      </c>
      <c r="W550" s="15" t="n">
        <v>7.42222</v>
      </c>
      <c r="X550" s="15" t="n">
        <v>8</v>
      </c>
      <c r="Y550" s="15" t="n">
        <v>6.35009</v>
      </c>
      <c r="Z550" s="15" t="n">
        <v>6.28293</v>
      </c>
      <c r="AA550" s="12" t="n"/>
      <c r="AB550" s="12" t="n"/>
      <c r="AC550" s="12" t="n"/>
      <c r="AD550" s="12" t="n"/>
      <c r="AE550" s="15" t="n">
        <v>0.66667</v>
      </c>
      <c r="AF550" s="12" t="n"/>
      <c r="AG550" s="12" t="n"/>
      <c r="AH550" s="12" t="n"/>
      <c r="AI550" s="12" t="n"/>
      <c r="AJ550" s="12" t="n"/>
      <c r="AK550" s="12" t="n"/>
      <c r="AL550" s="12" t="n"/>
      <c r="AM550" s="13">
        <f>COUNT(H550:AL550)</f>
        <v/>
      </c>
      <c r="AN550" s="12" t="n"/>
      <c r="AO550" s="12" t="n"/>
      <c r="AP550" s="12" t="n"/>
      <c r="AQ550" s="12" t="n"/>
      <c r="AR550" s="12" t="n"/>
      <c r="AS550" s="12" t="n"/>
      <c r="AT550" s="13">
        <f>SUM(H550:AL550)</f>
        <v/>
      </c>
      <c r="AU550" s="12" t="n"/>
      <c r="AV550" s="13">
        <f>SUM(H550,I550,J550,K550,L550,M550,N550,O550,T550,U550,AA550,AB550,AH550,AI550)</f>
        <v/>
      </c>
      <c r="AW550" s="12" t="n"/>
    </row>
    <row r="551" spans="1:49" ht="15.75" customHeight="1" s="55">
      <c r="A551" s="12" t="n">
        <v>545</v>
      </c>
      <c r="B551" s="12" t="s">
        <v>245</v>
      </c>
      <c r="C551" s="12" t="s">
        <v>246</v>
      </c>
      <c r="D551" s="12" t="s">
        <v>247</v>
      </c>
      <c r="E551" s="12" t="s">
        <v>82</v>
      </c>
      <c r="F551" s="12" t="s">
        <v>32</v>
      </c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5" t="n">
        <v>6.24047</v>
      </c>
      <c r="Q551" s="12" t="n"/>
      <c r="R551" s="15" t="n">
        <v>3.58371</v>
      </c>
      <c r="S551" s="15" t="n">
        <v>0.04453</v>
      </c>
      <c r="T551" s="12" t="n"/>
      <c r="U551" s="12" t="n"/>
      <c r="V551" s="12" t="n"/>
      <c r="W551" s="12" t="n"/>
      <c r="X551" s="12" t="n"/>
      <c r="Y551" s="15" t="n">
        <v>1.64991</v>
      </c>
      <c r="Z551" s="15" t="n">
        <v>0.92358</v>
      </c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  <c r="AJ551" s="12" t="n"/>
      <c r="AK551" s="12" t="n"/>
      <c r="AL551" s="12" t="n"/>
      <c r="AM551" s="13">
        <f>COUNT(H551:AL551)</f>
        <v/>
      </c>
      <c r="AN551" s="12" t="n"/>
      <c r="AO551" s="12" t="n"/>
      <c r="AP551" s="12" t="n"/>
      <c r="AQ551" s="12" t="n"/>
      <c r="AR551" s="12" t="n"/>
      <c r="AS551" s="12" t="n"/>
      <c r="AT551" s="13">
        <f>SUM(H551:AL551)</f>
        <v/>
      </c>
      <c r="AU551" s="12" t="n"/>
      <c r="AV551" s="13">
        <f>SUM(H551,I551,J551,K551,L551,M551,N551,O551,T551,U551,AA551,AB551,AH551,AI551)</f>
        <v/>
      </c>
      <c r="AW551" s="12" t="n"/>
    </row>
    <row r="552" spans="1:49" ht="15.75" customHeight="1" s="55">
      <c r="A552" s="12" t="n">
        <v>546</v>
      </c>
      <c r="B552" s="12" t="s">
        <v>245</v>
      </c>
      <c r="C552" s="12" t="s">
        <v>246</v>
      </c>
      <c r="D552" s="12" t="s">
        <v>247</v>
      </c>
      <c r="E552" s="12" t="s">
        <v>85</v>
      </c>
      <c r="F552" s="12" t="s">
        <v>32</v>
      </c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5" t="n">
        <v>0.56712</v>
      </c>
      <c r="S552" s="15" t="n">
        <v>3.97774</v>
      </c>
      <c r="T552" s="12" t="n"/>
      <c r="U552" s="12" t="n"/>
      <c r="V552" s="15" t="n">
        <v>4</v>
      </c>
      <c r="W552" s="15" t="n">
        <v>0.57778</v>
      </c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  <c r="AJ552" s="12" t="n"/>
      <c r="AK552" s="12" t="n"/>
      <c r="AL552" s="12" t="n"/>
      <c r="AM552" s="13">
        <f>COUNT(H552:AL552)</f>
        <v/>
      </c>
      <c r="AN552" s="12" t="n"/>
      <c r="AO552" s="12" t="n"/>
      <c r="AP552" s="12" t="n"/>
      <c r="AQ552" s="12" t="n"/>
      <c r="AR552" s="12" t="n"/>
      <c r="AS552" s="12" t="n"/>
      <c r="AT552" s="13">
        <f>SUM(H552:AL552)</f>
        <v/>
      </c>
      <c r="AU552" s="12" t="n"/>
      <c r="AV552" s="13">
        <f>SUM(H552,I552,J552,K552,L552,M552,N552,O552,T552,U552,AA552,AB552,AH552,AI552)</f>
        <v/>
      </c>
      <c r="AW552" s="12" t="n"/>
    </row>
    <row r="553" spans="1:49" ht="15.75" customHeight="1" s="55">
      <c r="A553" s="12" t="n">
        <v>547</v>
      </c>
      <c r="B553" s="12" t="s">
        <v>245</v>
      </c>
      <c r="C553" s="12" t="s">
        <v>246</v>
      </c>
      <c r="D553" s="12" t="s">
        <v>247</v>
      </c>
      <c r="E553" s="12" t="s">
        <v>78</v>
      </c>
      <c r="F553" s="12" t="s">
        <v>32</v>
      </c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5" t="n">
        <v>1.88235</v>
      </c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  <c r="AJ553" s="12" t="n"/>
      <c r="AK553" s="12" t="n"/>
      <c r="AL553" s="12" t="n"/>
      <c r="AM553" s="13">
        <f>COUNT(H553:AL553)</f>
        <v/>
      </c>
      <c r="AN553" s="12" t="n"/>
      <c r="AO553" s="12" t="n"/>
      <c r="AP553" s="12" t="n"/>
      <c r="AQ553" s="12" t="n"/>
      <c r="AR553" s="12" t="n"/>
      <c r="AS553" s="12" t="n"/>
      <c r="AT553" s="13">
        <f>SUM(H553:AL553)</f>
        <v/>
      </c>
      <c r="AU553" s="12" t="n"/>
      <c r="AV553" s="13">
        <f>SUM(H553,I553,J553,K553,L553,M553,N553,O553,T553,U553,AA553,AB553,AH553,AI553)</f>
        <v/>
      </c>
      <c r="AW553" s="12" t="n"/>
    </row>
    <row r="554" spans="1:49" ht="15.75" customHeight="1" s="55">
      <c r="A554" s="12" t="n">
        <v>548</v>
      </c>
      <c r="B554" s="12" t="s">
        <v>245</v>
      </c>
      <c r="C554" s="12" t="s">
        <v>246</v>
      </c>
      <c r="D554" s="12" t="s">
        <v>247</v>
      </c>
      <c r="E554" s="12" t="s">
        <v>87</v>
      </c>
      <c r="F554" s="12" t="s">
        <v>32</v>
      </c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5" t="n">
        <v>0.7935</v>
      </c>
      <c r="AA554" s="12" t="n"/>
      <c r="AB554" s="12" t="n"/>
      <c r="AC554" s="12" t="n"/>
      <c r="AD554" s="12" t="n"/>
      <c r="AE554" s="15" t="n">
        <v>1.73333</v>
      </c>
      <c r="AF554" s="12" t="n"/>
      <c r="AG554" s="12" t="n"/>
      <c r="AH554" s="12" t="n"/>
      <c r="AI554" s="12" t="n"/>
      <c r="AJ554" s="15" t="n">
        <v>4.43333</v>
      </c>
      <c r="AK554" s="12" t="n"/>
      <c r="AL554" s="12" t="n"/>
      <c r="AM554" s="13">
        <f>COUNT(H554:AL554)</f>
        <v/>
      </c>
      <c r="AN554" s="12" t="n"/>
      <c r="AO554" s="12" t="n"/>
      <c r="AP554" s="12" t="n"/>
      <c r="AQ554" s="12" t="n"/>
      <c r="AR554" s="12" t="n"/>
      <c r="AS554" s="12" t="n"/>
      <c r="AT554" s="13">
        <f>SUM(H554:AL554)</f>
        <v/>
      </c>
      <c r="AU554" s="12" t="n"/>
      <c r="AV554" s="13">
        <f>SUM(H554,I554,J554,K554,L554,M554,N554,O554,T554,U554,AA554,AB554,AH554,AI554)</f>
        <v/>
      </c>
      <c r="AW554" s="12" t="n"/>
    </row>
    <row r="555" spans="1:49" ht="15.75" customHeight="1" s="55">
      <c r="A555" s="12" t="n">
        <v>549</v>
      </c>
      <c r="B555" s="12" t="s">
        <v>245</v>
      </c>
      <c r="C555" s="12" t="s">
        <v>246</v>
      </c>
      <c r="D555" s="12" t="s">
        <v>247</v>
      </c>
      <c r="E555" s="12" t="s">
        <v>86</v>
      </c>
      <c r="F555" s="12" t="s">
        <v>32</v>
      </c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5" t="n">
        <v>2.23333</v>
      </c>
      <c r="AF555" s="12" t="n"/>
      <c r="AG555" s="12" t="n"/>
      <c r="AH555" s="12" t="n"/>
      <c r="AI555" s="12" t="n"/>
      <c r="AJ555" s="15" t="n">
        <v>2.98333</v>
      </c>
      <c r="AK555" s="15" t="n">
        <v>8</v>
      </c>
      <c r="AL555" s="15" t="n">
        <v>0.8666700000000001</v>
      </c>
      <c r="AM555" s="13">
        <f>COUNT(H555:AL555)</f>
        <v/>
      </c>
      <c r="AN555" s="12" t="n"/>
      <c r="AO555" s="12" t="n"/>
      <c r="AP555" s="12" t="n"/>
      <c r="AQ555" s="12" t="n"/>
      <c r="AR555" s="12" t="n"/>
      <c r="AS555" s="12" t="n"/>
      <c r="AT555" s="13">
        <f>SUM(H555:AL555)</f>
        <v/>
      </c>
      <c r="AU555" s="12" t="n"/>
      <c r="AV555" s="13">
        <f>SUM(H555,I555,J555,K555,L555,M555,N555,O555,T555,U555,AA555,AB555,AH555,AI555)</f>
        <v/>
      </c>
      <c r="AW555" s="12" t="n"/>
    </row>
    <row r="556" spans="1:49" ht="15.75" customHeight="1" s="55">
      <c r="A556" s="12" t="n">
        <v>550</v>
      </c>
      <c r="B556" s="12" t="s">
        <v>245</v>
      </c>
      <c r="C556" s="12" t="s">
        <v>246</v>
      </c>
      <c r="D556" s="12" t="s">
        <v>247</v>
      </c>
      <c r="E556" s="12" t="s">
        <v>56</v>
      </c>
      <c r="F556" s="12" t="s">
        <v>32</v>
      </c>
      <c r="G556" s="12" t="s">
        <v>49</v>
      </c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5" t="n">
        <v>8</v>
      </c>
      <c r="AD556" s="15" t="n">
        <v>8</v>
      </c>
      <c r="AE556" s="12" t="n"/>
      <c r="AF556" s="12" t="n"/>
      <c r="AG556" s="12" t="n"/>
      <c r="AH556" s="12" t="n"/>
      <c r="AI556" s="12" t="n"/>
      <c r="AJ556" s="12" t="n"/>
      <c r="AK556" s="12" t="n"/>
      <c r="AL556" s="12" t="n"/>
      <c r="AM556" s="13">
        <f>SUM(H556:AL556)/8</f>
        <v/>
      </c>
      <c r="AN556" s="12" t="n"/>
      <c r="AO556" s="12" t="n"/>
      <c r="AP556" s="12" t="n"/>
      <c r="AQ556" s="12" t="n"/>
      <c r="AR556" s="12" t="n"/>
      <c r="AS556" s="13">
        <f>COUNTIF(H556:AL556,"В")+SUM(H556:AL556)/8</f>
        <v/>
      </c>
      <c r="AT556" s="13">
        <f>SUM(H556:AL556)</f>
        <v/>
      </c>
      <c r="AU556" s="12" t="n"/>
      <c r="AV556" s="12" t="n"/>
      <c r="AW556" s="12" t="n"/>
    </row>
    <row r="557" spans="1:49">
      <c r="A557" s="14" t="n">
        <v>551</v>
      </c>
      <c r="B557" s="14" t="s">
        <v>245</v>
      </c>
      <c r="C557" s="14" t="s">
        <v>246</v>
      </c>
      <c r="D557" s="14" t="s">
        <v>247</v>
      </c>
      <c r="E557" s="14" t="s">
        <v>33</v>
      </c>
      <c r="F557" s="14" t="n"/>
      <c r="G557" s="14" t="n"/>
      <c r="H557" s="14" t="n">
        <v>0</v>
      </c>
      <c r="I557" s="14" t="n">
        <v>0</v>
      </c>
      <c r="J557" s="14" t="n">
        <v>0</v>
      </c>
      <c r="K557" s="14" t="n">
        <v>0</v>
      </c>
      <c r="L557" s="14" t="n">
        <v>0</v>
      </c>
      <c r="M557" s="14" t="n">
        <v>0</v>
      </c>
      <c r="N557" s="14" t="n">
        <v>0</v>
      </c>
      <c r="O557" s="14" t="n">
        <v>0</v>
      </c>
      <c r="P557" s="14" t="n">
        <v>8</v>
      </c>
      <c r="Q557" s="14" t="n">
        <v>8</v>
      </c>
      <c r="R557" s="14" t="n">
        <v>8</v>
      </c>
      <c r="S557" s="14" t="n">
        <v>8</v>
      </c>
      <c r="T557" s="14" t="n">
        <v>0</v>
      </c>
      <c r="U557" s="14" t="n">
        <v>0</v>
      </c>
      <c r="V557" s="14" t="n">
        <v>8</v>
      </c>
      <c r="W557" s="14" t="n">
        <v>8</v>
      </c>
      <c r="X557" s="14" t="n">
        <v>8</v>
      </c>
      <c r="Y557" s="14" t="n">
        <v>8</v>
      </c>
      <c r="Z557" s="14" t="n">
        <v>8</v>
      </c>
      <c r="AA557" s="14" t="n">
        <v>0</v>
      </c>
      <c r="AB557" s="14" t="n">
        <v>0</v>
      </c>
      <c r="AC557" s="14" t="n">
        <v>8</v>
      </c>
      <c r="AD557" s="14" t="n">
        <v>8</v>
      </c>
      <c r="AE557" s="14" t="n">
        <v>8</v>
      </c>
      <c r="AF557" s="14" t="n">
        <v>8</v>
      </c>
      <c r="AG557" s="14" t="n">
        <v>8</v>
      </c>
      <c r="AH557" s="14" t="n">
        <v>0</v>
      </c>
      <c r="AI557" s="14" t="n">
        <v>0</v>
      </c>
      <c r="AJ557" s="14" t="n">
        <v>8</v>
      </c>
      <c r="AK557" s="14" t="n">
        <v>8</v>
      </c>
      <c r="AL557" s="14" t="n">
        <v>8</v>
      </c>
      <c r="AM557" s="14">
        <f>COUNT(IF(SUM(H549)&gt;0,1,"FALSE"),IF(SUM(I549)&gt;0,1,"FALSE"),IF(SUM(J549)&gt;0,1,"FALSE"),IF(SUM(K549)&gt;0,1,"FALSE"),IF(SUM(L549)&gt;0,1,"FALSE"),IF(SUM(M549)&gt;0,1,"FALSE"),IF(SUM(N549)&gt;0,1,"FALSE"),IF(SUM(O549)&gt;0,1,"FALSE"),IF(SUM(P551,P549,P550)&gt;0,1,"FALSE"),IF(SUM(Q550,Q549)&gt;0,1,"FALSE"),IF(SUM(R551,R550,R552,R553,R549)&gt;0,1,"FALSE"),IF(SUM(S549,S551,S550,S552)&gt;0,1,"FALSE"),IF(SUM(T549,T550,T552)&gt;0,1,"FALSE"),IF(SUM(U549,U550,U552)&gt;0,1,"FALSE"),IF(SUM(V549,V552,V550)&gt;0,1,"FALSE"),IF(SUM(W552,W550,W549)&gt;0,1,"FALSE"),IF(SUM(X550,X549)&gt;0,1,"FALSE"),IF(SUM(Y551,Y550,Y549)&gt;0,1,"FALSE"),IF(SUM(Z551,Z550,Z549,Z554)&gt;0,1,"FALSE"),IF(SUM(AA549,AA550)&gt;0,1,"FALSE"),IF(SUM(AB550,AB549)&gt;0,1,"FALSE"),IF(SUM(AE554,AE550,AE555,AE549)&gt;0,1,"FALSE"),IF(SUM(AF549)&gt;0,1,"FALSE"),IF(SUM(AG549)&gt;0,1,"FALSE"),IF(SUM(AH549)&gt;0,1,"FALSE"),IF(SUM(AI549)&gt;0,1,"FALSE"),IF(SUM(AJ555,AJ549,AJ554)&gt;0,1,"FALSE"),IF(SUM(AK555,AK549)&gt;0,1,"FALSE"),IF(SUM(AL549,AL555)&gt;0,1,"FALSE"),IF(SUM(AC556)&gt;0,1,"FALSE"),IF(SUM(AD556)&gt;0,1,"FALSE"))</f>
        <v/>
      </c>
      <c r="AN557" s="14" t="n"/>
      <c r="AO557" s="14">
        <f>MAX(AO549:AO556)</f>
        <v/>
      </c>
      <c r="AP557" s="14">
        <f>MAX(AP549:AP556)</f>
        <v/>
      </c>
      <c r="AQ557" s="14">
        <f>MAX(AQ549:AQ556)</f>
        <v/>
      </c>
      <c r="AR557" s="14">
        <f>MAX(AR549:AR556)</f>
        <v/>
      </c>
      <c r="AS557" s="14">
        <f>SUM(AS549:AS556)</f>
        <v/>
      </c>
      <c r="AT557" s="14">
        <f>SUM(AT549:AT556)</f>
        <v/>
      </c>
      <c r="AU557" s="14">
        <f>SUM(AU549:AU556)</f>
        <v/>
      </c>
      <c r="AV557" s="14">
        <f>SUM(AV549:AV556)</f>
        <v/>
      </c>
      <c r="AW557" s="14">
        <f>SUM(AW549:AW556)</f>
        <v/>
      </c>
    </row>
    <row r="558" spans="1:49">
      <c r="A558" s="12" t="n">
        <v>552</v>
      </c>
      <c r="B558" s="12" t="s">
        <v>70</v>
      </c>
      <c r="C558" s="12" t="s">
        <v>74</v>
      </c>
      <c r="D558" s="12" t="s">
        <v>72</v>
      </c>
      <c r="E558" s="12" t="s">
        <v>43</v>
      </c>
      <c r="F558" s="12" t="s">
        <v>32</v>
      </c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>
        <v>8</v>
      </c>
      <c r="AD558" s="12" t="n"/>
      <c r="AE558" s="12" t="n">
        <v>8</v>
      </c>
      <c r="AF558" s="12" t="n"/>
      <c r="AG558" s="12" t="n">
        <v>8</v>
      </c>
      <c r="AH558" s="12" t="s">
        <v>7</v>
      </c>
      <c r="AI558" s="12" t="s">
        <v>7</v>
      </c>
      <c r="AJ558" s="12" t="n"/>
      <c r="AK558" s="12" t="n"/>
      <c r="AL558" s="12" t="n"/>
      <c r="AM558" s="13">
        <f>COUNT(H558:AL558)</f>
        <v/>
      </c>
      <c r="AN558" s="12" t="n"/>
      <c r="AO558" s="13">
        <f>COUNTIF(H558:AL558,"О")</f>
        <v/>
      </c>
      <c r="AP558" s="13">
        <f>COUNTIF(H558:AL558,"От")</f>
        <v/>
      </c>
      <c r="AQ558" s="13">
        <f>COUNTIF(H558:AL558,"Б")</f>
        <v/>
      </c>
      <c r="AR558" s="13">
        <f>COUNTIF(H558:AL558,"Н")</f>
        <v/>
      </c>
      <c r="AS558" s="12" t="n"/>
      <c r="AT558" s="13">
        <f>SUM(H558:AL558)</f>
        <v/>
      </c>
      <c r="AU558" s="12" t="n"/>
      <c r="AV558" s="13">
        <f>SUM(H558,I558,J558,K558,L558,M558,N558,O558,T558,U558,AA558,AB558,AH558,AI558)</f>
        <v/>
      </c>
      <c r="AW558" s="12" t="n"/>
    </row>
    <row r="559" spans="1:49">
      <c r="A559" s="12" t="n">
        <v>553</v>
      </c>
      <c r="B559" s="12" t="s">
        <v>70</v>
      </c>
      <c r="C559" s="12" t="s">
        <v>74</v>
      </c>
      <c r="D559" s="12" t="s">
        <v>72</v>
      </c>
      <c r="E559" s="12" t="s">
        <v>86</v>
      </c>
      <c r="F559" s="12" t="s">
        <v>32</v>
      </c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  <c r="AJ559" s="12" t="n"/>
      <c r="AK559" s="12" t="n"/>
      <c r="AL559" s="12" t="n"/>
      <c r="AM559" s="13">
        <f>COUNT(H559:AL559)</f>
        <v/>
      </c>
      <c r="AN559" s="12" t="n"/>
      <c r="AO559" s="12" t="n"/>
      <c r="AP559" s="12" t="n"/>
      <c r="AQ559" s="12" t="n"/>
      <c r="AR559" s="12" t="n"/>
      <c r="AS559" s="12" t="n"/>
      <c r="AT559" s="13">
        <f>SUM(H559:AL559)</f>
        <v/>
      </c>
      <c r="AU559" s="12" t="n"/>
      <c r="AV559" s="13">
        <f>SUM(H559,I559,J559,K559,L559,M559,N559,O559,T559,U559,AA559,AB559,AH559,AI559)</f>
        <v/>
      </c>
      <c r="AW559" s="12" t="n"/>
    </row>
    <row r="560" spans="1:49" ht="15.75" customHeight="1" s="55">
      <c r="A560" s="12" t="n">
        <v>554</v>
      </c>
      <c r="B560" s="12" t="s">
        <v>70</v>
      </c>
      <c r="C560" s="12" t="s">
        <v>74</v>
      </c>
      <c r="D560" s="12" t="s">
        <v>72</v>
      </c>
      <c r="E560" s="12" t="s">
        <v>87</v>
      </c>
      <c r="F560" s="12" t="s">
        <v>32</v>
      </c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5" t="n">
        <v>5.21793</v>
      </c>
      <c r="AG560" s="12" t="n"/>
      <c r="AH560" s="12" t="n"/>
      <c r="AI560" s="12" t="n"/>
      <c r="AJ560" s="12" t="n"/>
      <c r="AK560" s="12" t="n"/>
      <c r="AL560" s="12" t="n"/>
      <c r="AM560" s="13">
        <f>COUNT(H560:AL560)</f>
        <v/>
      </c>
      <c r="AN560" s="12" t="n"/>
      <c r="AO560" s="12" t="n"/>
      <c r="AP560" s="12" t="n"/>
      <c r="AQ560" s="12" t="n"/>
      <c r="AR560" s="12" t="n"/>
      <c r="AS560" s="12" t="n"/>
      <c r="AT560" s="13">
        <f>SUM(H560:AL560)</f>
        <v/>
      </c>
      <c r="AU560" s="12" t="n"/>
      <c r="AV560" s="13">
        <f>SUM(H560,I560,J560,K560,L560,M560,N560,O560,T560,U560,AA560,AB560,AH560,AI560)</f>
        <v/>
      </c>
      <c r="AW560" s="12" t="n"/>
    </row>
    <row r="561" spans="1:49">
      <c r="A561" s="12" t="n">
        <v>555</v>
      </c>
      <c r="B561" s="12" t="s">
        <v>70</v>
      </c>
      <c r="C561" s="12" t="s">
        <v>74</v>
      </c>
      <c r="D561" s="12" t="s">
        <v>72</v>
      </c>
      <c r="E561" s="12" t="s">
        <v>83</v>
      </c>
      <c r="F561" s="12" t="s">
        <v>32</v>
      </c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  <c r="AJ561" s="12" t="n"/>
      <c r="AK561" s="12" t="n"/>
      <c r="AL561" s="12" t="n"/>
      <c r="AM561" s="13">
        <f>COUNT(H561:AL561)</f>
        <v/>
      </c>
      <c r="AN561" s="12" t="n"/>
      <c r="AO561" s="12" t="n"/>
      <c r="AP561" s="12" t="n"/>
      <c r="AQ561" s="12" t="n"/>
      <c r="AR561" s="12" t="n"/>
      <c r="AS561" s="12" t="n"/>
      <c r="AT561" s="13">
        <f>SUM(H561:AL561)</f>
        <v/>
      </c>
      <c r="AU561" s="12" t="n"/>
      <c r="AV561" s="13">
        <f>SUM(H561,I561,J561,K561,L561,M561,N561,O561,T561,U561,AA561,AB561,AH561,AI561)</f>
        <v/>
      </c>
      <c r="AW561" s="12" t="n"/>
    </row>
    <row r="562" spans="1:49">
      <c r="A562" s="12" t="n">
        <v>556</v>
      </c>
      <c r="B562" s="12" t="s">
        <v>70</v>
      </c>
      <c r="C562" s="12" t="s">
        <v>74</v>
      </c>
      <c r="D562" s="12" t="s">
        <v>72</v>
      </c>
      <c r="E562" s="12" t="s">
        <v>79</v>
      </c>
      <c r="F562" s="12" t="s">
        <v>32</v>
      </c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  <c r="AJ562" s="12" t="n"/>
      <c r="AK562" s="12" t="n"/>
      <c r="AL562" s="12" t="n"/>
      <c r="AM562" s="13">
        <f>COUNT(H562:AL562)</f>
        <v/>
      </c>
      <c r="AN562" s="12" t="n"/>
      <c r="AO562" s="12" t="n"/>
      <c r="AP562" s="12" t="n"/>
      <c r="AQ562" s="12" t="n"/>
      <c r="AR562" s="12" t="n"/>
      <c r="AS562" s="12" t="n"/>
      <c r="AT562" s="13">
        <f>SUM(H562:AL562)</f>
        <v/>
      </c>
      <c r="AU562" s="12" t="n"/>
      <c r="AV562" s="13">
        <f>SUM(H562,I562,J562,K562,L562,M562,N562,O562,T562,U562,AA562,AB562,AH562,AI562)</f>
        <v/>
      </c>
      <c r="AW562" s="12" t="n"/>
    </row>
    <row r="563" spans="1:49">
      <c r="A563" s="12" t="n">
        <v>557</v>
      </c>
      <c r="B563" s="12" t="s">
        <v>70</v>
      </c>
      <c r="C563" s="12" t="s">
        <v>74</v>
      </c>
      <c r="D563" s="12" t="s">
        <v>72</v>
      </c>
      <c r="E563" s="12" t="s">
        <v>76</v>
      </c>
      <c r="F563" s="12" t="s">
        <v>32</v>
      </c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  <c r="AJ563" s="12" t="n"/>
      <c r="AK563" s="12" t="n"/>
      <c r="AL563" s="12" t="n"/>
      <c r="AM563" s="13">
        <f>COUNT(H563:AL563)</f>
        <v/>
      </c>
      <c r="AN563" s="12" t="n"/>
      <c r="AO563" s="12" t="n"/>
      <c r="AP563" s="12" t="n"/>
      <c r="AQ563" s="12" t="n"/>
      <c r="AR563" s="12" t="n"/>
      <c r="AS563" s="12" t="n"/>
      <c r="AT563" s="13">
        <f>SUM(H563:AL563)</f>
        <v/>
      </c>
      <c r="AU563" s="12" t="n"/>
      <c r="AV563" s="13">
        <f>SUM(H563,I563,J563,K563,L563,M563,N563,O563,T563,U563,AA563,AB563,AH563,AI563)</f>
        <v/>
      </c>
      <c r="AW563" s="12" t="n"/>
    </row>
    <row r="564" spans="1:49">
      <c r="A564" s="12" t="n">
        <v>558</v>
      </c>
      <c r="B564" s="12" t="s">
        <v>70</v>
      </c>
      <c r="C564" s="12" t="s">
        <v>74</v>
      </c>
      <c r="D564" s="12" t="s">
        <v>72</v>
      </c>
      <c r="E564" s="12" t="s">
        <v>81</v>
      </c>
      <c r="F564" s="12" t="s">
        <v>32</v>
      </c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  <c r="AJ564" s="12" t="n"/>
      <c r="AK564" s="12" t="n"/>
      <c r="AL564" s="12" t="n"/>
      <c r="AM564" s="13">
        <f>COUNT(H564:AL564)</f>
        <v/>
      </c>
      <c r="AN564" s="12" t="n"/>
      <c r="AO564" s="12" t="n"/>
      <c r="AP564" s="12" t="n"/>
      <c r="AQ564" s="12" t="n"/>
      <c r="AR564" s="12" t="n"/>
      <c r="AS564" s="12" t="n"/>
      <c r="AT564" s="13">
        <f>SUM(H564:AL564)</f>
        <v/>
      </c>
      <c r="AU564" s="12" t="n"/>
      <c r="AV564" s="13">
        <f>SUM(H564,I564,J564,K564,L564,M564,N564,O564,T564,U564,AA564,AB564,AH564,AI564)</f>
        <v/>
      </c>
      <c r="AW564" s="12" t="n"/>
    </row>
    <row r="565" spans="1:49" ht="15.75" customHeight="1" s="55">
      <c r="A565" s="12" t="n">
        <v>559</v>
      </c>
      <c r="B565" s="12" t="s">
        <v>70</v>
      </c>
      <c r="C565" s="12" t="s">
        <v>74</v>
      </c>
      <c r="D565" s="12" t="s">
        <v>72</v>
      </c>
      <c r="E565" s="12" t="s">
        <v>88</v>
      </c>
      <c r="F565" s="12" t="s">
        <v>32</v>
      </c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5" t="n">
        <v>7.96813</v>
      </c>
      <c r="AE565" s="12" t="n"/>
      <c r="AF565" s="12" t="n"/>
      <c r="AG565" s="12" t="n"/>
      <c r="AH565" s="12" t="n"/>
      <c r="AI565" s="12" t="n"/>
      <c r="AJ565" s="12" t="n"/>
      <c r="AK565" s="12" t="n"/>
      <c r="AL565" s="12" t="n"/>
      <c r="AM565" s="13">
        <f>COUNT(H565:AL565)</f>
        <v/>
      </c>
      <c r="AN565" s="12" t="n"/>
      <c r="AO565" s="12" t="n"/>
      <c r="AP565" s="12" t="n"/>
      <c r="AQ565" s="12" t="n"/>
      <c r="AR565" s="12" t="n"/>
      <c r="AS565" s="12" t="n"/>
      <c r="AT565" s="13">
        <f>SUM(H565:AL565)</f>
        <v/>
      </c>
      <c r="AU565" s="12" t="n"/>
      <c r="AV565" s="13">
        <f>SUM(H565,I565,J565,K565,L565,M565,N565,O565,T565,U565,AA565,AB565,AH565,AI565)</f>
        <v/>
      </c>
      <c r="AW565" s="12" t="n"/>
    </row>
    <row r="566" spans="1:49">
      <c r="A566" s="12" t="n">
        <v>560</v>
      </c>
      <c r="B566" s="12" t="s">
        <v>70</v>
      </c>
      <c r="C566" s="12" t="s">
        <v>74</v>
      </c>
      <c r="D566" s="12" t="s">
        <v>72</v>
      </c>
      <c r="E566" s="12" t="s">
        <v>56</v>
      </c>
      <c r="F566" s="12" t="s">
        <v>32</v>
      </c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  <c r="AJ566" s="12" t="n"/>
      <c r="AK566" s="12" t="n"/>
      <c r="AL566" s="12" t="n"/>
      <c r="AM566" s="13">
        <f>COUNT(H566:AL566)</f>
        <v/>
      </c>
      <c r="AN566" s="12" t="n"/>
      <c r="AO566" s="12" t="n"/>
      <c r="AP566" s="12" t="n"/>
      <c r="AQ566" s="12" t="n"/>
      <c r="AR566" s="12" t="n"/>
      <c r="AS566" s="12" t="n"/>
      <c r="AT566" s="13">
        <f>SUM(H566:AL566)</f>
        <v/>
      </c>
      <c r="AU566" s="12" t="n"/>
      <c r="AV566" s="13">
        <f>SUM(H566,I566,J566,K566,L566,M566,N566,O566,T566,U566,AA566,AB566,AH566,AI566)</f>
        <v/>
      </c>
      <c r="AW566" s="12" t="n"/>
    </row>
    <row r="567" spans="1:49">
      <c r="A567" s="12" t="n">
        <v>561</v>
      </c>
      <c r="B567" s="12" t="s">
        <v>70</v>
      </c>
      <c r="C567" s="12" t="s">
        <v>74</v>
      </c>
      <c r="D567" s="12" t="s">
        <v>72</v>
      </c>
      <c r="E567" s="12" t="s">
        <v>61</v>
      </c>
      <c r="F567" s="12" t="s">
        <v>32</v>
      </c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  <c r="AJ567" s="12" t="n"/>
      <c r="AK567" s="12" t="n"/>
      <c r="AL567" s="12" t="n"/>
      <c r="AM567" s="13">
        <f>COUNT(H567:AL567)</f>
        <v/>
      </c>
      <c r="AN567" s="12" t="n"/>
      <c r="AO567" s="12" t="n"/>
      <c r="AP567" s="12" t="n"/>
      <c r="AQ567" s="12" t="n"/>
      <c r="AR567" s="12" t="n"/>
      <c r="AS567" s="12" t="n"/>
      <c r="AT567" s="13">
        <f>SUM(H567:AL567)</f>
        <v/>
      </c>
      <c r="AU567" s="12" t="n"/>
      <c r="AV567" s="13">
        <f>SUM(H567,I567,J567,K567,L567,M567,N567,O567,T567,U567,AA567,AB567,AH567,AI567)</f>
        <v/>
      </c>
      <c r="AW567" s="12" t="n"/>
    </row>
    <row r="568" spans="1:49">
      <c r="A568" s="12" t="n">
        <v>562</v>
      </c>
      <c r="B568" s="12" t="s">
        <v>70</v>
      </c>
      <c r="C568" s="12" t="s">
        <v>74</v>
      </c>
      <c r="D568" s="12" t="s">
        <v>72</v>
      </c>
      <c r="E568" s="12" t="s">
        <v>84</v>
      </c>
      <c r="F568" s="12" t="s">
        <v>32</v>
      </c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  <c r="AJ568" s="12" t="n"/>
      <c r="AK568" s="12" t="n"/>
      <c r="AL568" s="12" t="n"/>
      <c r="AM568" s="13">
        <f>COUNT(H568:AL568)</f>
        <v/>
      </c>
      <c r="AN568" s="12" t="n"/>
      <c r="AO568" s="12" t="n"/>
      <c r="AP568" s="12" t="n"/>
      <c r="AQ568" s="12" t="n"/>
      <c r="AR568" s="12" t="n"/>
      <c r="AS568" s="12" t="n"/>
      <c r="AT568" s="13">
        <f>SUM(H568:AL568)</f>
        <v/>
      </c>
      <c r="AU568" s="12" t="n"/>
      <c r="AV568" s="13">
        <f>SUM(H568,I568,J568,K568,L568,M568,N568,O568,T568,U568,AA568,AB568,AH568,AI568)</f>
        <v/>
      </c>
      <c r="AW568" s="12" t="n"/>
    </row>
    <row r="569" spans="1:49">
      <c r="A569" s="12" t="n">
        <v>563</v>
      </c>
      <c r="B569" s="12" t="s">
        <v>70</v>
      </c>
      <c r="C569" s="12" t="s">
        <v>74</v>
      </c>
      <c r="D569" s="12" t="s">
        <v>72</v>
      </c>
      <c r="E569" s="12" t="s">
        <v>85</v>
      </c>
      <c r="F569" s="12" t="s">
        <v>32</v>
      </c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  <c r="AJ569" s="12" t="n"/>
      <c r="AK569" s="12" t="n"/>
      <c r="AL569" s="12" t="n"/>
      <c r="AM569" s="13">
        <f>COUNT(H569:AL569)</f>
        <v/>
      </c>
      <c r="AN569" s="12" t="n"/>
      <c r="AO569" s="12" t="n"/>
      <c r="AP569" s="12" t="n"/>
      <c r="AQ569" s="12" t="n"/>
      <c r="AR569" s="12" t="n"/>
      <c r="AS569" s="12" t="n"/>
      <c r="AT569" s="13">
        <f>SUM(H569:AL569)</f>
        <v/>
      </c>
      <c r="AU569" s="12" t="n"/>
      <c r="AV569" s="13">
        <f>SUM(H569,I569,J569,K569,L569,M569,N569,O569,T569,U569,AA569,AB569,AH569,AI569)</f>
        <v/>
      </c>
      <c r="AW569" s="12" t="n"/>
    </row>
    <row r="570" spans="1:49">
      <c r="A570" s="12" t="n">
        <v>564</v>
      </c>
      <c r="B570" s="12" t="s">
        <v>70</v>
      </c>
      <c r="C570" s="12" t="s">
        <v>74</v>
      </c>
      <c r="D570" s="12" t="s">
        <v>72</v>
      </c>
      <c r="E570" s="12" t="s">
        <v>78</v>
      </c>
      <c r="F570" s="12" t="s">
        <v>32</v>
      </c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  <c r="AJ570" s="12" t="n"/>
      <c r="AK570" s="12" t="n"/>
      <c r="AL570" s="12" t="n"/>
      <c r="AM570" s="13">
        <f>COUNT(H570:AL570)</f>
        <v/>
      </c>
      <c r="AN570" s="12" t="n"/>
      <c r="AO570" s="12" t="n"/>
      <c r="AP570" s="12" t="n"/>
      <c r="AQ570" s="12" t="n"/>
      <c r="AR570" s="12" t="n"/>
      <c r="AS570" s="12" t="n"/>
      <c r="AT570" s="13">
        <f>SUM(H570:AL570)</f>
        <v/>
      </c>
      <c r="AU570" s="12" t="n"/>
      <c r="AV570" s="13">
        <f>SUM(H570,I570,J570,K570,L570,M570,N570,O570,T570,U570,AA570,AB570,AH570,AI570)</f>
        <v/>
      </c>
      <c r="AW570" s="12" t="n"/>
    </row>
    <row r="571" spans="1:49">
      <c r="A571" s="12" t="n">
        <v>565</v>
      </c>
      <c r="B571" s="12" t="s">
        <v>70</v>
      </c>
      <c r="C571" s="12" t="s">
        <v>74</v>
      </c>
      <c r="D571" s="12" t="s">
        <v>72</v>
      </c>
      <c r="E571" s="12" t="s">
        <v>82</v>
      </c>
      <c r="F571" s="12" t="s">
        <v>32</v>
      </c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  <c r="AJ571" s="12" t="n"/>
      <c r="AK571" s="12" t="n"/>
      <c r="AL571" s="12" t="n"/>
      <c r="AM571" s="13">
        <f>COUNT(H571:AL571)</f>
        <v/>
      </c>
      <c r="AN571" s="12" t="n"/>
      <c r="AO571" s="12" t="n"/>
      <c r="AP571" s="12" t="n"/>
      <c r="AQ571" s="12" t="n"/>
      <c r="AR571" s="12" t="n"/>
      <c r="AS571" s="12" t="n"/>
      <c r="AT571" s="13">
        <f>SUM(H571:AL571)</f>
        <v/>
      </c>
      <c r="AU571" s="12" t="n"/>
      <c r="AV571" s="13">
        <f>SUM(H571,I571,J571,K571,L571,M571,N571,O571,T571,U571,AA571,AB571,AH571,AI571)</f>
        <v/>
      </c>
      <c r="AW571" s="12" t="n"/>
    </row>
    <row r="572" spans="1:49" ht="15.75" customHeight="1" s="55">
      <c r="A572" s="12" t="n">
        <v>566</v>
      </c>
      <c r="B572" s="12" t="s">
        <v>70</v>
      </c>
      <c r="C572" s="12" t="s">
        <v>74</v>
      </c>
      <c r="D572" s="12" t="s">
        <v>72</v>
      </c>
      <c r="E572" s="12" t="s">
        <v>89</v>
      </c>
      <c r="F572" s="12" t="s">
        <v>32</v>
      </c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5" t="n">
        <v>0.03187</v>
      </c>
      <c r="AE572" s="12" t="n"/>
      <c r="AF572" s="12" t="n"/>
      <c r="AG572" s="12" t="n"/>
      <c r="AH572" s="12" t="n"/>
      <c r="AI572" s="12" t="n"/>
      <c r="AJ572" s="12" t="n"/>
      <c r="AK572" s="12" t="n"/>
      <c r="AL572" s="12" t="n"/>
      <c r="AM572" s="13">
        <f>COUNT(H572:AL572)</f>
        <v/>
      </c>
      <c r="AN572" s="12" t="n"/>
      <c r="AO572" s="12" t="n"/>
      <c r="AP572" s="12" t="n"/>
      <c r="AQ572" s="12" t="n"/>
      <c r="AR572" s="12" t="n"/>
      <c r="AS572" s="12" t="n"/>
      <c r="AT572" s="13">
        <f>SUM(H572:AL572)</f>
        <v/>
      </c>
      <c r="AU572" s="12" t="n"/>
      <c r="AV572" s="13">
        <f>SUM(H572,I572,J572,K572,L572,M572,N572,O572,T572,U572,AA572,AB572,AH572,AI572)</f>
        <v/>
      </c>
      <c r="AW572" s="12" t="n"/>
    </row>
    <row r="573" spans="1:49" ht="15.75" customHeight="1" s="55">
      <c r="A573" s="12" t="n">
        <v>567</v>
      </c>
      <c r="B573" s="12" t="s">
        <v>70</v>
      </c>
      <c r="C573" s="12" t="s">
        <v>74</v>
      </c>
      <c r="D573" s="12" t="s">
        <v>72</v>
      </c>
      <c r="E573" s="12" t="s">
        <v>65</v>
      </c>
      <c r="F573" s="12" t="s">
        <v>32</v>
      </c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5" t="n">
        <v>2.78207</v>
      </c>
      <c r="AG573" s="12" t="n"/>
      <c r="AH573" s="12" t="n"/>
      <c r="AI573" s="12" t="n"/>
      <c r="AJ573" s="12" t="n"/>
      <c r="AK573" s="12" t="n"/>
      <c r="AL573" s="12" t="n"/>
      <c r="AM573" s="13">
        <f>COUNT(H573:AL573)</f>
        <v/>
      </c>
      <c r="AN573" s="12" t="n"/>
      <c r="AO573" s="12" t="n"/>
      <c r="AP573" s="12" t="n"/>
      <c r="AQ573" s="12" t="n"/>
      <c r="AR573" s="12" t="n"/>
      <c r="AS573" s="12" t="n"/>
      <c r="AT573" s="13">
        <f>SUM(H573:AL573)</f>
        <v/>
      </c>
      <c r="AU573" s="12" t="n"/>
      <c r="AV573" s="13">
        <f>SUM(H573,I573,J573,K573,L573,M573,N573,O573,T573,U573,AA573,AB573,AH573,AI573)</f>
        <v/>
      </c>
      <c r="AW573" s="12" t="n"/>
    </row>
    <row r="574" spans="1:49">
      <c r="A574" s="12" t="n">
        <v>568</v>
      </c>
      <c r="B574" s="12" t="s">
        <v>70</v>
      </c>
      <c r="C574" s="12" t="s">
        <v>74</v>
      </c>
      <c r="D574" s="12" t="s">
        <v>72</v>
      </c>
      <c r="E574" s="12" t="s">
        <v>90</v>
      </c>
      <c r="F574" s="12" t="s">
        <v>32</v>
      </c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  <c r="AJ574" s="12" t="n"/>
      <c r="AK574" s="12" t="n"/>
      <c r="AL574" s="12" t="n"/>
      <c r="AM574" s="13">
        <f>COUNT(H574:AL574)</f>
        <v/>
      </c>
      <c r="AN574" s="12" t="n"/>
      <c r="AO574" s="12" t="n"/>
      <c r="AP574" s="12" t="n"/>
      <c r="AQ574" s="12" t="n"/>
      <c r="AR574" s="12" t="n"/>
      <c r="AS574" s="12" t="n"/>
      <c r="AT574" s="13">
        <f>SUM(H574:AL574)</f>
        <v/>
      </c>
      <c r="AU574" s="12" t="n"/>
      <c r="AV574" s="13">
        <f>SUM(H574,I574,J574,K574,L574,M574,N574,O574,T574,U574,AA574,AB574,AH574,AI574)</f>
        <v/>
      </c>
      <c r="AW574" s="12" t="n"/>
    </row>
    <row r="575" spans="1:49" ht="15.75" customHeight="1" s="55">
      <c r="A575" s="12" t="n">
        <v>569</v>
      </c>
      <c r="B575" s="12" t="s">
        <v>70</v>
      </c>
      <c r="C575" s="12" t="s">
        <v>74</v>
      </c>
      <c r="D575" s="12" t="s">
        <v>72</v>
      </c>
      <c r="E575" s="12" t="s">
        <v>90</v>
      </c>
      <c r="F575" s="12" t="s">
        <v>32</v>
      </c>
      <c r="G575" s="12" t="s">
        <v>49</v>
      </c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  <c r="AJ575" s="15" t="n">
        <v>8</v>
      </c>
      <c r="AK575" s="15" t="n">
        <v>8</v>
      </c>
      <c r="AL575" s="15" t="n">
        <v>8</v>
      </c>
      <c r="AM575" s="13">
        <f>SUM(H575:AL575)/8</f>
        <v/>
      </c>
      <c r="AN575" s="12" t="n"/>
      <c r="AO575" s="12" t="n"/>
      <c r="AP575" s="12" t="n"/>
      <c r="AQ575" s="12" t="n"/>
      <c r="AR575" s="12" t="n"/>
      <c r="AS575" s="13">
        <f>COUNTIF(H575:AL575,"В")+SUM(H575:AL575)/8</f>
        <v/>
      </c>
      <c r="AT575" s="13">
        <f>SUM(H575:AL575)</f>
        <v/>
      </c>
      <c r="AU575" s="12" t="n"/>
      <c r="AV575" s="12" t="n"/>
      <c r="AW575" s="12" t="n"/>
    </row>
    <row r="576" spans="1:49">
      <c r="A576" s="14" t="n">
        <v>570</v>
      </c>
      <c r="B576" s="14" t="s">
        <v>70</v>
      </c>
      <c r="C576" s="14" t="s">
        <v>74</v>
      </c>
      <c r="D576" s="14" t="s">
        <v>72</v>
      </c>
      <c r="E576" s="14" t="s">
        <v>33</v>
      </c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  <c r="AA576" s="14" t="n"/>
      <c r="AB576" s="14" t="n"/>
      <c r="AC576" s="14" t="n">
        <v>8</v>
      </c>
      <c r="AD576" s="14" t="n">
        <v>8</v>
      </c>
      <c r="AE576" s="14" t="n">
        <v>8</v>
      </c>
      <c r="AF576" s="14" t="n">
        <v>8</v>
      </c>
      <c r="AG576" s="14" t="n">
        <v>8</v>
      </c>
      <c r="AH576" s="14" t="n">
        <v>0</v>
      </c>
      <c r="AI576" s="14" t="n">
        <v>0</v>
      </c>
      <c r="AJ576" s="14" t="n">
        <v>8</v>
      </c>
      <c r="AK576" s="14" t="n">
        <v>8</v>
      </c>
      <c r="AL576" s="14" t="n">
        <v>8</v>
      </c>
      <c r="AM576" s="14">
        <f>COUNT(IF(SUM(AC571,AC570,AC561,AC562,AC558,AC559,AC564,AC568,AC569,AC560,AC567,AC563,AC565,AC566)&gt;0,1,"FALSE"),IF(SUM(AD564,AD563,AD558,AD567,AD571,AD570,AD560,AD572,AD562,AD565,AD561,AD566,AD559,AD569)&gt;0,1,"FALSE"),IF(SUM(AE561,AE564,AE573,AE571,AE565,AE562,AE563,AE569,AE559,AE567,AE560,AE566,AE558)&gt;0,1,"FALSE"),IF(SUM(AF561,AF565,AF563,AF566,AF559,AF560,AF567,AF569,AF571,AF564,AF574,AF573,AF562,AF558)&gt;0,1,"FALSE"),IF(SUM(AG571,AG558,AG561,AG560,AG567,AG559,AG569,AG563,AG566,AG573,AG565,AG564,AG574,AG562)&gt;0,1,"FALSE"),IF(SUM(AH571,AH574,AH561,AH573,AH566,AH562,AH563,AH565,AH560,AH569,AH567,AH559,AH564,AH558)&gt;0,1,"FALSE"),IF(SUM(AI573,AI558,AI560,AI562,AI566,AI565,AI571,AI559,AI561,AI563,AI564,AI567,AI574,AI569)&gt;0,1,"FALSE"),IF(SUM(AJ575)&gt;0,1,"FALSE"),IF(SUM(AK575)&gt;0,1,"FALSE"),IF(SUM(AL575)&gt;0,1,"FALSE"))</f>
        <v/>
      </c>
      <c r="AN576" s="14" t="n"/>
      <c r="AO576" s="14">
        <f>MAX(AO558:AO575)</f>
        <v/>
      </c>
      <c r="AP576" s="14">
        <f>MAX(AP558:AP575)</f>
        <v/>
      </c>
      <c r="AQ576" s="14">
        <f>MAX(AQ558:AQ575)</f>
        <v/>
      </c>
      <c r="AR576" s="14">
        <f>MAX(AR558:AR575)</f>
        <v/>
      </c>
      <c r="AS576" s="14">
        <f>SUM(AS558:AS575)</f>
        <v/>
      </c>
      <c r="AT576" s="14">
        <f>SUM(AT558:AT575)</f>
        <v/>
      </c>
      <c r="AU576" s="14">
        <f>SUM(AU558:AU575)</f>
        <v/>
      </c>
      <c r="AV576" s="14">
        <f>SUM(AV558:AV575)</f>
        <v/>
      </c>
      <c r="AW576" s="14">
        <f>SUM(AW558:AW575)</f>
        <v/>
      </c>
    </row>
    <row r="577" spans="1:49">
      <c r="A577" s="12" t="n">
        <v>571</v>
      </c>
      <c r="B577" s="12" t="s">
        <v>94</v>
      </c>
      <c r="C577" s="12" t="s">
        <v>74</v>
      </c>
      <c r="D577" s="12" t="s">
        <v>72</v>
      </c>
      <c r="E577" s="12" t="s">
        <v>43</v>
      </c>
      <c r="F577" s="12" t="s">
        <v>32</v>
      </c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>
        <v>8</v>
      </c>
      <c r="AD577" s="12" t="n"/>
      <c r="AE577" s="12" t="n"/>
      <c r="AF577" s="12" t="n"/>
      <c r="AG577" s="12" t="n"/>
      <c r="AH577" s="12" t="n"/>
      <c r="AI577" s="12" t="n"/>
      <c r="AJ577" s="12" t="n"/>
      <c r="AK577" s="12" t="n"/>
      <c r="AL577" s="12" t="n"/>
      <c r="AM577" s="13">
        <f>COUNT(H577:AL577)</f>
        <v/>
      </c>
      <c r="AN577" s="12" t="n"/>
      <c r="AO577" s="13">
        <f>COUNTIF(H577:AL577,"О")</f>
        <v/>
      </c>
      <c r="AP577" s="13">
        <f>COUNTIF(H577:AL577,"От")</f>
        <v/>
      </c>
      <c r="AQ577" s="13">
        <f>COUNTIF(H577:AL577,"Б")</f>
        <v/>
      </c>
      <c r="AR577" s="13">
        <f>COUNTIF(H577:AL577,"Н")</f>
        <v/>
      </c>
      <c r="AS577" s="12" t="n"/>
      <c r="AT577" s="13">
        <f>SUM(H577:AL577)</f>
        <v/>
      </c>
      <c r="AU577" s="12" t="n"/>
      <c r="AV577" s="13">
        <f>SUM(H577,I577,J577,K577,L577,M577,N577,O577,T577,U577,AA577,AB577,AH577,AI577)</f>
        <v/>
      </c>
      <c r="AW577" s="12" t="n"/>
    </row>
    <row r="578" spans="1:49">
      <c r="A578" s="12" t="n">
        <v>572</v>
      </c>
      <c r="B578" s="12" t="s">
        <v>94</v>
      </c>
      <c r="C578" s="12" t="s">
        <v>74</v>
      </c>
      <c r="D578" s="12" t="s">
        <v>72</v>
      </c>
      <c r="E578" s="12" t="s">
        <v>86</v>
      </c>
      <c r="F578" s="12" t="s">
        <v>32</v>
      </c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  <c r="AJ578" s="12" t="n"/>
      <c r="AK578" s="12" t="n"/>
      <c r="AL578" s="12" t="n"/>
      <c r="AM578" s="13">
        <f>COUNT(H578:AL578)</f>
        <v/>
      </c>
      <c r="AN578" s="12" t="n"/>
      <c r="AO578" s="12" t="n"/>
      <c r="AP578" s="12" t="n"/>
      <c r="AQ578" s="12" t="n"/>
      <c r="AR578" s="12" t="n"/>
      <c r="AS578" s="12" t="n"/>
      <c r="AT578" s="13">
        <f>SUM(H578:AL578)</f>
        <v/>
      </c>
      <c r="AU578" s="12" t="n"/>
      <c r="AV578" s="13">
        <f>SUM(H578,I578,J578,K578,L578,M578,N578,O578,T578,U578,AA578,AB578,AH578,AI578)</f>
        <v/>
      </c>
      <c r="AW578" s="12" t="n"/>
    </row>
    <row r="579" spans="1:49">
      <c r="A579" s="12" t="n">
        <v>573</v>
      </c>
      <c r="B579" s="12" t="s">
        <v>94</v>
      </c>
      <c r="C579" s="12" t="s">
        <v>74</v>
      </c>
      <c r="D579" s="12" t="s">
        <v>72</v>
      </c>
      <c r="E579" s="12" t="s">
        <v>87</v>
      </c>
      <c r="F579" s="12" t="s">
        <v>32</v>
      </c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  <c r="AJ579" s="12" t="n"/>
      <c r="AK579" s="12" t="n"/>
      <c r="AL579" s="12" t="n"/>
      <c r="AM579" s="13">
        <f>COUNT(H579:AL579)</f>
        <v/>
      </c>
      <c r="AN579" s="12" t="n"/>
      <c r="AO579" s="12" t="n"/>
      <c r="AP579" s="12" t="n"/>
      <c r="AQ579" s="12" t="n"/>
      <c r="AR579" s="12" t="n"/>
      <c r="AS579" s="12" t="n"/>
      <c r="AT579" s="13">
        <f>SUM(H579:AL579)</f>
        <v/>
      </c>
      <c r="AU579" s="12" t="n"/>
      <c r="AV579" s="13">
        <f>SUM(H579,I579,J579,K579,L579,M579,N579,O579,T579,U579,AA579,AB579,AH579,AI579)</f>
        <v/>
      </c>
      <c r="AW579" s="12" t="n"/>
    </row>
    <row r="580" spans="1:49">
      <c r="A580" s="12" t="n">
        <v>574</v>
      </c>
      <c r="B580" s="12" t="s">
        <v>94</v>
      </c>
      <c r="C580" s="12" t="s">
        <v>74</v>
      </c>
      <c r="D580" s="12" t="s">
        <v>72</v>
      </c>
      <c r="E580" s="12" t="s">
        <v>83</v>
      </c>
      <c r="F580" s="12" t="s">
        <v>32</v>
      </c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  <c r="AJ580" s="12" t="n"/>
      <c r="AK580" s="12" t="n"/>
      <c r="AL580" s="12" t="n"/>
      <c r="AM580" s="13">
        <f>COUNT(H580:AL580)</f>
        <v/>
      </c>
      <c r="AN580" s="12" t="n"/>
      <c r="AO580" s="12" t="n"/>
      <c r="AP580" s="12" t="n"/>
      <c r="AQ580" s="12" t="n"/>
      <c r="AR580" s="12" t="n"/>
      <c r="AS580" s="12" t="n"/>
      <c r="AT580" s="13">
        <f>SUM(H580:AL580)</f>
        <v/>
      </c>
      <c r="AU580" s="12" t="n"/>
      <c r="AV580" s="13">
        <f>SUM(H580,I580,J580,K580,L580,M580,N580,O580,T580,U580,AA580,AB580,AH580,AI580)</f>
        <v/>
      </c>
      <c r="AW580" s="12" t="n"/>
    </row>
    <row r="581" spans="1:49">
      <c r="A581" s="12" t="n">
        <v>575</v>
      </c>
      <c r="B581" s="12" t="s">
        <v>94</v>
      </c>
      <c r="C581" s="12" t="s">
        <v>74</v>
      </c>
      <c r="D581" s="12" t="s">
        <v>72</v>
      </c>
      <c r="E581" s="12" t="s">
        <v>79</v>
      </c>
      <c r="F581" s="12" t="s">
        <v>32</v>
      </c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  <c r="AJ581" s="12" t="n"/>
      <c r="AK581" s="12" t="n"/>
      <c r="AL581" s="12" t="n"/>
      <c r="AM581" s="13">
        <f>COUNT(H581:AL581)</f>
        <v/>
      </c>
      <c r="AN581" s="12" t="n"/>
      <c r="AO581" s="12" t="n"/>
      <c r="AP581" s="12" t="n"/>
      <c r="AQ581" s="12" t="n"/>
      <c r="AR581" s="12" t="n"/>
      <c r="AS581" s="12" t="n"/>
      <c r="AT581" s="13">
        <f>SUM(H581:AL581)</f>
        <v/>
      </c>
      <c r="AU581" s="12" t="n"/>
      <c r="AV581" s="13">
        <f>SUM(H581,I581,J581,K581,L581,M581,N581,O581,T581,U581,AA581,AB581,AH581,AI581)</f>
        <v/>
      </c>
      <c r="AW581" s="12" t="n"/>
    </row>
    <row r="582" spans="1:49">
      <c r="A582" s="12" t="n">
        <v>576</v>
      </c>
      <c r="B582" s="12" t="s">
        <v>94</v>
      </c>
      <c r="C582" s="12" t="s">
        <v>74</v>
      </c>
      <c r="D582" s="12" t="s">
        <v>72</v>
      </c>
      <c r="E582" s="12" t="s">
        <v>76</v>
      </c>
      <c r="F582" s="12" t="s">
        <v>32</v>
      </c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  <c r="AJ582" s="12" t="n"/>
      <c r="AK582" s="12" t="n"/>
      <c r="AL582" s="12" t="n"/>
      <c r="AM582" s="13">
        <f>COUNT(H582:AL582)</f>
        <v/>
      </c>
      <c r="AN582" s="12" t="n"/>
      <c r="AO582" s="12" t="n"/>
      <c r="AP582" s="12" t="n"/>
      <c r="AQ582" s="12" t="n"/>
      <c r="AR582" s="12" t="n"/>
      <c r="AS582" s="12" t="n"/>
      <c r="AT582" s="13">
        <f>SUM(H582:AL582)</f>
        <v/>
      </c>
      <c r="AU582" s="12" t="n"/>
      <c r="AV582" s="13">
        <f>SUM(H582,I582,J582,K582,L582,M582,N582,O582,T582,U582,AA582,AB582,AH582,AI582)</f>
        <v/>
      </c>
      <c r="AW582" s="12" t="n"/>
    </row>
    <row r="583" spans="1:49">
      <c r="A583" s="12" t="n">
        <v>577</v>
      </c>
      <c r="B583" s="12" t="s">
        <v>94</v>
      </c>
      <c r="C583" s="12" t="s">
        <v>74</v>
      </c>
      <c r="D583" s="12" t="s">
        <v>72</v>
      </c>
      <c r="E583" s="12" t="s">
        <v>81</v>
      </c>
      <c r="F583" s="12" t="s">
        <v>32</v>
      </c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  <c r="AJ583" s="12" t="n"/>
      <c r="AK583" s="12" t="n"/>
      <c r="AL583" s="12" t="n"/>
      <c r="AM583" s="13">
        <f>COUNT(H583:AL583)</f>
        <v/>
      </c>
      <c r="AN583" s="12" t="n"/>
      <c r="AO583" s="12" t="n"/>
      <c r="AP583" s="12" t="n"/>
      <c r="AQ583" s="12" t="n"/>
      <c r="AR583" s="12" t="n"/>
      <c r="AS583" s="12" t="n"/>
      <c r="AT583" s="13">
        <f>SUM(H583:AL583)</f>
        <v/>
      </c>
      <c r="AU583" s="12" t="n"/>
      <c r="AV583" s="13">
        <f>SUM(H583,I583,J583,K583,L583,M583,N583,O583,T583,U583,AA583,AB583,AH583,AI583)</f>
        <v/>
      </c>
      <c r="AW583" s="12" t="n"/>
    </row>
    <row r="584" spans="1:49">
      <c r="A584" s="12" t="n">
        <v>578</v>
      </c>
      <c r="B584" s="12" t="s">
        <v>94</v>
      </c>
      <c r="C584" s="12" t="s">
        <v>74</v>
      </c>
      <c r="D584" s="12" t="s">
        <v>72</v>
      </c>
      <c r="E584" s="12" t="s">
        <v>88</v>
      </c>
      <c r="F584" s="12" t="s">
        <v>32</v>
      </c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  <c r="AJ584" s="12" t="n"/>
      <c r="AK584" s="12" t="n"/>
      <c r="AL584" s="12" t="n"/>
      <c r="AM584" s="13">
        <f>COUNT(H584:AL584)</f>
        <v/>
      </c>
      <c r="AN584" s="12" t="n"/>
      <c r="AO584" s="12" t="n"/>
      <c r="AP584" s="12" t="n"/>
      <c r="AQ584" s="12" t="n"/>
      <c r="AR584" s="12" t="n"/>
      <c r="AS584" s="12" t="n"/>
      <c r="AT584" s="13">
        <f>SUM(H584:AL584)</f>
        <v/>
      </c>
      <c r="AU584" s="12" t="n"/>
      <c r="AV584" s="13">
        <f>SUM(H584,I584,J584,K584,L584,M584,N584,O584,T584,U584,AA584,AB584,AH584,AI584)</f>
        <v/>
      </c>
      <c r="AW584" s="12" t="n"/>
    </row>
    <row r="585" spans="1:49">
      <c r="A585" s="12" t="n">
        <v>579</v>
      </c>
      <c r="B585" s="12" t="s">
        <v>94</v>
      </c>
      <c r="C585" s="12" t="s">
        <v>74</v>
      </c>
      <c r="D585" s="12" t="s">
        <v>72</v>
      </c>
      <c r="E585" s="12" t="s">
        <v>56</v>
      </c>
      <c r="F585" s="12" t="s">
        <v>32</v>
      </c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  <c r="AJ585" s="12" t="n"/>
      <c r="AK585" s="12" t="n"/>
      <c r="AL585" s="12" t="n"/>
      <c r="AM585" s="13">
        <f>COUNT(H585:AL585)</f>
        <v/>
      </c>
      <c r="AN585" s="12" t="n"/>
      <c r="AO585" s="12" t="n"/>
      <c r="AP585" s="12" t="n"/>
      <c r="AQ585" s="12" t="n"/>
      <c r="AR585" s="12" t="n"/>
      <c r="AS585" s="12" t="n"/>
      <c r="AT585" s="13">
        <f>SUM(H585:AL585)</f>
        <v/>
      </c>
      <c r="AU585" s="12" t="n"/>
      <c r="AV585" s="13">
        <f>SUM(H585,I585,J585,K585,L585,M585,N585,O585,T585,U585,AA585,AB585,AH585,AI585)</f>
        <v/>
      </c>
      <c r="AW585" s="12" t="n"/>
    </row>
    <row r="586" spans="1:49">
      <c r="A586" s="12" t="n">
        <v>580</v>
      </c>
      <c r="B586" s="12" t="s">
        <v>94</v>
      </c>
      <c r="C586" s="12" t="s">
        <v>74</v>
      </c>
      <c r="D586" s="12" t="s">
        <v>72</v>
      </c>
      <c r="E586" s="12" t="s">
        <v>61</v>
      </c>
      <c r="F586" s="12" t="s">
        <v>32</v>
      </c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  <c r="AJ586" s="12" t="n"/>
      <c r="AK586" s="12" t="n"/>
      <c r="AL586" s="12" t="n"/>
      <c r="AM586" s="13">
        <f>COUNT(H586:AL586)</f>
        <v/>
      </c>
      <c r="AN586" s="12" t="n"/>
      <c r="AO586" s="12" t="n"/>
      <c r="AP586" s="12" t="n"/>
      <c r="AQ586" s="12" t="n"/>
      <c r="AR586" s="12" t="n"/>
      <c r="AS586" s="12" t="n"/>
      <c r="AT586" s="13">
        <f>SUM(H586:AL586)</f>
        <v/>
      </c>
      <c r="AU586" s="12" t="n"/>
      <c r="AV586" s="13">
        <f>SUM(H586,I586,J586,K586,L586,M586,N586,O586,T586,U586,AA586,AB586,AH586,AI586)</f>
        <v/>
      </c>
      <c r="AW586" s="12" t="n"/>
    </row>
    <row r="587" spans="1:49">
      <c r="A587" s="12" t="n">
        <v>581</v>
      </c>
      <c r="B587" s="12" t="s">
        <v>94</v>
      </c>
      <c r="C587" s="12" t="s">
        <v>74</v>
      </c>
      <c r="D587" s="12" t="s">
        <v>72</v>
      </c>
      <c r="E587" s="12" t="s">
        <v>84</v>
      </c>
      <c r="F587" s="12" t="s">
        <v>32</v>
      </c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  <c r="AJ587" s="12" t="n"/>
      <c r="AK587" s="12" t="n"/>
      <c r="AL587" s="12" t="n"/>
      <c r="AM587" s="13">
        <f>COUNT(H587:AL587)</f>
        <v/>
      </c>
      <c r="AN587" s="12" t="n"/>
      <c r="AO587" s="12" t="n"/>
      <c r="AP587" s="12" t="n"/>
      <c r="AQ587" s="12" t="n"/>
      <c r="AR587" s="12" t="n"/>
      <c r="AS587" s="12" t="n"/>
      <c r="AT587" s="13">
        <f>SUM(H587:AL587)</f>
        <v/>
      </c>
      <c r="AU587" s="12" t="n"/>
      <c r="AV587" s="13">
        <f>SUM(H587,I587,J587,K587,L587,M587,N587,O587,T587,U587,AA587,AB587,AH587,AI587)</f>
        <v/>
      </c>
      <c r="AW587" s="12" t="n"/>
    </row>
    <row r="588" spans="1:49">
      <c r="A588" s="12" t="n">
        <v>582</v>
      </c>
      <c r="B588" s="12" t="s">
        <v>94</v>
      </c>
      <c r="C588" s="12" t="s">
        <v>74</v>
      </c>
      <c r="D588" s="12" t="s">
        <v>72</v>
      </c>
      <c r="E588" s="12" t="s">
        <v>85</v>
      </c>
      <c r="F588" s="12" t="s">
        <v>32</v>
      </c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  <c r="AJ588" s="12" t="n"/>
      <c r="AK588" s="12" t="n"/>
      <c r="AL588" s="12" t="n"/>
      <c r="AM588" s="13">
        <f>COUNT(H588:AL588)</f>
        <v/>
      </c>
      <c r="AN588" s="12" t="n"/>
      <c r="AO588" s="12" t="n"/>
      <c r="AP588" s="12" t="n"/>
      <c r="AQ588" s="12" t="n"/>
      <c r="AR588" s="12" t="n"/>
      <c r="AS588" s="12" t="n"/>
      <c r="AT588" s="13">
        <f>SUM(H588:AL588)</f>
        <v/>
      </c>
      <c r="AU588" s="12" t="n"/>
      <c r="AV588" s="13">
        <f>SUM(H588,I588,J588,K588,L588,M588,N588,O588,T588,U588,AA588,AB588,AH588,AI588)</f>
        <v/>
      </c>
      <c r="AW588" s="12" t="n"/>
    </row>
    <row r="589" spans="1:49">
      <c r="A589" s="12" t="n">
        <v>583</v>
      </c>
      <c r="B589" s="12" t="s">
        <v>94</v>
      </c>
      <c r="C589" s="12" t="s">
        <v>74</v>
      </c>
      <c r="D589" s="12" t="s">
        <v>72</v>
      </c>
      <c r="E589" s="12" t="s">
        <v>78</v>
      </c>
      <c r="F589" s="12" t="s">
        <v>32</v>
      </c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  <c r="AJ589" s="12" t="n"/>
      <c r="AK589" s="12" t="n"/>
      <c r="AL589" s="12" t="n"/>
      <c r="AM589" s="13">
        <f>COUNT(H589:AL589)</f>
        <v/>
      </c>
      <c r="AN589" s="12" t="n"/>
      <c r="AO589" s="12" t="n"/>
      <c r="AP589" s="12" t="n"/>
      <c r="AQ589" s="12" t="n"/>
      <c r="AR589" s="12" t="n"/>
      <c r="AS589" s="12" t="n"/>
      <c r="AT589" s="13">
        <f>SUM(H589:AL589)</f>
        <v/>
      </c>
      <c r="AU589" s="12" t="n"/>
      <c r="AV589" s="13">
        <f>SUM(H589,I589,J589,K589,L589,M589,N589,O589,T589,U589,AA589,AB589,AH589,AI589)</f>
        <v/>
      </c>
      <c r="AW589" s="12" t="n"/>
    </row>
    <row r="590" spans="1:49">
      <c r="A590" s="12" t="n">
        <v>584</v>
      </c>
      <c r="B590" s="12" t="s">
        <v>94</v>
      </c>
      <c r="C590" s="12" t="s">
        <v>74</v>
      </c>
      <c r="D590" s="12" t="s">
        <v>72</v>
      </c>
      <c r="E590" s="12" t="s">
        <v>82</v>
      </c>
      <c r="F590" s="12" t="s">
        <v>32</v>
      </c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  <c r="AJ590" s="12" t="n"/>
      <c r="AK590" s="12" t="n"/>
      <c r="AL590" s="12" t="n"/>
      <c r="AM590" s="13">
        <f>COUNT(H590:AL590)</f>
        <v/>
      </c>
      <c r="AN590" s="12" t="n"/>
      <c r="AO590" s="12" t="n"/>
      <c r="AP590" s="12" t="n"/>
      <c r="AQ590" s="12" t="n"/>
      <c r="AR590" s="12" t="n"/>
      <c r="AS590" s="12" t="n"/>
      <c r="AT590" s="13">
        <f>SUM(H590:AL590)</f>
        <v/>
      </c>
      <c r="AU590" s="12" t="n"/>
      <c r="AV590" s="13">
        <f>SUM(H590,I590,J590,K590,L590,M590,N590,O590,T590,U590,AA590,AB590,AH590,AI590)</f>
        <v/>
      </c>
      <c r="AW590" s="12" t="n"/>
    </row>
    <row r="591" spans="1:49">
      <c r="A591" s="14" t="n">
        <v>585</v>
      </c>
      <c r="B591" s="14" t="s">
        <v>94</v>
      </c>
      <c r="C591" s="14" t="s">
        <v>74</v>
      </c>
      <c r="D591" s="14" t="s">
        <v>72</v>
      </c>
      <c r="E591" s="14" t="s">
        <v>33</v>
      </c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  <c r="AA591" s="14" t="n"/>
      <c r="AB591" s="14" t="n"/>
      <c r="AC591" s="14" t="n">
        <v>8</v>
      </c>
      <c r="AD591" s="14" t="n"/>
      <c r="AE591" s="14" t="n"/>
      <c r="AF591" s="14" t="n"/>
      <c r="AG591" s="14" t="n"/>
      <c r="AH591" s="14" t="n"/>
      <c r="AI591" s="14" t="n"/>
      <c r="AJ591" s="14" t="n"/>
      <c r="AK591" s="14" t="n"/>
      <c r="AL591" s="14" t="n"/>
      <c r="AM591" s="14">
        <f>COUNT(IF(SUM(AC584,AC587,AC582,AC579,AC586,AC578,AC577,AC581,AC583,AC585,AC588,AC580,AC589,AC590)&gt;0,1,"FALSE"))</f>
        <v/>
      </c>
      <c r="AN591" s="14" t="n"/>
      <c r="AO591" s="14">
        <f>MAX(AO577:AO590)</f>
        <v/>
      </c>
      <c r="AP591" s="14">
        <f>MAX(AP577:AP590)</f>
        <v/>
      </c>
      <c r="AQ591" s="14">
        <f>MAX(AQ577:AQ590)</f>
        <v/>
      </c>
      <c r="AR591" s="14">
        <f>MAX(AR577:AR590)</f>
        <v/>
      </c>
      <c r="AS591" s="14">
        <f>SUM(AS577:AS590)</f>
        <v/>
      </c>
      <c r="AT591" s="14">
        <f>SUM(AT577:AT590)</f>
        <v/>
      </c>
      <c r="AU591" s="14">
        <f>SUM(AU577:AU590)</f>
        <v/>
      </c>
      <c r="AV591" s="14">
        <f>SUM(AV577:AV590)</f>
        <v/>
      </c>
      <c r="AW591" s="14">
        <f>SUM(AW577:AW590)</f>
        <v/>
      </c>
    </row>
    <row r="592" spans="1:49">
      <c r="A592" s="12" t="n">
        <v>586</v>
      </c>
      <c r="B592" s="12" t="s">
        <v>98</v>
      </c>
      <c r="C592" s="12" t="s">
        <v>74</v>
      </c>
      <c r="D592" s="12" t="s">
        <v>72</v>
      </c>
      <c r="E592" s="12" t="s">
        <v>43</v>
      </c>
      <c r="F592" s="12" t="s">
        <v>32</v>
      </c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>
        <v>7.28333</v>
      </c>
      <c r="AE592" s="12" t="n"/>
      <c r="AF592" s="12" t="n"/>
      <c r="AG592" s="12" t="n">
        <v>8</v>
      </c>
      <c r="AH592" s="12" t="s">
        <v>7</v>
      </c>
      <c r="AI592" s="12" t="s">
        <v>7</v>
      </c>
      <c r="AJ592" s="12" t="n"/>
      <c r="AK592" s="12" t="n"/>
      <c r="AL592" s="12" t="n"/>
      <c r="AM592" s="13">
        <f>COUNT(H592:AL592)</f>
        <v/>
      </c>
      <c r="AN592" s="12" t="n"/>
      <c r="AO592" s="13">
        <f>COUNTIF(H592:AL592,"О")</f>
        <v/>
      </c>
      <c r="AP592" s="13">
        <f>COUNTIF(H592:AL592,"От")</f>
        <v/>
      </c>
      <c r="AQ592" s="13">
        <f>COUNTIF(H592:AL592,"Б")</f>
        <v/>
      </c>
      <c r="AR592" s="13">
        <f>COUNTIF(H592:AL592,"Н")</f>
        <v/>
      </c>
      <c r="AS592" s="12" t="n"/>
      <c r="AT592" s="13">
        <f>SUM(H592:AL592)</f>
        <v/>
      </c>
      <c r="AU592" s="12" t="n"/>
      <c r="AV592" s="13">
        <f>SUM(H592,I592,J592,K592,L592,M592,N592,O592,T592,U592,AA592,AB592,AH592,AI592)</f>
        <v/>
      </c>
      <c r="AW592" s="12" t="n"/>
    </row>
    <row r="593" spans="1:49" ht="15.75" customHeight="1" s="55">
      <c r="A593" s="12" t="n">
        <v>587</v>
      </c>
      <c r="B593" s="12" t="s">
        <v>98</v>
      </c>
      <c r="C593" s="12" t="s">
        <v>74</v>
      </c>
      <c r="D593" s="12" t="s">
        <v>72</v>
      </c>
      <c r="E593" s="12" t="s">
        <v>86</v>
      </c>
      <c r="F593" s="12" t="s">
        <v>32</v>
      </c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5" t="n">
        <v>4.46607</v>
      </c>
      <c r="AD593" s="15" t="n"/>
      <c r="AE593" s="12" t="n"/>
      <c r="AF593" s="12" t="n"/>
      <c r="AG593" s="12" t="n"/>
      <c r="AH593" s="12" t="n"/>
      <c r="AI593" s="12" t="n"/>
      <c r="AJ593" s="12" t="n"/>
      <c r="AK593" s="12" t="n"/>
      <c r="AL593" s="12" t="n"/>
      <c r="AM593" s="13">
        <f>COUNT(H593:AL593)</f>
        <v/>
      </c>
      <c r="AN593" s="12" t="n"/>
      <c r="AO593" s="12" t="n"/>
      <c r="AP593" s="12" t="n"/>
      <c r="AQ593" s="12" t="n"/>
      <c r="AR593" s="12" t="n"/>
      <c r="AS593" s="12" t="n"/>
      <c r="AT593" s="13">
        <f>SUM(H593:AL593)</f>
        <v/>
      </c>
      <c r="AU593" s="12" t="n"/>
      <c r="AV593" s="13">
        <f>SUM(H593,I593,J593,K593,L593,M593,N593,O593,T593,U593,AA593,AB593,AH593,AI593)</f>
        <v/>
      </c>
      <c r="AW593" s="12" t="n"/>
    </row>
    <row r="594" spans="1:49" ht="15.75" customHeight="1" s="55">
      <c r="A594" s="12" t="n">
        <v>588</v>
      </c>
      <c r="B594" s="12" t="s">
        <v>98</v>
      </c>
      <c r="C594" s="12" t="s">
        <v>74</v>
      </c>
      <c r="D594" s="12" t="s">
        <v>72</v>
      </c>
      <c r="E594" s="12" t="s">
        <v>87</v>
      </c>
      <c r="F594" s="12" t="s">
        <v>32</v>
      </c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5" t="n">
        <v>0.71667</v>
      </c>
      <c r="AE594" s="12" t="n"/>
      <c r="AF594" s="15" t="n">
        <v>5.21793</v>
      </c>
      <c r="AG594" s="12" t="n"/>
      <c r="AH594" s="12" t="n"/>
      <c r="AI594" s="12" t="n"/>
      <c r="AJ594" s="12" t="n"/>
      <c r="AK594" s="12" t="n"/>
      <c r="AL594" s="12" t="n"/>
      <c r="AM594" s="13">
        <f>COUNT(H594:AL594)</f>
        <v/>
      </c>
      <c r="AN594" s="12" t="n"/>
      <c r="AO594" s="12" t="n"/>
      <c r="AP594" s="12" t="n"/>
      <c r="AQ594" s="12" t="n"/>
      <c r="AR594" s="12" t="n"/>
      <c r="AS594" s="12" t="n"/>
      <c r="AT594" s="13">
        <f>SUM(H594:AL594)</f>
        <v/>
      </c>
      <c r="AU594" s="12" t="n"/>
      <c r="AV594" s="13">
        <f>SUM(H594,I594,J594,K594,L594,M594,N594,O594,T594,U594,AA594,AB594,AH594,AI594)</f>
        <v/>
      </c>
      <c r="AW594" s="12" t="n"/>
    </row>
    <row r="595" spans="1:49">
      <c r="A595" s="12" t="n">
        <v>589</v>
      </c>
      <c r="B595" s="12" t="s">
        <v>98</v>
      </c>
      <c r="C595" s="12" t="s">
        <v>74</v>
      </c>
      <c r="D595" s="12" t="s">
        <v>72</v>
      </c>
      <c r="E595" s="12" t="s">
        <v>83</v>
      </c>
      <c r="F595" s="12" t="s">
        <v>32</v>
      </c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  <c r="AJ595" s="12" t="n"/>
      <c r="AK595" s="12" t="n"/>
      <c r="AL595" s="12" t="n"/>
      <c r="AM595" s="13">
        <f>COUNT(H595:AL595)</f>
        <v/>
      </c>
      <c r="AN595" s="12" t="n"/>
      <c r="AO595" s="12" t="n"/>
      <c r="AP595" s="12" t="n"/>
      <c r="AQ595" s="12" t="n"/>
      <c r="AR595" s="12" t="n"/>
      <c r="AS595" s="12" t="n"/>
      <c r="AT595" s="13">
        <f>SUM(H595:AL595)</f>
        <v/>
      </c>
      <c r="AU595" s="12" t="n"/>
      <c r="AV595" s="13">
        <f>SUM(H595,I595,J595,K595,L595,M595,N595,O595,T595,U595,AA595,AB595,AH595,AI595)</f>
        <v/>
      </c>
      <c r="AW595" s="12" t="n"/>
    </row>
    <row r="596" spans="1:49" ht="15.75" customHeight="1" s="55">
      <c r="A596" s="12" t="n">
        <v>590</v>
      </c>
      <c r="B596" s="12" t="s">
        <v>98</v>
      </c>
      <c r="C596" s="12" t="s">
        <v>74</v>
      </c>
      <c r="D596" s="12" t="s">
        <v>72</v>
      </c>
      <c r="E596" s="12" t="s">
        <v>79</v>
      </c>
      <c r="F596" s="12" t="s">
        <v>32</v>
      </c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5" t="n">
        <v>8</v>
      </c>
      <c r="AF596" s="12" t="n"/>
      <c r="AG596" s="12" t="n"/>
      <c r="AH596" s="12" t="n"/>
      <c r="AI596" s="12" t="n"/>
      <c r="AJ596" s="12" t="n"/>
      <c r="AK596" s="12" t="n"/>
      <c r="AL596" s="12" t="n"/>
      <c r="AM596" s="13">
        <f>COUNT(H596:AL596)</f>
        <v/>
      </c>
      <c r="AN596" s="12" t="n"/>
      <c r="AO596" s="12" t="n"/>
      <c r="AP596" s="12" t="n"/>
      <c r="AQ596" s="12" t="n"/>
      <c r="AR596" s="12" t="n"/>
      <c r="AS596" s="12" t="n"/>
      <c r="AT596" s="13">
        <f>SUM(H596:AL596)</f>
        <v/>
      </c>
      <c r="AU596" s="12" t="n"/>
      <c r="AV596" s="13">
        <f>SUM(H596,I596,J596,K596,L596,M596,N596,O596,T596,U596,AA596,AB596,AH596,AI596)</f>
        <v/>
      </c>
      <c r="AW596" s="12" t="n"/>
    </row>
    <row r="597" spans="1:49">
      <c r="A597" s="12" t="n">
        <v>591</v>
      </c>
      <c r="B597" s="12" t="s">
        <v>98</v>
      </c>
      <c r="C597" s="12" t="s">
        <v>74</v>
      </c>
      <c r="D597" s="12" t="s">
        <v>72</v>
      </c>
      <c r="E597" s="12" t="s">
        <v>76</v>
      </c>
      <c r="F597" s="12" t="s">
        <v>32</v>
      </c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  <c r="AJ597" s="12" t="n"/>
      <c r="AK597" s="12" t="n"/>
      <c r="AL597" s="12" t="n"/>
      <c r="AM597" s="13">
        <f>COUNT(H597:AL597)</f>
        <v/>
      </c>
      <c r="AN597" s="12" t="n"/>
      <c r="AO597" s="12" t="n"/>
      <c r="AP597" s="12" t="n"/>
      <c r="AQ597" s="12" t="n"/>
      <c r="AR597" s="12" t="n"/>
      <c r="AS597" s="12" t="n"/>
      <c r="AT597" s="13">
        <f>SUM(H597:AL597)</f>
        <v/>
      </c>
      <c r="AU597" s="12" t="n"/>
      <c r="AV597" s="13">
        <f>SUM(H597,I597,J597,K597,L597,M597,N597,O597,T597,U597,AA597,AB597,AH597,AI597)</f>
        <v/>
      </c>
      <c r="AW597" s="12" t="n"/>
    </row>
    <row r="598" spans="1:49">
      <c r="A598" s="12" t="n">
        <v>592</v>
      </c>
      <c r="B598" s="12" t="s">
        <v>98</v>
      </c>
      <c r="C598" s="12" t="s">
        <v>74</v>
      </c>
      <c r="D598" s="12" t="s">
        <v>72</v>
      </c>
      <c r="E598" s="12" t="s">
        <v>81</v>
      </c>
      <c r="F598" s="12" t="s">
        <v>32</v>
      </c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  <c r="AJ598" s="12" t="n"/>
      <c r="AK598" s="12" t="n"/>
      <c r="AL598" s="12" t="n"/>
      <c r="AM598" s="13">
        <f>COUNT(H598:AL598)</f>
        <v/>
      </c>
      <c r="AN598" s="12" t="n"/>
      <c r="AO598" s="12" t="n"/>
      <c r="AP598" s="12" t="n"/>
      <c r="AQ598" s="12" t="n"/>
      <c r="AR598" s="12" t="n"/>
      <c r="AS598" s="12" t="n"/>
      <c r="AT598" s="13">
        <f>SUM(H598:AL598)</f>
        <v/>
      </c>
      <c r="AU598" s="12" t="n"/>
      <c r="AV598" s="13">
        <f>SUM(H598,I598,J598,K598,L598,M598,N598,O598,T598,U598,AA598,AB598,AH598,AI598)</f>
        <v/>
      </c>
      <c r="AW598" s="12" t="n"/>
    </row>
    <row r="599" spans="1:49">
      <c r="A599" s="12" t="n">
        <v>593</v>
      </c>
      <c r="B599" s="12" t="s">
        <v>98</v>
      </c>
      <c r="C599" s="12" t="s">
        <v>74</v>
      </c>
      <c r="D599" s="12" t="s">
        <v>72</v>
      </c>
      <c r="E599" s="12" t="s">
        <v>88</v>
      </c>
      <c r="F599" s="12" t="s">
        <v>32</v>
      </c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  <c r="AJ599" s="12" t="n"/>
      <c r="AK599" s="12" t="n"/>
      <c r="AL599" s="12" t="n"/>
      <c r="AM599" s="13">
        <f>COUNT(H599:AL599)</f>
        <v/>
      </c>
      <c r="AN599" s="12" t="n"/>
      <c r="AO599" s="12" t="n"/>
      <c r="AP599" s="12" t="n"/>
      <c r="AQ599" s="12" t="n"/>
      <c r="AR599" s="12" t="n"/>
      <c r="AS599" s="12" t="n"/>
      <c r="AT599" s="13">
        <f>SUM(H599:AL599)</f>
        <v/>
      </c>
      <c r="AU599" s="12" t="n"/>
      <c r="AV599" s="13">
        <f>SUM(H599,I599,J599,K599,L599,M599,N599,O599,T599,U599,AA599,AB599,AH599,AI599)</f>
        <v/>
      </c>
      <c r="AW599" s="12" t="n"/>
    </row>
    <row r="600" spans="1:49">
      <c r="A600" s="12" t="n">
        <v>594</v>
      </c>
      <c r="B600" s="12" t="s">
        <v>98</v>
      </c>
      <c r="C600" s="12" t="s">
        <v>74</v>
      </c>
      <c r="D600" s="12" t="s">
        <v>72</v>
      </c>
      <c r="E600" s="12" t="s">
        <v>56</v>
      </c>
      <c r="F600" s="12" t="s">
        <v>32</v>
      </c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  <c r="AJ600" s="12" t="n"/>
      <c r="AK600" s="12" t="n"/>
      <c r="AL600" s="12" t="n"/>
      <c r="AM600" s="13">
        <f>COUNT(H600:AL600)</f>
        <v/>
      </c>
      <c r="AN600" s="12" t="n"/>
      <c r="AO600" s="12" t="n"/>
      <c r="AP600" s="12" t="n"/>
      <c r="AQ600" s="12" t="n"/>
      <c r="AR600" s="12" t="n"/>
      <c r="AS600" s="12" t="n"/>
      <c r="AT600" s="13">
        <f>SUM(H600:AL600)</f>
        <v/>
      </c>
      <c r="AU600" s="12" t="n"/>
      <c r="AV600" s="13">
        <f>SUM(H600,I600,J600,K600,L600,M600,N600,O600,T600,U600,AA600,AB600,AH600,AI600)</f>
        <v/>
      </c>
      <c r="AW600" s="12" t="n"/>
    </row>
    <row r="601" spans="1:49">
      <c r="A601" s="12" t="n">
        <v>595</v>
      </c>
      <c r="B601" s="12" t="s">
        <v>98</v>
      </c>
      <c r="C601" s="12" t="s">
        <v>74</v>
      </c>
      <c r="D601" s="12" t="s">
        <v>72</v>
      </c>
      <c r="E601" s="12" t="s">
        <v>61</v>
      </c>
      <c r="F601" s="12" t="s">
        <v>32</v>
      </c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  <c r="AJ601" s="12" t="n"/>
      <c r="AK601" s="12" t="n"/>
      <c r="AL601" s="12" t="n"/>
      <c r="AM601" s="13">
        <f>COUNT(H601:AL601)</f>
        <v/>
      </c>
      <c r="AN601" s="12" t="n"/>
      <c r="AO601" s="12" t="n"/>
      <c r="AP601" s="12" t="n"/>
      <c r="AQ601" s="12" t="n"/>
      <c r="AR601" s="12" t="n"/>
      <c r="AS601" s="12" t="n"/>
      <c r="AT601" s="13">
        <f>SUM(H601:AL601)</f>
        <v/>
      </c>
      <c r="AU601" s="12" t="n"/>
      <c r="AV601" s="13">
        <f>SUM(H601,I601,J601,K601,L601,M601,N601,O601,T601,U601,AA601,AB601,AH601,AI601)</f>
        <v/>
      </c>
      <c r="AW601" s="12" t="n"/>
    </row>
    <row r="602" spans="1:49">
      <c r="A602" s="12" t="n">
        <v>596</v>
      </c>
      <c r="B602" s="12" t="s">
        <v>98</v>
      </c>
      <c r="C602" s="12" t="s">
        <v>74</v>
      </c>
      <c r="D602" s="12" t="s">
        <v>72</v>
      </c>
      <c r="E602" s="12" t="s">
        <v>84</v>
      </c>
      <c r="F602" s="12" t="s">
        <v>32</v>
      </c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  <c r="AJ602" s="12" t="n"/>
      <c r="AK602" s="12" t="n"/>
      <c r="AL602" s="12" t="n"/>
      <c r="AM602" s="13">
        <f>COUNT(H602:AL602)</f>
        <v/>
      </c>
      <c r="AN602" s="12" t="n"/>
      <c r="AO602" s="12" t="n"/>
      <c r="AP602" s="12" t="n"/>
      <c r="AQ602" s="12" t="n"/>
      <c r="AR602" s="12" t="n"/>
      <c r="AS602" s="12" t="n"/>
      <c r="AT602" s="13">
        <f>SUM(H602:AL602)</f>
        <v/>
      </c>
      <c r="AU602" s="12" t="n"/>
      <c r="AV602" s="13">
        <f>SUM(H602,I602,J602,K602,L602,M602,N602,O602,T602,U602,AA602,AB602,AH602,AI602)</f>
        <v/>
      </c>
      <c r="AW602" s="12" t="n"/>
    </row>
    <row r="603" spans="1:49">
      <c r="A603" s="12" t="n">
        <v>597</v>
      </c>
      <c r="B603" s="12" t="s">
        <v>98</v>
      </c>
      <c r="C603" s="12" t="s">
        <v>74</v>
      </c>
      <c r="D603" s="12" t="s">
        <v>72</v>
      </c>
      <c r="E603" s="12" t="s">
        <v>85</v>
      </c>
      <c r="F603" s="12" t="s">
        <v>32</v>
      </c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  <c r="AJ603" s="12" t="n"/>
      <c r="AK603" s="12" t="n"/>
      <c r="AL603" s="12" t="n"/>
      <c r="AM603" s="13">
        <f>COUNT(H603:AL603)</f>
        <v/>
      </c>
      <c r="AN603" s="12" t="n"/>
      <c r="AO603" s="12" t="n"/>
      <c r="AP603" s="12" t="n"/>
      <c r="AQ603" s="12" t="n"/>
      <c r="AR603" s="12" t="n"/>
      <c r="AS603" s="12" t="n"/>
      <c r="AT603" s="13">
        <f>SUM(H603:AL603)</f>
        <v/>
      </c>
      <c r="AU603" s="12" t="n"/>
      <c r="AV603" s="13">
        <f>SUM(H603,I603,J603,K603,L603,M603,N603,O603,T603,U603,AA603,AB603,AH603,AI603)</f>
        <v/>
      </c>
      <c r="AW603" s="12" t="n"/>
    </row>
    <row r="604" spans="1:49" ht="15.75" customHeight="1" s="55">
      <c r="A604" s="12" t="n">
        <v>598</v>
      </c>
      <c r="B604" s="12" t="s">
        <v>98</v>
      </c>
      <c r="C604" s="12" t="s">
        <v>74</v>
      </c>
      <c r="D604" s="12" t="s">
        <v>72</v>
      </c>
      <c r="E604" s="12" t="s">
        <v>78</v>
      </c>
      <c r="F604" s="12" t="s">
        <v>32</v>
      </c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5" t="n">
        <v>3.53393</v>
      </c>
      <c r="AD604" s="12" t="n"/>
      <c r="AE604" s="12" t="n"/>
      <c r="AF604" s="12" t="n"/>
      <c r="AG604" s="12" t="n"/>
      <c r="AH604" s="12" t="n"/>
      <c r="AI604" s="12" t="n"/>
      <c r="AJ604" s="12" t="n"/>
      <c r="AK604" s="12" t="n"/>
      <c r="AL604" s="12" t="n"/>
      <c r="AM604" s="13">
        <f>COUNT(H604:AL604)</f>
        <v/>
      </c>
      <c r="AN604" s="12" t="n"/>
      <c r="AO604" s="12" t="n"/>
      <c r="AP604" s="12" t="n"/>
      <c r="AQ604" s="12" t="n"/>
      <c r="AR604" s="12" t="n"/>
      <c r="AS604" s="12" t="n"/>
      <c r="AT604" s="13">
        <f>SUM(H604:AL604)</f>
        <v/>
      </c>
      <c r="AU604" s="12" t="n"/>
      <c r="AV604" s="13">
        <f>SUM(H604,I604,J604,K604,L604,M604,N604,O604,T604,U604,AA604,AB604,AH604,AI604)</f>
        <v/>
      </c>
      <c r="AW604" s="12" t="n"/>
    </row>
    <row r="605" spans="1:49">
      <c r="A605" s="12" t="n">
        <v>599</v>
      </c>
      <c r="B605" s="12" t="s">
        <v>98</v>
      </c>
      <c r="C605" s="12" t="s">
        <v>74</v>
      </c>
      <c r="D605" s="12" t="s">
        <v>72</v>
      </c>
      <c r="E605" s="12" t="s">
        <v>82</v>
      </c>
      <c r="F605" s="12" t="s">
        <v>32</v>
      </c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  <c r="AJ605" s="12" t="n"/>
      <c r="AK605" s="12" t="n"/>
      <c r="AL605" s="12" t="n"/>
      <c r="AM605" s="13">
        <f>COUNT(H605:AL605)</f>
        <v/>
      </c>
      <c r="AN605" s="12" t="n"/>
      <c r="AO605" s="12" t="n"/>
      <c r="AP605" s="12" t="n"/>
      <c r="AQ605" s="12" t="n"/>
      <c r="AR605" s="12" t="n"/>
      <c r="AS605" s="12" t="n"/>
      <c r="AT605" s="13">
        <f>SUM(H605:AL605)</f>
        <v/>
      </c>
      <c r="AU605" s="12" t="n"/>
      <c r="AV605" s="13">
        <f>SUM(H605,I605,J605,K605,L605,M605,N605,O605,T605,U605,AA605,AB605,AH605,AI605)</f>
        <v/>
      </c>
      <c r="AW605" s="12" t="n"/>
    </row>
    <row r="606" spans="1:49" ht="15.75" customHeight="1" s="55">
      <c r="A606" s="12" t="n">
        <v>600</v>
      </c>
      <c r="B606" s="12" t="s">
        <v>98</v>
      </c>
      <c r="C606" s="12" t="s">
        <v>74</v>
      </c>
      <c r="D606" s="12" t="s">
        <v>72</v>
      </c>
      <c r="E606" s="12" t="s">
        <v>65</v>
      </c>
      <c r="F606" s="12" t="s">
        <v>32</v>
      </c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5" t="n">
        <v>2.78207</v>
      </c>
      <c r="AG606" s="12" t="n"/>
      <c r="AH606" s="12" t="n"/>
      <c r="AI606" s="12" t="n"/>
      <c r="AJ606" s="12" t="n"/>
      <c r="AK606" s="12" t="n"/>
      <c r="AL606" s="12" t="n"/>
      <c r="AM606" s="13">
        <f>COUNT(H606:AL606)</f>
        <v/>
      </c>
      <c r="AN606" s="12" t="n"/>
      <c r="AO606" s="12" t="n"/>
      <c r="AP606" s="12" t="n"/>
      <c r="AQ606" s="12" t="n"/>
      <c r="AR606" s="12" t="n"/>
      <c r="AS606" s="12" t="n"/>
      <c r="AT606" s="13">
        <f>SUM(H606:AL606)</f>
        <v/>
      </c>
      <c r="AU606" s="12" t="n"/>
      <c r="AV606" s="13">
        <f>SUM(H606,I606,J606,K606,L606,M606,N606,O606,T606,U606,AA606,AB606,AH606,AI606)</f>
        <v/>
      </c>
      <c r="AW606" s="12" t="n"/>
    </row>
    <row r="607" spans="1:49">
      <c r="A607" s="12" t="n">
        <v>601</v>
      </c>
      <c r="B607" s="12" t="s">
        <v>98</v>
      </c>
      <c r="C607" s="12" t="s">
        <v>74</v>
      </c>
      <c r="D607" s="12" t="s">
        <v>72</v>
      </c>
      <c r="E607" s="12" t="s">
        <v>90</v>
      </c>
      <c r="F607" s="12" t="s">
        <v>32</v>
      </c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  <c r="AJ607" s="12" t="n"/>
      <c r="AK607" s="12" t="n"/>
      <c r="AL607" s="12" t="n"/>
      <c r="AM607" s="13">
        <f>COUNT(H607:AL607)</f>
        <v/>
      </c>
      <c r="AN607" s="12" t="n"/>
      <c r="AO607" s="12" t="n"/>
      <c r="AP607" s="12" t="n"/>
      <c r="AQ607" s="12" t="n"/>
      <c r="AR607" s="12" t="n"/>
      <c r="AS607" s="12" t="n"/>
      <c r="AT607" s="13">
        <f>SUM(H607:AL607)</f>
        <v/>
      </c>
      <c r="AU607" s="12" t="n"/>
      <c r="AV607" s="13">
        <f>SUM(H607,I607,J607,K607,L607,M607,N607,O607,T607,U607,AA607,AB607,AH607,AI607)</f>
        <v/>
      </c>
      <c r="AW607" s="12" t="n"/>
    </row>
    <row r="608" spans="1:49" ht="15.75" customHeight="1" s="55">
      <c r="A608" s="12" t="n">
        <v>602</v>
      </c>
      <c r="B608" s="12" t="s">
        <v>98</v>
      </c>
      <c r="C608" s="12" t="s">
        <v>74</v>
      </c>
      <c r="D608" s="12" t="s">
        <v>72</v>
      </c>
      <c r="E608" s="12" t="s">
        <v>47</v>
      </c>
      <c r="F608" s="12" t="s">
        <v>32</v>
      </c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  <c r="AJ608" s="15" t="n">
        <v>3</v>
      </c>
      <c r="AK608" s="12" t="n"/>
      <c r="AL608" s="12" t="n"/>
      <c r="AM608" s="13">
        <f>COUNT(H608:AL608)</f>
        <v/>
      </c>
      <c r="AN608" s="12" t="n"/>
      <c r="AO608" s="12" t="n"/>
      <c r="AP608" s="12" t="n"/>
      <c r="AQ608" s="12" t="n"/>
      <c r="AR608" s="12" t="n"/>
      <c r="AS608" s="12" t="n"/>
      <c r="AT608" s="13">
        <f>SUM(H608:AL608)</f>
        <v/>
      </c>
      <c r="AU608" s="12" t="n"/>
      <c r="AV608" s="13">
        <f>SUM(H608,I608,J608,K608,L608,M608,N608,O608,T608,U608,AA608,AB608,AH608,AI608)</f>
        <v/>
      </c>
      <c r="AW608" s="12" t="n"/>
    </row>
    <row r="609" spans="1:49" ht="15.75" customHeight="1" s="55">
      <c r="A609" s="12" t="n">
        <v>603</v>
      </c>
      <c r="B609" s="12" t="s">
        <v>98</v>
      </c>
      <c r="C609" s="12" t="s">
        <v>74</v>
      </c>
      <c r="D609" s="12" t="s">
        <v>72</v>
      </c>
      <c r="E609" s="12" t="s">
        <v>47</v>
      </c>
      <c r="F609" s="12" t="s">
        <v>48</v>
      </c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  <c r="AJ609" s="15" t="n">
        <v>2</v>
      </c>
      <c r="AK609" s="12" t="n"/>
      <c r="AL609" s="12" t="n"/>
      <c r="AM609" s="12" t="n"/>
      <c r="AN609" s="13">
        <f>COUNT(H609:AL609)</f>
        <v/>
      </c>
      <c r="AO609" s="12" t="n"/>
      <c r="AP609" s="12" t="n"/>
      <c r="AQ609" s="12" t="n"/>
      <c r="AR609" s="12" t="n"/>
      <c r="AS609" s="12" t="n"/>
      <c r="AT609" s="12" t="n"/>
      <c r="AU609" s="13">
        <f>SUM(H609:AL609)</f>
        <v/>
      </c>
      <c r="AV609" s="12" t="n"/>
      <c r="AW609" s="13">
        <f>SUM(H609,I609,J609,K609,L609,M609,N609,O609,T609,U609,AA609,AB609,AH609,AI609)</f>
        <v/>
      </c>
    </row>
    <row r="610" spans="1:49" ht="15.75" customHeight="1" s="55">
      <c r="A610" s="12" t="n">
        <v>604</v>
      </c>
      <c r="B610" s="12" t="s">
        <v>98</v>
      </c>
      <c r="C610" s="12" t="s">
        <v>74</v>
      </c>
      <c r="D610" s="12" t="s">
        <v>72</v>
      </c>
      <c r="E610" s="12" t="s">
        <v>47</v>
      </c>
      <c r="F610" s="12" t="s">
        <v>32</v>
      </c>
      <c r="G610" s="12" t="s">
        <v>49</v>
      </c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  <c r="AJ610" s="15" t="n">
        <v>8</v>
      </c>
      <c r="AK610" s="15" t="n">
        <v>8</v>
      </c>
      <c r="AL610" s="15" t="n">
        <v>8</v>
      </c>
      <c r="AM610" s="13">
        <f>SUM(H610:AL610)/8</f>
        <v/>
      </c>
      <c r="AN610" s="12" t="n"/>
      <c r="AO610" s="12" t="n"/>
      <c r="AP610" s="12" t="n"/>
      <c r="AQ610" s="12" t="n"/>
      <c r="AR610" s="12" t="n"/>
      <c r="AS610" s="13">
        <f>COUNTIF(H610:AL610,"В")+SUM(H610:AL610)/8</f>
        <v/>
      </c>
      <c r="AT610" s="13">
        <f>SUM(H610:AL610)</f>
        <v/>
      </c>
      <c r="AU610" s="12" t="n"/>
      <c r="AV610" s="12" t="n"/>
      <c r="AW610" s="12" t="n"/>
    </row>
    <row r="611" spans="1:49">
      <c r="A611" s="14" t="n">
        <v>605</v>
      </c>
      <c r="B611" s="14" t="s">
        <v>98</v>
      </c>
      <c r="C611" s="14" t="s">
        <v>74</v>
      </c>
      <c r="D611" s="14" t="s">
        <v>72</v>
      </c>
      <c r="E611" s="14" t="s">
        <v>33</v>
      </c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  <c r="AA611" s="14" t="n"/>
      <c r="AB611" s="14" t="n"/>
      <c r="AC611" s="14" t="n">
        <v>8</v>
      </c>
      <c r="AD611" s="14" t="n">
        <v>8</v>
      </c>
      <c r="AE611" s="14" t="n">
        <v>8</v>
      </c>
      <c r="AF611" s="14" t="n">
        <v>8</v>
      </c>
      <c r="AG611" s="14" t="n">
        <v>8</v>
      </c>
      <c r="AH611" s="14" t="n">
        <v>0</v>
      </c>
      <c r="AI611" s="14" t="n">
        <v>0</v>
      </c>
      <c r="AJ611" s="14" t="n">
        <v>13</v>
      </c>
      <c r="AK611" s="14" t="n">
        <v>8</v>
      </c>
      <c r="AL611" s="14" t="n">
        <v>8</v>
      </c>
      <c r="AM611" s="14">
        <f>COUNT(IF(SUM(AC603,AC592,AC605,AC600,AC596,AC594,AC598,AC601,AC593,AC595,AC604,AC597,AC599,AC602)&gt;0,1,"FALSE"),IF(SUM(AD592,AD599,AD600,AD593,AD597,AD605,AD604,AD595,AD603,AD596,AD598,AD601,AD594)&gt;0,1,"FALSE"),IF(SUM(AE603,AE595,AE600,AE592,AE598,AE593,AE596,AE597,AE599,AE605,AE594,AE601,AE606)&gt;0,1,"FALSE"),IF(SUM(AF592,AF594,AF600,AF603,AF607,AF598,AF593,AF605,AF597,AF596,AF599,AF606,AF601,AF595)&gt;0,1,"FALSE"),IF(SUM(AG592,AG599,AG597,AG605,AG601,AG594,AG600,AG606,AG593,AG596,AG603,AG607,AG595,AG598)&gt;0,1,"FALSE"),IF(SUM(AH597,AH598,AH605,AH603,AH607,AH592,AH595,AH599,AH600,AH606,AH593,AH601,AH596,AH594)&gt;0,1,"FALSE"),IF(SUM(AI592,AI597,AI598,AI607,AI595,AI594,AI603,AI593,AI601,AI596,AI606,AI600,AI599,AI605)&gt;0,1,"FALSE"),IF(SUM(AJ608,AJ610)&gt;0,1,"FALSE"),IF(SUM(AK610)&gt;0,1,"FALSE"),IF(SUM(AL610)&gt;0,1,"FALSE"))</f>
        <v/>
      </c>
      <c r="AN611" s="14">
        <f>COUNT(IF(SUM(AJ609)&gt;0,1,"FALSE"))</f>
        <v/>
      </c>
      <c r="AO611" s="14">
        <f>MAX(AO592:AO610)</f>
        <v/>
      </c>
      <c r="AP611" s="14">
        <f>MAX(AP592:AP610)</f>
        <v/>
      </c>
      <c r="AQ611" s="14">
        <f>MAX(AQ592:AQ610)</f>
        <v/>
      </c>
      <c r="AR611" s="14">
        <f>MAX(AR592:AR610)</f>
        <v/>
      </c>
      <c r="AS611" s="14">
        <f>SUM(AS592:AS610)</f>
        <v/>
      </c>
      <c r="AT611" s="14">
        <f>SUM(AT592:AT610)</f>
        <v/>
      </c>
      <c r="AU611" s="14">
        <f>SUM(AU592:AU610)</f>
        <v/>
      </c>
      <c r="AV611" s="14">
        <f>SUM(AV592:AV610)</f>
        <v/>
      </c>
      <c r="AW611" s="14">
        <f>SUM(AW592:AW610)</f>
        <v/>
      </c>
    </row>
    <row r="612" spans="1:49" ht="15.75" customHeight="1" s="55">
      <c r="A612" s="12" t="n">
        <v>606</v>
      </c>
      <c r="B612" s="12" t="s">
        <v>110</v>
      </c>
      <c r="C612" s="12" t="s">
        <v>74</v>
      </c>
      <c r="D612" s="12" t="s">
        <v>72</v>
      </c>
      <c r="E612" s="12" t="s">
        <v>43</v>
      </c>
      <c r="F612" s="12" t="s">
        <v>32</v>
      </c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>
        <v>8</v>
      </c>
      <c r="AE612" s="12" t="n">
        <v>8</v>
      </c>
      <c r="AF612" s="15" t="s">
        <v>75</v>
      </c>
      <c r="AG612" s="12" t="n">
        <v>8</v>
      </c>
      <c r="AH612" s="12" t="s">
        <v>7</v>
      </c>
      <c r="AI612" s="12" t="s">
        <v>7</v>
      </c>
      <c r="AJ612" s="12" t="n"/>
      <c r="AK612" s="12" t="n"/>
      <c r="AL612" s="12" t="n"/>
      <c r="AM612" s="13">
        <f>COUNT(H612:AL612)</f>
        <v/>
      </c>
      <c r="AN612" s="12" t="n"/>
      <c r="AO612" s="13">
        <f>COUNTIF(H612:AL612,"О")</f>
        <v/>
      </c>
      <c r="AP612" s="13">
        <f>COUNTIF(H612:AL612,"От")</f>
        <v/>
      </c>
      <c r="AQ612" s="13">
        <f>COUNTIF(H612:AL612,"Б")</f>
        <v/>
      </c>
      <c r="AR612" s="13">
        <f>COUNTIF(H612:AL612,"Н")</f>
        <v/>
      </c>
      <c r="AS612" s="12" t="n"/>
      <c r="AT612" s="13">
        <f>SUM(H612:AL612)</f>
        <v/>
      </c>
      <c r="AU612" s="12" t="n"/>
      <c r="AV612" s="13">
        <f>SUM(H612,I612,J612,K612,L612,M612,N612,O612,T612,U612,AA612,AB612,AH612,AI612)</f>
        <v/>
      </c>
      <c r="AW612" s="12" t="n"/>
    </row>
    <row r="613" spans="1:49">
      <c r="A613" s="12" t="n">
        <v>607</v>
      </c>
      <c r="B613" s="12" t="s">
        <v>110</v>
      </c>
      <c r="C613" s="12" t="s">
        <v>74</v>
      </c>
      <c r="D613" s="12" t="s">
        <v>72</v>
      </c>
      <c r="E613" s="12" t="s">
        <v>86</v>
      </c>
      <c r="F613" s="12" t="s">
        <v>32</v>
      </c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  <c r="AJ613" s="12" t="n"/>
      <c r="AK613" s="12" t="n"/>
      <c r="AL613" s="12" t="n"/>
      <c r="AM613" s="13">
        <f>COUNT(H613:AL613)</f>
        <v/>
      </c>
      <c r="AN613" s="12" t="n"/>
      <c r="AO613" s="12" t="n"/>
      <c r="AP613" s="12" t="n"/>
      <c r="AQ613" s="12" t="n"/>
      <c r="AR613" s="12" t="n"/>
      <c r="AS613" s="12" t="n"/>
      <c r="AT613" s="13">
        <f>SUM(H613:AL613)</f>
        <v/>
      </c>
      <c r="AU613" s="12" t="n"/>
      <c r="AV613" s="13">
        <f>SUM(H613,I613,J613,K613,L613,M613,N613,O613,T613,U613,AA613,AB613,AH613,AI613)</f>
        <v/>
      </c>
      <c r="AW613" s="12" t="n"/>
    </row>
    <row r="614" spans="1:49">
      <c r="A614" s="12" t="n">
        <v>608</v>
      </c>
      <c r="B614" s="12" t="s">
        <v>110</v>
      </c>
      <c r="C614" s="12" t="s">
        <v>74</v>
      </c>
      <c r="D614" s="12" t="s">
        <v>72</v>
      </c>
      <c r="E614" s="12" t="s">
        <v>87</v>
      </c>
      <c r="F614" s="12" t="s">
        <v>32</v>
      </c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  <c r="AJ614" s="12" t="n"/>
      <c r="AK614" s="12" t="n"/>
      <c r="AL614" s="12" t="n"/>
      <c r="AM614" s="13">
        <f>COUNT(H614:AL614)</f>
        <v/>
      </c>
      <c r="AN614" s="12" t="n"/>
      <c r="AO614" s="12" t="n"/>
      <c r="AP614" s="12" t="n"/>
      <c r="AQ614" s="12" t="n"/>
      <c r="AR614" s="12" t="n"/>
      <c r="AS614" s="12" t="n"/>
      <c r="AT614" s="13">
        <f>SUM(H614:AL614)</f>
        <v/>
      </c>
      <c r="AU614" s="12" t="n"/>
      <c r="AV614" s="13">
        <f>SUM(H614,I614,J614,K614,L614,M614,N614,O614,T614,U614,AA614,AB614,AH614,AI614)</f>
        <v/>
      </c>
      <c r="AW614" s="12" t="n"/>
    </row>
    <row r="615" spans="1:49">
      <c r="A615" s="12" t="n">
        <v>609</v>
      </c>
      <c r="B615" s="12" t="s">
        <v>110</v>
      </c>
      <c r="C615" s="12" t="s">
        <v>74</v>
      </c>
      <c r="D615" s="12" t="s">
        <v>72</v>
      </c>
      <c r="E615" s="12" t="s">
        <v>83</v>
      </c>
      <c r="F615" s="12" t="s">
        <v>32</v>
      </c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  <c r="AJ615" s="12" t="n"/>
      <c r="AK615" s="12" t="n"/>
      <c r="AL615" s="12" t="n"/>
      <c r="AM615" s="13">
        <f>COUNT(H615:AL615)</f>
        <v/>
      </c>
      <c r="AN615" s="12" t="n"/>
      <c r="AO615" s="12" t="n"/>
      <c r="AP615" s="12" t="n"/>
      <c r="AQ615" s="12" t="n"/>
      <c r="AR615" s="12" t="n"/>
      <c r="AS615" s="12" t="n"/>
      <c r="AT615" s="13">
        <f>SUM(H615:AL615)</f>
        <v/>
      </c>
      <c r="AU615" s="12" t="n"/>
      <c r="AV615" s="13">
        <f>SUM(H615,I615,J615,K615,L615,M615,N615,O615,T615,U615,AA615,AB615,AH615,AI615)</f>
        <v/>
      </c>
      <c r="AW615" s="12" t="n"/>
    </row>
    <row r="616" spans="1:49">
      <c r="A616" s="12" t="n">
        <v>610</v>
      </c>
      <c r="B616" s="12" t="s">
        <v>110</v>
      </c>
      <c r="C616" s="12" t="s">
        <v>74</v>
      </c>
      <c r="D616" s="12" t="s">
        <v>72</v>
      </c>
      <c r="E616" s="12" t="s">
        <v>79</v>
      </c>
      <c r="F616" s="12" t="s">
        <v>32</v>
      </c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  <c r="AJ616" s="12" t="n"/>
      <c r="AK616" s="12" t="n"/>
      <c r="AL616" s="12" t="n"/>
      <c r="AM616" s="13">
        <f>COUNT(H616:AL616)</f>
        <v/>
      </c>
      <c r="AN616" s="12" t="n"/>
      <c r="AO616" s="12" t="n"/>
      <c r="AP616" s="12" t="n"/>
      <c r="AQ616" s="12" t="n"/>
      <c r="AR616" s="12" t="n"/>
      <c r="AS616" s="12" t="n"/>
      <c r="AT616" s="13">
        <f>SUM(H616:AL616)</f>
        <v/>
      </c>
      <c r="AU616" s="12" t="n"/>
      <c r="AV616" s="13">
        <f>SUM(H616,I616,J616,K616,L616,M616,N616,O616,T616,U616,AA616,AB616,AH616,AI616)</f>
        <v/>
      </c>
      <c r="AW616" s="12" t="n"/>
    </row>
    <row r="617" spans="1:49">
      <c r="A617" s="12" t="n">
        <v>611</v>
      </c>
      <c r="B617" s="12" t="s">
        <v>110</v>
      </c>
      <c r="C617" s="12" t="s">
        <v>74</v>
      </c>
      <c r="D617" s="12" t="s">
        <v>72</v>
      </c>
      <c r="E617" s="12" t="s">
        <v>76</v>
      </c>
      <c r="F617" s="12" t="s">
        <v>32</v>
      </c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  <c r="AJ617" s="12" t="n"/>
      <c r="AK617" s="12" t="n"/>
      <c r="AL617" s="12" t="n"/>
      <c r="AM617" s="13">
        <f>COUNT(H617:AL617)</f>
        <v/>
      </c>
      <c r="AN617" s="12" t="n"/>
      <c r="AO617" s="12" t="n"/>
      <c r="AP617" s="12" t="n"/>
      <c r="AQ617" s="12" t="n"/>
      <c r="AR617" s="12" t="n"/>
      <c r="AS617" s="12" t="n"/>
      <c r="AT617" s="13">
        <f>SUM(H617:AL617)</f>
        <v/>
      </c>
      <c r="AU617" s="12" t="n"/>
      <c r="AV617" s="13">
        <f>SUM(H617,I617,J617,K617,L617,M617,N617,O617,T617,U617,AA617,AB617,AH617,AI617)</f>
        <v/>
      </c>
      <c r="AW617" s="12" t="n"/>
    </row>
    <row r="618" spans="1:49">
      <c r="A618" s="12" t="n">
        <v>612</v>
      </c>
      <c r="B618" s="12" t="s">
        <v>110</v>
      </c>
      <c r="C618" s="12" t="s">
        <v>74</v>
      </c>
      <c r="D618" s="12" t="s">
        <v>72</v>
      </c>
      <c r="E618" s="12" t="s">
        <v>81</v>
      </c>
      <c r="F618" s="12" t="s">
        <v>32</v>
      </c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  <c r="AJ618" s="12" t="n"/>
      <c r="AK618" s="12" t="n"/>
      <c r="AL618" s="12" t="n"/>
      <c r="AM618" s="13">
        <f>COUNT(H618:AL618)</f>
        <v/>
      </c>
      <c r="AN618" s="12" t="n"/>
      <c r="AO618" s="12" t="n"/>
      <c r="AP618" s="12" t="n"/>
      <c r="AQ618" s="12" t="n"/>
      <c r="AR618" s="12" t="n"/>
      <c r="AS618" s="12" t="n"/>
      <c r="AT618" s="13">
        <f>SUM(H618:AL618)</f>
        <v/>
      </c>
      <c r="AU618" s="12" t="n"/>
      <c r="AV618" s="13">
        <f>SUM(H618,I618,J618,K618,L618,M618,N618,O618,T618,U618,AA618,AB618,AH618,AI618)</f>
        <v/>
      </c>
      <c r="AW618" s="12" t="n"/>
    </row>
    <row r="619" spans="1:49">
      <c r="A619" s="12" t="n">
        <v>613</v>
      </c>
      <c r="B619" s="12" t="s">
        <v>110</v>
      </c>
      <c r="C619" s="12" t="s">
        <v>74</v>
      </c>
      <c r="D619" s="12" t="s">
        <v>72</v>
      </c>
      <c r="E619" s="12" t="s">
        <v>88</v>
      </c>
      <c r="F619" s="12" t="s">
        <v>32</v>
      </c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  <c r="AJ619" s="12" t="n"/>
      <c r="AK619" s="12" t="n"/>
      <c r="AL619" s="12" t="n"/>
      <c r="AM619" s="13">
        <f>COUNT(H619:AL619)</f>
        <v/>
      </c>
      <c r="AN619" s="12" t="n"/>
      <c r="AO619" s="12" t="n"/>
      <c r="AP619" s="12" t="n"/>
      <c r="AQ619" s="12" t="n"/>
      <c r="AR619" s="12" t="n"/>
      <c r="AS619" s="12" t="n"/>
      <c r="AT619" s="13">
        <f>SUM(H619:AL619)</f>
        <v/>
      </c>
      <c r="AU619" s="12" t="n"/>
      <c r="AV619" s="13">
        <f>SUM(H619,I619,J619,K619,L619,M619,N619,O619,T619,U619,AA619,AB619,AH619,AI619)</f>
        <v/>
      </c>
      <c r="AW619" s="12" t="n"/>
    </row>
    <row r="620" spans="1:49">
      <c r="A620" s="12" t="n">
        <v>614</v>
      </c>
      <c r="B620" s="12" t="s">
        <v>110</v>
      </c>
      <c r="C620" s="12" t="s">
        <v>74</v>
      </c>
      <c r="D620" s="12" t="s">
        <v>72</v>
      </c>
      <c r="E620" s="12" t="s">
        <v>56</v>
      </c>
      <c r="F620" s="12" t="s">
        <v>32</v>
      </c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  <c r="AJ620" s="12" t="n"/>
      <c r="AK620" s="12" t="n"/>
      <c r="AL620" s="12" t="n"/>
      <c r="AM620" s="13">
        <f>COUNT(H620:AL620)</f>
        <v/>
      </c>
      <c r="AN620" s="12" t="n"/>
      <c r="AO620" s="12" t="n"/>
      <c r="AP620" s="12" t="n"/>
      <c r="AQ620" s="12" t="n"/>
      <c r="AR620" s="12" t="n"/>
      <c r="AS620" s="12" t="n"/>
      <c r="AT620" s="13">
        <f>SUM(H620:AL620)</f>
        <v/>
      </c>
      <c r="AU620" s="12" t="n"/>
      <c r="AV620" s="13">
        <f>SUM(H620,I620,J620,K620,L620,M620,N620,O620,T620,U620,AA620,AB620,AH620,AI620)</f>
        <v/>
      </c>
      <c r="AW620" s="12" t="n"/>
    </row>
    <row r="621" spans="1:49">
      <c r="A621" s="12" t="n">
        <v>615</v>
      </c>
      <c r="B621" s="12" t="s">
        <v>110</v>
      </c>
      <c r="C621" s="12" t="s">
        <v>74</v>
      </c>
      <c r="D621" s="12" t="s">
        <v>72</v>
      </c>
      <c r="E621" s="12" t="s">
        <v>61</v>
      </c>
      <c r="F621" s="12" t="s">
        <v>32</v>
      </c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  <c r="AJ621" s="12" t="n"/>
      <c r="AK621" s="12" t="n"/>
      <c r="AL621" s="12" t="n"/>
      <c r="AM621" s="13">
        <f>COUNT(H621:AL621)</f>
        <v/>
      </c>
      <c r="AN621" s="12" t="n"/>
      <c r="AO621" s="12" t="n"/>
      <c r="AP621" s="12" t="n"/>
      <c r="AQ621" s="12" t="n"/>
      <c r="AR621" s="12" t="n"/>
      <c r="AS621" s="12" t="n"/>
      <c r="AT621" s="13">
        <f>SUM(H621:AL621)</f>
        <v/>
      </c>
      <c r="AU621" s="12" t="n"/>
      <c r="AV621" s="13">
        <f>SUM(H621,I621,J621,K621,L621,M621,N621,O621,T621,U621,AA621,AB621,AH621,AI621)</f>
        <v/>
      </c>
      <c r="AW621" s="12" t="n"/>
    </row>
    <row r="622" spans="1:49">
      <c r="A622" s="12" t="n">
        <v>616</v>
      </c>
      <c r="B622" s="12" t="s">
        <v>110</v>
      </c>
      <c r="C622" s="12" t="s">
        <v>74</v>
      </c>
      <c r="D622" s="12" t="s">
        <v>72</v>
      </c>
      <c r="E622" s="12" t="s">
        <v>85</v>
      </c>
      <c r="F622" s="12" t="s">
        <v>32</v>
      </c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  <c r="AJ622" s="12" t="n"/>
      <c r="AK622" s="12" t="n"/>
      <c r="AL622" s="12" t="n"/>
      <c r="AM622" s="13">
        <f>COUNT(H622:AL622)</f>
        <v/>
      </c>
      <c r="AN622" s="12" t="n"/>
      <c r="AO622" s="12" t="n"/>
      <c r="AP622" s="12" t="n"/>
      <c r="AQ622" s="12" t="n"/>
      <c r="AR622" s="12" t="n"/>
      <c r="AS622" s="12" t="n"/>
      <c r="AT622" s="13">
        <f>SUM(H622:AL622)</f>
        <v/>
      </c>
      <c r="AU622" s="12" t="n"/>
      <c r="AV622" s="13">
        <f>SUM(H622,I622,J622,K622,L622,M622,N622,O622,T622,U622,AA622,AB622,AH622,AI622)</f>
        <v/>
      </c>
      <c r="AW622" s="12" t="n"/>
    </row>
    <row r="623" spans="1:49">
      <c r="A623" s="12" t="n">
        <v>617</v>
      </c>
      <c r="B623" s="12" t="s">
        <v>110</v>
      </c>
      <c r="C623" s="12" t="s">
        <v>74</v>
      </c>
      <c r="D623" s="12" t="s">
        <v>72</v>
      </c>
      <c r="E623" s="12" t="s">
        <v>78</v>
      </c>
      <c r="F623" s="12" t="s">
        <v>32</v>
      </c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  <c r="AJ623" s="12" t="n"/>
      <c r="AK623" s="12" t="n"/>
      <c r="AL623" s="12" t="n"/>
      <c r="AM623" s="13">
        <f>COUNT(H623:AL623)</f>
        <v/>
      </c>
      <c r="AN623" s="12" t="n"/>
      <c r="AO623" s="12" t="n"/>
      <c r="AP623" s="12" t="n"/>
      <c r="AQ623" s="12" t="n"/>
      <c r="AR623" s="12" t="n"/>
      <c r="AS623" s="12" t="n"/>
      <c r="AT623" s="13">
        <f>SUM(H623:AL623)</f>
        <v/>
      </c>
      <c r="AU623" s="12" t="n"/>
      <c r="AV623" s="13">
        <f>SUM(H623,I623,J623,K623,L623,M623,N623,O623,T623,U623,AA623,AB623,AH623,AI623)</f>
        <v/>
      </c>
      <c r="AW623" s="12" t="n"/>
    </row>
    <row r="624" spans="1:49">
      <c r="A624" s="12" t="n">
        <v>618</v>
      </c>
      <c r="B624" s="12" t="s">
        <v>110</v>
      </c>
      <c r="C624" s="12" t="s">
        <v>74</v>
      </c>
      <c r="D624" s="12" t="s">
        <v>72</v>
      </c>
      <c r="E624" s="12" t="s">
        <v>82</v>
      </c>
      <c r="F624" s="12" t="s">
        <v>32</v>
      </c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  <c r="AJ624" s="12" t="n"/>
      <c r="AK624" s="12" t="n"/>
      <c r="AL624" s="12" t="n"/>
      <c r="AM624" s="13">
        <f>COUNT(H624:AL624)</f>
        <v/>
      </c>
      <c r="AN624" s="12" t="n"/>
      <c r="AO624" s="12" t="n"/>
      <c r="AP624" s="12" t="n"/>
      <c r="AQ624" s="12" t="n"/>
      <c r="AR624" s="12" t="n"/>
      <c r="AS624" s="12" t="n"/>
      <c r="AT624" s="13">
        <f>SUM(H624:AL624)</f>
        <v/>
      </c>
      <c r="AU624" s="12" t="n"/>
      <c r="AV624" s="13">
        <f>SUM(H624,I624,J624,K624,L624,M624,N624,O624,T624,U624,AA624,AB624,AH624,AI624)</f>
        <v/>
      </c>
      <c r="AW624" s="12" t="n"/>
    </row>
    <row r="625" spans="1:49">
      <c r="A625" s="12" t="n">
        <v>619</v>
      </c>
      <c r="B625" s="12" t="s">
        <v>110</v>
      </c>
      <c r="C625" s="12" t="s">
        <v>74</v>
      </c>
      <c r="D625" s="12" t="s">
        <v>72</v>
      </c>
      <c r="E625" s="12" t="s">
        <v>65</v>
      </c>
      <c r="F625" s="12" t="s">
        <v>32</v>
      </c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  <c r="AJ625" s="12" t="n"/>
      <c r="AK625" s="12" t="n"/>
      <c r="AL625" s="12" t="n"/>
      <c r="AM625" s="13">
        <f>COUNT(H625:AL625)</f>
        <v/>
      </c>
      <c r="AN625" s="12" t="n"/>
      <c r="AO625" s="12" t="n"/>
      <c r="AP625" s="12" t="n"/>
      <c r="AQ625" s="12" t="n"/>
      <c r="AR625" s="12" t="n"/>
      <c r="AS625" s="12" t="n"/>
      <c r="AT625" s="13">
        <f>SUM(H625:AL625)</f>
        <v/>
      </c>
      <c r="AU625" s="12" t="n"/>
      <c r="AV625" s="13">
        <f>SUM(H625,I625,J625,K625,L625,M625,N625,O625,T625,U625,AA625,AB625,AH625,AI625)</f>
        <v/>
      </c>
      <c r="AW625" s="12" t="n"/>
    </row>
    <row r="626" spans="1:49">
      <c r="A626" s="12" t="n">
        <v>620</v>
      </c>
      <c r="B626" s="12" t="s">
        <v>110</v>
      </c>
      <c r="C626" s="12" t="s">
        <v>74</v>
      </c>
      <c r="D626" s="12" t="s">
        <v>72</v>
      </c>
      <c r="E626" s="12" t="s">
        <v>90</v>
      </c>
      <c r="F626" s="12" t="s">
        <v>32</v>
      </c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  <c r="AJ626" s="12" t="n"/>
      <c r="AK626" s="12" t="n"/>
      <c r="AL626" s="12" t="n"/>
      <c r="AM626" s="13">
        <f>COUNT(H626:AL626)</f>
        <v/>
      </c>
      <c r="AN626" s="12" t="n"/>
      <c r="AO626" s="12" t="n"/>
      <c r="AP626" s="12" t="n"/>
      <c r="AQ626" s="12" t="n"/>
      <c r="AR626" s="12" t="n"/>
      <c r="AS626" s="12" t="n"/>
      <c r="AT626" s="13">
        <f>SUM(H626:AL626)</f>
        <v/>
      </c>
      <c r="AU626" s="12" t="n"/>
      <c r="AV626" s="13">
        <f>SUM(H626,I626,J626,K626,L626,M626,N626,O626,T626,U626,AA626,AB626,AH626,AI626)</f>
        <v/>
      </c>
      <c r="AW626" s="12" t="n"/>
    </row>
    <row r="627" spans="1:49" ht="15.75" customHeight="1" s="55">
      <c r="A627" s="12" t="n">
        <v>621</v>
      </c>
      <c r="B627" s="12" t="s">
        <v>110</v>
      </c>
      <c r="C627" s="12" t="s">
        <v>74</v>
      </c>
      <c r="D627" s="12" t="s">
        <v>72</v>
      </c>
      <c r="E627" s="12" t="s">
        <v>47</v>
      </c>
      <c r="F627" s="12" t="s">
        <v>32</v>
      </c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  <c r="AJ627" s="15" t="n">
        <v>3</v>
      </c>
      <c r="AK627" s="12" t="n"/>
      <c r="AL627" s="12" t="n"/>
      <c r="AM627" s="13">
        <f>COUNT(H627:AL627)</f>
        <v/>
      </c>
      <c r="AN627" s="12" t="n"/>
      <c r="AO627" s="12" t="n"/>
      <c r="AP627" s="12" t="n"/>
      <c r="AQ627" s="12" t="n"/>
      <c r="AR627" s="12" t="n"/>
      <c r="AS627" s="12" t="n"/>
      <c r="AT627" s="13">
        <f>SUM(H627:AL627)</f>
        <v/>
      </c>
      <c r="AU627" s="12" t="n"/>
      <c r="AV627" s="13">
        <f>SUM(H627,I627,J627,K627,L627,M627,N627,O627,T627,U627,AA627,AB627,AH627,AI627)</f>
        <v/>
      </c>
      <c r="AW627" s="12" t="n"/>
    </row>
    <row r="628" spans="1:49" ht="15.75" customHeight="1" s="55">
      <c r="A628" s="12" t="n">
        <v>622</v>
      </c>
      <c r="B628" s="12" t="s">
        <v>110</v>
      </c>
      <c r="C628" s="12" t="s">
        <v>74</v>
      </c>
      <c r="D628" s="12" t="s">
        <v>72</v>
      </c>
      <c r="E628" s="12" t="s">
        <v>47</v>
      </c>
      <c r="F628" s="12" t="s">
        <v>48</v>
      </c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  <c r="AJ628" s="15" t="n">
        <v>2</v>
      </c>
      <c r="AK628" s="12" t="n"/>
      <c r="AL628" s="12" t="n"/>
      <c r="AM628" s="12" t="n"/>
      <c r="AN628" s="13">
        <f>COUNT(H628:AL628)</f>
        <v/>
      </c>
      <c r="AO628" s="12" t="n"/>
      <c r="AP628" s="12" t="n"/>
      <c r="AQ628" s="12" t="n"/>
      <c r="AR628" s="12" t="n"/>
      <c r="AS628" s="12" t="n"/>
      <c r="AT628" s="12" t="n"/>
      <c r="AU628" s="13">
        <f>SUM(H628:AL628)</f>
        <v/>
      </c>
      <c r="AV628" s="12" t="n"/>
      <c r="AW628" s="13">
        <f>SUM(H628,I628,J628,K628,L628,M628,N628,O628,T628,U628,AA628,AB628,AH628,AI628)</f>
        <v/>
      </c>
    </row>
    <row r="629" spans="1:49" ht="15.75" customHeight="1" s="55">
      <c r="A629" s="12" t="n">
        <v>623</v>
      </c>
      <c r="B629" s="12" t="s">
        <v>110</v>
      </c>
      <c r="C629" s="12" t="s">
        <v>74</v>
      </c>
      <c r="D629" s="12" t="s">
        <v>72</v>
      </c>
      <c r="E629" s="12" t="s">
        <v>47</v>
      </c>
      <c r="F629" s="12" t="s">
        <v>32</v>
      </c>
      <c r="G629" s="12" t="s">
        <v>49</v>
      </c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  <c r="AJ629" s="15" t="n">
        <v>8</v>
      </c>
      <c r="AK629" s="15" t="n">
        <v>8</v>
      </c>
      <c r="AL629" s="15" t="n">
        <v>8</v>
      </c>
      <c r="AM629" s="13">
        <f>SUM(H629:AL629)/8</f>
        <v/>
      </c>
      <c r="AN629" s="12" t="n"/>
      <c r="AO629" s="12" t="n"/>
      <c r="AP629" s="12" t="n"/>
      <c r="AQ629" s="12" t="n"/>
      <c r="AR629" s="12" t="n"/>
      <c r="AS629" s="13">
        <f>COUNTIF(H629:AL629,"В")+SUM(H629:AL629)/8</f>
        <v/>
      </c>
      <c r="AT629" s="13">
        <f>SUM(H629:AL629)</f>
        <v/>
      </c>
      <c r="AU629" s="12" t="n"/>
      <c r="AV629" s="12" t="n"/>
      <c r="AW629" s="12" t="n"/>
    </row>
    <row r="630" spans="1:49">
      <c r="A630" s="14" t="n">
        <v>624</v>
      </c>
      <c r="B630" s="14" t="s">
        <v>110</v>
      </c>
      <c r="C630" s="14" t="s">
        <v>74</v>
      </c>
      <c r="D630" s="14" t="s">
        <v>72</v>
      </c>
      <c r="E630" s="14" t="s">
        <v>33</v>
      </c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  <c r="AA630" s="14" t="n"/>
      <c r="AB630" s="14" t="n"/>
      <c r="AC630" s="14" t="n"/>
      <c r="AD630" s="14" t="n">
        <v>8</v>
      </c>
      <c r="AE630" s="14" t="n">
        <v>8</v>
      </c>
      <c r="AF630" s="14" t="n">
        <v>0</v>
      </c>
      <c r="AG630" s="14" t="n">
        <v>8</v>
      </c>
      <c r="AH630" s="14" t="n">
        <v>0</v>
      </c>
      <c r="AI630" s="14" t="n">
        <v>0</v>
      </c>
      <c r="AJ630" s="14" t="n">
        <v>13</v>
      </c>
      <c r="AK630" s="14" t="n">
        <v>8</v>
      </c>
      <c r="AL630" s="14" t="n">
        <v>8</v>
      </c>
      <c r="AM630" s="14">
        <f>COUNT(IF(SUM(AD619,AD621,AD613,AD615,AD624,AD620,AD617,AD622,AD614,AD612,AD616,AD618,AD623)&gt;0,1,"FALSE"),IF(SUM(AE616,AE618,AE619,AE614,AE621,AE624,AE617,AE620,AE622,AE612,AE615,AE613,AE625)&gt;0,1,"FALSE"),IF(SUM(AF612)&gt;0,1,"FALSE"),IF(SUM(AG621,AG618,AG625,AG622,AG613,AG616,AG615,AG620,AG624,AG626,AG612,AG614,AG617,AG619)&gt;0,1,"FALSE"),IF(SUM(AH617,AH616,AH613,AH615,AH619,AH621,AH624,AH620,AH614,AH618,AH626,AH612,AH625,AH622)&gt;0,1,"FALSE"),IF(SUM(AI620,AI614,AI624,AI626,AI612,AI621,AI616,AI613,AI615,AI625,AI619,AI617,AI622,AI618)&gt;0,1,"FALSE"),IF(SUM(AJ629,AJ627)&gt;0,1,"FALSE"),IF(SUM(AK629)&gt;0,1,"FALSE"),IF(SUM(AL629)&gt;0,1,"FALSE"))</f>
        <v/>
      </c>
      <c r="AN630" s="14">
        <f>COUNT(IF(SUM(AJ628)&gt;0,1,"FALSE"))</f>
        <v/>
      </c>
      <c r="AO630" s="14">
        <f>MAX(AO612:AO629)</f>
        <v/>
      </c>
      <c r="AP630" s="14">
        <f>MAX(AP612:AP629)</f>
        <v/>
      </c>
      <c r="AQ630" s="14">
        <f>MAX(AQ612:AQ629)</f>
        <v/>
      </c>
      <c r="AR630" s="14">
        <f>MAX(AR612:AR629)</f>
        <v/>
      </c>
      <c r="AS630" s="14">
        <f>SUM(AS612:AS629)</f>
        <v/>
      </c>
      <c r="AT630" s="14">
        <f>SUM(AT612:AT629)</f>
        <v/>
      </c>
      <c r="AU630" s="14">
        <f>SUM(AU612:AU629)</f>
        <v/>
      </c>
      <c r="AV630" s="14">
        <f>SUM(AV612:AV629)</f>
        <v/>
      </c>
      <c r="AW630" s="14">
        <f>SUM(AW612:AW629)</f>
        <v/>
      </c>
    </row>
    <row r="631" spans="1:49">
      <c r="A631" s="12" t="n">
        <v>625</v>
      </c>
      <c r="B631" s="12" t="s">
        <v>52</v>
      </c>
      <c r="C631" s="12" t="s">
        <v>74</v>
      </c>
      <c r="D631" s="12" t="s">
        <v>54</v>
      </c>
      <c r="E631" s="12" t="s">
        <v>43</v>
      </c>
      <c r="F631" s="12" t="s">
        <v>32</v>
      </c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s">
        <v>7</v>
      </c>
      <c r="AJ631" s="12" t="n"/>
      <c r="AK631" s="12" t="n"/>
      <c r="AL631" s="12" t="n"/>
      <c r="AM631" s="13">
        <f>COUNT(H631:AL631)</f>
        <v/>
      </c>
      <c r="AN631" s="12" t="n"/>
      <c r="AO631" s="13">
        <f>COUNTIF(H631:AL631,"О")</f>
        <v/>
      </c>
      <c r="AP631" s="13">
        <f>COUNTIF(H631:AL631,"От")</f>
        <v/>
      </c>
      <c r="AQ631" s="13">
        <f>COUNTIF(H631:AL631,"Б")</f>
        <v/>
      </c>
      <c r="AR631" s="13">
        <f>COUNTIF(H631:AL631,"Н")</f>
        <v/>
      </c>
      <c r="AS631" s="12" t="n"/>
      <c r="AT631" s="13">
        <f>SUM(H631:AL631)</f>
        <v/>
      </c>
      <c r="AU631" s="12" t="n"/>
      <c r="AV631" s="13">
        <f>SUM(H631,I631,J631,K631,L631,M631,N631,O631,T631,U631,AA631,AB631,AH631,AI631)</f>
        <v/>
      </c>
      <c r="AW631" s="12" t="n"/>
    </row>
    <row r="632" spans="1:49">
      <c r="A632" s="12" t="n">
        <v>626</v>
      </c>
      <c r="B632" s="12" t="s">
        <v>52</v>
      </c>
      <c r="C632" s="12" t="s">
        <v>74</v>
      </c>
      <c r="D632" s="12" t="s">
        <v>54</v>
      </c>
      <c r="E632" s="12" t="s">
        <v>76</v>
      </c>
      <c r="F632" s="12" t="s">
        <v>32</v>
      </c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  <c r="AJ632" s="12" t="n"/>
      <c r="AK632" s="12" t="n"/>
      <c r="AL632" s="12" t="n"/>
      <c r="AM632" s="13">
        <f>COUNT(H632:AL632)</f>
        <v/>
      </c>
      <c r="AN632" s="12" t="n"/>
      <c r="AO632" s="12" t="n"/>
      <c r="AP632" s="12" t="n"/>
      <c r="AQ632" s="12" t="n"/>
      <c r="AR632" s="12" t="n"/>
      <c r="AS632" s="12" t="n"/>
      <c r="AT632" s="13">
        <f>SUM(H632:AL632)</f>
        <v/>
      </c>
      <c r="AU632" s="12" t="n"/>
      <c r="AV632" s="13">
        <f>SUM(H632,I632,J632,K632,L632,M632,N632,O632,T632,U632,AA632,AB632,AH632,AI632)</f>
        <v/>
      </c>
      <c r="AW632" s="12" t="n"/>
    </row>
    <row r="633" spans="1:49">
      <c r="A633" s="12" t="n">
        <v>627</v>
      </c>
      <c r="B633" s="12" t="s">
        <v>52</v>
      </c>
      <c r="C633" s="12" t="s">
        <v>74</v>
      </c>
      <c r="D633" s="12" t="s">
        <v>54</v>
      </c>
      <c r="E633" s="12" t="s">
        <v>90</v>
      </c>
      <c r="F633" s="12" t="s">
        <v>32</v>
      </c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  <c r="AJ633" s="12" t="n"/>
      <c r="AK633" s="12" t="n"/>
      <c r="AL633" s="12" t="n"/>
      <c r="AM633" s="13">
        <f>COUNT(H633:AL633)</f>
        <v/>
      </c>
      <c r="AN633" s="12" t="n"/>
      <c r="AO633" s="12" t="n"/>
      <c r="AP633" s="12" t="n"/>
      <c r="AQ633" s="12" t="n"/>
      <c r="AR633" s="12" t="n"/>
      <c r="AS633" s="12" t="n"/>
      <c r="AT633" s="13">
        <f>SUM(H633:AL633)</f>
        <v/>
      </c>
      <c r="AU633" s="12" t="n"/>
      <c r="AV633" s="13">
        <f>SUM(H633,I633,J633,K633,L633,M633,N633,O633,T633,U633,AA633,AB633,AH633,AI633)</f>
        <v/>
      </c>
      <c r="AW633" s="12" t="n"/>
    </row>
    <row r="634" spans="1:49">
      <c r="A634" s="12" t="n">
        <v>628</v>
      </c>
      <c r="B634" s="12" t="s">
        <v>52</v>
      </c>
      <c r="C634" s="12" t="s">
        <v>74</v>
      </c>
      <c r="D634" s="12" t="s">
        <v>54</v>
      </c>
      <c r="E634" s="12" t="s">
        <v>65</v>
      </c>
      <c r="F634" s="12" t="s">
        <v>32</v>
      </c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  <c r="AJ634" s="12" t="n"/>
      <c r="AK634" s="12" t="n"/>
      <c r="AL634" s="12" t="n"/>
      <c r="AM634" s="13">
        <f>COUNT(H634:AL634)</f>
        <v/>
      </c>
      <c r="AN634" s="12" t="n"/>
      <c r="AO634" s="12" t="n"/>
      <c r="AP634" s="12" t="n"/>
      <c r="AQ634" s="12" t="n"/>
      <c r="AR634" s="12" t="n"/>
      <c r="AS634" s="12" t="n"/>
      <c r="AT634" s="13">
        <f>SUM(H634:AL634)</f>
        <v/>
      </c>
      <c r="AU634" s="12" t="n"/>
      <c r="AV634" s="13">
        <f>SUM(H634,I634,J634,K634,L634,M634,N634,O634,T634,U634,AA634,AB634,AH634,AI634)</f>
        <v/>
      </c>
      <c r="AW634" s="12" t="n"/>
    </row>
    <row r="635" spans="1:49">
      <c r="A635" s="12" t="n">
        <v>629</v>
      </c>
      <c r="B635" s="12" t="s">
        <v>52</v>
      </c>
      <c r="C635" s="12" t="s">
        <v>74</v>
      </c>
      <c r="D635" s="12" t="s">
        <v>54</v>
      </c>
      <c r="E635" s="12" t="s">
        <v>86</v>
      </c>
      <c r="F635" s="12" t="s">
        <v>32</v>
      </c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  <c r="AJ635" s="12" t="n"/>
      <c r="AK635" s="12" t="n"/>
      <c r="AL635" s="12" t="n"/>
      <c r="AM635" s="13">
        <f>COUNT(H635:AL635)</f>
        <v/>
      </c>
      <c r="AN635" s="12" t="n"/>
      <c r="AO635" s="12" t="n"/>
      <c r="AP635" s="12" t="n"/>
      <c r="AQ635" s="12" t="n"/>
      <c r="AR635" s="12" t="n"/>
      <c r="AS635" s="12" t="n"/>
      <c r="AT635" s="13">
        <f>SUM(H635:AL635)</f>
        <v/>
      </c>
      <c r="AU635" s="12" t="n"/>
      <c r="AV635" s="13">
        <f>SUM(H635,I635,J635,K635,L635,M635,N635,O635,T635,U635,AA635,AB635,AH635,AI635)</f>
        <v/>
      </c>
      <c r="AW635" s="12" t="n"/>
    </row>
    <row r="636" spans="1:49">
      <c r="A636" s="12" t="n">
        <v>630</v>
      </c>
      <c r="B636" s="12" t="s">
        <v>52</v>
      </c>
      <c r="C636" s="12" t="s">
        <v>74</v>
      </c>
      <c r="D636" s="12" t="s">
        <v>54</v>
      </c>
      <c r="E636" s="12" t="s">
        <v>87</v>
      </c>
      <c r="F636" s="12" t="s">
        <v>32</v>
      </c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  <c r="AJ636" s="12" t="n"/>
      <c r="AK636" s="12" t="n"/>
      <c r="AL636" s="12" t="n"/>
      <c r="AM636" s="13">
        <f>COUNT(H636:AL636)</f>
        <v/>
      </c>
      <c r="AN636" s="12" t="n"/>
      <c r="AO636" s="12" t="n"/>
      <c r="AP636" s="12" t="n"/>
      <c r="AQ636" s="12" t="n"/>
      <c r="AR636" s="12" t="n"/>
      <c r="AS636" s="12" t="n"/>
      <c r="AT636" s="13">
        <f>SUM(H636:AL636)</f>
        <v/>
      </c>
      <c r="AU636" s="12" t="n"/>
      <c r="AV636" s="13">
        <f>SUM(H636,I636,J636,K636,L636,M636,N636,O636,T636,U636,AA636,AB636,AH636,AI636)</f>
        <v/>
      </c>
      <c r="AW636" s="12" t="n"/>
    </row>
    <row r="637" spans="1:49">
      <c r="A637" s="12" t="n">
        <v>631</v>
      </c>
      <c r="B637" s="12" t="s">
        <v>52</v>
      </c>
      <c r="C637" s="12" t="s">
        <v>74</v>
      </c>
      <c r="D637" s="12" t="s">
        <v>54</v>
      </c>
      <c r="E637" s="12" t="s">
        <v>83</v>
      </c>
      <c r="F637" s="12" t="s">
        <v>32</v>
      </c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  <c r="AJ637" s="12" t="n"/>
      <c r="AK637" s="12" t="n"/>
      <c r="AL637" s="12" t="n"/>
      <c r="AM637" s="13">
        <f>COUNT(H637:AL637)</f>
        <v/>
      </c>
      <c r="AN637" s="12" t="n"/>
      <c r="AO637" s="12" t="n"/>
      <c r="AP637" s="12" t="n"/>
      <c r="AQ637" s="12" t="n"/>
      <c r="AR637" s="12" t="n"/>
      <c r="AS637" s="12" t="n"/>
      <c r="AT637" s="13">
        <f>SUM(H637:AL637)</f>
        <v/>
      </c>
      <c r="AU637" s="12" t="n"/>
      <c r="AV637" s="13">
        <f>SUM(H637,I637,J637,K637,L637,M637,N637,O637,T637,U637,AA637,AB637,AH637,AI637)</f>
        <v/>
      </c>
      <c r="AW637" s="12" t="n"/>
    </row>
    <row r="638" spans="1:49">
      <c r="A638" s="12" t="n">
        <v>632</v>
      </c>
      <c r="B638" s="12" t="s">
        <v>52</v>
      </c>
      <c r="C638" s="12" t="s">
        <v>74</v>
      </c>
      <c r="D638" s="12" t="s">
        <v>54</v>
      </c>
      <c r="E638" s="12" t="s">
        <v>79</v>
      </c>
      <c r="F638" s="12" t="s">
        <v>32</v>
      </c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  <c r="AJ638" s="12" t="n"/>
      <c r="AK638" s="12" t="n"/>
      <c r="AL638" s="12" t="n"/>
      <c r="AM638" s="13">
        <f>COUNT(H638:AL638)</f>
        <v/>
      </c>
      <c r="AN638" s="12" t="n"/>
      <c r="AO638" s="12" t="n"/>
      <c r="AP638" s="12" t="n"/>
      <c r="AQ638" s="12" t="n"/>
      <c r="AR638" s="12" t="n"/>
      <c r="AS638" s="12" t="n"/>
      <c r="AT638" s="13">
        <f>SUM(H638:AL638)</f>
        <v/>
      </c>
      <c r="AU638" s="12" t="n"/>
      <c r="AV638" s="13">
        <f>SUM(H638,I638,J638,K638,L638,M638,N638,O638,T638,U638,AA638,AB638,AH638,AI638)</f>
        <v/>
      </c>
      <c r="AW638" s="12" t="n"/>
    </row>
    <row r="639" spans="1:49">
      <c r="A639" s="12" t="n">
        <v>633</v>
      </c>
      <c r="B639" s="12" t="s">
        <v>52</v>
      </c>
      <c r="C639" s="12" t="s">
        <v>74</v>
      </c>
      <c r="D639" s="12" t="s">
        <v>54</v>
      </c>
      <c r="E639" s="12" t="s">
        <v>88</v>
      </c>
      <c r="F639" s="12" t="s">
        <v>32</v>
      </c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  <c r="AJ639" s="12" t="n"/>
      <c r="AK639" s="12" t="n"/>
      <c r="AL639" s="12" t="n"/>
      <c r="AM639" s="13">
        <f>COUNT(H639:AL639)</f>
        <v/>
      </c>
      <c r="AN639" s="12" t="n"/>
      <c r="AO639" s="12" t="n"/>
      <c r="AP639" s="12" t="n"/>
      <c r="AQ639" s="12" t="n"/>
      <c r="AR639" s="12" t="n"/>
      <c r="AS639" s="12" t="n"/>
      <c r="AT639" s="13">
        <f>SUM(H639:AL639)</f>
        <v/>
      </c>
      <c r="AU639" s="12" t="n"/>
      <c r="AV639" s="13">
        <f>SUM(H639,I639,J639,K639,L639,M639,N639,O639,T639,U639,AA639,AB639,AH639,AI639)</f>
        <v/>
      </c>
      <c r="AW639" s="12" t="n"/>
    </row>
    <row r="640" spans="1:49">
      <c r="A640" s="12" t="n">
        <v>634</v>
      </c>
      <c r="B640" s="12" t="s">
        <v>52</v>
      </c>
      <c r="C640" s="12" t="s">
        <v>74</v>
      </c>
      <c r="D640" s="12" t="s">
        <v>54</v>
      </c>
      <c r="E640" s="12" t="s">
        <v>56</v>
      </c>
      <c r="F640" s="12" t="s">
        <v>32</v>
      </c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  <c r="AJ640" s="12" t="n"/>
      <c r="AK640" s="12" t="n"/>
      <c r="AL640" s="12" t="n"/>
      <c r="AM640" s="13">
        <f>COUNT(H640:AL640)</f>
        <v/>
      </c>
      <c r="AN640" s="12" t="n"/>
      <c r="AO640" s="12" t="n"/>
      <c r="AP640" s="12" t="n"/>
      <c r="AQ640" s="12" t="n"/>
      <c r="AR640" s="12" t="n"/>
      <c r="AS640" s="12" t="n"/>
      <c r="AT640" s="13">
        <f>SUM(H640:AL640)</f>
        <v/>
      </c>
      <c r="AU640" s="12" t="n"/>
      <c r="AV640" s="13">
        <f>SUM(H640,I640,J640,K640,L640,M640,N640,O640,T640,U640,AA640,AB640,AH640,AI640)</f>
        <v/>
      </c>
      <c r="AW640" s="12" t="n"/>
    </row>
    <row r="641" spans="1:49">
      <c r="A641" s="12" t="n">
        <v>635</v>
      </c>
      <c r="B641" s="12" t="s">
        <v>52</v>
      </c>
      <c r="C641" s="12" t="s">
        <v>74</v>
      </c>
      <c r="D641" s="12" t="s">
        <v>54</v>
      </c>
      <c r="E641" s="12" t="s">
        <v>61</v>
      </c>
      <c r="F641" s="12" t="s">
        <v>32</v>
      </c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  <c r="AJ641" s="12" t="n"/>
      <c r="AK641" s="12" t="n"/>
      <c r="AL641" s="12" t="n"/>
      <c r="AM641" s="13">
        <f>COUNT(H641:AL641)</f>
        <v/>
      </c>
      <c r="AN641" s="12" t="n"/>
      <c r="AO641" s="12" t="n"/>
      <c r="AP641" s="12" t="n"/>
      <c r="AQ641" s="12" t="n"/>
      <c r="AR641" s="12" t="n"/>
      <c r="AS641" s="12" t="n"/>
      <c r="AT641" s="13">
        <f>SUM(H641:AL641)</f>
        <v/>
      </c>
      <c r="AU641" s="12" t="n"/>
      <c r="AV641" s="13">
        <f>SUM(H641,I641,J641,K641,L641,M641,N641,O641,T641,U641,AA641,AB641,AH641,AI641)</f>
        <v/>
      </c>
      <c r="AW641" s="12" t="n"/>
    </row>
    <row r="642" spans="1:49">
      <c r="A642" s="12" t="n">
        <v>636</v>
      </c>
      <c r="B642" s="12" t="s">
        <v>52</v>
      </c>
      <c r="C642" s="12" t="s">
        <v>74</v>
      </c>
      <c r="D642" s="12" t="s">
        <v>54</v>
      </c>
      <c r="E642" s="12" t="s">
        <v>85</v>
      </c>
      <c r="F642" s="12" t="s">
        <v>32</v>
      </c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  <c r="AJ642" s="12" t="n"/>
      <c r="AK642" s="12" t="n"/>
      <c r="AL642" s="12" t="n"/>
      <c r="AM642" s="13">
        <f>COUNT(H642:AL642)</f>
        <v/>
      </c>
      <c r="AN642" s="12" t="n"/>
      <c r="AO642" s="12" t="n"/>
      <c r="AP642" s="12" t="n"/>
      <c r="AQ642" s="12" t="n"/>
      <c r="AR642" s="12" t="n"/>
      <c r="AS642" s="12" t="n"/>
      <c r="AT642" s="13">
        <f>SUM(H642:AL642)</f>
        <v/>
      </c>
      <c r="AU642" s="12" t="n"/>
      <c r="AV642" s="13">
        <f>SUM(H642,I642,J642,K642,L642,M642,N642,O642,T642,U642,AA642,AB642,AH642,AI642)</f>
        <v/>
      </c>
      <c r="AW642" s="12" t="n"/>
    </row>
    <row r="643" spans="1:49">
      <c r="A643" s="12" t="n">
        <v>637</v>
      </c>
      <c r="B643" s="12" t="s">
        <v>52</v>
      </c>
      <c r="C643" s="12" t="s">
        <v>74</v>
      </c>
      <c r="D643" s="12" t="s">
        <v>54</v>
      </c>
      <c r="E643" s="12" t="s">
        <v>82</v>
      </c>
      <c r="F643" s="12" t="s">
        <v>32</v>
      </c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  <c r="AJ643" s="12" t="n"/>
      <c r="AK643" s="12" t="n"/>
      <c r="AL643" s="12" t="n"/>
      <c r="AM643" s="13">
        <f>COUNT(H643:AL643)</f>
        <v/>
      </c>
      <c r="AN643" s="12" t="n"/>
      <c r="AO643" s="12" t="n"/>
      <c r="AP643" s="12" t="n"/>
      <c r="AQ643" s="12" t="n"/>
      <c r="AR643" s="12" t="n"/>
      <c r="AS643" s="12" t="n"/>
      <c r="AT643" s="13">
        <f>SUM(H643:AL643)</f>
        <v/>
      </c>
      <c r="AU643" s="12" t="n"/>
      <c r="AV643" s="13">
        <f>SUM(H643,I643,J643,K643,L643,M643,N643,O643,T643,U643,AA643,AB643,AH643,AI643)</f>
        <v/>
      </c>
      <c r="AW643" s="12" t="n"/>
    </row>
    <row r="644" spans="1:49" ht="15.75" customHeight="1" s="55">
      <c r="A644" s="12" t="n">
        <v>638</v>
      </c>
      <c r="B644" s="12" t="s">
        <v>52</v>
      </c>
      <c r="C644" s="12" t="s">
        <v>74</v>
      </c>
      <c r="D644" s="12" t="s">
        <v>54</v>
      </c>
      <c r="E644" s="12" t="s">
        <v>76</v>
      </c>
      <c r="F644" s="12" t="s">
        <v>32</v>
      </c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5" t="n">
        <v>7</v>
      </c>
      <c r="AI644" s="12" t="n"/>
      <c r="AJ644" s="12" t="n"/>
      <c r="AK644" s="12" t="n"/>
      <c r="AL644" s="12" t="n"/>
      <c r="AM644" s="13">
        <f>COUNT(H644:AL644)</f>
        <v/>
      </c>
      <c r="AN644" s="12" t="n"/>
      <c r="AO644" s="12" t="n"/>
      <c r="AP644" s="12" t="n"/>
      <c r="AQ644" s="12" t="n"/>
      <c r="AR644" s="12" t="n"/>
      <c r="AS644" s="12" t="n"/>
      <c r="AT644" s="13">
        <f>SUM(H644:AL644)</f>
        <v/>
      </c>
      <c r="AU644" s="12" t="n"/>
      <c r="AV644" s="13">
        <f>SUM(H644,I644,J644,K644,L644,M644,N644,O644,T644,U644,AA644,AB644,AH644,AI644)</f>
        <v/>
      </c>
      <c r="AW644" s="12" t="n"/>
    </row>
    <row r="645" spans="1:49" ht="15.75" customHeight="1" s="55">
      <c r="A645" s="12" t="n">
        <v>639</v>
      </c>
      <c r="B645" s="12" t="s">
        <v>52</v>
      </c>
      <c r="C645" s="12" t="s">
        <v>74</v>
      </c>
      <c r="D645" s="12" t="s">
        <v>54</v>
      </c>
      <c r="E645" s="12" t="s">
        <v>76</v>
      </c>
      <c r="F645" s="12" t="s">
        <v>32</v>
      </c>
      <c r="G645" s="12" t="s">
        <v>49</v>
      </c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5" t="n">
        <v>8</v>
      </c>
      <c r="AG645" s="15" t="n">
        <v>8</v>
      </c>
      <c r="AH645" s="15" t="s">
        <v>7</v>
      </c>
      <c r="AI645" s="12" t="n"/>
      <c r="AJ645" s="12" t="n"/>
      <c r="AK645" s="12" t="n"/>
      <c r="AL645" s="12" t="n"/>
      <c r="AM645" s="13">
        <f>SUM(H645:AL645)/8</f>
        <v/>
      </c>
      <c r="AN645" s="12" t="n"/>
      <c r="AO645" s="12" t="n"/>
      <c r="AP645" s="12" t="n"/>
      <c r="AQ645" s="12" t="n"/>
      <c r="AR645" s="12" t="n"/>
      <c r="AS645" s="13">
        <f>COUNTIF(H645:AL645,"В")+SUM(H645:AL645)/8</f>
        <v/>
      </c>
      <c r="AT645" s="13">
        <f>SUM(H645:AL645)</f>
        <v/>
      </c>
      <c r="AU645" s="12" t="n"/>
      <c r="AV645" s="12" t="n"/>
      <c r="AW645" s="12" t="n"/>
    </row>
    <row r="646" spans="1:49" ht="15.75" customHeight="1" s="55">
      <c r="A646" s="12" t="n">
        <v>640</v>
      </c>
      <c r="B646" s="12" t="s">
        <v>52</v>
      </c>
      <c r="C646" s="12" t="s">
        <v>74</v>
      </c>
      <c r="D646" s="12" t="s">
        <v>54</v>
      </c>
      <c r="E646" s="12" t="s">
        <v>90</v>
      </c>
      <c r="F646" s="12" t="s">
        <v>32</v>
      </c>
      <c r="G646" s="12" t="s">
        <v>49</v>
      </c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  <c r="AJ646" s="15" t="n">
        <v>8</v>
      </c>
      <c r="AK646" s="15" t="n">
        <v>8</v>
      </c>
      <c r="AL646" s="12" t="n"/>
      <c r="AM646" s="13">
        <f>SUM(H646:AL646)/8</f>
        <v/>
      </c>
      <c r="AN646" s="12" t="n"/>
      <c r="AO646" s="12" t="n"/>
      <c r="AP646" s="12" t="n"/>
      <c r="AQ646" s="12" t="n"/>
      <c r="AR646" s="12" t="n"/>
      <c r="AS646" s="13">
        <f>COUNTIF(H646:AL646,"В")+SUM(H646:AL646)/8</f>
        <v/>
      </c>
      <c r="AT646" s="13">
        <f>SUM(H646:AL646)</f>
        <v/>
      </c>
      <c r="AU646" s="12" t="n"/>
      <c r="AV646" s="12" t="n"/>
      <c r="AW646" s="12" t="n"/>
    </row>
    <row r="647" spans="1:49">
      <c r="A647" s="14" t="n">
        <v>641</v>
      </c>
      <c r="B647" s="14" t="s">
        <v>52</v>
      </c>
      <c r="C647" s="14" t="s">
        <v>74</v>
      </c>
      <c r="D647" s="14" t="s">
        <v>54</v>
      </c>
      <c r="E647" s="14" t="s">
        <v>33</v>
      </c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  <c r="AA647" s="14" t="n"/>
      <c r="AB647" s="14" t="n"/>
      <c r="AC647" s="14" t="n"/>
      <c r="AD647" s="14" t="n"/>
      <c r="AE647" s="14" t="n"/>
      <c r="AF647" s="14" t="n">
        <v>8</v>
      </c>
      <c r="AG647" s="14" t="n">
        <v>8</v>
      </c>
      <c r="AH647" s="14" t="n">
        <v>7</v>
      </c>
      <c r="AI647" s="14" t="n">
        <v>0</v>
      </c>
      <c r="AJ647" s="14" t="n">
        <v>8</v>
      </c>
      <c r="AK647" s="14" t="n">
        <v>8</v>
      </c>
      <c r="AL647" s="14" t="n"/>
      <c r="AM647" s="14">
        <f>COUNT(IF(SUM(AI634,AI639,AI641,AI640,AI631,AI638,AI642,AI637,AI635,AI643,AI636,AI633,AI632)&gt;0,1,"FALSE"),IF(SUM(AH644,AH645)&gt;0,1,"FALSE"),IF(SUM(AF645)&gt;0,1,"FALSE"),IF(SUM(AG645)&gt;0,1,"FALSE"),IF(SUM(AJ646)&gt;0,1,"FALSE"),IF(SUM(AK646)&gt;0,1,"FALSE"))</f>
        <v/>
      </c>
      <c r="AN647" s="14" t="n"/>
      <c r="AO647" s="14">
        <f>MAX(AO631:AO646)</f>
        <v/>
      </c>
      <c r="AP647" s="14">
        <f>MAX(AP631:AP646)</f>
        <v/>
      </c>
      <c r="AQ647" s="14">
        <f>MAX(AQ631:AQ646)</f>
        <v/>
      </c>
      <c r="AR647" s="14">
        <f>MAX(AR631:AR646)</f>
        <v/>
      </c>
      <c r="AS647" s="14">
        <f>SUM(AS631:AS646)</f>
        <v/>
      </c>
      <c r="AT647" s="14">
        <f>SUM(AT631:AT646)</f>
        <v/>
      </c>
      <c r="AU647" s="14">
        <f>SUM(AU631:AU646)</f>
        <v/>
      </c>
      <c r="AV647" s="14">
        <f>SUM(AV631:AV646)</f>
        <v/>
      </c>
      <c r="AW647" s="14">
        <f>SUM(AW631:AW646)</f>
        <v/>
      </c>
    </row>
    <row r="648" spans="1:49">
      <c r="A648" s="12" t="n">
        <v>642</v>
      </c>
      <c r="B648" s="12" t="s">
        <v>59</v>
      </c>
      <c r="C648" s="12" t="s">
        <v>74</v>
      </c>
      <c r="D648" s="12" t="s">
        <v>60</v>
      </c>
      <c r="E648" s="12" t="s">
        <v>43</v>
      </c>
      <c r="F648" s="12" t="s">
        <v>32</v>
      </c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s">
        <v>7</v>
      </c>
      <c r="AJ648" s="12" t="n"/>
      <c r="AK648" s="12" t="n">
        <v>8</v>
      </c>
      <c r="AL648" s="12" t="n"/>
      <c r="AM648" s="13">
        <f>COUNT(H648:AL648)</f>
        <v/>
      </c>
      <c r="AN648" s="12" t="n"/>
      <c r="AO648" s="13">
        <f>COUNTIF(H648:AL648,"О")</f>
        <v/>
      </c>
      <c r="AP648" s="13">
        <f>COUNTIF(H648:AL648,"От")</f>
        <v/>
      </c>
      <c r="AQ648" s="13">
        <f>COUNTIF(H648:AL648,"Б")</f>
        <v/>
      </c>
      <c r="AR648" s="13">
        <f>COUNTIF(H648:AL648,"Н")</f>
        <v/>
      </c>
      <c r="AS648" s="12" t="n"/>
      <c r="AT648" s="13">
        <f>SUM(H648:AL648)</f>
        <v/>
      </c>
      <c r="AU648" s="12" t="n"/>
      <c r="AV648" s="13">
        <f>SUM(H648,I648,J648,K648,L648,M648,N648,O648,T648,U648,AA648,AB648,AH648,AI648)</f>
        <v/>
      </c>
      <c r="AW648" s="12" t="n"/>
    </row>
    <row r="649" spans="1:49">
      <c r="A649" s="12" t="n">
        <v>643</v>
      </c>
      <c r="B649" s="12" t="s">
        <v>59</v>
      </c>
      <c r="C649" s="12" t="s">
        <v>74</v>
      </c>
      <c r="D649" s="12" t="s">
        <v>60</v>
      </c>
      <c r="E649" s="12" t="s">
        <v>76</v>
      </c>
      <c r="F649" s="12" t="s">
        <v>32</v>
      </c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  <c r="AJ649" s="12" t="n"/>
      <c r="AK649" s="12" t="n"/>
      <c r="AL649" s="12" t="n"/>
      <c r="AM649" s="13">
        <f>COUNT(H649:AL649)</f>
        <v/>
      </c>
      <c r="AN649" s="12" t="n"/>
      <c r="AO649" s="12" t="n"/>
      <c r="AP649" s="12" t="n"/>
      <c r="AQ649" s="12" t="n"/>
      <c r="AR649" s="12" t="n"/>
      <c r="AS649" s="12" t="n"/>
      <c r="AT649" s="13">
        <f>SUM(H649:AL649)</f>
        <v/>
      </c>
      <c r="AU649" s="12" t="n"/>
      <c r="AV649" s="13">
        <f>SUM(H649,I649,J649,K649,L649,M649,N649,O649,T649,U649,AA649,AB649,AH649,AI649)</f>
        <v/>
      </c>
      <c r="AW649" s="12" t="n"/>
    </row>
    <row r="650" spans="1:49">
      <c r="A650" s="12" t="n">
        <v>644</v>
      </c>
      <c r="B650" s="12" t="s">
        <v>59</v>
      </c>
      <c r="C650" s="12" t="s">
        <v>74</v>
      </c>
      <c r="D650" s="12" t="s">
        <v>60</v>
      </c>
      <c r="E650" s="12" t="s">
        <v>90</v>
      </c>
      <c r="F650" s="12" t="s">
        <v>32</v>
      </c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  <c r="AJ650" s="12" t="n"/>
      <c r="AK650" s="12" t="n"/>
      <c r="AL650" s="12" t="n"/>
      <c r="AM650" s="13">
        <f>COUNT(H650:AL650)</f>
        <v/>
      </c>
      <c r="AN650" s="12" t="n"/>
      <c r="AO650" s="12" t="n"/>
      <c r="AP650" s="12" t="n"/>
      <c r="AQ650" s="12" t="n"/>
      <c r="AR650" s="12" t="n"/>
      <c r="AS650" s="12" t="n"/>
      <c r="AT650" s="13">
        <f>SUM(H650:AL650)</f>
        <v/>
      </c>
      <c r="AU650" s="12" t="n"/>
      <c r="AV650" s="13">
        <f>SUM(H650,I650,J650,K650,L650,M650,N650,O650,T650,U650,AA650,AB650,AH650,AI650)</f>
        <v/>
      </c>
      <c r="AW650" s="12" t="n"/>
    </row>
    <row r="651" spans="1:49" ht="15.75" customHeight="1" s="55">
      <c r="A651" s="12" t="n">
        <v>645</v>
      </c>
      <c r="B651" s="12" t="s">
        <v>59</v>
      </c>
      <c r="C651" s="12" t="s">
        <v>74</v>
      </c>
      <c r="D651" s="12" t="s">
        <v>60</v>
      </c>
      <c r="E651" s="12" t="s">
        <v>65</v>
      </c>
      <c r="F651" s="12" t="s">
        <v>32</v>
      </c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  <c r="AJ651" s="15" t="n">
        <v>5.02048</v>
      </c>
      <c r="AK651" s="12" t="n"/>
      <c r="AL651" s="12" t="n"/>
      <c r="AM651" s="13">
        <f>COUNT(H651:AL651)</f>
        <v/>
      </c>
      <c r="AN651" s="12" t="n"/>
      <c r="AO651" s="12" t="n"/>
      <c r="AP651" s="12" t="n"/>
      <c r="AQ651" s="12" t="n"/>
      <c r="AR651" s="12" t="n"/>
      <c r="AS651" s="12" t="n"/>
      <c r="AT651" s="13">
        <f>SUM(H651:AL651)</f>
        <v/>
      </c>
      <c r="AU651" s="12" t="n"/>
      <c r="AV651" s="13">
        <f>SUM(H651,I651,J651,K651,L651,M651,N651,O651,T651,U651,AA651,AB651,AH651,AI651)</f>
        <v/>
      </c>
      <c r="AW651" s="12" t="n"/>
    </row>
    <row r="652" spans="1:49" ht="15.75" customHeight="1" s="55">
      <c r="A652" s="12" t="n">
        <v>646</v>
      </c>
      <c r="B652" s="12" t="s">
        <v>59</v>
      </c>
      <c r="C652" s="12" t="s">
        <v>74</v>
      </c>
      <c r="D652" s="12" t="s">
        <v>60</v>
      </c>
      <c r="E652" s="12" t="s">
        <v>86</v>
      </c>
      <c r="F652" s="12" t="s">
        <v>32</v>
      </c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  <c r="AJ652" s="15" t="n">
        <v>2.97952</v>
      </c>
      <c r="AK652" s="12" t="n"/>
      <c r="AL652" s="12" t="n"/>
      <c r="AM652" s="13">
        <f>COUNT(H652:AL652)</f>
        <v/>
      </c>
      <c r="AN652" s="12" t="n"/>
      <c r="AO652" s="12" t="n"/>
      <c r="AP652" s="12" t="n"/>
      <c r="AQ652" s="12" t="n"/>
      <c r="AR652" s="12" t="n"/>
      <c r="AS652" s="12" t="n"/>
      <c r="AT652" s="13">
        <f>SUM(H652:AL652)</f>
        <v/>
      </c>
      <c r="AU652" s="12" t="n"/>
      <c r="AV652" s="13">
        <f>SUM(H652,I652,J652,K652,L652,M652,N652,O652,T652,U652,AA652,AB652,AH652,AI652)</f>
        <v/>
      </c>
      <c r="AW652" s="12" t="n"/>
    </row>
    <row r="653" spans="1:49">
      <c r="A653" s="12" t="n">
        <v>647</v>
      </c>
      <c r="B653" s="12" t="s">
        <v>59</v>
      </c>
      <c r="C653" s="12" t="s">
        <v>74</v>
      </c>
      <c r="D653" s="12" t="s">
        <v>60</v>
      </c>
      <c r="E653" s="12" t="s">
        <v>87</v>
      </c>
      <c r="F653" s="12" t="s">
        <v>32</v>
      </c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  <c r="AJ653" s="12" t="n"/>
      <c r="AK653" s="12" t="n"/>
      <c r="AL653" s="12" t="n"/>
      <c r="AM653" s="13">
        <f>COUNT(H653:AL653)</f>
        <v/>
      </c>
      <c r="AN653" s="12" t="n"/>
      <c r="AO653" s="12" t="n"/>
      <c r="AP653" s="12" t="n"/>
      <c r="AQ653" s="12" t="n"/>
      <c r="AR653" s="12" t="n"/>
      <c r="AS653" s="12" t="n"/>
      <c r="AT653" s="13">
        <f>SUM(H653:AL653)</f>
        <v/>
      </c>
      <c r="AU653" s="12" t="n"/>
      <c r="AV653" s="13">
        <f>SUM(H653,I653,J653,K653,L653,M653,N653,O653,T653,U653,AA653,AB653,AH653,AI653)</f>
        <v/>
      </c>
      <c r="AW653" s="12" t="n"/>
    </row>
    <row r="654" spans="1:49">
      <c r="A654" s="12" t="n">
        <v>648</v>
      </c>
      <c r="B654" s="12" t="s">
        <v>59</v>
      </c>
      <c r="C654" s="12" t="s">
        <v>74</v>
      </c>
      <c r="D654" s="12" t="s">
        <v>60</v>
      </c>
      <c r="E654" s="12" t="s">
        <v>83</v>
      </c>
      <c r="F654" s="12" t="s">
        <v>32</v>
      </c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  <c r="AJ654" s="12" t="n"/>
      <c r="AK654" s="12" t="n"/>
      <c r="AL654" s="12" t="n"/>
      <c r="AM654" s="13">
        <f>COUNT(H654:AL654)</f>
        <v/>
      </c>
      <c r="AN654" s="12" t="n"/>
      <c r="AO654" s="12" t="n"/>
      <c r="AP654" s="12" t="n"/>
      <c r="AQ654" s="12" t="n"/>
      <c r="AR654" s="12" t="n"/>
      <c r="AS654" s="12" t="n"/>
      <c r="AT654" s="13">
        <f>SUM(H654:AL654)</f>
        <v/>
      </c>
      <c r="AU654" s="12" t="n"/>
      <c r="AV654" s="13">
        <f>SUM(H654,I654,J654,K654,L654,M654,N654,O654,T654,U654,AA654,AB654,AH654,AI654)</f>
        <v/>
      </c>
      <c r="AW654" s="12" t="n"/>
    </row>
    <row r="655" spans="1:49">
      <c r="A655" s="12" t="n">
        <v>649</v>
      </c>
      <c r="B655" s="12" t="s">
        <v>59</v>
      </c>
      <c r="C655" s="12" t="s">
        <v>74</v>
      </c>
      <c r="D655" s="12" t="s">
        <v>60</v>
      </c>
      <c r="E655" s="12" t="s">
        <v>79</v>
      </c>
      <c r="F655" s="12" t="s">
        <v>32</v>
      </c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  <c r="AJ655" s="12" t="n"/>
      <c r="AK655" s="12" t="n"/>
      <c r="AL655" s="12" t="n"/>
      <c r="AM655" s="13">
        <f>COUNT(H655:AL655)</f>
        <v/>
      </c>
      <c r="AN655" s="12" t="n"/>
      <c r="AO655" s="12" t="n"/>
      <c r="AP655" s="12" t="n"/>
      <c r="AQ655" s="12" t="n"/>
      <c r="AR655" s="12" t="n"/>
      <c r="AS655" s="12" t="n"/>
      <c r="AT655" s="13">
        <f>SUM(H655:AL655)</f>
        <v/>
      </c>
      <c r="AU655" s="12" t="n"/>
      <c r="AV655" s="13">
        <f>SUM(H655,I655,J655,K655,L655,M655,N655,O655,T655,U655,AA655,AB655,AH655,AI655)</f>
        <v/>
      </c>
      <c r="AW655" s="12" t="n"/>
    </row>
    <row r="656" spans="1:49">
      <c r="A656" s="12" t="n">
        <v>650</v>
      </c>
      <c r="B656" s="12" t="s">
        <v>59</v>
      </c>
      <c r="C656" s="12" t="s">
        <v>74</v>
      </c>
      <c r="D656" s="12" t="s">
        <v>60</v>
      </c>
      <c r="E656" s="12" t="s">
        <v>88</v>
      </c>
      <c r="F656" s="12" t="s">
        <v>32</v>
      </c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  <c r="AJ656" s="12" t="n"/>
      <c r="AK656" s="12" t="n"/>
      <c r="AL656" s="12" t="n"/>
      <c r="AM656" s="13">
        <f>COUNT(H656:AL656)</f>
        <v/>
      </c>
      <c r="AN656" s="12" t="n"/>
      <c r="AO656" s="12" t="n"/>
      <c r="AP656" s="12" t="n"/>
      <c r="AQ656" s="12" t="n"/>
      <c r="AR656" s="12" t="n"/>
      <c r="AS656" s="12" t="n"/>
      <c r="AT656" s="13">
        <f>SUM(H656:AL656)</f>
        <v/>
      </c>
      <c r="AU656" s="12" t="n"/>
      <c r="AV656" s="13">
        <f>SUM(H656,I656,J656,K656,L656,M656,N656,O656,T656,U656,AA656,AB656,AH656,AI656)</f>
        <v/>
      </c>
      <c r="AW656" s="12" t="n"/>
    </row>
    <row r="657" spans="1:49">
      <c r="A657" s="12" t="n">
        <v>651</v>
      </c>
      <c r="B657" s="12" t="s">
        <v>59</v>
      </c>
      <c r="C657" s="12" t="s">
        <v>74</v>
      </c>
      <c r="D657" s="12" t="s">
        <v>60</v>
      </c>
      <c r="E657" s="12" t="s">
        <v>56</v>
      </c>
      <c r="F657" s="12" t="s">
        <v>32</v>
      </c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  <c r="AJ657" s="12" t="n"/>
      <c r="AK657" s="12" t="n"/>
      <c r="AL657" s="12" t="n"/>
      <c r="AM657" s="13">
        <f>COUNT(H657:AL657)</f>
        <v/>
      </c>
      <c r="AN657" s="12" t="n"/>
      <c r="AO657" s="12" t="n"/>
      <c r="AP657" s="12" t="n"/>
      <c r="AQ657" s="12" t="n"/>
      <c r="AR657" s="12" t="n"/>
      <c r="AS657" s="12" t="n"/>
      <c r="AT657" s="13">
        <f>SUM(H657:AL657)</f>
        <v/>
      </c>
      <c r="AU657" s="12" t="n"/>
      <c r="AV657" s="13">
        <f>SUM(H657,I657,J657,K657,L657,M657,N657,O657,T657,U657,AA657,AB657,AH657,AI657)</f>
        <v/>
      </c>
      <c r="AW657" s="12" t="n"/>
    </row>
    <row r="658" spans="1:49">
      <c r="A658" s="12" t="n">
        <v>652</v>
      </c>
      <c r="B658" s="12" t="s">
        <v>59</v>
      </c>
      <c r="C658" s="12" t="s">
        <v>74</v>
      </c>
      <c r="D658" s="12" t="s">
        <v>60</v>
      </c>
      <c r="E658" s="12" t="s">
        <v>61</v>
      </c>
      <c r="F658" s="12" t="s">
        <v>32</v>
      </c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  <c r="AJ658" s="12" t="n"/>
      <c r="AK658" s="12" t="n"/>
      <c r="AL658" s="12" t="n"/>
      <c r="AM658" s="13">
        <f>COUNT(H658:AL658)</f>
        <v/>
      </c>
      <c r="AN658" s="12" t="n"/>
      <c r="AO658" s="12" t="n"/>
      <c r="AP658" s="12" t="n"/>
      <c r="AQ658" s="12" t="n"/>
      <c r="AR658" s="12" t="n"/>
      <c r="AS658" s="12" t="n"/>
      <c r="AT658" s="13">
        <f>SUM(H658:AL658)</f>
        <v/>
      </c>
      <c r="AU658" s="12" t="n"/>
      <c r="AV658" s="13">
        <f>SUM(H658,I658,J658,K658,L658,M658,N658,O658,T658,U658,AA658,AB658,AH658,AI658)</f>
        <v/>
      </c>
      <c r="AW658" s="12" t="n"/>
    </row>
    <row r="659" spans="1:49">
      <c r="A659" s="12" t="n">
        <v>653</v>
      </c>
      <c r="B659" s="12" t="s">
        <v>59</v>
      </c>
      <c r="C659" s="12" t="s">
        <v>74</v>
      </c>
      <c r="D659" s="12" t="s">
        <v>60</v>
      </c>
      <c r="E659" s="12" t="s">
        <v>85</v>
      </c>
      <c r="F659" s="12" t="s">
        <v>32</v>
      </c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  <c r="AJ659" s="12" t="n"/>
      <c r="AK659" s="12" t="n"/>
      <c r="AL659" s="12" t="n"/>
      <c r="AM659" s="13">
        <f>COUNT(H659:AL659)</f>
        <v/>
      </c>
      <c r="AN659" s="12" t="n"/>
      <c r="AO659" s="12" t="n"/>
      <c r="AP659" s="12" t="n"/>
      <c r="AQ659" s="12" t="n"/>
      <c r="AR659" s="12" t="n"/>
      <c r="AS659" s="12" t="n"/>
      <c r="AT659" s="13">
        <f>SUM(H659:AL659)</f>
        <v/>
      </c>
      <c r="AU659" s="12" t="n"/>
      <c r="AV659" s="13">
        <f>SUM(H659,I659,J659,K659,L659,M659,N659,O659,T659,U659,AA659,AB659,AH659,AI659)</f>
        <v/>
      </c>
      <c r="AW659" s="12" t="n"/>
    </row>
    <row r="660" spans="1:49">
      <c r="A660" s="12" t="n">
        <v>654</v>
      </c>
      <c r="B660" s="12" t="s">
        <v>59</v>
      </c>
      <c r="C660" s="12" t="s">
        <v>74</v>
      </c>
      <c r="D660" s="12" t="s">
        <v>60</v>
      </c>
      <c r="E660" s="12" t="s">
        <v>82</v>
      </c>
      <c r="F660" s="12" t="s">
        <v>32</v>
      </c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  <c r="AJ660" s="12" t="n"/>
      <c r="AK660" s="12" t="n"/>
      <c r="AL660" s="12" t="n"/>
      <c r="AM660" s="13">
        <f>COUNT(H660:AL660)</f>
        <v/>
      </c>
      <c r="AN660" s="12" t="n"/>
      <c r="AO660" s="12" t="n"/>
      <c r="AP660" s="12" t="n"/>
      <c r="AQ660" s="12" t="n"/>
      <c r="AR660" s="12" t="n"/>
      <c r="AS660" s="12" t="n"/>
      <c r="AT660" s="13">
        <f>SUM(H660:AL660)</f>
        <v/>
      </c>
      <c r="AU660" s="12" t="n"/>
      <c r="AV660" s="13">
        <f>SUM(H660,I660,J660,K660,L660,M660,N660,O660,T660,U660,AA660,AB660,AH660,AI660)</f>
        <v/>
      </c>
      <c r="AW660" s="12" t="n"/>
    </row>
    <row r="661" spans="1:49" ht="15.75" customHeight="1" s="55">
      <c r="A661" s="12" t="n">
        <v>655</v>
      </c>
      <c r="B661" s="12" t="s">
        <v>59</v>
      </c>
      <c r="C661" s="12" t="s">
        <v>74</v>
      </c>
      <c r="D661" s="12" t="s">
        <v>60</v>
      </c>
      <c r="E661" s="12" t="s">
        <v>76</v>
      </c>
      <c r="F661" s="12" t="s">
        <v>32</v>
      </c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5" t="n">
        <v>7</v>
      </c>
      <c r="AI661" s="12" t="n"/>
      <c r="AJ661" s="12" t="n"/>
      <c r="AK661" s="12" t="n"/>
      <c r="AL661" s="12" t="n"/>
      <c r="AM661" s="13">
        <f>COUNT(H661:AL661)</f>
        <v/>
      </c>
      <c r="AN661" s="12" t="n"/>
      <c r="AO661" s="12" t="n"/>
      <c r="AP661" s="12" t="n"/>
      <c r="AQ661" s="12" t="n"/>
      <c r="AR661" s="12" t="n"/>
      <c r="AS661" s="12" t="n"/>
      <c r="AT661" s="13">
        <f>SUM(H661:AL661)</f>
        <v/>
      </c>
      <c r="AU661" s="12" t="n"/>
      <c r="AV661" s="13">
        <f>SUM(H661,I661,J661,K661,L661,M661,N661,O661,T661,U661,AA661,AB661,AH661,AI661)</f>
        <v/>
      </c>
      <c r="AW661" s="12" t="n"/>
    </row>
    <row r="662" spans="1:49" ht="15.75" customHeight="1" s="55">
      <c r="A662" s="12" t="n">
        <v>656</v>
      </c>
      <c r="B662" s="12" t="s">
        <v>59</v>
      </c>
      <c r="C662" s="12" t="s">
        <v>74</v>
      </c>
      <c r="D662" s="12" t="s">
        <v>60</v>
      </c>
      <c r="E662" s="12" t="s">
        <v>76</v>
      </c>
      <c r="F662" s="12" t="s">
        <v>32</v>
      </c>
      <c r="G662" s="12" t="s">
        <v>49</v>
      </c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5" t="n">
        <v>8</v>
      </c>
      <c r="AG662" s="15" t="n">
        <v>8</v>
      </c>
      <c r="AH662" s="15" t="s">
        <v>7</v>
      </c>
      <c r="AI662" s="12" t="n"/>
      <c r="AJ662" s="12" t="n"/>
      <c r="AK662" s="12" t="n"/>
      <c r="AL662" s="12" t="n"/>
      <c r="AM662" s="13">
        <f>SUM(H662:AL662)/8</f>
        <v/>
      </c>
      <c r="AN662" s="12" t="n"/>
      <c r="AO662" s="12" t="n"/>
      <c r="AP662" s="12" t="n"/>
      <c r="AQ662" s="12" t="n"/>
      <c r="AR662" s="12" t="n"/>
      <c r="AS662" s="13">
        <f>COUNTIF(H662:AL662,"В")+SUM(H662:AL662)/8</f>
        <v/>
      </c>
      <c r="AT662" s="13">
        <f>SUM(H662:AL662)</f>
        <v/>
      </c>
      <c r="AU662" s="12" t="n"/>
      <c r="AV662" s="12" t="n"/>
      <c r="AW662" s="12" t="n"/>
    </row>
    <row r="663" spans="1:49">
      <c r="A663" s="14" t="n">
        <v>657</v>
      </c>
      <c r="B663" s="14" t="s">
        <v>59</v>
      </c>
      <c r="C663" s="14" t="s">
        <v>74</v>
      </c>
      <c r="D663" s="14" t="s">
        <v>60</v>
      </c>
      <c r="E663" s="14" t="s">
        <v>33</v>
      </c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  <c r="AA663" s="14" t="n"/>
      <c r="AB663" s="14" t="n"/>
      <c r="AC663" s="14" t="n"/>
      <c r="AD663" s="14" t="n"/>
      <c r="AE663" s="14" t="n"/>
      <c r="AF663" s="14" t="n">
        <v>8</v>
      </c>
      <c r="AG663" s="14" t="n">
        <v>8</v>
      </c>
      <c r="AH663" s="14" t="n">
        <v>7</v>
      </c>
      <c r="AI663" s="14" t="n">
        <v>0</v>
      </c>
      <c r="AJ663" s="14" t="n">
        <v>8</v>
      </c>
      <c r="AK663" s="14" t="n">
        <v>8</v>
      </c>
      <c r="AL663" s="14" t="n"/>
      <c r="AM663" s="14">
        <f>COUNT(IF(SUM(AI660,AI651,AI648,AI658,AI652,AI659,AI655,AI653,AI649,AI650,AI654,AI656,AI657)&gt;0,1,"FALSE"),IF(SUM(AJ657,AJ650,AJ655,AJ649,AJ651,AJ660,AJ653,AJ654,AJ658,AJ659,AJ656,AJ652,AJ648)&gt;0,1,"FALSE"),IF(SUM(AK652,AK659,AK650,AK651,AK655,AK653,AK658,AK649,AK657,AK660,AK654,AK648,AK656)&gt;0,1,"FALSE"),IF(SUM(AH661,AH662)&gt;0,1,"FALSE"),IF(SUM(AF662)&gt;0,1,"FALSE"),IF(SUM(AG662)&gt;0,1,"FALSE"))</f>
        <v/>
      </c>
      <c r="AN663" s="14" t="n"/>
      <c r="AO663" s="14">
        <f>MAX(AO648:AO662)</f>
        <v/>
      </c>
      <c r="AP663" s="14">
        <f>MAX(AP648:AP662)</f>
        <v/>
      </c>
      <c r="AQ663" s="14">
        <f>MAX(AQ648:AQ662)</f>
        <v/>
      </c>
      <c r="AR663" s="14">
        <f>MAX(AR648:AR662)</f>
        <v/>
      </c>
      <c r="AS663" s="14">
        <f>SUM(AS648:AS662)</f>
        <v/>
      </c>
      <c r="AT663" s="14">
        <f>SUM(AT648:AT662)</f>
        <v/>
      </c>
      <c r="AU663" s="14">
        <f>SUM(AU648:AU662)</f>
        <v/>
      </c>
      <c r="AV663" s="14">
        <f>SUM(AV648:AV662)</f>
        <v/>
      </c>
      <c r="AW663" s="14">
        <f>SUM(AW648:AW662)</f>
        <v/>
      </c>
    </row>
    <row r="664" spans="1:49">
      <c r="A664" s="12" t="n">
        <v>658</v>
      </c>
      <c r="B664" s="12" t="s">
        <v>66</v>
      </c>
      <c r="C664" s="12" t="s">
        <v>74</v>
      </c>
      <c r="D664" s="12" t="s">
        <v>54</v>
      </c>
      <c r="E664" s="12" t="s">
        <v>43</v>
      </c>
      <c r="F664" s="12" t="s">
        <v>32</v>
      </c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>
        <v>8</v>
      </c>
      <c r="AG664" s="12" t="n">
        <v>8</v>
      </c>
      <c r="AH664" s="12" t="s">
        <v>7</v>
      </c>
      <c r="AI664" s="12" t="s">
        <v>7</v>
      </c>
      <c r="AJ664" s="12" t="n">
        <v>8</v>
      </c>
      <c r="AK664" s="12" t="n">
        <v>8</v>
      </c>
      <c r="AL664" s="12" t="n"/>
      <c r="AM664" s="13">
        <f>COUNT(H664:AL664)</f>
        <v/>
      </c>
      <c r="AN664" s="12" t="n"/>
      <c r="AO664" s="13">
        <f>COUNTIF(H664:AL664,"О")</f>
        <v/>
      </c>
      <c r="AP664" s="13">
        <f>COUNTIF(H664:AL664,"От")</f>
        <v/>
      </c>
      <c r="AQ664" s="13">
        <f>COUNTIF(H664:AL664,"Б")</f>
        <v/>
      </c>
      <c r="AR664" s="13">
        <f>COUNTIF(H664:AL664,"Н")</f>
        <v/>
      </c>
      <c r="AS664" s="12" t="n"/>
      <c r="AT664" s="13">
        <f>SUM(H664:AL664)</f>
        <v/>
      </c>
      <c r="AU664" s="12" t="n"/>
      <c r="AV664" s="13">
        <f>SUM(H664,I664,J664,K664,L664,M664,N664,O664,T664,U664,AA664,AB664,AH664,AI664)</f>
        <v/>
      </c>
      <c r="AW664" s="12" t="n"/>
    </row>
    <row r="665" spans="1:49">
      <c r="A665" s="12" t="n">
        <v>659</v>
      </c>
      <c r="B665" s="12" t="s">
        <v>66</v>
      </c>
      <c r="C665" s="12" t="s">
        <v>74</v>
      </c>
      <c r="D665" s="12" t="s">
        <v>54</v>
      </c>
      <c r="E665" s="12" t="s">
        <v>90</v>
      </c>
      <c r="F665" s="12" t="s">
        <v>32</v>
      </c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  <c r="AJ665" s="12" t="n"/>
      <c r="AK665" s="12" t="n"/>
      <c r="AL665" s="12" t="n"/>
      <c r="AM665" s="13">
        <f>COUNT(H665:AL665)</f>
        <v/>
      </c>
      <c r="AN665" s="12" t="n"/>
      <c r="AO665" s="12" t="n"/>
      <c r="AP665" s="12" t="n"/>
      <c r="AQ665" s="12" t="n"/>
      <c r="AR665" s="12" t="n"/>
      <c r="AS665" s="12" t="n"/>
      <c r="AT665" s="13">
        <f>SUM(H665:AL665)</f>
        <v/>
      </c>
      <c r="AU665" s="12" t="n"/>
      <c r="AV665" s="13">
        <f>SUM(H665,I665,J665,K665,L665,M665,N665,O665,T665,U665,AA665,AB665,AH665,AI665)</f>
        <v/>
      </c>
      <c r="AW665" s="12" t="n"/>
    </row>
    <row r="666" spans="1:49">
      <c r="A666" s="12" t="n">
        <v>660</v>
      </c>
      <c r="B666" s="12" t="s">
        <v>66</v>
      </c>
      <c r="C666" s="12" t="s">
        <v>74</v>
      </c>
      <c r="D666" s="12" t="s">
        <v>54</v>
      </c>
      <c r="E666" s="12" t="s">
        <v>65</v>
      </c>
      <c r="F666" s="12" t="s">
        <v>32</v>
      </c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  <c r="AJ666" s="12" t="n"/>
      <c r="AK666" s="12" t="n"/>
      <c r="AL666" s="12" t="n"/>
      <c r="AM666" s="13">
        <f>COUNT(H666:AL666)</f>
        <v/>
      </c>
      <c r="AN666" s="12" t="n"/>
      <c r="AO666" s="12" t="n"/>
      <c r="AP666" s="12" t="n"/>
      <c r="AQ666" s="12" t="n"/>
      <c r="AR666" s="12" t="n"/>
      <c r="AS666" s="12" t="n"/>
      <c r="AT666" s="13">
        <f>SUM(H666:AL666)</f>
        <v/>
      </c>
      <c r="AU666" s="12" t="n"/>
      <c r="AV666" s="13">
        <f>SUM(H666,I666,J666,K666,L666,M666,N666,O666,T666,U666,AA666,AB666,AH666,AI666)</f>
        <v/>
      </c>
      <c r="AW666" s="12" t="n"/>
    </row>
    <row r="667" spans="1:49">
      <c r="A667" s="12" t="n">
        <v>661</v>
      </c>
      <c r="B667" s="12" t="s">
        <v>66</v>
      </c>
      <c r="C667" s="12" t="s">
        <v>74</v>
      </c>
      <c r="D667" s="12" t="s">
        <v>54</v>
      </c>
      <c r="E667" s="12" t="s">
        <v>86</v>
      </c>
      <c r="F667" s="12" t="s">
        <v>32</v>
      </c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  <c r="AJ667" s="12" t="n"/>
      <c r="AK667" s="12" t="n"/>
      <c r="AL667" s="12" t="n"/>
      <c r="AM667" s="13">
        <f>COUNT(H667:AL667)</f>
        <v/>
      </c>
      <c r="AN667" s="12" t="n"/>
      <c r="AO667" s="12" t="n"/>
      <c r="AP667" s="12" t="n"/>
      <c r="AQ667" s="12" t="n"/>
      <c r="AR667" s="12" t="n"/>
      <c r="AS667" s="12" t="n"/>
      <c r="AT667" s="13">
        <f>SUM(H667:AL667)</f>
        <v/>
      </c>
      <c r="AU667" s="12" t="n"/>
      <c r="AV667" s="13">
        <f>SUM(H667,I667,J667,K667,L667,M667,N667,O667,T667,U667,AA667,AB667,AH667,AI667)</f>
        <v/>
      </c>
      <c r="AW667" s="12" t="n"/>
    </row>
    <row r="668" spans="1:49">
      <c r="A668" s="12" t="n">
        <v>662</v>
      </c>
      <c r="B668" s="12" t="s">
        <v>66</v>
      </c>
      <c r="C668" s="12" t="s">
        <v>74</v>
      </c>
      <c r="D668" s="12" t="s">
        <v>54</v>
      </c>
      <c r="E668" s="12" t="s">
        <v>87</v>
      </c>
      <c r="F668" s="12" t="s">
        <v>32</v>
      </c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  <c r="AJ668" s="12" t="n"/>
      <c r="AK668" s="12" t="n"/>
      <c r="AL668" s="12" t="n"/>
      <c r="AM668" s="13">
        <f>COUNT(H668:AL668)</f>
        <v/>
      </c>
      <c r="AN668" s="12" t="n"/>
      <c r="AO668" s="12" t="n"/>
      <c r="AP668" s="12" t="n"/>
      <c r="AQ668" s="12" t="n"/>
      <c r="AR668" s="12" t="n"/>
      <c r="AS668" s="12" t="n"/>
      <c r="AT668" s="13">
        <f>SUM(H668:AL668)</f>
        <v/>
      </c>
      <c r="AU668" s="12" t="n"/>
      <c r="AV668" s="13">
        <f>SUM(H668,I668,J668,K668,L668,M668,N668,O668,T668,U668,AA668,AB668,AH668,AI668)</f>
        <v/>
      </c>
      <c r="AW668" s="12" t="n"/>
    </row>
    <row r="669" spans="1:49">
      <c r="A669" s="12" t="n">
        <v>663</v>
      </c>
      <c r="B669" s="12" t="s">
        <v>66</v>
      </c>
      <c r="C669" s="12" t="s">
        <v>74</v>
      </c>
      <c r="D669" s="12" t="s">
        <v>54</v>
      </c>
      <c r="E669" s="12" t="s">
        <v>83</v>
      </c>
      <c r="F669" s="12" t="s">
        <v>32</v>
      </c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  <c r="AJ669" s="12" t="n"/>
      <c r="AK669" s="12" t="n"/>
      <c r="AL669" s="12" t="n"/>
      <c r="AM669" s="13">
        <f>COUNT(H669:AL669)</f>
        <v/>
      </c>
      <c r="AN669" s="12" t="n"/>
      <c r="AO669" s="12" t="n"/>
      <c r="AP669" s="12" t="n"/>
      <c r="AQ669" s="12" t="n"/>
      <c r="AR669" s="12" t="n"/>
      <c r="AS669" s="12" t="n"/>
      <c r="AT669" s="13">
        <f>SUM(H669:AL669)</f>
        <v/>
      </c>
      <c r="AU669" s="12" t="n"/>
      <c r="AV669" s="13">
        <f>SUM(H669,I669,J669,K669,L669,M669,N669,O669,T669,U669,AA669,AB669,AH669,AI669)</f>
        <v/>
      </c>
      <c r="AW669" s="12" t="n"/>
    </row>
    <row r="670" spans="1:49">
      <c r="A670" s="12" t="n">
        <v>664</v>
      </c>
      <c r="B670" s="12" t="s">
        <v>66</v>
      </c>
      <c r="C670" s="12" t="s">
        <v>74</v>
      </c>
      <c r="D670" s="12" t="s">
        <v>54</v>
      </c>
      <c r="E670" s="12" t="s">
        <v>79</v>
      </c>
      <c r="F670" s="12" t="s">
        <v>32</v>
      </c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  <c r="AJ670" s="12" t="n"/>
      <c r="AK670" s="12" t="n"/>
      <c r="AL670" s="12" t="n"/>
      <c r="AM670" s="13">
        <f>COUNT(H670:AL670)</f>
        <v/>
      </c>
      <c r="AN670" s="12" t="n"/>
      <c r="AO670" s="12" t="n"/>
      <c r="AP670" s="12" t="n"/>
      <c r="AQ670" s="12" t="n"/>
      <c r="AR670" s="12" t="n"/>
      <c r="AS670" s="12" t="n"/>
      <c r="AT670" s="13">
        <f>SUM(H670:AL670)</f>
        <v/>
      </c>
      <c r="AU670" s="12" t="n"/>
      <c r="AV670" s="13">
        <f>SUM(H670,I670,J670,K670,L670,M670,N670,O670,T670,U670,AA670,AB670,AH670,AI670)</f>
        <v/>
      </c>
      <c r="AW670" s="12" t="n"/>
    </row>
    <row r="671" spans="1:49">
      <c r="A671" s="12" t="n">
        <v>665</v>
      </c>
      <c r="B671" s="12" t="s">
        <v>66</v>
      </c>
      <c r="C671" s="12" t="s">
        <v>74</v>
      </c>
      <c r="D671" s="12" t="s">
        <v>54</v>
      </c>
      <c r="E671" s="12" t="s">
        <v>76</v>
      </c>
      <c r="F671" s="12" t="s">
        <v>32</v>
      </c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  <c r="AJ671" s="12" t="n"/>
      <c r="AK671" s="12" t="n"/>
      <c r="AL671" s="12" t="n"/>
      <c r="AM671" s="13">
        <f>COUNT(H671:AL671)</f>
        <v/>
      </c>
      <c r="AN671" s="12" t="n"/>
      <c r="AO671" s="12" t="n"/>
      <c r="AP671" s="12" t="n"/>
      <c r="AQ671" s="12" t="n"/>
      <c r="AR671" s="12" t="n"/>
      <c r="AS671" s="12" t="n"/>
      <c r="AT671" s="13">
        <f>SUM(H671:AL671)</f>
        <v/>
      </c>
      <c r="AU671" s="12" t="n"/>
      <c r="AV671" s="13">
        <f>SUM(H671,I671,J671,K671,L671,M671,N671,O671,T671,U671,AA671,AB671,AH671,AI671)</f>
        <v/>
      </c>
      <c r="AW671" s="12" t="n"/>
    </row>
    <row r="672" spans="1:49">
      <c r="A672" s="12" t="n">
        <v>666</v>
      </c>
      <c r="B672" s="12" t="s">
        <v>66</v>
      </c>
      <c r="C672" s="12" t="s">
        <v>74</v>
      </c>
      <c r="D672" s="12" t="s">
        <v>54</v>
      </c>
      <c r="E672" s="12" t="s">
        <v>88</v>
      </c>
      <c r="F672" s="12" t="s">
        <v>32</v>
      </c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  <c r="AJ672" s="12" t="n"/>
      <c r="AK672" s="12" t="n"/>
      <c r="AL672" s="12" t="n"/>
      <c r="AM672" s="13">
        <f>COUNT(H672:AL672)</f>
        <v/>
      </c>
      <c r="AN672" s="12" t="n"/>
      <c r="AO672" s="12" t="n"/>
      <c r="AP672" s="12" t="n"/>
      <c r="AQ672" s="12" t="n"/>
      <c r="AR672" s="12" t="n"/>
      <c r="AS672" s="12" t="n"/>
      <c r="AT672" s="13">
        <f>SUM(H672:AL672)</f>
        <v/>
      </c>
      <c r="AU672" s="12" t="n"/>
      <c r="AV672" s="13">
        <f>SUM(H672,I672,J672,K672,L672,M672,N672,O672,T672,U672,AA672,AB672,AH672,AI672)</f>
        <v/>
      </c>
      <c r="AW672" s="12" t="n"/>
    </row>
    <row r="673" spans="1:49">
      <c r="A673" s="12" t="n">
        <v>667</v>
      </c>
      <c r="B673" s="12" t="s">
        <v>66</v>
      </c>
      <c r="C673" s="12" t="s">
        <v>74</v>
      </c>
      <c r="D673" s="12" t="s">
        <v>54</v>
      </c>
      <c r="E673" s="12" t="s">
        <v>56</v>
      </c>
      <c r="F673" s="12" t="s">
        <v>32</v>
      </c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  <c r="AJ673" s="12" t="n"/>
      <c r="AK673" s="12" t="n"/>
      <c r="AL673" s="12" t="n"/>
      <c r="AM673" s="13">
        <f>COUNT(H673:AL673)</f>
        <v/>
      </c>
      <c r="AN673" s="12" t="n"/>
      <c r="AO673" s="12" t="n"/>
      <c r="AP673" s="12" t="n"/>
      <c r="AQ673" s="12" t="n"/>
      <c r="AR673" s="12" t="n"/>
      <c r="AS673" s="12" t="n"/>
      <c r="AT673" s="13">
        <f>SUM(H673:AL673)</f>
        <v/>
      </c>
      <c r="AU673" s="12" t="n"/>
      <c r="AV673" s="13">
        <f>SUM(H673,I673,J673,K673,L673,M673,N673,O673,T673,U673,AA673,AB673,AH673,AI673)</f>
        <v/>
      </c>
      <c r="AW673" s="12" t="n"/>
    </row>
    <row r="674" spans="1:49">
      <c r="A674" s="12" t="n">
        <v>668</v>
      </c>
      <c r="B674" s="12" t="s">
        <v>66</v>
      </c>
      <c r="C674" s="12" t="s">
        <v>74</v>
      </c>
      <c r="D674" s="12" t="s">
        <v>54</v>
      </c>
      <c r="E674" s="12" t="s">
        <v>61</v>
      </c>
      <c r="F674" s="12" t="s">
        <v>32</v>
      </c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  <c r="AJ674" s="12" t="n"/>
      <c r="AK674" s="12" t="n"/>
      <c r="AL674" s="12" t="n"/>
      <c r="AM674" s="13">
        <f>COUNT(H674:AL674)</f>
        <v/>
      </c>
      <c r="AN674" s="12" t="n"/>
      <c r="AO674" s="12" t="n"/>
      <c r="AP674" s="12" t="n"/>
      <c r="AQ674" s="12" t="n"/>
      <c r="AR674" s="12" t="n"/>
      <c r="AS674" s="12" t="n"/>
      <c r="AT674" s="13">
        <f>SUM(H674:AL674)</f>
        <v/>
      </c>
      <c r="AU674" s="12" t="n"/>
      <c r="AV674" s="13">
        <f>SUM(H674,I674,J674,K674,L674,M674,N674,O674,T674,U674,AA674,AB674,AH674,AI674)</f>
        <v/>
      </c>
      <c r="AW674" s="12" t="n"/>
    </row>
    <row r="675" spans="1:49">
      <c r="A675" s="12" t="n">
        <v>669</v>
      </c>
      <c r="B675" s="12" t="s">
        <v>66</v>
      </c>
      <c r="C675" s="12" t="s">
        <v>74</v>
      </c>
      <c r="D675" s="12" t="s">
        <v>54</v>
      </c>
      <c r="E675" s="12" t="s">
        <v>85</v>
      </c>
      <c r="F675" s="12" t="s">
        <v>32</v>
      </c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  <c r="AJ675" s="12" t="n"/>
      <c r="AK675" s="12" t="n"/>
      <c r="AL675" s="12" t="n"/>
      <c r="AM675" s="13">
        <f>COUNT(H675:AL675)</f>
        <v/>
      </c>
      <c r="AN675" s="12" t="n"/>
      <c r="AO675" s="12" t="n"/>
      <c r="AP675" s="12" t="n"/>
      <c r="AQ675" s="12" t="n"/>
      <c r="AR675" s="12" t="n"/>
      <c r="AS675" s="12" t="n"/>
      <c r="AT675" s="13">
        <f>SUM(H675:AL675)</f>
        <v/>
      </c>
      <c r="AU675" s="12" t="n"/>
      <c r="AV675" s="13">
        <f>SUM(H675,I675,J675,K675,L675,M675,N675,O675,T675,U675,AA675,AB675,AH675,AI675)</f>
        <v/>
      </c>
      <c r="AW675" s="12" t="n"/>
    </row>
    <row r="676" spans="1:49">
      <c r="A676" s="12" t="n">
        <v>670</v>
      </c>
      <c r="B676" s="12" t="s">
        <v>66</v>
      </c>
      <c r="C676" s="12" t="s">
        <v>74</v>
      </c>
      <c r="D676" s="12" t="s">
        <v>54</v>
      </c>
      <c r="E676" s="12" t="s">
        <v>82</v>
      </c>
      <c r="F676" s="12" t="s">
        <v>32</v>
      </c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  <c r="AJ676" s="12" t="n"/>
      <c r="AK676" s="12" t="n"/>
      <c r="AL676" s="12" t="n"/>
      <c r="AM676" s="13">
        <f>COUNT(H676:AL676)</f>
        <v/>
      </c>
      <c r="AN676" s="12" t="n"/>
      <c r="AO676" s="12" t="n"/>
      <c r="AP676" s="12" t="n"/>
      <c r="AQ676" s="12" t="n"/>
      <c r="AR676" s="12" t="n"/>
      <c r="AS676" s="12" t="n"/>
      <c r="AT676" s="13">
        <f>SUM(H676:AL676)</f>
        <v/>
      </c>
      <c r="AU676" s="12" t="n"/>
      <c r="AV676" s="13">
        <f>SUM(H676,I676,J676,K676,L676,M676,N676,O676,T676,U676,AA676,AB676,AH676,AI676)</f>
        <v/>
      </c>
      <c r="AW676" s="12" t="n"/>
    </row>
    <row r="677" spans="1:49">
      <c r="A677" s="14" t="n">
        <v>671</v>
      </c>
      <c r="B677" s="14" t="s">
        <v>66</v>
      </c>
      <c r="C677" s="14" t="s">
        <v>74</v>
      </c>
      <c r="D677" s="14" t="s">
        <v>54</v>
      </c>
      <c r="E677" s="14" t="s">
        <v>33</v>
      </c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  <c r="AA677" s="14" t="n"/>
      <c r="AB677" s="14" t="n"/>
      <c r="AC677" s="14" t="n"/>
      <c r="AD677" s="14" t="n"/>
      <c r="AE677" s="14" t="n"/>
      <c r="AF677" s="14" t="n">
        <v>8</v>
      </c>
      <c r="AG677" s="14" t="n">
        <v>8</v>
      </c>
      <c r="AH677" s="14" t="n">
        <v>0</v>
      </c>
      <c r="AI677" s="14" t="n">
        <v>0</v>
      </c>
      <c r="AJ677" s="14" t="n">
        <v>8</v>
      </c>
      <c r="AK677" s="14" t="n">
        <v>8</v>
      </c>
      <c r="AL677" s="14" t="n"/>
      <c r="AM677" s="14">
        <f>COUNT(IF(SUM(AF672,AF674,AF670,AF676,AF669,AF665,AF667,AF666,AF671,AF668,AF664,AF673,AF675)&gt;0,1,"FALSE"),IF(SUM(AG668,AG664,AG673,AG667,AG669,AG676,AG675,AG674,AG666,AG672,AG671,AG670,AG665)&gt;0,1,"FALSE"),IF(SUM(AH664,AH676,AH672,AH675,AH668,AH669,AH670,AH674,AH671,AH666,AH667,AH665,AH673)&gt;0,1,"FALSE"),IF(SUM(AI668,AI675,AI672,AI671,AI665,AI666,AI670,AI674,AI667,AI669,AI673,AI664,AI676)&gt;0,1,"FALSE"),IF(SUM(AJ672,AJ668,AJ665,AJ675,AJ676,AJ674,AJ666,AJ670,AJ664,AJ669,AJ673,AJ667,AJ671)&gt;0,1,"FALSE"),IF(SUM(AK672,AK671,AK673,AK670,AK675,AK665,AK664,AK669,AK667,AK668,AK674,AK676,AK666)&gt;0,1,"FALSE"))</f>
        <v/>
      </c>
      <c r="AN677" s="14" t="n"/>
      <c r="AO677" s="14">
        <f>MAX(AO664:AO676)</f>
        <v/>
      </c>
      <c r="AP677" s="14">
        <f>MAX(AP664:AP676)</f>
        <v/>
      </c>
      <c r="AQ677" s="14">
        <f>MAX(AQ664:AQ676)</f>
        <v/>
      </c>
      <c r="AR677" s="14">
        <f>MAX(AR664:AR676)</f>
        <v/>
      </c>
      <c r="AS677" s="14">
        <f>SUM(AS664:AS676)</f>
        <v/>
      </c>
      <c r="AT677" s="14">
        <f>SUM(AT664:AT676)</f>
        <v/>
      </c>
      <c r="AU677" s="14">
        <f>SUM(AU664:AU676)</f>
        <v/>
      </c>
      <c r="AV677" s="14">
        <f>SUM(AV664:AV676)</f>
        <v/>
      </c>
      <c r="AW677" s="14">
        <f>SUM(AW664:AW676)</f>
        <v/>
      </c>
    </row>
    <row r="678" spans="1:49" ht="15.75" customHeight="1" s="55">
      <c r="A678" s="12" t="n">
        <v>672</v>
      </c>
      <c r="B678" s="12" t="s">
        <v>52</v>
      </c>
      <c r="C678" s="12" t="s">
        <v>74</v>
      </c>
      <c r="D678" s="12" t="s">
        <v>109</v>
      </c>
      <c r="E678" s="12" t="s">
        <v>90</v>
      </c>
      <c r="F678" s="12" t="s">
        <v>32</v>
      </c>
      <c r="G678" s="12" t="s">
        <v>49</v>
      </c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  <c r="AJ678" s="12" t="n"/>
      <c r="AK678" s="12" t="n"/>
      <c r="AL678" s="15" t="n">
        <v>8</v>
      </c>
      <c r="AM678" s="13">
        <f>SUM(H678:AL678)/8</f>
        <v/>
      </c>
      <c r="AN678" s="12" t="n"/>
      <c r="AO678" s="12" t="n"/>
      <c r="AP678" s="12" t="n"/>
      <c r="AQ678" s="12" t="n"/>
      <c r="AR678" s="12" t="n"/>
      <c r="AS678" s="13">
        <f>COUNTIF(H678:AL678,"В")+SUM(H678:AL678)/8</f>
        <v/>
      </c>
      <c r="AT678" s="13">
        <f>SUM(H678:AL678)</f>
        <v/>
      </c>
      <c r="AU678" s="12" t="n"/>
      <c r="AV678" s="12" t="n"/>
      <c r="AW678" s="12" t="n"/>
    </row>
    <row r="679" spans="1:49">
      <c r="A679" s="14" t="n">
        <v>673</v>
      </c>
      <c r="B679" s="14" t="s">
        <v>52</v>
      </c>
      <c r="C679" s="14" t="s">
        <v>74</v>
      </c>
      <c r="D679" s="14" t="s">
        <v>109</v>
      </c>
      <c r="E679" s="14" t="s">
        <v>33</v>
      </c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  <c r="AA679" s="14" t="n"/>
      <c r="AB679" s="14" t="n"/>
      <c r="AC679" s="14" t="n"/>
      <c r="AD679" s="14" t="n"/>
      <c r="AE679" s="14" t="n"/>
      <c r="AF679" s="14" t="n"/>
      <c r="AG679" s="14" t="n"/>
      <c r="AH679" s="14" t="n"/>
      <c r="AI679" s="14" t="n"/>
      <c r="AJ679" s="14" t="n"/>
      <c r="AK679" s="14" t="n"/>
      <c r="AL679" s="14" t="n">
        <v>8</v>
      </c>
      <c r="AM679" s="14">
        <f>COUNT(IF(SUM(AL678)&gt;0,1,"FALSE"))</f>
        <v/>
      </c>
      <c r="AN679" s="14" t="n"/>
      <c r="AO679" s="14">
        <f>MAX(AO678:AO678)</f>
        <v/>
      </c>
      <c r="AP679" s="14">
        <f>MAX(AP678:AP678)</f>
        <v/>
      </c>
      <c r="AQ679" s="14">
        <f>MAX(AQ678:AQ678)</f>
        <v/>
      </c>
      <c r="AR679" s="14">
        <f>MAX(AR678:AR678)</f>
        <v/>
      </c>
      <c r="AS679" s="14">
        <f>SUM(AS678:AS678)</f>
        <v/>
      </c>
      <c r="AT679" s="14">
        <f>SUM(AT678:AT678)</f>
        <v/>
      </c>
      <c r="AU679" s="14">
        <f>SUM(AU678:AU678)</f>
        <v/>
      </c>
      <c r="AV679" s="14">
        <f>SUM(AV678:AV678)</f>
        <v/>
      </c>
      <c r="AW679" s="14">
        <f>SUM(AW678:AW678)</f>
        <v/>
      </c>
    </row>
    <row r="680" spans="1:49" ht="15.75" customHeight="1" s="55">
      <c r="A680" s="12" t="n">
        <v>674</v>
      </c>
      <c r="B680" s="12" t="s">
        <v>59</v>
      </c>
      <c r="C680" s="12" t="s">
        <v>74</v>
      </c>
      <c r="D680" s="12" t="s">
        <v>109</v>
      </c>
      <c r="E680" s="12" t="s">
        <v>61</v>
      </c>
      <c r="F680" s="12" t="s">
        <v>32</v>
      </c>
      <c r="G680" s="12" t="s">
        <v>49</v>
      </c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  <c r="AJ680" s="12" t="n"/>
      <c r="AK680" s="12" t="n"/>
      <c r="AL680" s="15" t="n">
        <v>8</v>
      </c>
      <c r="AM680" s="13">
        <f>SUM(H680:AL680)/8</f>
        <v/>
      </c>
      <c r="AN680" s="12" t="n"/>
      <c r="AO680" s="12" t="n"/>
      <c r="AP680" s="12" t="n"/>
      <c r="AQ680" s="12" t="n"/>
      <c r="AR680" s="12" t="n"/>
      <c r="AS680" s="13">
        <f>COUNTIF(H680:AL680,"В")+SUM(H680:AL680)/8</f>
        <v/>
      </c>
      <c r="AT680" s="13">
        <f>SUM(H680:AL680)</f>
        <v/>
      </c>
      <c r="AU680" s="12" t="n"/>
      <c r="AV680" s="12" t="n"/>
      <c r="AW680" s="12" t="n"/>
    </row>
    <row r="681" spans="1:49">
      <c r="A681" s="14" t="n">
        <v>675</v>
      </c>
      <c r="B681" s="14" t="s">
        <v>59</v>
      </c>
      <c r="C681" s="14" t="s">
        <v>74</v>
      </c>
      <c r="D681" s="14" t="s">
        <v>109</v>
      </c>
      <c r="E681" s="14" t="s">
        <v>33</v>
      </c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  <c r="AA681" s="14" t="n"/>
      <c r="AB681" s="14" t="n"/>
      <c r="AC681" s="14" t="n"/>
      <c r="AD681" s="14" t="n"/>
      <c r="AE681" s="14" t="n"/>
      <c r="AF681" s="14" t="n"/>
      <c r="AG681" s="14" t="n"/>
      <c r="AH681" s="14" t="n"/>
      <c r="AI681" s="14" t="n"/>
      <c r="AJ681" s="14" t="n"/>
      <c r="AK681" s="14" t="n"/>
      <c r="AL681" s="14" t="n">
        <v>8</v>
      </c>
      <c r="AM681" s="14">
        <f>COUNT(IF(SUM(AL680)&gt;0,1,"FALSE"))</f>
        <v/>
      </c>
      <c r="AN681" s="14" t="n"/>
      <c r="AO681" s="14">
        <f>MAX(AO680:AO680)</f>
        <v/>
      </c>
      <c r="AP681" s="14">
        <f>MAX(AP680:AP680)</f>
        <v/>
      </c>
      <c r="AQ681" s="14">
        <f>MAX(AQ680:AQ680)</f>
        <v/>
      </c>
      <c r="AR681" s="14">
        <f>MAX(AR680:AR680)</f>
        <v/>
      </c>
      <c r="AS681" s="14">
        <f>SUM(AS680:AS680)</f>
        <v/>
      </c>
      <c r="AT681" s="14">
        <f>SUM(AT680:AT680)</f>
        <v/>
      </c>
      <c r="AU681" s="14">
        <f>SUM(AU680:AU680)</f>
        <v/>
      </c>
      <c r="AV681" s="14">
        <f>SUM(AV680:AV680)</f>
        <v/>
      </c>
      <c r="AW681" s="14">
        <f>SUM(AW680:AW680)</f>
        <v/>
      </c>
    </row>
    <row r="682" spans="1:49">
      <c r="A682" s="12" t="n">
        <v>676</v>
      </c>
      <c r="B682" s="12" t="s">
        <v>66</v>
      </c>
      <c r="C682" s="12" t="s">
        <v>74</v>
      </c>
      <c r="D682" s="12" t="s">
        <v>109</v>
      </c>
      <c r="E682" s="12" t="s">
        <v>43</v>
      </c>
      <c r="F682" s="12" t="s">
        <v>32</v>
      </c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  <c r="AJ682" s="12" t="n"/>
      <c r="AK682" s="12" t="n"/>
      <c r="AL682" s="12" t="s">
        <v>3</v>
      </c>
      <c r="AM682" s="13">
        <f>COUNT(H682:AL682)</f>
        <v/>
      </c>
      <c r="AN682" s="12" t="n"/>
      <c r="AO682" s="13">
        <f>COUNTIF(H682:AL682,"О")</f>
        <v/>
      </c>
      <c r="AP682" s="13">
        <f>COUNTIF(H682:AL682,"От")</f>
        <v/>
      </c>
      <c r="AQ682" s="13">
        <f>COUNTIF(H682:AL682,"Б")</f>
        <v/>
      </c>
      <c r="AR682" s="13">
        <f>COUNTIF(H682:AL682,"Н")</f>
        <v/>
      </c>
      <c r="AS682" s="12" t="n"/>
      <c r="AT682" s="13">
        <f>SUM(H682:AL682)</f>
        <v/>
      </c>
      <c r="AU682" s="12" t="n"/>
      <c r="AV682" s="13">
        <f>SUM(H682,I682,J682,K682,L682,M682,N682,O682,T682,U682,AA682,AB682,AH682,AI682)</f>
        <v/>
      </c>
      <c r="AW682" s="12" t="n"/>
    </row>
    <row r="683" spans="1:49">
      <c r="A683" s="14" t="n">
        <v>677</v>
      </c>
      <c r="B683" s="14" t="s">
        <v>66</v>
      </c>
      <c r="C683" s="14" t="s">
        <v>74</v>
      </c>
      <c r="D683" s="14" t="s">
        <v>109</v>
      </c>
      <c r="E683" s="14" t="s">
        <v>33</v>
      </c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  <c r="AA683" s="14" t="n"/>
      <c r="AB683" s="14" t="n"/>
      <c r="AC683" s="14" t="n"/>
      <c r="AD683" s="14" t="n"/>
      <c r="AE683" s="14" t="n"/>
      <c r="AF683" s="14" t="n"/>
      <c r="AG683" s="14" t="n"/>
      <c r="AH683" s="14" t="n"/>
      <c r="AI683" s="14" t="n"/>
      <c r="AJ683" s="14" t="n"/>
      <c r="AK683" s="14" t="n"/>
      <c r="AL683" s="14" t="n">
        <v>0</v>
      </c>
      <c r="AM683" s="14">
        <f>COUNT(IF(SUM(AL682)&gt;0,1,"FALSE"))</f>
        <v/>
      </c>
      <c r="AN683" s="14" t="n"/>
      <c r="AO683" s="14">
        <f>MAX(AO682:AO682)</f>
        <v/>
      </c>
      <c r="AP683" s="14">
        <f>MAX(AP682:AP682)</f>
        <v/>
      </c>
      <c r="AQ683" s="14">
        <f>MAX(AQ682:AQ682)</f>
        <v/>
      </c>
      <c r="AR683" s="14">
        <f>MAX(AR682:AR682)</f>
        <v/>
      </c>
      <c r="AS683" s="14">
        <f>SUM(AS682:AS682)</f>
        <v/>
      </c>
      <c r="AT683" s="14">
        <f>SUM(AT682:AT682)</f>
        <v/>
      </c>
      <c r="AU683" s="14">
        <f>SUM(AU682:AU682)</f>
        <v/>
      </c>
      <c r="AV683" s="14">
        <f>SUM(AV682:AV682)</f>
        <v/>
      </c>
      <c r="AW683" s="14">
        <f>SUM(AW682:AW682)</f>
        <v/>
      </c>
    </row>
  </sheetData>
  <autoFilter ref="A6:G6"/>
  <mergeCells count="5">
    <mergeCell ref="I1:AE1"/>
    <mergeCell ref="I2:AE2"/>
    <mergeCell ref="I3:AE3"/>
    <mergeCell ref="I4:AE4"/>
    <mergeCell ref="AG1:AP4"/>
  </mergeCells>
  <hyperlinks>
    <hyperlink xmlns:r="http://schemas.openxmlformats.org/officeDocument/2006/relationships" ref="R20" display="https://jira.its-sib.ru/issues/?jql=issue%20in%20(DOCCORP-22141,DOCCORP-22140)" r:id="rId1"/>
    <hyperlink xmlns:r="http://schemas.openxmlformats.org/officeDocument/2006/relationships" ref="T20" display="https://jira.its-sib.ru/issues/?jql=issue%20in%20(DOCCORP-22157)" r:id="rId2"/>
    <hyperlink xmlns:r="http://schemas.openxmlformats.org/officeDocument/2006/relationships" ref="U20" display="https://jira.its-sib.ru/issues/?jql=issue%20in%20(DOCCORP-22164)" r:id="rId3"/>
    <hyperlink xmlns:r="http://schemas.openxmlformats.org/officeDocument/2006/relationships" ref="R21" display="https://jira.its-sib.ru/issues/?jql=issue%20in%20(DOCCORP-22141,DOCCORP-22140)" r:id="rId4"/>
    <hyperlink xmlns:r="http://schemas.openxmlformats.org/officeDocument/2006/relationships" ref="R22" display="https://jira.its-sib.ru/issues/?jql=issue%20in%20(DOCCORP-22055)" r:id="rId5"/>
    <hyperlink xmlns:r="http://schemas.openxmlformats.org/officeDocument/2006/relationships" ref="S22" display="https://jira.its-sib.ru/issues/?jql=issue%20in%20(DOCCORP-22055)" r:id="rId6"/>
    <hyperlink xmlns:r="http://schemas.openxmlformats.org/officeDocument/2006/relationships" ref="T22" r:id="rId7"/>
    <hyperlink xmlns:r="http://schemas.openxmlformats.org/officeDocument/2006/relationships" ref="U22" r:id="rId8"/>
    <hyperlink xmlns:r="http://schemas.openxmlformats.org/officeDocument/2006/relationships" ref="V22" display="https://jira.its-sib.ru/issues/?jql=issue%20in%20(DOCCORP-22055)" r:id="rId9"/>
    <hyperlink xmlns:r="http://schemas.openxmlformats.org/officeDocument/2006/relationships" ref="W22" display="https://jira.its-sib.ru/issues/?jql=issue%20in%20(DOCCORP-22055)" r:id="rId10"/>
    <hyperlink xmlns:r="http://schemas.openxmlformats.org/officeDocument/2006/relationships" ref="Q28" display="https://jira.its-sib.ru/issues/?jql=issue%20in%20(DOCCORP-22085)" r:id="rId11"/>
    <hyperlink xmlns:r="http://schemas.openxmlformats.org/officeDocument/2006/relationships" ref="R28" display="https://jira.its-sib.ru/issues/?jql=issue%20in%20(DOCCORP-22085)" r:id="rId12"/>
    <hyperlink xmlns:r="http://schemas.openxmlformats.org/officeDocument/2006/relationships" ref="S28" display="https://jira.its-sib.ru/issues/?jql=issue%20in%20(DOCCORP-22085)" r:id="rId13"/>
    <hyperlink xmlns:r="http://schemas.openxmlformats.org/officeDocument/2006/relationships" ref="Q35" display="https://jira.its-sib.ru/issues/?jql=issue%20in%20(DOCCORP-22089)" r:id="rId14"/>
    <hyperlink xmlns:r="http://schemas.openxmlformats.org/officeDocument/2006/relationships" ref="R35" display="https://jira.its-sib.ru/issues/?jql=issue%20in%20(DOCCORP-22089)" r:id="rId15"/>
    <hyperlink xmlns:r="http://schemas.openxmlformats.org/officeDocument/2006/relationships" ref="S35" display="https://jira.its-sib.ru/issues/?jql=issue%20in%20(DOCCORP-22089)" r:id="rId16"/>
    <hyperlink xmlns:r="http://schemas.openxmlformats.org/officeDocument/2006/relationships" ref="AJ42" display="https://jira.its-sib.ru/issues/?jql=issue%20in%20(DOCCORP-22302)" r:id="rId17"/>
    <hyperlink xmlns:r="http://schemas.openxmlformats.org/officeDocument/2006/relationships" ref="AK42" display="https://jira.its-sib.ru/issues/?jql=issue%20in%20(DOCCORP-22302)" r:id="rId18"/>
    <hyperlink xmlns:r="http://schemas.openxmlformats.org/officeDocument/2006/relationships" ref="AL42" display="https://jira.its-sib.ru/issues/?jql=issue%20in%20(DOCCORP-22302)" r:id="rId19"/>
    <hyperlink xmlns:r="http://schemas.openxmlformats.org/officeDocument/2006/relationships" ref="AB47" r:id="rId20"/>
    <hyperlink xmlns:r="http://schemas.openxmlformats.org/officeDocument/2006/relationships" ref="AC47" display="https://jira.its-sib.ru/issues/?jql=issue%20in%20(DOCCORP-22235)" r:id="rId21"/>
    <hyperlink xmlns:r="http://schemas.openxmlformats.org/officeDocument/2006/relationships" ref="AD47" display="https://jira.its-sib.ru/issues/?jql=issue%20in%20(DOCCORP-22235)" r:id="rId22"/>
    <hyperlink xmlns:r="http://schemas.openxmlformats.org/officeDocument/2006/relationships" ref="AJ51" r:id="rId23"/>
    <hyperlink xmlns:r="http://schemas.openxmlformats.org/officeDocument/2006/relationships" ref="AK51" r:id="rId24"/>
    <hyperlink xmlns:r="http://schemas.openxmlformats.org/officeDocument/2006/relationships" ref="AL51" r:id="rId25"/>
    <hyperlink xmlns:r="http://schemas.openxmlformats.org/officeDocument/2006/relationships" ref="V54" display="https://jira.its-sib.ru/issues/?jql=issue%20in%20(TECHWIM-3342,DOCCORP-22185)" r:id="rId26"/>
    <hyperlink xmlns:r="http://schemas.openxmlformats.org/officeDocument/2006/relationships" ref="AE57" display="https://jira.its-sib.ru/issues/?jql=issue%20in%20(TECHWIM-3413,TECHWIM-3380,DOCCORP-22303)" r:id="rId27"/>
    <hyperlink xmlns:r="http://schemas.openxmlformats.org/officeDocument/2006/relationships" ref="P58" display="https://jira.its-sib.ru/issues/?jql=issue%20in%20(TECHITS-1449)" r:id="rId28"/>
    <hyperlink xmlns:r="http://schemas.openxmlformats.org/officeDocument/2006/relationships" ref="AC58" display="https://jira.its-sib.ru/issues/?jql=issue%20in%20(TECHITS-1501,TECHITS-1500,TECHITS-1499,TECHITS-1498,TECHITS-1497)" r:id="rId29"/>
    <hyperlink xmlns:r="http://schemas.openxmlformats.org/officeDocument/2006/relationships" ref="S60" display="https://jira.its-sib.ru/issues/?jql=issue%20in%20(TECHITS-1476,TECHITS-1475)" r:id="rId30"/>
    <hyperlink xmlns:r="http://schemas.openxmlformats.org/officeDocument/2006/relationships" ref="S63" display="https://jira.its-sib.ru/issues/?jql=issue%20in%20(TECHITS-1474)" r:id="rId31"/>
    <hyperlink xmlns:r="http://schemas.openxmlformats.org/officeDocument/2006/relationships" ref="AD66" display="https://jira.its-sib.ru/issues/?jql=issue%20in%20(TECHITS-1503,TECHITS-1502)" r:id="rId32"/>
    <hyperlink xmlns:r="http://schemas.openxmlformats.org/officeDocument/2006/relationships" ref="AD67" display="https://jira.its-sib.ru/issues/?jql=issue%20in%20(TECHWIM-3401)" r:id="rId33"/>
    <hyperlink xmlns:r="http://schemas.openxmlformats.org/officeDocument/2006/relationships" ref="Q70" display="https://jira.its-sib.ru/issues/?jql=issue%20in%20(DOCCORP-22100)" r:id="rId34"/>
    <hyperlink xmlns:r="http://schemas.openxmlformats.org/officeDocument/2006/relationships" ref="R70" display="https://jira.its-sib.ru/issues/?jql=issue%20in%20(DOCCORP-22100)" r:id="rId35"/>
    <hyperlink xmlns:r="http://schemas.openxmlformats.org/officeDocument/2006/relationships" ref="Y71" display="https://jira.its-sib.ru/issues/?jql=issue%20in%20(DOCCORP-22226)" r:id="rId36"/>
    <hyperlink xmlns:r="http://schemas.openxmlformats.org/officeDocument/2006/relationships" ref="Z71" display="https://jira.its-sib.ru/issues/?jql=issue%20in%20(DOCCORP-22226)" r:id="rId37"/>
    <hyperlink xmlns:r="http://schemas.openxmlformats.org/officeDocument/2006/relationships" ref="S77" display="https://jira.its-sib.ru/issues/?jql=issue%20in%20(TECHWIM-3325)" r:id="rId38"/>
    <hyperlink xmlns:r="http://schemas.openxmlformats.org/officeDocument/2006/relationships" ref="Y77" display="https://jira.its-sib.ru/issues/?jql=issue%20in%20(TECHWIM-3375)" r:id="rId39"/>
    <hyperlink xmlns:r="http://schemas.openxmlformats.org/officeDocument/2006/relationships" ref="Q79" display="https://jira.its-sib.ru/issues/?jql=issue%20in%20(TECHITS-1435)" r:id="rId40"/>
    <hyperlink xmlns:r="http://schemas.openxmlformats.org/officeDocument/2006/relationships" ref="Y79" display="https://jira.its-sib.ru/issues/?jql=issue%20in%20(TECHITS-1489)" r:id="rId41"/>
    <hyperlink xmlns:r="http://schemas.openxmlformats.org/officeDocument/2006/relationships" ref="Z79" display="https://jira.its-sib.ru/issues/?jql=issue%20in%20(TECHITS-1491)" r:id="rId42"/>
    <hyperlink xmlns:r="http://schemas.openxmlformats.org/officeDocument/2006/relationships" ref="AG79" display="https://jira.its-sib.ru/issues/?jql=issue%20in%20(TECHITS-1516,TECHITS-1515)" r:id="rId43"/>
    <hyperlink xmlns:r="http://schemas.openxmlformats.org/officeDocument/2006/relationships" ref="R81" display="https://jira.its-sib.ru/issues/?jql=issue%20in%20(TECHITS-1471,TECHITS-1470,TECHITS-1469)" r:id="rId44"/>
    <hyperlink xmlns:r="http://schemas.openxmlformats.org/officeDocument/2006/relationships" ref="W81" display="https://jira.its-sib.ru/issues/?jql=issue%20in%20(TECHITS-1477)" r:id="rId45"/>
    <hyperlink xmlns:r="http://schemas.openxmlformats.org/officeDocument/2006/relationships" ref="X81" display="https://jira.its-sib.ru/issues/?jql=issue%20in%20(TECHITS-1483,TECHITS-1481)" r:id="rId46"/>
    <hyperlink xmlns:r="http://schemas.openxmlformats.org/officeDocument/2006/relationships" ref="Y81" display="https://jira.its-sib.ru/issues/?jql=issue%20in%20(TECHITS-1488,TECHITS-1487)" r:id="rId47"/>
    <hyperlink xmlns:r="http://schemas.openxmlformats.org/officeDocument/2006/relationships" ref="R84" display="https://jira.its-sib.ru/issues/?jql=issue%20in%20(TECHITS-1467)" r:id="rId48"/>
    <hyperlink xmlns:r="http://schemas.openxmlformats.org/officeDocument/2006/relationships" ref="W85" display="https://jira.its-sib.ru/issues/?jql=issue%20in%20(TECHWIM-3353)" r:id="rId49"/>
    <hyperlink xmlns:r="http://schemas.openxmlformats.org/officeDocument/2006/relationships" ref="AC85" display="https://jira.its-sib.ru/issues/?jql=issue%20in%20(TECHWIM-3389)" r:id="rId50"/>
    <hyperlink xmlns:r="http://schemas.openxmlformats.org/officeDocument/2006/relationships" ref="AC86" display="https://jira.its-sib.ru/issues/?jql=issue%20in%20(TECHITS-1487)" r:id="rId51"/>
    <hyperlink xmlns:r="http://schemas.openxmlformats.org/officeDocument/2006/relationships" ref="AD86" display="https://jira.its-sib.ru/issues/?jql=issue%20in%20(TECHITS-1505,TECHITS-1504)" r:id="rId52"/>
    <hyperlink xmlns:r="http://schemas.openxmlformats.org/officeDocument/2006/relationships" ref="AE86" display="https://jira.its-sib.ru/issues/?jql=issue%20in%20(TECHITS-1487)" r:id="rId53"/>
    <hyperlink xmlns:r="http://schemas.openxmlformats.org/officeDocument/2006/relationships" ref="AF86" display="https://jira.its-sib.ru/issues/?jql=issue%20in%20(TECHITS-1514,TECHITS-1513)" r:id="rId54"/>
    <hyperlink xmlns:r="http://schemas.openxmlformats.org/officeDocument/2006/relationships" ref="AG86" display="https://jira.its-sib.ru/issues/?jql=issue%20in%20(TECHITS-1518,TECHITS-1517)" r:id="rId55"/>
    <hyperlink xmlns:r="http://schemas.openxmlformats.org/officeDocument/2006/relationships" ref="AK86" display="https://jira.its-sib.ru/issues/?jql=issue%20in%20(TECHITS-1537,TECHITS-1536,TECHITS-1535)" r:id="rId56"/>
    <hyperlink xmlns:r="http://schemas.openxmlformats.org/officeDocument/2006/relationships" ref="AL86" display="https://jira.its-sib.ru/issues/?jql=issue%20in%20(TECHITS-1539,TECHITS-1537,TECHITS-1536,TECHITS-1535)" r:id="rId57"/>
    <hyperlink xmlns:r="http://schemas.openxmlformats.org/officeDocument/2006/relationships" ref="AJ89" display="https://jira.its-sib.ru/issues/?jql=issue%20in%20(TECHWIM-3463)" r:id="rId58"/>
    <hyperlink xmlns:r="http://schemas.openxmlformats.org/officeDocument/2006/relationships" ref="AL89" display="https://jira.its-sib.ru/issues/?jql=issue%20in%20(TECHWIM-3475,DOCCORP-22414,TECHITS-1565,DOCCORP-22414,TECHITS-1564,DOCCORP-22414,TECHITS-1563,DOCCORP-22414)" r:id="rId59"/>
    <hyperlink xmlns:r="http://schemas.openxmlformats.org/officeDocument/2006/relationships" ref="R93" display="https://jira.its-sib.ru/issues/?jql=issue%20in%20(TECHWIM-3297)" r:id="rId60"/>
    <hyperlink xmlns:r="http://schemas.openxmlformats.org/officeDocument/2006/relationships" ref="R94" display="https://jira.its-sib.ru/issues/?jql=issue%20in%20(TECHITS-1458)" r:id="rId61"/>
    <hyperlink xmlns:r="http://schemas.openxmlformats.org/officeDocument/2006/relationships" ref="V94" display="https://jira.its-sib.ru/issues/?jql=issue%20in%20(TECHITS-1478)" r:id="rId62"/>
    <hyperlink xmlns:r="http://schemas.openxmlformats.org/officeDocument/2006/relationships" ref="S95" display="https://jira.its-sib.ru/issues/?jql=issue%20in%20(TECHWIM-3326)" r:id="rId63"/>
    <hyperlink xmlns:r="http://schemas.openxmlformats.org/officeDocument/2006/relationships" ref="Z95" display="https://jira.its-sib.ru/issues/?jql=issue%20in%20(TECHWIM-3382)" r:id="rId64"/>
    <hyperlink xmlns:r="http://schemas.openxmlformats.org/officeDocument/2006/relationships" ref="Y96" display="https://jira.its-sib.ru/issues/?jql=issue%20in%20(TECHITS-1485)" r:id="rId65"/>
    <hyperlink xmlns:r="http://schemas.openxmlformats.org/officeDocument/2006/relationships" ref="L97" display="https://jira.its-sib.ru/issues/?jql=issue%20in%20(DOCCORP-22048)" r:id="rId66"/>
    <hyperlink xmlns:r="http://schemas.openxmlformats.org/officeDocument/2006/relationships" ref="AH98" display="https://jira.its-sib.ru/issues/?jql=issue%20in%20(DOCCORP-22353)" r:id="rId67"/>
    <hyperlink xmlns:r="http://schemas.openxmlformats.org/officeDocument/2006/relationships" ref="AI98" display="https://jira.its-sib.ru/issues/?jql=issue%20in%20(DOCCORP-22358)" r:id="rId68"/>
    <hyperlink xmlns:r="http://schemas.openxmlformats.org/officeDocument/2006/relationships" ref="AD99" display="https://jira.its-sib.ru/issues/?jql=issue%20in%20(DOCCORP-22269)" r:id="rId69"/>
    <hyperlink xmlns:r="http://schemas.openxmlformats.org/officeDocument/2006/relationships" ref="AE99" display="https://jira.its-sib.ru/issues/?jql=issue%20in%20(DOCCORP-22269)" r:id="rId70"/>
    <hyperlink xmlns:r="http://schemas.openxmlformats.org/officeDocument/2006/relationships" ref="AF99" display="https://jira.its-sib.ru/issues/?jql=issue%20in%20(DOCCORP-22269)" r:id="rId71"/>
    <hyperlink xmlns:r="http://schemas.openxmlformats.org/officeDocument/2006/relationships" ref="AG99" display="https://jira.its-sib.ru/issues/?jql=issue%20in%20(DOCCORP-22269)" r:id="rId72"/>
    <hyperlink xmlns:r="http://schemas.openxmlformats.org/officeDocument/2006/relationships" ref="AH99" r:id="rId73"/>
    <hyperlink xmlns:r="http://schemas.openxmlformats.org/officeDocument/2006/relationships" ref="AI99" r:id="rId74"/>
    <hyperlink xmlns:r="http://schemas.openxmlformats.org/officeDocument/2006/relationships" ref="AJ99" display="https://jira.its-sib.ru/issues/?jql=issue%20in%20(DOCCORP-22269)" r:id="rId75"/>
    <hyperlink xmlns:r="http://schemas.openxmlformats.org/officeDocument/2006/relationships" ref="AK99" display="https://jira.its-sib.ru/issues/?jql=issue%20in%20(DOCCORP-22269)" r:id="rId76"/>
    <hyperlink xmlns:r="http://schemas.openxmlformats.org/officeDocument/2006/relationships" ref="AL99" display="https://jira.its-sib.ru/issues/?jql=issue%20in%20(DOCCORP-22269)" r:id="rId77"/>
    <hyperlink xmlns:r="http://schemas.openxmlformats.org/officeDocument/2006/relationships" ref="V123" display="https://jira.its-sib.ru/issues/?jql=issue%20in%20(TECHWIM-3342,DOCCORP-22186)" r:id="rId78"/>
    <hyperlink xmlns:r="http://schemas.openxmlformats.org/officeDocument/2006/relationships" ref="X125" display="https://jira.its-sib.ru/issues/?jql=issue%20in%20(TECHWIM-3364)" r:id="rId79"/>
    <hyperlink xmlns:r="http://schemas.openxmlformats.org/officeDocument/2006/relationships" ref="Y125" display="https://jira.its-sib.ru/issues/?jql=issue%20in%20(TECHWIM-3373,TECHWIM-3370,TECHWIM-3364)" r:id="rId80"/>
    <hyperlink xmlns:r="http://schemas.openxmlformats.org/officeDocument/2006/relationships" ref="W129" display="https://jira.its-sib.ru/issues/?jql=issue%20in%20(TECHITS-1480)" r:id="rId81"/>
    <hyperlink xmlns:r="http://schemas.openxmlformats.org/officeDocument/2006/relationships" ref="X129" display="https://jira.its-sib.ru/issues/?jql=issue%20in%20(TECHITS-1480)" r:id="rId82"/>
    <hyperlink xmlns:r="http://schemas.openxmlformats.org/officeDocument/2006/relationships" ref="Z132" display="https://jira.its-sib.ru/issues/?jql=issue%20in%20(TECHITS-1490)" r:id="rId83"/>
    <hyperlink xmlns:r="http://schemas.openxmlformats.org/officeDocument/2006/relationships" ref="AC133" display="https://jira.its-sib.ru/issues/?jql=issue%20in%20(TECHITS-1490)" r:id="rId84"/>
    <hyperlink xmlns:r="http://schemas.openxmlformats.org/officeDocument/2006/relationships" ref="AJ133" display="https://jira.its-sib.ru/issues/?jql=issue%20in%20(TECHITS-1519,TECHITS-1520)" r:id="rId85"/>
    <hyperlink xmlns:r="http://schemas.openxmlformats.org/officeDocument/2006/relationships" ref="AK133" display="https://jira.its-sib.ru/issues/?jql=issue%20in%20(TECHITS-1534,TECHITS-1533,TECHITS-1532)" r:id="rId86"/>
    <hyperlink xmlns:r="http://schemas.openxmlformats.org/officeDocument/2006/relationships" ref="AL133" display="https://jira.its-sib.ru/issues/?jql=issue%20in%20(TECHITS-1540)" r:id="rId87"/>
    <hyperlink xmlns:r="http://schemas.openxmlformats.org/officeDocument/2006/relationships" ref="X134" display="https://jira.its-sib.ru/issues/?jql=issue%20in%20(TECHITS-1482)" r:id="rId88"/>
    <hyperlink xmlns:r="http://schemas.openxmlformats.org/officeDocument/2006/relationships" ref="Y134" display="https://jira.its-sib.ru/issues/?jql=issue%20in%20(TECHITS-1482)" r:id="rId89"/>
    <hyperlink xmlns:r="http://schemas.openxmlformats.org/officeDocument/2006/relationships" ref="AK134" display="https://jira.its-sib.ru/issues/?jql=issue%20in%20(TECHITS-1531,TECHITS-1530,TECHITS-1529,TECHITS-1528,TECHITS-1527,TECHITS-1526,TECHITS-1525,TECHITS-1524,TECHITS-1523)" r:id="rId90"/>
    <hyperlink xmlns:r="http://schemas.openxmlformats.org/officeDocument/2006/relationships" ref="AJ136" display="https://jira.its-sib.ru/issues/?jql=issue%20in%20(TECHWIM-3449,TECHWIM-3459)" r:id="rId91"/>
    <hyperlink xmlns:r="http://schemas.openxmlformats.org/officeDocument/2006/relationships" ref="AH138" display="https://jira.its-sib.ru/issues/?jql=issue%20in%20(DOCCORP-22342)" r:id="rId92"/>
    <hyperlink xmlns:r="http://schemas.openxmlformats.org/officeDocument/2006/relationships" ref="AF139" display="https://jira.its-sib.ru/issues/?jql=issue%20in%20(TECHITS-1510,DOCCORP-22299)" r:id="rId93"/>
    <hyperlink xmlns:r="http://schemas.openxmlformats.org/officeDocument/2006/relationships" ref="AG139" display="https://jira.its-sib.ru/issues/?jql=issue%20in%20(TECHITS-1510,DOCCORP-22299)" r:id="rId94"/>
    <hyperlink xmlns:r="http://schemas.openxmlformats.org/officeDocument/2006/relationships" ref="AH139" r:id="rId95"/>
    <hyperlink xmlns:r="http://schemas.openxmlformats.org/officeDocument/2006/relationships" ref="J142" display="https://jira.its-sib.ru/issues/?jql=issue%20in%20(DOCCORP-22041)" r:id="rId96"/>
    <hyperlink xmlns:r="http://schemas.openxmlformats.org/officeDocument/2006/relationships" ref="R143" display="https://jira.its-sib.ru/issues/?jql=issue%20in%20(DOCCORP-22142,DOCCORP-22139)" r:id="rId97"/>
    <hyperlink xmlns:r="http://schemas.openxmlformats.org/officeDocument/2006/relationships" ref="T143" display="https://jira.its-sib.ru/issues/?jql=issue%20in%20(DOCCORP-22156)" r:id="rId98"/>
    <hyperlink xmlns:r="http://schemas.openxmlformats.org/officeDocument/2006/relationships" ref="U143" display="https://jira.its-sib.ru/issues/?jql=issue%20in%20(DOCCORP-22163)" r:id="rId99"/>
    <hyperlink xmlns:r="http://schemas.openxmlformats.org/officeDocument/2006/relationships" ref="R144" display="https://jira.its-sib.ru/issues/?jql=issue%20in%20(DOCCORP-22142,DOCCORP-22139)" r:id="rId100"/>
    <hyperlink xmlns:r="http://schemas.openxmlformats.org/officeDocument/2006/relationships" ref="R145" display="https://jira.its-sib.ru/issues/?jql=issue%20in%20(DOCCORP-22053)" r:id="rId101"/>
    <hyperlink xmlns:r="http://schemas.openxmlformats.org/officeDocument/2006/relationships" ref="S145" display="https://jira.its-sib.ru/issues/?jql=issue%20in%20(DOCCORP-22053)" r:id="rId102"/>
    <hyperlink xmlns:r="http://schemas.openxmlformats.org/officeDocument/2006/relationships" ref="T145" r:id="rId103"/>
    <hyperlink xmlns:r="http://schemas.openxmlformats.org/officeDocument/2006/relationships" ref="U145" r:id="rId104"/>
    <hyperlink xmlns:r="http://schemas.openxmlformats.org/officeDocument/2006/relationships" ref="V145" display="https://jira.its-sib.ru/issues/?jql=issue%20in%20(DOCCORP-22053)" r:id="rId105"/>
    <hyperlink xmlns:r="http://schemas.openxmlformats.org/officeDocument/2006/relationships" ref="W145" display="https://jira.its-sib.ru/issues/?jql=issue%20in%20(DOCCORP-22053)" r:id="rId106"/>
    <hyperlink xmlns:r="http://schemas.openxmlformats.org/officeDocument/2006/relationships" ref="S169" display="https://jira.its-sib.ru/issues/?jql=issue%20in%20(TECHWIM-3325)" r:id="rId107"/>
    <hyperlink xmlns:r="http://schemas.openxmlformats.org/officeDocument/2006/relationships" ref="Y169" display="https://jira.its-sib.ru/issues/?jql=issue%20in%20(TECHWIM-3375)" r:id="rId108"/>
    <hyperlink xmlns:r="http://schemas.openxmlformats.org/officeDocument/2006/relationships" ref="Q171" display="https://jira.its-sib.ru/issues/?jql=issue%20in%20(TECHITS-1435)" r:id="rId109"/>
    <hyperlink xmlns:r="http://schemas.openxmlformats.org/officeDocument/2006/relationships" ref="Y171" display="https://jira.its-sib.ru/issues/?jql=issue%20in%20(TECHITS-1489)" r:id="rId110"/>
    <hyperlink xmlns:r="http://schemas.openxmlformats.org/officeDocument/2006/relationships" ref="Z171" display="https://jira.its-sib.ru/issues/?jql=issue%20in%20(TECHITS-1491)" r:id="rId111"/>
    <hyperlink xmlns:r="http://schemas.openxmlformats.org/officeDocument/2006/relationships" ref="AG171" display="https://jira.its-sib.ru/issues/?jql=issue%20in%20(TECHITS-1516,TECHITS-1515)" r:id="rId112"/>
    <hyperlink xmlns:r="http://schemas.openxmlformats.org/officeDocument/2006/relationships" ref="R173" display="https://jira.its-sib.ru/issues/?jql=issue%20in%20(TECHITS-1471,TECHITS-1470,TECHITS-1469,TECHITS-1469)" r:id="rId113"/>
    <hyperlink xmlns:r="http://schemas.openxmlformats.org/officeDocument/2006/relationships" ref="W173" display="https://jira.its-sib.ru/issues/?jql=issue%20in%20(TECHITS-1477)" r:id="rId114"/>
    <hyperlink xmlns:r="http://schemas.openxmlformats.org/officeDocument/2006/relationships" ref="X173" display="https://jira.its-sib.ru/issues/?jql=issue%20in%20(TECHITS-1483,TECHITS-1481,TECHITS-1481)" r:id="rId115"/>
    <hyperlink xmlns:r="http://schemas.openxmlformats.org/officeDocument/2006/relationships" ref="Y173" display="https://jira.its-sib.ru/issues/?jql=issue%20in%20(TECHITS-1488,TECHITS-1487)" r:id="rId116"/>
    <hyperlink xmlns:r="http://schemas.openxmlformats.org/officeDocument/2006/relationships" ref="R176" display="https://jira.its-sib.ru/issues/?jql=issue%20in%20(TECHITS-1467)" r:id="rId117"/>
    <hyperlink xmlns:r="http://schemas.openxmlformats.org/officeDocument/2006/relationships" ref="W177" display="https://jira.its-sib.ru/issues/?jql=issue%20in%20(TECHWIM-3353)" r:id="rId118"/>
    <hyperlink xmlns:r="http://schemas.openxmlformats.org/officeDocument/2006/relationships" ref="AC177" display="https://jira.its-sib.ru/issues/?jql=issue%20in%20(TECHWIM-3389)" r:id="rId119"/>
    <hyperlink xmlns:r="http://schemas.openxmlformats.org/officeDocument/2006/relationships" ref="AC178" display="https://jira.its-sib.ru/issues/?jql=issue%20in%20(TECHITS-1487)" r:id="rId120"/>
    <hyperlink xmlns:r="http://schemas.openxmlformats.org/officeDocument/2006/relationships" ref="AD178" display="https://jira.its-sib.ru/issues/?jql=issue%20in%20(TECHITS-1505,TECHITS-1504)" r:id="rId121"/>
    <hyperlink xmlns:r="http://schemas.openxmlformats.org/officeDocument/2006/relationships" ref="AE178" display="https://jira.its-sib.ru/issues/?jql=issue%20in%20(TECHITS-1487)" r:id="rId122"/>
    <hyperlink xmlns:r="http://schemas.openxmlformats.org/officeDocument/2006/relationships" ref="AF178" display="https://jira.its-sib.ru/issues/?jql=issue%20in%20(TECHITS-1514,TECHITS-1513)" r:id="rId123"/>
    <hyperlink xmlns:r="http://schemas.openxmlformats.org/officeDocument/2006/relationships" ref="AG178" display="https://jira.its-sib.ru/issues/?jql=issue%20in%20(TECHITS-1518,TECHITS-1517)" r:id="rId124"/>
    <hyperlink xmlns:r="http://schemas.openxmlformats.org/officeDocument/2006/relationships" ref="AK178" display="https://jira.its-sib.ru/issues/?jql=issue%20in%20(TECHITS-1537,TECHITS-1536,TECHITS-1535)" r:id="rId125"/>
    <hyperlink xmlns:r="http://schemas.openxmlformats.org/officeDocument/2006/relationships" ref="AL178" display="https://jira.its-sib.ru/issues/?jql=issue%20in%20(TECHITS-1539,TECHITS-1537,TECHITS-1536,TECHITS-1535)" r:id="rId126"/>
    <hyperlink xmlns:r="http://schemas.openxmlformats.org/officeDocument/2006/relationships" ref="AJ181" display="https://jira.its-sib.ru/issues/?jql=issue%20in%20(TECHWIM-3463)" r:id="rId127"/>
    <hyperlink xmlns:r="http://schemas.openxmlformats.org/officeDocument/2006/relationships" ref="AL181" display="https://jira.its-sib.ru/issues/?jql=issue%20in%20(TECHWIM-3475,DOCCORP-22413,TECHITS-1565,DOCCORP-22413,TECHITS-1564,DOCCORP-22413,TECHITS-1563,DOCCORP-22413)" r:id="rId128"/>
    <hyperlink xmlns:r="http://schemas.openxmlformats.org/officeDocument/2006/relationships" ref="V185" display="https://jira.its-sib.ru/issues/?jql=issue%20in%20(TECHWIM-3327)" r:id="rId129"/>
    <hyperlink xmlns:r="http://schemas.openxmlformats.org/officeDocument/2006/relationships" ref="V186" display="https://jira.its-sib.ru/issues/?jql=issue%20in%20(TECHWIM-3243)" r:id="rId130"/>
    <hyperlink xmlns:r="http://schemas.openxmlformats.org/officeDocument/2006/relationships" ref="Z187" display="https://jira.its-sib.ru/issues/?jql=issue%20in%20(TECHWIM-3138)" r:id="rId131"/>
    <hyperlink xmlns:r="http://schemas.openxmlformats.org/officeDocument/2006/relationships" ref="AD188" display="https://jira.its-sib.ru/issues/?jql=issue%20in%20(TECHFVF-67)" r:id="rId132"/>
    <hyperlink xmlns:r="http://schemas.openxmlformats.org/officeDocument/2006/relationships" ref="AE189" display="https://jira.its-sib.ru/issues/?jql=issue%20in%20(TECHWIM-3406)" r:id="rId133"/>
    <hyperlink xmlns:r="http://schemas.openxmlformats.org/officeDocument/2006/relationships" ref="AF189" display="https://jira.its-sib.ru/issues/?jql=issue%20in%20(TECHWIM-3406)" r:id="rId134"/>
    <hyperlink xmlns:r="http://schemas.openxmlformats.org/officeDocument/2006/relationships" ref="AJ190" display="https://jira.its-sib.ru/issues/?jql=issue%20in%20(TECHWIM-3458)" r:id="rId135"/>
    <hyperlink xmlns:r="http://schemas.openxmlformats.org/officeDocument/2006/relationships" ref="P193" display="https://jira.its-sib.ru/issues/?jql=issue%20in%20(TECHWIM-3287)" r:id="rId136"/>
    <hyperlink xmlns:r="http://schemas.openxmlformats.org/officeDocument/2006/relationships" ref="P194" display="https://jira.its-sib.ru/issues/?jql=issue%20in%20(TECHITS-1440)" r:id="rId137"/>
    <hyperlink xmlns:r="http://schemas.openxmlformats.org/officeDocument/2006/relationships" ref="T195" display="https://jira.its-sib.ru/issues/?jql=issue%20in%20(DOCCORP-22158)" r:id="rId138"/>
    <hyperlink xmlns:r="http://schemas.openxmlformats.org/officeDocument/2006/relationships" ref="U195" display="https://jira.its-sib.ru/issues/?jql=issue%20in%20(TECHWIM-3415,DOCCORP-22161,DOCCORP-22169)" r:id="rId139"/>
    <hyperlink xmlns:r="http://schemas.openxmlformats.org/officeDocument/2006/relationships" ref="AA195" display="https://jira.its-sib.ru/issues/?jql=issue%20in%20(TECHWIM-3415,DOCCORP-22255)" r:id="rId140"/>
    <hyperlink xmlns:r="http://schemas.openxmlformats.org/officeDocument/2006/relationships" ref="AH195" display="https://jira.its-sib.ru/issues/?jql=issue%20in%20(TECHWIM-3415,DOCCORP-22352)" r:id="rId141"/>
    <hyperlink xmlns:r="http://schemas.openxmlformats.org/officeDocument/2006/relationships" ref="AI195" display="https://jira.its-sib.ru/issues/?jql=issue%20in%20(TECHWIM-3415,DOCCORP-22361)" r:id="rId142"/>
    <hyperlink xmlns:r="http://schemas.openxmlformats.org/officeDocument/2006/relationships" ref="R196" display="https://jira.its-sib.ru/issues/?jql=issue%20in%20(DOCCORP-22108)" r:id="rId143"/>
    <hyperlink xmlns:r="http://schemas.openxmlformats.org/officeDocument/2006/relationships" ref="S196" display="https://jira.its-sib.ru/issues/?jql=issue%20in%20(DOCCORP-22108)" r:id="rId144"/>
    <hyperlink xmlns:r="http://schemas.openxmlformats.org/officeDocument/2006/relationships" ref="T196" r:id="rId145"/>
    <hyperlink xmlns:r="http://schemas.openxmlformats.org/officeDocument/2006/relationships" ref="U196" r:id="rId146"/>
    <hyperlink xmlns:r="http://schemas.openxmlformats.org/officeDocument/2006/relationships" ref="V196" display="https://jira.its-sib.ru/issues/?jql=issue%20in%20(DOCCORP-22108)" r:id="rId147"/>
    <hyperlink xmlns:r="http://schemas.openxmlformats.org/officeDocument/2006/relationships" ref="W196" display="https://jira.its-sib.ru/issues/?jql=issue%20in%20(DOCCORP-22108)" r:id="rId148"/>
    <hyperlink xmlns:r="http://schemas.openxmlformats.org/officeDocument/2006/relationships" ref="X196" display="https://jira.its-sib.ru/issues/?jql=issue%20in%20(DOCCORP-22108)" r:id="rId149"/>
    <hyperlink xmlns:r="http://schemas.openxmlformats.org/officeDocument/2006/relationships" ref="Y196" display="https://jira.its-sib.ru/issues/?jql=issue%20in%20(DOCCORP-22108)" r:id="rId150"/>
    <hyperlink xmlns:r="http://schemas.openxmlformats.org/officeDocument/2006/relationships" ref="Z196" display="https://jira.its-sib.ru/issues/?jql=issue%20in%20(DOCCORP-22108)" r:id="rId151"/>
    <hyperlink xmlns:r="http://schemas.openxmlformats.org/officeDocument/2006/relationships" ref="AA196" r:id="rId152"/>
    <hyperlink xmlns:r="http://schemas.openxmlformats.org/officeDocument/2006/relationships" ref="AB196" r:id="rId153"/>
    <hyperlink xmlns:r="http://schemas.openxmlformats.org/officeDocument/2006/relationships" ref="AC196" display="https://jira.its-sib.ru/issues/?jql=issue%20in%20(DOCCORP-22108)" r:id="rId154"/>
    <hyperlink xmlns:r="http://schemas.openxmlformats.org/officeDocument/2006/relationships" ref="AD196" display="https://jira.its-sib.ru/issues/?jql=issue%20in%20(TECHWIM-3415,DOCCORP-22108)" r:id="rId155"/>
    <hyperlink xmlns:r="http://schemas.openxmlformats.org/officeDocument/2006/relationships" ref="AE196" display="https://jira.its-sib.ru/issues/?jql=issue%20in%20(TECHWIM-3415,DOCCORP-22108)" r:id="rId156"/>
    <hyperlink xmlns:r="http://schemas.openxmlformats.org/officeDocument/2006/relationships" ref="AF196" display="https://jira.its-sib.ru/issues/?jql=issue%20in%20(TECHWIM-3415,DOCCORP-22108)" r:id="rId157"/>
    <hyperlink xmlns:r="http://schemas.openxmlformats.org/officeDocument/2006/relationships" ref="AG196" display="https://jira.its-sib.ru/issues/?jql=issue%20in%20(TECHWIM-3415,DOCCORP-22108)" r:id="rId158"/>
    <hyperlink xmlns:r="http://schemas.openxmlformats.org/officeDocument/2006/relationships" ref="AH196" r:id="rId159"/>
    <hyperlink xmlns:r="http://schemas.openxmlformats.org/officeDocument/2006/relationships" ref="AI196" r:id="rId160"/>
    <hyperlink xmlns:r="http://schemas.openxmlformats.org/officeDocument/2006/relationships" ref="AJ196" display="https://jira.its-sib.ru/issues/?jql=issue%20in%20(TECHWIM-3415,DOCCORP-22108)" r:id="rId161"/>
    <hyperlink xmlns:r="http://schemas.openxmlformats.org/officeDocument/2006/relationships" ref="AK196" display="https://jira.its-sib.ru/issues/?jql=issue%20in%20(TECHWIM-3415,DOCCORP-22108)" r:id="rId162"/>
    <hyperlink xmlns:r="http://schemas.openxmlformats.org/officeDocument/2006/relationships" ref="AL196" display="https://jira.its-sib.ru/issues/?jql=issue%20in%20(TECHWIM-3415,DOCCORP-22108)" r:id="rId163"/>
    <hyperlink xmlns:r="http://schemas.openxmlformats.org/officeDocument/2006/relationships" ref="S199" display="https://jira.its-sib.ru/issues/?jql=issue%20in%20(TECHWIM-3319)" r:id="rId164"/>
    <hyperlink xmlns:r="http://schemas.openxmlformats.org/officeDocument/2006/relationships" ref="V199" display="https://jira.its-sib.ru/issues/?jql=issue%20in%20(TECHWIM-3333)" r:id="rId165"/>
    <hyperlink xmlns:r="http://schemas.openxmlformats.org/officeDocument/2006/relationships" ref="S200" display="https://jira.its-sib.ru/issues/?jql=issue%20in%20(TECHWIM-3226)" r:id="rId166"/>
    <hyperlink xmlns:r="http://schemas.openxmlformats.org/officeDocument/2006/relationships" ref="S201" display="https://jira.its-sib.ru/issues/?jql=issue%20in%20(TECHITS-1454,TECHITS-1441)" r:id="rId167"/>
    <hyperlink xmlns:r="http://schemas.openxmlformats.org/officeDocument/2006/relationships" ref="Y201" display="https://jira.its-sib.ru/issues/?jql=issue%20in%20(TECHITS-1484)" r:id="rId168"/>
    <hyperlink xmlns:r="http://schemas.openxmlformats.org/officeDocument/2006/relationships" ref="L202" display="https://jira.its-sib.ru/issues/?jql=issue%20in%20(DOCCORP-22043)" r:id="rId169"/>
    <hyperlink xmlns:r="http://schemas.openxmlformats.org/officeDocument/2006/relationships" ref="Q203" display="https://jira.its-sib.ru/issues/?jql=issue%20in%20(TECHWIM-3226,DOCCORP-22105)" r:id="rId170"/>
    <hyperlink xmlns:r="http://schemas.openxmlformats.org/officeDocument/2006/relationships" ref="R203" display="https://jira.its-sib.ru/issues/?jql=issue%20in%20(TECHWIM-3226,DOCCORP-22105)" r:id="rId171"/>
    <hyperlink xmlns:r="http://schemas.openxmlformats.org/officeDocument/2006/relationships" ref="AH204" display="https://jira.its-sib.ru/issues/?jql=issue%20in%20(DOCCORP-22355)" r:id="rId172"/>
    <hyperlink xmlns:r="http://schemas.openxmlformats.org/officeDocument/2006/relationships" ref="AI204" display="https://jira.its-sib.ru/issues/?jql=issue%20in%20(DOCCORP-22357)" r:id="rId173"/>
    <hyperlink xmlns:r="http://schemas.openxmlformats.org/officeDocument/2006/relationships" ref="AD205" display="https://jira.its-sib.ru/issues/?jql=issue%20in%20(DOCCORP-22270)" r:id="rId174"/>
    <hyperlink xmlns:r="http://schemas.openxmlformats.org/officeDocument/2006/relationships" ref="AE205" display="https://jira.its-sib.ru/issues/?jql=issue%20in%20(DOCCORP-22270)" r:id="rId175"/>
    <hyperlink xmlns:r="http://schemas.openxmlformats.org/officeDocument/2006/relationships" ref="AF205" display="https://jira.its-sib.ru/issues/?jql=issue%20in%20(DOCCORP-22270)" r:id="rId176"/>
    <hyperlink xmlns:r="http://schemas.openxmlformats.org/officeDocument/2006/relationships" ref="AG205" display="https://jira.its-sib.ru/issues/?jql=issue%20in%20(DOCCORP-22270)" r:id="rId177"/>
    <hyperlink xmlns:r="http://schemas.openxmlformats.org/officeDocument/2006/relationships" ref="AH205" r:id="rId178"/>
    <hyperlink xmlns:r="http://schemas.openxmlformats.org/officeDocument/2006/relationships" ref="AI205" r:id="rId179"/>
    <hyperlink xmlns:r="http://schemas.openxmlformats.org/officeDocument/2006/relationships" ref="AJ205" display="https://jira.its-sib.ru/issues/?jql=issue%20in%20(DOCCORP-22270)" r:id="rId180"/>
    <hyperlink xmlns:r="http://schemas.openxmlformats.org/officeDocument/2006/relationships" ref="AK205" display="https://jira.its-sib.ru/issues/?jql=issue%20in%20(DOCCORP-22270)" r:id="rId181"/>
    <hyperlink xmlns:r="http://schemas.openxmlformats.org/officeDocument/2006/relationships" ref="AL205" display="https://jira.its-sib.ru/issues/?jql=issue%20in%20(DOCCORP-22270)" r:id="rId182"/>
    <hyperlink xmlns:r="http://schemas.openxmlformats.org/officeDocument/2006/relationships" ref="R208" display="https://jira.its-sib.ru/issues/?jql=issue%20in%20(TECHWIM-3297)" r:id="rId183"/>
    <hyperlink xmlns:r="http://schemas.openxmlformats.org/officeDocument/2006/relationships" ref="R209" display="https://jira.its-sib.ru/issues/?jql=issue%20in%20(TECHITS-1458)" r:id="rId184"/>
    <hyperlink xmlns:r="http://schemas.openxmlformats.org/officeDocument/2006/relationships" ref="S210" display="https://jira.its-sib.ru/issues/?jql=issue%20in%20(TECHITS-1473,TECHITS-1472,TECHITS-1463)" r:id="rId185"/>
    <hyperlink xmlns:r="http://schemas.openxmlformats.org/officeDocument/2006/relationships" ref="Z211" display="https://jira.its-sib.ru/issues/?jql=issue%20in%20(TECHWIM-3367)" r:id="rId186"/>
    <hyperlink xmlns:r="http://schemas.openxmlformats.org/officeDocument/2006/relationships" ref="P213" r:id="rId187"/>
    <hyperlink xmlns:r="http://schemas.openxmlformats.org/officeDocument/2006/relationships" ref="AH214" display="https://jira.its-sib.ru/issues/?jql=issue%20in%20(DOCCORP-22354)" r:id="rId188"/>
    <hyperlink xmlns:r="http://schemas.openxmlformats.org/officeDocument/2006/relationships" ref="AI214" display="https://jira.its-sib.ru/issues/?jql=issue%20in%20(DOCCORP-22360)" r:id="rId189"/>
    <hyperlink xmlns:r="http://schemas.openxmlformats.org/officeDocument/2006/relationships" ref="AD215" display="https://jira.its-sib.ru/issues/?jql=issue%20in%20(DOCCORP-22268)" r:id="rId190"/>
    <hyperlink xmlns:r="http://schemas.openxmlformats.org/officeDocument/2006/relationships" ref="AE215" display="https://jira.its-sib.ru/issues/?jql=issue%20in%20(DOCCORP-22268)" r:id="rId191"/>
    <hyperlink xmlns:r="http://schemas.openxmlformats.org/officeDocument/2006/relationships" ref="AF215" display="https://jira.its-sib.ru/issues/?jql=issue%20in%20(DOCCORP-22268)" r:id="rId192"/>
    <hyperlink xmlns:r="http://schemas.openxmlformats.org/officeDocument/2006/relationships" ref="AG215" display="https://jira.its-sib.ru/issues/?jql=issue%20in%20(DOCCORP-22268)" r:id="rId193"/>
    <hyperlink xmlns:r="http://schemas.openxmlformats.org/officeDocument/2006/relationships" ref="AH215" r:id="rId194"/>
    <hyperlink xmlns:r="http://schemas.openxmlformats.org/officeDocument/2006/relationships" ref="AI215" r:id="rId195"/>
    <hyperlink xmlns:r="http://schemas.openxmlformats.org/officeDocument/2006/relationships" ref="AJ215" display="https://jira.its-sib.ru/issues/?jql=issue%20in%20(DOCCORP-22268)" r:id="rId196"/>
    <hyperlink xmlns:r="http://schemas.openxmlformats.org/officeDocument/2006/relationships" ref="AK215" display="https://jira.its-sib.ru/issues/?jql=issue%20in%20(DOCCORP-22268)" r:id="rId197"/>
    <hyperlink xmlns:r="http://schemas.openxmlformats.org/officeDocument/2006/relationships" ref="AL215" display="https://jira.its-sib.ru/issues/?jql=issue%20in%20(DOCCORP-22268)" r:id="rId198"/>
    <hyperlink xmlns:r="http://schemas.openxmlformats.org/officeDocument/2006/relationships" ref="K218" display="https://jira.its-sib.ru/issues/?jql=issue%20in%20(DOCCORP-22042)" r:id="rId199"/>
    <hyperlink xmlns:r="http://schemas.openxmlformats.org/officeDocument/2006/relationships" ref="T219" display="https://jira.its-sib.ru/issues/?jql=issue%20in%20(DOCCORP-22159)" r:id="rId200"/>
    <hyperlink xmlns:r="http://schemas.openxmlformats.org/officeDocument/2006/relationships" ref="U219" display="https://jira.its-sib.ru/issues/?jql=issue%20in%20(DOCCORP-22160)" r:id="rId201"/>
    <hyperlink xmlns:r="http://schemas.openxmlformats.org/officeDocument/2006/relationships" ref="AA219" display="https://jira.its-sib.ru/issues/?jql=issue%20in%20(DOCCORP-22254)" r:id="rId202"/>
    <hyperlink xmlns:r="http://schemas.openxmlformats.org/officeDocument/2006/relationships" ref="AH219" display="https://jira.its-sib.ru/issues/?jql=issue%20in%20(DOCCORP-22351)" r:id="rId203"/>
    <hyperlink xmlns:r="http://schemas.openxmlformats.org/officeDocument/2006/relationships" ref="AI219" display="https://jira.its-sib.ru/issues/?jql=issue%20in%20(DOCCORP-22362)" r:id="rId204"/>
    <hyperlink xmlns:r="http://schemas.openxmlformats.org/officeDocument/2006/relationships" ref="R220" display="https://jira.its-sib.ru/issues/?jql=issue%20in%20(DOCCORP-22107)" r:id="rId205"/>
    <hyperlink xmlns:r="http://schemas.openxmlformats.org/officeDocument/2006/relationships" ref="S220" display="https://jira.its-sib.ru/issues/?jql=issue%20in%20(DOCCORP-22107)" r:id="rId206"/>
    <hyperlink xmlns:r="http://schemas.openxmlformats.org/officeDocument/2006/relationships" ref="T220" r:id="rId207"/>
    <hyperlink xmlns:r="http://schemas.openxmlformats.org/officeDocument/2006/relationships" ref="U220" r:id="rId208"/>
    <hyperlink xmlns:r="http://schemas.openxmlformats.org/officeDocument/2006/relationships" ref="V220" display="https://jira.its-sib.ru/issues/?jql=issue%20in%20(DOCCORP-22107)" r:id="rId209"/>
    <hyperlink xmlns:r="http://schemas.openxmlformats.org/officeDocument/2006/relationships" ref="W220" display="https://jira.its-sib.ru/issues/?jql=issue%20in%20(DOCCORP-22107)" r:id="rId210"/>
    <hyperlink xmlns:r="http://schemas.openxmlformats.org/officeDocument/2006/relationships" ref="X220" display="https://jira.its-sib.ru/issues/?jql=issue%20in%20(DOCCORP-22107)" r:id="rId211"/>
    <hyperlink xmlns:r="http://schemas.openxmlformats.org/officeDocument/2006/relationships" ref="Y220" display="https://jira.its-sib.ru/issues/?jql=issue%20in%20(DOCCORP-22107)" r:id="rId212"/>
    <hyperlink xmlns:r="http://schemas.openxmlformats.org/officeDocument/2006/relationships" ref="Z220" display="https://jira.its-sib.ru/issues/?jql=issue%20in%20(DOCCORP-22107)" r:id="rId213"/>
    <hyperlink xmlns:r="http://schemas.openxmlformats.org/officeDocument/2006/relationships" ref="AA220" r:id="rId214"/>
    <hyperlink xmlns:r="http://schemas.openxmlformats.org/officeDocument/2006/relationships" ref="AB220" r:id="rId215"/>
    <hyperlink xmlns:r="http://schemas.openxmlformats.org/officeDocument/2006/relationships" ref="AC220" display="https://jira.its-sib.ru/issues/?jql=issue%20in%20(DOCCORP-22107)" r:id="rId216"/>
    <hyperlink xmlns:r="http://schemas.openxmlformats.org/officeDocument/2006/relationships" ref="AD220" display="https://jira.its-sib.ru/issues/?jql=issue%20in%20(DOCCORP-22107)" r:id="rId217"/>
    <hyperlink xmlns:r="http://schemas.openxmlformats.org/officeDocument/2006/relationships" ref="AE220" display="https://jira.its-sib.ru/issues/?jql=issue%20in%20(DOCCORP-22107)" r:id="rId218"/>
    <hyperlink xmlns:r="http://schemas.openxmlformats.org/officeDocument/2006/relationships" ref="AF220" display="https://jira.its-sib.ru/issues/?jql=issue%20in%20(DOCCORP-22107)" r:id="rId219"/>
    <hyperlink xmlns:r="http://schemas.openxmlformats.org/officeDocument/2006/relationships" ref="AG220" display="https://jira.its-sib.ru/issues/?jql=issue%20in%20(DOCCORP-22107)" r:id="rId220"/>
    <hyperlink xmlns:r="http://schemas.openxmlformats.org/officeDocument/2006/relationships" ref="AH220" r:id="rId221"/>
    <hyperlink xmlns:r="http://schemas.openxmlformats.org/officeDocument/2006/relationships" ref="AI220" r:id="rId222"/>
    <hyperlink xmlns:r="http://schemas.openxmlformats.org/officeDocument/2006/relationships" ref="AJ220" display="https://jira.its-sib.ru/issues/?jql=issue%20in%20(DOCCORP-22107)" r:id="rId223"/>
    <hyperlink xmlns:r="http://schemas.openxmlformats.org/officeDocument/2006/relationships" ref="AK220" display="https://jira.its-sib.ru/issues/?jql=issue%20in%20(DOCCORP-22107)" r:id="rId224"/>
    <hyperlink xmlns:r="http://schemas.openxmlformats.org/officeDocument/2006/relationships" ref="AL220" display="https://jira.its-sib.ru/issues/?jql=issue%20in%20(DOCCORP-22107)" r:id="rId225"/>
    <hyperlink xmlns:r="http://schemas.openxmlformats.org/officeDocument/2006/relationships" ref="AJ226" r:id="rId226"/>
    <hyperlink xmlns:r="http://schemas.openxmlformats.org/officeDocument/2006/relationships" ref="AK226" r:id="rId227"/>
    <hyperlink xmlns:r="http://schemas.openxmlformats.org/officeDocument/2006/relationships" ref="AL226" r:id="rId228"/>
    <hyperlink xmlns:r="http://schemas.openxmlformats.org/officeDocument/2006/relationships" ref="S228" r:id="rId229"/>
    <hyperlink xmlns:r="http://schemas.openxmlformats.org/officeDocument/2006/relationships" ref="T228" r:id="rId230"/>
    <hyperlink xmlns:r="http://schemas.openxmlformats.org/officeDocument/2006/relationships" ref="U228" r:id="rId231"/>
    <hyperlink xmlns:r="http://schemas.openxmlformats.org/officeDocument/2006/relationships" ref="AF240" display="https://jira.its-sib.ru/issues/?jql=issue%20in%20(DOCCORP-22295)" r:id="rId232"/>
    <hyperlink xmlns:r="http://schemas.openxmlformats.org/officeDocument/2006/relationships" ref="AG240" display="https://jira.its-sib.ru/issues/?jql=issue%20in%20(DOCCORP-22295)" r:id="rId233"/>
    <hyperlink xmlns:r="http://schemas.openxmlformats.org/officeDocument/2006/relationships" ref="Z259" r:id="rId234"/>
    <hyperlink xmlns:r="http://schemas.openxmlformats.org/officeDocument/2006/relationships" ref="H269" r:id="rId235"/>
    <hyperlink xmlns:r="http://schemas.openxmlformats.org/officeDocument/2006/relationships" ref="I269" r:id="rId236"/>
    <hyperlink xmlns:r="http://schemas.openxmlformats.org/officeDocument/2006/relationships" ref="J269" r:id="rId237"/>
    <hyperlink xmlns:r="http://schemas.openxmlformats.org/officeDocument/2006/relationships" ref="K269" r:id="rId238"/>
    <hyperlink xmlns:r="http://schemas.openxmlformats.org/officeDocument/2006/relationships" ref="L269" r:id="rId239"/>
    <hyperlink xmlns:r="http://schemas.openxmlformats.org/officeDocument/2006/relationships" ref="M269" r:id="rId240"/>
    <hyperlink xmlns:r="http://schemas.openxmlformats.org/officeDocument/2006/relationships" ref="P269" r:id="rId241"/>
    <hyperlink xmlns:r="http://schemas.openxmlformats.org/officeDocument/2006/relationships" ref="Q269" r:id="rId242"/>
    <hyperlink xmlns:r="http://schemas.openxmlformats.org/officeDocument/2006/relationships" ref="R269" r:id="rId243"/>
    <hyperlink xmlns:r="http://schemas.openxmlformats.org/officeDocument/2006/relationships" ref="S269" r:id="rId244"/>
    <hyperlink xmlns:r="http://schemas.openxmlformats.org/officeDocument/2006/relationships" ref="T269" r:id="rId245"/>
    <hyperlink xmlns:r="http://schemas.openxmlformats.org/officeDocument/2006/relationships" ref="U269" r:id="rId246"/>
    <hyperlink xmlns:r="http://schemas.openxmlformats.org/officeDocument/2006/relationships" ref="V269" r:id="rId247"/>
    <hyperlink xmlns:r="http://schemas.openxmlformats.org/officeDocument/2006/relationships" ref="W269" r:id="rId248"/>
    <hyperlink xmlns:r="http://schemas.openxmlformats.org/officeDocument/2006/relationships" ref="X269" r:id="rId249"/>
    <hyperlink xmlns:r="http://schemas.openxmlformats.org/officeDocument/2006/relationships" ref="Y269" r:id="rId250"/>
    <hyperlink xmlns:r="http://schemas.openxmlformats.org/officeDocument/2006/relationships" ref="Z269" r:id="rId251"/>
    <hyperlink xmlns:r="http://schemas.openxmlformats.org/officeDocument/2006/relationships" ref="AA269" r:id="rId252"/>
    <hyperlink xmlns:r="http://schemas.openxmlformats.org/officeDocument/2006/relationships" ref="AB269" r:id="rId253"/>
    <hyperlink xmlns:r="http://schemas.openxmlformats.org/officeDocument/2006/relationships" ref="AC269" r:id="rId254"/>
    <hyperlink xmlns:r="http://schemas.openxmlformats.org/officeDocument/2006/relationships" ref="AD269" r:id="rId255"/>
    <hyperlink xmlns:r="http://schemas.openxmlformats.org/officeDocument/2006/relationships" ref="AE269" r:id="rId256"/>
    <hyperlink xmlns:r="http://schemas.openxmlformats.org/officeDocument/2006/relationships" ref="AF269" r:id="rId257"/>
    <hyperlink xmlns:r="http://schemas.openxmlformats.org/officeDocument/2006/relationships" ref="AG269" r:id="rId258"/>
    <hyperlink xmlns:r="http://schemas.openxmlformats.org/officeDocument/2006/relationships" ref="AH269" r:id="rId259"/>
    <hyperlink xmlns:r="http://schemas.openxmlformats.org/officeDocument/2006/relationships" ref="AI269" r:id="rId260"/>
    <hyperlink xmlns:r="http://schemas.openxmlformats.org/officeDocument/2006/relationships" ref="AJ269" r:id="rId261"/>
    <hyperlink xmlns:r="http://schemas.openxmlformats.org/officeDocument/2006/relationships" ref="AK269" r:id="rId262"/>
    <hyperlink xmlns:r="http://schemas.openxmlformats.org/officeDocument/2006/relationships" ref="AL269" r:id="rId263"/>
    <hyperlink xmlns:r="http://schemas.openxmlformats.org/officeDocument/2006/relationships" ref="P280" display="https://jira.its-sib.ru/issues/?jql=issue%20in%20(TECHWIM-3206)" r:id="rId264"/>
    <hyperlink xmlns:r="http://schemas.openxmlformats.org/officeDocument/2006/relationships" ref="AC283" display="https://jira.its-sib.ru/issues/?jql=issue%20in%20(DOCCORP-22265)" r:id="rId265"/>
    <hyperlink xmlns:r="http://schemas.openxmlformats.org/officeDocument/2006/relationships" ref="AD283" display="https://jira.its-sib.ru/issues/?jql=issue%20in%20(DOCCORP-22265)" r:id="rId266"/>
    <hyperlink xmlns:r="http://schemas.openxmlformats.org/officeDocument/2006/relationships" ref="AE283" display="https://jira.its-sib.ru/issues/?jql=issue%20in%20(DOCCORP-22265)" r:id="rId267"/>
    <hyperlink xmlns:r="http://schemas.openxmlformats.org/officeDocument/2006/relationships" ref="R288" display="https://jira.its-sib.ru/issues/?jql=issue%20in%20(TECHWIM-3315)" r:id="rId268"/>
    <hyperlink xmlns:r="http://schemas.openxmlformats.org/officeDocument/2006/relationships" ref="S288" display="https://jira.its-sib.ru/issues/?jql=issue%20in%20(TECHWIM-3315)" r:id="rId269"/>
    <hyperlink xmlns:r="http://schemas.openxmlformats.org/officeDocument/2006/relationships" ref="V288" display="https://jira.its-sib.ru/issues/?jql=issue%20in%20(TECHWIM-3315)" r:id="rId270"/>
    <hyperlink xmlns:r="http://schemas.openxmlformats.org/officeDocument/2006/relationships" ref="W288" display="https://jira.its-sib.ru/issues/?jql=issue%20in%20(TECHWIM-3315)" r:id="rId271"/>
    <hyperlink xmlns:r="http://schemas.openxmlformats.org/officeDocument/2006/relationships" ref="X288" display="https://jira.its-sib.ru/issues/?jql=issue%20in%20(TECHWIM-3344,TECHWIM-3315)" r:id="rId272"/>
    <hyperlink xmlns:r="http://schemas.openxmlformats.org/officeDocument/2006/relationships" ref="Y288" display="https://jira.its-sib.ru/issues/?jql=issue%20in%20(TECHWIM-3315)" r:id="rId273"/>
    <hyperlink xmlns:r="http://schemas.openxmlformats.org/officeDocument/2006/relationships" ref="Z288" display="https://jira.its-sib.ru/issues/?jql=issue%20in%20(TECHWIM-3315)" r:id="rId274"/>
    <hyperlink xmlns:r="http://schemas.openxmlformats.org/officeDocument/2006/relationships" ref="AC288" display="https://jira.its-sib.ru/issues/?jql=issue%20in%20(TECHWIM-3315)" r:id="rId275"/>
    <hyperlink xmlns:r="http://schemas.openxmlformats.org/officeDocument/2006/relationships" ref="AD288" display="https://jira.its-sib.ru/issues/?jql=issue%20in%20(TECHWIM-3315)" r:id="rId276"/>
    <hyperlink xmlns:r="http://schemas.openxmlformats.org/officeDocument/2006/relationships" ref="P289" display="https://jira.its-sib.ru/issues/?jql=issue%20in%20(TECHWIM-2869)" r:id="rId277"/>
    <hyperlink xmlns:r="http://schemas.openxmlformats.org/officeDocument/2006/relationships" ref="V297" display="https://jira.its-sib.ru/issues/?jql=issue%20in%20(TECHWIM-3335)" r:id="rId278"/>
    <hyperlink xmlns:r="http://schemas.openxmlformats.org/officeDocument/2006/relationships" ref="W297" display="https://jira.its-sib.ru/issues/?jql=issue%20in%20(TECHWIM-3335)" r:id="rId279"/>
    <hyperlink xmlns:r="http://schemas.openxmlformats.org/officeDocument/2006/relationships" ref="X297" display="https://jira.its-sib.ru/issues/?jql=issue%20in%20(TECHWIM-3335)" r:id="rId280"/>
    <hyperlink xmlns:r="http://schemas.openxmlformats.org/officeDocument/2006/relationships" ref="Y297" display="https://jira.its-sib.ru/issues/?jql=issue%20in%20(TECHWIM-3335)" r:id="rId281"/>
    <hyperlink xmlns:r="http://schemas.openxmlformats.org/officeDocument/2006/relationships" ref="AE298" display="https://jira.its-sib.ru/issues/?jql=issue%20in%20(TECHWIM-3423)" r:id="rId282"/>
    <hyperlink xmlns:r="http://schemas.openxmlformats.org/officeDocument/2006/relationships" ref="V304" display="https://jira.its-sib.ru/issues/?jql=issue%20in%20(TECHWIM-3320)" r:id="rId283"/>
    <hyperlink xmlns:r="http://schemas.openxmlformats.org/officeDocument/2006/relationships" ref="Q306" display="https://jira.its-sib.ru/issues/?jql=issue%20in%20(TECHWIM-3303,TECHWIM-3302,TECHWIM-3301)" r:id="rId284"/>
    <hyperlink xmlns:r="http://schemas.openxmlformats.org/officeDocument/2006/relationships" ref="R306" display="https://jira.its-sib.ru/issues/?jql=issue%20in%20(TECHWIM-3315,TECHWIM-3299,TECHWIM-3299)" r:id="rId285"/>
    <hyperlink xmlns:r="http://schemas.openxmlformats.org/officeDocument/2006/relationships" ref="S306" display="https://jira.its-sib.ru/issues/?jql=issue%20in%20(TECHWIM-3315)" r:id="rId286"/>
    <hyperlink xmlns:r="http://schemas.openxmlformats.org/officeDocument/2006/relationships" ref="V306" display="https://jira.its-sib.ru/issues/?jql=issue%20in%20(TECHWIM-3335,TECHWIM-3315)" r:id="rId287"/>
    <hyperlink xmlns:r="http://schemas.openxmlformats.org/officeDocument/2006/relationships" ref="W306" display="https://jira.its-sib.ru/issues/?jql=issue%20in%20(TECHWIM-3335,TECHWIM-3315)" r:id="rId288"/>
    <hyperlink xmlns:r="http://schemas.openxmlformats.org/officeDocument/2006/relationships" ref="AC306" display="https://jira.its-sib.ru/issues/?jql=issue%20in%20(TECHWIM-3315,TECHWIM-3335)" r:id="rId289"/>
    <hyperlink xmlns:r="http://schemas.openxmlformats.org/officeDocument/2006/relationships" ref="AD306" display="https://jira.its-sib.ru/issues/?jql=issue%20in%20(TECHWIM-3315,TECHWIM-3315,TECHWIM-3315,TECHWIM-3404,TECHWIM-3381,TECHWIM-3335)" r:id="rId290"/>
    <hyperlink xmlns:r="http://schemas.openxmlformats.org/officeDocument/2006/relationships" ref="AE306" display="https://jira.its-sib.ru/issues/?jql=issue%20in%20(TECHWIM-3335)" r:id="rId291"/>
    <hyperlink xmlns:r="http://schemas.openxmlformats.org/officeDocument/2006/relationships" ref="AF306" display="https://jira.its-sib.ru/issues/?jql=issue%20in%20(TECHWIM-3335)" r:id="rId292"/>
    <hyperlink xmlns:r="http://schemas.openxmlformats.org/officeDocument/2006/relationships" ref="AG306" display="https://jira.its-sib.ru/issues/?jql=issue%20in%20(TECHWIM-3335)" r:id="rId293"/>
    <hyperlink xmlns:r="http://schemas.openxmlformats.org/officeDocument/2006/relationships" ref="AJ306" display="https://jira.its-sib.ru/issues/?jql=issue%20in%20(TECHWIM-3335)" r:id="rId294"/>
    <hyperlink xmlns:r="http://schemas.openxmlformats.org/officeDocument/2006/relationships" ref="AK306" display="https://jira.its-sib.ru/issues/?jql=issue%20in%20(TECHWIM-3335)" r:id="rId295"/>
    <hyperlink xmlns:r="http://schemas.openxmlformats.org/officeDocument/2006/relationships" ref="AL306" display="https://jira.its-sib.ru/issues/?jql=issue%20in%20(TECHWIM-3335)" r:id="rId296"/>
    <hyperlink xmlns:r="http://schemas.openxmlformats.org/officeDocument/2006/relationships" ref="P307" display="https://jira.its-sib.ru/issues/?jql=issue%20in%20(TECHWIM-2869)" r:id="rId297"/>
    <hyperlink xmlns:r="http://schemas.openxmlformats.org/officeDocument/2006/relationships" ref="Q307" display="https://jira.its-sib.ru/issues/?jql=issue%20in%20(TECHWIM-3309,TECHWIM-3309)" r:id="rId298"/>
    <hyperlink xmlns:r="http://schemas.openxmlformats.org/officeDocument/2006/relationships" ref="AC307" display="https://jira.its-sib.ru/issues/?jql=issue%20in%20(TECHWIM-3399)" r:id="rId299"/>
    <hyperlink xmlns:r="http://schemas.openxmlformats.org/officeDocument/2006/relationships" ref="W308" display="https://jira.its-sib.ru/issues/?jql=issue%20in%20(TECHWIM-3348,TECHWIM-3346)" r:id="rId300"/>
    <hyperlink xmlns:r="http://schemas.openxmlformats.org/officeDocument/2006/relationships" ref="X311" display="https://jira.its-sib.ru/issues/?jql=issue%20in%20(DOCCORP-22199)" r:id="rId301"/>
    <hyperlink xmlns:r="http://schemas.openxmlformats.org/officeDocument/2006/relationships" ref="Y311" display="https://jira.its-sib.ru/issues/?jql=issue%20in%20(DOCCORP-22199)" r:id="rId302"/>
    <hyperlink xmlns:r="http://schemas.openxmlformats.org/officeDocument/2006/relationships" ref="Z311" display="https://jira.its-sib.ru/issues/?jql=issue%20in%20(TECHWIM-3379,DOCCORP-22199,TECHWIM-3371,DOCCORP-22199,TECHWIM-3359,DOCCORP-22199)" r:id="rId303"/>
    <hyperlink xmlns:r="http://schemas.openxmlformats.org/officeDocument/2006/relationships" ref="AA311" r:id="rId304"/>
    <hyperlink xmlns:r="http://schemas.openxmlformats.org/officeDocument/2006/relationships" ref="AB311" r:id="rId305"/>
    <hyperlink xmlns:r="http://schemas.openxmlformats.org/officeDocument/2006/relationships" ref="X312" display="https://jira.its-sib.ru/issues/?jql=issue%20in%20(TECHWIM-3344,DOCCORP-22199,TECHWIM-3335,DOCCORP-22199,TECHWIM-3315,DOCCORP-22199)" r:id="rId306"/>
    <hyperlink xmlns:r="http://schemas.openxmlformats.org/officeDocument/2006/relationships" ref="Y312" display="https://jira.its-sib.ru/issues/?jql=issue%20in%20(TECHWIM-3374,DOCCORP-22199,TECHWIM-3372,DOCCORP-22199,TECHWIM-3358,DOCCORP-22199,TECHWIM-3358,DOCCORP-22199,TECHWIM-3350,DOCCORP-22199,TECHWIM-3350,DOCCORP-22199,TECHWIM-3350,DOCCORP-22199,TECHWIM-3335,DOCCORP-22199,TECHWIM-3315,DOCCORP-22199,TECHWIM-3177,DOCCORP-22199)" r:id="rId307"/>
    <hyperlink xmlns:r="http://schemas.openxmlformats.org/officeDocument/2006/relationships" ref="Z312" display="https://jira.its-sib.ru/issues/?jql=issue%20in%20(TECHWIM-3344,DOCCORP-22199,TECHWIM-3315,DOCCORP-22199,TECHWIM-3177,DOCCORP-22199,TECHWIM-3177,DOCCORP-22199,TECHWIM-3335,DOCCORP-22199)" r:id="rId308"/>
    <hyperlink xmlns:r="http://schemas.openxmlformats.org/officeDocument/2006/relationships" ref="AA312" r:id="rId309"/>
    <hyperlink xmlns:r="http://schemas.openxmlformats.org/officeDocument/2006/relationships" ref="AB312" r:id="rId310"/>
    <hyperlink xmlns:r="http://schemas.openxmlformats.org/officeDocument/2006/relationships" ref="X313" display="https://jira.its-sib.ru/issues/?jql=issue%20in%20(TECHWIM-3349,DOCCORP-22199,TECHWIM-3347,DOCCORP-22199,TECHWIM-3329,DOCCORP-22199)" r:id="rId311"/>
    <hyperlink xmlns:r="http://schemas.openxmlformats.org/officeDocument/2006/relationships" ref="Y313" display="https://jira.its-sib.ru/issues/?jql=issue%20in%20(TECHWIM-3349,DOCCORP-22199,TECHWIM-3349,DOCCORP-22199,TECHWIM-3347,DOCCORP-22199,TECHWIM-3329,DOCCORP-22199)" r:id="rId312"/>
    <hyperlink xmlns:r="http://schemas.openxmlformats.org/officeDocument/2006/relationships" ref="Z313" display="https://jira.its-sib.ru/issues/?jql=issue%20in%20(DOCCORP-22199)" r:id="rId313"/>
    <hyperlink xmlns:r="http://schemas.openxmlformats.org/officeDocument/2006/relationships" ref="AA313" r:id="rId314"/>
    <hyperlink xmlns:r="http://schemas.openxmlformats.org/officeDocument/2006/relationships" ref="AB313" r:id="rId315"/>
    <hyperlink xmlns:r="http://schemas.openxmlformats.org/officeDocument/2006/relationships" ref="R316" display="https://jira.its-sib.ru/issues/?jql=issue%20in%20(TECHWIM-3320)" r:id="rId316"/>
    <hyperlink xmlns:r="http://schemas.openxmlformats.org/officeDocument/2006/relationships" ref="S316" display="https://jira.its-sib.ru/issues/?jql=issue%20in%20(TECHWIM-3320)" r:id="rId317"/>
    <hyperlink xmlns:r="http://schemas.openxmlformats.org/officeDocument/2006/relationships" ref="V316" display="https://jira.its-sib.ru/issues/?jql=issue%20in%20(TECHWIM-3320)" r:id="rId318"/>
    <hyperlink xmlns:r="http://schemas.openxmlformats.org/officeDocument/2006/relationships" ref="P318" display="https://jira.its-sib.ru/issues/?jql=issue%20in%20(TECHWIM-3271,TECHWIM-3249)" r:id="rId319"/>
    <hyperlink xmlns:r="http://schemas.openxmlformats.org/officeDocument/2006/relationships" ref="Q318" display="https://jira.its-sib.ru/issues/?jql=issue%20in%20(TECHWIM-3271)" r:id="rId320"/>
    <hyperlink xmlns:r="http://schemas.openxmlformats.org/officeDocument/2006/relationships" ref="R318" display="https://jira.its-sib.ru/issues/?jql=issue%20in%20(TECHWIM-3315,TECHWIM-3312)" r:id="rId321"/>
    <hyperlink xmlns:r="http://schemas.openxmlformats.org/officeDocument/2006/relationships" ref="S318" display="https://jira.its-sib.ru/issues/?jql=issue%20in%20(TECHWIM-3315,TECHWIM-3312)" r:id="rId322"/>
    <hyperlink xmlns:r="http://schemas.openxmlformats.org/officeDocument/2006/relationships" ref="V318" display="https://jira.its-sib.ru/issues/?jql=issue%20in%20(TECHWIM-3335,TECHWIM-3315,TECHWIM-3312)" r:id="rId323"/>
    <hyperlink xmlns:r="http://schemas.openxmlformats.org/officeDocument/2006/relationships" ref="W318" display="https://jira.its-sib.ru/issues/?jql=issue%20in%20(TECHWIM-3335,TECHWIM-3315,TECHWIM-3354,TECHWIM-3344)" r:id="rId324"/>
    <hyperlink xmlns:r="http://schemas.openxmlformats.org/officeDocument/2006/relationships" ref="X318" display="https://jira.its-sib.ru/issues/?jql=issue%20in%20(TECHWIM-3344,TECHWIM-3335,TECHWIM-3315,TECHWIM-3361)" r:id="rId325"/>
    <hyperlink xmlns:r="http://schemas.openxmlformats.org/officeDocument/2006/relationships" ref="Y318" display="https://jira.its-sib.ru/issues/?jql=issue%20in%20(TECHWIM-3374,TECHWIM-3335,TECHWIM-3315)" r:id="rId326"/>
    <hyperlink xmlns:r="http://schemas.openxmlformats.org/officeDocument/2006/relationships" ref="Z318" display="https://jira.its-sib.ru/issues/?jql=issue%20in%20(TECHWIM-3344,TECHWIM-3315,TECHWIM-3361)" r:id="rId327"/>
    <hyperlink xmlns:r="http://schemas.openxmlformats.org/officeDocument/2006/relationships" ref="AC318" display="https://jira.its-sib.ru/issues/?jql=issue%20in%20(TECHWIM-3315,TECHWIM-3395)" r:id="rId328"/>
    <hyperlink xmlns:r="http://schemas.openxmlformats.org/officeDocument/2006/relationships" ref="AD318" display="https://jira.its-sib.ru/issues/?jql=issue%20in%20(TECHWIM-3315,TECHWIM-3366)" r:id="rId329"/>
    <hyperlink xmlns:r="http://schemas.openxmlformats.org/officeDocument/2006/relationships" ref="AE318" display="https://jira.its-sib.ru/issues/?jql=issue%20in%20(TECHWIM-3366)" r:id="rId330"/>
    <hyperlink xmlns:r="http://schemas.openxmlformats.org/officeDocument/2006/relationships" ref="X320" display="https://jira.its-sib.ru/issues/?jql=issue%20in%20(TECHWIM-3347)" r:id="rId331"/>
    <hyperlink xmlns:r="http://schemas.openxmlformats.org/officeDocument/2006/relationships" ref="Y320" display="https://jira.its-sib.ru/issues/?jql=issue%20in%20(TECHWIM-3347)" r:id="rId332"/>
    <hyperlink xmlns:r="http://schemas.openxmlformats.org/officeDocument/2006/relationships" ref="AJ323" display="https://jira.its-sib.ru/issues/?jql=issue%20in%20(TECHWIM-3461)" r:id="rId333"/>
    <hyperlink xmlns:r="http://schemas.openxmlformats.org/officeDocument/2006/relationships" ref="V325" r:id="rId334"/>
    <hyperlink xmlns:r="http://schemas.openxmlformats.org/officeDocument/2006/relationships" ref="W325" r:id="rId335"/>
    <hyperlink xmlns:r="http://schemas.openxmlformats.org/officeDocument/2006/relationships" ref="X325" r:id="rId336"/>
    <hyperlink xmlns:r="http://schemas.openxmlformats.org/officeDocument/2006/relationships" ref="Y325" r:id="rId337"/>
    <hyperlink xmlns:r="http://schemas.openxmlformats.org/officeDocument/2006/relationships" ref="Z325" r:id="rId338"/>
    <hyperlink xmlns:r="http://schemas.openxmlformats.org/officeDocument/2006/relationships" ref="R326" display="https://jira.its-sib.ru/issues/?jql=issue%20in%20(TECHWIM-3320)" r:id="rId339"/>
    <hyperlink xmlns:r="http://schemas.openxmlformats.org/officeDocument/2006/relationships" ref="S326" display="https://jira.its-sib.ru/issues/?jql=issue%20in%20(TECHWIM-3320)" r:id="rId340"/>
    <hyperlink xmlns:r="http://schemas.openxmlformats.org/officeDocument/2006/relationships" ref="Q328" display="https://jira.its-sib.ru/issues/?jql=issue%20in%20(TECHWIM-3303,TECHWIM-3302,TECHWIM-3301)" r:id="rId341"/>
    <hyperlink xmlns:r="http://schemas.openxmlformats.org/officeDocument/2006/relationships" ref="R328" display="https://jira.its-sib.ru/issues/?jql=issue%20in%20(TECHWIM-3315,TECHWIM-3299)" r:id="rId342"/>
    <hyperlink xmlns:r="http://schemas.openxmlformats.org/officeDocument/2006/relationships" ref="S328" display="https://jira.its-sib.ru/issues/?jql=issue%20in%20(TECHWIM-3315)" r:id="rId343"/>
    <hyperlink xmlns:r="http://schemas.openxmlformats.org/officeDocument/2006/relationships" ref="AC328" display="https://jira.its-sib.ru/issues/?jql=issue%20in%20(TECHWIM-3315)" r:id="rId344"/>
    <hyperlink xmlns:r="http://schemas.openxmlformats.org/officeDocument/2006/relationships" ref="AD328" display="https://jira.its-sib.ru/issues/?jql=issue%20in%20(TECHWIM-3315,TECHWIM-3315,TECHWIM-3404,TECHWIM-3381)" r:id="rId345"/>
    <hyperlink xmlns:r="http://schemas.openxmlformats.org/officeDocument/2006/relationships" ref="AE328" display="https://jira.its-sib.ru/issues/?jql=issue%20in%20(TECHWIM-3425,TECHWIM-3425,TECHWIM-3424,TECHWIM-3424)" r:id="rId346"/>
    <hyperlink xmlns:r="http://schemas.openxmlformats.org/officeDocument/2006/relationships" ref="AJ328" display="https://jira.its-sib.ru/issues/?jql=issue%20in%20(TECHWIM-3376,TECHWIM-3462,TECHWIM-3421)" r:id="rId347"/>
    <hyperlink xmlns:r="http://schemas.openxmlformats.org/officeDocument/2006/relationships" ref="AK328" display="https://jira.its-sib.ru/issues/?jql=issue%20in%20(TECHWIM-3467,TECHWIM-3376,TECHWIM-3151,TECHWIM-3462,TECHWIM-3421,TECHWIM-3066)" r:id="rId348"/>
    <hyperlink xmlns:r="http://schemas.openxmlformats.org/officeDocument/2006/relationships" ref="AL328" display="https://jira.its-sib.ru/issues/?jql=issue%20in%20(TECHWIM-3376,TECHWIM-3066)" r:id="rId349"/>
    <hyperlink xmlns:r="http://schemas.openxmlformats.org/officeDocument/2006/relationships" ref="Q329" display="https://jira.its-sib.ru/issues/?jql=issue%20in%20(TECHWIM-3309)" r:id="rId350"/>
    <hyperlink xmlns:r="http://schemas.openxmlformats.org/officeDocument/2006/relationships" ref="AC329" display="https://jira.its-sib.ru/issues/?jql=issue%20in%20(TECHWIM-3399)" r:id="rId351"/>
    <hyperlink xmlns:r="http://schemas.openxmlformats.org/officeDocument/2006/relationships" ref="AF333" display="https://jira.its-sib.ru/issues/?jql=issue%20in%20(TECHWIM-3436,DOCCORP-22305)" r:id="rId352"/>
    <hyperlink xmlns:r="http://schemas.openxmlformats.org/officeDocument/2006/relationships" ref="AG333" display="https://jira.its-sib.ru/issues/?jql=issue%20in%20(TECHWIM-3376,DOCCORP-22305,TECHWIM-3344,DOCCORP-22305)" r:id="rId353"/>
    <hyperlink xmlns:r="http://schemas.openxmlformats.org/officeDocument/2006/relationships" ref="R338" display="https://jira.its-sib.ru/issues/?jql=issue%20in%20(TECHWIM-3315,TECHWIM-3312,TECHWIM-3299)" r:id="rId354"/>
    <hyperlink xmlns:r="http://schemas.openxmlformats.org/officeDocument/2006/relationships" ref="S338" display="https://jira.its-sib.ru/issues/?jql=issue%20in%20(TECHWIM-3315,TECHWIM-3312)" r:id="rId355"/>
    <hyperlink xmlns:r="http://schemas.openxmlformats.org/officeDocument/2006/relationships" ref="V338" display="https://jira.its-sib.ru/issues/?jql=issue%20in%20(TECHWIM-3335,TECHWIM-3315,TECHWIM-3312)" r:id="rId356"/>
    <hyperlink xmlns:r="http://schemas.openxmlformats.org/officeDocument/2006/relationships" ref="W338" display="https://jira.its-sib.ru/issues/?jql=issue%20in%20(TECHWIM-3335,TECHWIM-3315,TECHWIM-3312,TECHWIM-3289)" r:id="rId357"/>
    <hyperlink xmlns:r="http://schemas.openxmlformats.org/officeDocument/2006/relationships" ref="AC338" display="https://jira.its-sib.ru/issues/?jql=issue%20in%20(TECHWIM-3344,TECHWIM-3315)" r:id="rId358"/>
    <hyperlink xmlns:r="http://schemas.openxmlformats.org/officeDocument/2006/relationships" ref="AD338" display="https://jira.its-sib.ru/issues/?jql=issue%20in%20(TECHWIM-3344,TECHWIM-3315)" r:id="rId359"/>
    <hyperlink xmlns:r="http://schemas.openxmlformats.org/officeDocument/2006/relationships" ref="AE338" display="https://jira.its-sib.ru/issues/?jql=issue%20in%20(TECHWIM-3425,TECHWIM-3425,TECHWIM-3425,TECHWIM-3424,TECHWIM-3424,TECHWIM-3424,TECHWIM-3344)" r:id="rId360"/>
    <hyperlink xmlns:r="http://schemas.openxmlformats.org/officeDocument/2006/relationships" ref="AJ338" display="https://jira.its-sib.ru/issues/?jql=issue%20in%20(TECHWIM-3445,TECHWIM-3376)" r:id="rId361"/>
    <hyperlink xmlns:r="http://schemas.openxmlformats.org/officeDocument/2006/relationships" ref="AK338" display="https://jira.its-sib.ru/issues/?jql=issue%20in%20(TECHWIM-3467,TECHWIM-3376,TECHWIM-3151,TECHWIM-3151)" r:id="rId362"/>
    <hyperlink xmlns:r="http://schemas.openxmlformats.org/officeDocument/2006/relationships" ref="AL338" display="https://jira.its-sib.ru/issues/?jql=issue%20in%20(TECHWIM-3376)" r:id="rId363"/>
    <hyperlink xmlns:r="http://schemas.openxmlformats.org/officeDocument/2006/relationships" ref="W340" display="https://jira.its-sib.ru/issues/?jql=issue%20in%20(TECHWIM-3348,TECHWIM-3346)" r:id="rId364"/>
    <hyperlink xmlns:r="http://schemas.openxmlformats.org/officeDocument/2006/relationships" ref="X343" display="https://jira.its-sib.ru/issues/?jql=issue%20in%20(DOCCORP-22198)" r:id="rId365"/>
    <hyperlink xmlns:r="http://schemas.openxmlformats.org/officeDocument/2006/relationships" ref="Y343" display="https://jira.its-sib.ru/issues/?jql=issue%20in%20(DOCCORP-22198)" r:id="rId366"/>
    <hyperlink xmlns:r="http://schemas.openxmlformats.org/officeDocument/2006/relationships" ref="Z343" display="https://jira.its-sib.ru/issues/?jql=issue%20in%20(TECHWIM-3379,DOCCORP-22198,TECHWIM-3371,DOCCORP-22198,TECHWIM-3359,DOCCORP-22198)" r:id="rId367"/>
    <hyperlink xmlns:r="http://schemas.openxmlformats.org/officeDocument/2006/relationships" ref="AA343" r:id="rId368"/>
    <hyperlink xmlns:r="http://schemas.openxmlformats.org/officeDocument/2006/relationships" ref="AB343" r:id="rId369"/>
    <hyperlink xmlns:r="http://schemas.openxmlformats.org/officeDocument/2006/relationships" ref="X344" display="https://jira.its-sib.ru/issues/?jql=issue%20in%20(TECHWIM-3344,DOCCORP-22198,TECHWIM-3335,DOCCORP-22198,TECHWIM-3315,DOCCORP-22198)" r:id="rId370"/>
    <hyperlink xmlns:r="http://schemas.openxmlformats.org/officeDocument/2006/relationships" ref="Y344" display="https://jira.its-sib.ru/issues/?jql=issue%20in%20(TECHWIM-3374,DOCCORP-22198,TECHWIM-3372,DOCCORP-22198,TECHWIM-3358,DOCCORP-22198,TECHWIM-3358,DOCCORP-22198,TECHWIM-3350,DOCCORP-22198,TECHWIM-3350,DOCCORP-22198,TECHWIM-3350,DOCCORP-22198,TECHWIM-3335,DOCCORP-22198,TECHWIM-3315,DOCCORP-22198,TECHWIM-3177,DOCCORP-22198)" r:id="rId371"/>
    <hyperlink xmlns:r="http://schemas.openxmlformats.org/officeDocument/2006/relationships" ref="Z344" display="https://jira.its-sib.ru/issues/?jql=issue%20in%20(TECHWIM-3344,DOCCORP-22198,TECHWIM-3315,DOCCORP-22198,TECHWIM-3177,DOCCORP-22198,TECHWIM-3177,DOCCORP-22198)" r:id="rId372"/>
    <hyperlink xmlns:r="http://schemas.openxmlformats.org/officeDocument/2006/relationships" ref="AA344" r:id="rId373"/>
    <hyperlink xmlns:r="http://schemas.openxmlformats.org/officeDocument/2006/relationships" ref="AB344" r:id="rId374"/>
    <hyperlink xmlns:r="http://schemas.openxmlformats.org/officeDocument/2006/relationships" ref="AF344" display="https://jira.its-sib.ru/issues/?jql=issue%20in%20(TECHWIM-3436,DOCCORP-22306,TECHWIM-3344,DOCCORP-22306)" r:id="rId375"/>
    <hyperlink xmlns:r="http://schemas.openxmlformats.org/officeDocument/2006/relationships" ref="AG344" display="https://jira.its-sib.ru/issues/?jql=issue%20in%20(TECHWIM-3437,DOCCORP-22306,TECHWIM-3376,DOCCORP-22306,TECHWIM-3344,DOCCORP-22306,TECHWIM-3344,DOCCORP-22306)" r:id="rId376"/>
    <hyperlink xmlns:r="http://schemas.openxmlformats.org/officeDocument/2006/relationships" ref="X345" display="https://jira.its-sib.ru/issues/?jql=issue%20in%20(TECHWIM-3349,DOCCORP-22198,TECHWIM-3347,DOCCORP-22198,TECHWIM-3329,DOCCORP-22198)" r:id="rId377"/>
    <hyperlink xmlns:r="http://schemas.openxmlformats.org/officeDocument/2006/relationships" ref="Y345" display="https://jira.its-sib.ru/issues/?jql=issue%20in%20(TECHWIM-3349,DOCCORP-22198,TECHWIM-3349,DOCCORP-22198,TECHWIM-3347,DOCCORP-22198,TECHWIM-3329,DOCCORP-22198)" r:id="rId378"/>
    <hyperlink xmlns:r="http://schemas.openxmlformats.org/officeDocument/2006/relationships" ref="Z345" display="https://jira.its-sib.ru/issues/?jql=issue%20in%20(DOCCORP-22198)" r:id="rId379"/>
    <hyperlink xmlns:r="http://schemas.openxmlformats.org/officeDocument/2006/relationships" ref="AA345" r:id="rId380"/>
    <hyperlink xmlns:r="http://schemas.openxmlformats.org/officeDocument/2006/relationships" ref="AB345" r:id="rId381"/>
    <hyperlink xmlns:r="http://schemas.openxmlformats.org/officeDocument/2006/relationships" ref="V353" display="https://jira.its-sib.ru/issues/?jql=issue%20in%20(TECHWIM-3338)" r:id="rId382"/>
    <hyperlink xmlns:r="http://schemas.openxmlformats.org/officeDocument/2006/relationships" ref="W353" display="https://jira.its-sib.ru/issues/?jql=issue%20in%20(TECHWIM-3338)" r:id="rId383"/>
    <hyperlink xmlns:r="http://schemas.openxmlformats.org/officeDocument/2006/relationships" ref="S354" display="https://jira.its-sib.ru/issues/?jql=issue%20in%20(TECHWIM-3328)" r:id="rId384"/>
    <hyperlink xmlns:r="http://schemas.openxmlformats.org/officeDocument/2006/relationships" ref="V354" display="https://jira.its-sib.ru/issues/?jql=issue%20in%20(TECHWIM-3328)" r:id="rId385"/>
    <hyperlink xmlns:r="http://schemas.openxmlformats.org/officeDocument/2006/relationships" ref="AD354" display="https://jira.its-sib.ru/issues/?jql=issue%20in%20(TECHWIM-3411,TECHWIM-3410)" r:id="rId386"/>
    <hyperlink xmlns:r="http://schemas.openxmlformats.org/officeDocument/2006/relationships" ref="AE354" display="https://jira.its-sib.ru/issues/?jql=issue%20in%20(TECHWIM-3411,TECHWIM-3410)" r:id="rId387"/>
    <hyperlink xmlns:r="http://schemas.openxmlformats.org/officeDocument/2006/relationships" ref="AJ354" display="https://jira.its-sib.ru/issues/?jql=issue%20in%20(TECHWIM-3460)" r:id="rId388"/>
    <hyperlink xmlns:r="http://schemas.openxmlformats.org/officeDocument/2006/relationships" ref="AK354" display="https://jira.its-sib.ru/issues/?jql=issue%20in%20(TECHWIM-3460)" r:id="rId389"/>
    <hyperlink xmlns:r="http://schemas.openxmlformats.org/officeDocument/2006/relationships" ref="W358" display="https://jira.its-sib.ru/issues/?jql=issue%20in%20(TECHWIM-3352)" r:id="rId390"/>
    <hyperlink xmlns:r="http://schemas.openxmlformats.org/officeDocument/2006/relationships" ref="X358" display="https://jira.its-sib.ru/issues/?jql=issue%20in%20(TECHWIM-3352)" r:id="rId391"/>
    <hyperlink xmlns:r="http://schemas.openxmlformats.org/officeDocument/2006/relationships" ref="P359" display="https://jira.its-sib.ru/issues/?jql=issue%20in%20(TECHWIM-3293)" r:id="rId392"/>
    <hyperlink xmlns:r="http://schemas.openxmlformats.org/officeDocument/2006/relationships" ref="AD359" display="https://jira.its-sib.ru/issues/?jql=issue%20in%20(TECHWIM-3411,TECHWIM-3410)" r:id="rId393"/>
    <hyperlink xmlns:r="http://schemas.openxmlformats.org/officeDocument/2006/relationships" ref="AE359" display="https://jira.its-sib.ru/issues/?jql=issue%20in%20(TECHWIM-3411,TECHWIM-3410)" r:id="rId394"/>
    <hyperlink xmlns:r="http://schemas.openxmlformats.org/officeDocument/2006/relationships" ref="V363" display="https://jira.its-sib.ru/issues/?jql=issue%20in%20(TECHWIM-3338)" r:id="rId395"/>
    <hyperlink xmlns:r="http://schemas.openxmlformats.org/officeDocument/2006/relationships" ref="W363" display="https://jira.its-sib.ru/issues/?jql=issue%20in%20(TECHWIM-3352,TECHWIM-3338)" r:id="rId396"/>
    <hyperlink xmlns:r="http://schemas.openxmlformats.org/officeDocument/2006/relationships" ref="X363" display="https://jira.its-sib.ru/issues/?jql=issue%20in%20(TECHWIM-3352)" r:id="rId397"/>
    <hyperlink xmlns:r="http://schemas.openxmlformats.org/officeDocument/2006/relationships" ref="P364" display="https://jira.its-sib.ru/issues/?jql=issue%20in%20(TECHWIM-3293)" r:id="rId398"/>
    <hyperlink xmlns:r="http://schemas.openxmlformats.org/officeDocument/2006/relationships" ref="S364" display="https://jira.its-sib.ru/issues/?jql=issue%20in%20(TECHWIM-3328)" r:id="rId399"/>
    <hyperlink xmlns:r="http://schemas.openxmlformats.org/officeDocument/2006/relationships" ref="V364" display="https://jira.its-sib.ru/issues/?jql=issue%20in%20(TECHWIM-3328)" r:id="rId400"/>
    <hyperlink xmlns:r="http://schemas.openxmlformats.org/officeDocument/2006/relationships" ref="AJ364" display="https://jira.its-sib.ru/issues/?jql=issue%20in%20(TECHWIM-3460)" r:id="rId401"/>
    <hyperlink xmlns:r="http://schemas.openxmlformats.org/officeDocument/2006/relationships" ref="AK364" display="https://jira.its-sib.ru/issues/?jql=issue%20in%20(TECHWIM-3460)" r:id="rId402"/>
    <hyperlink xmlns:r="http://schemas.openxmlformats.org/officeDocument/2006/relationships" ref="P377" display="https://jira.its-sib.ru/issues/?jql=issue%20in%20(TECHWIM-3279,TECHWIM-3278,TECHWIM-3243,TECHWIM-3236,TECHWIM-3209,TECHWIM-3188,TECHWIM-3124,TECHWIM-2717,TECHWIM-2244,TECHITS-1448)" r:id="rId403"/>
    <hyperlink xmlns:r="http://schemas.openxmlformats.org/officeDocument/2006/relationships" ref="Q377" display="https://jira.its-sib.ru/issues/?jql=issue%20in%20(TECHWIM-3279,TECHWIM-3278,TECHWIM-3243,TECHWIM-3236,TECHWIM-3209,TECHWIM-3188,TECHWIM-3124,TECHWIM-2717,TECHWIM-2244,TECHITS-1448)" r:id="rId404"/>
    <hyperlink xmlns:r="http://schemas.openxmlformats.org/officeDocument/2006/relationships" ref="R377" display="https://jira.its-sib.ru/issues/?jql=issue%20in%20(TECHWIM-3279,TECHWIM-3278,TECHWIM-3243,TECHWIM-3236,TECHWIM-3209,TECHWIM-3188,TECHWIM-3124,TECHWIM-2717,TECHWIM-2244,TECHWIM-1959,TECHITS-1448,TECHITS-1445)" r:id="rId405"/>
    <hyperlink xmlns:r="http://schemas.openxmlformats.org/officeDocument/2006/relationships" ref="S377" display="https://jira.its-sib.ru/issues/?jql=issue%20in%20(TECHWIM-3279,TECHWIM-3243,TECHWIM-3236,TECHWIM-3209,TECHWIM-3188,TECHWIM-3124,TECHWIM-2717,TECHWIM-2244,TECHITS-1448,TECHITS-1445)" r:id="rId406"/>
    <hyperlink xmlns:r="http://schemas.openxmlformats.org/officeDocument/2006/relationships" ref="V377" display="https://jira.its-sib.ru/issues/?jql=issue%20in%20(TECHWIM-3243,TECHWIM-3279,TECHWIM-3236,TECHWIM-3209,TECHWIM-3188,TECHWIM-3124,TECHWIM-2717,TECHWIM-2244,TECHITS-1448,TECHITS-1445)" r:id="rId407"/>
    <hyperlink xmlns:r="http://schemas.openxmlformats.org/officeDocument/2006/relationships" ref="Y377" display="https://jira.its-sib.ru/issues/?jql=issue%20in%20(TECHWIM-3365,TECHWIM-3305,TECHWIM-3304,TECHWIM-3279,TECHWIM-3236,TECHWIM-3209,TECHWIM-3188,TECHWIM-3124,TECHWIM-2717,TECHWIM-2244,TECHITS-1452,TECHITS-1448,TECHITS-1447,TECHITS-1445)" r:id="rId408"/>
    <hyperlink xmlns:r="http://schemas.openxmlformats.org/officeDocument/2006/relationships" ref="Z377" display="https://jira.its-sib.ru/issues/?jql=issue%20in%20(TECHWIM-3365,TECHWIM-3305,TECHWIM-3304,TECHWIM-3209,TECHWIM-3124,TECHWIM-2717,TECHWIM-2244,TECHITS-1445)" r:id="rId409"/>
    <hyperlink xmlns:r="http://schemas.openxmlformats.org/officeDocument/2006/relationships" ref="AC377" display="https://jira.its-sib.ru/issues/?jql=issue%20in%20(TECHWIM-3365,TECHWIM-3305,TECHWIM-3304,TECHWIM-3209,TECHWIM-3124,TECHWIM-2717,TECHWIM-2244,TECHITS-1445)" r:id="rId410"/>
    <hyperlink xmlns:r="http://schemas.openxmlformats.org/officeDocument/2006/relationships" ref="AD377" display="https://jira.its-sib.ru/issues/?jql=issue%20in%20(TECHWIM-3365,TECHWIM-3305,TECHWIM-3304,TECHWIM-3209,TECHWIM-3124,TECHWIM-2717,TECHWIM-2244,TECHITS-1445)" r:id="rId411"/>
    <hyperlink xmlns:r="http://schemas.openxmlformats.org/officeDocument/2006/relationships" ref="AE377" display="https://jira.its-sib.ru/issues/?jql=issue%20in%20(TECHWIM-3365,TECHWIM-3305,TECHWIM-3304,TECHWIM-3209,TECHWIM-3124,TECHWIM-2717,TECHWIM-2244,TECHITS-1445)" r:id="rId412"/>
    <hyperlink xmlns:r="http://schemas.openxmlformats.org/officeDocument/2006/relationships" ref="AF377" display="https://jira.its-sib.ru/issues/?jql=issue%20in%20(TECHWIM-3365,TECHWIM-3305,TECHWIM-3304,TECHWIM-3209,TECHWIM-3124,TECHWIM-2717,TECHWIM-2244,TECHITS-1445)" r:id="rId413"/>
    <hyperlink xmlns:r="http://schemas.openxmlformats.org/officeDocument/2006/relationships" ref="AG377" display="https://jira.its-sib.ru/issues/?jql=issue%20in%20(TECHWIM-3368,TECHWIM-3365,TECHWIM-3305,TECHWIM-3304,TECHWIM-3209,TECHWIM-3124,TECHWIM-2717,TECHWIM-2244,TECHITS-1445)" r:id="rId414"/>
    <hyperlink xmlns:r="http://schemas.openxmlformats.org/officeDocument/2006/relationships" ref="W378" display="https://jira.its-sib.ru/issues/?jql=issue%20in%20(DOCCORP-22180)" r:id="rId415"/>
    <hyperlink xmlns:r="http://schemas.openxmlformats.org/officeDocument/2006/relationships" ref="X378" display="https://jira.its-sib.ru/issues/?jql=issue%20in%20(DOCCORP-22180)" r:id="rId416"/>
    <hyperlink xmlns:r="http://schemas.openxmlformats.org/officeDocument/2006/relationships" ref="AJ379" display="https://jira.its-sib.ru/issues/?jql=issue%20in%20(TECHWIM-3365,DOCCORP-22330,TECHWIM-3304,DOCCORP-22330,TECHWIM-3209,DOCCORP-22330,TECHWIM-3124,DOCCORP-22330,TECHWIM-2717,DOCCORP-22330,TECHWIM-2244,DOCCORP-22330,TECHITS-1445,DOCCORP-22330)" r:id="rId417"/>
    <hyperlink xmlns:r="http://schemas.openxmlformats.org/officeDocument/2006/relationships" ref="AK379" display="https://jira.its-sib.ru/issues/?jql=issue%20in%20(TECHWIM-3365,DOCCORP-22330,TECHWIM-3304,DOCCORP-22330,TECHWIM-3209,DOCCORP-22330,TECHWIM-3124,DOCCORP-22330,TECHWIM-2717,DOCCORP-22330,TECHWIM-2244,DOCCORP-22330,TECHITS-1445,DOCCORP-22330)" r:id="rId418"/>
    <hyperlink xmlns:r="http://schemas.openxmlformats.org/officeDocument/2006/relationships" ref="AL379" display="https://jira.its-sib.ru/issues/?jql=issue%20in%20(TECHWIM-3365,DOCCORP-22330,TECHWIM-3304,DOCCORP-22330,TECHWIM-3209,DOCCORP-22330,TECHWIM-3124,DOCCORP-22330,TECHWIM-2717,DOCCORP-22330,TECHWIM-2244,DOCCORP-22330,TECHITS-1445,DOCCORP-22330)" r:id="rId419"/>
    <hyperlink xmlns:r="http://schemas.openxmlformats.org/officeDocument/2006/relationships" ref="AF385" display="https://jira.its-sib.ru/issues/?jql=issue%20in%20(TECHWIM-3427)" r:id="rId420"/>
    <hyperlink xmlns:r="http://schemas.openxmlformats.org/officeDocument/2006/relationships" ref="AG385" display="https://jira.its-sib.ru/issues/?jql=issue%20in%20(TECHWIM-3427)" r:id="rId421"/>
    <hyperlink xmlns:r="http://schemas.openxmlformats.org/officeDocument/2006/relationships" ref="AJ385" display="https://jira.its-sib.ru/issues/?jql=issue%20in%20(TECHWIM-3448,TECHWIM-3427,TECHITS-1512)" r:id="rId422"/>
    <hyperlink xmlns:r="http://schemas.openxmlformats.org/officeDocument/2006/relationships" ref="AK385" display="https://jira.its-sib.ru/issues/?jql=issue%20in%20(TECHWIM-3448,TECHWIM-3427,TECHITS-1512)" r:id="rId423"/>
    <hyperlink xmlns:r="http://schemas.openxmlformats.org/officeDocument/2006/relationships" ref="AL385" display="https://jira.its-sib.ru/issues/?jql=issue%20in%20(TECHWIM-3448,TECHWIM-3427)" r:id="rId424"/>
    <hyperlink xmlns:r="http://schemas.openxmlformats.org/officeDocument/2006/relationships" ref="S391" display="https://jira.its-sib.ru/issues/?jql=issue%20in%20(TECHWIM-3278)" r:id="rId425"/>
    <hyperlink xmlns:r="http://schemas.openxmlformats.org/officeDocument/2006/relationships" ref="AF391" display="https://jira.its-sib.ru/issues/?jql=issue%20in%20(TECHWIM-3418)" r:id="rId426"/>
    <hyperlink xmlns:r="http://schemas.openxmlformats.org/officeDocument/2006/relationships" ref="AG391" display="https://jira.its-sib.ru/issues/?jql=issue%20in%20(TECHWIM-3418)" r:id="rId427"/>
    <hyperlink xmlns:r="http://schemas.openxmlformats.org/officeDocument/2006/relationships" ref="W392" display="https://jira.its-sib.ru/issues/?jql=issue%20in%20(DOCCORP-22181)" r:id="rId428"/>
    <hyperlink xmlns:r="http://schemas.openxmlformats.org/officeDocument/2006/relationships" ref="X392" display="https://jira.its-sib.ru/issues/?jql=issue%20in%20(DOCCORP-22181)" r:id="rId429"/>
    <hyperlink xmlns:r="http://schemas.openxmlformats.org/officeDocument/2006/relationships" ref="AJ392" display="https://jira.its-sib.ru/issues/?jql=issue%20in%20(DOCCORP-22331)" r:id="rId430"/>
    <hyperlink xmlns:r="http://schemas.openxmlformats.org/officeDocument/2006/relationships" ref="AK392" display="https://jira.its-sib.ru/issues/?jql=issue%20in%20(DOCCORP-22331)" r:id="rId431"/>
    <hyperlink xmlns:r="http://schemas.openxmlformats.org/officeDocument/2006/relationships" ref="AL392" display="https://jira.its-sib.ru/issues/?jql=issue%20in%20(DOCCORP-22331)" r:id="rId432"/>
    <hyperlink xmlns:r="http://schemas.openxmlformats.org/officeDocument/2006/relationships" ref="AL396" r:id="rId433"/>
    <hyperlink xmlns:r="http://schemas.openxmlformats.org/officeDocument/2006/relationships" ref="R406" display="https://jira.its-sib.ru/issues/?jql=issue%20in%20(TECHWIM-3317)" r:id="rId434"/>
    <hyperlink xmlns:r="http://schemas.openxmlformats.org/officeDocument/2006/relationships" ref="V406" display="https://jira.its-sib.ru/issues/?jql=issue%20in%20(TECHWIM-3332)" r:id="rId435"/>
    <hyperlink xmlns:r="http://schemas.openxmlformats.org/officeDocument/2006/relationships" ref="P410" display="https://jira.its-sib.ru/issues/?jql=issue%20in%20(TECHWIM-2888,TECHWIM-2733)" r:id="rId436"/>
    <hyperlink xmlns:r="http://schemas.openxmlformats.org/officeDocument/2006/relationships" ref="Q410" display="https://jira.its-sib.ru/issues/?jql=issue%20in%20(TECHWIM-2888,TECHWIM-2733)" r:id="rId437"/>
    <hyperlink xmlns:r="http://schemas.openxmlformats.org/officeDocument/2006/relationships" ref="R410" display="https://jira.its-sib.ru/issues/?jql=issue%20in%20(TECHWIM-2888,TECHWIM-2733)" r:id="rId438"/>
    <hyperlink xmlns:r="http://schemas.openxmlformats.org/officeDocument/2006/relationships" ref="S410" display="https://jira.its-sib.ru/issues/?jql=issue%20in%20(TECHWIM-2888,TECHWIM-2733)" r:id="rId439"/>
    <hyperlink xmlns:r="http://schemas.openxmlformats.org/officeDocument/2006/relationships" ref="V410" display="https://jira.its-sib.ru/issues/?jql=issue%20in%20(TECHWIM-2888,TECHWIM-2733)" r:id="rId440"/>
    <hyperlink xmlns:r="http://schemas.openxmlformats.org/officeDocument/2006/relationships" ref="W410" display="https://jira.its-sib.ru/issues/?jql=issue%20in%20(TECHWIM-2888,TECHWIM-2733)" r:id="rId441"/>
    <hyperlink xmlns:r="http://schemas.openxmlformats.org/officeDocument/2006/relationships" ref="X410" display="https://jira.its-sib.ru/issues/?jql=issue%20in%20(TECHWIM-2888,TECHWIM-2733)" r:id="rId442"/>
    <hyperlink xmlns:r="http://schemas.openxmlformats.org/officeDocument/2006/relationships" ref="Y410" display="https://jira.its-sib.ru/issues/?jql=issue%20in%20(TECHWIM-2888,TECHWIM-2733)" r:id="rId443"/>
    <hyperlink xmlns:r="http://schemas.openxmlformats.org/officeDocument/2006/relationships" ref="Z410" display="https://jira.its-sib.ru/issues/?jql=issue%20in%20(TECHWIM-2888,TECHWIM-2733)" r:id="rId444"/>
    <hyperlink xmlns:r="http://schemas.openxmlformats.org/officeDocument/2006/relationships" ref="AC410" display="https://jira.its-sib.ru/issues/?jql=issue%20in%20(TECHWIM-2888,TECHWIM-2733)" r:id="rId445"/>
    <hyperlink xmlns:r="http://schemas.openxmlformats.org/officeDocument/2006/relationships" ref="AD410" display="https://jira.its-sib.ru/issues/?jql=issue%20in%20(TECHWIM-2888,TECHWIM-2733)" r:id="rId446"/>
    <hyperlink xmlns:r="http://schemas.openxmlformats.org/officeDocument/2006/relationships" ref="AE410" display="https://jira.its-sib.ru/issues/?jql=issue%20in%20(TECHWIM-2888,TECHWIM-2733)" r:id="rId447"/>
    <hyperlink xmlns:r="http://schemas.openxmlformats.org/officeDocument/2006/relationships" ref="AF410" display="https://jira.its-sib.ru/issues/?jql=issue%20in%20(TECHWIM-2888,TECHWIM-2733)" r:id="rId448"/>
    <hyperlink xmlns:r="http://schemas.openxmlformats.org/officeDocument/2006/relationships" ref="AG410" display="https://jira.its-sib.ru/issues/?jql=issue%20in%20(TECHWIM-2888,TECHWIM-2733)" r:id="rId449"/>
    <hyperlink xmlns:r="http://schemas.openxmlformats.org/officeDocument/2006/relationships" ref="AJ410" display="https://jira.its-sib.ru/issues/?jql=issue%20in%20(TECHWIM-2888,TECHWIM-2733)" r:id="rId450"/>
    <hyperlink xmlns:r="http://schemas.openxmlformats.org/officeDocument/2006/relationships" ref="AK410" display="https://jira.its-sib.ru/issues/?jql=issue%20in%20(TECHWIM-2888,TECHWIM-2733)" r:id="rId451"/>
    <hyperlink xmlns:r="http://schemas.openxmlformats.org/officeDocument/2006/relationships" ref="AL410" display="https://jira.its-sib.ru/issues/?jql=issue%20in%20(TECHWIM-2888,TECHWIM-2733)" r:id="rId452"/>
    <hyperlink xmlns:r="http://schemas.openxmlformats.org/officeDocument/2006/relationships" ref="P411" display="https://jira.its-sib.ru/issues/?jql=issue%20in%20(TECHWIM-2885)" r:id="rId453"/>
    <hyperlink xmlns:r="http://schemas.openxmlformats.org/officeDocument/2006/relationships" ref="Q411" display="https://jira.its-sib.ru/issues/?jql=issue%20in%20(TECHWIM-2885)" r:id="rId454"/>
    <hyperlink xmlns:r="http://schemas.openxmlformats.org/officeDocument/2006/relationships" ref="R411" display="https://jira.its-sib.ru/issues/?jql=issue%20in%20(TECHWIM-2885)" r:id="rId455"/>
    <hyperlink xmlns:r="http://schemas.openxmlformats.org/officeDocument/2006/relationships" ref="S411" display="https://jira.its-sib.ru/issues/?jql=issue%20in%20(TECHWIM-2885)" r:id="rId456"/>
    <hyperlink xmlns:r="http://schemas.openxmlformats.org/officeDocument/2006/relationships" ref="V411" display="https://jira.its-sib.ru/issues/?jql=issue%20in%20(TECHWIM-2885)" r:id="rId457"/>
    <hyperlink xmlns:r="http://schemas.openxmlformats.org/officeDocument/2006/relationships" ref="W411" display="https://jira.its-sib.ru/issues/?jql=issue%20in%20(TECHWIM-2885)" r:id="rId458"/>
    <hyperlink xmlns:r="http://schemas.openxmlformats.org/officeDocument/2006/relationships" ref="X411" display="https://jira.its-sib.ru/issues/?jql=issue%20in%20(TECHWIM-2885)" r:id="rId459"/>
    <hyperlink xmlns:r="http://schemas.openxmlformats.org/officeDocument/2006/relationships" ref="P412" display="https://jira.its-sib.ru/issues/?jql=issue%20in%20(TECHWIM-2137)" r:id="rId460"/>
    <hyperlink xmlns:r="http://schemas.openxmlformats.org/officeDocument/2006/relationships" ref="Q412" display="https://jira.its-sib.ru/issues/?jql=issue%20in%20(TECHWIM-2137)" r:id="rId461"/>
    <hyperlink xmlns:r="http://schemas.openxmlformats.org/officeDocument/2006/relationships" ref="R412" display="https://jira.its-sib.ru/issues/?jql=issue%20in%20(TECHWIM-2137)" r:id="rId462"/>
    <hyperlink xmlns:r="http://schemas.openxmlformats.org/officeDocument/2006/relationships" ref="P413" display="https://jira.its-sib.ru/issues/?jql=issue%20in%20(TECHWIM-3255,TECHWIM-3286,TECHWIM-2933)" r:id="rId463"/>
    <hyperlink xmlns:r="http://schemas.openxmlformats.org/officeDocument/2006/relationships" ref="Q413" display="https://jira.its-sib.ru/issues/?jql=issue%20in%20(TECHWIM-2933)" r:id="rId464"/>
    <hyperlink xmlns:r="http://schemas.openxmlformats.org/officeDocument/2006/relationships" ref="R413" display="https://jira.its-sib.ru/issues/?jql=issue%20in%20(TECHWIM-2933)" r:id="rId465"/>
    <hyperlink xmlns:r="http://schemas.openxmlformats.org/officeDocument/2006/relationships" ref="S413" display="https://jira.its-sib.ru/issues/?jql=issue%20in%20(TECHWIM-2933)" r:id="rId466"/>
    <hyperlink xmlns:r="http://schemas.openxmlformats.org/officeDocument/2006/relationships" ref="V413" display="https://jira.its-sib.ru/issues/?jql=issue%20in%20(TECHWIM-2933)" r:id="rId467"/>
    <hyperlink xmlns:r="http://schemas.openxmlformats.org/officeDocument/2006/relationships" ref="W413" display="https://jira.its-sib.ru/issues/?jql=issue%20in%20(TECHWIM-2933)" r:id="rId468"/>
    <hyperlink xmlns:r="http://schemas.openxmlformats.org/officeDocument/2006/relationships" ref="X413" display="https://jira.its-sib.ru/issues/?jql=issue%20in%20(TECHWIM-2933)" r:id="rId469"/>
    <hyperlink xmlns:r="http://schemas.openxmlformats.org/officeDocument/2006/relationships" ref="Z413" display="https://jira.its-sib.ru/issues/?jql=issue%20in%20(TECHWIM-3377)" r:id="rId470"/>
    <hyperlink xmlns:r="http://schemas.openxmlformats.org/officeDocument/2006/relationships" ref="AC413" display="https://jira.its-sib.ru/issues/?jql=issue%20in%20(TECHWIM-3377)" r:id="rId471"/>
    <hyperlink xmlns:r="http://schemas.openxmlformats.org/officeDocument/2006/relationships" ref="AD413" display="https://jira.its-sib.ru/issues/?jql=issue%20in%20(TECHWIM-3377)" r:id="rId472"/>
    <hyperlink xmlns:r="http://schemas.openxmlformats.org/officeDocument/2006/relationships" ref="AE413" display="https://jira.its-sib.ru/issues/?jql=issue%20in%20(TECHWIM-3377)" r:id="rId473"/>
    <hyperlink xmlns:r="http://schemas.openxmlformats.org/officeDocument/2006/relationships" ref="P414" display="https://jira.its-sib.ru/issues/?jql=issue%20in%20(TECHWIM-3275)" r:id="rId474"/>
    <hyperlink xmlns:r="http://schemas.openxmlformats.org/officeDocument/2006/relationships" ref="Q415" display="https://jira.its-sib.ru/issues/?jql=issue%20in%20(TECHWIM-3295)" r:id="rId475"/>
    <hyperlink xmlns:r="http://schemas.openxmlformats.org/officeDocument/2006/relationships" ref="AD415" display="https://jira.its-sib.ru/issues/?jql=issue%20in%20(TECHWIM-3408)" r:id="rId476"/>
    <hyperlink xmlns:r="http://schemas.openxmlformats.org/officeDocument/2006/relationships" ref="AE415" display="https://jira.its-sib.ru/issues/?jql=issue%20in%20(TECHWIM-3408)" r:id="rId477"/>
    <hyperlink xmlns:r="http://schemas.openxmlformats.org/officeDocument/2006/relationships" ref="AF415" display="https://jira.its-sib.ru/issues/?jql=issue%20in%20(TECHWIM-3408)" r:id="rId478"/>
    <hyperlink xmlns:r="http://schemas.openxmlformats.org/officeDocument/2006/relationships" ref="X416" display="https://jira.its-sib.ru/issues/?jql=issue%20in%20(TECHWIM-3369)" r:id="rId479"/>
    <hyperlink xmlns:r="http://schemas.openxmlformats.org/officeDocument/2006/relationships" ref="Y416" display="https://jira.its-sib.ru/issues/?jql=issue%20in%20(TECHWIM-3360)" r:id="rId480"/>
    <hyperlink xmlns:r="http://schemas.openxmlformats.org/officeDocument/2006/relationships" ref="AF416" display="https://jira.its-sib.ru/issues/?jql=issue%20in%20(TECHWIM-3433)" r:id="rId481"/>
    <hyperlink xmlns:r="http://schemas.openxmlformats.org/officeDocument/2006/relationships" ref="AK416" display="https://jira.its-sib.ru/issues/?jql=issue%20in%20(TECHWIM-3432)" r:id="rId482"/>
    <hyperlink xmlns:r="http://schemas.openxmlformats.org/officeDocument/2006/relationships" ref="AC417" display="https://jira.its-sib.ru/issues/?jql=issue%20in%20(TECHWIM-3389)" r:id="rId483"/>
    <hyperlink xmlns:r="http://schemas.openxmlformats.org/officeDocument/2006/relationships" ref="AD417" display="https://jira.its-sib.ru/issues/?jql=issue%20in%20(TECHWIM-3400)" r:id="rId484"/>
    <hyperlink xmlns:r="http://schemas.openxmlformats.org/officeDocument/2006/relationships" ref="AF419" display="https://jira.its-sib.ru/issues/?jql=issue%20in%20(TECHWIM-3429)" r:id="rId485"/>
    <hyperlink xmlns:r="http://schemas.openxmlformats.org/officeDocument/2006/relationships" ref="AG419" display="https://jira.its-sib.ru/issues/?jql=issue%20in%20(TECHWIM-3429)" r:id="rId486"/>
    <hyperlink xmlns:r="http://schemas.openxmlformats.org/officeDocument/2006/relationships" ref="AJ419" display="https://jira.its-sib.ru/issues/?jql=issue%20in%20(TECHWIM-3429)" r:id="rId487"/>
    <hyperlink xmlns:r="http://schemas.openxmlformats.org/officeDocument/2006/relationships" ref="AK419" display="https://jira.its-sib.ru/issues/?jql=issue%20in%20(TECHWIM-3429)" r:id="rId488"/>
    <hyperlink xmlns:r="http://schemas.openxmlformats.org/officeDocument/2006/relationships" ref="AL419" display="https://jira.its-sib.ru/issues/?jql=issue%20in%20(TECHWIM-3429)" r:id="rId489"/>
    <hyperlink xmlns:r="http://schemas.openxmlformats.org/officeDocument/2006/relationships" ref="H420" display="https://jira.its-sib.ru/issues/?jql=issue%20in%20(DOCCORP-22075)" r:id="rId490"/>
    <hyperlink xmlns:r="http://schemas.openxmlformats.org/officeDocument/2006/relationships" ref="I420" display="https://jira.its-sib.ru/issues/?jql=issue%20in%20(DOCCORP-22076)" r:id="rId491"/>
    <hyperlink xmlns:r="http://schemas.openxmlformats.org/officeDocument/2006/relationships" ref="P424" display="https://jira.its-sib.ru/issues/?jql=issue%20in%20(TECHWIM-3272)" r:id="rId492"/>
    <hyperlink xmlns:r="http://schemas.openxmlformats.org/officeDocument/2006/relationships" ref="AE429" display="https://jira.its-sib.ru/issues/?jql=issue%20in%20(TECHFVF-68)" r:id="rId493"/>
    <hyperlink xmlns:r="http://schemas.openxmlformats.org/officeDocument/2006/relationships" ref="AF429" display="https://jira.its-sib.ru/issues/?jql=issue%20in%20(TECHFVF-69)" r:id="rId494"/>
    <hyperlink xmlns:r="http://schemas.openxmlformats.org/officeDocument/2006/relationships" ref="AG429" display="https://jira.its-sib.ru/issues/?jql=issue%20in%20(TECHFVF-69)" r:id="rId495"/>
    <hyperlink xmlns:r="http://schemas.openxmlformats.org/officeDocument/2006/relationships" ref="AJ429" display="https://jira.its-sib.ru/issues/?jql=issue%20in%20(TECHFVF-70)" r:id="rId496"/>
    <hyperlink xmlns:r="http://schemas.openxmlformats.org/officeDocument/2006/relationships" ref="AK429" display="https://jira.its-sib.ru/issues/?jql=issue%20in%20(TECHFVF-70)" r:id="rId497"/>
    <hyperlink xmlns:r="http://schemas.openxmlformats.org/officeDocument/2006/relationships" ref="AL429" display="https://jira.its-sib.ru/issues/?jql=issue%20in%20(TECHFVF-70)" r:id="rId498"/>
    <hyperlink xmlns:r="http://schemas.openxmlformats.org/officeDocument/2006/relationships" ref="L431" display="https://jira.its-sib.ru/issues/?jql=issue%20in%20(0,DOCCORP-22112)" r:id="rId499"/>
    <hyperlink xmlns:r="http://schemas.openxmlformats.org/officeDocument/2006/relationships" ref="M431" display="https://jira.its-sib.ru/issues/?jql=issue%20in%20(0,DOCCORP-22113)" r:id="rId500"/>
    <hyperlink xmlns:r="http://schemas.openxmlformats.org/officeDocument/2006/relationships" ref="S431" display="https://jira.its-sib.ru/issues/?jql=issue%20in%20(0,DOCCORP-22155)" r:id="rId501"/>
    <hyperlink xmlns:r="http://schemas.openxmlformats.org/officeDocument/2006/relationships" ref="P432" display="https://jira.its-sib.ru/issues/?jql=issue%20in%20(TECHWIM-2162)" r:id="rId502"/>
    <hyperlink xmlns:r="http://schemas.openxmlformats.org/officeDocument/2006/relationships" ref="Q432" display="https://jira.its-sib.ru/issues/?jql=issue%20in%20(TECHWIM-2162)" r:id="rId503"/>
    <hyperlink xmlns:r="http://schemas.openxmlformats.org/officeDocument/2006/relationships" ref="R432" display="https://jira.its-sib.ru/issues/?jql=issue%20in%20(TECHWIM-2162)" r:id="rId504"/>
    <hyperlink xmlns:r="http://schemas.openxmlformats.org/officeDocument/2006/relationships" ref="S432" display="https://jira.its-sib.ru/issues/?jql=issue%20in%20(TECHWIM-2162)" r:id="rId505"/>
    <hyperlink xmlns:r="http://schemas.openxmlformats.org/officeDocument/2006/relationships" ref="V432" display="https://jira.its-sib.ru/issues/?jql=issue%20in%20(TECHWIM-2162)" r:id="rId506"/>
    <hyperlink xmlns:r="http://schemas.openxmlformats.org/officeDocument/2006/relationships" ref="AK432" display="https://jira.its-sib.ru/issues/?jql=issue%20in%20(TECHWIM-3473)" r:id="rId507"/>
    <hyperlink xmlns:r="http://schemas.openxmlformats.org/officeDocument/2006/relationships" ref="AL432" display="https://jira.its-sib.ru/issues/?jql=issue%20in%20(TECHWIM-3473)" r:id="rId508"/>
    <hyperlink xmlns:r="http://schemas.openxmlformats.org/officeDocument/2006/relationships" ref="P433" display="https://jira.its-sib.ru/issues/?jql=issue%20in%20(TECHWIM-3253)" r:id="rId509"/>
    <hyperlink xmlns:r="http://schemas.openxmlformats.org/officeDocument/2006/relationships" ref="Q433" display="https://jira.its-sib.ru/issues/?jql=issue%20in%20(TECHWIM-3247)" r:id="rId510"/>
    <hyperlink xmlns:r="http://schemas.openxmlformats.org/officeDocument/2006/relationships" ref="S433" display="https://jira.its-sib.ru/issues/?jql=issue%20in%20(TECHWIM-3298)" r:id="rId511"/>
    <hyperlink xmlns:r="http://schemas.openxmlformats.org/officeDocument/2006/relationships" ref="S434" display="https://jira.its-sib.ru/issues/?jql=issue%20in%20(TECHWIM-3240)" r:id="rId512"/>
    <hyperlink xmlns:r="http://schemas.openxmlformats.org/officeDocument/2006/relationships" ref="V434" display="https://jira.its-sib.ru/issues/?jql=issue%20in%20(TECHITS-1479)" r:id="rId513"/>
    <hyperlink xmlns:r="http://schemas.openxmlformats.org/officeDocument/2006/relationships" ref="V435" display="https://jira.its-sib.ru/issues/?jql=issue%20in%20(TECHWIM-3329)" r:id="rId514"/>
    <hyperlink xmlns:r="http://schemas.openxmlformats.org/officeDocument/2006/relationships" ref="V436" display="https://jira.its-sib.ru/issues/?jql=issue%20in%20(TECHWIM-3175)" r:id="rId515"/>
    <hyperlink xmlns:r="http://schemas.openxmlformats.org/officeDocument/2006/relationships" ref="Z437" display="https://jira.its-sib.ru/issues/?jql=issue%20in%20(TECHWIM-3380)" r:id="rId516"/>
    <hyperlink xmlns:r="http://schemas.openxmlformats.org/officeDocument/2006/relationships" ref="AC437" display="https://jira.its-sib.ru/issues/?jql=issue%20in%20(TECHWIM-3380)" r:id="rId517"/>
    <hyperlink xmlns:r="http://schemas.openxmlformats.org/officeDocument/2006/relationships" ref="AK438" display="https://jira.its-sib.ru/issues/?jql=issue%20in%20(TECHWIM-3455)" r:id="rId518"/>
    <hyperlink xmlns:r="http://schemas.openxmlformats.org/officeDocument/2006/relationships" ref="H442" display="https://jira.its-sib.ru/issues/?jql=issue%20in%20(0,DOCCORP-22056)" r:id="rId519"/>
    <hyperlink xmlns:r="http://schemas.openxmlformats.org/officeDocument/2006/relationships" ref="I442" display="https://jira.its-sib.ru/issues/?jql=issue%20in%20(0,DOCCORP-22058)" r:id="rId520"/>
    <hyperlink xmlns:r="http://schemas.openxmlformats.org/officeDocument/2006/relationships" ref="J442" display="https://jira.its-sib.ru/issues/?jql=issue%20in%20(0,DOCCORP-22059)" r:id="rId521"/>
    <hyperlink xmlns:r="http://schemas.openxmlformats.org/officeDocument/2006/relationships" ref="K442" display="https://jira.its-sib.ru/issues/?jql=issue%20in%20(0,DOCCORP-22060)" r:id="rId522"/>
    <hyperlink xmlns:r="http://schemas.openxmlformats.org/officeDocument/2006/relationships" ref="P444" display="https://jira.its-sib.ru/issues/?jql=issue%20in%20(TECHWIM-3149)" r:id="rId523"/>
    <hyperlink xmlns:r="http://schemas.openxmlformats.org/officeDocument/2006/relationships" ref="Q444" display="https://jira.its-sib.ru/issues/?jql=issue%20in%20(TECHWIM-3149)" r:id="rId524"/>
    <hyperlink xmlns:r="http://schemas.openxmlformats.org/officeDocument/2006/relationships" ref="R444" display="https://jira.its-sib.ru/issues/?jql=issue%20in%20(TECHWIM-3149)" r:id="rId525"/>
    <hyperlink xmlns:r="http://schemas.openxmlformats.org/officeDocument/2006/relationships" ref="S444" display="https://jira.its-sib.ru/issues/?jql=issue%20in%20(TECHWIM-3149)" r:id="rId526"/>
    <hyperlink xmlns:r="http://schemas.openxmlformats.org/officeDocument/2006/relationships" ref="V444" display="https://jira.its-sib.ru/issues/?jql=issue%20in%20(TECHWIM-3149)" r:id="rId527"/>
    <hyperlink xmlns:r="http://schemas.openxmlformats.org/officeDocument/2006/relationships" ref="W444" display="https://jira.its-sib.ru/issues/?jql=issue%20in%20(TECHWIM-3149)" r:id="rId528"/>
    <hyperlink xmlns:r="http://schemas.openxmlformats.org/officeDocument/2006/relationships" ref="P446" display="https://jira.its-sib.ru/issues/?jql=issue%20in%20(TECHWIM-3277)" r:id="rId529"/>
    <hyperlink xmlns:r="http://schemas.openxmlformats.org/officeDocument/2006/relationships" ref="Q446" display="https://jira.its-sib.ru/issues/?jql=issue%20in%20(TECHWIM-3277)" r:id="rId530"/>
    <hyperlink xmlns:r="http://schemas.openxmlformats.org/officeDocument/2006/relationships" ref="R446" display="https://jira.its-sib.ru/issues/?jql=issue%20in%20(TECHWIM-3277)" r:id="rId531"/>
    <hyperlink xmlns:r="http://schemas.openxmlformats.org/officeDocument/2006/relationships" ref="S446" display="https://jira.its-sib.ru/issues/?jql=issue%20in%20(TECHWIM-3277)" r:id="rId532"/>
    <hyperlink xmlns:r="http://schemas.openxmlformats.org/officeDocument/2006/relationships" ref="V446" display="https://jira.its-sib.ru/issues/?jql=issue%20in%20(TECHWIM-3277)" r:id="rId533"/>
    <hyperlink xmlns:r="http://schemas.openxmlformats.org/officeDocument/2006/relationships" ref="W446" display="https://jira.its-sib.ru/issues/?jql=issue%20in%20(TECHWIM-3277)" r:id="rId534"/>
    <hyperlink xmlns:r="http://schemas.openxmlformats.org/officeDocument/2006/relationships" ref="X446" display="https://jira.its-sib.ru/issues/?jql=issue%20in%20(TECHWIM-3277)" r:id="rId535"/>
    <hyperlink xmlns:r="http://schemas.openxmlformats.org/officeDocument/2006/relationships" ref="P453" display="https://jira.its-sib.ru/issues/?jql=issue%20in%20(TECHWIM-3078)" r:id="rId536"/>
    <hyperlink xmlns:r="http://schemas.openxmlformats.org/officeDocument/2006/relationships" ref="Q453" display="https://jira.its-sib.ru/issues/?jql=issue%20in%20(TECHWIM-3078)" r:id="rId537"/>
    <hyperlink xmlns:r="http://schemas.openxmlformats.org/officeDocument/2006/relationships" ref="V453" display="https://jira.its-sib.ru/issues/?jql=issue%20in%20(TECHWIM-3330)" r:id="rId538"/>
    <hyperlink xmlns:r="http://schemas.openxmlformats.org/officeDocument/2006/relationships" ref="P455" display="https://jira.its-sib.ru/issues/?jql=issue%20in%20(TECHWIM-3274)" r:id="rId539"/>
    <hyperlink xmlns:r="http://schemas.openxmlformats.org/officeDocument/2006/relationships" ref="Q455" display="https://jira.its-sib.ru/issues/?jql=issue%20in%20(TECHWIM-3274)" r:id="rId540"/>
    <hyperlink xmlns:r="http://schemas.openxmlformats.org/officeDocument/2006/relationships" ref="Y455" display="https://jira.its-sib.ru/issues/?jql=issue%20in%20(TECHWIM-3367)" r:id="rId541"/>
    <hyperlink xmlns:r="http://schemas.openxmlformats.org/officeDocument/2006/relationships" ref="Z455" display="https://jira.its-sib.ru/issues/?jql=issue%20in%20(TECHWIM-3367)" r:id="rId542"/>
    <hyperlink xmlns:r="http://schemas.openxmlformats.org/officeDocument/2006/relationships" ref="P456" display="https://jira.its-sib.ru/issues/?jql=issue%20in%20(TECHWIM-3255)" r:id="rId543"/>
    <hyperlink xmlns:r="http://schemas.openxmlformats.org/officeDocument/2006/relationships" ref="V457" display="https://jira.its-sib.ru/issues/?jql=issue%20in%20(TECHWIM-3341)" r:id="rId544"/>
    <hyperlink xmlns:r="http://schemas.openxmlformats.org/officeDocument/2006/relationships" ref="AJ458" display="https://jira.its-sib.ru/issues/?jql=issue%20in%20(TECHWIM-3449)" r:id="rId545"/>
    <hyperlink xmlns:r="http://schemas.openxmlformats.org/officeDocument/2006/relationships" ref="AK458" display="https://jira.its-sib.ru/issues/?jql=issue%20in%20(TECHWIM-3466)" r:id="rId546"/>
    <hyperlink xmlns:r="http://schemas.openxmlformats.org/officeDocument/2006/relationships" ref="P461" display="https://jira.its-sib.ru/issues/?jql=issue%20in%20(TECHWIM-3294,TECHWIM-3208)" r:id="rId547"/>
    <hyperlink xmlns:r="http://schemas.openxmlformats.org/officeDocument/2006/relationships" ref="Q461" display="https://jira.its-sib.ru/issues/?jql=issue%20in%20(TECHWIM-3208)" r:id="rId548"/>
    <hyperlink xmlns:r="http://schemas.openxmlformats.org/officeDocument/2006/relationships" ref="R461" display="https://jira.its-sib.ru/issues/?jql=issue%20in%20(TECHWIM-3208)" r:id="rId549"/>
    <hyperlink xmlns:r="http://schemas.openxmlformats.org/officeDocument/2006/relationships" ref="S461" display="https://jira.its-sib.ru/issues/?jql=issue%20in%20(TECHWIM-3208)" r:id="rId550"/>
    <hyperlink xmlns:r="http://schemas.openxmlformats.org/officeDocument/2006/relationships" ref="V461" display="https://jira.its-sib.ru/issues/?jql=issue%20in%20(TECHWIM-3208,TECHWIM-2056)" r:id="rId551"/>
    <hyperlink xmlns:r="http://schemas.openxmlformats.org/officeDocument/2006/relationships" ref="W461" display="https://jira.its-sib.ru/issues/?jql=issue%20in%20(TECHWIM-3208,TECHWIM-2056)" r:id="rId552"/>
    <hyperlink xmlns:r="http://schemas.openxmlformats.org/officeDocument/2006/relationships" ref="X461" display="https://jira.its-sib.ru/issues/?jql=issue%20in%20(TECHWIM-3208,TECHWIM-2056)" r:id="rId553"/>
    <hyperlink xmlns:r="http://schemas.openxmlformats.org/officeDocument/2006/relationships" ref="Y461" display="https://jira.its-sib.ru/issues/?jql=issue%20in%20(TECHWIM-3208,TECHWIM-2056)" r:id="rId554"/>
    <hyperlink xmlns:r="http://schemas.openxmlformats.org/officeDocument/2006/relationships" ref="Z461" display="https://jira.its-sib.ru/issues/?jql=issue%20in%20(TECHWIM-3208,TECHWIM-2056)" r:id="rId555"/>
    <hyperlink xmlns:r="http://schemas.openxmlformats.org/officeDocument/2006/relationships" ref="AC461" display="https://jira.its-sib.ru/issues/?jql=issue%20in%20(TECHWIM-3387,TECHWIM-3208,TECHWIM-2056)" r:id="rId556"/>
    <hyperlink xmlns:r="http://schemas.openxmlformats.org/officeDocument/2006/relationships" ref="AD461" display="https://jira.its-sib.ru/issues/?jql=issue%20in%20(TECHWIM-3208,TECHWIM-2056)" r:id="rId557"/>
    <hyperlink xmlns:r="http://schemas.openxmlformats.org/officeDocument/2006/relationships" ref="P462" display="https://jira.its-sib.ru/issues/?jql=issue%20in%20(TECHWIM-3207)" r:id="rId558"/>
    <hyperlink xmlns:r="http://schemas.openxmlformats.org/officeDocument/2006/relationships" ref="Q462" display="https://jira.its-sib.ru/issues/?jql=issue%20in%20(TECHWIM-3207)" r:id="rId559"/>
    <hyperlink xmlns:r="http://schemas.openxmlformats.org/officeDocument/2006/relationships" ref="R462" display="https://jira.its-sib.ru/issues/?jql=issue%20in%20(TECHWIM-3207)" r:id="rId560"/>
    <hyperlink xmlns:r="http://schemas.openxmlformats.org/officeDocument/2006/relationships" ref="S462" display="https://jira.its-sib.ru/issues/?jql=issue%20in%20(TECHWIM-3207)" r:id="rId561"/>
    <hyperlink xmlns:r="http://schemas.openxmlformats.org/officeDocument/2006/relationships" ref="V462" display="https://jira.its-sib.ru/issues/?jql=issue%20in%20(TECHWIM-3207)" r:id="rId562"/>
    <hyperlink xmlns:r="http://schemas.openxmlformats.org/officeDocument/2006/relationships" ref="P463" display="https://jira.its-sib.ru/issues/?jql=issue%20in%20(TECHWIM-2830)" r:id="rId563"/>
    <hyperlink xmlns:r="http://schemas.openxmlformats.org/officeDocument/2006/relationships" ref="Q463" display="https://jira.its-sib.ru/issues/?jql=issue%20in%20(TECHWIM-2830)" r:id="rId564"/>
    <hyperlink xmlns:r="http://schemas.openxmlformats.org/officeDocument/2006/relationships" ref="R463" display="https://jira.its-sib.ru/issues/?jql=issue%20in%20(TECHWIM-2830)" r:id="rId565"/>
    <hyperlink xmlns:r="http://schemas.openxmlformats.org/officeDocument/2006/relationships" ref="S463" display="https://jira.its-sib.ru/issues/?jql=issue%20in%20(TECHWIM-2830)" r:id="rId566"/>
    <hyperlink xmlns:r="http://schemas.openxmlformats.org/officeDocument/2006/relationships" ref="V463" display="https://jira.its-sib.ru/issues/?jql=issue%20in%20(TECHWIM-2830)" r:id="rId567"/>
    <hyperlink xmlns:r="http://schemas.openxmlformats.org/officeDocument/2006/relationships" ref="W463" display="https://jira.its-sib.ru/issues/?jql=issue%20in%20(TECHWIM-2830)" r:id="rId568"/>
    <hyperlink xmlns:r="http://schemas.openxmlformats.org/officeDocument/2006/relationships" ref="X463" display="https://jira.its-sib.ru/issues/?jql=issue%20in%20(TECHWIM-2830)" r:id="rId569"/>
    <hyperlink xmlns:r="http://schemas.openxmlformats.org/officeDocument/2006/relationships" ref="Y463" display="https://jira.its-sib.ru/issues/?jql=issue%20in%20(TECHWIM-2830)" r:id="rId570"/>
    <hyperlink xmlns:r="http://schemas.openxmlformats.org/officeDocument/2006/relationships" ref="Z463" display="https://jira.its-sib.ru/issues/?jql=issue%20in%20(TECHWIM-2830)" r:id="rId571"/>
    <hyperlink xmlns:r="http://schemas.openxmlformats.org/officeDocument/2006/relationships" ref="AC463" display="https://jira.its-sib.ru/issues/?jql=issue%20in%20(TECHWIM-2830)" r:id="rId572"/>
    <hyperlink xmlns:r="http://schemas.openxmlformats.org/officeDocument/2006/relationships" ref="AD463" display="https://jira.its-sib.ru/issues/?jql=issue%20in%20(TECHWIM-2830)" r:id="rId573"/>
    <hyperlink xmlns:r="http://schemas.openxmlformats.org/officeDocument/2006/relationships" ref="AE463" display="https://jira.its-sib.ru/issues/?jql=issue%20in%20(TECHWIM-2830)" r:id="rId574"/>
    <hyperlink xmlns:r="http://schemas.openxmlformats.org/officeDocument/2006/relationships" ref="AF463" display="https://jira.its-sib.ru/issues/?jql=issue%20in%20(TECHWIM-2830)" r:id="rId575"/>
    <hyperlink xmlns:r="http://schemas.openxmlformats.org/officeDocument/2006/relationships" ref="AG463" display="https://jira.its-sib.ru/issues/?jql=issue%20in%20(TECHWIM-2830)" r:id="rId576"/>
    <hyperlink xmlns:r="http://schemas.openxmlformats.org/officeDocument/2006/relationships" ref="AJ463" display="https://jira.its-sib.ru/issues/?jql=issue%20in%20(TECHWIM-2830)" r:id="rId577"/>
    <hyperlink xmlns:r="http://schemas.openxmlformats.org/officeDocument/2006/relationships" ref="AK463" display="https://jira.its-sib.ru/issues/?jql=issue%20in%20(TECHWIM-2830)" r:id="rId578"/>
    <hyperlink xmlns:r="http://schemas.openxmlformats.org/officeDocument/2006/relationships" ref="AL463" display="https://jira.its-sib.ru/issues/?jql=issue%20in%20(TECHWIM-2830)" r:id="rId579"/>
    <hyperlink xmlns:r="http://schemas.openxmlformats.org/officeDocument/2006/relationships" ref="R465" display="https://jira.its-sib.ru/issues/?jql=issue%20in%20(TECHWIM-2874)" r:id="rId580"/>
    <hyperlink xmlns:r="http://schemas.openxmlformats.org/officeDocument/2006/relationships" ref="W466" display="https://jira.its-sib.ru/issues/?jql=issue%20in%20(TECHWIM-3345)" r:id="rId581"/>
    <hyperlink xmlns:r="http://schemas.openxmlformats.org/officeDocument/2006/relationships" ref="AD467" display="https://jira.its-sib.ru/issues/?jql=issue%20in%20(TECHWIM-3417)" r:id="rId582"/>
    <hyperlink xmlns:r="http://schemas.openxmlformats.org/officeDocument/2006/relationships" ref="AE467" display="https://jira.its-sib.ru/issues/?jql=issue%20in%20(TECHWIM-3417)" r:id="rId583"/>
    <hyperlink xmlns:r="http://schemas.openxmlformats.org/officeDocument/2006/relationships" ref="AF467" display="https://jira.its-sib.ru/issues/?jql=issue%20in%20(TECHWIM-3417,TECHWIM-3416)" r:id="rId584"/>
    <hyperlink xmlns:r="http://schemas.openxmlformats.org/officeDocument/2006/relationships" ref="AG467" display="https://jira.its-sib.ru/issues/?jql=issue%20in%20(TECHWIM-3417,TECHWIM-3416)" r:id="rId585"/>
    <hyperlink xmlns:r="http://schemas.openxmlformats.org/officeDocument/2006/relationships" ref="AJ467" display="https://jira.its-sib.ru/issues/?jql=issue%20in%20(TECHWIM-3417,TECHWIM-3416)" r:id="rId586"/>
    <hyperlink xmlns:r="http://schemas.openxmlformats.org/officeDocument/2006/relationships" ref="AK467" display="https://jira.its-sib.ru/issues/?jql=issue%20in%20(TECHWIM-3417,TECHWIM-3416)" r:id="rId587"/>
    <hyperlink xmlns:r="http://schemas.openxmlformats.org/officeDocument/2006/relationships" ref="AL467" display="https://jira.its-sib.ru/issues/?jql=issue%20in%20(TECHWIM-3417,TECHWIM-3416)" r:id="rId588"/>
    <hyperlink xmlns:r="http://schemas.openxmlformats.org/officeDocument/2006/relationships" ref="AE468" display="https://jira.its-sib.ru/issues/?jql=issue%20in%20(TECHWIM-3422,TECHWIM-3208,TECHWIM-2056)" r:id="rId589"/>
    <hyperlink xmlns:r="http://schemas.openxmlformats.org/officeDocument/2006/relationships" ref="AF468" display="https://jira.its-sib.ru/issues/?jql=issue%20in%20(TECHWIM-3208,TECHWIM-2056)" r:id="rId590"/>
    <hyperlink xmlns:r="http://schemas.openxmlformats.org/officeDocument/2006/relationships" ref="AG468" display="https://jira.its-sib.ru/issues/?jql=issue%20in%20(TECHWIM-3208,TECHWIM-2056)" r:id="rId591"/>
    <hyperlink xmlns:r="http://schemas.openxmlformats.org/officeDocument/2006/relationships" ref="AJ468" display="https://jira.its-sib.ru/issues/?jql=issue%20in%20(TECHWIM-3208,TECHWIM-2056)" r:id="rId592"/>
    <hyperlink xmlns:r="http://schemas.openxmlformats.org/officeDocument/2006/relationships" ref="AK468" display="https://jira.its-sib.ru/issues/?jql=issue%20in%20(TECHWIM-3208,TECHWIM-2056)" r:id="rId593"/>
    <hyperlink xmlns:r="http://schemas.openxmlformats.org/officeDocument/2006/relationships" ref="AL468" display="https://jira.its-sib.ru/issues/?jql=issue%20in%20(TECHWIM-3208,TECHWIM-2056)" r:id="rId594"/>
    <hyperlink xmlns:r="http://schemas.openxmlformats.org/officeDocument/2006/relationships" ref="AJ471" display="https://jira.its-sib.ru/issues/?jql=issue%20in%20(TECHWIM-3465)" r:id="rId595"/>
    <hyperlink xmlns:r="http://schemas.openxmlformats.org/officeDocument/2006/relationships" ref="AK471" display="https://jira.its-sib.ru/issues/?jql=issue%20in%20(TECHWIM-3465)" r:id="rId596"/>
    <hyperlink xmlns:r="http://schemas.openxmlformats.org/officeDocument/2006/relationships" ref="AL471" display="https://jira.its-sib.ru/issues/?jql=issue%20in%20(TECHWIM-3465)" r:id="rId597"/>
    <hyperlink xmlns:r="http://schemas.openxmlformats.org/officeDocument/2006/relationships" ref="N472" display="https://jira.its-sib.ru/issues/?jql=issue%20in%20(DOCCORP-22095)" r:id="rId598"/>
    <hyperlink xmlns:r="http://schemas.openxmlformats.org/officeDocument/2006/relationships" ref="O472" display="https://jira.its-sib.ru/issues/?jql=issue%20in%20(DOCCORP-22096)" r:id="rId599"/>
    <hyperlink xmlns:r="http://schemas.openxmlformats.org/officeDocument/2006/relationships" ref="P480" display="https://jira.its-sib.ru/issues/?jql=issue%20in%20(TECHITS-1453)" r:id="rId600"/>
    <hyperlink xmlns:r="http://schemas.openxmlformats.org/officeDocument/2006/relationships" ref="Q480" display="https://jira.its-sib.ru/issues/?jql=issue%20in%20(TECHITS-1453)" r:id="rId601"/>
    <hyperlink xmlns:r="http://schemas.openxmlformats.org/officeDocument/2006/relationships" ref="R480" display="https://jira.its-sib.ru/issues/?jql=issue%20in%20(TECHITS-1453)" r:id="rId602"/>
    <hyperlink xmlns:r="http://schemas.openxmlformats.org/officeDocument/2006/relationships" ref="S480" display="https://jira.its-sib.ru/issues/?jql=issue%20in%20(TECHITS-1453)" r:id="rId603"/>
    <hyperlink xmlns:r="http://schemas.openxmlformats.org/officeDocument/2006/relationships" ref="AK483" display="https://jira.its-sib.ru/issues/?jql=issue%20in%20(TECHWIM-3472)" r:id="rId604"/>
    <hyperlink xmlns:r="http://schemas.openxmlformats.org/officeDocument/2006/relationships" ref="AL483" display="https://jira.its-sib.ru/issues/?jql=issue%20in%20(TECHWIM-3472)" r:id="rId605"/>
    <hyperlink xmlns:r="http://schemas.openxmlformats.org/officeDocument/2006/relationships" ref="P487" display="https://jira.its-sib.ru/issues/?jql=issue%20in%20(TECHITS-1413)" r:id="rId606"/>
    <hyperlink xmlns:r="http://schemas.openxmlformats.org/officeDocument/2006/relationships" ref="Q487" display="https://jira.its-sib.ru/issues/?jql=issue%20in%20(TECHITS-1413)" r:id="rId607"/>
    <hyperlink xmlns:r="http://schemas.openxmlformats.org/officeDocument/2006/relationships" ref="R487" display="https://jira.its-sib.ru/issues/?jql=issue%20in%20(TECHITS-1413)" r:id="rId608"/>
    <hyperlink xmlns:r="http://schemas.openxmlformats.org/officeDocument/2006/relationships" ref="S487" display="https://jira.its-sib.ru/issues/?jql=issue%20in%20(TECHITS-1413)" r:id="rId609"/>
    <hyperlink xmlns:r="http://schemas.openxmlformats.org/officeDocument/2006/relationships" ref="V487" display="https://jira.its-sib.ru/issues/?jql=issue%20in%20(TECHITS-1413)" r:id="rId610"/>
    <hyperlink xmlns:r="http://schemas.openxmlformats.org/officeDocument/2006/relationships" ref="W487" display="https://jira.its-sib.ru/issues/?jql=issue%20in%20(TECHITS-1413)" r:id="rId611"/>
    <hyperlink xmlns:r="http://schemas.openxmlformats.org/officeDocument/2006/relationships" ref="X487" display="https://jira.its-sib.ru/issues/?jql=issue%20in%20(TECHITS-1413)" r:id="rId612"/>
    <hyperlink xmlns:r="http://schemas.openxmlformats.org/officeDocument/2006/relationships" ref="Y487" display="https://jira.its-sib.ru/issues/?jql=issue%20in%20(TECHITS-1413)" r:id="rId613"/>
    <hyperlink xmlns:r="http://schemas.openxmlformats.org/officeDocument/2006/relationships" ref="Z487" display="https://jira.its-sib.ru/issues/?jql=issue%20in%20(TECHITS-1413)" r:id="rId614"/>
    <hyperlink xmlns:r="http://schemas.openxmlformats.org/officeDocument/2006/relationships" ref="AB488" r:id="rId615"/>
    <hyperlink xmlns:r="http://schemas.openxmlformats.org/officeDocument/2006/relationships" ref="AC488" display="https://jira.its-sib.ru/issues/?jql=issue%20in%20(DOCCORP-22170)" r:id="rId616"/>
    <hyperlink xmlns:r="http://schemas.openxmlformats.org/officeDocument/2006/relationships" ref="AD488" display="https://jira.its-sib.ru/issues/?jql=issue%20in%20(DOCCORP-22170)" r:id="rId617"/>
    <hyperlink xmlns:r="http://schemas.openxmlformats.org/officeDocument/2006/relationships" ref="AE488" display="https://jira.its-sib.ru/issues/?jql=issue%20in%20(DOCCORP-22170)" r:id="rId618"/>
    <hyperlink xmlns:r="http://schemas.openxmlformats.org/officeDocument/2006/relationships" ref="AF488" display="https://jira.its-sib.ru/issues/?jql=issue%20in%20(DOCCORP-22170)" r:id="rId619"/>
    <hyperlink xmlns:r="http://schemas.openxmlformats.org/officeDocument/2006/relationships" ref="AG488" display="https://jira.its-sib.ru/issues/?jql=issue%20in%20(DOCCORP-22170)" r:id="rId620"/>
    <hyperlink xmlns:r="http://schemas.openxmlformats.org/officeDocument/2006/relationships" ref="AH488" r:id="rId621"/>
    <hyperlink xmlns:r="http://schemas.openxmlformats.org/officeDocument/2006/relationships" ref="AL489" display="https://jira.its-sib.ru/issues/?jql=issue%20in%20(DOCCORP-22412)" r:id="rId622"/>
    <hyperlink xmlns:r="http://schemas.openxmlformats.org/officeDocument/2006/relationships" ref="J494" display="https://jira.its-sib.ru/issues/?jql=issue%20in%20(0,DOCCORP-22077)" r:id="rId623"/>
    <hyperlink xmlns:r="http://schemas.openxmlformats.org/officeDocument/2006/relationships" ref="K494" display="https://jira.its-sib.ru/issues/?jql=issue%20in%20(0,DOCCORP-22078)" r:id="rId624"/>
    <hyperlink xmlns:r="http://schemas.openxmlformats.org/officeDocument/2006/relationships" ref="R496" display="https://jira.its-sib.ru/issues/?jql=issue%20in%20(TECHWIM-3315)" r:id="rId625"/>
    <hyperlink xmlns:r="http://schemas.openxmlformats.org/officeDocument/2006/relationships" ref="R497" display="https://jira.its-sib.ru/issues/?jql=issue%20in%20(TECHWIM-3314)" r:id="rId626"/>
    <hyperlink xmlns:r="http://schemas.openxmlformats.org/officeDocument/2006/relationships" ref="R498" display="https://jira.its-sib.ru/issues/?jql=issue%20in%20(TECHWIM-3310)" r:id="rId627"/>
    <hyperlink xmlns:r="http://schemas.openxmlformats.org/officeDocument/2006/relationships" ref="AF498" display="https://jira.its-sib.ru/issues/?jql=issue%20in%20(TECHWIM-3380)" r:id="rId628"/>
    <hyperlink xmlns:r="http://schemas.openxmlformats.org/officeDocument/2006/relationships" ref="AG498" display="https://jira.its-sib.ru/issues/?jql=issue%20in%20(TECHWIM-3380)" r:id="rId629"/>
    <hyperlink xmlns:r="http://schemas.openxmlformats.org/officeDocument/2006/relationships" ref="AJ498" display="https://jira.its-sib.ru/issues/?jql=issue%20in%20(TECHWIM-3380)" r:id="rId630"/>
    <hyperlink xmlns:r="http://schemas.openxmlformats.org/officeDocument/2006/relationships" ref="AK498" display="https://jira.its-sib.ru/issues/?jql=issue%20in%20(TECHWIM-3380)" r:id="rId631"/>
    <hyperlink xmlns:r="http://schemas.openxmlformats.org/officeDocument/2006/relationships" ref="W499" display="https://jira.its-sib.ru/issues/?jql=issue%20in%20(TECHWIM-3343)" r:id="rId632"/>
    <hyperlink xmlns:r="http://schemas.openxmlformats.org/officeDocument/2006/relationships" ref="X500" display="https://jira.its-sib.ru/issues/?jql=issue%20in%20(TECHWIM-3343)" r:id="rId633"/>
    <hyperlink xmlns:r="http://schemas.openxmlformats.org/officeDocument/2006/relationships" ref="Y500" display="https://jira.its-sib.ru/issues/?jql=issue%20in%20(TECHWIM-3343)" r:id="rId634"/>
    <hyperlink xmlns:r="http://schemas.openxmlformats.org/officeDocument/2006/relationships" ref="Z500" display="https://jira.its-sib.ru/issues/?jql=issue%20in%20(TECHWIM-3343)" r:id="rId635"/>
    <hyperlink xmlns:r="http://schemas.openxmlformats.org/officeDocument/2006/relationships" ref="AC500" display="https://jira.its-sib.ru/issues/?jql=issue%20in%20(TECHWIM-3343)" r:id="rId636"/>
    <hyperlink xmlns:r="http://schemas.openxmlformats.org/officeDocument/2006/relationships" ref="AD500" display="https://jira.its-sib.ru/issues/?jql=issue%20in%20(TECHWIM-3343)" r:id="rId637"/>
    <hyperlink xmlns:r="http://schemas.openxmlformats.org/officeDocument/2006/relationships" ref="AE500" display="https://jira.its-sib.ru/issues/?jql=issue%20in%20(TECHWIM-3343)" r:id="rId638"/>
    <hyperlink xmlns:r="http://schemas.openxmlformats.org/officeDocument/2006/relationships" ref="AD501" display="https://jira.its-sib.ru/issues/?jql=issue%20in%20(TECHWIM-3405)" r:id="rId639"/>
    <hyperlink xmlns:r="http://schemas.openxmlformats.org/officeDocument/2006/relationships" ref="AD502" display="https://jira.its-sib.ru/issues/?jql=issue%20in%20(TECHWIM-3391,TECHWIM-3339)" r:id="rId640"/>
    <hyperlink xmlns:r="http://schemas.openxmlformats.org/officeDocument/2006/relationships" ref="AJ502" display="https://jira.its-sib.ru/issues/?jql=issue%20in%20(TECHWIM-3454)" r:id="rId641"/>
    <hyperlink xmlns:r="http://schemas.openxmlformats.org/officeDocument/2006/relationships" ref="AE503" display="https://jira.its-sib.ru/issues/?jql=issue%20in%20(TECHWIM-3420)" r:id="rId642"/>
    <hyperlink xmlns:r="http://schemas.openxmlformats.org/officeDocument/2006/relationships" ref="AL503" display="https://jira.its-sib.ru/issues/?jql=issue%20in%20(TECHWIM-3480)" r:id="rId643"/>
    <hyperlink xmlns:r="http://schemas.openxmlformats.org/officeDocument/2006/relationships" ref="AF504" display="https://jira.its-sib.ru/issues/?jql=issue%20in%20(TECHWIM-3446,DOCCORP-22338)" r:id="rId644"/>
    <hyperlink xmlns:r="http://schemas.openxmlformats.org/officeDocument/2006/relationships" ref="AG505" display="https://jira.its-sib.ru/issues/?jql=issue%20in%20(DOCCORP-22348)" r:id="rId645"/>
    <hyperlink xmlns:r="http://schemas.openxmlformats.org/officeDocument/2006/relationships" ref="L507" display="https://jira.its-sib.ru/issues/?jql=issue%20in%20(0,DOCCORP-22044)" r:id="rId646"/>
    <hyperlink xmlns:r="http://schemas.openxmlformats.org/officeDocument/2006/relationships" ref="M507" display="https://jira.its-sib.ru/issues/?jql=issue%20in%20(0,DOCCORP-22045)" r:id="rId647"/>
    <hyperlink xmlns:r="http://schemas.openxmlformats.org/officeDocument/2006/relationships" ref="N507" display="https://jira.its-sib.ru/issues/?jql=issue%20in%20(0,DOCCORP-22046)" r:id="rId648"/>
    <hyperlink xmlns:r="http://schemas.openxmlformats.org/officeDocument/2006/relationships" ref="O507" display="https://jira.its-sib.ru/issues/?jql=issue%20in%20(0,DOCCORP-22047)" r:id="rId649"/>
    <hyperlink xmlns:r="http://schemas.openxmlformats.org/officeDocument/2006/relationships" ref="P509" display="https://jira.its-sib.ru/issues/?jql=issue%20in%20(TECHWIM-3292)" r:id="rId650"/>
    <hyperlink xmlns:r="http://schemas.openxmlformats.org/officeDocument/2006/relationships" ref="AL509" display="https://jira.its-sib.ru/issues/?jql=issue%20in%20(TECHWIM-3477)" r:id="rId651"/>
    <hyperlink xmlns:r="http://schemas.openxmlformats.org/officeDocument/2006/relationships" ref="R510" display="https://jira.its-sib.ru/issues/?jql=issue%20in%20(TECHWIM-3311)" r:id="rId652"/>
    <hyperlink xmlns:r="http://schemas.openxmlformats.org/officeDocument/2006/relationships" ref="S510" display="https://jira.its-sib.ru/issues/?jql=issue%20in%20(TECHWIM-3311)" r:id="rId653"/>
    <hyperlink xmlns:r="http://schemas.openxmlformats.org/officeDocument/2006/relationships" ref="W510" display="https://jira.its-sib.ru/issues/?jql=issue%20in%20(TECHWIM-3356,TECHWIM-3355)" r:id="rId654"/>
    <hyperlink xmlns:r="http://schemas.openxmlformats.org/officeDocument/2006/relationships" ref="V511" display="https://jira.its-sib.ru/issues/?jql=issue%20in%20(TECHWIM-3340)" r:id="rId655"/>
    <hyperlink xmlns:r="http://schemas.openxmlformats.org/officeDocument/2006/relationships" ref="V512" display="https://jira.its-sib.ru/issues/?jql=issue%20in%20(TECHWIM-3337)" r:id="rId656"/>
    <hyperlink xmlns:r="http://schemas.openxmlformats.org/officeDocument/2006/relationships" ref="AF512" display="https://jira.its-sib.ru/issues/?jql=issue%20in%20(TECHWIM-3444)" r:id="rId657"/>
    <hyperlink xmlns:r="http://schemas.openxmlformats.org/officeDocument/2006/relationships" ref="V513" display="https://jira.its-sib.ru/issues/?jql=issue%20in%20(TECHWIM-3336)" r:id="rId658"/>
    <hyperlink xmlns:r="http://schemas.openxmlformats.org/officeDocument/2006/relationships" ref="X514" display="https://jira.its-sib.ru/issues/?jql=issue%20in%20(TECHWIM-3356,TECHWIM-3355)" r:id="rId659"/>
    <hyperlink xmlns:r="http://schemas.openxmlformats.org/officeDocument/2006/relationships" ref="Y514" display="https://jira.its-sib.ru/issues/?jql=issue%20in%20(TECHWIM-3356,TECHWIM-3355)" r:id="rId660"/>
    <hyperlink xmlns:r="http://schemas.openxmlformats.org/officeDocument/2006/relationships" ref="Z514" display="https://jira.its-sib.ru/issues/?jql=issue%20in%20(TECHWIM-3356,TECHWIM-3355)" r:id="rId661"/>
    <hyperlink xmlns:r="http://schemas.openxmlformats.org/officeDocument/2006/relationships" ref="AC514" display="https://jira.its-sib.ru/issues/?jql=issue%20in%20(TECHWIM-3394,TECHWIM-3356,TECHWIM-3355)" r:id="rId662"/>
    <hyperlink xmlns:r="http://schemas.openxmlformats.org/officeDocument/2006/relationships" ref="AF514" display="https://jira.its-sib.ru/issues/?jql=issue%20in%20(TECHWIM-3441)" r:id="rId663"/>
    <hyperlink xmlns:r="http://schemas.openxmlformats.org/officeDocument/2006/relationships" ref="AG514" display="https://jira.its-sib.ru/issues/?jql=issue%20in%20(TECHWIM-3441)" r:id="rId664"/>
    <hyperlink xmlns:r="http://schemas.openxmlformats.org/officeDocument/2006/relationships" ref="AJ515" display="https://jira.its-sib.ru/issues/?jql=issue%20in%20(TECHWIM-3465)" r:id="rId665"/>
    <hyperlink xmlns:r="http://schemas.openxmlformats.org/officeDocument/2006/relationships" ref="AJ516" display="https://jira.its-sib.ru/issues/?jql=issue%20in%20(TECHWIM-3452)" r:id="rId666"/>
    <hyperlink xmlns:r="http://schemas.openxmlformats.org/officeDocument/2006/relationships" ref="AK516" display="https://jira.its-sib.ru/issues/?jql=issue%20in%20(TECHWIM-3452)" r:id="rId667"/>
    <hyperlink xmlns:r="http://schemas.openxmlformats.org/officeDocument/2006/relationships" ref="AL516" display="https://jira.its-sib.ru/issues/?jql=issue%20in%20(TECHWIM-3452)" r:id="rId668"/>
    <hyperlink xmlns:r="http://schemas.openxmlformats.org/officeDocument/2006/relationships" ref="AK517" display="https://jira.its-sib.ru/issues/?jql=issue%20in%20(TECHWIM-3471)" r:id="rId669"/>
    <hyperlink xmlns:r="http://schemas.openxmlformats.org/officeDocument/2006/relationships" ref="AF525" display="https://jira.its-sib.ru/issues/?jql=issue%20in%20(DOCCORP-22294)" r:id="rId670"/>
    <hyperlink xmlns:r="http://schemas.openxmlformats.org/officeDocument/2006/relationships" ref="AG525" display="https://jira.its-sib.ru/issues/?jql=issue%20in%20(DOCCORP-22294)" r:id="rId671"/>
    <hyperlink xmlns:r="http://schemas.openxmlformats.org/officeDocument/2006/relationships" ref="K532" display="https://jira.its-sib.ru/issues/?jql=issue%20in%20(DOCCORP-22123)" r:id="rId672"/>
    <hyperlink xmlns:r="http://schemas.openxmlformats.org/officeDocument/2006/relationships" ref="Y533" display="https://jira.its-sib.ru/issues/?jql=issue%20in%20(DOCCORP-22225)" r:id="rId673"/>
    <hyperlink xmlns:r="http://schemas.openxmlformats.org/officeDocument/2006/relationships" ref="Z533" display="https://jira.its-sib.ru/issues/?jql=issue%20in%20(DOCCORP-22225)" r:id="rId674"/>
    <hyperlink xmlns:r="http://schemas.openxmlformats.org/officeDocument/2006/relationships" ref="AH534" display="https://jira.its-sib.ru/issues/?jql=issue%20in%20(SPAUTO-669,DOCCORP-22356)" r:id="rId675"/>
    <hyperlink xmlns:r="http://schemas.openxmlformats.org/officeDocument/2006/relationships" ref="AI534" display="https://jira.its-sib.ru/issues/?jql=issue%20in%20(SPAUTO-669,DOCCORP-22359)" r:id="rId676"/>
    <hyperlink xmlns:r="http://schemas.openxmlformats.org/officeDocument/2006/relationships" ref="AD535" display="https://jira.its-sib.ru/issues/?jql=issue%20in%20(DOCCORP-22267)" r:id="rId677"/>
    <hyperlink xmlns:r="http://schemas.openxmlformats.org/officeDocument/2006/relationships" ref="AE535" display="https://jira.its-sib.ru/issues/?jql=issue%20in%20(SPAUTO-669,DOCCORP-22267)" r:id="rId678"/>
    <hyperlink xmlns:r="http://schemas.openxmlformats.org/officeDocument/2006/relationships" ref="AF535" display="https://jira.its-sib.ru/issues/?jql=issue%20in%20(SPAUTO-669,DOCCORP-22267)" r:id="rId679"/>
    <hyperlink xmlns:r="http://schemas.openxmlformats.org/officeDocument/2006/relationships" ref="AG535" display="https://jira.its-sib.ru/issues/?jql=issue%20in%20(SPAUTO-669,DOCCORP-22267)" r:id="rId680"/>
    <hyperlink xmlns:r="http://schemas.openxmlformats.org/officeDocument/2006/relationships" ref="AH535" r:id="rId681"/>
    <hyperlink xmlns:r="http://schemas.openxmlformats.org/officeDocument/2006/relationships" ref="AI535" r:id="rId682"/>
    <hyperlink xmlns:r="http://schemas.openxmlformats.org/officeDocument/2006/relationships" ref="AJ535" display="https://jira.its-sib.ru/issues/?jql=issue%20in%20(SPAUTO-669,DOCCORP-22267)" r:id="rId683"/>
    <hyperlink xmlns:r="http://schemas.openxmlformats.org/officeDocument/2006/relationships" ref="AK535" display="https://jira.its-sib.ru/issues/?jql=issue%20in%20(SPAUTO-669,DOCCORP-22267)" r:id="rId684"/>
    <hyperlink xmlns:r="http://schemas.openxmlformats.org/officeDocument/2006/relationships" ref="AL535" display="https://jira.its-sib.ru/issues/?jql=issue%20in%20(SPAUTO-669,DOCCORP-22267)" r:id="rId685"/>
    <hyperlink xmlns:r="http://schemas.openxmlformats.org/officeDocument/2006/relationships" ref="AF540" display="https://jira.its-sib.ru/issues/?jql=issue%20in%20(SPAUTO-670)" r:id="rId686"/>
    <hyperlink xmlns:r="http://schemas.openxmlformats.org/officeDocument/2006/relationships" ref="AL541" display="https://jira.its-sib.ru/issues/?jql=issue%20in%20(SPAUTO-671)" r:id="rId687"/>
    <hyperlink xmlns:r="http://schemas.openxmlformats.org/officeDocument/2006/relationships" ref="R544" display="https://jira.its-sib.ru/issues/?jql=issue%20in%20(SPAUTO-667)" r:id="rId688"/>
    <hyperlink xmlns:r="http://schemas.openxmlformats.org/officeDocument/2006/relationships" ref="S545" display="https://jira.its-sib.ru/issues/?jql=issue%20in%20(SPAUTO-668)" r:id="rId689"/>
    <hyperlink xmlns:r="http://schemas.openxmlformats.org/officeDocument/2006/relationships" ref="L546" display="https://jira.its-sib.ru/issues/?jql=issue%20in%20(DOCCORP-22074)" r:id="rId690"/>
    <hyperlink xmlns:r="http://schemas.openxmlformats.org/officeDocument/2006/relationships" ref="P547" display="https://jira.its-sib.ru/issues/?jql=issue%20in%20(SPAUTO-667,DOCCORP-22071)" r:id="rId691"/>
    <hyperlink xmlns:r="http://schemas.openxmlformats.org/officeDocument/2006/relationships" ref="Q547" display="https://jira.its-sib.ru/issues/?jql=issue%20in%20(SPAUTO-667,DOCCORP-22071)" r:id="rId692"/>
    <hyperlink xmlns:r="http://schemas.openxmlformats.org/officeDocument/2006/relationships" ref="P550" display="https://jira.its-sib.ru/issues/?jql=issue%20in%20(TECHITS-1449)" r:id="rId693"/>
    <hyperlink xmlns:r="http://schemas.openxmlformats.org/officeDocument/2006/relationships" ref="Q550" display="https://jira.its-sib.ru/issues/?jql=issue%20in%20(TECHITS-1449)" r:id="rId694"/>
    <hyperlink xmlns:r="http://schemas.openxmlformats.org/officeDocument/2006/relationships" ref="R550" display="https://jira.its-sib.ru/issues/?jql=issue%20in%20(TECHITS-1449)" r:id="rId695"/>
    <hyperlink xmlns:r="http://schemas.openxmlformats.org/officeDocument/2006/relationships" ref="S550" display="https://jira.its-sib.ru/issues/?jql=issue%20in%20(TECHITS-1449)" r:id="rId696"/>
    <hyperlink xmlns:r="http://schemas.openxmlformats.org/officeDocument/2006/relationships" ref="V550" display="https://jira.its-sib.ru/issues/?jql=issue%20in%20(TECHITS-1449)" r:id="rId697"/>
    <hyperlink xmlns:r="http://schemas.openxmlformats.org/officeDocument/2006/relationships" ref="W550" display="https://jira.its-sib.ru/issues/?jql=issue%20in%20(TECHITS-1449)" r:id="rId698"/>
    <hyperlink xmlns:r="http://schemas.openxmlformats.org/officeDocument/2006/relationships" ref="X550" display="https://jira.its-sib.ru/issues/?jql=issue%20in%20(TECHITS-1449)" r:id="rId699"/>
    <hyperlink xmlns:r="http://schemas.openxmlformats.org/officeDocument/2006/relationships" ref="Y550" display="https://jira.its-sib.ru/issues/?jql=issue%20in%20(TECHITS-1449)" r:id="rId700"/>
    <hyperlink xmlns:r="http://schemas.openxmlformats.org/officeDocument/2006/relationships" ref="Z550" display="https://jira.its-sib.ru/issues/?jql=issue%20in%20(TECHITS-1449)" r:id="rId701"/>
    <hyperlink xmlns:r="http://schemas.openxmlformats.org/officeDocument/2006/relationships" ref="AE550" display="https://jira.its-sib.ru/issues/?jql=issue%20in%20(TECHITS-1449)" r:id="rId702"/>
    <hyperlink xmlns:r="http://schemas.openxmlformats.org/officeDocument/2006/relationships" ref="P551" display="https://jira.its-sib.ru/issues/?jql=issue%20in%20(TECHITS-1444,TECHITS-1443,TECHITS-1441)" r:id="rId703"/>
    <hyperlink xmlns:r="http://schemas.openxmlformats.org/officeDocument/2006/relationships" ref="R551" display="https://jira.its-sib.ru/issues/?jql=issue%20in%20(TECHITS-1466,TECHITS-1465,TECHITS-1464,TECHITS-1462,TECHITS-1461)" r:id="rId704"/>
    <hyperlink xmlns:r="http://schemas.openxmlformats.org/officeDocument/2006/relationships" ref="S551" display="https://jira.its-sib.ru/issues/?jql=issue%20in%20(TECHITS-1466,TECHITS-1464)" r:id="rId705"/>
    <hyperlink xmlns:r="http://schemas.openxmlformats.org/officeDocument/2006/relationships" ref="Y551" display="https://jira.its-sib.ru/issues/?jql=issue%20in%20(TECHITS-1488)" r:id="rId706"/>
    <hyperlink xmlns:r="http://schemas.openxmlformats.org/officeDocument/2006/relationships" ref="Z551" display="https://jira.its-sib.ru/issues/?jql=issue%20in%20(TECHITS-1492,TECHITS-1490)" r:id="rId707"/>
    <hyperlink xmlns:r="http://schemas.openxmlformats.org/officeDocument/2006/relationships" ref="R552" display="https://jira.its-sib.ru/issues/?jql=issue%20in%20(TECHITS-1467,TECHITS-1468,TECHITS-1463,TECHITS-1457)" r:id="rId708"/>
    <hyperlink xmlns:r="http://schemas.openxmlformats.org/officeDocument/2006/relationships" ref="S552" display="https://jira.its-sib.ru/issues/?jql=issue%20in%20(TECHITS-1457)" r:id="rId709"/>
    <hyperlink xmlns:r="http://schemas.openxmlformats.org/officeDocument/2006/relationships" ref="V552" display="https://jira.its-sib.ru/issues/?jql=issue%20in%20(TECHITS-1457)" r:id="rId710"/>
    <hyperlink xmlns:r="http://schemas.openxmlformats.org/officeDocument/2006/relationships" ref="W552" display="https://jira.its-sib.ru/issues/?jql=issue%20in%20(TECHITS-1457)" r:id="rId711"/>
    <hyperlink xmlns:r="http://schemas.openxmlformats.org/officeDocument/2006/relationships" ref="R553" display="https://jira.its-sib.ru/issues/?jql=issue%20in%20(TECHWIM-3319)" r:id="rId712"/>
    <hyperlink xmlns:r="http://schemas.openxmlformats.org/officeDocument/2006/relationships" ref="Z554" display="https://jira.its-sib.ru/issues/?jql=issue%20in%20(TECHITS-1493)" r:id="rId713"/>
    <hyperlink xmlns:r="http://schemas.openxmlformats.org/officeDocument/2006/relationships" ref="AE554" display="https://jira.its-sib.ru/issues/?jql=issue%20in%20(TECHITS-1507)" r:id="rId714"/>
    <hyperlink xmlns:r="http://schemas.openxmlformats.org/officeDocument/2006/relationships" ref="AJ554" display="https://jira.its-sib.ru/issues/?jql=issue%20in%20(TECHITS-1521)" r:id="rId715"/>
    <hyperlink xmlns:r="http://schemas.openxmlformats.org/officeDocument/2006/relationships" ref="AE555" display="https://jira.its-sib.ru/issues/?jql=issue%20in%20(TECHITS-1509,TECHITS-1506)" r:id="rId716"/>
    <hyperlink xmlns:r="http://schemas.openxmlformats.org/officeDocument/2006/relationships" ref="AJ555" display="https://jira.its-sib.ru/issues/?jql=issue%20in%20(TECHITS-1519)" r:id="rId717"/>
    <hyperlink xmlns:r="http://schemas.openxmlformats.org/officeDocument/2006/relationships" ref="AK555" display="https://jira.its-sib.ru/issues/?jql=issue%20in%20(TECHITS-1522)" r:id="rId718"/>
    <hyperlink xmlns:r="http://schemas.openxmlformats.org/officeDocument/2006/relationships" ref="AL555" display="https://jira.its-sib.ru/issues/?jql=issue%20in%20(TECHITS-1522)" r:id="rId719"/>
    <hyperlink xmlns:r="http://schemas.openxmlformats.org/officeDocument/2006/relationships" ref="AC556" display="https://jira.its-sib.ru/issues/?jql=issue%20in%20(DOCCORP-22228)" r:id="rId720"/>
    <hyperlink xmlns:r="http://schemas.openxmlformats.org/officeDocument/2006/relationships" ref="AD556" display="https://jira.its-sib.ru/issues/?jql=issue%20in%20(DOCCORP-22228)" r:id="rId721"/>
    <hyperlink xmlns:r="http://schemas.openxmlformats.org/officeDocument/2006/relationships" ref="AF560" display="https://jira.its-sib.ru/issues/?jql=issue%20in%20(TECHITS-1508)" r:id="rId722"/>
    <hyperlink xmlns:r="http://schemas.openxmlformats.org/officeDocument/2006/relationships" ref="AD565" display="https://jira.its-sib.ru/issues/?jql=issue%20in%20(TECHITS-1503,TECHITS-1502)" r:id="rId723"/>
    <hyperlink xmlns:r="http://schemas.openxmlformats.org/officeDocument/2006/relationships" ref="AD572" display="https://jira.its-sib.ru/issues/?jql=issue%20in%20(TECHWIM-3401)" r:id="rId724"/>
    <hyperlink xmlns:r="http://schemas.openxmlformats.org/officeDocument/2006/relationships" ref="AF573" display="https://jira.its-sib.ru/issues/?jql=issue%20in%20(TECHWIM-3409)" r:id="rId725"/>
    <hyperlink xmlns:r="http://schemas.openxmlformats.org/officeDocument/2006/relationships" ref="AJ575" display="https://jira.its-sib.ru/issues/?jql=issue%20in%20(DOCCORP-22363)" r:id="rId726"/>
    <hyperlink xmlns:r="http://schemas.openxmlformats.org/officeDocument/2006/relationships" ref="AK575" display="https://jira.its-sib.ru/issues/?jql=issue%20in%20(DOCCORP-22363)" r:id="rId727"/>
    <hyperlink xmlns:r="http://schemas.openxmlformats.org/officeDocument/2006/relationships" ref="AL575" display="https://jira.its-sib.ru/issues/?jql=issue%20in%20(DOCCORP-22363)" r:id="rId728"/>
    <hyperlink xmlns:r="http://schemas.openxmlformats.org/officeDocument/2006/relationships" ref="AC593" display="https://jira.its-sib.ru/issues/?jql=issue%20in%20(TECHITS-1496)" r:id="rId729"/>
    <hyperlink xmlns:r="http://schemas.openxmlformats.org/officeDocument/2006/relationships" ref="AD594" display="https://jira.its-sib.ru/issues/?jql=issue%20in%20(TECHITS-1507)" r:id="rId730"/>
    <hyperlink xmlns:r="http://schemas.openxmlformats.org/officeDocument/2006/relationships" ref="AF594" display="https://jira.its-sib.ru/issues/?jql=issue%20in%20(TECHITS-1508)" r:id="rId731"/>
    <hyperlink xmlns:r="http://schemas.openxmlformats.org/officeDocument/2006/relationships" ref="AE596" display="https://jira.its-sib.ru/issues/?jql=issue%20in%20(TECHWIM-3413,TECHWIM-3380)" r:id="rId732"/>
    <hyperlink xmlns:r="http://schemas.openxmlformats.org/officeDocument/2006/relationships" ref="AC604" display="https://jira.its-sib.ru/issues/?jql=issue%20in%20(TECHWIM-3396)" r:id="rId733"/>
    <hyperlink xmlns:r="http://schemas.openxmlformats.org/officeDocument/2006/relationships" ref="AF606" display="https://jira.its-sib.ru/issues/?jql=issue%20in%20(TECHWIM-3409)" r:id="rId734"/>
    <hyperlink xmlns:r="http://schemas.openxmlformats.org/officeDocument/2006/relationships" ref="AJ608" display="https://jira.its-sib.ru/issues/?jql=issue%20in%20(DOCCORP-22387)" r:id="rId735"/>
    <hyperlink xmlns:r="http://schemas.openxmlformats.org/officeDocument/2006/relationships" ref="AJ609" display="https://jira.its-sib.ru/issues/?jql=issue%20in%20(DOCCORP-22387)" r:id="rId736"/>
    <hyperlink xmlns:r="http://schemas.openxmlformats.org/officeDocument/2006/relationships" ref="AJ610" display="https://jira.its-sib.ru/issues/?jql=issue%20in%20(DOCCORP-22321)" r:id="rId737"/>
    <hyperlink xmlns:r="http://schemas.openxmlformats.org/officeDocument/2006/relationships" ref="AK610" display="https://jira.its-sib.ru/issues/?jql=issue%20in%20(DOCCORP-22321)" r:id="rId738"/>
    <hyperlink xmlns:r="http://schemas.openxmlformats.org/officeDocument/2006/relationships" ref="AL610" display="https://jira.its-sib.ru/issues/?jql=issue%20in%20(DOCCORP-22321)" r:id="rId739"/>
    <hyperlink xmlns:r="http://schemas.openxmlformats.org/officeDocument/2006/relationships" ref="AF612" r:id="rId740"/>
    <hyperlink xmlns:r="http://schemas.openxmlformats.org/officeDocument/2006/relationships" ref="AJ627" display="https://jira.its-sib.ru/issues/?jql=issue%20in%20(DOCCORP-22388)" r:id="rId741"/>
    <hyperlink xmlns:r="http://schemas.openxmlformats.org/officeDocument/2006/relationships" ref="AJ628" display="https://jira.its-sib.ru/issues/?jql=issue%20in%20(DOCCORP-22388)" r:id="rId742"/>
    <hyperlink xmlns:r="http://schemas.openxmlformats.org/officeDocument/2006/relationships" ref="AJ629" display="https://jira.its-sib.ru/issues/?jql=issue%20in%20(DOCCORP-22322)" r:id="rId743"/>
    <hyperlink xmlns:r="http://schemas.openxmlformats.org/officeDocument/2006/relationships" ref="AK629" display="https://jira.its-sib.ru/issues/?jql=issue%20in%20(DOCCORP-22322)" r:id="rId744"/>
    <hyperlink xmlns:r="http://schemas.openxmlformats.org/officeDocument/2006/relationships" ref="AL629" display="https://jira.its-sib.ru/issues/?jql=issue%20in%20(DOCCORP-22322)" r:id="rId745"/>
    <hyperlink xmlns:r="http://schemas.openxmlformats.org/officeDocument/2006/relationships" ref="AH644" display="https://jira.its-sib.ru/issues/?jql=issue%20in%20(DOCCORP-22350)" r:id="rId746"/>
    <hyperlink xmlns:r="http://schemas.openxmlformats.org/officeDocument/2006/relationships" ref="AF645" display="https://jira.its-sib.ru/issues/?jql=issue%20in%20(DOCCORP-22297)" r:id="rId747"/>
    <hyperlink xmlns:r="http://schemas.openxmlformats.org/officeDocument/2006/relationships" ref="AG645" display="https://jira.its-sib.ru/issues/?jql=issue%20in%20(DOCCORP-22297)" r:id="rId748"/>
    <hyperlink xmlns:r="http://schemas.openxmlformats.org/officeDocument/2006/relationships" ref="AH645" r:id="rId749"/>
    <hyperlink xmlns:r="http://schemas.openxmlformats.org/officeDocument/2006/relationships" ref="AJ646" display="https://jira.its-sib.ru/issues/?jql=issue%20in%20(DOCCORP-22364)" r:id="rId750"/>
    <hyperlink xmlns:r="http://schemas.openxmlformats.org/officeDocument/2006/relationships" ref="AK646" display="https://jira.its-sib.ru/issues/?jql=issue%20in%20(DOCCORP-22364)" r:id="rId751"/>
    <hyperlink xmlns:r="http://schemas.openxmlformats.org/officeDocument/2006/relationships" ref="AJ651" display="https://jira.its-sib.ru/issues/?jql=issue%20in%20(TECHWIM-3449,TECHWIM-3459)" r:id="rId752"/>
    <hyperlink xmlns:r="http://schemas.openxmlformats.org/officeDocument/2006/relationships" ref="AJ652" display="https://jira.its-sib.ru/issues/?jql=issue%20in%20(TECHITS-1519,TECHITS-1520)" r:id="rId753"/>
    <hyperlink xmlns:r="http://schemas.openxmlformats.org/officeDocument/2006/relationships" ref="AH661" display="https://jira.its-sib.ru/issues/?jql=issue%20in%20(DOCCORP-22349)" r:id="rId754"/>
    <hyperlink xmlns:r="http://schemas.openxmlformats.org/officeDocument/2006/relationships" ref="AF662" display="https://jira.its-sib.ru/issues/?jql=issue%20in%20(DOCCORP-22298)" r:id="rId755"/>
    <hyperlink xmlns:r="http://schemas.openxmlformats.org/officeDocument/2006/relationships" ref="AG662" display="https://jira.its-sib.ru/issues/?jql=issue%20in%20(DOCCORP-22298)" r:id="rId756"/>
    <hyperlink xmlns:r="http://schemas.openxmlformats.org/officeDocument/2006/relationships" ref="AH662" r:id="rId757"/>
    <hyperlink xmlns:r="http://schemas.openxmlformats.org/officeDocument/2006/relationships" ref="AL678" display="https://jira.its-sib.ru/issues/?jql=issue%20in%20(DOCCORP-22364)" r:id="rId758"/>
    <hyperlink xmlns:r="http://schemas.openxmlformats.org/officeDocument/2006/relationships" ref="AL680" display="https://jira.its-sib.ru/issues/?jql=issue%20in%20(DOCCORP-22398)" r:id="rId75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623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 outlineLevelCol="0"/>
  <cols>
    <col width="4.5703125" customWidth="1" style="55" min="1" max="1"/>
    <col width="32.5703125" customWidth="1" style="55" min="2" max="3"/>
    <col width="22.140625" customWidth="1" style="55" min="4" max="5"/>
    <col width="5" customWidth="1" style="55" min="6" max="7"/>
    <col width="3.7109375" customWidth="1" style="55" min="8" max="38"/>
    <col width="5" customWidth="1" style="55" min="39" max="48"/>
  </cols>
  <sheetData>
    <row r="1" spans="1:49" ht="20.25" customHeight="1" s="55">
      <c r="H1" s="16" t="s">
        <v>0</v>
      </c>
      <c r="I1" s="88" t="s">
        <v>1</v>
      </c>
      <c r="AG1" s="89" t="s">
        <v>2</v>
      </c>
    </row>
    <row r="2" spans="1:49" ht="20.25" customHeight="1" s="55">
      <c r="H2" s="16" t="s">
        <v>3</v>
      </c>
      <c r="I2" s="88" t="s">
        <v>4</v>
      </c>
    </row>
    <row r="3" spans="1:49" ht="23.25" customHeight="1" s="55">
      <c r="B3" s="3" t="s">
        <v>5</v>
      </c>
      <c r="D3" s="4" t="s">
        <v>248</v>
      </c>
      <c r="H3" s="16" t="s">
        <v>7</v>
      </c>
      <c r="I3" s="88" t="s">
        <v>8</v>
      </c>
    </row>
    <row r="4" spans="1:49" ht="20.25" customHeight="1" s="55">
      <c r="H4" s="17" t="s">
        <v>9</v>
      </c>
      <c r="I4" s="90" t="s">
        <v>10</v>
      </c>
    </row>
    <row r="6" spans="1:49" ht="236.25" customHeight="1" s="55">
      <c r="A6" s="18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19" t="s">
        <v>17</v>
      </c>
      <c r="H6" s="20" t="n">
        <v>1</v>
      </c>
      <c r="I6" s="20" t="n">
        <v>2</v>
      </c>
      <c r="J6" s="21" t="n">
        <v>3</v>
      </c>
      <c r="K6" s="21" t="n">
        <v>4</v>
      </c>
      <c r="L6" s="20" t="n">
        <v>5</v>
      </c>
      <c r="M6" s="20" t="n">
        <v>6</v>
      </c>
      <c r="N6" s="20" t="n">
        <v>7</v>
      </c>
      <c r="O6" s="20" t="n">
        <v>8</v>
      </c>
      <c r="P6" s="20" t="n">
        <v>9</v>
      </c>
      <c r="Q6" s="21" t="n">
        <v>10</v>
      </c>
      <c r="R6" s="21" t="n">
        <v>11</v>
      </c>
      <c r="S6" s="20" t="n">
        <v>12</v>
      </c>
      <c r="T6" s="20" t="n">
        <v>13</v>
      </c>
      <c r="U6" s="20" t="n">
        <v>14</v>
      </c>
      <c r="V6" s="20" t="n">
        <v>15</v>
      </c>
      <c r="W6" s="20" t="n">
        <v>16</v>
      </c>
      <c r="X6" s="21" t="n">
        <v>17</v>
      </c>
      <c r="Y6" s="21" t="n">
        <v>18</v>
      </c>
      <c r="Z6" s="20" t="n">
        <v>19</v>
      </c>
      <c r="AA6" s="20" t="n">
        <v>20</v>
      </c>
      <c r="AB6" s="20" t="n">
        <v>21</v>
      </c>
      <c r="AC6" s="20" t="n">
        <v>22</v>
      </c>
      <c r="AD6" s="21" t="n">
        <v>23</v>
      </c>
      <c r="AE6" s="21" t="n">
        <v>24</v>
      </c>
      <c r="AF6" s="21" t="n">
        <v>25</v>
      </c>
      <c r="AG6" s="20" t="n">
        <v>26</v>
      </c>
      <c r="AH6" s="20" t="n">
        <v>27</v>
      </c>
      <c r="AI6" s="20" t="n">
        <v>28</v>
      </c>
      <c r="AJ6" s="20" t="n">
        <v>29</v>
      </c>
      <c r="AK6" s="20" t="n"/>
      <c r="AL6" s="20" t="n"/>
      <c r="AM6" s="22" t="s">
        <v>18</v>
      </c>
      <c r="AN6" s="22" t="s">
        <v>19</v>
      </c>
      <c r="AO6" s="22" t="s">
        <v>20</v>
      </c>
      <c r="AP6" s="22" t="s">
        <v>21</v>
      </c>
      <c r="AQ6" s="22" t="s">
        <v>22</v>
      </c>
      <c r="AR6" s="22" t="s">
        <v>23</v>
      </c>
      <c r="AS6" s="23" t="s">
        <v>17</v>
      </c>
      <c r="AT6" s="23" t="s">
        <v>24</v>
      </c>
      <c r="AU6" s="23" t="s">
        <v>25</v>
      </c>
      <c r="AV6" s="23" t="s">
        <v>26</v>
      </c>
      <c r="AW6" s="23" t="s">
        <v>27</v>
      </c>
    </row>
    <row r="7" spans="1:49">
      <c r="A7" s="24" t="n">
        <v>1</v>
      </c>
      <c r="B7" s="24" t="s">
        <v>28</v>
      </c>
      <c r="C7" s="24" t="s">
        <v>29</v>
      </c>
      <c r="D7" s="24" t="s">
        <v>30</v>
      </c>
      <c r="E7" s="24" t="s">
        <v>31</v>
      </c>
      <c r="F7" s="24" t="s">
        <v>32</v>
      </c>
      <c r="G7" s="24" t="n"/>
      <c r="H7" s="24" t="n">
        <v>8</v>
      </c>
      <c r="I7" s="24" t="n">
        <v>8</v>
      </c>
      <c r="J7" s="24" t="s">
        <v>7</v>
      </c>
      <c r="K7" s="24" t="s">
        <v>7</v>
      </c>
      <c r="L7" s="24" t="n">
        <v>8</v>
      </c>
      <c r="M7" s="24" t="n">
        <v>8</v>
      </c>
      <c r="N7" s="24" t="n">
        <v>8</v>
      </c>
      <c r="O7" s="24" t="n">
        <v>8</v>
      </c>
      <c r="P7" s="24" t="n">
        <v>8</v>
      </c>
      <c r="Q7" s="24" t="s">
        <v>7</v>
      </c>
      <c r="R7" s="24" t="s">
        <v>7</v>
      </c>
      <c r="S7" s="24" t="n">
        <v>8</v>
      </c>
      <c r="T7" s="24" t="n">
        <v>8</v>
      </c>
      <c r="U7" s="24" t="n">
        <v>8</v>
      </c>
      <c r="V7" s="24" t="n">
        <v>8</v>
      </c>
      <c r="W7" s="24" t="n">
        <v>8</v>
      </c>
      <c r="X7" s="24" t="s">
        <v>7</v>
      </c>
      <c r="Y7" s="24" t="s">
        <v>7</v>
      </c>
      <c r="Z7" s="24" t="n">
        <v>8</v>
      </c>
      <c r="AA7" s="24" t="n">
        <v>8</v>
      </c>
      <c r="AB7" s="24" t="n">
        <v>8</v>
      </c>
      <c r="AC7" s="24" t="n">
        <v>7</v>
      </c>
      <c r="AD7" s="24" t="s">
        <v>7</v>
      </c>
      <c r="AE7" s="24" t="s">
        <v>7</v>
      </c>
      <c r="AF7" s="24" t="s">
        <v>7</v>
      </c>
      <c r="AG7" s="24" t="n">
        <v>8</v>
      </c>
      <c r="AH7" s="24" t="n">
        <v>8</v>
      </c>
      <c r="AI7" s="24" t="n">
        <v>8</v>
      </c>
      <c r="AJ7" s="24" t="n">
        <v>8</v>
      </c>
      <c r="AK7" s="24" t="n"/>
      <c r="AL7" s="24" t="n"/>
      <c r="AM7" s="25">
        <f>COUNT(H7:AL7)</f>
        <v/>
      </c>
      <c r="AN7" s="24" t="n"/>
      <c r="AO7" s="25">
        <f>COUNTIF(H7:AL7,"О")</f>
        <v/>
      </c>
      <c r="AP7" s="25">
        <f>COUNTIF(H7:AL7,"От")</f>
        <v/>
      </c>
      <c r="AQ7" s="25">
        <f>COUNTIF(H7:AL7,"Б")</f>
        <v/>
      </c>
      <c r="AR7" s="25">
        <f>COUNTIF(H7:AL7,"Н")</f>
        <v/>
      </c>
      <c r="AS7" s="24" t="n"/>
      <c r="AT7" s="25">
        <f>SUM(H7:AL7)</f>
        <v/>
      </c>
      <c r="AU7" s="24" t="n"/>
      <c r="AV7" s="25">
        <f>SUM(J7,K7,Q7,R7,X7,Y7,AD7,AE7,AF7)</f>
        <v/>
      </c>
      <c r="AW7" s="24" t="n"/>
    </row>
    <row r="8" spans="1:49">
      <c r="A8" s="26" t="n">
        <v>2</v>
      </c>
      <c r="B8" s="26" t="s">
        <v>28</v>
      </c>
      <c r="C8" s="26" t="s">
        <v>29</v>
      </c>
      <c r="D8" s="26" t="s">
        <v>30</v>
      </c>
      <c r="E8" s="26" t="s">
        <v>33</v>
      </c>
      <c r="F8" s="26" t="n"/>
      <c r="G8" s="26" t="n"/>
      <c r="H8" s="26" t="n">
        <v>8</v>
      </c>
      <c r="I8" s="26" t="n">
        <v>8</v>
      </c>
      <c r="J8" s="26" t="n">
        <v>0</v>
      </c>
      <c r="K8" s="26" t="n">
        <v>0</v>
      </c>
      <c r="L8" s="26" t="n">
        <v>8</v>
      </c>
      <c r="M8" s="26" t="n">
        <v>8</v>
      </c>
      <c r="N8" s="26" t="n">
        <v>8</v>
      </c>
      <c r="O8" s="26" t="n">
        <v>8</v>
      </c>
      <c r="P8" s="26" t="n">
        <v>8</v>
      </c>
      <c r="Q8" s="26" t="n">
        <v>0</v>
      </c>
      <c r="R8" s="26" t="n">
        <v>0</v>
      </c>
      <c r="S8" s="26" t="n">
        <v>8</v>
      </c>
      <c r="T8" s="26" t="n">
        <v>8</v>
      </c>
      <c r="U8" s="26" t="n">
        <v>8</v>
      </c>
      <c r="V8" s="26" t="n">
        <v>8</v>
      </c>
      <c r="W8" s="26" t="n">
        <v>8</v>
      </c>
      <c r="X8" s="26" t="n">
        <v>0</v>
      </c>
      <c r="Y8" s="26" t="n">
        <v>0</v>
      </c>
      <c r="Z8" s="26" t="n">
        <v>8</v>
      </c>
      <c r="AA8" s="26" t="n">
        <v>8</v>
      </c>
      <c r="AB8" s="26" t="n">
        <v>8</v>
      </c>
      <c r="AC8" s="26" t="n">
        <v>7</v>
      </c>
      <c r="AD8" s="26" t="n">
        <v>0</v>
      </c>
      <c r="AE8" s="26" t="n">
        <v>0</v>
      </c>
      <c r="AF8" s="26" t="n">
        <v>0</v>
      </c>
      <c r="AG8" s="26" t="n">
        <v>8</v>
      </c>
      <c r="AH8" s="26" t="n">
        <v>8</v>
      </c>
      <c r="AI8" s="26" t="n">
        <v>8</v>
      </c>
      <c r="AJ8" s="26" t="n">
        <v>8</v>
      </c>
      <c r="AK8" s="26" t="n"/>
      <c r="AL8" s="26" t="n"/>
      <c r="AM8" s="26">
        <f>COUNT(IF(SUM(H7)&gt;0,1,"FALSE"),IF(SUM(I7)&gt;0,1,"FALSE"),IF(SUM(J7)&gt;0,1,"FALSE"),IF(SUM(K7)&gt;0,1,"FALSE"),IF(SUM(L7)&gt;0,1,"FALSE"),IF(SUM(M7)&gt;0,1,"FALSE"),IF(SUM(N7)&gt;0,1,"FALSE"),IF(SUM(O7)&gt;0,1,"FALSE"),IF(SUM(P7)&gt;0,1,"FALSE"),IF(SUM(Q7)&gt;0,1,"FALSE"),IF(SUM(R7)&gt;0,1,"FALSE"),IF(SUM(S7)&gt;0,1,"FALSE"),IF(SUM(T7)&gt;0,1,"FALSE"),IF(SUM(U7)&gt;0,1,"FALSE"),IF(SUM(V7)&gt;0,1,"FALSE"),IF(SUM(W7)&gt;0,1,"FALSE"),IF(SUM(X7)&gt;0,1,"FALSE"),IF(SUM(Y7)&gt;0,1,"FALSE"),IF(SUM(Z7)&gt;0,1,"FALSE"),IF(SUM(AA7)&gt;0,1,"FALSE"),IF(SUM(AB7)&gt;0,1,"FALSE"),IF(SUM(AC7)&gt;0,1,"FALSE"),IF(SUM(AD7)&gt;0,1,"FALSE"),IF(SUM(AE7)&gt;0,1,"FALSE"),IF(SUM(AF7)&gt;0,1,"FALSE"),IF(SUM(AG7)&gt;0,1,"FALSE"),IF(SUM(AH7)&gt;0,1,"FALSE"),IF(SUM(AI7)&gt;0,1,"FALSE"),IF(SUM(AJ7)&gt;0,1,"FALSE"))</f>
        <v/>
      </c>
      <c r="AN8" s="26" t="n"/>
      <c r="AO8" s="26">
        <f>MAX(AO7:AO7)</f>
        <v/>
      </c>
      <c r="AP8" s="26">
        <f>MAX(AP7:AP7)</f>
        <v/>
      </c>
      <c r="AQ8" s="26">
        <f>MAX(AQ7:AQ7)</f>
        <v/>
      </c>
      <c r="AR8" s="26">
        <f>MAX(AR7:AR7)</f>
        <v/>
      </c>
      <c r="AS8" s="26">
        <f>SUM(AS7:AS7)</f>
        <v/>
      </c>
      <c r="AT8" s="26">
        <f>SUM(AT7:AT7)</f>
        <v/>
      </c>
      <c r="AU8" s="26">
        <f>SUM(AU7:AU7)</f>
        <v/>
      </c>
      <c r="AV8" s="26">
        <f>SUM(AV7:AV7)</f>
        <v/>
      </c>
      <c r="AW8" s="26">
        <f>SUM(AW7:AW7)</f>
        <v/>
      </c>
    </row>
    <row r="9" spans="1:49">
      <c r="A9" s="24" t="n">
        <v>3</v>
      </c>
      <c r="B9" s="24" t="s">
        <v>34</v>
      </c>
      <c r="C9" s="24" t="s">
        <v>29</v>
      </c>
      <c r="D9" s="24" t="s">
        <v>30</v>
      </c>
      <c r="E9" s="24" t="s">
        <v>31</v>
      </c>
      <c r="F9" s="24" t="s">
        <v>32</v>
      </c>
      <c r="G9" s="24" t="n"/>
      <c r="H9" s="24" t="n">
        <v>8</v>
      </c>
      <c r="I9" s="24" t="n">
        <v>8</v>
      </c>
      <c r="J9" s="24" t="s">
        <v>7</v>
      </c>
      <c r="K9" s="24" t="s">
        <v>7</v>
      </c>
      <c r="L9" s="24" t="n">
        <v>8</v>
      </c>
      <c r="M9" s="24" t="n">
        <v>8</v>
      </c>
      <c r="N9" s="24" t="n">
        <v>8</v>
      </c>
      <c r="O9" s="24" t="n">
        <v>8</v>
      </c>
      <c r="P9" s="24" t="n">
        <v>8</v>
      </c>
      <c r="Q9" s="24" t="s">
        <v>7</v>
      </c>
      <c r="R9" s="24" t="s">
        <v>7</v>
      </c>
      <c r="S9" s="24" t="n"/>
      <c r="T9" s="24" t="n"/>
      <c r="U9" s="24" t="n"/>
      <c r="V9" s="24" t="n">
        <v>8</v>
      </c>
      <c r="W9" s="24" t="n">
        <v>8</v>
      </c>
      <c r="X9" s="24" t="s">
        <v>7</v>
      </c>
      <c r="Y9" s="24" t="s">
        <v>7</v>
      </c>
      <c r="Z9" s="24" t="n">
        <v>8</v>
      </c>
      <c r="AA9" s="24" t="n">
        <v>8</v>
      </c>
      <c r="AB9" s="24" t="n">
        <v>8</v>
      </c>
      <c r="AC9" s="24" t="n">
        <v>7</v>
      </c>
      <c r="AD9" s="24" t="s">
        <v>7</v>
      </c>
      <c r="AE9" s="24" t="s">
        <v>7</v>
      </c>
      <c r="AF9" s="24" t="s">
        <v>7</v>
      </c>
      <c r="AG9" s="24" t="n">
        <v>8</v>
      </c>
      <c r="AH9" s="24" t="n">
        <v>8</v>
      </c>
      <c r="AI9" s="24" t="n">
        <v>8</v>
      </c>
      <c r="AJ9" s="24" t="n">
        <v>8</v>
      </c>
      <c r="AK9" s="24" t="n"/>
      <c r="AL9" s="24" t="n"/>
      <c r="AM9" s="25">
        <f>COUNT(H9:AL9)</f>
        <v/>
      </c>
      <c r="AN9" s="24" t="n"/>
      <c r="AO9" s="25">
        <f>COUNTIF(H9:AL9,"О")</f>
        <v/>
      </c>
      <c r="AP9" s="25">
        <f>COUNTIF(H9:AL9,"От")</f>
        <v/>
      </c>
      <c r="AQ9" s="25">
        <f>COUNTIF(H9:AL9,"Б")</f>
        <v/>
      </c>
      <c r="AR9" s="25">
        <f>COUNTIF(H9:AL9,"Н")</f>
        <v/>
      </c>
      <c r="AS9" s="24" t="n"/>
      <c r="AT9" s="25">
        <f>SUM(H9:AL9)</f>
        <v/>
      </c>
      <c r="AU9" s="24" t="n"/>
      <c r="AV9" s="25">
        <f>SUM(J9,K9,Q9,R9,X9,Y9,AD9,AE9,AF9)</f>
        <v/>
      </c>
      <c r="AW9" s="24" t="n"/>
    </row>
    <row r="10" spans="1:49" ht="15.75" customHeight="1" s="55">
      <c r="A10" s="24" t="n">
        <v>4</v>
      </c>
      <c r="B10" s="24" t="s">
        <v>34</v>
      </c>
      <c r="C10" s="24" t="s">
        <v>29</v>
      </c>
      <c r="D10" s="24" t="s">
        <v>30</v>
      </c>
      <c r="E10" s="24" t="s">
        <v>31</v>
      </c>
      <c r="F10" s="24" t="s">
        <v>32</v>
      </c>
      <c r="G10" s="24" t="s">
        <v>49</v>
      </c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7" t="n">
        <v>8</v>
      </c>
      <c r="T10" s="27" t="n">
        <v>8</v>
      </c>
      <c r="U10" s="27" t="n">
        <v>8</v>
      </c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5">
        <f>SUM(H10:AL10)/8</f>
        <v/>
      </c>
      <c r="AN10" s="24" t="n"/>
      <c r="AO10" s="24" t="n"/>
      <c r="AP10" s="24" t="n"/>
      <c r="AQ10" s="24" t="n"/>
      <c r="AR10" s="24" t="n"/>
      <c r="AS10" s="25">
        <f>COUNTIF(H10:AL10,"В")+SUM(H10:AL10)/8</f>
        <v/>
      </c>
      <c r="AT10" s="25">
        <f>SUM(H10:AL10)</f>
        <v/>
      </c>
      <c r="AU10" s="24" t="n"/>
      <c r="AV10" s="24" t="n"/>
      <c r="AW10" s="24" t="n"/>
    </row>
    <row r="11" spans="1:49">
      <c r="A11" s="26" t="n">
        <v>5</v>
      </c>
      <c r="B11" s="26" t="s">
        <v>34</v>
      </c>
      <c r="C11" s="26" t="s">
        <v>29</v>
      </c>
      <c r="D11" s="26" t="s">
        <v>30</v>
      </c>
      <c r="E11" s="26" t="s">
        <v>33</v>
      </c>
      <c r="F11" s="26" t="n"/>
      <c r="G11" s="26" t="n"/>
      <c r="H11" s="26" t="n">
        <v>8</v>
      </c>
      <c r="I11" s="26" t="n">
        <v>8</v>
      </c>
      <c r="J11" s="26" t="n">
        <v>0</v>
      </c>
      <c r="K11" s="26" t="n">
        <v>0</v>
      </c>
      <c r="L11" s="26" t="n">
        <v>8</v>
      </c>
      <c r="M11" s="26" t="n">
        <v>8</v>
      </c>
      <c r="N11" s="26" t="n">
        <v>8</v>
      </c>
      <c r="O11" s="26" t="n">
        <v>8</v>
      </c>
      <c r="P11" s="26" t="n">
        <v>8</v>
      </c>
      <c r="Q11" s="26" t="n">
        <v>0</v>
      </c>
      <c r="R11" s="26" t="n">
        <v>0</v>
      </c>
      <c r="S11" s="26" t="n">
        <v>8</v>
      </c>
      <c r="T11" s="26" t="n">
        <v>8</v>
      </c>
      <c r="U11" s="26" t="n">
        <v>8</v>
      </c>
      <c r="V11" s="26" t="n">
        <v>8</v>
      </c>
      <c r="W11" s="26" t="n">
        <v>8</v>
      </c>
      <c r="X11" s="26" t="n">
        <v>0</v>
      </c>
      <c r="Y11" s="26" t="n">
        <v>0</v>
      </c>
      <c r="Z11" s="26" t="n">
        <v>8</v>
      </c>
      <c r="AA11" s="26" t="n">
        <v>8</v>
      </c>
      <c r="AB11" s="26" t="n">
        <v>8</v>
      </c>
      <c r="AC11" s="26" t="n">
        <v>7</v>
      </c>
      <c r="AD11" s="26" t="n">
        <v>0</v>
      </c>
      <c r="AE11" s="26" t="n">
        <v>0</v>
      </c>
      <c r="AF11" s="26" t="n">
        <v>0</v>
      </c>
      <c r="AG11" s="26" t="n">
        <v>8</v>
      </c>
      <c r="AH11" s="26" t="n">
        <v>8</v>
      </c>
      <c r="AI11" s="26" t="n">
        <v>8</v>
      </c>
      <c r="AJ11" s="26" t="n">
        <v>8</v>
      </c>
      <c r="AK11" s="26" t="n"/>
      <c r="AL11" s="26" t="n"/>
      <c r="AM11" s="26">
        <f>COUNT(IF(SUM(H9)&gt;0,1,"FALSE"),IF(SUM(I9)&gt;0,1,"FALSE"),IF(SUM(J9)&gt;0,1,"FALSE"),IF(SUM(K9)&gt;0,1,"FALSE"),IF(SUM(L9)&gt;0,1,"FALSE"),IF(SUM(M9)&gt;0,1,"FALSE"),IF(SUM(N9)&gt;0,1,"FALSE"),IF(SUM(O9)&gt;0,1,"FALSE"),IF(SUM(P9)&gt;0,1,"FALSE"),IF(SUM(Q9)&gt;0,1,"FALSE"),IF(SUM(R9)&gt;0,1,"FALSE"),IF(SUM(V9)&gt;0,1,"FALSE"),IF(SUM(W9)&gt;0,1,"FALSE"),IF(SUM(X9)&gt;0,1,"FALSE"),IF(SUM(Y9)&gt;0,1,"FALSE"),IF(SUM(Z9)&gt;0,1,"FALSE"),IF(SUM(AA9)&gt;0,1,"FALSE"),IF(SUM(AB9)&gt;0,1,"FALSE"),IF(SUM(AC9)&gt;0,1,"FALSE"),IF(SUM(AD9)&gt;0,1,"FALSE"),IF(SUM(AE9)&gt;0,1,"FALSE"),IF(SUM(AF9)&gt;0,1,"FALSE"),IF(SUM(AG9)&gt;0,1,"FALSE"),IF(SUM(AH9)&gt;0,1,"FALSE"),IF(SUM(AI9)&gt;0,1,"FALSE"),IF(SUM(AJ9)&gt;0,1,"FALSE"),IF(SUM(S10)&gt;0,1,"FALSE"),IF(SUM(T10)&gt;0,1,"FALSE"),IF(SUM(U10)&gt;0,1,"FALSE"))</f>
        <v/>
      </c>
      <c r="AN11" s="26" t="n"/>
      <c r="AO11" s="26">
        <f>MAX(AO9:AO10)</f>
        <v/>
      </c>
      <c r="AP11" s="26">
        <f>MAX(AP9:AP10)</f>
        <v/>
      </c>
      <c r="AQ11" s="26">
        <f>MAX(AQ9:AQ10)</f>
        <v/>
      </c>
      <c r="AR11" s="26">
        <f>MAX(AR9:AR10)</f>
        <v/>
      </c>
      <c r="AS11" s="26">
        <f>SUM(AS9:AS10)</f>
        <v/>
      </c>
      <c r="AT11" s="26">
        <f>SUM(AT9:AT10)</f>
        <v/>
      </c>
      <c r="AU11" s="26">
        <f>SUM(AU9:AU10)</f>
        <v/>
      </c>
      <c r="AV11" s="26">
        <f>SUM(AV9:AV10)</f>
        <v/>
      </c>
      <c r="AW11" s="26">
        <f>SUM(AW9:AW10)</f>
        <v/>
      </c>
    </row>
    <row r="12" spans="1:49">
      <c r="A12" s="24" t="n">
        <v>6</v>
      </c>
      <c r="B12" s="24" t="s">
        <v>35</v>
      </c>
      <c r="C12" s="24" t="s">
        <v>29</v>
      </c>
      <c r="D12" s="24" t="s">
        <v>30</v>
      </c>
      <c r="E12" s="24" t="s">
        <v>31</v>
      </c>
      <c r="F12" s="24" t="s">
        <v>32</v>
      </c>
      <c r="G12" s="24" t="n"/>
      <c r="H12" s="24" t="n">
        <v>8</v>
      </c>
      <c r="I12" s="24" t="n">
        <v>8</v>
      </c>
      <c r="J12" s="24" t="s">
        <v>7</v>
      </c>
      <c r="K12" s="24" t="s">
        <v>7</v>
      </c>
      <c r="L12" s="24" t="n">
        <v>8</v>
      </c>
      <c r="M12" s="24" t="n">
        <v>8</v>
      </c>
      <c r="N12" s="24" t="n">
        <v>8</v>
      </c>
      <c r="O12" s="24" t="n">
        <v>8</v>
      </c>
      <c r="P12" s="24" t="n">
        <v>8</v>
      </c>
      <c r="Q12" s="24" t="s">
        <v>7</v>
      </c>
      <c r="R12" s="24" t="s">
        <v>7</v>
      </c>
      <c r="S12" s="24" t="n">
        <v>8</v>
      </c>
      <c r="T12" s="24" t="n">
        <v>8</v>
      </c>
      <c r="U12" s="24" t="n">
        <v>8</v>
      </c>
      <c r="V12" s="24" t="n">
        <v>8</v>
      </c>
      <c r="W12" s="24" t="n">
        <v>8</v>
      </c>
      <c r="X12" s="24" t="s">
        <v>7</v>
      </c>
      <c r="Y12" s="24" t="s">
        <v>7</v>
      </c>
      <c r="Z12" s="24" t="n">
        <v>8</v>
      </c>
      <c r="AA12" s="24" t="n">
        <v>8</v>
      </c>
      <c r="AB12" s="24" t="n">
        <v>8</v>
      </c>
      <c r="AC12" s="24" t="n">
        <v>7</v>
      </c>
      <c r="AD12" s="24" t="s">
        <v>7</v>
      </c>
      <c r="AE12" s="24" t="s">
        <v>7</v>
      </c>
      <c r="AF12" s="24" t="s">
        <v>7</v>
      </c>
      <c r="AG12" s="24" t="n">
        <v>8</v>
      </c>
      <c r="AH12" s="24" t="n">
        <v>8</v>
      </c>
      <c r="AI12" s="24" t="n">
        <v>8</v>
      </c>
      <c r="AJ12" s="24" t="n">
        <v>8</v>
      </c>
      <c r="AK12" s="24" t="n"/>
      <c r="AL12" s="24" t="n"/>
      <c r="AM12" s="25">
        <f>COUNT(H12:AL12)</f>
        <v/>
      </c>
      <c r="AN12" s="24" t="n"/>
      <c r="AO12" s="25">
        <f>COUNTIF(H12:AL12,"О")</f>
        <v/>
      </c>
      <c r="AP12" s="25">
        <f>COUNTIF(H12:AL12,"От")</f>
        <v/>
      </c>
      <c r="AQ12" s="25">
        <f>COUNTIF(H12:AL12,"Б")</f>
        <v/>
      </c>
      <c r="AR12" s="25">
        <f>COUNTIF(H12:AL12,"Н")</f>
        <v/>
      </c>
      <c r="AS12" s="24" t="n"/>
      <c r="AT12" s="25">
        <f>SUM(H12:AL12)</f>
        <v/>
      </c>
      <c r="AU12" s="24" t="n"/>
      <c r="AV12" s="25">
        <f>SUM(J12,K12,Q12,R12,X12,Y12,AD12,AE12,AF12)</f>
        <v/>
      </c>
      <c r="AW12" s="24" t="n"/>
    </row>
    <row r="13" spans="1:49">
      <c r="A13" s="26" t="n">
        <v>7</v>
      </c>
      <c r="B13" s="26" t="s">
        <v>35</v>
      </c>
      <c r="C13" s="26" t="s">
        <v>29</v>
      </c>
      <c r="D13" s="26" t="s">
        <v>30</v>
      </c>
      <c r="E13" s="26" t="s">
        <v>33</v>
      </c>
      <c r="F13" s="26" t="n"/>
      <c r="G13" s="26" t="n"/>
      <c r="H13" s="26" t="n">
        <v>8</v>
      </c>
      <c r="I13" s="26" t="n">
        <v>8</v>
      </c>
      <c r="J13" s="26" t="n">
        <v>0</v>
      </c>
      <c r="K13" s="26" t="n">
        <v>0</v>
      </c>
      <c r="L13" s="26" t="n">
        <v>8</v>
      </c>
      <c r="M13" s="26" t="n">
        <v>8</v>
      </c>
      <c r="N13" s="26" t="n">
        <v>8</v>
      </c>
      <c r="O13" s="26" t="n">
        <v>8</v>
      </c>
      <c r="P13" s="26" t="n">
        <v>8</v>
      </c>
      <c r="Q13" s="26" t="n">
        <v>0</v>
      </c>
      <c r="R13" s="26" t="n">
        <v>0</v>
      </c>
      <c r="S13" s="26" t="n">
        <v>8</v>
      </c>
      <c r="T13" s="26" t="n">
        <v>8</v>
      </c>
      <c r="U13" s="26" t="n">
        <v>8</v>
      </c>
      <c r="V13" s="26" t="n">
        <v>8</v>
      </c>
      <c r="W13" s="26" t="n">
        <v>8</v>
      </c>
      <c r="X13" s="26" t="n">
        <v>0</v>
      </c>
      <c r="Y13" s="26" t="n">
        <v>0</v>
      </c>
      <c r="Z13" s="26" t="n">
        <v>8</v>
      </c>
      <c r="AA13" s="26" t="n">
        <v>8</v>
      </c>
      <c r="AB13" s="26" t="n">
        <v>8</v>
      </c>
      <c r="AC13" s="26" t="n">
        <v>7</v>
      </c>
      <c r="AD13" s="26" t="n">
        <v>0</v>
      </c>
      <c r="AE13" s="26" t="n">
        <v>0</v>
      </c>
      <c r="AF13" s="26" t="n">
        <v>0</v>
      </c>
      <c r="AG13" s="26" t="n">
        <v>8</v>
      </c>
      <c r="AH13" s="26" t="n">
        <v>8</v>
      </c>
      <c r="AI13" s="26" t="n">
        <v>8</v>
      </c>
      <c r="AJ13" s="26" t="n">
        <v>8</v>
      </c>
      <c r="AK13" s="26" t="n"/>
      <c r="AL13" s="26" t="n"/>
      <c r="AM13" s="26">
        <f>COUNT(IF(SUM(H12)&gt;0,1,"FALSE"),IF(SUM(I12)&gt;0,1,"FALSE"),IF(SUM(J12)&gt;0,1,"FALSE"),IF(SUM(K12)&gt;0,1,"FALSE"),IF(SUM(L12)&gt;0,1,"FALSE"),IF(SUM(M12)&gt;0,1,"FALSE"),IF(SUM(N12)&gt;0,1,"FALSE"),IF(SUM(O12)&gt;0,1,"FALSE"),IF(SUM(P12)&gt;0,1,"FALSE"),IF(SUM(Q12)&gt;0,1,"FALSE"),IF(SUM(R12)&gt;0,1,"FALSE"),IF(SUM(S12)&gt;0,1,"FALSE"),IF(SUM(T12)&gt;0,1,"FALSE"),IF(SUM(U12)&gt;0,1,"FALSE"),IF(SUM(V12)&gt;0,1,"FALSE"),IF(SUM(W12)&gt;0,1,"FALSE"),IF(SUM(X12)&gt;0,1,"FALSE"),IF(SUM(Y12)&gt;0,1,"FALSE"),IF(SUM(Z12)&gt;0,1,"FALSE"),IF(SUM(AA12)&gt;0,1,"FALSE"),IF(SUM(AB12)&gt;0,1,"FALSE"),IF(SUM(AC12)&gt;0,1,"FALSE"),IF(SUM(AD12)&gt;0,1,"FALSE"),IF(SUM(AE12)&gt;0,1,"FALSE"),IF(SUM(AF12)&gt;0,1,"FALSE"),IF(SUM(AG12)&gt;0,1,"FALSE"),IF(SUM(AH12)&gt;0,1,"FALSE"),IF(SUM(AI12)&gt;0,1,"FALSE"),IF(SUM(AJ12)&gt;0,1,"FALSE"))</f>
        <v/>
      </c>
      <c r="AN13" s="26" t="n"/>
      <c r="AO13" s="26">
        <f>MAX(AO12:AO12)</f>
        <v/>
      </c>
      <c r="AP13" s="26">
        <f>MAX(AP12:AP12)</f>
        <v/>
      </c>
      <c r="AQ13" s="26">
        <f>MAX(AQ12:AQ12)</f>
        <v/>
      </c>
      <c r="AR13" s="26">
        <f>MAX(AR12:AR12)</f>
        <v/>
      </c>
      <c r="AS13" s="26">
        <f>SUM(AS12:AS12)</f>
        <v/>
      </c>
      <c r="AT13" s="26">
        <f>SUM(AT12:AT12)</f>
        <v/>
      </c>
      <c r="AU13" s="26">
        <f>SUM(AU12:AU12)</f>
        <v/>
      </c>
      <c r="AV13" s="26">
        <f>SUM(AV12:AV12)</f>
        <v/>
      </c>
      <c r="AW13" s="26">
        <f>SUM(AW12:AW12)</f>
        <v/>
      </c>
    </row>
    <row r="14" spans="1:49">
      <c r="A14" s="24" t="n">
        <v>8</v>
      </c>
      <c r="B14" s="24" t="s">
        <v>36</v>
      </c>
      <c r="C14" s="24" t="s">
        <v>29</v>
      </c>
      <c r="D14" s="24" t="s">
        <v>37</v>
      </c>
      <c r="E14" s="24" t="s">
        <v>31</v>
      </c>
      <c r="F14" s="24" t="s">
        <v>32</v>
      </c>
      <c r="G14" s="24" t="n"/>
      <c r="H14" s="24" t="n">
        <v>8</v>
      </c>
      <c r="I14" s="24" t="n">
        <v>8</v>
      </c>
      <c r="J14" s="24" t="s">
        <v>7</v>
      </c>
      <c r="K14" s="24" t="s">
        <v>7</v>
      </c>
      <c r="L14" s="24" t="n">
        <v>8</v>
      </c>
      <c r="M14" s="24" t="n">
        <v>8</v>
      </c>
      <c r="N14" s="24" t="n">
        <v>8</v>
      </c>
      <c r="O14" s="24" t="n">
        <v>8</v>
      </c>
      <c r="P14" s="24" t="n">
        <v>8</v>
      </c>
      <c r="Q14" s="24" t="s">
        <v>7</v>
      </c>
      <c r="R14" s="24" t="s">
        <v>7</v>
      </c>
      <c r="S14" s="24" t="n">
        <v>8</v>
      </c>
      <c r="T14" s="24" t="n">
        <v>8</v>
      </c>
      <c r="U14" s="24" t="n">
        <v>8</v>
      </c>
      <c r="V14" s="24" t="n">
        <v>8</v>
      </c>
      <c r="W14" s="24" t="n">
        <v>8</v>
      </c>
      <c r="X14" s="24" t="s">
        <v>7</v>
      </c>
      <c r="Y14" s="24" t="s">
        <v>7</v>
      </c>
      <c r="Z14" s="24" t="n">
        <v>8</v>
      </c>
      <c r="AA14" s="24" t="n">
        <v>8</v>
      </c>
      <c r="AB14" s="24" t="n">
        <v>8</v>
      </c>
      <c r="AC14" s="24" t="n">
        <v>7</v>
      </c>
      <c r="AD14" s="24" t="s">
        <v>7</v>
      </c>
      <c r="AE14" s="24" t="s">
        <v>7</v>
      </c>
      <c r="AF14" s="24" t="s">
        <v>7</v>
      </c>
      <c r="AG14" s="24" t="n">
        <v>8</v>
      </c>
      <c r="AH14" s="24" t="n">
        <v>8</v>
      </c>
      <c r="AI14" s="24" t="n">
        <v>8</v>
      </c>
      <c r="AJ14" s="24" t="n">
        <v>8</v>
      </c>
      <c r="AK14" s="24" t="n"/>
      <c r="AL14" s="24" t="n"/>
      <c r="AM14" s="25">
        <f>COUNT(H14:AL14)</f>
        <v/>
      </c>
      <c r="AN14" s="24" t="n"/>
      <c r="AO14" s="25">
        <f>COUNTIF(H14:AL14,"О")</f>
        <v/>
      </c>
      <c r="AP14" s="25">
        <f>COUNTIF(H14:AL14,"От")</f>
        <v/>
      </c>
      <c r="AQ14" s="25">
        <f>COUNTIF(H14:AL14,"Б")</f>
        <v/>
      </c>
      <c r="AR14" s="25">
        <f>COUNTIF(H14:AL14,"Н")</f>
        <v/>
      </c>
      <c r="AS14" s="24" t="n"/>
      <c r="AT14" s="25">
        <f>SUM(H14:AL14)</f>
        <v/>
      </c>
      <c r="AU14" s="24" t="n"/>
      <c r="AV14" s="25">
        <f>SUM(J14,K14,Q14,R14,X14,Y14,AD14,AE14,AF14)</f>
        <v/>
      </c>
      <c r="AW14" s="24" t="n"/>
    </row>
    <row r="15" spans="1:49">
      <c r="A15" s="26" t="n">
        <v>9</v>
      </c>
      <c r="B15" s="26" t="s">
        <v>36</v>
      </c>
      <c r="C15" s="26" t="s">
        <v>29</v>
      </c>
      <c r="D15" s="26" t="s">
        <v>37</v>
      </c>
      <c r="E15" s="26" t="s">
        <v>33</v>
      </c>
      <c r="F15" s="26" t="n"/>
      <c r="G15" s="26" t="n"/>
      <c r="H15" s="26" t="n">
        <v>8</v>
      </c>
      <c r="I15" s="26" t="n">
        <v>8</v>
      </c>
      <c r="J15" s="26" t="n">
        <v>0</v>
      </c>
      <c r="K15" s="26" t="n">
        <v>0</v>
      </c>
      <c r="L15" s="26" t="n">
        <v>8</v>
      </c>
      <c r="M15" s="26" t="n">
        <v>8</v>
      </c>
      <c r="N15" s="26" t="n">
        <v>8</v>
      </c>
      <c r="O15" s="26" t="n">
        <v>8</v>
      </c>
      <c r="P15" s="26" t="n">
        <v>8</v>
      </c>
      <c r="Q15" s="26" t="n">
        <v>0</v>
      </c>
      <c r="R15" s="26" t="n">
        <v>0</v>
      </c>
      <c r="S15" s="26" t="n">
        <v>8</v>
      </c>
      <c r="T15" s="26" t="n">
        <v>8</v>
      </c>
      <c r="U15" s="26" t="n">
        <v>8</v>
      </c>
      <c r="V15" s="26" t="n">
        <v>8</v>
      </c>
      <c r="W15" s="26" t="n">
        <v>8</v>
      </c>
      <c r="X15" s="26" t="n">
        <v>0</v>
      </c>
      <c r="Y15" s="26" t="n">
        <v>0</v>
      </c>
      <c r="Z15" s="26" t="n">
        <v>8</v>
      </c>
      <c r="AA15" s="26" t="n">
        <v>8</v>
      </c>
      <c r="AB15" s="26" t="n">
        <v>8</v>
      </c>
      <c r="AC15" s="26" t="n">
        <v>7</v>
      </c>
      <c r="AD15" s="26" t="n">
        <v>0</v>
      </c>
      <c r="AE15" s="26" t="n">
        <v>0</v>
      </c>
      <c r="AF15" s="26" t="n">
        <v>0</v>
      </c>
      <c r="AG15" s="26" t="n">
        <v>8</v>
      </c>
      <c r="AH15" s="26" t="n">
        <v>8</v>
      </c>
      <c r="AI15" s="26" t="n">
        <v>8</v>
      </c>
      <c r="AJ15" s="26" t="n">
        <v>8</v>
      </c>
      <c r="AK15" s="26" t="n"/>
      <c r="AL15" s="26" t="n"/>
      <c r="AM15" s="26">
        <f>COUNT(IF(SUM(H14)&gt;0,1,"FALSE"),IF(SUM(I14)&gt;0,1,"FALSE"),IF(SUM(J14)&gt;0,1,"FALSE"),IF(SUM(K14)&gt;0,1,"FALSE"),IF(SUM(L14)&gt;0,1,"FALSE"),IF(SUM(M14)&gt;0,1,"FALSE"),IF(SUM(N14)&gt;0,1,"FALSE"),IF(SUM(O14)&gt;0,1,"FALSE"),IF(SUM(P14)&gt;0,1,"FALSE"),IF(SUM(Q14)&gt;0,1,"FALSE"),IF(SUM(R14)&gt;0,1,"FALSE"),IF(SUM(S14)&gt;0,1,"FALSE"),IF(SUM(T14)&gt;0,1,"FALSE"),IF(SUM(U14)&gt;0,1,"FALSE"),IF(SUM(V14)&gt;0,1,"FALSE"),IF(SUM(W14)&gt;0,1,"FALSE"),IF(SUM(X14)&gt;0,1,"FALSE"),IF(SUM(Y14)&gt;0,1,"FALSE"),IF(SUM(Z14)&gt;0,1,"FALSE"),IF(SUM(AA14)&gt;0,1,"FALSE"),IF(SUM(AB14)&gt;0,1,"FALSE"),IF(SUM(AC14)&gt;0,1,"FALSE"),IF(SUM(AD14)&gt;0,1,"FALSE"),IF(SUM(AE14)&gt;0,1,"FALSE"),IF(SUM(AF14)&gt;0,1,"FALSE"),IF(SUM(AG14)&gt;0,1,"FALSE"),IF(SUM(AH14)&gt;0,1,"FALSE"),IF(SUM(AI14)&gt;0,1,"FALSE"),IF(SUM(AJ14)&gt;0,1,"FALSE"))</f>
        <v/>
      </c>
      <c r="AN15" s="26" t="n"/>
      <c r="AO15" s="26">
        <f>MAX(AO14:AO14)</f>
        <v/>
      </c>
      <c r="AP15" s="26">
        <f>MAX(AP14:AP14)</f>
        <v/>
      </c>
      <c r="AQ15" s="26">
        <f>MAX(AQ14:AQ14)</f>
        <v/>
      </c>
      <c r="AR15" s="26">
        <f>MAX(AR14:AR14)</f>
        <v/>
      </c>
      <c r="AS15" s="26">
        <f>SUM(AS14:AS14)</f>
        <v/>
      </c>
      <c r="AT15" s="26">
        <f>SUM(AT14:AT14)</f>
        <v/>
      </c>
      <c r="AU15" s="26">
        <f>SUM(AU14:AU14)</f>
        <v/>
      </c>
      <c r="AV15" s="26">
        <f>SUM(AV14:AV14)</f>
        <v/>
      </c>
      <c r="AW15" s="26">
        <f>SUM(AW14:AW14)</f>
        <v/>
      </c>
    </row>
    <row r="16" spans="1:49" ht="15.75" customHeight="1" s="55">
      <c r="A16" s="24" t="n">
        <v>10</v>
      </c>
      <c r="B16" s="24" t="s">
        <v>38</v>
      </c>
      <c r="C16" s="24" t="s">
        <v>29</v>
      </c>
      <c r="D16" s="24" t="s">
        <v>39</v>
      </c>
      <c r="E16" s="24" t="s">
        <v>31</v>
      </c>
      <c r="F16" s="24" t="s">
        <v>32</v>
      </c>
      <c r="G16" s="24" t="n"/>
      <c r="H16" s="24" t="n">
        <v>8</v>
      </c>
      <c r="I16" s="24" t="n">
        <v>8</v>
      </c>
      <c r="J16" s="24" t="s">
        <v>7</v>
      </c>
      <c r="K16" s="24" t="s">
        <v>7</v>
      </c>
      <c r="L16" s="24" t="n">
        <v>8</v>
      </c>
      <c r="M16" s="24" t="n">
        <v>8</v>
      </c>
      <c r="N16" s="24" t="n">
        <v>8</v>
      </c>
      <c r="O16" s="24" t="n">
        <v>8</v>
      </c>
      <c r="P16" s="24" t="n">
        <v>8</v>
      </c>
      <c r="Q16" s="24" t="s">
        <v>7</v>
      </c>
      <c r="R16" s="24" t="s">
        <v>7</v>
      </c>
      <c r="S16" s="24" t="n">
        <v>8</v>
      </c>
      <c r="T16" s="24" t="n">
        <v>8</v>
      </c>
      <c r="U16" s="24" t="n">
        <v>8</v>
      </c>
      <c r="V16" s="24" t="n">
        <v>8</v>
      </c>
      <c r="W16" s="24" t="n">
        <v>8</v>
      </c>
      <c r="X16" s="24" t="s">
        <v>7</v>
      </c>
      <c r="Y16" s="24" t="s">
        <v>7</v>
      </c>
      <c r="Z16" s="27" t="s">
        <v>0</v>
      </c>
      <c r="AA16" s="27" t="s">
        <v>0</v>
      </c>
      <c r="AB16" s="27" t="s">
        <v>0</v>
      </c>
      <c r="AC16" s="27" t="s">
        <v>0</v>
      </c>
      <c r="AD16" s="27" t="s">
        <v>0</v>
      </c>
      <c r="AE16" s="27" t="s">
        <v>0</v>
      </c>
      <c r="AF16" s="27" t="s">
        <v>0</v>
      </c>
      <c r="AG16" s="27" t="s">
        <v>0</v>
      </c>
      <c r="AH16" s="27" t="s">
        <v>0</v>
      </c>
      <c r="AI16" s="24" t="n">
        <v>8</v>
      </c>
      <c r="AJ16" s="24" t="n">
        <v>8</v>
      </c>
      <c r="AK16" s="24" t="n"/>
      <c r="AL16" s="24" t="n"/>
      <c r="AM16" s="25">
        <f>COUNT(H16:AL16)</f>
        <v/>
      </c>
      <c r="AN16" s="24" t="n"/>
      <c r="AO16" s="25">
        <f>COUNTIF(H16:AL16,"О")</f>
        <v/>
      </c>
      <c r="AP16" s="25">
        <f>COUNTIF(H16:AL16,"От")</f>
        <v/>
      </c>
      <c r="AQ16" s="25">
        <f>COUNTIF(H16:AL16,"Б")</f>
        <v/>
      </c>
      <c r="AR16" s="25">
        <f>COUNTIF(H16:AL16,"Н")</f>
        <v/>
      </c>
      <c r="AS16" s="24" t="n"/>
      <c r="AT16" s="25">
        <f>SUM(H16:AL16)</f>
        <v/>
      </c>
      <c r="AU16" s="24" t="n"/>
      <c r="AV16" s="25">
        <f>SUM(J16,K16,Q16,R16,X16,Y16,AD16,AE16,AF16)</f>
        <v/>
      </c>
      <c r="AW16" s="24" t="n"/>
    </row>
    <row r="17" spans="1:49">
      <c r="A17" s="26" t="n">
        <v>11</v>
      </c>
      <c r="B17" s="26" t="s">
        <v>38</v>
      </c>
      <c r="C17" s="26" t="s">
        <v>29</v>
      </c>
      <c r="D17" s="26" t="s">
        <v>39</v>
      </c>
      <c r="E17" s="26" t="s">
        <v>33</v>
      </c>
      <c r="F17" s="26" t="n"/>
      <c r="G17" s="26" t="n"/>
      <c r="H17" s="26" t="n">
        <v>8</v>
      </c>
      <c r="I17" s="26" t="n">
        <v>8</v>
      </c>
      <c r="J17" s="26" t="n">
        <v>0</v>
      </c>
      <c r="K17" s="26" t="n">
        <v>0</v>
      </c>
      <c r="L17" s="26" t="n">
        <v>8</v>
      </c>
      <c r="M17" s="26" t="n">
        <v>8</v>
      </c>
      <c r="N17" s="26" t="n">
        <v>8</v>
      </c>
      <c r="O17" s="26" t="n">
        <v>8</v>
      </c>
      <c r="P17" s="26" t="n">
        <v>8</v>
      </c>
      <c r="Q17" s="26" t="n">
        <v>0</v>
      </c>
      <c r="R17" s="26" t="n">
        <v>0</v>
      </c>
      <c r="S17" s="26" t="n">
        <v>8</v>
      </c>
      <c r="T17" s="26" t="n">
        <v>8</v>
      </c>
      <c r="U17" s="26" t="n">
        <v>8</v>
      </c>
      <c r="V17" s="26" t="n">
        <v>8</v>
      </c>
      <c r="W17" s="26" t="n">
        <v>8</v>
      </c>
      <c r="X17" s="26" t="n">
        <v>0</v>
      </c>
      <c r="Y17" s="26" t="n">
        <v>0</v>
      </c>
      <c r="Z17" s="26" t="n">
        <v>0</v>
      </c>
      <c r="AA17" s="26" t="n">
        <v>0</v>
      </c>
      <c r="AB17" s="26" t="n">
        <v>0</v>
      </c>
      <c r="AC17" s="26" t="n">
        <v>0</v>
      </c>
      <c r="AD17" s="26" t="n">
        <v>0</v>
      </c>
      <c r="AE17" s="26" t="n">
        <v>0</v>
      </c>
      <c r="AF17" s="26" t="n">
        <v>0</v>
      </c>
      <c r="AG17" s="26" t="n">
        <v>0</v>
      </c>
      <c r="AH17" s="26" t="n">
        <v>0</v>
      </c>
      <c r="AI17" s="26" t="n">
        <v>8</v>
      </c>
      <c r="AJ17" s="26" t="n">
        <v>8</v>
      </c>
      <c r="AK17" s="26" t="n"/>
      <c r="AL17" s="26" t="n"/>
      <c r="AM17" s="26">
        <f>COUNT(IF(SUM(H16)&gt;0,1,"FALSE"),IF(SUM(I16)&gt;0,1,"FALSE"),IF(SUM(J16)&gt;0,1,"FALSE"),IF(SUM(K16)&gt;0,1,"FALSE"),IF(SUM(L16)&gt;0,1,"FALSE"),IF(SUM(M16)&gt;0,1,"FALSE"),IF(SUM(N16)&gt;0,1,"FALSE"),IF(SUM(O16)&gt;0,1,"FALSE"),IF(SUM(P16)&gt;0,1,"FALSE"),IF(SUM(Q16)&gt;0,1,"FALSE"),IF(SUM(R16)&gt;0,1,"FALSE"),IF(SUM(S16)&gt;0,1,"FALSE"),IF(SUM(T16)&gt;0,1,"FALSE"),IF(SUM(U16)&gt;0,1,"FALSE"),IF(SUM(V16)&gt;0,1,"FALSE"),IF(SUM(W16)&gt;0,1,"FALSE"),IF(SUM(X16)&gt;0,1,"FALSE"),IF(SUM(Y16)&gt;0,1,"FALSE"),IF(SUM(Z16)&gt;0,1,"FALSE"),IF(SUM(AA16)&gt;0,1,"FALSE"),IF(SUM(AB16)&gt;0,1,"FALSE"),IF(SUM(AC16)&gt;0,1,"FALSE"),IF(SUM(AD16)&gt;0,1,"FALSE"),IF(SUM(AE16)&gt;0,1,"FALSE"),IF(SUM(AF16)&gt;0,1,"FALSE"),IF(SUM(AG16)&gt;0,1,"FALSE"),IF(SUM(AH16)&gt;0,1,"FALSE"),IF(SUM(AI16)&gt;0,1,"FALSE"),IF(SUM(AJ16)&gt;0,1,"FALSE"))</f>
        <v/>
      </c>
      <c r="AN17" s="26" t="n"/>
      <c r="AO17" s="26">
        <f>MAX(AO16:AO16)</f>
        <v/>
      </c>
      <c r="AP17" s="26">
        <f>MAX(AP16:AP16)</f>
        <v/>
      </c>
      <c r="AQ17" s="26">
        <f>MAX(AQ16:AQ16)</f>
        <v/>
      </c>
      <c r="AR17" s="26">
        <f>MAX(AR16:AR16)</f>
        <v/>
      </c>
      <c r="AS17" s="26">
        <f>SUM(AS16:AS16)</f>
        <v/>
      </c>
      <c r="AT17" s="26">
        <f>SUM(AT16:AT16)</f>
        <v/>
      </c>
      <c r="AU17" s="26">
        <f>SUM(AU16:AU16)</f>
        <v/>
      </c>
      <c r="AV17" s="26">
        <f>SUM(AV16:AV16)</f>
        <v/>
      </c>
      <c r="AW17" s="26">
        <f>SUM(AW16:AW16)</f>
        <v/>
      </c>
    </row>
    <row r="18" spans="1:49">
      <c r="A18" s="24" t="n">
        <v>12</v>
      </c>
      <c r="B18" s="24" t="s">
        <v>40</v>
      </c>
      <c r="C18" s="24" t="s">
        <v>41</v>
      </c>
      <c r="D18" s="24" t="s">
        <v>42</v>
      </c>
      <c r="E18" s="24" t="s">
        <v>43</v>
      </c>
      <c r="F18" s="24" t="s">
        <v>32</v>
      </c>
      <c r="G18" s="24" t="n"/>
      <c r="H18" s="24" t="s">
        <v>3</v>
      </c>
      <c r="I18" s="24" t="s">
        <v>3</v>
      </c>
      <c r="J18" s="24" t="s">
        <v>3</v>
      </c>
      <c r="K18" s="24" t="s">
        <v>3</v>
      </c>
      <c r="L18" s="24" t="s">
        <v>3</v>
      </c>
      <c r="M18" s="24" t="s">
        <v>3</v>
      </c>
      <c r="N18" s="24" t="s">
        <v>3</v>
      </c>
      <c r="O18" s="24" t="s">
        <v>3</v>
      </c>
      <c r="P18" s="24" t="s">
        <v>3</v>
      </c>
      <c r="Q18" s="24" t="s">
        <v>3</v>
      </c>
      <c r="R18" s="24" t="s">
        <v>3</v>
      </c>
      <c r="S18" s="24" t="s">
        <v>3</v>
      </c>
      <c r="T18" s="24" t="s">
        <v>3</v>
      </c>
      <c r="U18" s="24" t="s">
        <v>3</v>
      </c>
      <c r="V18" s="24" t="s">
        <v>3</v>
      </c>
      <c r="W18" s="24" t="s">
        <v>3</v>
      </c>
      <c r="X18" s="24" t="s">
        <v>3</v>
      </c>
      <c r="Y18" s="24" t="s">
        <v>3</v>
      </c>
      <c r="Z18" s="24" t="s">
        <v>3</v>
      </c>
      <c r="AA18" s="24" t="s">
        <v>3</v>
      </c>
      <c r="AB18" s="24" t="s">
        <v>3</v>
      </c>
      <c r="AC18" s="24" t="s">
        <v>3</v>
      </c>
      <c r="AD18" s="24" t="s">
        <v>3</v>
      </c>
      <c r="AE18" s="24" t="s">
        <v>3</v>
      </c>
      <c r="AF18" s="24" t="s">
        <v>3</v>
      </c>
      <c r="AG18" s="24" t="s">
        <v>3</v>
      </c>
      <c r="AH18" s="24" t="s">
        <v>3</v>
      </c>
      <c r="AI18" s="24" t="s">
        <v>3</v>
      </c>
      <c r="AJ18" s="24" t="s">
        <v>3</v>
      </c>
      <c r="AK18" s="24" t="n"/>
      <c r="AL18" s="24" t="n"/>
      <c r="AM18" s="25">
        <f>COUNT(H18:AL18)</f>
        <v/>
      </c>
      <c r="AN18" s="24" t="n"/>
      <c r="AO18" s="25">
        <f>COUNTIF(H18:AL18,"О")</f>
        <v/>
      </c>
      <c r="AP18" s="25">
        <f>COUNTIF(H18:AL18,"От")</f>
        <v/>
      </c>
      <c r="AQ18" s="25">
        <f>COUNTIF(H18:AL18,"Б")</f>
        <v/>
      </c>
      <c r="AR18" s="25">
        <f>COUNTIF(H18:AL18,"Н")</f>
        <v/>
      </c>
      <c r="AS18" s="24" t="n"/>
      <c r="AT18" s="25">
        <f>SUM(H18:AL18)</f>
        <v/>
      </c>
      <c r="AU18" s="24" t="n"/>
      <c r="AV18" s="25">
        <f>SUM(J18,K18,Q18,R18,X18,Y18,AD18,AE18,AF18)</f>
        <v/>
      </c>
      <c r="AW18" s="24" t="n"/>
    </row>
    <row r="19" spans="1:49">
      <c r="A19" s="26" t="n">
        <v>13</v>
      </c>
      <c r="B19" s="26" t="s">
        <v>40</v>
      </c>
      <c r="C19" s="26" t="s">
        <v>41</v>
      </c>
      <c r="D19" s="26" t="s">
        <v>42</v>
      </c>
      <c r="E19" s="26" t="s">
        <v>33</v>
      </c>
      <c r="F19" s="26" t="n"/>
      <c r="G19" s="26" t="n"/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  <c r="W19" s="26" t="n">
        <v>0</v>
      </c>
      <c r="X19" s="26" t="n">
        <v>0</v>
      </c>
      <c r="Y19" s="26" t="n">
        <v>0</v>
      </c>
      <c r="Z19" s="26" t="n">
        <v>0</v>
      </c>
      <c r="AA19" s="26" t="n">
        <v>0</v>
      </c>
      <c r="AB19" s="26" t="n">
        <v>0</v>
      </c>
      <c r="AC19" s="26" t="n">
        <v>0</v>
      </c>
      <c r="AD19" s="26" t="n">
        <v>0</v>
      </c>
      <c r="AE19" s="26" t="n">
        <v>0</v>
      </c>
      <c r="AF19" s="26" t="n">
        <v>0</v>
      </c>
      <c r="AG19" s="26" t="n">
        <v>0</v>
      </c>
      <c r="AH19" s="26" t="n">
        <v>0</v>
      </c>
      <c r="AI19" s="26" t="n">
        <v>0</v>
      </c>
      <c r="AJ19" s="26" t="n">
        <v>0</v>
      </c>
      <c r="AK19" s="26" t="n"/>
      <c r="AL19" s="26" t="n"/>
      <c r="AM19" s="26">
        <f>COUNT(IF(SUM(H18)&gt;0,1,"FALSE"),IF(SUM(I18)&gt;0,1,"FALSE"),IF(SUM(J18)&gt;0,1,"FALSE"),IF(SUM(K18)&gt;0,1,"FALSE"),IF(SUM(L18)&gt;0,1,"FALSE"),IF(SUM(M18)&gt;0,1,"FALSE"),IF(SUM(N18)&gt;0,1,"FALSE"),IF(SUM(O18)&gt;0,1,"FALSE"),IF(SUM(P18)&gt;0,1,"FALSE"),IF(SUM(Q18)&gt;0,1,"FALSE"),IF(SUM(R18)&gt;0,1,"FALSE"),IF(SUM(S18)&gt;0,1,"FALSE"),IF(SUM(T18)&gt;0,1,"FALSE"),IF(SUM(U18)&gt;0,1,"FALSE"),IF(SUM(V18)&gt;0,1,"FALSE"),IF(SUM(W18)&gt;0,1,"FALSE"),IF(SUM(X18)&gt;0,1,"FALSE"),IF(SUM(Y18)&gt;0,1,"FALSE"),IF(SUM(Z18)&gt;0,1,"FALSE"),IF(SUM(AA18)&gt;0,1,"FALSE"),IF(SUM(AB18)&gt;0,1,"FALSE"),IF(SUM(AC18)&gt;0,1,"FALSE"),IF(SUM(AD18)&gt;0,1,"FALSE"),IF(SUM(AE18)&gt;0,1,"FALSE"),IF(SUM(AF18)&gt;0,1,"FALSE"),IF(SUM(AG18)&gt;0,1,"FALSE"),IF(SUM(AH18)&gt;0,1,"FALSE"),IF(SUM(AI18)&gt;0,1,"FALSE"),IF(SUM(AJ18)&gt;0,1,"FALSE"))</f>
        <v/>
      </c>
      <c r="AN19" s="26" t="n"/>
      <c r="AO19" s="26">
        <f>MAX(AO18:AO18)</f>
        <v/>
      </c>
      <c r="AP19" s="26">
        <f>MAX(AP18:AP18)</f>
        <v/>
      </c>
      <c r="AQ19" s="26">
        <f>MAX(AQ18:AQ18)</f>
        <v/>
      </c>
      <c r="AR19" s="26">
        <f>MAX(AR18:AR18)</f>
        <v/>
      </c>
      <c r="AS19" s="26">
        <f>SUM(AS18:AS18)</f>
        <v/>
      </c>
      <c r="AT19" s="26">
        <f>SUM(AT18:AT18)</f>
        <v/>
      </c>
      <c r="AU19" s="26">
        <f>SUM(AU18:AU18)</f>
        <v/>
      </c>
      <c r="AV19" s="26">
        <f>SUM(AV18:AV18)</f>
        <v/>
      </c>
      <c r="AW19" s="26">
        <f>SUM(AW18:AW18)</f>
        <v/>
      </c>
    </row>
    <row r="20" spans="1:49">
      <c r="A20" s="24" t="n">
        <v>14</v>
      </c>
      <c r="B20" s="24" t="s">
        <v>44</v>
      </c>
      <c r="C20" s="24" t="s">
        <v>45</v>
      </c>
      <c r="D20" s="24" t="s">
        <v>46</v>
      </c>
      <c r="E20" s="24" t="s">
        <v>43</v>
      </c>
      <c r="F20" s="24" t="s">
        <v>32</v>
      </c>
      <c r="G20" s="24" t="n"/>
      <c r="H20" s="24" t="n">
        <v>8</v>
      </c>
      <c r="I20" s="24" t="n">
        <v>8</v>
      </c>
      <c r="J20" s="24" t="s">
        <v>7</v>
      </c>
      <c r="K20" s="24" t="s">
        <v>7</v>
      </c>
      <c r="L20" s="24" t="n">
        <v>8</v>
      </c>
      <c r="M20" s="24" t="n">
        <v>8</v>
      </c>
      <c r="N20" s="24" t="n">
        <v>8</v>
      </c>
      <c r="O20" s="24" t="n">
        <v>8</v>
      </c>
      <c r="P20" s="24" t="n">
        <v>8</v>
      </c>
      <c r="Q20" s="24" t="s">
        <v>7</v>
      </c>
      <c r="R20" s="24" t="s">
        <v>7</v>
      </c>
      <c r="S20" s="24" t="n">
        <v>8</v>
      </c>
      <c r="T20" s="24" t="n">
        <v>8</v>
      </c>
      <c r="U20" s="24" t="n">
        <v>8</v>
      </c>
      <c r="V20" s="24" t="n">
        <v>8</v>
      </c>
      <c r="W20" s="24" t="n">
        <v>8</v>
      </c>
      <c r="X20" s="24" t="s">
        <v>7</v>
      </c>
      <c r="Y20" s="24" t="s">
        <v>7</v>
      </c>
      <c r="Z20" s="24" t="n">
        <v>8</v>
      </c>
      <c r="AA20" s="24" t="n">
        <v>8</v>
      </c>
      <c r="AB20" s="24" t="n">
        <v>8</v>
      </c>
      <c r="AC20" s="24" t="n">
        <v>7</v>
      </c>
      <c r="AD20" s="24" t="s">
        <v>7</v>
      </c>
      <c r="AE20" s="24" t="s">
        <v>7</v>
      </c>
      <c r="AF20" s="24" t="s">
        <v>7</v>
      </c>
      <c r="AG20" s="24" t="n">
        <v>8</v>
      </c>
      <c r="AH20" s="24" t="n">
        <v>8</v>
      </c>
      <c r="AI20" s="24" t="n">
        <v>8</v>
      </c>
      <c r="AJ20" s="24" t="n">
        <v>8</v>
      </c>
      <c r="AK20" s="24" t="n"/>
      <c r="AL20" s="24" t="n"/>
      <c r="AM20" s="25">
        <f>COUNT(H20:AL20)</f>
        <v/>
      </c>
      <c r="AN20" s="24" t="n"/>
      <c r="AO20" s="25">
        <f>COUNTIF(H20:AL20,"О")</f>
        <v/>
      </c>
      <c r="AP20" s="25">
        <f>COUNTIF(H20:AL20,"От")</f>
        <v/>
      </c>
      <c r="AQ20" s="25">
        <f>COUNTIF(H20:AL20,"Б")</f>
        <v/>
      </c>
      <c r="AR20" s="25">
        <f>COUNTIF(H20:AL20,"Н")</f>
        <v/>
      </c>
      <c r="AS20" s="24" t="n"/>
      <c r="AT20" s="25">
        <f>SUM(H20:AL20)</f>
        <v/>
      </c>
      <c r="AU20" s="24" t="n"/>
      <c r="AV20" s="25">
        <f>SUM(J20,K20,Q20,R20,X20,Y20,AD20,AE20,AF20)</f>
        <v/>
      </c>
      <c r="AW20" s="24" t="n"/>
    </row>
    <row r="21" spans="1:49">
      <c r="A21" s="26" t="n">
        <v>15</v>
      </c>
      <c r="B21" s="26" t="s">
        <v>44</v>
      </c>
      <c r="C21" s="26" t="s">
        <v>45</v>
      </c>
      <c r="D21" s="26" t="s">
        <v>46</v>
      </c>
      <c r="E21" s="26" t="s">
        <v>33</v>
      </c>
      <c r="F21" s="26" t="n"/>
      <c r="G21" s="26" t="n"/>
      <c r="H21" s="26" t="n">
        <v>8</v>
      </c>
      <c r="I21" s="26" t="n">
        <v>8</v>
      </c>
      <c r="J21" s="26" t="n">
        <v>0</v>
      </c>
      <c r="K21" s="26" t="n">
        <v>0</v>
      </c>
      <c r="L21" s="26" t="n">
        <v>8</v>
      </c>
      <c r="M21" s="26" t="n">
        <v>8</v>
      </c>
      <c r="N21" s="26" t="n">
        <v>8</v>
      </c>
      <c r="O21" s="26" t="n">
        <v>8</v>
      </c>
      <c r="P21" s="26" t="n">
        <v>8</v>
      </c>
      <c r="Q21" s="26" t="n">
        <v>0</v>
      </c>
      <c r="R21" s="26" t="n">
        <v>0</v>
      </c>
      <c r="S21" s="26" t="n">
        <v>8</v>
      </c>
      <c r="T21" s="26" t="n">
        <v>8</v>
      </c>
      <c r="U21" s="26" t="n">
        <v>8</v>
      </c>
      <c r="V21" s="26" t="n">
        <v>8</v>
      </c>
      <c r="W21" s="26" t="n">
        <v>8</v>
      </c>
      <c r="X21" s="26" t="n">
        <v>0</v>
      </c>
      <c r="Y21" s="26" t="n">
        <v>0</v>
      </c>
      <c r="Z21" s="26" t="n">
        <v>8</v>
      </c>
      <c r="AA21" s="26" t="n">
        <v>8</v>
      </c>
      <c r="AB21" s="26" t="n">
        <v>8</v>
      </c>
      <c r="AC21" s="26" t="n">
        <v>7</v>
      </c>
      <c r="AD21" s="26" t="n">
        <v>0</v>
      </c>
      <c r="AE21" s="26" t="n">
        <v>0</v>
      </c>
      <c r="AF21" s="26" t="n">
        <v>0</v>
      </c>
      <c r="AG21" s="26" t="n">
        <v>8</v>
      </c>
      <c r="AH21" s="26" t="n">
        <v>8</v>
      </c>
      <c r="AI21" s="26" t="n">
        <v>8</v>
      </c>
      <c r="AJ21" s="26" t="n">
        <v>8</v>
      </c>
      <c r="AK21" s="26" t="n"/>
      <c r="AL21" s="26" t="n"/>
      <c r="AM21" s="26">
        <f>COUNT(IF(SUM(H20)&gt;0,1,"FALSE"),IF(SUM(I20)&gt;0,1,"FALSE"),IF(SUM(J20)&gt;0,1,"FALSE"),IF(SUM(K20)&gt;0,1,"FALSE"),IF(SUM(L20)&gt;0,1,"FALSE"),IF(SUM(M20)&gt;0,1,"FALSE"),IF(SUM(N20)&gt;0,1,"FALSE"),IF(SUM(O20)&gt;0,1,"FALSE"),IF(SUM(P20)&gt;0,1,"FALSE"),IF(SUM(Q20)&gt;0,1,"FALSE"),IF(SUM(R20)&gt;0,1,"FALSE"),IF(SUM(S20)&gt;0,1,"FALSE"),IF(SUM(T20)&gt;0,1,"FALSE"),IF(SUM(U20)&gt;0,1,"FALSE"),IF(SUM(V20)&gt;0,1,"FALSE"),IF(SUM(W20)&gt;0,1,"FALSE"),IF(SUM(X20)&gt;0,1,"FALSE"),IF(SUM(Y20)&gt;0,1,"FALSE"),IF(SUM(Z20)&gt;0,1,"FALSE"),IF(SUM(AA20)&gt;0,1,"FALSE"),IF(SUM(AB20)&gt;0,1,"FALSE"),IF(SUM(AC20)&gt;0,1,"FALSE"),IF(SUM(AD20)&gt;0,1,"FALSE"),IF(SUM(AE20)&gt;0,1,"FALSE"),IF(SUM(AF20)&gt;0,1,"FALSE"),IF(SUM(AG20)&gt;0,1,"FALSE"),IF(SUM(AH20)&gt;0,1,"FALSE"),IF(SUM(AI20)&gt;0,1,"FALSE"),IF(SUM(AJ20)&gt;0,1,"FALSE"))</f>
        <v/>
      </c>
      <c r="AN21" s="26" t="n"/>
      <c r="AO21" s="26">
        <f>MAX(AO20:AO20)</f>
        <v/>
      </c>
      <c r="AP21" s="26">
        <f>MAX(AP20:AP20)</f>
        <v/>
      </c>
      <c r="AQ21" s="26">
        <f>MAX(AQ20:AQ20)</f>
        <v/>
      </c>
      <c r="AR21" s="26">
        <f>MAX(AR20:AR20)</f>
        <v/>
      </c>
      <c r="AS21" s="26">
        <f>SUM(AS20:AS20)</f>
        <v/>
      </c>
      <c r="AT21" s="26">
        <f>SUM(AT20:AT20)</f>
        <v/>
      </c>
      <c r="AU21" s="26">
        <f>SUM(AU20:AU20)</f>
        <v/>
      </c>
      <c r="AV21" s="26">
        <f>SUM(AV20:AV20)</f>
        <v/>
      </c>
      <c r="AW21" s="26">
        <f>SUM(AW20:AW20)</f>
        <v/>
      </c>
    </row>
    <row r="22" spans="1:49">
      <c r="A22" s="24" t="n">
        <v>16</v>
      </c>
      <c r="B22" s="24" t="s">
        <v>50</v>
      </c>
      <c r="C22" s="24" t="s">
        <v>45</v>
      </c>
      <c r="D22" s="24" t="s">
        <v>51</v>
      </c>
      <c r="E22" s="24" t="s">
        <v>43</v>
      </c>
      <c r="F22" s="24" t="s">
        <v>32</v>
      </c>
      <c r="G22" s="24" t="n"/>
      <c r="H22" s="24" t="n">
        <v>8</v>
      </c>
      <c r="I22" s="24" t="n">
        <v>8</v>
      </c>
      <c r="J22" s="24" t="s">
        <v>7</v>
      </c>
      <c r="K22" s="24" t="s">
        <v>7</v>
      </c>
      <c r="L22" s="24" t="n">
        <v>8</v>
      </c>
      <c r="M22" s="24" t="n">
        <v>8</v>
      </c>
      <c r="N22" s="24" t="n">
        <v>8</v>
      </c>
      <c r="O22" s="24" t="n">
        <v>8</v>
      </c>
      <c r="P22" s="24" t="n">
        <v>8</v>
      </c>
      <c r="Q22" s="24" t="s">
        <v>7</v>
      </c>
      <c r="R22" s="24" t="s">
        <v>7</v>
      </c>
      <c r="S22" s="24" t="n">
        <v>8</v>
      </c>
      <c r="T22" s="24" t="n">
        <v>8</v>
      </c>
      <c r="U22" s="24" t="n">
        <v>8</v>
      </c>
      <c r="V22" s="24" t="n">
        <v>8</v>
      </c>
      <c r="W22" s="24" t="n">
        <v>8</v>
      </c>
      <c r="X22" s="24" t="s">
        <v>7</v>
      </c>
      <c r="Y22" s="24" t="s">
        <v>7</v>
      </c>
      <c r="Z22" s="24" t="n">
        <v>8</v>
      </c>
      <c r="AA22" s="24" t="n">
        <v>8</v>
      </c>
      <c r="AB22" s="24" t="n">
        <v>8</v>
      </c>
      <c r="AC22" s="24" t="n">
        <v>7</v>
      </c>
      <c r="AD22" s="24" t="s">
        <v>7</v>
      </c>
      <c r="AE22" s="24" t="s">
        <v>7</v>
      </c>
      <c r="AF22" s="24" t="s">
        <v>7</v>
      </c>
      <c r="AG22" s="24" t="n">
        <v>8</v>
      </c>
      <c r="AH22" s="24" t="n">
        <v>8</v>
      </c>
      <c r="AI22" s="24" t="n">
        <v>8</v>
      </c>
      <c r="AJ22" s="24" t="n">
        <v>8</v>
      </c>
      <c r="AK22" s="24" t="n"/>
      <c r="AL22" s="24" t="n"/>
      <c r="AM22" s="25">
        <f>COUNT(H22:AL22)</f>
        <v/>
      </c>
      <c r="AN22" s="24" t="n"/>
      <c r="AO22" s="25">
        <f>COUNTIF(H22:AL22,"О")</f>
        <v/>
      </c>
      <c r="AP22" s="25">
        <f>COUNTIF(H22:AL22,"От")</f>
        <v/>
      </c>
      <c r="AQ22" s="25">
        <f>COUNTIF(H22:AL22,"Б")</f>
        <v/>
      </c>
      <c r="AR22" s="25">
        <f>COUNTIF(H22:AL22,"Н")</f>
        <v/>
      </c>
      <c r="AS22" s="24" t="n"/>
      <c r="AT22" s="25">
        <f>SUM(H22:AL22)</f>
        <v/>
      </c>
      <c r="AU22" s="24" t="n"/>
      <c r="AV22" s="25">
        <f>SUM(J22,K22,Q22,R22,X22,Y22,AD22,AE22,AF22)</f>
        <v/>
      </c>
      <c r="AW22" s="24" t="n"/>
    </row>
    <row r="23" spans="1:49">
      <c r="A23" s="26" t="n">
        <v>17</v>
      </c>
      <c r="B23" s="26" t="s">
        <v>50</v>
      </c>
      <c r="C23" s="26" t="s">
        <v>45</v>
      </c>
      <c r="D23" s="26" t="s">
        <v>51</v>
      </c>
      <c r="E23" s="26" t="s">
        <v>33</v>
      </c>
      <c r="F23" s="26" t="n"/>
      <c r="G23" s="26" t="n"/>
      <c r="H23" s="26" t="n">
        <v>8</v>
      </c>
      <c r="I23" s="26" t="n">
        <v>8</v>
      </c>
      <c r="J23" s="26" t="n">
        <v>0</v>
      </c>
      <c r="K23" s="26" t="n">
        <v>0</v>
      </c>
      <c r="L23" s="26" t="n">
        <v>8</v>
      </c>
      <c r="M23" s="26" t="n">
        <v>8</v>
      </c>
      <c r="N23" s="26" t="n">
        <v>8</v>
      </c>
      <c r="O23" s="26" t="n">
        <v>8</v>
      </c>
      <c r="P23" s="26" t="n">
        <v>8</v>
      </c>
      <c r="Q23" s="26" t="n">
        <v>0</v>
      </c>
      <c r="R23" s="26" t="n">
        <v>0</v>
      </c>
      <c r="S23" s="26" t="n">
        <v>8</v>
      </c>
      <c r="T23" s="26" t="n">
        <v>8</v>
      </c>
      <c r="U23" s="26" t="n">
        <v>8</v>
      </c>
      <c r="V23" s="26" t="n">
        <v>8</v>
      </c>
      <c r="W23" s="26" t="n">
        <v>8</v>
      </c>
      <c r="X23" s="26" t="n">
        <v>0</v>
      </c>
      <c r="Y23" s="26" t="n">
        <v>0</v>
      </c>
      <c r="Z23" s="26" t="n">
        <v>8</v>
      </c>
      <c r="AA23" s="26" t="n">
        <v>8</v>
      </c>
      <c r="AB23" s="26" t="n">
        <v>8</v>
      </c>
      <c r="AC23" s="26" t="n">
        <v>7</v>
      </c>
      <c r="AD23" s="26" t="n">
        <v>0</v>
      </c>
      <c r="AE23" s="26" t="n">
        <v>0</v>
      </c>
      <c r="AF23" s="26" t="n">
        <v>0</v>
      </c>
      <c r="AG23" s="26" t="n">
        <v>8</v>
      </c>
      <c r="AH23" s="26" t="n">
        <v>8</v>
      </c>
      <c r="AI23" s="26" t="n">
        <v>8</v>
      </c>
      <c r="AJ23" s="26" t="n">
        <v>8</v>
      </c>
      <c r="AK23" s="26" t="n"/>
      <c r="AL23" s="26" t="n"/>
      <c r="AM23" s="26">
        <f>COUNT(IF(SUM(H22)&gt;0,1,"FALSE"),IF(SUM(I22)&gt;0,1,"FALSE"),IF(SUM(J22)&gt;0,1,"FALSE"),IF(SUM(K22)&gt;0,1,"FALSE"),IF(SUM(L22)&gt;0,1,"FALSE"),IF(SUM(M22)&gt;0,1,"FALSE"),IF(SUM(N22)&gt;0,1,"FALSE"),IF(SUM(O22)&gt;0,1,"FALSE"),IF(SUM(P22)&gt;0,1,"FALSE"),IF(SUM(Q22)&gt;0,1,"FALSE"),IF(SUM(R22)&gt;0,1,"FALSE"),IF(SUM(S22)&gt;0,1,"FALSE"),IF(SUM(T22)&gt;0,1,"FALSE"),IF(SUM(U22)&gt;0,1,"FALSE"),IF(SUM(V22)&gt;0,1,"FALSE"),IF(SUM(W22)&gt;0,1,"FALSE"),IF(SUM(X22)&gt;0,1,"FALSE"),IF(SUM(Y22)&gt;0,1,"FALSE"),IF(SUM(Z22)&gt;0,1,"FALSE"),IF(SUM(AA22)&gt;0,1,"FALSE"),IF(SUM(AB22)&gt;0,1,"FALSE"),IF(SUM(AC22)&gt;0,1,"FALSE"),IF(SUM(AD22)&gt;0,1,"FALSE"),IF(SUM(AE22)&gt;0,1,"FALSE"),IF(SUM(AF22)&gt;0,1,"FALSE"),IF(SUM(AG22)&gt;0,1,"FALSE"),IF(SUM(AH22)&gt;0,1,"FALSE"),IF(SUM(AI22)&gt;0,1,"FALSE"),IF(SUM(AJ22)&gt;0,1,"FALSE"))</f>
        <v/>
      </c>
      <c r="AN23" s="26" t="n"/>
      <c r="AO23" s="26">
        <f>MAX(AO22:AO22)</f>
        <v/>
      </c>
      <c r="AP23" s="26">
        <f>MAX(AP22:AP22)</f>
        <v/>
      </c>
      <c r="AQ23" s="26">
        <f>MAX(AQ22:AQ22)</f>
        <v/>
      </c>
      <c r="AR23" s="26">
        <f>MAX(AR22:AR22)</f>
        <v/>
      </c>
      <c r="AS23" s="26">
        <f>SUM(AS22:AS22)</f>
        <v/>
      </c>
      <c r="AT23" s="26">
        <f>SUM(AT22:AT22)</f>
        <v/>
      </c>
      <c r="AU23" s="26">
        <f>SUM(AU22:AU22)</f>
        <v/>
      </c>
      <c r="AV23" s="26">
        <f>SUM(AV22:AV22)</f>
        <v/>
      </c>
      <c r="AW23" s="26">
        <f>SUM(AW22:AW22)</f>
        <v/>
      </c>
    </row>
    <row r="24" spans="1:49">
      <c r="A24" s="24" t="n">
        <v>18</v>
      </c>
      <c r="B24" s="24" t="s">
        <v>57</v>
      </c>
      <c r="C24" s="24" t="s">
        <v>53</v>
      </c>
      <c r="D24" s="24" t="s">
        <v>58</v>
      </c>
      <c r="E24" s="24" t="s">
        <v>43</v>
      </c>
      <c r="F24" s="24" t="s">
        <v>32</v>
      </c>
      <c r="G24" s="24" t="n"/>
      <c r="H24" s="24" t="n">
        <v>8</v>
      </c>
      <c r="I24" s="24" t="n">
        <v>8</v>
      </c>
      <c r="J24" s="24" t="s">
        <v>7</v>
      </c>
      <c r="K24" s="24" t="s">
        <v>7</v>
      </c>
      <c r="L24" s="24" t="n">
        <v>8</v>
      </c>
      <c r="M24" s="24" t="n">
        <v>8</v>
      </c>
      <c r="N24" s="24" t="n">
        <v>8</v>
      </c>
      <c r="O24" s="24" t="n">
        <v>8</v>
      </c>
      <c r="P24" s="24" t="n">
        <v>8</v>
      </c>
      <c r="Q24" s="24" t="s">
        <v>7</v>
      </c>
      <c r="R24" s="24" t="s">
        <v>7</v>
      </c>
      <c r="S24" s="24" t="n">
        <v>8</v>
      </c>
      <c r="T24" s="24" t="n">
        <v>8</v>
      </c>
      <c r="U24" s="24" t="n">
        <v>8</v>
      </c>
      <c r="V24" s="24" t="n">
        <v>8</v>
      </c>
      <c r="W24" s="24" t="n">
        <v>8</v>
      </c>
      <c r="X24" s="24" t="s">
        <v>7</v>
      </c>
      <c r="Y24" s="24" t="s">
        <v>7</v>
      </c>
      <c r="Z24" s="24" t="n">
        <v>8</v>
      </c>
      <c r="AA24" s="24" t="n">
        <v>8</v>
      </c>
      <c r="AB24" s="24" t="n">
        <v>8</v>
      </c>
      <c r="AC24" s="24" t="n">
        <v>7</v>
      </c>
      <c r="AD24" s="24" t="s">
        <v>7</v>
      </c>
      <c r="AE24" s="24" t="s">
        <v>7</v>
      </c>
      <c r="AF24" s="24" t="s">
        <v>7</v>
      </c>
      <c r="AG24" s="24" t="n">
        <v>8</v>
      </c>
      <c r="AH24" s="24" t="n">
        <v>8</v>
      </c>
      <c r="AI24" s="24" t="n">
        <v>8</v>
      </c>
      <c r="AJ24" s="24" t="n">
        <v>8</v>
      </c>
      <c r="AK24" s="24" t="n"/>
      <c r="AL24" s="24" t="n"/>
      <c r="AM24" s="25">
        <f>COUNT(H24:AL24)</f>
        <v/>
      </c>
      <c r="AN24" s="24" t="n"/>
      <c r="AO24" s="25">
        <f>COUNTIF(H24:AL24,"О")</f>
        <v/>
      </c>
      <c r="AP24" s="25">
        <f>COUNTIF(H24:AL24,"От")</f>
        <v/>
      </c>
      <c r="AQ24" s="25">
        <f>COUNTIF(H24:AL24,"Б")</f>
        <v/>
      </c>
      <c r="AR24" s="25">
        <f>COUNTIF(H24:AL24,"Н")</f>
        <v/>
      </c>
      <c r="AS24" s="24" t="n"/>
      <c r="AT24" s="25">
        <f>SUM(H24:AL24)</f>
        <v/>
      </c>
      <c r="AU24" s="24" t="n"/>
      <c r="AV24" s="25">
        <f>SUM(J24,K24,Q24,R24,X24,Y24,AD24,AE24,AF24)</f>
        <v/>
      </c>
      <c r="AW24" s="24" t="n"/>
    </row>
    <row r="25" spans="1:49">
      <c r="A25" s="26" t="n">
        <v>19</v>
      </c>
      <c r="B25" s="26" t="s">
        <v>57</v>
      </c>
      <c r="C25" s="26" t="s">
        <v>53</v>
      </c>
      <c r="D25" s="26" t="s">
        <v>58</v>
      </c>
      <c r="E25" s="26" t="s">
        <v>33</v>
      </c>
      <c r="F25" s="26" t="n"/>
      <c r="G25" s="26" t="n"/>
      <c r="H25" s="26" t="n">
        <v>8</v>
      </c>
      <c r="I25" s="26" t="n">
        <v>8</v>
      </c>
      <c r="J25" s="26" t="n">
        <v>0</v>
      </c>
      <c r="K25" s="26" t="n">
        <v>0</v>
      </c>
      <c r="L25" s="26" t="n">
        <v>8</v>
      </c>
      <c r="M25" s="26" t="n">
        <v>8</v>
      </c>
      <c r="N25" s="26" t="n">
        <v>8</v>
      </c>
      <c r="O25" s="26" t="n">
        <v>8</v>
      </c>
      <c r="P25" s="26" t="n">
        <v>8</v>
      </c>
      <c r="Q25" s="26" t="n">
        <v>0</v>
      </c>
      <c r="R25" s="26" t="n">
        <v>0</v>
      </c>
      <c r="S25" s="26" t="n">
        <v>8</v>
      </c>
      <c r="T25" s="26" t="n">
        <v>8</v>
      </c>
      <c r="U25" s="26" t="n">
        <v>8</v>
      </c>
      <c r="V25" s="26" t="n">
        <v>8</v>
      </c>
      <c r="W25" s="26" t="n">
        <v>8</v>
      </c>
      <c r="X25" s="26" t="n">
        <v>0</v>
      </c>
      <c r="Y25" s="26" t="n">
        <v>0</v>
      </c>
      <c r="Z25" s="26" t="n">
        <v>8</v>
      </c>
      <c r="AA25" s="26" t="n">
        <v>8</v>
      </c>
      <c r="AB25" s="26" t="n">
        <v>8</v>
      </c>
      <c r="AC25" s="26" t="n">
        <v>7</v>
      </c>
      <c r="AD25" s="26" t="n">
        <v>0</v>
      </c>
      <c r="AE25" s="26" t="n">
        <v>0</v>
      </c>
      <c r="AF25" s="26" t="n">
        <v>0</v>
      </c>
      <c r="AG25" s="26" t="n">
        <v>8</v>
      </c>
      <c r="AH25" s="26" t="n">
        <v>8</v>
      </c>
      <c r="AI25" s="26" t="n">
        <v>8</v>
      </c>
      <c r="AJ25" s="26" t="n">
        <v>8</v>
      </c>
      <c r="AK25" s="26" t="n"/>
      <c r="AL25" s="26" t="n"/>
      <c r="AM25" s="26">
        <f>COUNT(IF(SUM(H24)&gt;0,1,"FALSE"),IF(SUM(I24)&gt;0,1,"FALSE"),IF(SUM(J24)&gt;0,1,"FALSE"),IF(SUM(K24)&gt;0,1,"FALSE"),IF(SUM(L24)&gt;0,1,"FALSE"),IF(SUM(M24)&gt;0,1,"FALSE"),IF(SUM(N24)&gt;0,1,"FALSE"),IF(SUM(O24)&gt;0,1,"FALSE"),IF(SUM(P24)&gt;0,1,"FALSE"),IF(SUM(Q24)&gt;0,1,"FALSE"),IF(SUM(R24)&gt;0,1,"FALSE"),IF(SUM(S24)&gt;0,1,"FALSE"),IF(SUM(T24)&gt;0,1,"FALSE"),IF(SUM(U24)&gt;0,1,"FALSE"),IF(SUM(V24)&gt;0,1,"FALSE"),IF(SUM(W24)&gt;0,1,"FALSE"),IF(SUM(X24)&gt;0,1,"FALSE"),IF(SUM(Y24)&gt;0,1,"FALSE"),IF(SUM(Z24)&gt;0,1,"FALSE"),IF(SUM(AA24)&gt;0,1,"FALSE"),IF(SUM(AB24)&gt;0,1,"FALSE"),IF(SUM(AC24)&gt;0,1,"FALSE"),IF(SUM(AD24)&gt;0,1,"FALSE"),IF(SUM(AE24)&gt;0,1,"FALSE"),IF(SUM(AF24)&gt;0,1,"FALSE"),IF(SUM(AG24)&gt;0,1,"FALSE"),IF(SUM(AH24)&gt;0,1,"FALSE"),IF(SUM(AI24)&gt;0,1,"FALSE"),IF(SUM(AJ24)&gt;0,1,"FALSE"))</f>
        <v/>
      </c>
      <c r="AN25" s="26" t="n"/>
      <c r="AO25" s="26">
        <f>MAX(AO24:AO24)</f>
        <v/>
      </c>
      <c r="AP25" s="26">
        <f>MAX(AP24:AP24)</f>
        <v/>
      </c>
      <c r="AQ25" s="26">
        <f>MAX(AQ24:AQ24)</f>
        <v/>
      </c>
      <c r="AR25" s="26">
        <f>MAX(AR24:AR24)</f>
        <v/>
      </c>
      <c r="AS25" s="26">
        <f>SUM(AS24:AS24)</f>
        <v/>
      </c>
      <c r="AT25" s="26">
        <f>SUM(AT24:AT24)</f>
        <v/>
      </c>
      <c r="AU25" s="26">
        <f>SUM(AU24:AU24)</f>
        <v/>
      </c>
      <c r="AV25" s="26">
        <f>SUM(AV24:AV24)</f>
        <v/>
      </c>
      <c r="AW25" s="26">
        <f>SUM(AW24:AW24)</f>
        <v/>
      </c>
    </row>
    <row r="26" spans="1:49">
      <c r="A26" s="24" t="n">
        <v>20</v>
      </c>
      <c r="B26" s="24" t="s">
        <v>62</v>
      </c>
      <c r="C26" s="24" t="s">
        <v>53</v>
      </c>
      <c r="D26" s="24" t="s">
        <v>63</v>
      </c>
      <c r="E26" s="24" t="s">
        <v>31</v>
      </c>
      <c r="F26" s="24" t="s">
        <v>32</v>
      </c>
      <c r="G26" s="24" t="n"/>
      <c r="H26" s="24" t="n">
        <v>8</v>
      </c>
      <c r="I26" s="24" t="n">
        <v>8</v>
      </c>
      <c r="J26" s="24" t="s">
        <v>7</v>
      </c>
      <c r="K26" s="24" t="s">
        <v>7</v>
      </c>
      <c r="L26" s="24" t="n">
        <v>8</v>
      </c>
      <c r="M26" s="24" t="n">
        <v>8</v>
      </c>
      <c r="N26" s="24" t="n">
        <v>8</v>
      </c>
      <c r="O26" s="24" t="n">
        <v>8</v>
      </c>
      <c r="P26" s="24" t="n">
        <v>8</v>
      </c>
      <c r="Q26" s="24" t="s">
        <v>7</v>
      </c>
      <c r="R26" s="24" t="s">
        <v>7</v>
      </c>
      <c r="S26" s="24" t="n">
        <v>8</v>
      </c>
      <c r="T26" s="24" t="n">
        <v>8</v>
      </c>
      <c r="U26" s="24" t="n">
        <v>8</v>
      </c>
      <c r="V26" s="24" t="n">
        <v>8</v>
      </c>
      <c r="W26" s="24" t="n">
        <v>8</v>
      </c>
      <c r="X26" s="24" t="s">
        <v>7</v>
      </c>
      <c r="Y26" s="24" t="s">
        <v>7</v>
      </c>
      <c r="Z26" s="24" t="n">
        <v>8</v>
      </c>
      <c r="AA26" s="24" t="n">
        <v>8</v>
      </c>
      <c r="AB26" s="24" t="n">
        <v>8</v>
      </c>
      <c r="AC26" s="24" t="n">
        <v>7</v>
      </c>
      <c r="AD26" s="24" t="s">
        <v>7</v>
      </c>
      <c r="AE26" s="24" t="s">
        <v>7</v>
      </c>
      <c r="AF26" s="24" t="s">
        <v>7</v>
      </c>
      <c r="AG26" s="24" t="n">
        <v>8</v>
      </c>
      <c r="AH26" s="24" t="n">
        <v>8</v>
      </c>
      <c r="AI26" s="24" t="n">
        <v>8</v>
      </c>
      <c r="AJ26" s="24" t="n">
        <v>8</v>
      </c>
      <c r="AK26" s="24" t="n"/>
      <c r="AL26" s="24" t="n"/>
      <c r="AM26" s="25">
        <f>COUNT(H26:AL26)</f>
        <v/>
      </c>
      <c r="AN26" s="24" t="n"/>
      <c r="AO26" s="25">
        <f>COUNTIF(H26:AL26,"О")</f>
        <v/>
      </c>
      <c r="AP26" s="25">
        <f>COUNTIF(H26:AL26,"От")</f>
        <v/>
      </c>
      <c r="AQ26" s="25">
        <f>COUNTIF(H26:AL26,"Б")</f>
        <v/>
      </c>
      <c r="AR26" s="25">
        <f>COUNTIF(H26:AL26,"Н")</f>
        <v/>
      </c>
      <c r="AS26" s="24" t="n"/>
      <c r="AT26" s="25">
        <f>SUM(H26:AL26)</f>
        <v/>
      </c>
      <c r="AU26" s="24" t="n"/>
      <c r="AV26" s="25">
        <f>SUM(J26,K26,Q26,R26,X26,Y26,AD26,AE26,AF26)</f>
        <v/>
      </c>
      <c r="AW26" s="24" t="n"/>
    </row>
    <row r="27" spans="1:49">
      <c r="A27" s="26" t="n">
        <v>21</v>
      </c>
      <c r="B27" s="26" t="s">
        <v>62</v>
      </c>
      <c r="C27" s="26" t="s">
        <v>53</v>
      </c>
      <c r="D27" s="26" t="s">
        <v>63</v>
      </c>
      <c r="E27" s="26" t="s">
        <v>33</v>
      </c>
      <c r="F27" s="26" t="n"/>
      <c r="G27" s="26" t="n"/>
      <c r="H27" s="26" t="n">
        <v>8</v>
      </c>
      <c r="I27" s="26" t="n">
        <v>8</v>
      </c>
      <c r="J27" s="26" t="n">
        <v>0</v>
      </c>
      <c r="K27" s="26" t="n">
        <v>0</v>
      </c>
      <c r="L27" s="26" t="n">
        <v>8</v>
      </c>
      <c r="M27" s="26" t="n">
        <v>8</v>
      </c>
      <c r="N27" s="26" t="n">
        <v>8</v>
      </c>
      <c r="O27" s="26" t="n">
        <v>8</v>
      </c>
      <c r="P27" s="26" t="n">
        <v>8</v>
      </c>
      <c r="Q27" s="26" t="n">
        <v>0</v>
      </c>
      <c r="R27" s="26" t="n">
        <v>0</v>
      </c>
      <c r="S27" s="26" t="n">
        <v>8</v>
      </c>
      <c r="T27" s="26" t="n">
        <v>8</v>
      </c>
      <c r="U27" s="26" t="n">
        <v>8</v>
      </c>
      <c r="V27" s="26" t="n">
        <v>8</v>
      </c>
      <c r="W27" s="26" t="n">
        <v>8</v>
      </c>
      <c r="X27" s="26" t="n">
        <v>0</v>
      </c>
      <c r="Y27" s="26" t="n">
        <v>0</v>
      </c>
      <c r="Z27" s="26" t="n">
        <v>8</v>
      </c>
      <c r="AA27" s="26" t="n">
        <v>8</v>
      </c>
      <c r="AB27" s="26" t="n">
        <v>8</v>
      </c>
      <c r="AC27" s="26" t="n">
        <v>7</v>
      </c>
      <c r="AD27" s="26" t="n">
        <v>0</v>
      </c>
      <c r="AE27" s="26" t="n">
        <v>0</v>
      </c>
      <c r="AF27" s="26" t="n">
        <v>0</v>
      </c>
      <c r="AG27" s="26" t="n">
        <v>8</v>
      </c>
      <c r="AH27" s="26" t="n">
        <v>8</v>
      </c>
      <c r="AI27" s="26" t="n">
        <v>8</v>
      </c>
      <c r="AJ27" s="26" t="n">
        <v>8</v>
      </c>
      <c r="AK27" s="26" t="n"/>
      <c r="AL27" s="26" t="n"/>
      <c r="AM27" s="26">
        <f>COUNT(IF(SUM(H26)&gt;0,1,"FALSE"),IF(SUM(I26)&gt;0,1,"FALSE"),IF(SUM(J26)&gt;0,1,"FALSE"),IF(SUM(K26)&gt;0,1,"FALSE"),IF(SUM(L26)&gt;0,1,"FALSE"),IF(SUM(M26)&gt;0,1,"FALSE"),IF(SUM(N26)&gt;0,1,"FALSE"),IF(SUM(O26)&gt;0,1,"FALSE"),IF(SUM(P26)&gt;0,1,"FALSE"),IF(SUM(Q26)&gt;0,1,"FALSE"),IF(SUM(R26)&gt;0,1,"FALSE"),IF(SUM(S26)&gt;0,1,"FALSE"),IF(SUM(T26)&gt;0,1,"FALSE"),IF(SUM(U26)&gt;0,1,"FALSE"),IF(SUM(V26)&gt;0,1,"FALSE"),IF(SUM(W26)&gt;0,1,"FALSE"),IF(SUM(X26)&gt;0,1,"FALSE"),IF(SUM(Y26)&gt;0,1,"FALSE"),IF(SUM(Z26)&gt;0,1,"FALSE"),IF(SUM(AA26)&gt;0,1,"FALSE"),IF(SUM(AB26)&gt;0,1,"FALSE"),IF(SUM(AC26)&gt;0,1,"FALSE"),IF(SUM(AD26)&gt;0,1,"FALSE"),IF(SUM(AE26)&gt;0,1,"FALSE"),IF(SUM(AF26)&gt;0,1,"FALSE"),IF(SUM(AG26)&gt;0,1,"FALSE"),IF(SUM(AH26)&gt;0,1,"FALSE"),IF(SUM(AI26)&gt;0,1,"FALSE"),IF(SUM(AJ26)&gt;0,1,"FALSE"))</f>
        <v/>
      </c>
      <c r="AN27" s="26" t="n"/>
      <c r="AO27" s="26">
        <f>MAX(AO26:AO26)</f>
        <v/>
      </c>
      <c r="AP27" s="26">
        <f>MAX(AP26:AP26)</f>
        <v/>
      </c>
      <c r="AQ27" s="26">
        <f>MAX(AQ26:AQ26)</f>
        <v/>
      </c>
      <c r="AR27" s="26">
        <f>MAX(AR26:AR26)</f>
        <v/>
      </c>
      <c r="AS27" s="26">
        <f>SUM(AS26:AS26)</f>
        <v/>
      </c>
      <c r="AT27" s="26">
        <f>SUM(AT26:AT26)</f>
        <v/>
      </c>
      <c r="AU27" s="26">
        <f>SUM(AU26:AU26)</f>
        <v/>
      </c>
      <c r="AV27" s="26">
        <f>SUM(AV26:AV26)</f>
        <v/>
      </c>
      <c r="AW27" s="26">
        <f>SUM(AW26:AW26)</f>
        <v/>
      </c>
    </row>
    <row r="28" spans="1:49">
      <c r="A28" s="24" t="n">
        <v>22</v>
      </c>
      <c r="B28" s="24" t="s">
        <v>64</v>
      </c>
      <c r="C28" s="24" t="s">
        <v>53</v>
      </c>
      <c r="D28" s="24" t="s">
        <v>58</v>
      </c>
      <c r="E28" s="24" t="s">
        <v>43</v>
      </c>
      <c r="F28" s="24" t="s">
        <v>32</v>
      </c>
      <c r="G28" s="24" t="n"/>
      <c r="H28" s="24" t="n"/>
      <c r="I28" s="24" t="n"/>
      <c r="J28" s="24" t="s">
        <v>7</v>
      </c>
      <c r="K28" s="24" t="s">
        <v>7</v>
      </c>
      <c r="L28" s="24" t="n">
        <v>7.3</v>
      </c>
      <c r="M28" s="24" t="n">
        <v>4.63333</v>
      </c>
      <c r="N28" s="24" t="n">
        <v>8</v>
      </c>
      <c r="O28" s="24" t="n">
        <v>8</v>
      </c>
      <c r="P28" s="24" t="n">
        <v>8</v>
      </c>
      <c r="Q28" s="24" t="s">
        <v>7</v>
      </c>
      <c r="R28" s="24" t="s">
        <v>7</v>
      </c>
      <c r="S28" s="24" t="n">
        <v>7.93333</v>
      </c>
      <c r="T28" s="24" t="n">
        <v>8</v>
      </c>
      <c r="U28" s="24" t="n">
        <v>0.65</v>
      </c>
      <c r="V28" s="24" t="n">
        <v>7.78333</v>
      </c>
      <c r="W28" s="24" t="n">
        <v>8</v>
      </c>
      <c r="X28" s="24" t="s">
        <v>7</v>
      </c>
      <c r="Y28" s="24" t="s">
        <v>7</v>
      </c>
      <c r="Z28" s="24" t="n">
        <v>8</v>
      </c>
      <c r="AA28" s="24" t="n"/>
      <c r="AB28" s="24" t="n"/>
      <c r="AC28" s="24" t="n"/>
      <c r="AD28" s="24" t="s">
        <v>7</v>
      </c>
      <c r="AE28" s="24" t="s">
        <v>7</v>
      </c>
      <c r="AF28" s="24" t="s">
        <v>7</v>
      </c>
      <c r="AG28" s="24" t="n"/>
      <c r="AH28" s="24" t="n"/>
      <c r="AI28" s="24" t="n"/>
      <c r="AJ28" s="24" t="n"/>
      <c r="AK28" s="24" t="n"/>
      <c r="AL28" s="24" t="n"/>
      <c r="AM28" s="25">
        <f>COUNT(H28:AL28)</f>
        <v/>
      </c>
      <c r="AN28" s="24" t="n"/>
      <c r="AO28" s="25">
        <f>COUNTIF(H28:AL28,"О")</f>
        <v/>
      </c>
      <c r="AP28" s="25">
        <f>COUNTIF(H28:AL28,"От")</f>
        <v/>
      </c>
      <c r="AQ28" s="25">
        <f>COUNTIF(H28:AL28,"Б")</f>
        <v/>
      </c>
      <c r="AR28" s="25">
        <f>COUNTIF(H28:AL28,"Н")</f>
        <v/>
      </c>
      <c r="AS28" s="24" t="n"/>
      <c r="AT28" s="25">
        <f>SUM(H28:AL28)</f>
        <v/>
      </c>
      <c r="AU28" s="24" t="n"/>
      <c r="AV28" s="25">
        <f>SUM(J28,K28,Q28,R28,X28,Y28,AD28,AE28,AF28)</f>
        <v/>
      </c>
      <c r="AW28" s="24" t="n"/>
    </row>
    <row r="29" spans="1:49" ht="15.75" customHeight="1" s="55">
      <c r="A29" s="24" t="n">
        <v>23</v>
      </c>
      <c r="B29" s="24" t="s">
        <v>64</v>
      </c>
      <c r="C29" s="24" t="s">
        <v>53</v>
      </c>
      <c r="D29" s="24" t="s">
        <v>58</v>
      </c>
      <c r="E29" s="24" t="s">
        <v>65</v>
      </c>
      <c r="F29" s="24" t="s">
        <v>32</v>
      </c>
      <c r="G29" s="24" t="n"/>
      <c r="H29" s="24" t="n"/>
      <c r="I29" s="24" t="n"/>
      <c r="J29" s="24" t="n"/>
      <c r="K29" s="24" t="n"/>
      <c r="L29" s="27" t="n">
        <v>0.7</v>
      </c>
      <c r="M29" s="27" t="n">
        <v>3.36667</v>
      </c>
      <c r="N29" s="24" t="n"/>
      <c r="O29" s="24" t="n"/>
      <c r="P29" s="24" t="n"/>
      <c r="Q29" s="24" t="n"/>
      <c r="R29" s="24" t="n"/>
      <c r="S29" s="27" t="n">
        <v>0.06666999999999999</v>
      </c>
      <c r="T29" s="24" t="n"/>
      <c r="U29" s="27" t="n">
        <v>7.35</v>
      </c>
      <c r="V29" s="27" t="n">
        <v>0.21667</v>
      </c>
      <c r="W29" s="24" t="n"/>
      <c r="X29" s="24" t="n"/>
      <c r="Y29" s="24" t="n"/>
      <c r="Z29" s="24" t="n"/>
      <c r="AA29" s="27" t="n">
        <v>8</v>
      </c>
      <c r="AB29" s="27" t="n">
        <v>8</v>
      </c>
      <c r="AC29" s="27" t="n">
        <v>7</v>
      </c>
      <c r="AD29" s="24" t="n"/>
      <c r="AE29" s="24" t="n"/>
      <c r="AF29" s="24" t="n"/>
      <c r="AG29" s="27" t="n">
        <v>8</v>
      </c>
      <c r="AH29" s="27" t="n">
        <v>8</v>
      </c>
      <c r="AI29" s="27" t="n">
        <v>8</v>
      </c>
      <c r="AJ29" s="27" t="n">
        <v>8</v>
      </c>
      <c r="AK29" s="24" t="n"/>
      <c r="AL29" s="24" t="n"/>
      <c r="AM29" s="25">
        <f>COUNT(H29:AL29)</f>
        <v/>
      </c>
      <c r="AN29" s="24" t="n"/>
      <c r="AO29" s="24" t="n"/>
      <c r="AP29" s="24" t="n"/>
      <c r="AQ29" s="24" t="n"/>
      <c r="AR29" s="24" t="n"/>
      <c r="AS29" s="24" t="n"/>
      <c r="AT29" s="25">
        <f>SUM(H29:AL29)</f>
        <v/>
      </c>
      <c r="AU29" s="24" t="n"/>
      <c r="AV29" s="25">
        <f>SUM(J29,K29,Q29,R29,X29,Y29,AD29,AE29,AF29)</f>
        <v/>
      </c>
      <c r="AW29" s="24" t="n"/>
    </row>
    <row r="30" spans="1:49" ht="15.75" customHeight="1" s="55">
      <c r="A30" s="24" t="n">
        <v>24</v>
      </c>
      <c r="B30" s="24" t="s">
        <v>64</v>
      </c>
      <c r="C30" s="24" t="s">
        <v>53</v>
      </c>
      <c r="D30" s="24" t="s">
        <v>58</v>
      </c>
      <c r="E30" s="24" t="s">
        <v>65</v>
      </c>
      <c r="F30" s="24" t="s">
        <v>32</v>
      </c>
      <c r="G30" s="24" t="s">
        <v>49</v>
      </c>
      <c r="H30" s="27" t="n">
        <v>8</v>
      </c>
      <c r="I30" s="27" t="n">
        <v>8</v>
      </c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  <c r="AF30" s="24" t="n"/>
      <c r="AG30" s="24" t="n"/>
      <c r="AH30" s="24" t="n"/>
      <c r="AI30" s="24" t="n"/>
      <c r="AJ30" s="24" t="n"/>
      <c r="AK30" s="24" t="n"/>
      <c r="AL30" s="24" t="n"/>
      <c r="AM30" s="25">
        <f>SUM(H30:AL30)/8</f>
        <v/>
      </c>
      <c r="AN30" s="24" t="n"/>
      <c r="AO30" s="24" t="n"/>
      <c r="AP30" s="24" t="n"/>
      <c r="AQ30" s="24" t="n"/>
      <c r="AR30" s="24" t="n"/>
      <c r="AS30" s="25">
        <f>COUNTIF(H30:AL30,"В")+SUM(H30:AL30)/8</f>
        <v/>
      </c>
      <c r="AT30" s="25">
        <f>SUM(H30:AL30)</f>
        <v/>
      </c>
      <c r="AU30" s="24" t="n"/>
      <c r="AV30" s="24" t="n"/>
      <c r="AW30" s="24" t="n"/>
    </row>
    <row r="31" spans="1:49">
      <c r="A31" s="26" t="n">
        <v>25</v>
      </c>
      <c r="B31" s="26" t="s">
        <v>64</v>
      </c>
      <c r="C31" s="26" t="s">
        <v>53</v>
      </c>
      <c r="D31" s="26" t="s">
        <v>58</v>
      </c>
      <c r="E31" s="26" t="s">
        <v>33</v>
      </c>
      <c r="F31" s="26" t="n"/>
      <c r="G31" s="26" t="n"/>
      <c r="H31" s="26" t="n">
        <v>8</v>
      </c>
      <c r="I31" s="26" t="n">
        <v>8</v>
      </c>
      <c r="J31" s="26" t="n">
        <v>0</v>
      </c>
      <c r="K31" s="26" t="n">
        <v>0</v>
      </c>
      <c r="L31" s="26" t="n">
        <v>8</v>
      </c>
      <c r="M31" s="26" t="n">
        <v>8</v>
      </c>
      <c r="N31" s="26" t="n">
        <v>8</v>
      </c>
      <c r="O31" s="26" t="n">
        <v>8</v>
      </c>
      <c r="P31" s="26" t="n">
        <v>8</v>
      </c>
      <c r="Q31" s="26" t="n">
        <v>0</v>
      </c>
      <c r="R31" s="26" t="n">
        <v>0</v>
      </c>
      <c r="S31" s="26" t="n">
        <v>8</v>
      </c>
      <c r="T31" s="26" t="n">
        <v>8</v>
      </c>
      <c r="U31" s="26" t="n">
        <v>8</v>
      </c>
      <c r="V31" s="26" t="n">
        <v>8</v>
      </c>
      <c r="W31" s="26" t="n">
        <v>8</v>
      </c>
      <c r="X31" s="26" t="n">
        <v>0</v>
      </c>
      <c r="Y31" s="26" t="n">
        <v>0</v>
      </c>
      <c r="Z31" s="26" t="n">
        <v>8</v>
      </c>
      <c r="AA31" s="26" t="n">
        <v>8</v>
      </c>
      <c r="AB31" s="26" t="n">
        <v>8</v>
      </c>
      <c r="AC31" s="26" t="n">
        <v>7</v>
      </c>
      <c r="AD31" s="26" t="n">
        <v>0</v>
      </c>
      <c r="AE31" s="26" t="n">
        <v>0</v>
      </c>
      <c r="AF31" s="26" t="n">
        <v>0</v>
      </c>
      <c r="AG31" s="26" t="n">
        <v>8</v>
      </c>
      <c r="AH31" s="26" t="n">
        <v>8</v>
      </c>
      <c r="AI31" s="26" t="n">
        <v>8</v>
      </c>
      <c r="AJ31" s="26" t="n">
        <v>8</v>
      </c>
      <c r="AK31" s="26" t="n"/>
      <c r="AL31" s="26" t="n"/>
      <c r="AM31" s="26">
        <f>COUNT(IF(SUM(J28)&gt;0,1,"FALSE"),IF(SUM(K28)&gt;0,1,"FALSE"),IF(SUM(L29,L28)&gt;0,1,"FALSE"),IF(SUM(M28,M29)&gt;0,1,"FALSE"),IF(SUM(N28)&gt;0,1,"FALSE"),IF(SUM(O28)&gt;0,1,"FALSE"),IF(SUM(P28)&gt;0,1,"FALSE"),IF(SUM(Q28)&gt;0,1,"FALSE"),IF(SUM(R28)&gt;0,1,"FALSE"),IF(SUM(S29,S28)&gt;0,1,"FALSE"),IF(SUM(T28)&gt;0,1,"FALSE"),IF(SUM(U29,U28)&gt;0,1,"FALSE"),IF(SUM(V29,V28)&gt;0,1,"FALSE"),IF(SUM(W28)&gt;0,1,"FALSE"),IF(SUM(X28)&gt;0,1,"FALSE"),IF(SUM(Y28)&gt;0,1,"FALSE"),IF(SUM(Z28)&gt;0,1,"FALSE"),IF(SUM(AA29,AA28)&gt;0,1,"FALSE"),IF(SUM(AB29,AB28)&gt;0,1,"FALSE"),IF(SUM(AC28,AC29)&gt;0,1,"FALSE"),IF(SUM(AD28,AD29)&gt;0,1,"FALSE"),IF(SUM(AE28,AE29)&gt;0,1,"FALSE"),IF(SUM(AF29,AF28)&gt;0,1,"FALSE"),IF(SUM(AG28,AG29)&gt;0,1,"FALSE"),IF(SUM(AH29,AH28)&gt;0,1,"FALSE"),IF(SUM(AI29,AI28)&gt;0,1,"FALSE"),IF(SUM(AJ28,AJ29)&gt;0,1,"FALSE"),IF(SUM(H30)&gt;0,1,"FALSE"),IF(SUM(I30)&gt;0,1,"FALSE"))</f>
        <v/>
      </c>
      <c r="AN31" s="26" t="n"/>
      <c r="AO31" s="26">
        <f>MAX(AO28:AO30)</f>
        <v/>
      </c>
      <c r="AP31" s="26">
        <f>MAX(AP28:AP30)</f>
        <v/>
      </c>
      <c r="AQ31" s="26">
        <f>MAX(AQ28:AQ30)</f>
        <v/>
      </c>
      <c r="AR31" s="26">
        <f>MAX(AR28:AR30)</f>
        <v/>
      </c>
      <c r="AS31" s="26">
        <f>SUM(AS28:AS30)</f>
        <v/>
      </c>
      <c r="AT31" s="26">
        <f>SUM(AT28:AT30)</f>
        <v/>
      </c>
      <c r="AU31" s="26">
        <f>SUM(AU28:AU30)</f>
        <v/>
      </c>
      <c r="AV31" s="26">
        <f>SUM(AV28:AV30)</f>
        <v/>
      </c>
      <c r="AW31" s="26">
        <f>SUM(AW28:AW30)</f>
        <v/>
      </c>
    </row>
    <row r="32" spans="1:49">
      <c r="A32" s="24" t="n">
        <v>26</v>
      </c>
      <c r="B32" s="24" t="s">
        <v>67</v>
      </c>
      <c r="C32" s="24" t="s">
        <v>68</v>
      </c>
      <c r="D32" s="24" t="s">
        <v>51</v>
      </c>
      <c r="E32" s="24" t="s">
        <v>43</v>
      </c>
      <c r="F32" s="24" t="s">
        <v>32</v>
      </c>
      <c r="G32" s="24" t="n"/>
      <c r="H32" s="24" t="n">
        <v>8</v>
      </c>
      <c r="I32" s="24" t="n">
        <v>8</v>
      </c>
      <c r="J32" s="24" t="s">
        <v>7</v>
      </c>
      <c r="K32" s="24" t="s">
        <v>7</v>
      </c>
      <c r="L32" s="24" t="n">
        <v>8</v>
      </c>
      <c r="M32" s="24" t="n">
        <v>8</v>
      </c>
      <c r="N32" s="24" t="n">
        <v>8</v>
      </c>
      <c r="O32" s="24" t="n">
        <v>8</v>
      </c>
      <c r="P32" s="24" t="n">
        <v>8</v>
      </c>
      <c r="Q32" s="24" t="s">
        <v>7</v>
      </c>
      <c r="R32" s="24" t="s">
        <v>7</v>
      </c>
      <c r="S32" s="24" t="n">
        <v>8</v>
      </c>
      <c r="T32" s="24" t="n">
        <v>8</v>
      </c>
      <c r="U32" s="24" t="n">
        <v>8</v>
      </c>
      <c r="V32" s="24" t="n">
        <v>8</v>
      </c>
      <c r="W32" s="24" t="n">
        <v>8</v>
      </c>
      <c r="X32" s="24" t="s">
        <v>7</v>
      </c>
      <c r="Y32" s="24" t="s">
        <v>7</v>
      </c>
      <c r="Z32" s="24" t="n">
        <v>8</v>
      </c>
      <c r="AA32" s="24" t="n">
        <v>8</v>
      </c>
      <c r="AB32" s="24" t="n">
        <v>8</v>
      </c>
      <c r="AC32" s="24" t="n">
        <v>7</v>
      </c>
      <c r="AD32" s="24" t="s">
        <v>7</v>
      </c>
      <c r="AE32" s="24" t="s">
        <v>7</v>
      </c>
      <c r="AF32" s="24" t="s">
        <v>7</v>
      </c>
      <c r="AG32" s="24" t="n">
        <v>8</v>
      </c>
      <c r="AH32" s="24" t="n">
        <v>8</v>
      </c>
      <c r="AI32" s="24" t="n">
        <v>8</v>
      </c>
      <c r="AJ32" s="24" t="n">
        <v>8</v>
      </c>
      <c r="AK32" s="24" t="n"/>
      <c r="AL32" s="24" t="n"/>
      <c r="AM32" s="25">
        <f>COUNT(H32:AL32)</f>
        <v/>
      </c>
      <c r="AN32" s="24" t="n"/>
      <c r="AO32" s="25">
        <f>COUNTIF(H32:AL32,"О")</f>
        <v/>
      </c>
      <c r="AP32" s="25">
        <f>COUNTIF(H32:AL32,"От")</f>
        <v/>
      </c>
      <c r="AQ32" s="25">
        <f>COUNTIF(H32:AL32,"Б")</f>
        <v/>
      </c>
      <c r="AR32" s="25">
        <f>COUNTIF(H32:AL32,"Н")</f>
        <v/>
      </c>
      <c r="AS32" s="24" t="n"/>
      <c r="AT32" s="25">
        <f>SUM(H32:AL32)</f>
        <v/>
      </c>
      <c r="AU32" s="24" t="n"/>
      <c r="AV32" s="25">
        <f>SUM(J32,K32,Q32,R32,X32,Y32,AD32,AE32,AF32)</f>
        <v/>
      </c>
      <c r="AW32" s="24" t="n"/>
    </row>
    <row r="33" spans="1:49">
      <c r="A33" s="26" t="n">
        <v>27</v>
      </c>
      <c r="B33" s="26" t="s">
        <v>67</v>
      </c>
      <c r="C33" s="26" t="s">
        <v>68</v>
      </c>
      <c r="D33" s="26" t="s">
        <v>51</v>
      </c>
      <c r="E33" s="26" t="s">
        <v>33</v>
      </c>
      <c r="F33" s="26" t="n"/>
      <c r="G33" s="26" t="n"/>
      <c r="H33" s="26" t="n">
        <v>8</v>
      </c>
      <c r="I33" s="26" t="n">
        <v>8</v>
      </c>
      <c r="J33" s="26" t="n">
        <v>0</v>
      </c>
      <c r="K33" s="26" t="n">
        <v>0</v>
      </c>
      <c r="L33" s="26" t="n">
        <v>8</v>
      </c>
      <c r="M33" s="26" t="n">
        <v>8</v>
      </c>
      <c r="N33" s="26" t="n">
        <v>8</v>
      </c>
      <c r="O33" s="26" t="n">
        <v>8</v>
      </c>
      <c r="P33" s="26" t="n">
        <v>8</v>
      </c>
      <c r="Q33" s="26" t="n">
        <v>0</v>
      </c>
      <c r="R33" s="26" t="n">
        <v>0</v>
      </c>
      <c r="S33" s="26" t="n">
        <v>8</v>
      </c>
      <c r="T33" s="26" t="n">
        <v>8</v>
      </c>
      <c r="U33" s="26" t="n">
        <v>8</v>
      </c>
      <c r="V33" s="26" t="n">
        <v>8</v>
      </c>
      <c r="W33" s="26" t="n">
        <v>8</v>
      </c>
      <c r="X33" s="26" t="n">
        <v>0</v>
      </c>
      <c r="Y33" s="26" t="n">
        <v>0</v>
      </c>
      <c r="Z33" s="26" t="n">
        <v>8</v>
      </c>
      <c r="AA33" s="26" t="n">
        <v>8</v>
      </c>
      <c r="AB33" s="26" t="n">
        <v>8</v>
      </c>
      <c r="AC33" s="26" t="n">
        <v>7</v>
      </c>
      <c r="AD33" s="26" t="n">
        <v>0</v>
      </c>
      <c r="AE33" s="26" t="n">
        <v>0</v>
      </c>
      <c r="AF33" s="26" t="n">
        <v>0</v>
      </c>
      <c r="AG33" s="26" t="n">
        <v>8</v>
      </c>
      <c r="AH33" s="26" t="n">
        <v>8</v>
      </c>
      <c r="AI33" s="26" t="n">
        <v>8</v>
      </c>
      <c r="AJ33" s="26" t="n">
        <v>8</v>
      </c>
      <c r="AK33" s="26" t="n"/>
      <c r="AL33" s="26" t="n"/>
      <c r="AM33" s="26">
        <f>COUNT(IF(SUM(H32)&gt;0,1,"FALSE"),IF(SUM(I32)&gt;0,1,"FALSE"),IF(SUM(J32)&gt;0,1,"FALSE"),IF(SUM(K32)&gt;0,1,"FALSE"),IF(SUM(L32)&gt;0,1,"FALSE"),IF(SUM(M32)&gt;0,1,"FALSE"),IF(SUM(N32)&gt;0,1,"FALSE"),IF(SUM(O32)&gt;0,1,"FALSE"),IF(SUM(P32)&gt;0,1,"FALSE"),IF(SUM(Q32)&gt;0,1,"FALSE"),IF(SUM(R32)&gt;0,1,"FALSE"),IF(SUM(S32)&gt;0,1,"FALSE"),IF(SUM(T32)&gt;0,1,"FALSE"),IF(SUM(U32)&gt;0,1,"FALSE"),IF(SUM(V32)&gt;0,1,"FALSE"),IF(SUM(W32)&gt;0,1,"FALSE"),IF(SUM(X32)&gt;0,1,"FALSE"),IF(SUM(Y32)&gt;0,1,"FALSE"),IF(SUM(Z32)&gt;0,1,"FALSE"),IF(SUM(AA32)&gt;0,1,"FALSE"),IF(SUM(AB32)&gt;0,1,"FALSE"),IF(SUM(AC32)&gt;0,1,"FALSE"),IF(SUM(AD32)&gt;0,1,"FALSE"),IF(SUM(AE32)&gt;0,1,"FALSE"),IF(SUM(AF32)&gt;0,1,"FALSE"),IF(SUM(AG32)&gt;0,1,"FALSE"),IF(SUM(AH32)&gt;0,1,"FALSE"),IF(SUM(AI32)&gt;0,1,"FALSE"),IF(SUM(AJ32)&gt;0,1,"FALSE"))</f>
        <v/>
      </c>
      <c r="AN33" s="26" t="n"/>
      <c r="AO33" s="26">
        <f>MAX(AO32:AO32)</f>
        <v/>
      </c>
      <c r="AP33" s="26">
        <f>MAX(AP32:AP32)</f>
        <v/>
      </c>
      <c r="AQ33" s="26">
        <f>MAX(AQ32:AQ32)</f>
        <v/>
      </c>
      <c r="AR33" s="26">
        <f>MAX(AR32:AR32)</f>
        <v/>
      </c>
      <c r="AS33" s="26">
        <f>SUM(AS32:AS32)</f>
        <v/>
      </c>
      <c r="AT33" s="26">
        <f>SUM(AT32:AT32)</f>
        <v/>
      </c>
      <c r="AU33" s="26">
        <f>SUM(AU32:AU32)</f>
        <v/>
      </c>
      <c r="AV33" s="26">
        <f>SUM(AV32:AV32)</f>
        <v/>
      </c>
      <c r="AW33" s="26">
        <f>SUM(AW32:AW32)</f>
        <v/>
      </c>
    </row>
    <row r="34" spans="1:49" ht="15.75" customHeight="1" s="55">
      <c r="A34" s="24" t="n">
        <v>28</v>
      </c>
      <c r="B34" s="24" t="s">
        <v>73</v>
      </c>
      <c r="C34" s="24" t="s">
        <v>74</v>
      </c>
      <c r="D34" s="24" t="s">
        <v>72</v>
      </c>
      <c r="E34" s="24" t="s">
        <v>43</v>
      </c>
      <c r="F34" s="24" t="s">
        <v>32</v>
      </c>
      <c r="G34" s="24" t="n"/>
      <c r="H34" s="27" t="s">
        <v>75</v>
      </c>
      <c r="I34" s="27" t="s">
        <v>75</v>
      </c>
      <c r="J34" s="24" t="s">
        <v>7</v>
      </c>
      <c r="K34" s="24" t="s">
        <v>7</v>
      </c>
      <c r="L34" s="24" t="n">
        <v>2.11667</v>
      </c>
      <c r="M34" s="24" t="n"/>
      <c r="N34" s="24" t="n"/>
      <c r="O34" s="24" t="n">
        <v>0.36667</v>
      </c>
      <c r="P34" s="24" t="n">
        <v>0.33333</v>
      </c>
      <c r="Q34" s="24" t="s">
        <v>7</v>
      </c>
      <c r="R34" s="24" t="s">
        <v>7</v>
      </c>
      <c r="S34" s="24" t="n">
        <v>0.66667</v>
      </c>
      <c r="T34" s="24" t="n">
        <v>1.3</v>
      </c>
      <c r="U34" s="24" t="n"/>
      <c r="V34" s="24" t="n">
        <v>0.58333</v>
      </c>
      <c r="W34" s="24" t="n">
        <v>8</v>
      </c>
      <c r="X34" s="24" t="s">
        <v>7</v>
      </c>
      <c r="Y34" s="24" t="s">
        <v>7</v>
      </c>
      <c r="Z34" s="24" t="n"/>
      <c r="AA34" s="24" t="n">
        <v>6.53333</v>
      </c>
      <c r="AB34" s="24" t="n"/>
      <c r="AC34" s="24" t="n">
        <v>7</v>
      </c>
      <c r="AD34" s="24" t="s">
        <v>7</v>
      </c>
      <c r="AE34" s="24" t="s">
        <v>7</v>
      </c>
      <c r="AF34" s="24" t="s">
        <v>7</v>
      </c>
      <c r="AG34" s="24" t="n">
        <v>3.11667</v>
      </c>
      <c r="AH34" s="24" t="n">
        <v>2.31667</v>
      </c>
      <c r="AI34" s="24" t="n">
        <v>1.28333</v>
      </c>
      <c r="AJ34" s="24" t="n">
        <v>8</v>
      </c>
      <c r="AK34" s="24" t="n"/>
      <c r="AL34" s="24" t="n"/>
      <c r="AM34" s="25">
        <f>COUNT(H34:AL34)</f>
        <v/>
      </c>
      <c r="AN34" s="24" t="n"/>
      <c r="AO34" s="25">
        <f>COUNTIF(H34:AL34,"О")</f>
        <v/>
      </c>
      <c r="AP34" s="25">
        <f>COUNTIF(H34:AL34,"От")</f>
        <v/>
      </c>
      <c r="AQ34" s="25">
        <f>COUNTIF(H34:AL34,"Б")</f>
        <v/>
      </c>
      <c r="AR34" s="25">
        <f>COUNTIF(H34:AL34,"Н")</f>
        <v/>
      </c>
      <c r="AS34" s="24" t="n"/>
      <c r="AT34" s="25">
        <f>SUM(H34:AL34)</f>
        <v/>
      </c>
      <c r="AU34" s="24" t="n"/>
      <c r="AV34" s="25">
        <f>SUM(J34,K34,Q34,R34,X34,Y34,AD34,AE34,AF34)</f>
        <v/>
      </c>
      <c r="AW34" s="24" t="n"/>
    </row>
    <row r="35" spans="1:49">
      <c r="A35" s="24" t="n">
        <v>29</v>
      </c>
      <c r="B35" s="24" t="s">
        <v>73</v>
      </c>
      <c r="C35" s="24" t="s">
        <v>74</v>
      </c>
      <c r="D35" s="24" t="s">
        <v>72</v>
      </c>
      <c r="E35" s="24" t="s">
        <v>90</v>
      </c>
      <c r="F35" s="24" t="s">
        <v>32</v>
      </c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  <c r="AF35" s="24" t="n"/>
      <c r="AG35" s="24" t="n"/>
      <c r="AH35" s="24" t="n"/>
      <c r="AI35" s="24" t="n"/>
      <c r="AJ35" s="24" t="n"/>
      <c r="AK35" s="24" t="n"/>
      <c r="AL35" s="24" t="n"/>
      <c r="AM35" s="25">
        <f>COUNT(H35:AL35)</f>
        <v/>
      </c>
      <c r="AN35" s="24" t="n"/>
      <c r="AO35" s="24" t="n"/>
      <c r="AP35" s="24" t="n"/>
      <c r="AQ35" s="24" t="n"/>
      <c r="AR35" s="24" t="n"/>
      <c r="AS35" s="24" t="n"/>
      <c r="AT35" s="25">
        <f>SUM(H35:AL35)</f>
        <v/>
      </c>
      <c r="AU35" s="24" t="n"/>
      <c r="AV35" s="25">
        <f>SUM(J35,K35,Q35,R35,X35,Y35,AD35,AE35,AF35)</f>
        <v/>
      </c>
      <c r="AW35" s="24" t="n"/>
    </row>
    <row r="36" spans="1:49" ht="15.75" customHeight="1" s="55">
      <c r="A36" s="24" t="n">
        <v>30</v>
      </c>
      <c r="B36" s="24" t="s">
        <v>73</v>
      </c>
      <c r="C36" s="24" t="s">
        <v>74</v>
      </c>
      <c r="D36" s="24" t="s">
        <v>72</v>
      </c>
      <c r="E36" s="24" t="s">
        <v>65</v>
      </c>
      <c r="F36" s="24" t="s">
        <v>32</v>
      </c>
      <c r="G36" s="24" t="n"/>
      <c r="H36" s="24" t="n"/>
      <c r="I36" s="24" t="n"/>
      <c r="J36" s="24" t="n"/>
      <c r="K36" s="24" t="n"/>
      <c r="L36" s="24" t="n"/>
      <c r="M36" s="27" t="n">
        <v>8</v>
      </c>
      <c r="N36" s="27" t="n">
        <v>3.35378</v>
      </c>
      <c r="O36" s="27" t="n">
        <v>7.63333</v>
      </c>
      <c r="P36" s="24" t="n"/>
      <c r="Q36" s="24" t="n"/>
      <c r="R36" s="24" t="n"/>
      <c r="S36" s="24" t="n"/>
      <c r="T36" s="24" t="n"/>
      <c r="U36" s="24" t="n"/>
      <c r="V36" s="27" t="n">
        <v>7.41667</v>
      </c>
      <c r="W36" s="24" t="n"/>
      <c r="X36" s="24" t="n"/>
      <c r="Y36" s="24" t="n"/>
      <c r="Z36" s="27" t="n">
        <v>3.00752</v>
      </c>
      <c r="AA36" s="24" t="n"/>
      <c r="AB36" s="27" t="n">
        <v>5.11554</v>
      </c>
      <c r="AC36" s="24" t="n"/>
      <c r="AD36" s="24" t="n"/>
      <c r="AE36" s="24" t="n"/>
      <c r="AF36" s="24" t="n"/>
      <c r="AG36" s="27" t="n">
        <v>4.88333</v>
      </c>
      <c r="AH36" s="27" t="n">
        <v>5.68333</v>
      </c>
      <c r="AI36" s="27" t="n">
        <v>6.71667</v>
      </c>
      <c r="AJ36" s="24" t="n"/>
      <c r="AK36" s="24" t="n"/>
      <c r="AL36" s="24" t="n"/>
      <c r="AM36" s="25">
        <f>COUNT(H36:AL36)</f>
        <v/>
      </c>
      <c r="AN36" s="24" t="n"/>
      <c r="AO36" s="24" t="n"/>
      <c r="AP36" s="24" t="n"/>
      <c r="AQ36" s="24" t="n"/>
      <c r="AR36" s="24" t="n"/>
      <c r="AS36" s="24" t="n"/>
      <c r="AT36" s="25">
        <f>SUM(H36:AL36)</f>
        <v/>
      </c>
      <c r="AU36" s="24" t="n"/>
      <c r="AV36" s="25">
        <f>SUM(J36,K36,Q36,R36,X36,Y36,AD36,AE36,AF36)</f>
        <v/>
      </c>
      <c r="AW36" s="24" t="n"/>
    </row>
    <row r="37" spans="1:49" ht="15.75" customHeight="1" s="55">
      <c r="A37" s="24" t="n">
        <v>31</v>
      </c>
      <c r="B37" s="24" t="s">
        <v>73</v>
      </c>
      <c r="C37" s="24" t="s">
        <v>74</v>
      </c>
      <c r="D37" s="24" t="s">
        <v>72</v>
      </c>
      <c r="E37" s="24" t="s">
        <v>86</v>
      </c>
      <c r="F37" s="24" t="s">
        <v>32</v>
      </c>
      <c r="G37" s="24" t="n"/>
      <c r="H37" s="24" t="n"/>
      <c r="I37" s="24" t="n"/>
      <c r="J37" s="24" t="n"/>
      <c r="K37" s="24" t="n"/>
      <c r="L37" s="27" t="n">
        <v>3.93333</v>
      </c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7" t="n">
        <v>3.5188</v>
      </c>
      <c r="AA37" s="27" t="n">
        <v>1.46667</v>
      </c>
      <c r="AB37" s="24" t="n"/>
      <c r="AC37" s="24" t="n"/>
      <c r="AD37" s="24" t="n"/>
      <c r="AE37" s="24" t="n"/>
      <c r="AF37" s="24" t="n"/>
      <c r="AG37" s="24" t="n"/>
      <c r="AH37" s="24" t="n"/>
      <c r="AI37" s="24" t="n"/>
      <c r="AJ37" s="24" t="n"/>
      <c r="AK37" s="24" t="n"/>
      <c r="AL37" s="24" t="n"/>
      <c r="AM37" s="25">
        <f>COUNT(H37:AL37)</f>
        <v/>
      </c>
      <c r="AN37" s="24" t="n"/>
      <c r="AO37" s="24" t="n"/>
      <c r="AP37" s="24" t="n"/>
      <c r="AQ37" s="24" t="n"/>
      <c r="AR37" s="24" t="n"/>
      <c r="AS37" s="24" t="n"/>
      <c r="AT37" s="25">
        <f>SUM(H37:AL37)</f>
        <v/>
      </c>
      <c r="AU37" s="24" t="n"/>
      <c r="AV37" s="25">
        <f>SUM(J37,K37,Q37,R37,X37,Y37,AD37,AE37,AF37)</f>
        <v/>
      </c>
      <c r="AW37" s="24" t="n"/>
    </row>
    <row r="38" spans="1:49" ht="15.75" customHeight="1" s="55">
      <c r="A38" s="24" t="n">
        <v>32</v>
      </c>
      <c r="B38" s="24" t="s">
        <v>73</v>
      </c>
      <c r="C38" s="24" t="s">
        <v>74</v>
      </c>
      <c r="D38" s="24" t="s">
        <v>72</v>
      </c>
      <c r="E38" s="24" t="s">
        <v>87</v>
      </c>
      <c r="F38" s="24" t="s">
        <v>32</v>
      </c>
      <c r="G38" s="24" t="n"/>
      <c r="H38" s="24" t="n"/>
      <c r="I38" s="24" t="n"/>
      <c r="J38" s="24" t="n"/>
      <c r="K38" s="24" t="n"/>
      <c r="L38" s="27" t="n">
        <v>1.95</v>
      </c>
      <c r="M38" s="24" t="n"/>
      <c r="N38" s="24" t="n"/>
      <c r="O38" s="24" t="n"/>
      <c r="P38" s="27" t="n">
        <v>7.66667</v>
      </c>
      <c r="Q38" s="24" t="n"/>
      <c r="R38" s="24" t="n"/>
      <c r="S38" s="27" t="n">
        <v>1.43333</v>
      </c>
      <c r="T38" s="27" t="n">
        <v>6.7</v>
      </c>
      <c r="U38" s="24" t="n"/>
      <c r="V38" s="24" t="n"/>
      <c r="W38" s="24" t="n"/>
      <c r="X38" s="24" t="n"/>
      <c r="Y38" s="24" t="n"/>
      <c r="Z38" s="27" t="n">
        <v>1.47368</v>
      </c>
      <c r="AA38" s="24" t="n"/>
      <c r="AB38" s="27" t="n">
        <v>2.88446</v>
      </c>
      <c r="AC38" s="24" t="n"/>
      <c r="AD38" s="24" t="n"/>
      <c r="AE38" s="24" t="n"/>
      <c r="AF38" s="24" t="n"/>
      <c r="AG38" s="24" t="n"/>
      <c r="AH38" s="24" t="n"/>
      <c r="AI38" s="24" t="n"/>
      <c r="AJ38" s="24" t="n"/>
      <c r="AK38" s="24" t="n"/>
      <c r="AL38" s="24" t="n"/>
      <c r="AM38" s="25">
        <f>COUNT(H38:AL38)</f>
        <v/>
      </c>
      <c r="AN38" s="24" t="n"/>
      <c r="AO38" s="24" t="n"/>
      <c r="AP38" s="24" t="n"/>
      <c r="AQ38" s="24" t="n"/>
      <c r="AR38" s="24" t="n"/>
      <c r="AS38" s="24" t="n"/>
      <c r="AT38" s="25">
        <f>SUM(H38:AL38)</f>
        <v/>
      </c>
      <c r="AU38" s="24" t="n"/>
      <c r="AV38" s="25">
        <f>SUM(J38,K38,Q38,R38,X38,Y38,AD38,AE38,AF38)</f>
        <v/>
      </c>
      <c r="AW38" s="24" t="n"/>
    </row>
    <row r="39" spans="1:49">
      <c r="A39" s="24" t="n">
        <v>33</v>
      </c>
      <c r="B39" s="24" t="s">
        <v>73</v>
      </c>
      <c r="C39" s="24" t="s">
        <v>74</v>
      </c>
      <c r="D39" s="24" t="s">
        <v>72</v>
      </c>
      <c r="E39" s="24" t="s">
        <v>83</v>
      </c>
      <c r="F39" s="24" t="s">
        <v>32</v>
      </c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4" t="n"/>
      <c r="Q39" s="2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  <c r="AC39" s="24" t="n"/>
      <c r="AD39" s="24" t="n"/>
      <c r="AE39" s="24" t="n"/>
      <c r="AF39" s="24" t="n"/>
      <c r="AG39" s="24" t="n"/>
      <c r="AH39" s="24" t="n"/>
      <c r="AI39" s="24" t="n"/>
      <c r="AJ39" s="24" t="n"/>
      <c r="AK39" s="24" t="n"/>
      <c r="AL39" s="24" t="n"/>
      <c r="AM39" s="25">
        <f>COUNT(H39:AL39)</f>
        <v/>
      </c>
      <c r="AN39" s="24" t="n"/>
      <c r="AO39" s="24" t="n"/>
      <c r="AP39" s="24" t="n"/>
      <c r="AQ39" s="24" t="n"/>
      <c r="AR39" s="24" t="n"/>
      <c r="AS39" s="24" t="n"/>
      <c r="AT39" s="25">
        <f>SUM(H39:AL39)</f>
        <v/>
      </c>
      <c r="AU39" s="24" t="n"/>
      <c r="AV39" s="25">
        <f>SUM(J39,K39,Q39,R39,X39,Y39,AD39,AE39,AF39)</f>
        <v/>
      </c>
      <c r="AW39" s="24" t="n"/>
    </row>
    <row r="40" spans="1:49">
      <c r="A40" s="24" t="n">
        <v>34</v>
      </c>
      <c r="B40" s="24" t="s">
        <v>73</v>
      </c>
      <c r="C40" s="24" t="s">
        <v>74</v>
      </c>
      <c r="D40" s="24" t="s">
        <v>72</v>
      </c>
      <c r="E40" s="24" t="s">
        <v>79</v>
      </c>
      <c r="F40" s="24" t="s">
        <v>32</v>
      </c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4" t="n"/>
      <c r="Q40" s="24" t="n"/>
      <c r="R40" s="24" t="n"/>
      <c r="S40" s="24" t="n"/>
      <c r="T40" s="24" t="n"/>
      <c r="U40" s="24" t="n"/>
      <c r="V40" s="24" t="n"/>
      <c r="W40" s="24" t="n"/>
      <c r="X40" s="24" t="n"/>
      <c r="Y40" s="24" t="n"/>
      <c r="Z40" s="24" t="n"/>
      <c r="AA40" s="24" t="n"/>
      <c r="AB40" s="24" t="n"/>
      <c r="AC40" s="24" t="n"/>
      <c r="AD40" s="24" t="n"/>
      <c r="AE40" s="24" t="n"/>
      <c r="AF40" s="24" t="n"/>
      <c r="AG40" s="24" t="n"/>
      <c r="AH40" s="24" t="n"/>
      <c r="AI40" s="24" t="n"/>
      <c r="AJ40" s="24" t="n"/>
      <c r="AK40" s="24" t="n"/>
      <c r="AL40" s="24" t="n"/>
      <c r="AM40" s="25">
        <f>COUNT(H40:AL40)</f>
        <v/>
      </c>
      <c r="AN40" s="24" t="n"/>
      <c r="AO40" s="24" t="n"/>
      <c r="AP40" s="24" t="n"/>
      <c r="AQ40" s="24" t="n"/>
      <c r="AR40" s="24" t="n"/>
      <c r="AS40" s="24" t="n"/>
      <c r="AT40" s="25">
        <f>SUM(H40:AL40)</f>
        <v/>
      </c>
      <c r="AU40" s="24" t="n"/>
      <c r="AV40" s="25">
        <f>SUM(J40,K40,Q40,R40,X40,Y40,AD40,AE40,AF40)</f>
        <v/>
      </c>
      <c r="AW40" s="24" t="n"/>
    </row>
    <row r="41" spans="1:49">
      <c r="A41" s="24" t="n">
        <v>35</v>
      </c>
      <c r="B41" s="24" t="s">
        <v>73</v>
      </c>
      <c r="C41" s="24" t="s">
        <v>74</v>
      </c>
      <c r="D41" s="24" t="s">
        <v>72</v>
      </c>
      <c r="E41" s="24" t="s">
        <v>80</v>
      </c>
      <c r="F41" s="24" t="s">
        <v>32</v>
      </c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4" t="n"/>
      <c r="Q41" s="24" t="n"/>
      <c r="R41" s="24" t="n"/>
      <c r="S41" s="24" t="n"/>
      <c r="T41" s="24" t="n"/>
      <c r="U41" s="24" t="n"/>
      <c r="V41" s="24" t="n"/>
      <c r="W41" s="24" t="n"/>
      <c r="X41" s="24" t="n"/>
      <c r="Y41" s="24" t="n"/>
      <c r="Z41" s="24" t="n"/>
      <c r="AA41" s="24" t="n"/>
      <c r="AB41" s="24" t="n"/>
      <c r="AC41" s="24" t="n"/>
      <c r="AD41" s="24" t="n"/>
      <c r="AE41" s="24" t="n"/>
      <c r="AF41" s="24" t="n"/>
      <c r="AG41" s="24" t="n"/>
      <c r="AH41" s="24" t="n"/>
      <c r="AI41" s="24" t="n"/>
      <c r="AJ41" s="24" t="n"/>
      <c r="AK41" s="24" t="n"/>
      <c r="AL41" s="24" t="n"/>
      <c r="AM41" s="25">
        <f>COUNT(H41:AL41)</f>
        <v/>
      </c>
      <c r="AN41" s="24" t="n"/>
      <c r="AO41" s="24" t="n"/>
      <c r="AP41" s="24" t="n"/>
      <c r="AQ41" s="24" t="n"/>
      <c r="AR41" s="24" t="n"/>
      <c r="AS41" s="24" t="n"/>
      <c r="AT41" s="25">
        <f>SUM(H41:AL41)</f>
        <v/>
      </c>
      <c r="AU41" s="24" t="n"/>
      <c r="AV41" s="25">
        <f>SUM(J41,K41,Q41,R41,X41,Y41,AD41,AE41,AF41)</f>
        <v/>
      </c>
      <c r="AW41" s="24" t="n"/>
    </row>
    <row r="42" spans="1:49" ht="15.75" customHeight="1" s="55">
      <c r="A42" s="24" t="n">
        <v>36</v>
      </c>
      <c r="B42" s="24" t="s">
        <v>73</v>
      </c>
      <c r="C42" s="24" t="s">
        <v>74</v>
      </c>
      <c r="D42" s="24" t="s">
        <v>72</v>
      </c>
      <c r="E42" s="24" t="s">
        <v>76</v>
      </c>
      <c r="F42" s="24" t="s">
        <v>32</v>
      </c>
      <c r="G42" s="24" t="n"/>
      <c r="H42" s="24" t="n"/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7" t="n">
        <v>8</v>
      </c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  <c r="AF42" s="24" t="n"/>
      <c r="AG42" s="24" t="n"/>
      <c r="AH42" s="24" t="n"/>
      <c r="AI42" s="24" t="n"/>
      <c r="AJ42" s="24" t="n"/>
      <c r="AK42" s="24" t="n"/>
      <c r="AL42" s="24" t="n"/>
      <c r="AM42" s="25">
        <f>COUNT(H42:AL42)</f>
        <v/>
      </c>
      <c r="AN42" s="24" t="n"/>
      <c r="AO42" s="24" t="n"/>
      <c r="AP42" s="24" t="n"/>
      <c r="AQ42" s="24" t="n"/>
      <c r="AR42" s="24" t="n"/>
      <c r="AS42" s="24" t="n"/>
      <c r="AT42" s="25">
        <f>SUM(H42:AL42)</f>
        <v/>
      </c>
      <c r="AU42" s="24" t="n"/>
      <c r="AV42" s="25">
        <f>SUM(J42,K42,Q42,R42,X42,Y42,AD42,AE42,AF42)</f>
        <v/>
      </c>
      <c r="AW42" s="24" t="n"/>
    </row>
    <row r="43" spans="1:49">
      <c r="A43" s="24" t="n">
        <v>37</v>
      </c>
      <c r="B43" s="24" t="s">
        <v>73</v>
      </c>
      <c r="C43" s="24" t="s">
        <v>74</v>
      </c>
      <c r="D43" s="24" t="s">
        <v>72</v>
      </c>
      <c r="E43" s="24" t="s">
        <v>81</v>
      </c>
      <c r="F43" s="24" t="s">
        <v>32</v>
      </c>
      <c r="G43" s="24" t="n"/>
      <c r="H43" s="24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  <c r="AF43" s="24" t="n"/>
      <c r="AG43" s="24" t="n"/>
      <c r="AH43" s="24" t="n"/>
      <c r="AI43" s="24" t="n"/>
      <c r="AJ43" s="24" t="n"/>
      <c r="AK43" s="24" t="n"/>
      <c r="AL43" s="24" t="n"/>
      <c r="AM43" s="25">
        <f>COUNT(H43:AL43)</f>
        <v/>
      </c>
      <c r="AN43" s="24" t="n"/>
      <c r="AO43" s="24" t="n"/>
      <c r="AP43" s="24" t="n"/>
      <c r="AQ43" s="24" t="n"/>
      <c r="AR43" s="24" t="n"/>
      <c r="AS43" s="24" t="n"/>
      <c r="AT43" s="25">
        <f>SUM(H43:AL43)</f>
        <v/>
      </c>
      <c r="AU43" s="24" t="n"/>
      <c r="AV43" s="25">
        <f>SUM(J43,K43,Q43,R43,X43,Y43,AD43,AE43,AF43)</f>
        <v/>
      </c>
      <c r="AW43" s="24" t="n"/>
    </row>
    <row r="44" spans="1:49" ht="15.75" customHeight="1" s="55">
      <c r="A44" s="24" t="n">
        <v>38</v>
      </c>
      <c r="B44" s="24" t="s">
        <v>73</v>
      </c>
      <c r="C44" s="24" t="s">
        <v>74</v>
      </c>
      <c r="D44" s="24" t="s">
        <v>72</v>
      </c>
      <c r="E44" s="24" t="s">
        <v>88</v>
      </c>
      <c r="F44" s="24" t="s">
        <v>32</v>
      </c>
      <c r="G44" s="24" t="n"/>
      <c r="H44" s="24" t="n"/>
      <c r="I44" s="24" t="n"/>
      <c r="J44" s="24" t="n"/>
      <c r="K44" s="24" t="n"/>
      <c r="L44" s="24" t="n"/>
      <c r="M44" s="24" t="n"/>
      <c r="N44" s="27" t="n">
        <v>4.64622</v>
      </c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5">
        <f>COUNT(H44:AL44)</f>
        <v/>
      </c>
      <c r="AN44" s="24" t="n"/>
      <c r="AO44" s="24" t="n"/>
      <c r="AP44" s="24" t="n"/>
      <c r="AQ44" s="24" t="n"/>
      <c r="AR44" s="24" t="n"/>
      <c r="AS44" s="24" t="n"/>
      <c r="AT44" s="25">
        <f>SUM(H44:AL44)</f>
        <v/>
      </c>
      <c r="AU44" s="24" t="n"/>
      <c r="AV44" s="25">
        <f>SUM(J44,K44,Q44,R44,X44,Y44,AD44,AE44,AF44)</f>
        <v/>
      </c>
      <c r="AW44" s="24" t="n"/>
    </row>
    <row r="45" spans="1:49">
      <c r="A45" s="24" t="n">
        <v>39</v>
      </c>
      <c r="B45" s="24" t="s">
        <v>73</v>
      </c>
      <c r="C45" s="24" t="s">
        <v>74</v>
      </c>
      <c r="D45" s="24" t="s">
        <v>72</v>
      </c>
      <c r="E45" s="24" t="s">
        <v>56</v>
      </c>
      <c r="F45" s="24" t="s">
        <v>32</v>
      </c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  <c r="P45" s="24" t="n"/>
      <c r="Q45" s="24" t="n"/>
      <c r="R45" s="24" t="n"/>
      <c r="S45" s="24" t="n"/>
      <c r="T45" s="24" t="n"/>
      <c r="U45" s="24" t="n"/>
      <c r="V45" s="24" t="n"/>
      <c r="W45" s="24" t="n"/>
      <c r="X45" s="24" t="n"/>
      <c r="Y45" s="24" t="n"/>
      <c r="Z45" s="24" t="n"/>
      <c r="AA45" s="24" t="n"/>
      <c r="AB45" s="24" t="n"/>
      <c r="AC45" s="24" t="n"/>
      <c r="AD45" s="24" t="n"/>
      <c r="AE45" s="24" t="n"/>
      <c r="AF45" s="24" t="n"/>
      <c r="AG45" s="24" t="n"/>
      <c r="AH45" s="24" t="n"/>
      <c r="AI45" s="24" t="n"/>
      <c r="AJ45" s="24" t="n"/>
      <c r="AK45" s="24" t="n"/>
      <c r="AL45" s="24" t="n"/>
      <c r="AM45" s="25">
        <f>COUNT(H45:AL45)</f>
        <v/>
      </c>
      <c r="AN45" s="24" t="n"/>
      <c r="AO45" s="24" t="n"/>
      <c r="AP45" s="24" t="n"/>
      <c r="AQ45" s="24" t="n"/>
      <c r="AR45" s="24" t="n"/>
      <c r="AS45" s="24" t="n"/>
      <c r="AT45" s="25">
        <f>SUM(H45:AL45)</f>
        <v/>
      </c>
      <c r="AU45" s="24" t="n"/>
      <c r="AV45" s="25">
        <f>SUM(J45,K45,Q45,R45,X45,Y45,AD45,AE45,AF45)</f>
        <v/>
      </c>
      <c r="AW45" s="24" t="n"/>
    </row>
    <row r="46" spans="1:49">
      <c r="A46" s="24" t="n">
        <v>40</v>
      </c>
      <c r="B46" s="24" t="s">
        <v>73</v>
      </c>
      <c r="C46" s="24" t="s">
        <v>74</v>
      </c>
      <c r="D46" s="24" t="s">
        <v>72</v>
      </c>
      <c r="E46" s="24" t="s">
        <v>61</v>
      </c>
      <c r="F46" s="24" t="s">
        <v>32</v>
      </c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  <c r="P46" s="24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4" t="n"/>
      <c r="AB46" s="24" t="n"/>
      <c r="AC46" s="24" t="n"/>
      <c r="AD46" s="24" t="n"/>
      <c r="AE46" s="24" t="n"/>
      <c r="AF46" s="24" t="n"/>
      <c r="AG46" s="24" t="n"/>
      <c r="AH46" s="24" t="n"/>
      <c r="AI46" s="24" t="n"/>
      <c r="AJ46" s="24" t="n"/>
      <c r="AK46" s="24" t="n"/>
      <c r="AL46" s="24" t="n"/>
      <c r="AM46" s="25">
        <f>COUNT(H46:AL46)</f>
        <v/>
      </c>
      <c r="AN46" s="24" t="n"/>
      <c r="AO46" s="24" t="n"/>
      <c r="AP46" s="24" t="n"/>
      <c r="AQ46" s="24" t="n"/>
      <c r="AR46" s="24" t="n"/>
      <c r="AS46" s="24" t="n"/>
      <c r="AT46" s="25">
        <f>SUM(H46:AL46)</f>
        <v/>
      </c>
      <c r="AU46" s="24" t="n"/>
      <c r="AV46" s="25">
        <f>SUM(J46,K46,Q46,R46,X46,Y46,AD46,AE46,AF46)</f>
        <v/>
      </c>
      <c r="AW46" s="24" t="n"/>
    </row>
    <row r="47" spans="1:49" ht="15.75" customHeight="1" s="55">
      <c r="A47" s="24" t="n">
        <v>41</v>
      </c>
      <c r="B47" s="24" t="s">
        <v>73</v>
      </c>
      <c r="C47" s="24" t="s">
        <v>74</v>
      </c>
      <c r="D47" s="24" t="s">
        <v>72</v>
      </c>
      <c r="E47" s="24" t="s">
        <v>77</v>
      </c>
      <c r="F47" s="24" t="s">
        <v>32</v>
      </c>
      <c r="G47" s="24" t="n"/>
      <c r="H47" s="24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7" t="n">
        <v>5.9</v>
      </c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  <c r="AF47" s="24" t="n"/>
      <c r="AG47" s="24" t="n"/>
      <c r="AH47" s="24" t="n"/>
      <c r="AI47" s="24" t="n"/>
      <c r="AJ47" s="24" t="n"/>
      <c r="AK47" s="24" t="n"/>
      <c r="AL47" s="24" t="n"/>
      <c r="AM47" s="25">
        <f>COUNT(H47:AL47)</f>
        <v/>
      </c>
      <c r="AN47" s="24" t="n"/>
      <c r="AO47" s="24" t="n"/>
      <c r="AP47" s="24" t="n"/>
      <c r="AQ47" s="24" t="n"/>
      <c r="AR47" s="24" t="n"/>
      <c r="AS47" s="24" t="n"/>
      <c r="AT47" s="25">
        <f>SUM(H47:AL47)</f>
        <v/>
      </c>
      <c r="AU47" s="24" t="n"/>
      <c r="AV47" s="25">
        <f>SUM(J47,K47,Q47,R47,X47,Y47,AD47,AE47,AF47)</f>
        <v/>
      </c>
      <c r="AW47" s="24" t="n"/>
    </row>
    <row r="48" spans="1:49">
      <c r="A48" s="24" t="n">
        <v>42</v>
      </c>
      <c r="B48" s="24" t="s">
        <v>73</v>
      </c>
      <c r="C48" s="24" t="s">
        <v>74</v>
      </c>
      <c r="D48" s="24" t="s">
        <v>72</v>
      </c>
      <c r="E48" s="24" t="s">
        <v>85</v>
      </c>
      <c r="F48" s="24" t="s">
        <v>32</v>
      </c>
      <c r="G48" s="24" t="n"/>
      <c r="H48" s="24" t="n"/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  <c r="AF48" s="24" t="n"/>
      <c r="AG48" s="24" t="n"/>
      <c r="AH48" s="24" t="n"/>
      <c r="AI48" s="24" t="n"/>
      <c r="AJ48" s="24" t="n"/>
      <c r="AK48" s="24" t="n"/>
      <c r="AL48" s="24" t="n"/>
      <c r="AM48" s="25">
        <f>COUNT(H48:AL48)</f>
        <v/>
      </c>
      <c r="AN48" s="24" t="n"/>
      <c r="AO48" s="24" t="n"/>
      <c r="AP48" s="24" t="n"/>
      <c r="AQ48" s="24" t="n"/>
      <c r="AR48" s="24" t="n"/>
      <c r="AS48" s="24" t="n"/>
      <c r="AT48" s="25">
        <f>SUM(H48:AL48)</f>
        <v/>
      </c>
      <c r="AU48" s="24" t="n"/>
      <c r="AV48" s="25">
        <f>SUM(J48,K48,Q48,R48,X48,Y48,AD48,AE48,AF48)</f>
        <v/>
      </c>
      <c r="AW48" s="24" t="n"/>
    </row>
    <row r="49" spans="1:49">
      <c r="A49" s="24" t="n">
        <v>43</v>
      </c>
      <c r="B49" s="24" t="s">
        <v>73</v>
      </c>
      <c r="C49" s="24" t="s">
        <v>74</v>
      </c>
      <c r="D49" s="24" t="s">
        <v>72</v>
      </c>
      <c r="E49" s="24" t="s">
        <v>82</v>
      </c>
      <c r="F49" s="24" t="s">
        <v>32</v>
      </c>
      <c r="G49" s="24" t="n"/>
      <c r="H49" s="24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  <c r="AF49" s="24" t="n"/>
      <c r="AG49" s="24" t="n"/>
      <c r="AH49" s="24" t="n"/>
      <c r="AI49" s="24" t="n"/>
      <c r="AJ49" s="24" t="n"/>
      <c r="AK49" s="24" t="n"/>
      <c r="AL49" s="24" t="n"/>
      <c r="AM49" s="25">
        <f>COUNT(H49:AL49)</f>
        <v/>
      </c>
      <c r="AN49" s="24" t="n"/>
      <c r="AO49" s="24" t="n"/>
      <c r="AP49" s="24" t="n"/>
      <c r="AQ49" s="24" t="n"/>
      <c r="AR49" s="24" t="n"/>
      <c r="AS49" s="24" t="n"/>
      <c r="AT49" s="25">
        <f>SUM(H49:AL49)</f>
        <v/>
      </c>
      <c r="AU49" s="24" t="n"/>
      <c r="AV49" s="25">
        <f>SUM(J49,K49,Q49,R49,X49,Y49,AD49,AE49,AF49)</f>
        <v/>
      </c>
      <c r="AW49" s="24" t="n"/>
    </row>
    <row r="50" spans="1:49">
      <c r="A50" s="26" t="n">
        <v>44</v>
      </c>
      <c r="B50" s="26" t="s">
        <v>73</v>
      </c>
      <c r="C50" s="26" t="s">
        <v>74</v>
      </c>
      <c r="D50" s="26" t="s">
        <v>72</v>
      </c>
      <c r="E50" s="26" t="s">
        <v>33</v>
      </c>
      <c r="F50" s="26" t="n"/>
      <c r="G50" s="26" t="n"/>
      <c r="H50" s="26" t="n">
        <v>0</v>
      </c>
      <c r="I50" s="26" t="n">
        <v>0</v>
      </c>
      <c r="J50" s="26" t="n">
        <v>0</v>
      </c>
      <c r="K50" s="26" t="n">
        <v>0</v>
      </c>
      <c r="L50" s="26" t="n">
        <v>8</v>
      </c>
      <c r="M50" s="26" t="n">
        <v>8</v>
      </c>
      <c r="N50" s="26" t="n">
        <v>8</v>
      </c>
      <c r="O50" s="26" t="n">
        <v>8</v>
      </c>
      <c r="P50" s="26" t="n">
        <v>8</v>
      </c>
      <c r="Q50" s="26" t="n">
        <v>0</v>
      </c>
      <c r="R50" s="26" t="n">
        <v>0</v>
      </c>
      <c r="S50" s="26" t="n">
        <v>8</v>
      </c>
      <c r="T50" s="26" t="n">
        <v>8</v>
      </c>
      <c r="U50" s="26" t="n">
        <v>8</v>
      </c>
      <c r="V50" s="26" t="n">
        <v>8</v>
      </c>
      <c r="W50" s="26" t="n">
        <v>8</v>
      </c>
      <c r="X50" s="26" t="n">
        <v>0</v>
      </c>
      <c r="Y50" s="26" t="n">
        <v>0</v>
      </c>
      <c r="Z50" s="26" t="n">
        <v>8</v>
      </c>
      <c r="AA50" s="26" t="n">
        <v>8</v>
      </c>
      <c r="AB50" s="26" t="n">
        <v>8</v>
      </c>
      <c r="AC50" s="26" t="n">
        <v>7</v>
      </c>
      <c r="AD50" s="26" t="n">
        <v>0</v>
      </c>
      <c r="AE50" s="26" t="n">
        <v>0</v>
      </c>
      <c r="AF50" s="26" t="n">
        <v>0</v>
      </c>
      <c r="AG50" s="26" t="n">
        <v>8</v>
      </c>
      <c r="AH50" s="26" t="n">
        <v>8</v>
      </c>
      <c r="AI50" s="26" t="n">
        <v>8</v>
      </c>
      <c r="AJ50" s="26" t="n">
        <v>8</v>
      </c>
      <c r="AK50" s="26" t="n"/>
      <c r="AL50" s="26" t="n"/>
      <c r="AM50" s="26">
        <f>COUNT(IF(SUM(H34)&gt;0,1,"FALSE"),IF(SUM(I34)&gt;0,1,"FALSE"),IF(SUM(J45,J42,J49,J40,J43,J48,J35,J39,J41,J47,J44,J34,J36,J37,J46,J38)&gt;0,1,"FALSE"),IF(SUM(K36,K44,K45,K37,K41,K49,K43,K39,K46,K38,K35,K48,K42,K34,K47,K40)&gt;0,1,"FALSE"),IF(SUM(L45,L44,L36,L38,L47,L35,L42,L39,L46,L43,L41,L49,L40,L37,L48,L34)&gt;0,1,"FALSE"),IF(SUM(M49,M45,M44,M48,M42,M37,M35,M43,M39,M38,M34,M40,M41,M46,M47,M36)&gt;0,1,"FALSE"),IF(SUM(N46,N35,N44,N34,N48,N49,N45,N38,N40,N47,N43,N39,N42,N37,N36,N41)&gt;0,1,"FALSE"),IF(SUM(O34,O40,O46,O49,O39,O47,O37,O44,O48,O38,O35,O36,O45,O41,O42,O43)&gt;0,1,"FALSE"),IF(SUM(P36,P47,P44,P49,P41,P42,P43,P48,P37,P38,P34,P40,P46,P45,P39,P35)&gt;0,1,"FALSE"),IF(SUM(Q34,Q41,Q46,Q39,Q42,Q38,Q44,Q43,Q37,Q36,Q48,Q40,Q49,Q47,Q45,Q35)&gt;0,1,"FALSE"),IF(SUM(R49,R41,R35,R44,R42,R38,R47,R43,R45,R40,R48,R36,R34,R46,R37,R39)&gt;0,1,"FALSE"),IF(SUM(S42,S44,S34,S45,S39,S35,S47,S37,S36,S46,S41,S49,S48,S43,S38,S40)&gt;0,1,"FALSE"),IF(SUM(T37,T45,T49,T38,T39,T47,T35,T34,T40,T41,T42,T48,T44,T46,T36,T43)&gt;0,1,"FALSE"),IF(SUM(U48,U35,U38,U47,U39,U42,U46,U41,U44,U49,U36,U37,U45,U43,U34,U40)&gt;0,1,"FALSE"),IF(SUM(V34,V40,V38,V36,V42,V43,V37,V39,V46,V48,V45,V35,V47,V41,V44)&gt;0,1,"FALSE"),IF(SUM(W47,W42,W41,W44,W36,W46,W38,W39,W37,W35,W40,W48,W34,W43,W45)&gt;0,1,"FALSE"),IF(SUM(X47,X40,X46,X42,X38,X37,X34,X39,X41,X43,X36,X48,X35,X45,X44)&gt;0,1,"FALSE"),IF(SUM(Y35,Y43,Y42,Y36,Y37,Y38,Y47,Y48,Y34,Y39,Y46,Y40,Y44,Y45,Y41)&gt;0,1,"FALSE"),IF(SUM(Z39,Z47,Z38,Z40,Z35,Z41,Z42,Z36,Z45,Z48,Z37,Z46,Z44,Z43,Z34)&gt;0,1,"FALSE"),IF(SUM(AA44,AA41,AA36,AA42,AA43,AA39,AA34,AA35,AA45,AA48,AA46,AA40,AA47,AA38,AA37)&gt;0,1,"FALSE"),IF(SUM(AB40,AB48,AB39,AB34,AB42,AB41,AB47,AB44,AB38,AB45,AB35,AB37,AB46,AB36,AB43)&gt;0,1,"FALSE"),IF(SUM(AC38,AC39,AC46,AC43,AC47,AC48,AC42,AC45,AC36,AC37,AC34,AC44,AC35,AC41,AC40)&gt;0,1,"FALSE"),IF(SUM(AD45,AD46,AD43,AD34,AD41,AD47,AD44,AD35,AD48,AD38,AD37,AD42,AD39,AD36,AD40)&gt;0,1,"FALSE"),IF(SUM(AE43,AE35,AE42,AE46,AE37,AE44,AE39,AE45,AE41,AE40,AE38,AE47,AE36,AE48,AE34)&gt;0,1,"FALSE"),IF(SUM(AF42,AF43,AF38,AF36,AF35,AF41,AF48,AF44,AF47,AF37,AF46,AF34,AF39,AF45,AF40)&gt;0,1,"FALSE"),IF(SUM(AG36,AG42,AG47,AG41,AG38,AG34,AG48,AG40,AG46,AG45,AG35,AG39,AG44,AG43,AG37)&gt;0,1,"FALSE"),IF(SUM(AH34,AH43,AH48,AH46,AH35,AH36,AH39,AH38,AH45,AH37,AH41,AH47,AH40,AH42,AH44)&gt;0,1,"FALSE"),IF(SUM(AI39,AI43,AI48,AI46,AI44,AI36,AI45,AI47,AI38,AI42,AI40,AI34,AI35,AI41,AI37)&gt;0,1,"FALSE"),IF(SUM(AJ48,AJ40,AJ47,AJ43,AJ35,AJ41,AJ42,AJ44,AJ46,AJ39,AJ37,AJ34,AJ45,AJ38,AJ36)&gt;0,1,"FALSE"))</f>
        <v/>
      </c>
      <c r="AN50" s="26" t="n"/>
      <c r="AO50" s="26">
        <f>MAX(AO34:AO49)</f>
        <v/>
      </c>
      <c r="AP50" s="26">
        <f>MAX(AP34:AP49)</f>
        <v/>
      </c>
      <c r="AQ50" s="26">
        <f>MAX(AQ34:AQ49)</f>
        <v/>
      </c>
      <c r="AR50" s="26">
        <f>MAX(AR34:AR49)</f>
        <v/>
      </c>
      <c r="AS50" s="26">
        <f>SUM(AS34:AS49)</f>
        <v/>
      </c>
      <c r="AT50" s="26">
        <f>SUM(AT34:AT49)</f>
        <v/>
      </c>
      <c r="AU50" s="26">
        <f>SUM(AU34:AU49)</f>
        <v/>
      </c>
      <c r="AV50" s="26">
        <f>SUM(AV34:AV49)</f>
        <v/>
      </c>
      <c r="AW50" s="26">
        <f>SUM(AW34:AW49)</f>
        <v/>
      </c>
    </row>
    <row r="51" spans="1:49">
      <c r="A51" s="24" t="n">
        <v>45</v>
      </c>
      <c r="B51" s="24" t="s">
        <v>91</v>
      </c>
      <c r="C51" s="24" t="s">
        <v>74</v>
      </c>
      <c r="D51" s="24" t="s">
        <v>92</v>
      </c>
      <c r="E51" s="24" t="s">
        <v>43</v>
      </c>
      <c r="F51" s="24" t="s">
        <v>32</v>
      </c>
      <c r="G51" s="24" t="n"/>
      <c r="H51" s="24" t="n">
        <v>0.93333</v>
      </c>
      <c r="I51" s="24" t="n"/>
      <c r="J51" s="24" t="s">
        <v>7</v>
      </c>
      <c r="K51" s="24" t="s">
        <v>7</v>
      </c>
      <c r="L51" s="24" t="n"/>
      <c r="M51" s="24" t="n">
        <v>0.16667</v>
      </c>
      <c r="N51" s="24" t="n">
        <v>0.5</v>
      </c>
      <c r="O51" s="24" t="n">
        <v>0.8666700000000001</v>
      </c>
      <c r="P51" s="24" t="n">
        <v>0.65</v>
      </c>
      <c r="Q51" s="24" t="s">
        <v>7</v>
      </c>
      <c r="R51" s="24" t="s">
        <v>7</v>
      </c>
      <c r="S51" s="24" t="n">
        <v>0.51667</v>
      </c>
      <c r="T51" s="24" t="n">
        <v>0.4</v>
      </c>
      <c r="U51" s="24" t="n"/>
      <c r="V51" s="24" t="n"/>
      <c r="W51" s="24" t="n"/>
      <c r="X51" s="24" t="s">
        <v>7</v>
      </c>
      <c r="Y51" s="24" t="s">
        <v>7</v>
      </c>
      <c r="Z51" s="24" t="n"/>
      <c r="AA51" s="24" t="n"/>
      <c r="AB51" s="24" t="n"/>
      <c r="AC51" s="24" t="n"/>
      <c r="AD51" s="24" t="s">
        <v>7</v>
      </c>
      <c r="AE51" s="24" t="s">
        <v>7</v>
      </c>
      <c r="AF51" s="24" t="s">
        <v>7</v>
      </c>
      <c r="AG51" s="24" t="n"/>
      <c r="AH51" s="24" t="n"/>
      <c r="AI51" s="24" t="n"/>
      <c r="AJ51" s="24" t="n"/>
      <c r="AK51" s="24" t="n"/>
      <c r="AL51" s="24" t="n"/>
      <c r="AM51" s="25">
        <f>COUNT(H51:AL51)</f>
        <v/>
      </c>
      <c r="AN51" s="24" t="n"/>
      <c r="AO51" s="25">
        <f>COUNTIF(H51:AL51,"О")</f>
        <v/>
      </c>
      <c r="AP51" s="25">
        <f>COUNTIF(H51:AL51,"От")</f>
        <v/>
      </c>
      <c r="AQ51" s="25">
        <f>COUNTIF(H51:AL51,"Б")</f>
        <v/>
      </c>
      <c r="AR51" s="25">
        <f>COUNTIF(H51:AL51,"Н")</f>
        <v/>
      </c>
      <c r="AS51" s="24" t="n"/>
      <c r="AT51" s="25">
        <f>SUM(H51:AL51)</f>
        <v/>
      </c>
      <c r="AU51" s="24" t="n"/>
      <c r="AV51" s="25">
        <f>SUM(J51,K51,Q51,R51,X51,Y51,AD51,AE51,AF51)</f>
        <v/>
      </c>
      <c r="AW51" s="24" t="n"/>
    </row>
    <row r="52" spans="1:49">
      <c r="A52" s="24" t="n">
        <v>46</v>
      </c>
      <c r="B52" s="24" t="s">
        <v>91</v>
      </c>
      <c r="C52" s="24" t="s">
        <v>74</v>
      </c>
      <c r="D52" s="24" t="s">
        <v>92</v>
      </c>
      <c r="E52" s="24" t="s">
        <v>90</v>
      </c>
      <c r="F52" s="24" t="s">
        <v>32</v>
      </c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  <c r="P52" s="24" t="n"/>
      <c r="Q52" s="24" t="n"/>
      <c r="R52" s="24" t="n"/>
      <c r="S52" s="24" t="n"/>
      <c r="T52" s="24" t="n"/>
      <c r="U52" s="24" t="n"/>
      <c r="V52" s="24" t="n"/>
      <c r="W52" s="24" t="n"/>
      <c r="X52" s="24" t="n"/>
      <c r="Y52" s="24" t="n"/>
      <c r="Z52" s="24" t="n"/>
      <c r="AA52" s="24" t="n"/>
      <c r="AB52" s="24" t="n"/>
      <c r="AC52" s="24" t="n"/>
      <c r="AD52" s="24" t="n"/>
      <c r="AE52" s="24" t="n"/>
      <c r="AF52" s="24" t="n"/>
      <c r="AG52" s="24" t="n"/>
      <c r="AH52" s="24" t="n"/>
      <c r="AI52" s="24" t="n"/>
      <c r="AJ52" s="24" t="n"/>
      <c r="AK52" s="24" t="n"/>
      <c r="AL52" s="24" t="n"/>
      <c r="AM52" s="25">
        <f>COUNT(H52:AL52)</f>
        <v/>
      </c>
      <c r="AN52" s="24" t="n"/>
      <c r="AO52" s="24" t="n"/>
      <c r="AP52" s="24" t="n"/>
      <c r="AQ52" s="24" t="n"/>
      <c r="AR52" s="24" t="n"/>
      <c r="AS52" s="24" t="n"/>
      <c r="AT52" s="25">
        <f>SUM(H52:AL52)</f>
        <v/>
      </c>
      <c r="AU52" s="24" t="n"/>
      <c r="AV52" s="25">
        <f>SUM(J52,K52,Q52,R52,X52,Y52,AD52,AE52,AF52)</f>
        <v/>
      </c>
      <c r="AW52" s="24" t="n"/>
    </row>
    <row r="53" spans="1:49" ht="15.75" customHeight="1" s="55">
      <c r="A53" s="24" t="n">
        <v>47</v>
      </c>
      <c r="B53" s="24" t="s">
        <v>91</v>
      </c>
      <c r="C53" s="24" t="s">
        <v>74</v>
      </c>
      <c r="D53" s="24" t="s">
        <v>92</v>
      </c>
      <c r="E53" s="24" t="s">
        <v>65</v>
      </c>
      <c r="F53" s="24" t="s">
        <v>32</v>
      </c>
      <c r="G53" s="24" t="n"/>
      <c r="H53" s="27" t="n">
        <v>3.2</v>
      </c>
      <c r="I53" s="27" t="n">
        <v>9.25</v>
      </c>
      <c r="J53" s="24" t="n"/>
      <c r="K53" s="24" t="n"/>
      <c r="L53" s="24" t="n"/>
      <c r="M53" s="27" t="n">
        <v>7.83333</v>
      </c>
      <c r="N53" s="24" t="n"/>
      <c r="O53" s="24" t="n"/>
      <c r="P53" s="24" t="n"/>
      <c r="Q53" s="24" t="n"/>
      <c r="R53" s="24" t="n"/>
      <c r="S53" s="27" t="n">
        <v>7.48333</v>
      </c>
      <c r="T53" s="27" t="n">
        <v>7.6</v>
      </c>
      <c r="U53" s="24" t="n"/>
      <c r="V53" s="24" t="n"/>
      <c r="W53" s="24" t="n"/>
      <c r="X53" s="24" t="n"/>
      <c r="Y53" s="24" t="n"/>
      <c r="Z53" s="27" t="n">
        <v>4.65116</v>
      </c>
      <c r="AA53" s="27" t="n">
        <v>8</v>
      </c>
      <c r="AB53" s="24" t="n"/>
      <c r="AC53" s="24" t="n"/>
      <c r="AD53" s="24" t="n"/>
      <c r="AE53" s="24" t="n"/>
      <c r="AF53" s="24" t="n"/>
      <c r="AG53" s="27" t="n">
        <v>1.82952</v>
      </c>
      <c r="AH53" s="27" t="n">
        <v>8</v>
      </c>
      <c r="AI53" s="24" t="n"/>
      <c r="AJ53" s="24" t="n"/>
      <c r="AK53" s="24" t="n"/>
      <c r="AL53" s="24" t="n"/>
      <c r="AM53" s="25">
        <f>COUNT(H53:AL53)</f>
        <v/>
      </c>
      <c r="AN53" s="24" t="n"/>
      <c r="AO53" s="24" t="n"/>
      <c r="AP53" s="24" t="n"/>
      <c r="AQ53" s="24" t="n"/>
      <c r="AR53" s="24" t="n"/>
      <c r="AS53" s="24" t="n"/>
      <c r="AT53" s="25">
        <f>SUM(H53:AL53)</f>
        <v/>
      </c>
      <c r="AU53" s="24" t="n"/>
      <c r="AV53" s="25">
        <f>SUM(J53,K53,Q53,R53,X53,Y53,AD53,AE53,AF53)</f>
        <v/>
      </c>
      <c r="AW53" s="24" t="n"/>
    </row>
    <row r="54" spans="1:49" ht="15.75" customHeight="1" s="55">
      <c r="A54" s="24" t="n">
        <v>48</v>
      </c>
      <c r="B54" s="24" t="s">
        <v>91</v>
      </c>
      <c r="C54" s="24" t="s">
        <v>74</v>
      </c>
      <c r="D54" s="24" t="s">
        <v>92</v>
      </c>
      <c r="E54" s="24" t="s">
        <v>86</v>
      </c>
      <c r="F54" s="24" t="s">
        <v>32</v>
      </c>
      <c r="G54" s="24" t="n"/>
      <c r="H54" s="24" t="n"/>
      <c r="I54" s="27" t="n">
        <v>3.35</v>
      </c>
      <c r="J54" s="24" t="n"/>
      <c r="K54" s="24" t="n"/>
      <c r="L54" s="27" t="n">
        <v>5.63636</v>
      </c>
      <c r="M54" s="24" t="n"/>
      <c r="N54" s="24" t="n"/>
      <c r="O54" s="27" t="n">
        <v>7.13333</v>
      </c>
      <c r="P54" s="24" t="n"/>
      <c r="Q54" s="24" t="n"/>
      <c r="R54" s="24" t="n"/>
      <c r="S54" s="24" t="n"/>
      <c r="T54" s="24" t="n"/>
      <c r="U54" s="24" t="n"/>
      <c r="V54" s="27" t="n">
        <v>8</v>
      </c>
      <c r="W54" s="27" t="n">
        <v>0.16238</v>
      </c>
      <c r="X54" s="24" t="n"/>
      <c r="Y54" s="24" t="n"/>
      <c r="Z54" s="24" t="n"/>
      <c r="AA54" s="24" t="n"/>
      <c r="AB54" s="27" t="n">
        <v>8</v>
      </c>
      <c r="AC54" s="27" t="n">
        <v>7</v>
      </c>
      <c r="AD54" s="24" t="n"/>
      <c r="AE54" s="24" t="n"/>
      <c r="AF54" s="24" t="n"/>
      <c r="AG54" s="27" t="n">
        <v>6.17048</v>
      </c>
      <c r="AH54" s="24" t="n"/>
      <c r="AI54" s="27" t="n">
        <v>8</v>
      </c>
      <c r="AJ54" s="24" t="n"/>
      <c r="AK54" s="24" t="n"/>
      <c r="AL54" s="24" t="n"/>
      <c r="AM54" s="25">
        <f>COUNT(H54:AL54)</f>
        <v/>
      </c>
      <c r="AN54" s="24" t="n"/>
      <c r="AO54" s="24" t="n"/>
      <c r="AP54" s="24" t="n"/>
      <c r="AQ54" s="24" t="n"/>
      <c r="AR54" s="24" t="n"/>
      <c r="AS54" s="24" t="n"/>
      <c r="AT54" s="25">
        <f>SUM(H54:AL54)</f>
        <v/>
      </c>
      <c r="AU54" s="24" t="n"/>
      <c r="AV54" s="25">
        <f>SUM(J54,K54,Q54,R54,X54,Y54,AD54,AE54,AF54)</f>
        <v/>
      </c>
      <c r="AW54" s="24" t="n"/>
    </row>
    <row r="55" spans="1:49" ht="15.75" customHeight="1" s="55">
      <c r="A55" s="24" t="n">
        <v>49</v>
      </c>
      <c r="B55" s="24" t="s">
        <v>91</v>
      </c>
      <c r="C55" s="24" t="s">
        <v>74</v>
      </c>
      <c r="D55" s="24" t="s">
        <v>92</v>
      </c>
      <c r="E55" s="24" t="s">
        <v>87</v>
      </c>
      <c r="F55" s="24" t="s">
        <v>32</v>
      </c>
      <c r="G55" s="2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7" t="n">
        <v>7.35</v>
      </c>
      <c r="Q55" s="24" t="n"/>
      <c r="R55" s="24" t="n"/>
      <c r="S55" s="24" t="n"/>
      <c r="T55" s="24" t="n"/>
      <c r="U55" s="24" t="n"/>
      <c r="V55" s="24" t="n"/>
      <c r="W55" s="27" t="n">
        <v>7.83762</v>
      </c>
      <c r="X55" s="24" t="n"/>
      <c r="Y55" s="24" t="n"/>
      <c r="Z55" s="24" t="n"/>
      <c r="AA55" s="24" t="n"/>
      <c r="AB55" s="24" t="n"/>
      <c r="AC55" s="24" t="n"/>
      <c r="AD55" s="24" t="n"/>
      <c r="AE55" s="24" t="n"/>
      <c r="AF55" s="24" t="n"/>
      <c r="AG55" s="24" t="n"/>
      <c r="AH55" s="24" t="n"/>
      <c r="AI55" s="24" t="n"/>
      <c r="AJ55" s="27" t="n">
        <v>8</v>
      </c>
      <c r="AK55" s="24" t="n"/>
      <c r="AL55" s="24" t="n"/>
      <c r="AM55" s="25">
        <f>COUNT(H55:AL55)</f>
        <v/>
      </c>
      <c r="AN55" s="24" t="n"/>
      <c r="AO55" s="24" t="n"/>
      <c r="AP55" s="24" t="n"/>
      <c r="AQ55" s="24" t="n"/>
      <c r="AR55" s="24" t="n"/>
      <c r="AS55" s="24" t="n"/>
      <c r="AT55" s="25">
        <f>SUM(H55:AL55)</f>
        <v/>
      </c>
      <c r="AU55" s="24" t="n"/>
      <c r="AV55" s="25">
        <f>SUM(J55,K55,Q55,R55,X55,Y55,AD55,AE55,AF55)</f>
        <v/>
      </c>
      <c r="AW55" s="24" t="n"/>
    </row>
    <row r="56" spans="1:49">
      <c r="A56" s="24" t="n">
        <v>50</v>
      </c>
      <c r="B56" s="24" t="s">
        <v>91</v>
      </c>
      <c r="C56" s="24" t="s">
        <v>74</v>
      </c>
      <c r="D56" s="24" t="s">
        <v>92</v>
      </c>
      <c r="E56" s="24" t="s">
        <v>83</v>
      </c>
      <c r="F56" s="24" t="s">
        <v>32</v>
      </c>
      <c r="G56" s="24" t="n"/>
      <c r="H56" s="24" t="n"/>
      <c r="I56" s="24" t="n"/>
      <c r="J56" s="24" t="n"/>
      <c r="K56" s="24" t="n"/>
      <c r="L56" s="24" t="n"/>
      <c r="M56" s="24" t="n"/>
      <c r="N56" s="24" t="n"/>
      <c r="O56" s="24" t="n"/>
      <c r="P56" s="24" t="n"/>
      <c r="Q56" s="24" t="n"/>
      <c r="R56" s="24" t="n"/>
      <c r="S56" s="24" t="n"/>
      <c r="T56" s="24" t="n"/>
      <c r="U56" s="24" t="n"/>
      <c r="V56" s="24" t="n"/>
      <c r="W56" s="24" t="n"/>
      <c r="X56" s="24" t="n"/>
      <c r="Y56" s="24" t="n"/>
      <c r="Z56" s="24" t="n"/>
      <c r="AA56" s="24" t="n"/>
      <c r="AB56" s="24" t="n"/>
      <c r="AC56" s="24" t="n"/>
      <c r="AD56" s="24" t="n"/>
      <c r="AE56" s="24" t="n"/>
      <c r="AF56" s="24" t="n"/>
      <c r="AG56" s="24" t="n"/>
      <c r="AH56" s="24" t="n"/>
      <c r="AI56" s="24" t="n"/>
      <c r="AJ56" s="24" t="n"/>
      <c r="AK56" s="24" t="n"/>
      <c r="AL56" s="24" t="n"/>
      <c r="AM56" s="25">
        <f>COUNT(H56:AL56)</f>
        <v/>
      </c>
      <c r="AN56" s="24" t="n"/>
      <c r="AO56" s="24" t="n"/>
      <c r="AP56" s="24" t="n"/>
      <c r="AQ56" s="24" t="n"/>
      <c r="AR56" s="24" t="n"/>
      <c r="AS56" s="24" t="n"/>
      <c r="AT56" s="25">
        <f>SUM(H56:AL56)</f>
        <v/>
      </c>
      <c r="AU56" s="24" t="n"/>
      <c r="AV56" s="25">
        <f>SUM(J56,K56,Q56,R56,X56,Y56,AD56,AE56,AF56)</f>
        <v/>
      </c>
      <c r="AW56" s="24" t="n"/>
    </row>
    <row r="57" spans="1:49">
      <c r="A57" s="24" t="n">
        <v>51</v>
      </c>
      <c r="B57" s="24" t="s">
        <v>91</v>
      </c>
      <c r="C57" s="24" t="s">
        <v>74</v>
      </c>
      <c r="D57" s="24" t="s">
        <v>92</v>
      </c>
      <c r="E57" s="24" t="s">
        <v>79</v>
      </c>
      <c r="F57" s="24" t="s">
        <v>32</v>
      </c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  <c r="P57" s="24" t="n"/>
      <c r="Q57" s="24" t="n"/>
      <c r="R57" s="24" t="n"/>
      <c r="S57" s="24" t="n"/>
      <c r="T57" s="24" t="n"/>
      <c r="U57" s="24" t="n"/>
      <c r="V57" s="24" t="n"/>
      <c r="W57" s="24" t="n"/>
      <c r="X57" s="24" t="n"/>
      <c r="Y57" s="24" t="n"/>
      <c r="Z57" s="24" t="n"/>
      <c r="AA57" s="24" t="n"/>
      <c r="AB57" s="24" t="n"/>
      <c r="AC57" s="24" t="n"/>
      <c r="AD57" s="24" t="n"/>
      <c r="AE57" s="24" t="n"/>
      <c r="AF57" s="24" t="n"/>
      <c r="AG57" s="24" t="n"/>
      <c r="AH57" s="24" t="n"/>
      <c r="AI57" s="24" t="n"/>
      <c r="AJ57" s="24" t="n"/>
      <c r="AK57" s="24" t="n"/>
      <c r="AL57" s="24" t="n"/>
      <c r="AM57" s="25">
        <f>COUNT(H57:AL57)</f>
        <v/>
      </c>
      <c r="AN57" s="24" t="n"/>
      <c r="AO57" s="24" t="n"/>
      <c r="AP57" s="24" t="n"/>
      <c r="AQ57" s="24" t="n"/>
      <c r="AR57" s="24" t="n"/>
      <c r="AS57" s="24" t="n"/>
      <c r="AT57" s="25">
        <f>SUM(H57:AL57)</f>
        <v/>
      </c>
      <c r="AU57" s="24" t="n"/>
      <c r="AV57" s="25">
        <f>SUM(J57,K57,Q57,R57,X57,Y57,AD57,AE57,AF57)</f>
        <v/>
      </c>
      <c r="AW57" s="24" t="n"/>
    </row>
    <row r="58" spans="1:49" ht="15.75" customHeight="1" s="55">
      <c r="A58" s="24" t="n">
        <v>52</v>
      </c>
      <c r="B58" s="24" t="s">
        <v>91</v>
      </c>
      <c r="C58" s="24" t="s">
        <v>74</v>
      </c>
      <c r="D58" s="24" t="s">
        <v>92</v>
      </c>
      <c r="E58" s="24" t="s">
        <v>80</v>
      </c>
      <c r="F58" s="24" t="s">
        <v>32</v>
      </c>
      <c r="G58" s="24" t="n"/>
      <c r="H58" s="27" t="n">
        <v>3.86667</v>
      </c>
      <c r="I58" s="24" t="n"/>
      <c r="J58" s="24" t="n"/>
      <c r="K58" s="24" t="n"/>
      <c r="L58" s="27" t="n">
        <v>2.36364</v>
      </c>
      <c r="M58" s="24" t="n"/>
      <c r="N58" s="27" t="n">
        <v>7.5</v>
      </c>
      <c r="O58" s="24" t="n"/>
      <c r="P58" s="24" t="n"/>
      <c r="Q58" s="24" t="n"/>
      <c r="R58" s="24" t="n"/>
      <c r="S58" s="24" t="n"/>
      <c r="T58" s="24" t="n"/>
      <c r="U58" s="27" t="n">
        <v>8</v>
      </c>
      <c r="V58" s="24" t="n"/>
      <c r="W58" s="24" t="n"/>
      <c r="X58" s="24" t="n"/>
      <c r="Y58" s="24" t="n"/>
      <c r="Z58" s="27" t="n">
        <v>3.34884</v>
      </c>
      <c r="AA58" s="24" t="n"/>
      <c r="AB58" s="24" t="n"/>
      <c r="AC58" s="24" t="n"/>
      <c r="AD58" s="24" t="n"/>
      <c r="AE58" s="24" t="n"/>
      <c r="AF58" s="24" t="n"/>
      <c r="AG58" s="24" t="n"/>
      <c r="AH58" s="24" t="n"/>
      <c r="AI58" s="24" t="n"/>
      <c r="AJ58" s="24" t="n"/>
      <c r="AK58" s="24" t="n"/>
      <c r="AL58" s="24" t="n"/>
      <c r="AM58" s="25">
        <f>COUNT(H58:AL58)</f>
        <v/>
      </c>
      <c r="AN58" s="24" t="n"/>
      <c r="AO58" s="24" t="n"/>
      <c r="AP58" s="24" t="n"/>
      <c r="AQ58" s="24" t="n"/>
      <c r="AR58" s="24" t="n"/>
      <c r="AS58" s="24" t="n"/>
      <c r="AT58" s="25">
        <f>SUM(H58:AL58)</f>
        <v/>
      </c>
      <c r="AU58" s="24" t="n"/>
      <c r="AV58" s="25">
        <f>SUM(J58,K58,Q58,R58,X58,Y58,AD58,AE58,AF58)</f>
        <v/>
      </c>
      <c r="AW58" s="24" t="n"/>
    </row>
    <row r="59" spans="1:49">
      <c r="A59" s="24" t="n">
        <v>53</v>
      </c>
      <c r="B59" s="24" t="s">
        <v>91</v>
      </c>
      <c r="C59" s="24" t="s">
        <v>74</v>
      </c>
      <c r="D59" s="24" t="s">
        <v>92</v>
      </c>
      <c r="E59" s="24" t="s">
        <v>76</v>
      </c>
      <c r="F59" s="24" t="s">
        <v>32</v>
      </c>
      <c r="G59" s="24" t="n"/>
      <c r="H59" s="24" t="n"/>
      <c r="I59" s="24" t="n"/>
      <c r="J59" s="24" t="n"/>
      <c r="K59" s="24" t="n"/>
      <c r="L59" s="24" t="n"/>
      <c r="M59" s="24" t="n"/>
      <c r="N59" s="24" t="n"/>
      <c r="O59" s="24" t="n"/>
      <c r="P59" s="24" t="n"/>
      <c r="Q59" s="24" t="n"/>
      <c r="R59" s="24" t="n"/>
      <c r="S59" s="24" t="n"/>
      <c r="T59" s="24" t="n"/>
      <c r="U59" s="24" t="n"/>
      <c r="V59" s="24" t="n"/>
      <c r="W59" s="24" t="n"/>
      <c r="X59" s="24" t="n"/>
      <c r="Y59" s="24" t="n"/>
      <c r="Z59" s="24" t="n"/>
      <c r="AA59" s="24" t="n"/>
      <c r="AB59" s="24" t="n"/>
      <c r="AC59" s="24" t="n"/>
      <c r="AD59" s="24" t="n"/>
      <c r="AE59" s="24" t="n"/>
      <c r="AF59" s="24" t="n"/>
      <c r="AG59" s="24" t="n"/>
      <c r="AH59" s="24" t="n"/>
      <c r="AI59" s="24" t="n"/>
      <c r="AJ59" s="24" t="n"/>
      <c r="AK59" s="24" t="n"/>
      <c r="AL59" s="24" t="n"/>
      <c r="AM59" s="25">
        <f>COUNT(H59:AL59)</f>
        <v/>
      </c>
      <c r="AN59" s="24" t="n"/>
      <c r="AO59" s="24" t="n"/>
      <c r="AP59" s="24" t="n"/>
      <c r="AQ59" s="24" t="n"/>
      <c r="AR59" s="24" t="n"/>
      <c r="AS59" s="24" t="n"/>
      <c r="AT59" s="25">
        <f>SUM(H59:AL59)</f>
        <v/>
      </c>
      <c r="AU59" s="24" t="n"/>
      <c r="AV59" s="25">
        <f>SUM(J59,K59,Q59,R59,X59,Y59,AD59,AE59,AF59)</f>
        <v/>
      </c>
      <c r="AW59" s="24" t="n"/>
    </row>
    <row r="60" spans="1:49">
      <c r="A60" s="24" t="n">
        <v>54</v>
      </c>
      <c r="B60" s="24" t="s">
        <v>91</v>
      </c>
      <c r="C60" s="24" t="s">
        <v>74</v>
      </c>
      <c r="D60" s="24" t="s">
        <v>92</v>
      </c>
      <c r="E60" s="24" t="s">
        <v>81</v>
      </c>
      <c r="F60" s="24" t="s">
        <v>32</v>
      </c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  <c r="P60" s="24" t="n"/>
      <c r="Q60" s="24" t="n"/>
      <c r="R60" s="24" t="n"/>
      <c r="S60" s="24" t="n"/>
      <c r="T60" s="24" t="n"/>
      <c r="U60" s="24" t="n"/>
      <c r="V60" s="24" t="n"/>
      <c r="W60" s="24" t="n"/>
      <c r="X60" s="24" t="n"/>
      <c r="Y60" s="24" t="n"/>
      <c r="Z60" s="24" t="n"/>
      <c r="AA60" s="24" t="n"/>
      <c r="AB60" s="24" t="n"/>
      <c r="AC60" s="24" t="n"/>
      <c r="AD60" s="24" t="n"/>
      <c r="AE60" s="24" t="n"/>
      <c r="AF60" s="24" t="n"/>
      <c r="AG60" s="24" t="n"/>
      <c r="AH60" s="24" t="n"/>
      <c r="AI60" s="24" t="n"/>
      <c r="AJ60" s="24" t="n"/>
      <c r="AK60" s="24" t="n"/>
      <c r="AL60" s="24" t="n"/>
      <c r="AM60" s="25">
        <f>COUNT(H60:AL60)</f>
        <v/>
      </c>
      <c r="AN60" s="24" t="n"/>
      <c r="AO60" s="24" t="n"/>
      <c r="AP60" s="24" t="n"/>
      <c r="AQ60" s="24" t="n"/>
      <c r="AR60" s="24" t="n"/>
      <c r="AS60" s="24" t="n"/>
      <c r="AT60" s="25">
        <f>SUM(H60:AL60)</f>
        <v/>
      </c>
      <c r="AU60" s="24" t="n"/>
      <c r="AV60" s="25">
        <f>SUM(J60,K60,Q60,R60,X60,Y60,AD60,AE60,AF60)</f>
        <v/>
      </c>
      <c r="AW60" s="24" t="n"/>
    </row>
    <row r="61" spans="1:49">
      <c r="A61" s="24" t="n">
        <v>55</v>
      </c>
      <c r="B61" s="24" t="s">
        <v>91</v>
      </c>
      <c r="C61" s="24" t="s">
        <v>74</v>
      </c>
      <c r="D61" s="24" t="s">
        <v>92</v>
      </c>
      <c r="E61" s="24" t="s">
        <v>88</v>
      </c>
      <c r="F61" s="24" t="s">
        <v>32</v>
      </c>
      <c r="G61" s="24" t="n"/>
      <c r="H61" s="24" t="n"/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5">
        <f>COUNT(H61:AL61)</f>
        <v/>
      </c>
      <c r="AN61" s="24" t="n"/>
      <c r="AO61" s="24" t="n"/>
      <c r="AP61" s="24" t="n"/>
      <c r="AQ61" s="24" t="n"/>
      <c r="AR61" s="24" t="n"/>
      <c r="AS61" s="24" t="n"/>
      <c r="AT61" s="25">
        <f>SUM(H61:AL61)</f>
        <v/>
      </c>
      <c r="AU61" s="24" t="n"/>
      <c r="AV61" s="25">
        <f>SUM(J61,K61,Q61,R61,X61,Y61,AD61,AE61,AF61)</f>
        <v/>
      </c>
      <c r="AW61" s="24" t="n"/>
    </row>
    <row r="62" spans="1:49">
      <c r="A62" s="24" t="n">
        <v>56</v>
      </c>
      <c r="B62" s="24" t="s">
        <v>91</v>
      </c>
      <c r="C62" s="24" t="s">
        <v>74</v>
      </c>
      <c r="D62" s="24" t="s">
        <v>92</v>
      </c>
      <c r="E62" s="24" t="s">
        <v>56</v>
      </c>
      <c r="F62" s="24" t="s">
        <v>32</v>
      </c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  <c r="AF62" s="24" t="n"/>
      <c r="AG62" s="24" t="n"/>
      <c r="AH62" s="24" t="n"/>
      <c r="AI62" s="24" t="n"/>
      <c r="AJ62" s="24" t="n"/>
      <c r="AK62" s="24" t="n"/>
      <c r="AL62" s="24" t="n"/>
      <c r="AM62" s="25">
        <f>COUNT(H62:AL62)</f>
        <v/>
      </c>
      <c r="AN62" s="24" t="n"/>
      <c r="AO62" s="24" t="n"/>
      <c r="AP62" s="24" t="n"/>
      <c r="AQ62" s="24" t="n"/>
      <c r="AR62" s="24" t="n"/>
      <c r="AS62" s="24" t="n"/>
      <c r="AT62" s="25">
        <f>SUM(H62:AL62)</f>
        <v/>
      </c>
      <c r="AU62" s="24" t="n"/>
      <c r="AV62" s="25">
        <f>SUM(J62,K62,Q62,R62,X62,Y62,AD62,AE62,AF62)</f>
        <v/>
      </c>
      <c r="AW62" s="24" t="n"/>
    </row>
    <row r="63" spans="1:49">
      <c r="A63" s="24" t="n">
        <v>57</v>
      </c>
      <c r="B63" s="24" t="s">
        <v>91</v>
      </c>
      <c r="C63" s="24" t="s">
        <v>74</v>
      </c>
      <c r="D63" s="24" t="s">
        <v>92</v>
      </c>
      <c r="E63" s="24" t="s">
        <v>61</v>
      </c>
      <c r="F63" s="24" t="s">
        <v>32</v>
      </c>
      <c r="G63" s="24" t="n"/>
      <c r="H63" s="24" t="n"/>
      <c r="I63" s="24" t="n"/>
      <c r="J63" s="24" t="n"/>
      <c r="K63" s="24" t="n"/>
      <c r="L63" s="24" t="n"/>
      <c r="M63" s="24" t="n"/>
      <c r="N63" s="24" t="n"/>
      <c r="O63" s="24" t="n"/>
      <c r="P63" s="24" t="n"/>
      <c r="Q63" s="24" t="n"/>
      <c r="R63" s="24" t="n"/>
      <c r="S63" s="24" t="n"/>
      <c r="T63" s="24" t="n"/>
      <c r="U63" s="24" t="n"/>
      <c r="V63" s="24" t="n"/>
      <c r="W63" s="24" t="n"/>
      <c r="X63" s="24" t="n"/>
      <c r="Y63" s="24" t="n"/>
      <c r="Z63" s="24" t="n"/>
      <c r="AA63" s="24" t="n"/>
      <c r="AB63" s="24" t="n"/>
      <c r="AC63" s="24" t="n"/>
      <c r="AD63" s="24" t="n"/>
      <c r="AE63" s="24" t="n"/>
      <c r="AF63" s="24" t="n"/>
      <c r="AG63" s="24" t="n"/>
      <c r="AH63" s="24" t="n"/>
      <c r="AI63" s="24" t="n"/>
      <c r="AJ63" s="24" t="n"/>
      <c r="AK63" s="24" t="n"/>
      <c r="AL63" s="24" t="n"/>
      <c r="AM63" s="25">
        <f>COUNT(H63:AL63)</f>
        <v/>
      </c>
      <c r="AN63" s="24" t="n"/>
      <c r="AO63" s="24" t="n"/>
      <c r="AP63" s="24" t="n"/>
      <c r="AQ63" s="24" t="n"/>
      <c r="AR63" s="24" t="n"/>
      <c r="AS63" s="24" t="n"/>
      <c r="AT63" s="25">
        <f>SUM(H63:AL63)</f>
        <v/>
      </c>
      <c r="AU63" s="24" t="n"/>
      <c r="AV63" s="25">
        <f>SUM(J63,K63,Q63,R63,X63,Y63,AD63,AE63,AF63)</f>
        <v/>
      </c>
      <c r="AW63" s="24" t="n"/>
    </row>
    <row r="64" spans="1:49">
      <c r="A64" s="24" t="n">
        <v>58</v>
      </c>
      <c r="B64" s="24" t="s">
        <v>91</v>
      </c>
      <c r="C64" s="24" t="s">
        <v>74</v>
      </c>
      <c r="D64" s="24" t="s">
        <v>92</v>
      </c>
      <c r="E64" s="24" t="s">
        <v>85</v>
      </c>
      <c r="F64" s="24" t="s">
        <v>32</v>
      </c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  <c r="P64" s="24" t="n"/>
      <c r="Q64" s="24" t="n"/>
      <c r="R64" s="24" t="n"/>
      <c r="S64" s="24" t="n"/>
      <c r="T64" s="24" t="n"/>
      <c r="U64" s="24" t="n"/>
      <c r="V64" s="24" t="n"/>
      <c r="W64" s="24" t="n"/>
      <c r="X64" s="24" t="n"/>
      <c r="Y64" s="24" t="n"/>
      <c r="Z64" s="24" t="n"/>
      <c r="AA64" s="24" t="n"/>
      <c r="AB64" s="24" t="n"/>
      <c r="AC64" s="24" t="n"/>
      <c r="AD64" s="24" t="n"/>
      <c r="AE64" s="24" t="n"/>
      <c r="AF64" s="24" t="n"/>
      <c r="AG64" s="24" t="n"/>
      <c r="AH64" s="24" t="n"/>
      <c r="AI64" s="24" t="n"/>
      <c r="AJ64" s="24" t="n"/>
      <c r="AK64" s="24" t="n"/>
      <c r="AL64" s="24" t="n"/>
      <c r="AM64" s="25">
        <f>COUNT(H64:AL64)</f>
        <v/>
      </c>
      <c r="AN64" s="24" t="n"/>
      <c r="AO64" s="24" t="n"/>
      <c r="AP64" s="24" t="n"/>
      <c r="AQ64" s="24" t="n"/>
      <c r="AR64" s="24" t="n"/>
      <c r="AS64" s="24" t="n"/>
      <c r="AT64" s="25">
        <f>SUM(H64:AL64)</f>
        <v/>
      </c>
      <c r="AU64" s="24" t="n"/>
      <c r="AV64" s="25">
        <f>SUM(J64,K64,Q64,R64,X64,Y64,AD64,AE64,AF64)</f>
        <v/>
      </c>
      <c r="AW64" s="24" t="n"/>
    </row>
    <row r="65" spans="1:49">
      <c r="A65" s="24" t="n">
        <v>59</v>
      </c>
      <c r="B65" s="24" t="s">
        <v>91</v>
      </c>
      <c r="C65" s="24" t="s">
        <v>74</v>
      </c>
      <c r="D65" s="24" t="s">
        <v>92</v>
      </c>
      <c r="E65" s="24" t="s">
        <v>82</v>
      </c>
      <c r="F65" s="24" t="s">
        <v>32</v>
      </c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  <c r="P65" s="24" t="n"/>
      <c r="Q65" s="24" t="n"/>
      <c r="R65" s="24" t="n"/>
      <c r="S65" s="24" t="n"/>
      <c r="T65" s="24" t="n"/>
      <c r="U65" s="24" t="n"/>
      <c r="V65" s="24" t="n"/>
      <c r="W65" s="24" t="n"/>
      <c r="X65" s="24" t="n"/>
      <c r="Y65" s="24" t="n"/>
      <c r="Z65" s="24" t="n"/>
      <c r="AA65" s="24" t="n"/>
      <c r="AB65" s="24" t="n"/>
      <c r="AC65" s="24" t="n"/>
      <c r="AD65" s="24" t="n"/>
      <c r="AE65" s="24" t="n"/>
      <c r="AF65" s="24" t="n"/>
      <c r="AG65" s="24" t="n"/>
      <c r="AH65" s="24" t="n"/>
      <c r="AI65" s="24" t="n"/>
      <c r="AJ65" s="24" t="n"/>
      <c r="AK65" s="24" t="n"/>
      <c r="AL65" s="24" t="n"/>
      <c r="AM65" s="25">
        <f>COUNT(H65:AL65)</f>
        <v/>
      </c>
      <c r="AN65" s="24" t="n"/>
      <c r="AO65" s="24" t="n"/>
      <c r="AP65" s="24" t="n"/>
      <c r="AQ65" s="24" t="n"/>
      <c r="AR65" s="24" t="n"/>
      <c r="AS65" s="24" t="n"/>
      <c r="AT65" s="25">
        <f>SUM(H65:AL65)</f>
        <v/>
      </c>
      <c r="AU65" s="24" t="n"/>
      <c r="AV65" s="25">
        <f>SUM(J65,K65,Q65,R65,X65,Y65,AD65,AE65,AF65)</f>
        <v/>
      </c>
      <c r="AW65" s="24" t="n"/>
    </row>
    <row r="66" spans="1:49">
      <c r="A66" s="26" t="n">
        <v>60</v>
      </c>
      <c r="B66" s="26" t="s">
        <v>91</v>
      </c>
      <c r="C66" s="26" t="s">
        <v>74</v>
      </c>
      <c r="D66" s="26" t="s">
        <v>92</v>
      </c>
      <c r="E66" s="26" t="s">
        <v>33</v>
      </c>
      <c r="F66" s="26" t="n"/>
      <c r="G66" s="26" t="n"/>
      <c r="H66" s="26" t="n">
        <v>8</v>
      </c>
      <c r="I66" s="26" t="n">
        <v>8</v>
      </c>
      <c r="J66" s="26" t="n">
        <v>0</v>
      </c>
      <c r="K66" s="26" t="n">
        <v>0</v>
      </c>
      <c r="L66" s="26" t="n">
        <v>8</v>
      </c>
      <c r="M66" s="26" t="n">
        <v>8</v>
      </c>
      <c r="N66" s="26" t="n">
        <v>8</v>
      </c>
      <c r="O66" s="26" t="n">
        <v>8</v>
      </c>
      <c r="P66" s="26" t="n">
        <v>8</v>
      </c>
      <c r="Q66" s="26" t="n">
        <v>0</v>
      </c>
      <c r="R66" s="26" t="n">
        <v>0</v>
      </c>
      <c r="S66" s="26" t="n">
        <v>8</v>
      </c>
      <c r="T66" s="26" t="n">
        <v>8</v>
      </c>
      <c r="U66" s="26" t="n">
        <v>8</v>
      </c>
      <c r="V66" s="26" t="n">
        <v>8</v>
      </c>
      <c r="W66" s="26" t="n">
        <v>8</v>
      </c>
      <c r="X66" s="26" t="n">
        <v>0</v>
      </c>
      <c r="Y66" s="26" t="n">
        <v>0</v>
      </c>
      <c r="Z66" s="26" t="n">
        <v>8</v>
      </c>
      <c r="AA66" s="26" t="n">
        <v>8</v>
      </c>
      <c r="AB66" s="26" t="n">
        <v>8</v>
      </c>
      <c r="AC66" s="26" t="n">
        <v>7</v>
      </c>
      <c r="AD66" s="26" t="n">
        <v>0</v>
      </c>
      <c r="AE66" s="26" t="n">
        <v>0</v>
      </c>
      <c r="AF66" s="26" t="n">
        <v>0</v>
      </c>
      <c r="AG66" s="26" t="n">
        <v>8</v>
      </c>
      <c r="AH66" s="26" t="n">
        <v>8</v>
      </c>
      <c r="AI66" s="26" t="n">
        <v>8</v>
      </c>
      <c r="AJ66" s="26" t="n">
        <v>8</v>
      </c>
      <c r="AK66" s="26" t="n"/>
      <c r="AL66" s="26" t="n"/>
      <c r="AM66" s="26">
        <f>COUNT(IF(SUM(H57,H62,H63,H59,H56,H53,H55,H64,H60,H54,H52,H51,H65,H58,H61)&gt;0,1,"FALSE"),IF(SUM(I65,I53,I63,I60,I64,I51,I55,I58,I59,I61,I57,I54,I52,I62,I56)&gt;0,1,"FALSE"),IF(SUM(J60,J61,J54,J51,J52,J63,J57,J65,J59,J62,J53,J55,J64,J56,J58)&gt;0,1,"FALSE"),IF(SUM(K53,K59,K62,K56,K60,K54,K63,K64,K52,K57,K65,K61,K58,K55,K51)&gt;0,1,"FALSE"),IF(SUM(L53,L54,L57,L60,L63,L56,L61,L64,L59,L52,L65,L51,L62,L58,L55)&gt;0,1,"FALSE"),IF(SUM(M53,M61,M51,M63,M62,M65,M55,M60,M58,M54,M59,M57,M64,M56,M52)&gt;0,1,"FALSE"),IF(SUM(N57,N63,N64,N60,N52,N51,N55,N58,N61,N65,N56,N62,N54,N53,N59)&gt;0,1,"FALSE"),IF(SUM(O62,O56,O60,O64,O52,O61,O63,O55,O58,O53,O57,O59,O51,O54,O65)&gt;0,1,"FALSE"),IF(SUM(P53,P65,P60,P55,P54,P58,P56,P57,P62,P64,P59,P52,P51,P61,P63)&gt;0,1,"FALSE"),IF(SUM(Q63,Q56,Q65,Q60,Q62,Q57,Q64,Q61,Q58,Q53,Q51,Q54,Q52,Q59,Q55)&gt;0,1,"FALSE"),IF(SUM(R58,R56,R64,R55,R61,R60,R62,R65,R59,R54,R52,R53,R63,R57,R51)&gt;0,1,"FALSE"),IF(SUM(S53,S54,S55,S60,S59,S63,S65,S61,S62,S52,S51,S57,S56,S58,S64)&gt;0,1,"FALSE"),IF(SUM(T57,T52,T51,T61,T62,T54,T65,T56,T58,T63,T60,T64,T53,T59,T55)&gt;0,1,"FALSE"),IF(SUM(U54,U61,U53,U63,U51,U65,U52,U56,U64,U57,U58,U62,U59,U60,U55)&gt;0,1,"FALSE"),IF(SUM(V55,V62,V52,V57,V60,V63,V56,V61,V64,V59,V58,V54,V53,V51)&gt;0,1,"FALSE"),IF(SUM(W63,W64,W57,W61,W52,W54,W60,W62,W51,W58,W56,W53,W59,W55)&gt;0,1,"FALSE"),IF(SUM(X52,X58,X51,X55,X61,X63,X62,X57,X64,X54,X59,X53,X56,X60)&gt;0,1,"FALSE"),IF(SUM(Y55,Y53,Y62,Y58,Y57,Y59,Y64,Y56,Y51,Y60,Y52,Y54,Y61,Y63)&gt;0,1,"FALSE"),IF(SUM(Z52,Z62,Z57,Z51,Z61,Z55,Z59,Z54,Z64,Z60,Z63,Z58,Z56,Z53)&gt;0,1,"FALSE"),IF(SUM(AA55,AA59,AA54,AA63,AA53,AA52,AA61,AA51,AA56,AA62,AA64,AA60,AA57,AA58)&gt;0,1,"FALSE"),IF(SUM(AB56,AB51,AB55,AB60,AB59,AB63,AB52,AB64,AB58,AB57,AB61,AB62,AB54,AB53)&gt;0,1,"FALSE"),IF(SUM(AC60,AC53,AC64,AC51,AC62,AC63,AC61,AC54,AC52,AC57,AC59,AC56,AC58,AC55)&gt;0,1,"FALSE"),IF(SUM(AD56,AD53,AD62,AD64,AD52,AD57,AD60,AD51,AD54,AD63,AD55,AD58,AD61,AD59)&gt;0,1,"FALSE"),IF(SUM(AE52,AE61,AE55,AE63,AE60,AE53,AE64,AE56,AE58,AE51,AE57,AE62,AE59,AE54)&gt;0,1,"FALSE"),IF(SUM(AF52,AF59,AF53,AF58,AF61,AF62,AF54,AF57,AF60,AF63,AF64,AF51,AF55,AF56)&gt;0,1,"FALSE"),IF(SUM(AG58,AG55,AG52,AG61,AG64,AG62,AG59,AG56,AG51,AG63,AG60,AG57,AG53,AG54)&gt;0,1,"FALSE"),IF(SUM(AH61,AH60,AH52,AH62,AH63,AH59,AH53,AH57,AH58,AH51,AH54,AH56,AH64,AH55)&gt;0,1,"FALSE"),IF(SUM(AI51,AI57,AI52,AI56,AI58,AI60,AI59,AI61,AI54,AI62,AI63,AI55,AI53,AI64)&gt;0,1,"FALSE"),IF(SUM(AJ56,AJ62,AJ60,AJ51,AJ58,AJ54,AJ59,AJ63,AJ64,AJ55,AJ53,AJ57,AJ52,AJ61)&gt;0,1,"FALSE"))</f>
        <v/>
      </c>
      <c r="AN66" s="26" t="n"/>
      <c r="AO66" s="26">
        <f>MAX(AO51:AO65)</f>
        <v/>
      </c>
      <c r="AP66" s="26">
        <f>MAX(AP51:AP65)</f>
        <v/>
      </c>
      <c r="AQ66" s="26">
        <f>MAX(AQ51:AQ65)</f>
        <v/>
      </c>
      <c r="AR66" s="26">
        <f>MAX(AR51:AR65)</f>
        <v/>
      </c>
      <c r="AS66" s="26">
        <f>SUM(AS51:AS65)</f>
        <v/>
      </c>
      <c r="AT66" s="26">
        <f>SUM(AT51:AT65)</f>
        <v/>
      </c>
      <c r="AU66" s="26">
        <f>SUM(AU51:AU65)</f>
        <v/>
      </c>
      <c r="AV66" s="26">
        <f>SUM(AV51:AV65)</f>
        <v/>
      </c>
      <c r="AW66" s="26">
        <f>SUM(AW51:AW65)</f>
        <v/>
      </c>
    </row>
    <row r="67" spans="1:49" ht="15.75" customHeight="1" s="55">
      <c r="A67" s="24" t="n">
        <v>61</v>
      </c>
      <c r="B67" s="24" t="s">
        <v>94</v>
      </c>
      <c r="C67" s="24" t="s">
        <v>71</v>
      </c>
      <c r="D67" s="24" t="s">
        <v>72</v>
      </c>
      <c r="E67" s="24" t="s">
        <v>43</v>
      </c>
      <c r="F67" s="24" t="s">
        <v>32</v>
      </c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>
        <v>8</v>
      </c>
      <c r="P67" s="24" t="n">
        <v>8</v>
      </c>
      <c r="Q67" s="24" t="s">
        <v>7</v>
      </c>
      <c r="R67" s="24" t="s">
        <v>7</v>
      </c>
      <c r="S67" s="24" t="n">
        <v>8</v>
      </c>
      <c r="T67" s="24" t="n">
        <v>8</v>
      </c>
      <c r="U67" s="24" t="n">
        <v>8</v>
      </c>
      <c r="V67" s="24" t="n">
        <v>8</v>
      </c>
      <c r="W67" s="24" t="n">
        <v>8</v>
      </c>
      <c r="X67" s="24" t="s">
        <v>7</v>
      </c>
      <c r="Y67" s="24" t="s">
        <v>7</v>
      </c>
      <c r="Z67" s="24" t="n">
        <v>2.35</v>
      </c>
      <c r="AA67" s="24" t="n">
        <v>8</v>
      </c>
      <c r="AB67" s="24" t="n">
        <v>8</v>
      </c>
      <c r="AC67" s="24" t="n">
        <v>7</v>
      </c>
      <c r="AD67" s="24" t="s">
        <v>7</v>
      </c>
      <c r="AE67" s="24" t="s">
        <v>7</v>
      </c>
      <c r="AF67" s="24" t="s">
        <v>7</v>
      </c>
      <c r="AG67" s="27" t="s">
        <v>0</v>
      </c>
      <c r="AH67" s="27" t="s">
        <v>0</v>
      </c>
      <c r="AI67" s="27" t="s">
        <v>0</v>
      </c>
      <c r="AJ67" s="27" t="s">
        <v>0</v>
      </c>
      <c r="AK67" s="24" t="n"/>
      <c r="AL67" s="24" t="n"/>
      <c r="AM67" s="25">
        <f>COUNT(H67:AL67)</f>
        <v/>
      </c>
      <c r="AN67" s="24" t="n"/>
      <c r="AO67" s="25">
        <f>COUNTIF(H67:AL67,"О")</f>
        <v/>
      </c>
      <c r="AP67" s="25">
        <f>COUNTIF(H67:AL67,"От")</f>
        <v/>
      </c>
      <c r="AQ67" s="25">
        <f>COUNTIF(H67:AL67,"Б")</f>
        <v/>
      </c>
      <c r="AR67" s="25">
        <f>COUNTIF(H67:AL67,"Н")</f>
        <v/>
      </c>
      <c r="AS67" s="24" t="n"/>
      <c r="AT67" s="25">
        <f>SUM(H67:AL67)</f>
        <v/>
      </c>
      <c r="AU67" s="24" t="n"/>
      <c r="AV67" s="25">
        <f>SUM(J67,K67,Q67,R67,X67,Y67,AD67,AE67,AF67)</f>
        <v/>
      </c>
      <c r="AW67" s="24" t="n"/>
    </row>
    <row r="68" spans="1:49" ht="15.75" customHeight="1" s="55">
      <c r="A68" s="24" t="n">
        <v>62</v>
      </c>
      <c r="B68" s="24" t="s">
        <v>94</v>
      </c>
      <c r="C68" s="24" t="s">
        <v>71</v>
      </c>
      <c r="D68" s="24" t="s">
        <v>72</v>
      </c>
      <c r="E68" s="24" t="s">
        <v>65</v>
      </c>
      <c r="F68" s="24" t="s">
        <v>32</v>
      </c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7" t="n">
        <v>5.65</v>
      </c>
      <c r="AA68" s="24" t="n"/>
      <c r="AB68" s="24" t="n"/>
      <c r="AC68" s="24" t="n"/>
      <c r="AD68" s="24" t="n"/>
      <c r="AE68" s="24" t="n"/>
      <c r="AF68" s="24" t="n"/>
      <c r="AG68" s="24" t="n"/>
      <c r="AH68" s="24" t="n"/>
      <c r="AI68" s="24" t="n"/>
      <c r="AJ68" s="24" t="n"/>
      <c r="AK68" s="24" t="n"/>
      <c r="AL68" s="24" t="n"/>
      <c r="AM68" s="25">
        <f>COUNT(H68:AL68)</f>
        <v/>
      </c>
      <c r="AN68" s="24" t="n"/>
      <c r="AO68" s="24" t="n"/>
      <c r="AP68" s="24" t="n"/>
      <c r="AQ68" s="24" t="n"/>
      <c r="AR68" s="24" t="n"/>
      <c r="AS68" s="24" t="n"/>
      <c r="AT68" s="25">
        <f>SUM(H68:AL68)</f>
        <v/>
      </c>
      <c r="AU68" s="24" t="n"/>
      <c r="AV68" s="25">
        <f>SUM(J68,K68,Q68,R68,X68,Y68,AD68,AE68,AF68)</f>
        <v/>
      </c>
      <c r="AW68" s="24" t="n"/>
    </row>
    <row r="69" spans="1:49" ht="15.75" customHeight="1" s="55">
      <c r="A69" s="24" t="n">
        <v>63</v>
      </c>
      <c r="B69" s="24" t="s">
        <v>94</v>
      </c>
      <c r="C69" s="24" t="s">
        <v>71</v>
      </c>
      <c r="D69" s="24" t="s">
        <v>72</v>
      </c>
      <c r="E69" s="24" t="s">
        <v>69</v>
      </c>
      <c r="F69" s="24" t="s">
        <v>32</v>
      </c>
      <c r="G69" s="24" t="s">
        <v>49</v>
      </c>
      <c r="H69" s="27" t="n">
        <v>8</v>
      </c>
      <c r="I69" s="27" t="n">
        <v>8</v>
      </c>
      <c r="J69" s="27" t="s">
        <v>7</v>
      </c>
      <c r="K69" s="27" t="s">
        <v>7</v>
      </c>
      <c r="L69" s="27" t="n">
        <v>8</v>
      </c>
      <c r="M69" s="27" t="n">
        <v>8</v>
      </c>
      <c r="N69" s="27" t="n">
        <v>8</v>
      </c>
      <c r="O69" s="24" t="n"/>
      <c r="P69" s="24" t="n"/>
      <c r="Q69" s="24" t="n"/>
      <c r="R69" s="24" t="n"/>
      <c r="S69" s="24" t="n"/>
      <c r="T69" s="24" t="n"/>
      <c r="U69" s="24" t="n"/>
      <c r="V69" s="24" t="n"/>
      <c r="W69" s="24" t="n"/>
      <c r="X69" s="24" t="n"/>
      <c r="Y69" s="24" t="n"/>
      <c r="Z69" s="24" t="n"/>
      <c r="AA69" s="24" t="n"/>
      <c r="AB69" s="24" t="n"/>
      <c r="AC69" s="24" t="n"/>
      <c r="AD69" s="24" t="n"/>
      <c r="AE69" s="24" t="n"/>
      <c r="AF69" s="24" t="n"/>
      <c r="AG69" s="24" t="n"/>
      <c r="AH69" s="24" t="n"/>
      <c r="AI69" s="24" t="n"/>
      <c r="AJ69" s="24" t="n"/>
      <c r="AK69" s="24" t="n"/>
      <c r="AL69" s="24" t="n"/>
      <c r="AM69" s="25">
        <f>SUM(H69:AL69)/8</f>
        <v/>
      </c>
      <c r="AN69" s="24" t="n"/>
      <c r="AO69" s="24" t="n"/>
      <c r="AP69" s="24" t="n"/>
      <c r="AQ69" s="24" t="n"/>
      <c r="AR69" s="24" t="n"/>
      <c r="AS69" s="25">
        <f>COUNTIF(H69:AL69,"В")+SUM(H69:AL69)/8</f>
        <v/>
      </c>
      <c r="AT69" s="25">
        <f>SUM(H69:AL69)</f>
        <v/>
      </c>
      <c r="AU69" s="24" t="n"/>
      <c r="AV69" s="24" t="n"/>
      <c r="AW69" s="24" t="n"/>
    </row>
    <row r="70" spans="1:49" ht="15.75" customHeight="1" s="55">
      <c r="A70" s="24" t="n">
        <v>64</v>
      </c>
      <c r="B70" s="24" t="s">
        <v>94</v>
      </c>
      <c r="C70" s="24" t="s">
        <v>71</v>
      </c>
      <c r="D70" s="24" t="s">
        <v>72</v>
      </c>
      <c r="E70" s="24" t="s">
        <v>105</v>
      </c>
      <c r="F70" s="24" t="s">
        <v>32</v>
      </c>
      <c r="G70" s="24" t="n"/>
      <c r="H70" s="24" t="n"/>
      <c r="I70" s="24" t="n"/>
      <c r="J70" s="27" t="n">
        <v>8</v>
      </c>
      <c r="K70" s="27" t="n">
        <v>8</v>
      </c>
      <c r="L70" s="24" t="n"/>
      <c r="M70" s="24" t="n"/>
      <c r="N70" s="24" t="n"/>
      <c r="O70" s="24" t="n"/>
      <c r="P70" s="24" t="n"/>
      <c r="Q70" s="24" t="n"/>
      <c r="R70" s="24" t="n"/>
      <c r="S70" s="24" t="n"/>
      <c r="T70" s="24" t="n"/>
      <c r="U70" s="24" t="n"/>
      <c r="V70" s="24" t="n"/>
      <c r="W70" s="24" t="n"/>
      <c r="X70" s="24" t="n"/>
      <c r="Y70" s="24" t="n"/>
      <c r="Z70" s="24" t="n"/>
      <c r="AA70" s="24" t="n"/>
      <c r="AB70" s="24" t="n"/>
      <c r="AC70" s="24" t="n"/>
      <c r="AD70" s="24" t="n"/>
      <c r="AE70" s="24" t="n"/>
      <c r="AF70" s="24" t="n"/>
      <c r="AG70" s="24" t="n"/>
      <c r="AH70" s="24" t="n"/>
      <c r="AI70" s="24" t="n"/>
      <c r="AJ70" s="24" t="n"/>
      <c r="AK70" s="24" t="n"/>
      <c r="AL70" s="24" t="n"/>
      <c r="AM70" s="25">
        <f>COUNT(H70:AL70)</f>
        <v/>
      </c>
      <c r="AN70" s="24" t="n"/>
      <c r="AO70" s="24" t="n"/>
      <c r="AP70" s="24" t="n"/>
      <c r="AQ70" s="24" t="n"/>
      <c r="AR70" s="24" t="n"/>
      <c r="AS70" s="24" t="n"/>
      <c r="AT70" s="25">
        <f>SUM(H70:AL70)</f>
        <v/>
      </c>
      <c r="AU70" s="24" t="n"/>
      <c r="AV70" s="25">
        <f>SUM(J70,K70,Q70,R70,X70,Y70,AD70,AE70,AF70)</f>
        <v/>
      </c>
      <c r="AW70" s="24" t="n"/>
    </row>
    <row r="71" spans="1:49">
      <c r="A71" s="26" t="n">
        <v>65</v>
      </c>
      <c r="B71" s="26" t="s">
        <v>94</v>
      </c>
      <c r="C71" s="26" t="s">
        <v>71</v>
      </c>
      <c r="D71" s="26" t="s">
        <v>72</v>
      </c>
      <c r="E71" s="26" t="s">
        <v>33</v>
      </c>
      <c r="F71" s="26" t="n"/>
      <c r="G71" s="26" t="n"/>
      <c r="H71" s="26" t="n">
        <v>8</v>
      </c>
      <c r="I71" s="26" t="n">
        <v>8</v>
      </c>
      <c r="J71" s="26" t="n">
        <v>8</v>
      </c>
      <c r="K71" s="26" t="n">
        <v>8</v>
      </c>
      <c r="L71" s="26" t="n">
        <v>8</v>
      </c>
      <c r="M71" s="26" t="n">
        <v>8</v>
      </c>
      <c r="N71" s="26" t="n">
        <v>8</v>
      </c>
      <c r="O71" s="26" t="n">
        <v>8</v>
      </c>
      <c r="P71" s="26" t="n">
        <v>8</v>
      </c>
      <c r="Q71" s="26" t="n">
        <v>0</v>
      </c>
      <c r="R71" s="26" t="n">
        <v>0</v>
      </c>
      <c r="S71" s="26" t="n">
        <v>8</v>
      </c>
      <c r="T71" s="26" t="n">
        <v>8</v>
      </c>
      <c r="U71" s="26" t="n">
        <v>8</v>
      </c>
      <c r="V71" s="26" t="n">
        <v>8</v>
      </c>
      <c r="W71" s="26" t="n">
        <v>8</v>
      </c>
      <c r="X71" s="26" t="n">
        <v>0</v>
      </c>
      <c r="Y71" s="26" t="n">
        <v>0</v>
      </c>
      <c r="Z71" s="26" t="n">
        <v>8</v>
      </c>
      <c r="AA71" s="26" t="n">
        <v>8</v>
      </c>
      <c r="AB71" s="26" t="n">
        <v>8</v>
      </c>
      <c r="AC71" s="26" t="n">
        <v>7</v>
      </c>
      <c r="AD71" s="26" t="n">
        <v>0</v>
      </c>
      <c r="AE71" s="26" t="n">
        <v>0</v>
      </c>
      <c r="AF71" s="26" t="n">
        <v>0</v>
      </c>
      <c r="AG71" s="26" t="n">
        <v>0</v>
      </c>
      <c r="AH71" s="26" t="n">
        <v>0</v>
      </c>
      <c r="AI71" s="26" t="n">
        <v>0</v>
      </c>
      <c r="AJ71" s="26" t="n">
        <v>0</v>
      </c>
      <c r="AK71" s="26" t="n"/>
      <c r="AL71" s="26" t="n"/>
      <c r="AM71" s="26">
        <f>COUNT(IF(SUM(O67)&gt;0,1,"FALSE"),IF(SUM(P67)&gt;0,1,"FALSE"),IF(SUM(Q67)&gt;0,1,"FALSE"),IF(SUM(R67)&gt;0,1,"FALSE"),IF(SUM(S67)&gt;0,1,"FALSE"),IF(SUM(T67)&gt;0,1,"FALSE"),IF(SUM(U67)&gt;0,1,"FALSE"),IF(SUM(V67)&gt;0,1,"FALSE"),IF(SUM(W67)&gt;0,1,"FALSE"),IF(SUM(X67)&gt;0,1,"FALSE"),IF(SUM(Y67)&gt;0,1,"FALSE"),IF(SUM(Z68,Z67)&gt;0,1,"FALSE"),IF(SUM(AA67)&gt;0,1,"FALSE"),IF(SUM(AB67)&gt;0,1,"FALSE"),IF(SUM(AC67)&gt;0,1,"FALSE"),IF(SUM(AD67)&gt;0,1,"FALSE"),IF(SUM(AE67)&gt;0,1,"FALSE"),IF(SUM(AF67)&gt;0,1,"FALSE"),IF(SUM(AG67)&gt;0,1,"FALSE"),IF(SUM(AH67)&gt;0,1,"FALSE"),IF(SUM(AI67)&gt;0,1,"FALSE"),IF(SUM(AJ67)&gt;0,1,"FALSE"),IF(SUM(H69)&gt;0,1,"FALSE"),IF(SUM(I69)&gt;0,1,"FALSE"),IF(SUM(J69,J70)&gt;0,1,"FALSE"),IF(SUM(K70,K69)&gt;0,1,"FALSE"),IF(SUM(L69)&gt;0,1,"FALSE"),IF(SUM(M69)&gt;0,1,"FALSE"),IF(SUM(N69)&gt;0,1,"FALSE"))</f>
        <v/>
      </c>
      <c r="AN71" s="26" t="n"/>
      <c r="AO71" s="26">
        <f>MAX(AO67:AO70)</f>
        <v/>
      </c>
      <c r="AP71" s="26">
        <f>MAX(AP67:AP70)</f>
        <v/>
      </c>
      <c r="AQ71" s="26">
        <f>MAX(AQ67:AQ70)</f>
        <v/>
      </c>
      <c r="AR71" s="26">
        <f>MAX(AR67:AR70)</f>
        <v/>
      </c>
      <c r="AS71" s="26">
        <f>SUM(AS67:AS70)</f>
        <v/>
      </c>
      <c r="AT71" s="26">
        <f>SUM(AT67:AT70)</f>
        <v/>
      </c>
      <c r="AU71" s="26">
        <f>SUM(AU67:AU70)</f>
        <v/>
      </c>
      <c r="AV71" s="26">
        <f>SUM(AV67:AV70)</f>
        <v/>
      </c>
      <c r="AW71" s="26">
        <f>SUM(AW67:AW70)</f>
        <v/>
      </c>
    </row>
    <row r="72" spans="1:49">
      <c r="A72" s="24" t="n">
        <v>66</v>
      </c>
      <c r="B72" s="24" t="s">
        <v>95</v>
      </c>
      <c r="C72" s="24" t="s">
        <v>74</v>
      </c>
      <c r="D72" s="24" t="s">
        <v>51</v>
      </c>
      <c r="E72" s="24" t="s">
        <v>43</v>
      </c>
      <c r="F72" s="24" t="s">
        <v>32</v>
      </c>
      <c r="G72" s="24" t="n"/>
      <c r="H72" s="24" t="n">
        <v>7.8</v>
      </c>
      <c r="I72" s="24" t="n">
        <v>7.95</v>
      </c>
      <c r="J72" s="24" t="s">
        <v>7</v>
      </c>
      <c r="K72" s="24" t="s">
        <v>7</v>
      </c>
      <c r="L72" s="24" t="n">
        <v>8</v>
      </c>
      <c r="M72" s="24" t="n">
        <v>8</v>
      </c>
      <c r="N72" s="24" t="n">
        <v>8</v>
      </c>
      <c r="O72" s="24" t="n">
        <v>8</v>
      </c>
      <c r="P72" s="24" t="n">
        <v>7.96667</v>
      </c>
      <c r="Q72" s="24" t="s">
        <v>7</v>
      </c>
      <c r="R72" s="24" t="s">
        <v>7</v>
      </c>
      <c r="S72" s="24" t="n">
        <v>8</v>
      </c>
      <c r="T72" s="24" t="n">
        <v>7.98333</v>
      </c>
      <c r="U72" s="24" t="n">
        <v>7.98333</v>
      </c>
      <c r="V72" s="24" t="n">
        <v>8</v>
      </c>
      <c r="W72" s="24" t="n">
        <v>8</v>
      </c>
      <c r="X72" s="24" t="s">
        <v>7</v>
      </c>
      <c r="Y72" s="24" t="s">
        <v>7</v>
      </c>
      <c r="Z72" s="24" t="n">
        <v>8</v>
      </c>
      <c r="AA72" s="24" t="n">
        <v>8</v>
      </c>
      <c r="AB72" s="24" t="n">
        <v>8</v>
      </c>
      <c r="AC72" s="24" t="n">
        <v>7</v>
      </c>
      <c r="AD72" s="24" t="s">
        <v>7</v>
      </c>
      <c r="AE72" s="24" t="s">
        <v>7</v>
      </c>
      <c r="AF72" s="24" t="s">
        <v>7</v>
      </c>
      <c r="AG72" s="24" t="n">
        <v>7.98333</v>
      </c>
      <c r="AH72" s="24" t="n">
        <v>8</v>
      </c>
      <c r="AI72" s="24" t="n">
        <v>8</v>
      </c>
      <c r="AJ72" s="24" t="n">
        <v>8</v>
      </c>
      <c r="AK72" s="24" t="n"/>
      <c r="AL72" s="24" t="n"/>
      <c r="AM72" s="25">
        <f>COUNT(H72:AL72)</f>
        <v/>
      </c>
      <c r="AN72" s="24" t="n"/>
      <c r="AO72" s="25">
        <f>COUNTIF(H72:AL72,"О")</f>
        <v/>
      </c>
      <c r="AP72" s="25">
        <f>COUNTIF(H72:AL72,"От")</f>
        <v/>
      </c>
      <c r="AQ72" s="25">
        <f>COUNTIF(H72:AL72,"Б")</f>
        <v/>
      </c>
      <c r="AR72" s="25">
        <f>COUNTIF(H72:AL72,"Н")</f>
        <v/>
      </c>
      <c r="AS72" s="24" t="n"/>
      <c r="AT72" s="25">
        <f>SUM(H72:AL72)</f>
        <v/>
      </c>
      <c r="AU72" s="24" t="n"/>
      <c r="AV72" s="25">
        <f>SUM(J72,K72,Q72,R72,X72,Y72,AD72,AE72,AF72)</f>
        <v/>
      </c>
      <c r="AW72" s="24" t="n"/>
    </row>
    <row r="73" spans="1:49">
      <c r="A73" s="24" t="n">
        <v>67</v>
      </c>
      <c r="B73" s="24" t="s">
        <v>95</v>
      </c>
      <c r="C73" s="24" t="s">
        <v>74</v>
      </c>
      <c r="D73" s="24" t="s">
        <v>51</v>
      </c>
      <c r="E73" s="24" t="s">
        <v>90</v>
      </c>
      <c r="F73" s="24" t="s">
        <v>32</v>
      </c>
      <c r="G73" s="24" t="n"/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  <c r="AF73" s="24" t="n"/>
      <c r="AG73" s="24" t="n"/>
      <c r="AH73" s="24" t="n"/>
      <c r="AI73" s="24" t="n"/>
      <c r="AJ73" s="24" t="n"/>
      <c r="AK73" s="24" t="n"/>
      <c r="AL73" s="24" t="n"/>
      <c r="AM73" s="25">
        <f>COUNT(H73:AL73)</f>
        <v/>
      </c>
      <c r="AN73" s="24" t="n"/>
      <c r="AO73" s="24" t="n"/>
      <c r="AP73" s="24" t="n"/>
      <c r="AQ73" s="24" t="n"/>
      <c r="AR73" s="24" t="n"/>
      <c r="AS73" s="24" t="n"/>
      <c r="AT73" s="25">
        <f>SUM(H73:AL73)</f>
        <v/>
      </c>
      <c r="AU73" s="24" t="n"/>
      <c r="AV73" s="25">
        <f>SUM(J73,K73,Q73,R73,X73,Y73,AD73,AE73,AF73)</f>
        <v/>
      </c>
      <c r="AW73" s="24" t="n"/>
    </row>
    <row r="74" spans="1:49" ht="15.75" customHeight="1" s="55">
      <c r="A74" s="24" t="n">
        <v>68</v>
      </c>
      <c r="B74" s="24" t="s">
        <v>95</v>
      </c>
      <c r="C74" s="24" t="s">
        <v>74</v>
      </c>
      <c r="D74" s="24" t="s">
        <v>51</v>
      </c>
      <c r="E74" s="24" t="s">
        <v>65</v>
      </c>
      <c r="F74" s="24" t="s">
        <v>32</v>
      </c>
      <c r="G74" s="24" t="n"/>
      <c r="H74" s="27" t="n">
        <v>0.2</v>
      </c>
      <c r="I74" s="24" t="n"/>
      <c r="J74" s="24" t="n"/>
      <c r="K74" s="24" t="n"/>
      <c r="L74" s="24" t="n"/>
      <c r="M74" s="24" t="n"/>
      <c r="N74" s="24" t="n"/>
      <c r="O74" s="24" t="n"/>
      <c r="P74" s="27" t="n">
        <v>0.03333</v>
      </c>
      <c r="Q74" s="24" t="n"/>
      <c r="R74" s="24" t="n"/>
      <c r="S74" s="24" t="n"/>
      <c r="T74" s="27" t="n">
        <v>0.01667</v>
      </c>
      <c r="U74" s="27" t="n">
        <v>0.01667</v>
      </c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  <c r="AF74" s="24" t="n"/>
      <c r="AG74" s="27" t="n">
        <v>0.01667</v>
      </c>
      <c r="AH74" s="24" t="n"/>
      <c r="AI74" s="24" t="n"/>
      <c r="AJ74" s="24" t="n"/>
      <c r="AK74" s="24" t="n"/>
      <c r="AL74" s="24" t="n"/>
      <c r="AM74" s="25">
        <f>COUNT(H74:AL74)</f>
        <v/>
      </c>
      <c r="AN74" s="24" t="n"/>
      <c r="AO74" s="24" t="n"/>
      <c r="AP74" s="24" t="n"/>
      <c r="AQ74" s="24" t="n"/>
      <c r="AR74" s="24" t="n"/>
      <c r="AS74" s="24" t="n"/>
      <c r="AT74" s="25">
        <f>SUM(H74:AL74)</f>
        <v/>
      </c>
      <c r="AU74" s="24" t="n"/>
      <c r="AV74" s="25">
        <f>SUM(J74,K74,Q74,R74,X74,Y74,AD74,AE74,AF74)</f>
        <v/>
      </c>
      <c r="AW74" s="24" t="n"/>
    </row>
    <row r="75" spans="1:49">
      <c r="A75" s="24" t="n">
        <v>69</v>
      </c>
      <c r="B75" s="24" t="s">
        <v>95</v>
      </c>
      <c r="C75" s="24" t="s">
        <v>74</v>
      </c>
      <c r="D75" s="24" t="s">
        <v>51</v>
      </c>
      <c r="E75" s="24" t="s">
        <v>86</v>
      </c>
      <c r="F75" s="24" t="s">
        <v>32</v>
      </c>
      <c r="G75" s="24" t="n"/>
      <c r="H75" s="24" t="n"/>
      <c r="I75" s="24" t="n"/>
      <c r="J75" s="24" t="n"/>
      <c r="K75" s="24" t="n"/>
      <c r="L75" s="24" t="n"/>
      <c r="M75" s="24" t="n"/>
      <c r="N75" s="24" t="n"/>
      <c r="O75" s="24" t="n"/>
      <c r="P75" s="24" t="n"/>
      <c r="Q75" s="24" t="n"/>
      <c r="R75" s="24" t="n"/>
      <c r="S75" s="24" t="n"/>
      <c r="T75" s="24" t="n"/>
      <c r="U75" s="24" t="n"/>
      <c r="V75" s="24" t="n"/>
      <c r="W75" s="24" t="n"/>
      <c r="X75" s="24" t="n"/>
      <c r="Y75" s="24" t="n"/>
      <c r="Z75" s="24" t="n"/>
      <c r="AA75" s="24" t="n"/>
      <c r="AB75" s="24" t="n"/>
      <c r="AC75" s="24" t="n"/>
      <c r="AD75" s="24" t="n"/>
      <c r="AE75" s="24" t="n"/>
      <c r="AF75" s="24" t="n"/>
      <c r="AG75" s="24" t="n"/>
      <c r="AH75" s="24" t="n"/>
      <c r="AI75" s="24" t="n"/>
      <c r="AJ75" s="24" t="n"/>
      <c r="AK75" s="24" t="n"/>
      <c r="AL75" s="24" t="n"/>
      <c r="AM75" s="25">
        <f>COUNT(H75:AL75)</f>
        <v/>
      </c>
      <c r="AN75" s="24" t="n"/>
      <c r="AO75" s="24" t="n"/>
      <c r="AP75" s="24" t="n"/>
      <c r="AQ75" s="24" t="n"/>
      <c r="AR75" s="24" t="n"/>
      <c r="AS75" s="24" t="n"/>
      <c r="AT75" s="25">
        <f>SUM(H75:AL75)</f>
        <v/>
      </c>
      <c r="AU75" s="24" t="n"/>
      <c r="AV75" s="25">
        <f>SUM(J75,K75,Q75,R75,X75,Y75,AD75,AE75,AF75)</f>
        <v/>
      </c>
      <c r="AW75" s="24" t="n"/>
    </row>
    <row r="76" spans="1:49">
      <c r="A76" s="24" t="n">
        <v>70</v>
      </c>
      <c r="B76" s="24" t="s">
        <v>95</v>
      </c>
      <c r="C76" s="24" t="s">
        <v>74</v>
      </c>
      <c r="D76" s="24" t="s">
        <v>51</v>
      </c>
      <c r="E76" s="24" t="s">
        <v>87</v>
      </c>
      <c r="F76" s="24" t="s">
        <v>32</v>
      </c>
      <c r="G76" s="24" t="n"/>
      <c r="H76" s="24" t="n"/>
      <c r="I76" s="24" t="n"/>
      <c r="J76" s="24" t="n"/>
      <c r="K76" s="24" t="n"/>
      <c r="L76" s="24" t="n"/>
      <c r="M76" s="24" t="n"/>
      <c r="N76" s="24" t="n"/>
      <c r="O76" s="24" t="n"/>
      <c r="P76" s="24" t="n"/>
      <c r="Q76" s="24" t="n"/>
      <c r="R76" s="24" t="n"/>
      <c r="S76" s="24" t="n"/>
      <c r="T76" s="24" t="n"/>
      <c r="U76" s="24" t="n"/>
      <c r="V76" s="24" t="n"/>
      <c r="W76" s="24" t="n"/>
      <c r="X76" s="24" t="n"/>
      <c r="Y76" s="24" t="n"/>
      <c r="Z76" s="24" t="n"/>
      <c r="AA76" s="24" t="n"/>
      <c r="AB76" s="24" t="n"/>
      <c r="AC76" s="24" t="n"/>
      <c r="AD76" s="24" t="n"/>
      <c r="AE76" s="24" t="n"/>
      <c r="AF76" s="24" t="n"/>
      <c r="AG76" s="24" t="n"/>
      <c r="AH76" s="24" t="n"/>
      <c r="AI76" s="24" t="n"/>
      <c r="AJ76" s="24" t="n"/>
      <c r="AK76" s="24" t="n"/>
      <c r="AL76" s="24" t="n"/>
      <c r="AM76" s="25">
        <f>COUNT(H76:AL76)</f>
        <v/>
      </c>
      <c r="AN76" s="24" t="n"/>
      <c r="AO76" s="24" t="n"/>
      <c r="AP76" s="24" t="n"/>
      <c r="AQ76" s="24" t="n"/>
      <c r="AR76" s="24" t="n"/>
      <c r="AS76" s="24" t="n"/>
      <c r="AT76" s="25">
        <f>SUM(H76:AL76)</f>
        <v/>
      </c>
      <c r="AU76" s="24" t="n"/>
      <c r="AV76" s="25">
        <f>SUM(J76,K76,Q76,R76,X76,Y76,AD76,AE76,AF76)</f>
        <v/>
      </c>
      <c r="AW76" s="24" t="n"/>
    </row>
    <row r="77" spans="1:49">
      <c r="A77" s="24" t="n">
        <v>71</v>
      </c>
      <c r="B77" s="24" t="s">
        <v>95</v>
      </c>
      <c r="C77" s="24" t="s">
        <v>74</v>
      </c>
      <c r="D77" s="24" t="s">
        <v>51</v>
      </c>
      <c r="E77" s="24" t="s">
        <v>83</v>
      </c>
      <c r="F77" s="24" t="s">
        <v>32</v>
      </c>
      <c r="G77" s="24" t="n"/>
      <c r="H77" s="24" t="n"/>
      <c r="I77" s="24" t="n"/>
      <c r="J77" s="24" t="n"/>
      <c r="K77" s="24" t="n"/>
      <c r="L77" s="24" t="n"/>
      <c r="M77" s="24" t="n"/>
      <c r="N77" s="24" t="n"/>
      <c r="O77" s="24" t="n"/>
      <c r="P77" s="24" t="n"/>
      <c r="Q77" s="24" t="n"/>
      <c r="R77" s="24" t="n"/>
      <c r="S77" s="24" t="n"/>
      <c r="T77" s="24" t="n"/>
      <c r="U77" s="24" t="n"/>
      <c r="V77" s="24" t="n"/>
      <c r="W77" s="24" t="n"/>
      <c r="X77" s="24" t="n"/>
      <c r="Y77" s="24" t="n"/>
      <c r="Z77" s="24" t="n"/>
      <c r="AA77" s="24" t="n"/>
      <c r="AB77" s="24" t="n"/>
      <c r="AC77" s="24" t="n"/>
      <c r="AD77" s="24" t="n"/>
      <c r="AE77" s="24" t="n"/>
      <c r="AF77" s="24" t="n"/>
      <c r="AG77" s="24" t="n"/>
      <c r="AH77" s="24" t="n"/>
      <c r="AI77" s="24" t="n"/>
      <c r="AJ77" s="24" t="n"/>
      <c r="AK77" s="24" t="n"/>
      <c r="AL77" s="24" t="n"/>
      <c r="AM77" s="25">
        <f>COUNT(H77:AL77)</f>
        <v/>
      </c>
      <c r="AN77" s="24" t="n"/>
      <c r="AO77" s="24" t="n"/>
      <c r="AP77" s="24" t="n"/>
      <c r="AQ77" s="24" t="n"/>
      <c r="AR77" s="24" t="n"/>
      <c r="AS77" s="24" t="n"/>
      <c r="AT77" s="25">
        <f>SUM(H77:AL77)</f>
        <v/>
      </c>
      <c r="AU77" s="24" t="n"/>
      <c r="AV77" s="25">
        <f>SUM(J77,K77,Q77,R77,X77,Y77,AD77,AE77,AF77)</f>
        <v/>
      </c>
      <c r="AW77" s="24" t="n"/>
    </row>
    <row r="78" spans="1:49">
      <c r="A78" s="24" t="n">
        <v>72</v>
      </c>
      <c r="B78" s="24" t="s">
        <v>95</v>
      </c>
      <c r="C78" s="24" t="s">
        <v>74</v>
      </c>
      <c r="D78" s="24" t="s">
        <v>51</v>
      </c>
      <c r="E78" s="24" t="s">
        <v>79</v>
      </c>
      <c r="F78" s="24" t="s">
        <v>32</v>
      </c>
      <c r="G78" s="24" t="n"/>
      <c r="H78" s="24" t="n"/>
      <c r="I78" s="24" t="n"/>
      <c r="J78" s="24" t="n"/>
      <c r="K78" s="24" t="n"/>
      <c r="L78" s="24" t="n"/>
      <c r="M78" s="24" t="n"/>
      <c r="N78" s="24" t="n"/>
      <c r="O78" s="24" t="n"/>
      <c r="P78" s="24" t="n"/>
      <c r="Q78" s="24" t="n"/>
      <c r="R78" s="24" t="n"/>
      <c r="S78" s="24" t="n"/>
      <c r="T78" s="24" t="n"/>
      <c r="U78" s="24" t="n"/>
      <c r="V78" s="24" t="n"/>
      <c r="W78" s="24" t="n"/>
      <c r="X78" s="24" t="n"/>
      <c r="Y78" s="24" t="n"/>
      <c r="Z78" s="24" t="n"/>
      <c r="AA78" s="24" t="n"/>
      <c r="AB78" s="24" t="n"/>
      <c r="AC78" s="24" t="n"/>
      <c r="AD78" s="24" t="n"/>
      <c r="AE78" s="24" t="n"/>
      <c r="AF78" s="24" t="n"/>
      <c r="AG78" s="24" t="n"/>
      <c r="AH78" s="24" t="n"/>
      <c r="AI78" s="24" t="n"/>
      <c r="AJ78" s="24" t="n"/>
      <c r="AK78" s="24" t="n"/>
      <c r="AL78" s="24" t="n"/>
      <c r="AM78" s="25">
        <f>COUNT(H78:AL78)</f>
        <v/>
      </c>
      <c r="AN78" s="24" t="n"/>
      <c r="AO78" s="24" t="n"/>
      <c r="AP78" s="24" t="n"/>
      <c r="AQ78" s="24" t="n"/>
      <c r="AR78" s="24" t="n"/>
      <c r="AS78" s="24" t="n"/>
      <c r="AT78" s="25">
        <f>SUM(H78:AL78)</f>
        <v/>
      </c>
      <c r="AU78" s="24" t="n"/>
      <c r="AV78" s="25">
        <f>SUM(J78,K78,Q78,R78,X78,Y78,AD78,AE78,AF78)</f>
        <v/>
      </c>
      <c r="AW78" s="24" t="n"/>
    </row>
    <row r="79" spans="1:49">
      <c r="A79" s="24" t="n">
        <v>73</v>
      </c>
      <c r="B79" s="24" t="s">
        <v>95</v>
      </c>
      <c r="C79" s="24" t="s">
        <v>74</v>
      </c>
      <c r="D79" s="24" t="s">
        <v>51</v>
      </c>
      <c r="E79" s="24" t="s">
        <v>80</v>
      </c>
      <c r="F79" s="24" t="s">
        <v>32</v>
      </c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  <c r="P79" s="24" t="n"/>
      <c r="Q79" s="24" t="n"/>
      <c r="R79" s="24" t="n"/>
      <c r="S79" s="24" t="n"/>
      <c r="T79" s="24" t="n"/>
      <c r="U79" s="24" t="n"/>
      <c r="V79" s="24" t="n"/>
      <c r="W79" s="24" t="n"/>
      <c r="X79" s="24" t="n"/>
      <c r="Y79" s="24" t="n"/>
      <c r="Z79" s="24" t="n"/>
      <c r="AA79" s="24" t="n"/>
      <c r="AB79" s="24" t="n"/>
      <c r="AC79" s="24" t="n"/>
      <c r="AD79" s="24" t="n"/>
      <c r="AE79" s="24" t="n"/>
      <c r="AF79" s="24" t="n"/>
      <c r="AG79" s="24" t="n"/>
      <c r="AH79" s="24" t="n"/>
      <c r="AI79" s="24" t="n"/>
      <c r="AJ79" s="24" t="n"/>
      <c r="AK79" s="24" t="n"/>
      <c r="AL79" s="24" t="n"/>
      <c r="AM79" s="25">
        <f>COUNT(H79:AL79)</f>
        <v/>
      </c>
      <c r="AN79" s="24" t="n"/>
      <c r="AO79" s="24" t="n"/>
      <c r="AP79" s="24" t="n"/>
      <c r="AQ79" s="24" t="n"/>
      <c r="AR79" s="24" t="n"/>
      <c r="AS79" s="24" t="n"/>
      <c r="AT79" s="25">
        <f>SUM(H79:AL79)</f>
        <v/>
      </c>
      <c r="AU79" s="24" t="n"/>
      <c r="AV79" s="25">
        <f>SUM(J79,K79,Q79,R79,X79,Y79,AD79,AE79,AF79)</f>
        <v/>
      </c>
      <c r="AW79" s="24" t="n"/>
    </row>
    <row r="80" spans="1:49">
      <c r="A80" s="24" t="n">
        <v>74</v>
      </c>
      <c r="B80" s="24" t="s">
        <v>95</v>
      </c>
      <c r="C80" s="24" t="s">
        <v>74</v>
      </c>
      <c r="D80" s="24" t="s">
        <v>51</v>
      </c>
      <c r="E80" s="24" t="s">
        <v>76</v>
      </c>
      <c r="F80" s="24" t="s">
        <v>32</v>
      </c>
      <c r="G80" s="24" t="n"/>
      <c r="H80" s="24" t="n"/>
      <c r="I80" s="24" t="n"/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  <c r="AF80" s="24" t="n"/>
      <c r="AG80" s="24" t="n"/>
      <c r="AH80" s="24" t="n"/>
      <c r="AI80" s="24" t="n"/>
      <c r="AJ80" s="24" t="n"/>
      <c r="AK80" s="24" t="n"/>
      <c r="AL80" s="24" t="n"/>
      <c r="AM80" s="25">
        <f>COUNT(H80:AL80)</f>
        <v/>
      </c>
      <c r="AN80" s="24" t="n"/>
      <c r="AO80" s="24" t="n"/>
      <c r="AP80" s="24" t="n"/>
      <c r="AQ80" s="24" t="n"/>
      <c r="AR80" s="24" t="n"/>
      <c r="AS80" s="24" t="n"/>
      <c r="AT80" s="25">
        <f>SUM(H80:AL80)</f>
        <v/>
      </c>
      <c r="AU80" s="24" t="n"/>
      <c r="AV80" s="25">
        <f>SUM(J80,K80,Q80,R80,X80,Y80,AD80,AE80,AF80)</f>
        <v/>
      </c>
      <c r="AW80" s="24" t="n"/>
    </row>
    <row r="81" spans="1:49">
      <c r="A81" s="24" t="n">
        <v>75</v>
      </c>
      <c r="B81" s="24" t="s">
        <v>95</v>
      </c>
      <c r="C81" s="24" t="s">
        <v>74</v>
      </c>
      <c r="D81" s="24" t="s">
        <v>51</v>
      </c>
      <c r="E81" s="24" t="s">
        <v>81</v>
      </c>
      <c r="F81" s="24" t="s">
        <v>32</v>
      </c>
      <c r="G81" s="24" t="n"/>
      <c r="H81" s="24" t="n"/>
      <c r="I81" s="24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5">
        <f>COUNT(H81:AL81)</f>
        <v/>
      </c>
      <c r="AN81" s="24" t="n"/>
      <c r="AO81" s="24" t="n"/>
      <c r="AP81" s="24" t="n"/>
      <c r="AQ81" s="24" t="n"/>
      <c r="AR81" s="24" t="n"/>
      <c r="AS81" s="24" t="n"/>
      <c r="AT81" s="25">
        <f>SUM(H81:AL81)</f>
        <v/>
      </c>
      <c r="AU81" s="24" t="n"/>
      <c r="AV81" s="25">
        <f>SUM(J81,K81,Q81,R81,X81,Y81,AD81,AE81,AF81)</f>
        <v/>
      </c>
      <c r="AW81" s="24" t="n"/>
    </row>
    <row r="82" spans="1:49">
      <c r="A82" s="24" t="n">
        <v>76</v>
      </c>
      <c r="B82" s="24" t="s">
        <v>95</v>
      </c>
      <c r="C82" s="24" t="s">
        <v>74</v>
      </c>
      <c r="D82" s="24" t="s">
        <v>51</v>
      </c>
      <c r="E82" s="24" t="s">
        <v>88</v>
      </c>
      <c r="F82" s="24" t="s">
        <v>32</v>
      </c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  <c r="P82" s="24" t="n"/>
      <c r="Q82" s="24" t="n"/>
      <c r="R82" s="24" t="n"/>
      <c r="S82" s="24" t="n"/>
      <c r="T82" s="24" t="n"/>
      <c r="U82" s="24" t="n"/>
      <c r="V82" s="24" t="n"/>
      <c r="W82" s="24" t="n"/>
      <c r="X82" s="24" t="n"/>
      <c r="Y82" s="24" t="n"/>
      <c r="Z82" s="24" t="n"/>
      <c r="AA82" s="24" t="n"/>
      <c r="AB82" s="24" t="n"/>
      <c r="AC82" s="24" t="n"/>
      <c r="AD82" s="24" t="n"/>
      <c r="AE82" s="24" t="n"/>
      <c r="AF82" s="24" t="n"/>
      <c r="AG82" s="24" t="n"/>
      <c r="AH82" s="24" t="n"/>
      <c r="AI82" s="24" t="n"/>
      <c r="AJ82" s="24" t="n"/>
      <c r="AK82" s="24" t="n"/>
      <c r="AL82" s="24" t="n"/>
      <c r="AM82" s="25">
        <f>COUNT(H82:AL82)</f>
        <v/>
      </c>
      <c r="AN82" s="24" t="n"/>
      <c r="AO82" s="24" t="n"/>
      <c r="AP82" s="24" t="n"/>
      <c r="AQ82" s="24" t="n"/>
      <c r="AR82" s="24" t="n"/>
      <c r="AS82" s="24" t="n"/>
      <c r="AT82" s="25">
        <f>SUM(H82:AL82)</f>
        <v/>
      </c>
      <c r="AU82" s="24" t="n"/>
      <c r="AV82" s="25">
        <f>SUM(J82,K82,Q82,R82,X82,Y82,AD82,AE82,AF82)</f>
        <v/>
      </c>
      <c r="AW82" s="24" t="n"/>
    </row>
    <row r="83" spans="1:49">
      <c r="A83" s="24" t="n">
        <v>77</v>
      </c>
      <c r="B83" s="24" t="s">
        <v>95</v>
      </c>
      <c r="C83" s="24" t="s">
        <v>74</v>
      </c>
      <c r="D83" s="24" t="s">
        <v>51</v>
      </c>
      <c r="E83" s="24" t="s">
        <v>56</v>
      </c>
      <c r="F83" s="24" t="s">
        <v>32</v>
      </c>
      <c r="G83" s="24" t="n"/>
      <c r="H83" s="24" t="n"/>
      <c r="I83" s="24" t="n"/>
      <c r="J83" s="24" t="n"/>
      <c r="K83" s="24" t="n"/>
      <c r="L83" s="24" t="n"/>
      <c r="M83" s="24" t="n"/>
      <c r="N83" s="24" t="n"/>
      <c r="O83" s="24" t="n"/>
      <c r="P83" s="24" t="n"/>
      <c r="Q83" s="24" t="n"/>
      <c r="R83" s="24" t="n"/>
      <c r="S83" s="24" t="n"/>
      <c r="T83" s="24" t="n"/>
      <c r="U83" s="24" t="n"/>
      <c r="V83" s="24" t="n"/>
      <c r="W83" s="24" t="n"/>
      <c r="X83" s="24" t="n"/>
      <c r="Y83" s="24" t="n"/>
      <c r="Z83" s="24" t="n"/>
      <c r="AA83" s="24" t="n"/>
      <c r="AB83" s="24" t="n"/>
      <c r="AC83" s="24" t="n"/>
      <c r="AD83" s="24" t="n"/>
      <c r="AE83" s="24" t="n"/>
      <c r="AF83" s="24" t="n"/>
      <c r="AG83" s="24" t="n"/>
      <c r="AH83" s="24" t="n"/>
      <c r="AI83" s="24" t="n"/>
      <c r="AJ83" s="24" t="n"/>
      <c r="AK83" s="24" t="n"/>
      <c r="AL83" s="24" t="n"/>
      <c r="AM83" s="25">
        <f>COUNT(H83:AL83)</f>
        <v/>
      </c>
      <c r="AN83" s="24" t="n"/>
      <c r="AO83" s="24" t="n"/>
      <c r="AP83" s="24" t="n"/>
      <c r="AQ83" s="24" t="n"/>
      <c r="AR83" s="24" t="n"/>
      <c r="AS83" s="24" t="n"/>
      <c r="AT83" s="25">
        <f>SUM(H83:AL83)</f>
        <v/>
      </c>
      <c r="AU83" s="24" t="n"/>
      <c r="AV83" s="25">
        <f>SUM(J83,K83,Q83,R83,X83,Y83,AD83,AE83,AF83)</f>
        <v/>
      </c>
      <c r="AW83" s="24" t="n"/>
    </row>
    <row r="84" spans="1:49">
      <c r="A84" s="24" t="n">
        <v>78</v>
      </c>
      <c r="B84" s="24" t="s">
        <v>95</v>
      </c>
      <c r="C84" s="24" t="s">
        <v>74</v>
      </c>
      <c r="D84" s="24" t="s">
        <v>51</v>
      </c>
      <c r="E84" s="24" t="s">
        <v>61</v>
      </c>
      <c r="F84" s="24" t="s">
        <v>32</v>
      </c>
      <c r="G84" s="24" t="n"/>
      <c r="H84" s="24" t="n"/>
      <c r="I84" s="24" t="n"/>
      <c r="J84" s="24" t="n"/>
      <c r="K84" s="24" t="n"/>
      <c r="L84" s="24" t="n"/>
      <c r="M84" s="24" t="n"/>
      <c r="N84" s="24" t="n"/>
      <c r="O84" s="24" t="n"/>
      <c r="P84" s="24" t="n"/>
      <c r="Q84" s="24" t="n"/>
      <c r="R84" s="24" t="n"/>
      <c r="S84" s="24" t="n"/>
      <c r="T84" s="24" t="n"/>
      <c r="U84" s="24" t="n"/>
      <c r="V84" s="24" t="n"/>
      <c r="W84" s="24" t="n"/>
      <c r="X84" s="24" t="n"/>
      <c r="Y84" s="24" t="n"/>
      <c r="Z84" s="24" t="n"/>
      <c r="AA84" s="24" t="n"/>
      <c r="AB84" s="24" t="n"/>
      <c r="AC84" s="24" t="n"/>
      <c r="AD84" s="24" t="n"/>
      <c r="AE84" s="24" t="n"/>
      <c r="AF84" s="24" t="n"/>
      <c r="AG84" s="24" t="n"/>
      <c r="AH84" s="24" t="n"/>
      <c r="AI84" s="24" t="n"/>
      <c r="AJ84" s="24" t="n"/>
      <c r="AK84" s="24" t="n"/>
      <c r="AL84" s="24" t="n"/>
      <c r="AM84" s="25">
        <f>COUNT(H84:AL84)</f>
        <v/>
      </c>
      <c r="AN84" s="24" t="n"/>
      <c r="AO84" s="24" t="n"/>
      <c r="AP84" s="24" t="n"/>
      <c r="AQ84" s="24" t="n"/>
      <c r="AR84" s="24" t="n"/>
      <c r="AS84" s="24" t="n"/>
      <c r="AT84" s="25">
        <f>SUM(H84:AL84)</f>
        <v/>
      </c>
      <c r="AU84" s="24" t="n"/>
      <c r="AV84" s="25">
        <f>SUM(J84,K84,Q84,R84,X84,Y84,AD84,AE84,AF84)</f>
        <v/>
      </c>
      <c r="AW84" s="24" t="n"/>
    </row>
    <row r="85" spans="1:49" ht="15.75" customHeight="1" s="55">
      <c r="A85" s="24" t="n">
        <v>79</v>
      </c>
      <c r="B85" s="24" t="s">
        <v>95</v>
      </c>
      <c r="C85" s="24" t="s">
        <v>74</v>
      </c>
      <c r="D85" s="24" t="s">
        <v>51</v>
      </c>
      <c r="E85" s="24" t="s">
        <v>77</v>
      </c>
      <c r="F85" s="24" t="s">
        <v>32</v>
      </c>
      <c r="G85" s="24" t="n"/>
      <c r="H85" s="24" t="n"/>
      <c r="I85" s="27" t="n">
        <v>0.05</v>
      </c>
      <c r="J85" s="24" t="n"/>
      <c r="K85" s="24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  <c r="AC85" s="24" t="n"/>
      <c r="AD85" s="24" t="n"/>
      <c r="AE85" s="24" t="n"/>
      <c r="AF85" s="24" t="n"/>
      <c r="AG85" s="24" t="n"/>
      <c r="AH85" s="24" t="n"/>
      <c r="AI85" s="24" t="n"/>
      <c r="AJ85" s="24" t="n"/>
      <c r="AK85" s="24" t="n"/>
      <c r="AL85" s="24" t="n"/>
      <c r="AM85" s="25">
        <f>COUNT(H85:AL85)</f>
        <v/>
      </c>
      <c r="AN85" s="24" t="n"/>
      <c r="AO85" s="24" t="n"/>
      <c r="AP85" s="24" t="n"/>
      <c r="AQ85" s="24" t="n"/>
      <c r="AR85" s="24" t="n"/>
      <c r="AS85" s="24" t="n"/>
      <c r="AT85" s="25">
        <f>SUM(H85:AL85)</f>
        <v/>
      </c>
      <c r="AU85" s="24" t="n"/>
      <c r="AV85" s="25">
        <f>SUM(J85,K85,Q85,R85,X85,Y85,AD85,AE85,AF85)</f>
        <v/>
      </c>
      <c r="AW85" s="24" t="n"/>
    </row>
    <row r="86" spans="1:49">
      <c r="A86" s="24" t="n">
        <v>80</v>
      </c>
      <c r="B86" s="24" t="s">
        <v>95</v>
      </c>
      <c r="C86" s="24" t="s">
        <v>74</v>
      </c>
      <c r="D86" s="24" t="s">
        <v>51</v>
      </c>
      <c r="E86" s="24" t="s">
        <v>85</v>
      </c>
      <c r="F86" s="24" t="s">
        <v>32</v>
      </c>
      <c r="G86" s="24" t="n"/>
      <c r="H86" s="24" t="n"/>
      <c r="I86" s="24" t="n"/>
      <c r="J86" s="24" t="n"/>
      <c r="K86" s="24" t="n"/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  <c r="AE86" s="24" t="n"/>
      <c r="AF86" s="24" t="n"/>
      <c r="AG86" s="24" t="n"/>
      <c r="AH86" s="24" t="n"/>
      <c r="AI86" s="24" t="n"/>
      <c r="AJ86" s="24" t="n"/>
      <c r="AK86" s="24" t="n"/>
      <c r="AL86" s="24" t="n"/>
      <c r="AM86" s="25">
        <f>COUNT(H86:AL86)</f>
        <v/>
      </c>
      <c r="AN86" s="24" t="n"/>
      <c r="AO86" s="24" t="n"/>
      <c r="AP86" s="24" t="n"/>
      <c r="AQ86" s="24" t="n"/>
      <c r="AR86" s="24" t="n"/>
      <c r="AS86" s="24" t="n"/>
      <c r="AT86" s="25">
        <f>SUM(H86:AL86)</f>
        <v/>
      </c>
      <c r="AU86" s="24" t="n"/>
      <c r="AV86" s="25">
        <f>SUM(J86,K86,Q86,R86,X86,Y86,AD86,AE86,AF86)</f>
        <v/>
      </c>
      <c r="AW86" s="24" t="n"/>
    </row>
    <row r="87" spans="1:49">
      <c r="A87" s="24" t="n">
        <v>81</v>
      </c>
      <c r="B87" s="24" t="s">
        <v>95</v>
      </c>
      <c r="C87" s="24" t="s">
        <v>74</v>
      </c>
      <c r="D87" s="24" t="s">
        <v>51</v>
      </c>
      <c r="E87" s="24" t="s">
        <v>82</v>
      </c>
      <c r="F87" s="24" t="s">
        <v>32</v>
      </c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  <c r="AC87" s="24" t="n"/>
      <c r="AD87" s="24" t="n"/>
      <c r="AE87" s="24" t="n"/>
      <c r="AF87" s="24" t="n"/>
      <c r="AG87" s="24" t="n"/>
      <c r="AH87" s="24" t="n"/>
      <c r="AI87" s="24" t="n"/>
      <c r="AJ87" s="24" t="n"/>
      <c r="AK87" s="24" t="n"/>
      <c r="AL87" s="24" t="n"/>
      <c r="AM87" s="25">
        <f>COUNT(H87:AL87)</f>
        <v/>
      </c>
      <c r="AN87" s="24" t="n"/>
      <c r="AO87" s="24" t="n"/>
      <c r="AP87" s="24" t="n"/>
      <c r="AQ87" s="24" t="n"/>
      <c r="AR87" s="24" t="n"/>
      <c r="AS87" s="24" t="n"/>
      <c r="AT87" s="25">
        <f>SUM(H87:AL87)</f>
        <v/>
      </c>
      <c r="AU87" s="24" t="n"/>
      <c r="AV87" s="25">
        <f>SUM(J87,K87,Q87,R87,X87,Y87,AD87,AE87,AF87)</f>
        <v/>
      </c>
      <c r="AW87" s="24" t="n"/>
    </row>
    <row r="88" spans="1:49">
      <c r="A88" s="26" t="n">
        <v>82</v>
      </c>
      <c r="B88" s="26" t="s">
        <v>95</v>
      </c>
      <c r="C88" s="26" t="s">
        <v>74</v>
      </c>
      <c r="D88" s="26" t="s">
        <v>51</v>
      </c>
      <c r="E88" s="26" t="s">
        <v>33</v>
      </c>
      <c r="F88" s="26" t="n"/>
      <c r="G88" s="26" t="n"/>
      <c r="H88" s="26" t="n">
        <v>8</v>
      </c>
      <c r="I88" s="26" t="n">
        <v>8</v>
      </c>
      <c r="J88" s="26" t="n">
        <v>0</v>
      </c>
      <c r="K88" s="26" t="n">
        <v>0</v>
      </c>
      <c r="L88" s="26" t="n">
        <v>8</v>
      </c>
      <c r="M88" s="26" t="n">
        <v>8</v>
      </c>
      <c r="N88" s="26" t="n">
        <v>8</v>
      </c>
      <c r="O88" s="26" t="n">
        <v>8</v>
      </c>
      <c r="P88" s="26" t="n">
        <v>8</v>
      </c>
      <c r="Q88" s="26" t="n">
        <v>0</v>
      </c>
      <c r="R88" s="26" t="n">
        <v>0</v>
      </c>
      <c r="S88" s="26" t="n">
        <v>8</v>
      </c>
      <c r="T88" s="26" t="n">
        <v>8</v>
      </c>
      <c r="U88" s="26" t="n">
        <v>8</v>
      </c>
      <c r="V88" s="26" t="n">
        <v>8</v>
      </c>
      <c r="W88" s="26" t="n">
        <v>8</v>
      </c>
      <c r="X88" s="26" t="n">
        <v>0</v>
      </c>
      <c r="Y88" s="26" t="n">
        <v>0</v>
      </c>
      <c r="Z88" s="26" t="n">
        <v>8</v>
      </c>
      <c r="AA88" s="26" t="n">
        <v>8</v>
      </c>
      <c r="AB88" s="26" t="n">
        <v>8</v>
      </c>
      <c r="AC88" s="26" t="n">
        <v>7</v>
      </c>
      <c r="AD88" s="26" t="n">
        <v>0</v>
      </c>
      <c r="AE88" s="26" t="n">
        <v>0</v>
      </c>
      <c r="AF88" s="26" t="n">
        <v>0</v>
      </c>
      <c r="AG88" s="26" t="n">
        <v>8</v>
      </c>
      <c r="AH88" s="26" t="n">
        <v>8</v>
      </c>
      <c r="AI88" s="26" t="n">
        <v>8</v>
      </c>
      <c r="AJ88" s="26" t="n">
        <v>8</v>
      </c>
      <c r="AK88" s="26" t="n"/>
      <c r="AL88" s="26" t="n"/>
      <c r="AM88" s="26">
        <f>COUNT(IF(SUM(H78,H77,H86,H82,H80,H76,H85,H72,H81,H75,H74,H87,H84,H79,H83,H73)&gt;0,1,"FALSE"),IF(SUM(I78,I80,I81,I83,I77,I79,I75,I82,I86,I87,I84,I72,I85,I76,I74,I73)&gt;0,1,"FALSE"),IF(SUM(J76,J86,J83,J87,J73,J79,J80,J81,J75,J74,J82,J72,J77,J84,J78,J85)&gt;0,1,"FALSE"),IF(SUM(K72,K83,K75,K81,K86,K84,K74,K77,K73,K78,K82,K85,K79,K87,K80,K76)&gt;0,1,"FALSE"),IF(SUM(L87,L78,L79,L83,L85,L73,L81,L76,L77,L80,L72,L75,L84,L86,L82,L74)&gt;0,1,"FALSE"),IF(SUM(M83,M74,M84,M87,M85,M82,M79,M75,M80,M81,M78,M72,M73,M77,M76,M86)&gt;0,1,"FALSE"),IF(SUM(N77,N75,N74,N83,N82,N80,N76,N84,N86,N87,N73,N72,N85,N81,N79,N78)&gt;0,1,"FALSE"),IF(SUM(O81,O72,O73,O76,O79,O85,O87,O78,O86,O74,O80,O84,O82,O75,O77,O83)&gt;0,1,"FALSE"),IF(SUM(P72,P75,P79,P80,P84,P86,P87,P76,P74,P77,P81,P82,P83,P85,P73,P78)&gt;0,1,"FALSE"),IF(SUM(Q80,Q74,Q79,Q84,Q75,Q87,Q78,Q72,Q77,Q73,Q81,Q85,Q76,Q83,Q82,Q86)&gt;0,1,"FALSE"),IF(SUM(R78,R87,R75,R74,R77,R84,R82,R86,R72,R76,R83,R80,R81,R73,R85,R79)&gt;0,1,"FALSE"),IF(SUM(S82,S87,S84,S86,S80,S72,S85,S76,S73,S77,S79,S83,S81,S75,S74,S78)&gt;0,1,"FALSE"),IF(SUM(T83,T78,T82,T87,T79,T85,T73,T80,T77,T74,T86,T81,T75,T84,T76,T72)&gt;0,1,"FALSE"),IF(SUM(U72,U76,U84,U85,U87,U77,U78,U83,U75,U81,U79,U80,U82,U86,U74,U73)&gt;0,1,"FALSE"),IF(SUM(V82,V85,V80,V81,V86,V83,V76,V77,V79,V74,V72,V84,V75,V73,V78)&gt;0,1,"FALSE"),IF(SUM(W72,W79,W80,W78,W85,W86,W83,W81,W75,W77,W74,W76,W82,W73,W84)&gt;0,1,"FALSE"),IF(SUM(X81,X79,X73,X84,X85,X86,X75,X80,X72,X82,X83,X74,X78,X77,X76)&gt;0,1,"FALSE"),IF(SUM(Y86,Y76,Y84,Y80,Y83,Y85,Y78,Y77,Y81,Y73,Y72,Y75,Y79,Y74,Y82)&gt;0,1,"FALSE"),IF(SUM(Z84,Z79,Z85,Z75,Z72,Z80,Z77,Z81,Z78,Z86,Z76,Z73,Z82,Z83,Z74)&gt;0,1,"FALSE"),IF(SUM(AA77,AA73,AA82,AA75,AA84,AA74,AA81,AA79,AA80,AA86,AA76,AA72,AA85,AA83,AA78)&gt;0,1,"FALSE"),IF(SUM(AB77,AB74,AB72,AB78,AB76,AB75,AB84,AB81,AB80,AB79,AB73,AB82,AB86,AB83,AB85)&gt;0,1,"FALSE"),IF(SUM(AC72,AC86,AC77,AC73,AC80,AC74,AC83,AC76,AC79,AC85,AC84,AC78,AC82,AC75,AC81)&gt;0,1,"FALSE"),IF(SUM(AD75,AD73,AD78,AD76,AD81,AD83,AD85,AD86,AD74,AD84,AD72,AD80,AD79,AD77,AD82)&gt;0,1,"FALSE"),IF(SUM(AE79,AE82,AE76,AE83,AE84,AE73,AE77,AE74,AE80,AE86,AE85,AE78,AE81,AE75,AE72)&gt;0,1,"FALSE"),IF(SUM(AF75,AF72,AF80,AF81,AF83,AF85,AF84,AF86,AF78,AF76,AF77,AF79,AF82,AF73,AF74)&gt;0,1,"FALSE"),IF(SUM(AG84,AG77,AG80,AG85,AG74,AG81,AG79,AG72,AG78,AG86,AG75,AG83,AG76,AG73,AG82)&gt;0,1,"FALSE"),IF(SUM(AH84,AH75,AH73,AH82,AH74,AH77,AH85,AH78,AH76,AH81,AH86,AH83,AH72,AH79,AH80)&gt;0,1,"FALSE"),IF(SUM(AI82,AI76,AI75,AI72,AI79,AI81,AI84,AI73,AI86,AI78,AI83,AI77,AI74,AI85,AI80)&gt;0,1,"FALSE"),IF(SUM(AJ80,AJ84,AJ73,AJ77,AJ86,AJ79,AJ74,AJ76,AJ83,AJ78,AJ85,AJ82,AJ75,AJ72,AJ81)&gt;0,1,"FALSE"))</f>
        <v/>
      </c>
      <c r="AN88" s="26" t="n"/>
      <c r="AO88" s="26">
        <f>MAX(AO72:AO87)</f>
        <v/>
      </c>
      <c r="AP88" s="26">
        <f>MAX(AP72:AP87)</f>
        <v/>
      </c>
      <c r="AQ88" s="26">
        <f>MAX(AQ72:AQ87)</f>
        <v/>
      </c>
      <c r="AR88" s="26">
        <f>MAX(AR72:AR87)</f>
        <v/>
      </c>
      <c r="AS88" s="26">
        <f>SUM(AS72:AS87)</f>
        <v/>
      </c>
      <c r="AT88" s="26">
        <f>SUM(AT72:AT87)</f>
        <v/>
      </c>
      <c r="AU88" s="26">
        <f>SUM(AU72:AU87)</f>
        <v/>
      </c>
      <c r="AV88" s="26">
        <f>SUM(AV72:AV87)</f>
        <v/>
      </c>
      <c r="AW88" s="26">
        <f>SUM(AW72:AW87)</f>
        <v/>
      </c>
    </row>
    <row r="89" spans="1:49" ht="15.75" customHeight="1" s="55">
      <c r="A89" s="24" t="n">
        <v>83</v>
      </c>
      <c r="B89" s="24" t="s">
        <v>96</v>
      </c>
      <c r="C89" s="24" t="s">
        <v>74</v>
      </c>
      <c r="D89" s="24" t="s">
        <v>97</v>
      </c>
      <c r="E89" s="24" t="s">
        <v>43</v>
      </c>
      <c r="F89" s="24" t="s">
        <v>32</v>
      </c>
      <c r="G89" s="24" t="n"/>
      <c r="H89" s="24" t="n"/>
      <c r="I89" s="24" t="n"/>
      <c r="J89" s="24" t="s">
        <v>7</v>
      </c>
      <c r="K89" s="24" t="s">
        <v>7</v>
      </c>
      <c r="L89" s="24" t="n"/>
      <c r="M89" s="24" t="n"/>
      <c r="N89" s="24" t="n"/>
      <c r="O89" s="24" t="n"/>
      <c r="P89" s="24" t="n"/>
      <c r="Q89" s="24" t="s">
        <v>7</v>
      </c>
      <c r="R89" s="24" t="s">
        <v>7</v>
      </c>
      <c r="S89" s="24" t="n">
        <v>0.21667</v>
      </c>
      <c r="T89" s="24" t="s">
        <v>3</v>
      </c>
      <c r="U89" s="24" t="s">
        <v>3</v>
      </c>
      <c r="V89" s="24" t="s">
        <v>3</v>
      </c>
      <c r="W89" s="24" t="s">
        <v>3</v>
      </c>
      <c r="X89" s="24" t="s">
        <v>3</v>
      </c>
      <c r="Y89" s="24" t="s">
        <v>3</v>
      </c>
      <c r="Z89" s="24" t="s">
        <v>3</v>
      </c>
      <c r="AA89" s="24" t="s">
        <v>3</v>
      </c>
      <c r="AB89" s="24" t="n"/>
      <c r="AC89" s="24" t="n">
        <v>7</v>
      </c>
      <c r="AD89" s="24" t="s">
        <v>7</v>
      </c>
      <c r="AE89" s="24" t="s">
        <v>7</v>
      </c>
      <c r="AF89" s="24" t="s">
        <v>7</v>
      </c>
      <c r="AG89" s="27" t="s">
        <v>0</v>
      </c>
      <c r="AH89" s="27" t="s">
        <v>0</v>
      </c>
      <c r="AI89" s="27" t="s">
        <v>0</v>
      </c>
      <c r="AJ89" s="27" t="s">
        <v>0</v>
      </c>
      <c r="AK89" s="24" t="n"/>
      <c r="AL89" s="24" t="n"/>
      <c r="AM89" s="25">
        <f>COUNT(H89:AL89)</f>
        <v/>
      </c>
      <c r="AN89" s="24" t="n"/>
      <c r="AO89" s="25">
        <f>COUNTIF(H89:AL89,"О")</f>
        <v/>
      </c>
      <c r="AP89" s="25">
        <f>COUNTIF(H89:AL89,"От")</f>
        <v/>
      </c>
      <c r="AQ89" s="25">
        <f>COUNTIF(H89:AL89,"Б")</f>
        <v/>
      </c>
      <c r="AR89" s="25">
        <f>COUNTIF(H89:AL89,"Н")</f>
        <v/>
      </c>
      <c r="AS89" s="24" t="n"/>
      <c r="AT89" s="25">
        <f>SUM(H89:AL89)</f>
        <v/>
      </c>
      <c r="AU89" s="24" t="n"/>
      <c r="AV89" s="25">
        <f>SUM(J89,K89,Q89,R89,X89,Y89,AD89,AE89,AF89)</f>
        <v/>
      </c>
      <c r="AW89" s="24" t="n"/>
    </row>
    <row r="90" spans="1:49">
      <c r="A90" s="24" t="n">
        <v>84</v>
      </c>
      <c r="B90" s="24" t="s">
        <v>96</v>
      </c>
      <c r="C90" s="24" t="s">
        <v>74</v>
      </c>
      <c r="D90" s="24" t="s">
        <v>97</v>
      </c>
      <c r="E90" s="24" t="s">
        <v>90</v>
      </c>
      <c r="F90" s="24" t="s">
        <v>32</v>
      </c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  <c r="P90" s="24" t="n"/>
      <c r="Q90" s="24" t="n"/>
      <c r="R90" s="24" t="n"/>
      <c r="S90" s="24" t="n"/>
      <c r="T90" s="24" t="n"/>
      <c r="U90" s="24" t="n"/>
      <c r="V90" s="24" t="n"/>
      <c r="W90" s="24" t="n"/>
      <c r="X90" s="24" t="n"/>
      <c r="Y90" s="24" t="n"/>
      <c r="Z90" s="24" t="n"/>
      <c r="AA90" s="24" t="n"/>
      <c r="AB90" s="24" t="n"/>
      <c r="AC90" s="24" t="n"/>
      <c r="AD90" s="24" t="n"/>
      <c r="AE90" s="24" t="n"/>
      <c r="AF90" s="24" t="n"/>
      <c r="AG90" s="24" t="n"/>
      <c r="AH90" s="24" t="n"/>
      <c r="AI90" s="24" t="n"/>
      <c r="AJ90" s="24" t="n"/>
      <c r="AK90" s="24" t="n"/>
      <c r="AL90" s="24" t="n"/>
      <c r="AM90" s="25">
        <f>COUNT(H90:AL90)</f>
        <v/>
      </c>
      <c r="AN90" s="24" t="n"/>
      <c r="AO90" s="24" t="n"/>
      <c r="AP90" s="24" t="n"/>
      <c r="AQ90" s="24" t="n"/>
      <c r="AR90" s="24" t="n"/>
      <c r="AS90" s="24" t="n"/>
      <c r="AT90" s="25">
        <f>SUM(H90:AL90)</f>
        <v/>
      </c>
      <c r="AU90" s="24" t="n"/>
      <c r="AV90" s="25">
        <f>SUM(J90,K90,Q90,R90,X90,Y90,AD90,AE90,AF90)</f>
        <v/>
      </c>
      <c r="AW90" s="24" t="n"/>
    </row>
    <row r="91" spans="1:49" ht="15.75" customHeight="1" s="55">
      <c r="A91" s="24" t="n">
        <v>85</v>
      </c>
      <c r="B91" s="24" t="s">
        <v>96</v>
      </c>
      <c r="C91" s="24" t="s">
        <v>74</v>
      </c>
      <c r="D91" s="24" t="s">
        <v>97</v>
      </c>
      <c r="E91" s="24" t="s">
        <v>65</v>
      </c>
      <c r="F91" s="24" t="s">
        <v>32</v>
      </c>
      <c r="G91" s="24" t="n"/>
      <c r="H91" s="27" t="n">
        <v>2.60627</v>
      </c>
      <c r="I91" s="27" t="n">
        <v>3.09356</v>
      </c>
      <c r="J91" s="24" t="n"/>
      <c r="K91" s="24" t="n"/>
      <c r="L91" s="27" t="n">
        <v>4.59259</v>
      </c>
      <c r="M91" s="27" t="n">
        <v>3.03513</v>
      </c>
      <c r="N91" s="24" t="n"/>
      <c r="O91" s="24" t="n"/>
      <c r="P91" s="24" t="n"/>
      <c r="Q91" s="24" t="n"/>
      <c r="R91" s="24" t="n"/>
      <c r="S91" s="27" t="n">
        <v>2.58333</v>
      </c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7" t="n">
        <v>5.11554</v>
      </c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5">
        <f>COUNT(H91:AL91)</f>
        <v/>
      </c>
      <c r="AN91" s="24" t="n"/>
      <c r="AO91" s="24" t="n"/>
      <c r="AP91" s="24" t="n"/>
      <c r="AQ91" s="24" t="n"/>
      <c r="AR91" s="24" t="n"/>
      <c r="AS91" s="24" t="n"/>
      <c r="AT91" s="25">
        <f>SUM(H91:AL91)</f>
        <v/>
      </c>
      <c r="AU91" s="24" t="n"/>
      <c r="AV91" s="25">
        <f>SUM(J91,K91,Q91,R91,X91,Y91,AD91,AE91,AF91)</f>
        <v/>
      </c>
      <c r="AW91" s="24" t="n"/>
    </row>
    <row r="92" spans="1:49" ht="15.75" customHeight="1" s="55">
      <c r="A92" s="24" t="n">
        <v>86</v>
      </c>
      <c r="B92" s="24" t="s">
        <v>96</v>
      </c>
      <c r="C92" s="24" t="s">
        <v>74</v>
      </c>
      <c r="D92" s="24" t="s">
        <v>97</v>
      </c>
      <c r="E92" s="24" t="s">
        <v>86</v>
      </c>
      <c r="F92" s="24" t="s">
        <v>32</v>
      </c>
      <c r="G92" s="24" t="n"/>
      <c r="H92" s="27" t="n">
        <v>5.39373</v>
      </c>
      <c r="I92" s="24" t="n"/>
      <c r="J92" s="24" t="n"/>
      <c r="K92" s="24" t="n"/>
      <c r="L92" s="24" t="n"/>
      <c r="M92" s="24" t="n"/>
      <c r="N92" s="27" t="n">
        <v>2.58462</v>
      </c>
      <c r="O92" s="27" t="n">
        <v>3.99185</v>
      </c>
      <c r="P92" s="27" t="n">
        <v>1.52727</v>
      </c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  <c r="AC92" s="24" t="n"/>
      <c r="AD92" s="24" t="n"/>
      <c r="AE92" s="24" t="n"/>
      <c r="AF92" s="24" t="n"/>
      <c r="AG92" s="24" t="n"/>
      <c r="AH92" s="24" t="n"/>
      <c r="AI92" s="24" t="n"/>
      <c r="AJ92" s="24" t="n"/>
      <c r="AK92" s="24" t="n"/>
      <c r="AL92" s="24" t="n"/>
      <c r="AM92" s="25">
        <f>COUNT(H92:AL92)</f>
        <v/>
      </c>
      <c r="AN92" s="24" t="n"/>
      <c r="AO92" s="24" t="n"/>
      <c r="AP92" s="24" t="n"/>
      <c r="AQ92" s="24" t="n"/>
      <c r="AR92" s="24" t="n"/>
      <c r="AS92" s="24" t="n"/>
      <c r="AT92" s="25">
        <f>SUM(H92:AL92)</f>
        <v/>
      </c>
      <c r="AU92" s="24" t="n"/>
      <c r="AV92" s="25">
        <f>SUM(J92,K92,Q92,R92,X92,Y92,AD92,AE92,AF92)</f>
        <v/>
      </c>
      <c r="AW92" s="24" t="n"/>
    </row>
    <row r="93" spans="1:49" ht="15.75" customHeight="1" s="55">
      <c r="A93" s="24" t="n">
        <v>87</v>
      </c>
      <c r="B93" s="24" t="s">
        <v>96</v>
      </c>
      <c r="C93" s="24" t="s">
        <v>74</v>
      </c>
      <c r="D93" s="24" t="s">
        <v>97</v>
      </c>
      <c r="E93" s="24" t="s">
        <v>87</v>
      </c>
      <c r="F93" s="24" t="s">
        <v>32</v>
      </c>
      <c r="G93" s="24" t="n"/>
      <c r="H93" s="24" t="n"/>
      <c r="I93" s="27" t="n">
        <v>4.90644</v>
      </c>
      <c r="J93" s="24" t="n"/>
      <c r="K93" s="24" t="n"/>
      <c r="L93" s="27" t="n">
        <v>3.40741</v>
      </c>
      <c r="M93" s="27" t="n">
        <v>4.96487</v>
      </c>
      <c r="N93" s="27" t="n">
        <v>5.41538</v>
      </c>
      <c r="O93" s="24" t="n"/>
      <c r="P93" s="27" t="n">
        <v>4.94545</v>
      </c>
      <c r="Q93" s="24" t="n"/>
      <c r="R93" s="24" t="n"/>
      <c r="S93" s="27" t="n">
        <v>5.2</v>
      </c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7" t="n">
        <v>2.88446</v>
      </c>
      <c r="AC93" s="24" t="n"/>
      <c r="AD93" s="24" t="n"/>
      <c r="AE93" s="24" t="n"/>
      <c r="AF93" s="24" t="n"/>
      <c r="AG93" s="24" t="n"/>
      <c r="AH93" s="24" t="n"/>
      <c r="AI93" s="24" t="n"/>
      <c r="AJ93" s="24" t="n"/>
      <c r="AK93" s="24" t="n"/>
      <c r="AL93" s="24" t="n"/>
      <c r="AM93" s="25">
        <f>COUNT(H93:AL93)</f>
        <v/>
      </c>
      <c r="AN93" s="24" t="n"/>
      <c r="AO93" s="24" t="n"/>
      <c r="AP93" s="24" t="n"/>
      <c r="AQ93" s="24" t="n"/>
      <c r="AR93" s="24" t="n"/>
      <c r="AS93" s="24" t="n"/>
      <c r="AT93" s="25">
        <f>SUM(H93:AL93)</f>
        <v/>
      </c>
      <c r="AU93" s="24" t="n"/>
      <c r="AV93" s="25">
        <f>SUM(J93,K93,Q93,R93,X93,Y93,AD93,AE93,AF93)</f>
        <v/>
      </c>
      <c r="AW93" s="24" t="n"/>
    </row>
    <row r="94" spans="1:49">
      <c r="A94" s="24" t="n">
        <v>88</v>
      </c>
      <c r="B94" s="24" t="s">
        <v>96</v>
      </c>
      <c r="C94" s="24" t="s">
        <v>74</v>
      </c>
      <c r="D94" s="24" t="s">
        <v>97</v>
      </c>
      <c r="E94" s="24" t="s">
        <v>83</v>
      </c>
      <c r="F94" s="24" t="s">
        <v>32</v>
      </c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  <c r="P94" s="24" t="n"/>
      <c r="Q94" s="24" t="n"/>
      <c r="R94" s="24" t="n"/>
      <c r="S94" s="24" t="n"/>
      <c r="T94" s="24" t="n"/>
      <c r="U94" s="24" t="n"/>
      <c r="V94" s="24" t="n"/>
      <c r="W94" s="24" t="n"/>
      <c r="X94" s="24" t="n"/>
      <c r="Y94" s="24" t="n"/>
      <c r="Z94" s="24" t="n"/>
      <c r="AA94" s="24" t="n"/>
      <c r="AB94" s="24" t="n"/>
      <c r="AC94" s="24" t="n"/>
      <c r="AD94" s="24" t="n"/>
      <c r="AE94" s="24" t="n"/>
      <c r="AF94" s="24" t="n"/>
      <c r="AG94" s="24" t="n"/>
      <c r="AH94" s="24" t="n"/>
      <c r="AI94" s="24" t="n"/>
      <c r="AJ94" s="24" t="n"/>
      <c r="AK94" s="24" t="n"/>
      <c r="AL94" s="24" t="n"/>
      <c r="AM94" s="25">
        <f>COUNT(H94:AL94)</f>
        <v/>
      </c>
      <c r="AN94" s="24" t="n"/>
      <c r="AO94" s="24" t="n"/>
      <c r="AP94" s="24" t="n"/>
      <c r="AQ94" s="24" t="n"/>
      <c r="AR94" s="24" t="n"/>
      <c r="AS94" s="24" t="n"/>
      <c r="AT94" s="25">
        <f>SUM(H94:AL94)</f>
        <v/>
      </c>
      <c r="AU94" s="24" t="n"/>
      <c r="AV94" s="25">
        <f>SUM(J94,K94,Q94,R94,X94,Y94,AD94,AE94,AF94)</f>
        <v/>
      </c>
      <c r="AW94" s="24" t="n"/>
    </row>
    <row r="95" spans="1:49">
      <c r="A95" s="24" t="n">
        <v>89</v>
      </c>
      <c r="B95" s="24" t="s">
        <v>96</v>
      </c>
      <c r="C95" s="24" t="s">
        <v>74</v>
      </c>
      <c r="D95" s="24" t="s">
        <v>97</v>
      </c>
      <c r="E95" s="24" t="s">
        <v>79</v>
      </c>
      <c r="F95" s="24" t="s">
        <v>32</v>
      </c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  <c r="P95" s="24" t="n"/>
      <c r="Q95" s="24" t="n"/>
      <c r="R95" s="24" t="n"/>
      <c r="S95" s="24" t="n"/>
      <c r="T95" s="24" t="n"/>
      <c r="U95" s="24" t="n"/>
      <c r="V95" s="24" t="n"/>
      <c r="W95" s="24" t="n"/>
      <c r="X95" s="24" t="n"/>
      <c r="Y95" s="24" t="n"/>
      <c r="Z95" s="24" t="n"/>
      <c r="AA95" s="24" t="n"/>
      <c r="AB95" s="24" t="n"/>
      <c r="AC95" s="24" t="n"/>
      <c r="AD95" s="24" t="n"/>
      <c r="AE95" s="24" t="n"/>
      <c r="AF95" s="24" t="n"/>
      <c r="AG95" s="24" t="n"/>
      <c r="AH95" s="24" t="n"/>
      <c r="AI95" s="24" t="n"/>
      <c r="AJ95" s="24" t="n"/>
      <c r="AK95" s="24" t="n"/>
      <c r="AL95" s="24" t="n"/>
      <c r="AM95" s="25">
        <f>COUNT(H95:AL95)</f>
        <v/>
      </c>
      <c r="AN95" s="24" t="n"/>
      <c r="AO95" s="24" t="n"/>
      <c r="AP95" s="24" t="n"/>
      <c r="AQ95" s="24" t="n"/>
      <c r="AR95" s="24" t="n"/>
      <c r="AS95" s="24" t="n"/>
      <c r="AT95" s="25">
        <f>SUM(H95:AL95)</f>
        <v/>
      </c>
      <c r="AU95" s="24" t="n"/>
      <c r="AV95" s="25">
        <f>SUM(J95,K95,Q95,R95,X95,Y95,AD95,AE95,AF95)</f>
        <v/>
      </c>
      <c r="AW95" s="24" t="n"/>
    </row>
    <row r="96" spans="1:49">
      <c r="A96" s="24" t="n">
        <v>90</v>
      </c>
      <c r="B96" s="24" t="s">
        <v>96</v>
      </c>
      <c r="C96" s="24" t="s">
        <v>74</v>
      </c>
      <c r="D96" s="24" t="s">
        <v>97</v>
      </c>
      <c r="E96" s="24" t="s">
        <v>80</v>
      </c>
      <c r="F96" s="24" t="s">
        <v>32</v>
      </c>
      <c r="G96" s="24" t="n"/>
      <c r="H96" s="24" t="n"/>
      <c r="I96" s="24" t="n"/>
      <c r="J96" s="24" t="n"/>
      <c r="K96" s="24" t="n"/>
      <c r="L96" s="24" t="n"/>
      <c r="M96" s="24" t="n"/>
      <c r="N96" s="24" t="n"/>
      <c r="O96" s="24" t="n"/>
      <c r="P96" s="24" t="n"/>
      <c r="Q96" s="24" t="n"/>
      <c r="R96" s="24" t="n"/>
      <c r="S96" s="24" t="n"/>
      <c r="T96" s="24" t="n"/>
      <c r="U96" s="24" t="n"/>
      <c r="V96" s="24" t="n"/>
      <c r="W96" s="24" t="n"/>
      <c r="X96" s="24" t="n"/>
      <c r="Y96" s="24" t="n"/>
      <c r="Z96" s="24" t="n"/>
      <c r="AA96" s="24" t="n"/>
      <c r="AB96" s="24" t="n"/>
      <c r="AC96" s="24" t="n"/>
      <c r="AD96" s="24" t="n"/>
      <c r="AE96" s="24" t="n"/>
      <c r="AF96" s="24" t="n"/>
      <c r="AG96" s="24" t="n"/>
      <c r="AH96" s="24" t="n"/>
      <c r="AI96" s="24" t="n"/>
      <c r="AJ96" s="24" t="n"/>
      <c r="AK96" s="24" t="n"/>
      <c r="AL96" s="24" t="n"/>
      <c r="AM96" s="25">
        <f>COUNT(H96:AL96)</f>
        <v/>
      </c>
      <c r="AN96" s="24" t="n"/>
      <c r="AO96" s="24" t="n"/>
      <c r="AP96" s="24" t="n"/>
      <c r="AQ96" s="24" t="n"/>
      <c r="AR96" s="24" t="n"/>
      <c r="AS96" s="24" t="n"/>
      <c r="AT96" s="25">
        <f>SUM(H96:AL96)</f>
        <v/>
      </c>
      <c r="AU96" s="24" t="n"/>
      <c r="AV96" s="25">
        <f>SUM(J96,K96,Q96,R96,X96,Y96,AD96,AE96,AF96)</f>
        <v/>
      </c>
      <c r="AW96" s="24" t="n"/>
    </row>
    <row r="97" spans="1:49">
      <c r="A97" s="24" t="n">
        <v>91</v>
      </c>
      <c r="B97" s="24" t="s">
        <v>96</v>
      </c>
      <c r="C97" s="24" t="s">
        <v>74</v>
      </c>
      <c r="D97" s="24" t="s">
        <v>97</v>
      </c>
      <c r="E97" s="24" t="s">
        <v>76</v>
      </c>
      <c r="F97" s="24" t="s">
        <v>32</v>
      </c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  <c r="P97" s="24" t="n"/>
      <c r="Q97" s="24" t="n"/>
      <c r="R97" s="24" t="n"/>
      <c r="S97" s="24" t="n"/>
      <c r="T97" s="24" t="n"/>
      <c r="U97" s="24" t="n"/>
      <c r="V97" s="24" t="n"/>
      <c r="W97" s="24" t="n"/>
      <c r="X97" s="24" t="n"/>
      <c r="Y97" s="24" t="n"/>
      <c r="Z97" s="24" t="n"/>
      <c r="AA97" s="24" t="n"/>
      <c r="AB97" s="24" t="n"/>
      <c r="AC97" s="24" t="n"/>
      <c r="AD97" s="24" t="n"/>
      <c r="AE97" s="24" t="n"/>
      <c r="AF97" s="24" t="n"/>
      <c r="AG97" s="24" t="n"/>
      <c r="AH97" s="24" t="n"/>
      <c r="AI97" s="24" t="n"/>
      <c r="AJ97" s="24" t="n"/>
      <c r="AK97" s="24" t="n"/>
      <c r="AL97" s="24" t="n"/>
      <c r="AM97" s="25">
        <f>COUNT(H97:AL97)</f>
        <v/>
      </c>
      <c r="AN97" s="24" t="n"/>
      <c r="AO97" s="24" t="n"/>
      <c r="AP97" s="24" t="n"/>
      <c r="AQ97" s="24" t="n"/>
      <c r="AR97" s="24" t="n"/>
      <c r="AS97" s="24" t="n"/>
      <c r="AT97" s="25">
        <f>SUM(H97:AL97)</f>
        <v/>
      </c>
      <c r="AU97" s="24" t="n"/>
      <c r="AV97" s="25">
        <f>SUM(J97,K97,Q97,R97,X97,Y97,AD97,AE97,AF97)</f>
        <v/>
      </c>
      <c r="AW97" s="24" t="n"/>
    </row>
    <row r="98" spans="1:49" ht="15.75" customHeight="1" s="55">
      <c r="A98" s="24" t="n">
        <v>92</v>
      </c>
      <c r="B98" s="24" t="s">
        <v>96</v>
      </c>
      <c r="C98" s="24" t="s">
        <v>74</v>
      </c>
      <c r="D98" s="24" t="s">
        <v>97</v>
      </c>
      <c r="E98" s="24" t="s">
        <v>81</v>
      </c>
      <c r="F98" s="24" t="s">
        <v>32</v>
      </c>
      <c r="G98" s="24" t="n"/>
      <c r="H98" s="24" t="n"/>
      <c r="I98" s="24" t="n"/>
      <c r="J98" s="24" t="n"/>
      <c r="K98" s="24" t="n"/>
      <c r="L98" s="24" t="n"/>
      <c r="M98" s="24" t="n"/>
      <c r="N98" s="24" t="n"/>
      <c r="O98" s="27" t="n">
        <v>4.00815</v>
      </c>
      <c r="P98" s="27" t="n">
        <v>1.52727</v>
      </c>
      <c r="Q98" s="24" t="n"/>
      <c r="R98" s="24" t="n"/>
      <c r="S98" s="24" t="n"/>
      <c r="T98" s="24" t="n"/>
      <c r="U98" s="24" t="n"/>
      <c r="V98" s="24" t="n"/>
      <c r="W98" s="24" t="n"/>
      <c r="X98" s="24" t="n"/>
      <c r="Y98" s="24" t="n"/>
      <c r="Z98" s="24" t="n"/>
      <c r="AA98" s="24" t="n"/>
      <c r="AB98" s="24" t="n"/>
      <c r="AC98" s="24" t="n"/>
      <c r="AD98" s="24" t="n"/>
      <c r="AE98" s="24" t="n"/>
      <c r="AF98" s="24" t="n"/>
      <c r="AG98" s="24" t="n"/>
      <c r="AH98" s="24" t="n"/>
      <c r="AI98" s="24" t="n"/>
      <c r="AJ98" s="24" t="n"/>
      <c r="AK98" s="24" t="n"/>
      <c r="AL98" s="24" t="n"/>
      <c r="AM98" s="25">
        <f>COUNT(H98:AL98)</f>
        <v/>
      </c>
      <c r="AN98" s="24" t="n"/>
      <c r="AO98" s="24" t="n"/>
      <c r="AP98" s="24" t="n"/>
      <c r="AQ98" s="24" t="n"/>
      <c r="AR98" s="24" t="n"/>
      <c r="AS98" s="24" t="n"/>
      <c r="AT98" s="25">
        <f>SUM(H98:AL98)</f>
        <v/>
      </c>
      <c r="AU98" s="24" t="n"/>
      <c r="AV98" s="25">
        <f>SUM(J98,K98,Q98,R98,X98,Y98,AD98,AE98,AF98)</f>
        <v/>
      </c>
      <c r="AW98" s="24" t="n"/>
    </row>
    <row r="99" spans="1:49">
      <c r="A99" s="24" t="n">
        <v>93</v>
      </c>
      <c r="B99" s="24" t="s">
        <v>96</v>
      </c>
      <c r="C99" s="24" t="s">
        <v>74</v>
      </c>
      <c r="D99" s="24" t="s">
        <v>97</v>
      </c>
      <c r="E99" s="24" t="s">
        <v>88</v>
      </c>
      <c r="F99" s="24" t="s">
        <v>32</v>
      </c>
      <c r="G99" s="24" t="n"/>
      <c r="H99" s="24" t="n"/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  <c r="AC99" s="24" t="n"/>
      <c r="AD99" s="24" t="n"/>
      <c r="AE99" s="24" t="n"/>
      <c r="AF99" s="24" t="n"/>
      <c r="AG99" s="24" t="n"/>
      <c r="AH99" s="24" t="n"/>
      <c r="AI99" s="24" t="n"/>
      <c r="AJ99" s="24" t="n"/>
      <c r="AK99" s="24" t="n"/>
      <c r="AL99" s="24" t="n"/>
      <c r="AM99" s="25">
        <f>COUNT(H99:AL99)</f>
        <v/>
      </c>
      <c r="AN99" s="24" t="n"/>
      <c r="AO99" s="24" t="n"/>
      <c r="AP99" s="24" t="n"/>
      <c r="AQ99" s="24" t="n"/>
      <c r="AR99" s="24" t="n"/>
      <c r="AS99" s="24" t="n"/>
      <c r="AT99" s="25">
        <f>SUM(H99:AL99)</f>
        <v/>
      </c>
      <c r="AU99" s="24" t="n"/>
      <c r="AV99" s="25">
        <f>SUM(J99,K99,Q99,R99,X99,Y99,AD99,AE99,AF99)</f>
        <v/>
      </c>
      <c r="AW99" s="24" t="n"/>
    </row>
    <row r="100" spans="1:49">
      <c r="A100" s="24" t="n">
        <v>94</v>
      </c>
      <c r="B100" s="24" t="s">
        <v>96</v>
      </c>
      <c r="C100" s="24" t="s">
        <v>74</v>
      </c>
      <c r="D100" s="24" t="s">
        <v>97</v>
      </c>
      <c r="E100" s="24" t="s">
        <v>56</v>
      </c>
      <c r="F100" s="24" t="s">
        <v>32</v>
      </c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  <c r="AC100" s="24" t="n"/>
      <c r="AD100" s="24" t="n"/>
      <c r="AE100" s="24" t="n"/>
      <c r="AF100" s="24" t="n"/>
      <c r="AG100" s="24" t="n"/>
      <c r="AH100" s="24" t="n"/>
      <c r="AI100" s="24" t="n"/>
      <c r="AJ100" s="24" t="n"/>
      <c r="AK100" s="24" t="n"/>
      <c r="AL100" s="24" t="n"/>
      <c r="AM100" s="25">
        <f>COUNT(H100:AL100)</f>
        <v/>
      </c>
      <c r="AN100" s="24" t="n"/>
      <c r="AO100" s="24" t="n"/>
      <c r="AP100" s="24" t="n"/>
      <c r="AQ100" s="24" t="n"/>
      <c r="AR100" s="24" t="n"/>
      <c r="AS100" s="24" t="n"/>
      <c r="AT100" s="25">
        <f>SUM(H100:AL100)</f>
        <v/>
      </c>
      <c r="AU100" s="24" t="n"/>
      <c r="AV100" s="25">
        <f>SUM(J100,K100,Q100,R100,X100,Y100,AD100,AE100,AF100)</f>
        <v/>
      </c>
      <c r="AW100" s="24" t="n"/>
    </row>
    <row r="101" spans="1:49">
      <c r="A101" s="24" t="n">
        <v>95</v>
      </c>
      <c r="B101" s="24" t="s">
        <v>96</v>
      </c>
      <c r="C101" s="24" t="s">
        <v>74</v>
      </c>
      <c r="D101" s="24" t="s">
        <v>97</v>
      </c>
      <c r="E101" s="24" t="s">
        <v>61</v>
      </c>
      <c r="F101" s="24" t="s">
        <v>32</v>
      </c>
      <c r="G101" s="24" t="n"/>
      <c r="H101" s="24" t="n"/>
      <c r="I101" s="24" t="n"/>
      <c r="J101" s="24" t="n"/>
      <c r="K101" s="24" t="n"/>
      <c r="L101" s="24" t="n"/>
      <c r="M101" s="24" t="n"/>
      <c r="N101" s="24" t="n"/>
      <c r="O101" s="24" t="n"/>
      <c r="P101" s="24" t="n"/>
      <c r="Q101" s="2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  <c r="AC101" s="24" t="n"/>
      <c r="AD101" s="24" t="n"/>
      <c r="AE101" s="24" t="n"/>
      <c r="AF101" s="24" t="n"/>
      <c r="AG101" s="24" t="n"/>
      <c r="AH101" s="24" t="n"/>
      <c r="AI101" s="24" t="n"/>
      <c r="AJ101" s="24" t="n"/>
      <c r="AK101" s="24" t="n"/>
      <c r="AL101" s="24" t="n"/>
      <c r="AM101" s="25">
        <f>COUNT(H101:AL101)</f>
        <v/>
      </c>
      <c r="AN101" s="24" t="n"/>
      <c r="AO101" s="24" t="n"/>
      <c r="AP101" s="24" t="n"/>
      <c r="AQ101" s="24" t="n"/>
      <c r="AR101" s="24" t="n"/>
      <c r="AS101" s="24" t="n"/>
      <c r="AT101" s="25">
        <f>SUM(H101:AL101)</f>
        <v/>
      </c>
      <c r="AU101" s="24" t="n"/>
      <c r="AV101" s="25">
        <f>SUM(J101,K101,Q101,R101,X101,Y101,AD101,AE101,AF101)</f>
        <v/>
      </c>
      <c r="AW101" s="24" t="n"/>
    </row>
    <row r="102" spans="1:49">
      <c r="A102" s="24" t="n">
        <v>96</v>
      </c>
      <c r="B102" s="24" t="s">
        <v>96</v>
      </c>
      <c r="C102" s="24" t="s">
        <v>74</v>
      </c>
      <c r="D102" s="24" t="s">
        <v>97</v>
      </c>
      <c r="E102" s="24" t="s">
        <v>77</v>
      </c>
      <c r="F102" s="24" t="s">
        <v>32</v>
      </c>
      <c r="G102" s="24" t="n"/>
      <c r="H102" s="24" t="n"/>
      <c r="I102" s="24" t="n"/>
      <c r="J102" s="24" t="n"/>
      <c r="K102" s="24" t="n"/>
      <c r="L102" s="24" t="n"/>
      <c r="M102" s="24" t="n"/>
      <c r="N102" s="24" t="n"/>
      <c r="O102" s="24" t="n"/>
      <c r="P102" s="24" t="n"/>
      <c r="Q102" s="24" t="n"/>
      <c r="R102" s="24" t="n"/>
      <c r="S102" s="24" t="n"/>
      <c r="T102" s="24" t="n"/>
      <c r="U102" s="24" t="n"/>
      <c r="V102" s="24" t="n"/>
      <c r="W102" s="24" t="n"/>
      <c r="X102" s="24" t="n"/>
      <c r="Y102" s="24" t="n"/>
      <c r="Z102" s="24" t="n"/>
      <c r="AA102" s="24" t="n"/>
      <c r="AB102" s="24" t="n"/>
      <c r="AC102" s="24" t="n"/>
      <c r="AD102" s="24" t="n"/>
      <c r="AE102" s="24" t="n"/>
      <c r="AF102" s="24" t="n"/>
      <c r="AG102" s="24" t="n"/>
      <c r="AH102" s="24" t="n"/>
      <c r="AI102" s="24" t="n"/>
      <c r="AJ102" s="24" t="n"/>
      <c r="AK102" s="24" t="n"/>
      <c r="AL102" s="24" t="n"/>
      <c r="AM102" s="25">
        <f>COUNT(H102:AL102)</f>
        <v/>
      </c>
      <c r="AN102" s="24" t="n"/>
      <c r="AO102" s="24" t="n"/>
      <c r="AP102" s="24" t="n"/>
      <c r="AQ102" s="24" t="n"/>
      <c r="AR102" s="24" t="n"/>
      <c r="AS102" s="24" t="n"/>
      <c r="AT102" s="25">
        <f>SUM(H102:AL102)</f>
        <v/>
      </c>
      <c r="AU102" s="24" t="n"/>
      <c r="AV102" s="25">
        <f>SUM(J102,K102,Q102,R102,X102,Y102,AD102,AE102,AF102)</f>
        <v/>
      </c>
      <c r="AW102" s="24" t="n"/>
    </row>
    <row r="103" spans="1:49">
      <c r="A103" s="24" t="n">
        <v>97</v>
      </c>
      <c r="B103" s="24" t="s">
        <v>96</v>
      </c>
      <c r="C103" s="24" t="s">
        <v>74</v>
      </c>
      <c r="D103" s="24" t="s">
        <v>97</v>
      </c>
      <c r="E103" s="24" t="s">
        <v>85</v>
      </c>
      <c r="F103" s="24" t="s">
        <v>32</v>
      </c>
      <c r="G103" s="24" t="n"/>
      <c r="H103" s="24" t="n"/>
      <c r="I103" s="24" t="n"/>
      <c r="J103" s="24" t="n"/>
      <c r="K103" s="24" t="n"/>
      <c r="L103" s="24" t="n"/>
      <c r="M103" s="24" t="n"/>
      <c r="N103" s="24" t="n"/>
      <c r="O103" s="24" t="n"/>
      <c r="P103" s="24" t="n"/>
      <c r="Q103" s="24" t="n"/>
      <c r="R103" s="24" t="n"/>
      <c r="S103" s="24" t="n"/>
      <c r="T103" s="24" t="n"/>
      <c r="U103" s="24" t="n"/>
      <c r="V103" s="24" t="n"/>
      <c r="W103" s="24" t="n"/>
      <c r="X103" s="24" t="n"/>
      <c r="Y103" s="24" t="n"/>
      <c r="Z103" s="24" t="n"/>
      <c r="AA103" s="24" t="n"/>
      <c r="AB103" s="24" t="n"/>
      <c r="AC103" s="24" t="n"/>
      <c r="AD103" s="24" t="n"/>
      <c r="AE103" s="24" t="n"/>
      <c r="AF103" s="24" t="n"/>
      <c r="AG103" s="24" t="n"/>
      <c r="AH103" s="24" t="n"/>
      <c r="AI103" s="24" t="n"/>
      <c r="AJ103" s="24" t="n"/>
      <c r="AK103" s="24" t="n"/>
      <c r="AL103" s="24" t="n"/>
      <c r="AM103" s="25">
        <f>COUNT(H103:AL103)</f>
        <v/>
      </c>
      <c r="AN103" s="24" t="n"/>
      <c r="AO103" s="24" t="n"/>
      <c r="AP103" s="24" t="n"/>
      <c r="AQ103" s="24" t="n"/>
      <c r="AR103" s="24" t="n"/>
      <c r="AS103" s="24" t="n"/>
      <c r="AT103" s="25">
        <f>SUM(H103:AL103)</f>
        <v/>
      </c>
      <c r="AU103" s="24" t="n"/>
      <c r="AV103" s="25">
        <f>SUM(J103,K103,Q103,R103,X103,Y103,AD103,AE103,AF103)</f>
        <v/>
      </c>
      <c r="AW103" s="24" t="n"/>
    </row>
    <row r="104" spans="1:49">
      <c r="A104" s="24" t="n">
        <v>98</v>
      </c>
      <c r="B104" s="24" t="s">
        <v>96</v>
      </c>
      <c r="C104" s="24" t="s">
        <v>74</v>
      </c>
      <c r="D104" s="24" t="s">
        <v>97</v>
      </c>
      <c r="E104" s="24" t="s">
        <v>82</v>
      </c>
      <c r="F104" s="24" t="s">
        <v>32</v>
      </c>
      <c r="G104" s="24" t="n"/>
      <c r="H104" s="24" t="n"/>
      <c r="I104" s="24" t="n"/>
      <c r="J104" s="24" t="n"/>
      <c r="K104" s="24" t="n"/>
      <c r="L104" s="24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  <c r="AC104" s="24" t="n"/>
      <c r="AD104" s="24" t="n"/>
      <c r="AE104" s="24" t="n"/>
      <c r="AF104" s="24" t="n"/>
      <c r="AG104" s="24" t="n"/>
      <c r="AH104" s="24" t="n"/>
      <c r="AI104" s="24" t="n"/>
      <c r="AJ104" s="24" t="n"/>
      <c r="AK104" s="24" t="n"/>
      <c r="AL104" s="24" t="n"/>
      <c r="AM104" s="25">
        <f>COUNT(H104:AL104)</f>
        <v/>
      </c>
      <c r="AN104" s="24" t="n"/>
      <c r="AO104" s="24" t="n"/>
      <c r="AP104" s="24" t="n"/>
      <c r="AQ104" s="24" t="n"/>
      <c r="AR104" s="24" t="n"/>
      <c r="AS104" s="24" t="n"/>
      <c r="AT104" s="25">
        <f>SUM(H104:AL104)</f>
        <v/>
      </c>
      <c r="AU104" s="24" t="n"/>
      <c r="AV104" s="25">
        <f>SUM(J104,K104,Q104,R104,X104,Y104,AD104,AE104,AF104)</f>
        <v/>
      </c>
      <c r="AW104" s="24" t="n"/>
    </row>
    <row r="105" spans="1:49">
      <c r="A105" s="26" t="n">
        <v>99</v>
      </c>
      <c r="B105" s="26" t="s">
        <v>96</v>
      </c>
      <c r="C105" s="26" t="s">
        <v>74</v>
      </c>
      <c r="D105" s="26" t="s">
        <v>97</v>
      </c>
      <c r="E105" s="26" t="s">
        <v>33</v>
      </c>
      <c r="F105" s="26" t="n"/>
      <c r="G105" s="26" t="n"/>
      <c r="H105" s="26" t="n">
        <v>8</v>
      </c>
      <c r="I105" s="26" t="n">
        <v>8</v>
      </c>
      <c r="J105" s="26" t="n">
        <v>0</v>
      </c>
      <c r="K105" s="26" t="n">
        <v>0</v>
      </c>
      <c r="L105" s="26" t="n">
        <v>8</v>
      </c>
      <c r="M105" s="26" t="n">
        <v>8</v>
      </c>
      <c r="N105" s="26" t="n">
        <v>8</v>
      </c>
      <c r="O105" s="26" t="n">
        <v>8</v>
      </c>
      <c r="P105" s="26" t="n">
        <v>8</v>
      </c>
      <c r="Q105" s="26" t="n">
        <v>0</v>
      </c>
      <c r="R105" s="26" t="n">
        <v>0</v>
      </c>
      <c r="S105" s="26" t="n">
        <v>8</v>
      </c>
      <c r="T105" s="26" t="n">
        <v>0</v>
      </c>
      <c r="U105" s="26" t="n">
        <v>0</v>
      </c>
      <c r="V105" s="26" t="n">
        <v>0</v>
      </c>
      <c r="W105" s="26" t="n">
        <v>0</v>
      </c>
      <c r="X105" s="26" t="n">
        <v>0</v>
      </c>
      <c r="Y105" s="26" t="n">
        <v>0</v>
      </c>
      <c r="Z105" s="26" t="n">
        <v>0</v>
      </c>
      <c r="AA105" s="26" t="n">
        <v>0</v>
      </c>
      <c r="AB105" s="26" t="n">
        <v>8</v>
      </c>
      <c r="AC105" s="26" t="n">
        <v>7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6" t="n">
        <v>0</v>
      </c>
      <c r="AJ105" s="26" t="n">
        <v>0</v>
      </c>
      <c r="AK105" s="26" t="n"/>
      <c r="AL105" s="26" t="n"/>
      <c r="AM105" s="26">
        <f>COUNT(IF(SUM(H103,H97,H92,H91,H96,H101,H95,H99,H94,H102,H104,H90,H93,H89,H100,H98)&gt;0,1,"FALSE"),IF(SUM(I92,I104,I102,I94,I98,I97,I96,I100,I95,I99,I93,I90,I89,I101,I103,I91)&gt;0,1,"FALSE"),IF(SUM(J89,J93,J103,J101,J104,J97,J100,J95,J98,J94,J99,J90,J92,J91,J96,J102)&gt;0,1,"FALSE"),IF(SUM(K100,K102,K98,K99,K95,K92,K93,K89,K91,K96,K97,K103,K101,K104,K94,K90)&gt;0,1,"FALSE"),IF(SUM(L89,L101,L98,L94,L100,L103,L93,L99,L104,L102,L95,L92,L90,L97,L91,L96)&gt;0,1,"FALSE"),IF(SUM(M93,M100,M104,M89,M95,M91,M99,M97,M101,M102,M92,M103,M90,M94,M96,M98)&gt;0,1,"FALSE"),IF(SUM(N103,N97,N96,N90,N102,N95,N89,N91,N104,N94,N92,N93,N100,N98,N99,N101)&gt;0,1,"FALSE"),IF(SUM(O100,O90,O94,O96,O98,O102,O103,O97,O91,O92,O104,O93,O89,O99,O101,O95)&gt;0,1,"FALSE"),IF(SUM(P96,P92,P99,P104,P91,P102,P95,P93,P90,P94,P100,P98,P103,P89,P97,P101)&gt;0,1,"FALSE"),IF(SUM(Q102,Q92,Q89,Q100,Q93,Q96,Q103,Q90,Q101,Q91,Q104,Q97,Q95,Q99,Q98,Q94)&gt;0,1,"FALSE"),IF(SUM(R99,R94,R95,R90,R89,R97,R98,R104,R103,R91,R102,R101,R93,R92,R96,R100)&gt;0,1,"FALSE"),IF(SUM(S96,S103,S91,S99,S98,S104,S90,S89,S101,S102,S97,S100,S94,S93,S95,S92)&gt;0,1,"FALSE"),IF(SUM(T89)&gt;0,1,"FALSE"),IF(SUM(U89)&gt;0,1,"FALSE"),IF(SUM(V89)&gt;0,1,"FALSE"),IF(SUM(W89)&gt;0,1,"FALSE"),IF(SUM(X89)&gt;0,1,"FALSE"),IF(SUM(Y89)&gt;0,1,"FALSE"),IF(SUM(Z89)&gt;0,1,"FALSE"),IF(SUM(AA89)&gt;0,1,"FALSE"),IF(SUM(AB98,AB95,AB103,AB90,AB100,AB93,AB92,AB101,AB89,AB96,AB97,AB99,AB94,AB91,AB102)&gt;0,1,"FALSE"),IF(SUM(AC102,AC100,AC92,AC91,AC97,AC98,AC93,AC101,AC95,AC103,AC89,AC99,AC90,AC96,AC94)&gt;0,1,"FALSE"),IF(SUM(AD97,AD102,AD99,AD91,AD100,AD94,AD93,AD90,AD92,AD98,AD95,AD89,AD101,AD96,AD103)&gt;0,1,"FALSE"),IF(SUM(AE96,AE103,AE91,AE90,AE89,AE99,AE102,AE98,AE94,AE97,AE100,AE101,AE95,AE93,AE92)&gt;0,1,"FALSE"),IF(SUM(AF95,AF93,AF91,AF96,AF99,AF100,AF103,AF97,AF102,AF101,AF89,AF98,AF94,AF90,AF92)&gt;0,1,"FALSE"),IF(SUM(AG89)&gt;0,1,"FALSE"),IF(SUM(AH89)&gt;0,1,"FALSE"),IF(SUM(AI89)&gt;0,1,"FALSE"),IF(SUM(AJ89)&gt;0,1,"FALSE"))</f>
        <v/>
      </c>
      <c r="AN105" s="26" t="n"/>
      <c r="AO105" s="26">
        <f>MAX(AO89:AO104)</f>
        <v/>
      </c>
      <c r="AP105" s="26">
        <f>MAX(AP89:AP104)</f>
        <v/>
      </c>
      <c r="AQ105" s="26">
        <f>MAX(AQ89:AQ104)</f>
        <v/>
      </c>
      <c r="AR105" s="26">
        <f>MAX(AR89:AR104)</f>
        <v/>
      </c>
      <c r="AS105" s="26">
        <f>SUM(AS89:AS104)</f>
        <v/>
      </c>
      <c r="AT105" s="26">
        <f>SUM(AT89:AT104)</f>
        <v/>
      </c>
      <c r="AU105" s="26">
        <f>SUM(AU89:AU104)</f>
        <v/>
      </c>
      <c r="AV105" s="26">
        <f>SUM(AV89:AV104)</f>
        <v/>
      </c>
      <c r="AW105" s="26">
        <f>SUM(AW89:AW104)</f>
        <v/>
      </c>
    </row>
    <row r="106" spans="1:49">
      <c r="A106" s="24" t="n">
        <v>100</v>
      </c>
      <c r="B106" s="24" t="s">
        <v>99</v>
      </c>
      <c r="C106" s="24" t="s">
        <v>74</v>
      </c>
      <c r="D106" s="24" t="s">
        <v>100</v>
      </c>
      <c r="E106" s="24" t="s">
        <v>43</v>
      </c>
      <c r="F106" s="24" t="s">
        <v>32</v>
      </c>
      <c r="G106" s="24" t="n"/>
      <c r="H106" s="24" t="n">
        <v>8</v>
      </c>
      <c r="I106" s="24" t="n">
        <v>8</v>
      </c>
      <c r="J106" s="24" t="s">
        <v>7</v>
      </c>
      <c r="K106" s="24" t="s">
        <v>7</v>
      </c>
      <c r="L106" s="24" t="n">
        <v>8</v>
      </c>
      <c r="M106" s="24" t="n">
        <v>8</v>
      </c>
      <c r="N106" s="24" t="n">
        <v>8</v>
      </c>
      <c r="O106" s="24" t="n">
        <v>8</v>
      </c>
      <c r="P106" s="24" t="n">
        <v>8</v>
      </c>
      <c r="Q106" s="24" t="s">
        <v>7</v>
      </c>
      <c r="R106" s="24" t="s">
        <v>7</v>
      </c>
      <c r="S106" s="24" t="n">
        <v>8</v>
      </c>
      <c r="T106" s="24" t="n">
        <v>8</v>
      </c>
      <c r="U106" s="24" t="n">
        <v>8</v>
      </c>
      <c r="V106" s="24" t="n">
        <v>8</v>
      </c>
      <c r="W106" s="24" t="n">
        <v>8</v>
      </c>
      <c r="X106" s="24" t="s">
        <v>7</v>
      </c>
      <c r="Y106" s="24" t="s">
        <v>7</v>
      </c>
      <c r="Z106" s="24" t="n">
        <v>8</v>
      </c>
      <c r="AA106" s="24" t="n">
        <v>8</v>
      </c>
      <c r="AB106" s="24" t="n">
        <v>8</v>
      </c>
      <c r="AC106" s="24" t="n">
        <v>7</v>
      </c>
      <c r="AD106" s="24" t="s">
        <v>7</v>
      </c>
      <c r="AE106" s="24" t="s">
        <v>7</v>
      </c>
      <c r="AF106" s="24" t="s">
        <v>7</v>
      </c>
      <c r="AG106" s="24" t="n">
        <v>8</v>
      </c>
      <c r="AH106" s="24" t="n">
        <v>8</v>
      </c>
      <c r="AI106" s="24" t="n">
        <v>8</v>
      </c>
      <c r="AJ106" s="24" t="n">
        <v>8</v>
      </c>
      <c r="AK106" s="24" t="n"/>
      <c r="AL106" s="24" t="n"/>
      <c r="AM106" s="25">
        <f>COUNT(H106:AL106)</f>
        <v/>
      </c>
      <c r="AN106" s="24" t="n"/>
      <c r="AO106" s="25">
        <f>COUNTIF(H106:AL106,"О")</f>
        <v/>
      </c>
      <c r="AP106" s="25">
        <f>COUNTIF(H106:AL106,"От")</f>
        <v/>
      </c>
      <c r="AQ106" s="25">
        <f>COUNTIF(H106:AL106,"Б")</f>
        <v/>
      </c>
      <c r="AR106" s="25">
        <f>COUNTIF(H106:AL106,"Н")</f>
        <v/>
      </c>
      <c r="AS106" s="24" t="n"/>
      <c r="AT106" s="25">
        <f>SUM(H106:AL106)</f>
        <v/>
      </c>
      <c r="AU106" s="24" t="n"/>
      <c r="AV106" s="25">
        <f>SUM(J106,K106,Q106,R106,X106,Y106,AD106,AE106,AF106)</f>
        <v/>
      </c>
      <c r="AW106" s="24" t="n"/>
    </row>
    <row r="107" spans="1:49">
      <c r="A107" s="24" t="n">
        <v>101</v>
      </c>
      <c r="B107" s="24" t="s">
        <v>99</v>
      </c>
      <c r="C107" s="24" t="s">
        <v>74</v>
      </c>
      <c r="D107" s="24" t="s">
        <v>100</v>
      </c>
      <c r="E107" s="24" t="s">
        <v>90</v>
      </c>
      <c r="F107" s="24" t="s">
        <v>32</v>
      </c>
      <c r="G107" s="24" t="n"/>
      <c r="H107" s="24" t="n"/>
      <c r="I107" s="24" t="n"/>
      <c r="J107" s="24" t="n"/>
      <c r="K107" s="24" t="n"/>
      <c r="L107" s="24" t="n"/>
      <c r="M107" s="24" t="n"/>
      <c r="N107" s="24" t="n"/>
      <c r="O107" s="24" t="n"/>
      <c r="P107" s="24" t="n"/>
      <c r="Q107" s="24" t="n"/>
      <c r="R107" s="24" t="n"/>
      <c r="S107" s="24" t="n"/>
      <c r="T107" s="24" t="n"/>
      <c r="U107" s="24" t="n"/>
      <c r="V107" s="24" t="n"/>
      <c r="W107" s="24" t="n"/>
      <c r="X107" s="24" t="n"/>
      <c r="Y107" s="24" t="n"/>
      <c r="Z107" s="24" t="n"/>
      <c r="AA107" s="24" t="n"/>
      <c r="AB107" s="24" t="n"/>
      <c r="AC107" s="24" t="n"/>
      <c r="AD107" s="24" t="n"/>
      <c r="AE107" s="24" t="n"/>
      <c r="AF107" s="24" t="n"/>
      <c r="AG107" s="24" t="n"/>
      <c r="AH107" s="24" t="n"/>
      <c r="AI107" s="24" t="n"/>
      <c r="AJ107" s="24" t="n"/>
      <c r="AK107" s="24" t="n"/>
      <c r="AL107" s="24" t="n"/>
      <c r="AM107" s="25">
        <f>COUNT(H107:AL107)</f>
        <v/>
      </c>
      <c r="AN107" s="24" t="n"/>
      <c r="AO107" s="24" t="n"/>
      <c r="AP107" s="24" t="n"/>
      <c r="AQ107" s="24" t="n"/>
      <c r="AR107" s="24" t="n"/>
      <c r="AS107" s="24" t="n"/>
      <c r="AT107" s="25">
        <f>SUM(H107:AL107)</f>
        <v/>
      </c>
      <c r="AU107" s="24" t="n"/>
      <c r="AV107" s="25">
        <f>SUM(J107,K107,Q107,R107,X107,Y107,AD107,AE107,AF107)</f>
        <v/>
      </c>
      <c r="AW107" s="24" t="n"/>
    </row>
    <row r="108" spans="1:49">
      <c r="A108" s="24" t="n">
        <v>102</v>
      </c>
      <c r="B108" s="24" t="s">
        <v>99</v>
      </c>
      <c r="C108" s="24" t="s">
        <v>74</v>
      </c>
      <c r="D108" s="24" t="s">
        <v>100</v>
      </c>
      <c r="E108" s="24" t="s">
        <v>65</v>
      </c>
      <c r="F108" s="24" t="s">
        <v>32</v>
      </c>
      <c r="G108" s="24" t="n"/>
      <c r="H108" s="24" t="n"/>
      <c r="I108" s="24" t="n"/>
      <c r="J108" s="24" t="n"/>
      <c r="K108" s="24" t="n"/>
      <c r="L108" s="24" t="n"/>
      <c r="M108" s="24" t="n"/>
      <c r="N108" s="24" t="n"/>
      <c r="O108" s="24" t="n"/>
      <c r="P108" s="24" t="n"/>
      <c r="Q108" s="24" t="n"/>
      <c r="R108" s="24" t="n"/>
      <c r="S108" s="24" t="n"/>
      <c r="T108" s="24" t="n"/>
      <c r="U108" s="24" t="n"/>
      <c r="V108" s="24" t="n"/>
      <c r="W108" s="24" t="n"/>
      <c r="X108" s="24" t="n"/>
      <c r="Y108" s="24" t="n"/>
      <c r="Z108" s="24" t="n"/>
      <c r="AA108" s="24" t="n"/>
      <c r="AB108" s="24" t="n"/>
      <c r="AC108" s="24" t="n"/>
      <c r="AD108" s="24" t="n"/>
      <c r="AE108" s="24" t="n"/>
      <c r="AF108" s="24" t="n"/>
      <c r="AG108" s="24" t="n"/>
      <c r="AH108" s="24" t="n"/>
      <c r="AI108" s="24" t="n"/>
      <c r="AJ108" s="24" t="n"/>
      <c r="AK108" s="24" t="n"/>
      <c r="AL108" s="24" t="n"/>
      <c r="AM108" s="25">
        <f>COUNT(H108:AL108)</f>
        <v/>
      </c>
      <c r="AN108" s="24" t="n"/>
      <c r="AO108" s="24" t="n"/>
      <c r="AP108" s="24" t="n"/>
      <c r="AQ108" s="24" t="n"/>
      <c r="AR108" s="24" t="n"/>
      <c r="AS108" s="24" t="n"/>
      <c r="AT108" s="25">
        <f>SUM(H108:AL108)</f>
        <v/>
      </c>
      <c r="AU108" s="24" t="n"/>
      <c r="AV108" s="25">
        <f>SUM(J108,K108,Q108,R108,X108,Y108,AD108,AE108,AF108)</f>
        <v/>
      </c>
      <c r="AW108" s="24" t="n"/>
    </row>
    <row r="109" spans="1:49">
      <c r="A109" s="24" t="n">
        <v>103</v>
      </c>
      <c r="B109" s="24" t="s">
        <v>99</v>
      </c>
      <c r="C109" s="24" t="s">
        <v>74</v>
      </c>
      <c r="D109" s="24" t="s">
        <v>100</v>
      </c>
      <c r="E109" s="24" t="s">
        <v>86</v>
      </c>
      <c r="F109" s="24" t="s">
        <v>32</v>
      </c>
      <c r="G109" s="24" t="n"/>
      <c r="H109" s="24" t="n"/>
      <c r="I109" s="24" t="n"/>
      <c r="J109" s="24" t="n"/>
      <c r="K109" s="24" t="n"/>
      <c r="L109" s="24" t="n"/>
      <c r="M109" s="24" t="n"/>
      <c r="N109" s="24" t="n"/>
      <c r="O109" s="24" t="n"/>
      <c r="P109" s="24" t="n"/>
      <c r="Q109" s="24" t="n"/>
      <c r="R109" s="24" t="n"/>
      <c r="S109" s="24" t="n"/>
      <c r="T109" s="24" t="n"/>
      <c r="U109" s="24" t="n"/>
      <c r="V109" s="24" t="n"/>
      <c r="W109" s="24" t="n"/>
      <c r="X109" s="24" t="n"/>
      <c r="Y109" s="24" t="n"/>
      <c r="Z109" s="24" t="n"/>
      <c r="AA109" s="24" t="n"/>
      <c r="AB109" s="24" t="n"/>
      <c r="AC109" s="24" t="n"/>
      <c r="AD109" s="24" t="n"/>
      <c r="AE109" s="24" t="n"/>
      <c r="AF109" s="24" t="n"/>
      <c r="AG109" s="24" t="n"/>
      <c r="AH109" s="24" t="n"/>
      <c r="AI109" s="24" t="n"/>
      <c r="AJ109" s="24" t="n"/>
      <c r="AK109" s="24" t="n"/>
      <c r="AL109" s="24" t="n"/>
      <c r="AM109" s="25">
        <f>COUNT(H109:AL109)</f>
        <v/>
      </c>
      <c r="AN109" s="24" t="n"/>
      <c r="AO109" s="24" t="n"/>
      <c r="AP109" s="24" t="n"/>
      <c r="AQ109" s="24" t="n"/>
      <c r="AR109" s="24" t="n"/>
      <c r="AS109" s="24" t="n"/>
      <c r="AT109" s="25">
        <f>SUM(H109:AL109)</f>
        <v/>
      </c>
      <c r="AU109" s="24" t="n"/>
      <c r="AV109" s="25">
        <f>SUM(J109,K109,Q109,R109,X109,Y109,AD109,AE109,AF109)</f>
        <v/>
      </c>
      <c r="AW109" s="24" t="n"/>
    </row>
    <row r="110" spans="1:49">
      <c r="A110" s="24" t="n">
        <v>104</v>
      </c>
      <c r="B110" s="24" t="s">
        <v>99</v>
      </c>
      <c r="C110" s="24" t="s">
        <v>74</v>
      </c>
      <c r="D110" s="24" t="s">
        <v>100</v>
      </c>
      <c r="E110" s="24" t="s">
        <v>87</v>
      </c>
      <c r="F110" s="24" t="s">
        <v>32</v>
      </c>
      <c r="G110" s="2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  <c r="AC110" s="24" t="n"/>
      <c r="AD110" s="24" t="n"/>
      <c r="AE110" s="24" t="n"/>
      <c r="AF110" s="24" t="n"/>
      <c r="AG110" s="24" t="n"/>
      <c r="AH110" s="24" t="n"/>
      <c r="AI110" s="24" t="n"/>
      <c r="AJ110" s="24" t="n"/>
      <c r="AK110" s="24" t="n"/>
      <c r="AL110" s="24" t="n"/>
      <c r="AM110" s="25">
        <f>COUNT(H110:AL110)</f>
        <v/>
      </c>
      <c r="AN110" s="24" t="n"/>
      <c r="AO110" s="24" t="n"/>
      <c r="AP110" s="24" t="n"/>
      <c r="AQ110" s="24" t="n"/>
      <c r="AR110" s="24" t="n"/>
      <c r="AS110" s="24" t="n"/>
      <c r="AT110" s="25">
        <f>SUM(H110:AL110)</f>
        <v/>
      </c>
      <c r="AU110" s="24" t="n"/>
      <c r="AV110" s="25">
        <f>SUM(J110,K110,Q110,R110,X110,Y110,AD110,AE110,AF110)</f>
        <v/>
      </c>
      <c r="AW110" s="24" t="n"/>
    </row>
    <row r="111" spans="1:49">
      <c r="A111" s="24" t="n">
        <v>105</v>
      </c>
      <c r="B111" s="24" t="s">
        <v>99</v>
      </c>
      <c r="C111" s="24" t="s">
        <v>74</v>
      </c>
      <c r="D111" s="24" t="s">
        <v>100</v>
      </c>
      <c r="E111" s="24" t="s">
        <v>83</v>
      </c>
      <c r="F111" s="24" t="s">
        <v>32</v>
      </c>
      <c r="G111" s="24" t="n"/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5">
        <f>COUNT(H111:AL111)</f>
        <v/>
      </c>
      <c r="AN111" s="24" t="n"/>
      <c r="AO111" s="24" t="n"/>
      <c r="AP111" s="24" t="n"/>
      <c r="AQ111" s="24" t="n"/>
      <c r="AR111" s="24" t="n"/>
      <c r="AS111" s="24" t="n"/>
      <c r="AT111" s="25">
        <f>SUM(H111:AL111)</f>
        <v/>
      </c>
      <c r="AU111" s="24" t="n"/>
      <c r="AV111" s="25">
        <f>SUM(J111,K111,Q111,R111,X111,Y111,AD111,AE111,AF111)</f>
        <v/>
      </c>
      <c r="AW111" s="24" t="n"/>
    </row>
    <row r="112" spans="1:49">
      <c r="A112" s="24" t="n">
        <v>106</v>
      </c>
      <c r="B112" s="24" t="s">
        <v>99</v>
      </c>
      <c r="C112" s="24" t="s">
        <v>74</v>
      </c>
      <c r="D112" s="24" t="s">
        <v>100</v>
      </c>
      <c r="E112" s="24" t="s">
        <v>79</v>
      </c>
      <c r="F112" s="24" t="s">
        <v>32</v>
      </c>
      <c r="G112" s="2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  <c r="AC112" s="24" t="n"/>
      <c r="AD112" s="24" t="n"/>
      <c r="AE112" s="24" t="n"/>
      <c r="AF112" s="24" t="n"/>
      <c r="AG112" s="24" t="n"/>
      <c r="AH112" s="24" t="n"/>
      <c r="AI112" s="24" t="n"/>
      <c r="AJ112" s="24" t="n"/>
      <c r="AK112" s="24" t="n"/>
      <c r="AL112" s="24" t="n"/>
      <c r="AM112" s="25">
        <f>COUNT(H112:AL112)</f>
        <v/>
      </c>
      <c r="AN112" s="24" t="n"/>
      <c r="AO112" s="24" t="n"/>
      <c r="AP112" s="24" t="n"/>
      <c r="AQ112" s="24" t="n"/>
      <c r="AR112" s="24" t="n"/>
      <c r="AS112" s="24" t="n"/>
      <c r="AT112" s="25">
        <f>SUM(H112:AL112)</f>
        <v/>
      </c>
      <c r="AU112" s="24" t="n"/>
      <c r="AV112" s="25">
        <f>SUM(J112,K112,Q112,R112,X112,Y112,AD112,AE112,AF112)</f>
        <v/>
      </c>
      <c r="AW112" s="24" t="n"/>
    </row>
    <row r="113" spans="1:49">
      <c r="A113" s="24" t="n">
        <v>107</v>
      </c>
      <c r="B113" s="24" t="s">
        <v>99</v>
      </c>
      <c r="C113" s="24" t="s">
        <v>74</v>
      </c>
      <c r="D113" s="24" t="s">
        <v>100</v>
      </c>
      <c r="E113" s="24" t="s">
        <v>76</v>
      </c>
      <c r="F113" s="24" t="s">
        <v>32</v>
      </c>
      <c r="G113" s="24" t="n"/>
      <c r="H113" s="24" t="n"/>
      <c r="I113" s="24" t="n"/>
      <c r="J113" s="24" t="n"/>
      <c r="K113" s="24" t="n"/>
      <c r="L113" s="24" t="n"/>
      <c r="M113" s="24" t="n"/>
      <c r="N113" s="24" t="n"/>
      <c r="O113" s="24" t="n"/>
      <c r="P113" s="24" t="n"/>
      <c r="Q113" s="24" t="n"/>
      <c r="R113" s="24" t="n"/>
      <c r="S113" s="24" t="n"/>
      <c r="T113" s="24" t="n"/>
      <c r="U113" s="24" t="n"/>
      <c r="V113" s="24" t="n"/>
      <c r="W113" s="24" t="n"/>
      <c r="X113" s="24" t="n"/>
      <c r="Y113" s="24" t="n"/>
      <c r="Z113" s="24" t="n"/>
      <c r="AA113" s="24" t="n"/>
      <c r="AB113" s="24" t="n"/>
      <c r="AC113" s="24" t="n"/>
      <c r="AD113" s="24" t="n"/>
      <c r="AE113" s="24" t="n"/>
      <c r="AF113" s="24" t="n"/>
      <c r="AG113" s="24" t="n"/>
      <c r="AH113" s="24" t="n"/>
      <c r="AI113" s="24" t="n"/>
      <c r="AJ113" s="24" t="n"/>
      <c r="AK113" s="24" t="n"/>
      <c r="AL113" s="24" t="n"/>
      <c r="AM113" s="25">
        <f>COUNT(H113:AL113)</f>
        <v/>
      </c>
      <c r="AN113" s="24" t="n"/>
      <c r="AO113" s="24" t="n"/>
      <c r="AP113" s="24" t="n"/>
      <c r="AQ113" s="24" t="n"/>
      <c r="AR113" s="24" t="n"/>
      <c r="AS113" s="24" t="n"/>
      <c r="AT113" s="25">
        <f>SUM(H113:AL113)</f>
        <v/>
      </c>
      <c r="AU113" s="24" t="n"/>
      <c r="AV113" s="25">
        <f>SUM(J113,K113,Q113,R113,X113,Y113,AD113,AE113,AF113)</f>
        <v/>
      </c>
      <c r="AW113" s="24" t="n"/>
    </row>
    <row r="114" spans="1:49">
      <c r="A114" s="24" t="n">
        <v>108</v>
      </c>
      <c r="B114" s="24" t="s">
        <v>99</v>
      </c>
      <c r="C114" s="24" t="s">
        <v>74</v>
      </c>
      <c r="D114" s="24" t="s">
        <v>100</v>
      </c>
      <c r="E114" s="24" t="s">
        <v>81</v>
      </c>
      <c r="F114" s="24" t="s">
        <v>32</v>
      </c>
      <c r="G114" s="24" t="n"/>
      <c r="H114" s="24" t="n"/>
      <c r="I114" s="24" t="n"/>
      <c r="J114" s="24" t="n"/>
      <c r="K114" s="24" t="n"/>
      <c r="L114" s="24" t="n"/>
      <c r="M114" s="24" t="n"/>
      <c r="N114" s="24" t="n"/>
      <c r="O114" s="24" t="n"/>
      <c r="P114" s="24" t="n"/>
      <c r="Q114" s="24" t="n"/>
      <c r="R114" s="24" t="n"/>
      <c r="S114" s="24" t="n"/>
      <c r="T114" s="24" t="n"/>
      <c r="U114" s="24" t="n"/>
      <c r="V114" s="24" t="n"/>
      <c r="W114" s="24" t="n"/>
      <c r="X114" s="24" t="n"/>
      <c r="Y114" s="24" t="n"/>
      <c r="Z114" s="24" t="n"/>
      <c r="AA114" s="24" t="n"/>
      <c r="AB114" s="24" t="n"/>
      <c r="AC114" s="24" t="n"/>
      <c r="AD114" s="24" t="n"/>
      <c r="AE114" s="24" t="n"/>
      <c r="AF114" s="24" t="n"/>
      <c r="AG114" s="24" t="n"/>
      <c r="AH114" s="24" t="n"/>
      <c r="AI114" s="24" t="n"/>
      <c r="AJ114" s="24" t="n"/>
      <c r="AK114" s="24" t="n"/>
      <c r="AL114" s="24" t="n"/>
      <c r="AM114" s="25">
        <f>COUNT(H114:AL114)</f>
        <v/>
      </c>
      <c r="AN114" s="24" t="n"/>
      <c r="AO114" s="24" t="n"/>
      <c r="AP114" s="24" t="n"/>
      <c r="AQ114" s="24" t="n"/>
      <c r="AR114" s="24" t="n"/>
      <c r="AS114" s="24" t="n"/>
      <c r="AT114" s="25">
        <f>SUM(H114:AL114)</f>
        <v/>
      </c>
      <c r="AU114" s="24" t="n"/>
      <c r="AV114" s="25">
        <f>SUM(J114,K114,Q114,R114,X114,Y114,AD114,AE114,AF114)</f>
        <v/>
      </c>
      <c r="AW114" s="24" t="n"/>
    </row>
    <row r="115" spans="1:49">
      <c r="A115" s="24" t="n">
        <v>109</v>
      </c>
      <c r="B115" s="24" t="s">
        <v>99</v>
      </c>
      <c r="C115" s="24" t="s">
        <v>74</v>
      </c>
      <c r="D115" s="24" t="s">
        <v>100</v>
      </c>
      <c r="E115" s="24" t="s">
        <v>88</v>
      </c>
      <c r="F115" s="24" t="s">
        <v>32</v>
      </c>
      <c r="G115" s="24" t="n"/>
      <c r="H115" s="24" t="n"/>
      <c r="I115" s="24" t="n"/>
      <c r="J115" s="24" t="n"/>
      <c r="K115" s="24" t="n"/>
      <c r="L115" s="24" t="n"/>
      <c r="M115" s="24" t="n"/>
      <c r="N115" s="24" t="n"/>
      <c r="O115" s="24" t="n"/>
      <c r="P115" s="24" t="n"/>
      <c r="Q115" s="24" t="n"/>
      <c r="R115" s="24" t="n"/>
      <c r="S115" s="24" t="n"/>
      <c r="T115" s="24" t="n"/>
      <c r="U115" s="24" t="n"/>
      <c r="V115" s="24" t="n"/>
      <c r="W115" s="24" t="n"/>
      <c r="X115" s="24" t="n"/>
      <c r="Y115" s="24" t="n"/>
      <c r="Z115" s="24" t="n"/>
      <c r="AA115" s="24" t="n"/>
      <c r="AB115" s="24" t="n"/>
      <c r="AC115" s="24" t="n"/>
      <c r="AD115" s="24" t="n"/>
      <c r="AE115" s="24" t="n"/>
      <c r="AF115" s="24" t="n"/>
      <c r="AG115" s="24" t="n"/>
      <c r="AH115" s="24" t="n"/>
      <c r="AI115" s="24" t="n"/>
      <c r="AJ115" s="24" t="n"/>
      <c r="AK115" s="24" t="n"/>
      <c r="AL115" s="24" t="n"/>
      <c r="AM115" s="25">
        <f>COUNT(H115:AL115)</f>
        <v/>
      </c>
      <c r="AN115" s="24" t="n"/>
      <c r="AO115" s="24" t="n"/>
      <c r="AP115" s="24" t="n"/>
      <c r="AQ115" s="24" t="n"/>
      <c r="AR115" s="24" t="n"/>
      <c r="AS115" s="24" t="n"/>
      <c r="AT115" s="25">
        <f>SUM(H115:AL115)</f>
        <v/>
      </c>
      <c r="AU115" s="24" t="n"/>
      <c r="AV115" s="25">
        <f>SUM(J115,K115,Q115,R115,X115,Y115,AD115,AE115,AF115)</f>
        <v/>
      </c>
      <c r="AW115" s="24" t="n"/>
    </row>
    <row r="116" spans="1:49">
      <c r="A116" s="24" t="n">
        <v>110</v>
      </c>
      <c r="B116" s="24" t="s">
        <v>99</v>
      </c>
      <c r="C116" s="24" t="s">
        <v>74</v>
      </c>
      <c r="D116" s="24" t="s">
        <v>100</v>
      </c>
      <c r="E116" s="24" t="s">
        <v>56</v>
      </c>
      <c r="F116" s="24" t="s">
        <v>32</v>
      </c>
      <c r="G116" s="24" t="n"/>
      <c r="H116" s="24" t="n"/>
      <c r="I116" s="24" t="n"/>
      <c r="J116" s="24" t="n"/>
      <c r="K116" s="24" t="n"/>
      <c r="L116" s="24" t="n"/>
      <c r="M116" s="24" t="n"/>
      <c r="N116" s="24" t="n"/>
      <c r="O116" s="24" t="n"/>
      <c r="P116" s="24" t="n"/>
      <c r="Q116" s="24" t="n"/>
      <c r="R116" s="24" t="n"/>
      <c r="S116" s="24" t="n"/>
      <c r="T116" s="24" t="n"/>
      <c r="U116" s="24" t="n"/>
      <c r="V116" s="24" t="n"/>
      <c r="W116" s="24" t="n"/>
      <c r="X116" s="24" t="n"/>
      <c r="Y116" s="24" t="n"/>
      <c r="Z116" s="24" t="n"/>
      <c r="AA116" s="24" t="n"/>
      <c r="AB116" s="24" t="n"/>
      <c r="AC116" s="24" t="n"/>
      <c r="AD116" s="24" t="n"/>
      <c r="AE116" s="24" t="n"/>
      <c r="AF116" s="24" t="n"/>
      <c r="AG116" s="24" t="n"/>
      <c r="AH116" s="24" t="n"/>
      <c r="AI116" s="24" t="n"/>
      <c r="AJ116" s="24" t="n"/>
      <c r="AK116" s="24" t="n"/>
      <c r="AL116" s="24" t="n"/>
      <c r="AM116" s="25">
        <f>COUNT(H116:AL116)</f>
        <v/>
      </c>
      <c r="AN116" s="24" t="n"/>
      <c r="AO116" s="24" t="n"/>
      <c r="AP116" s="24" t="n"/>
      <c r="AQ116" s="24" t="n"/>
      <c r="AR116" s="24" t="n"/>
      <c r="AS116" s="24" t="n"/>
      <c r="AT116" s="25">
        <f>SUM(H116:AL116)</f>
        <v/>
      </c>
      <c r="AU116" s="24" t="n"/>
      <c r="AV116" s="25">
        <f>SUM(J116,K116,Q116,R116,X116,Y116,AD116,AE116,AF116)</f>
        <v/>
      </c>
      <c r="AW116" s="24" t="n"/>
    </row>
    <row r="117" spans="1:49">
      <c r="A117" s="24" t="n">
        <v>111</v>
      </c>
      <c r="B117" s="24" t="s">
        <v>99</v>
      </c>
      <c r="C117" s="24" t="s">
        <v>74</v>
      </c>
      <c r="D117" s="24" t="s">
        <v>100</v>
      </c>
      <c r="E117" s="24" t="s">
        <v>61</v>
      </c>
      <c r="F117" s="24" t="s">
        <v>32</v>
      </c>
      <c r="G117" s="24" t="n"/>
      <c r="H117" s="24" t="n"/>
      <c r="I117" s="24" t="n"/>
      <c r="J117" s="24" t="n"/>
      <c r="K117" s="24" t="n"/>
      <c r="L117" s="24" t="n"/>
      <c r="M117" s="24" t="n"/>
      <c r="N117" s="24" t="n"/>
      <c r="O117" s="24" t="n"/>
      <c r="P117" s="24" t="n"/>
      <c r="Q117" s="24" t="n"/>
      <c r="R117" s="24" t="n"/>
      <c r="S117" s="24" t="n"/>
      <c r="T117" s="24" t="n"/>
      <c r="U117" s="24" t="n"/>
      <c r="V117" s="24" t="n"/>
      <c r="W117" s="24" t="n"/>
      <c r="X117" s="24" t="n"/>
      <c r="Y117" s="24" t="n"/>
      <c r="Z117" s="24" t="n"/>
      <c r="AA117" s="24" t="n"/>
      <c r="AB117" s="24" t="n"/>
      <c r="AC117" s="24" t="n"/>
      <c r="AD117" s="24" t="n"/>
      <c r="AE117" s="24" t="n"/>
      <c r="AF117" s="24" t="n"/>
      <c r="AG117" s="24" t="n"/>
      <c r="AH117" s="24" t="n"/>
      <c r="AI117" s="24" t="n"/>
      <c r="AJ117" s="24" t="n"/>
      <c r="AK117" s="24" t="n"/>
      <c r="AL117" s="24" t="n"/>
      <c r="AM117" s="25">
        <f>COUNT(H117:AL117)</f>
        <v/>
      </c>
      <c r="AN117" s="24" t="n"/>
      <c r="AO117" s="24" t="n"/>
      <c r="AP117" s="24" t="n"/>
      <c r="AQ117" s="24" t="n"/>
      <c r="AR117" s="24" t="n"/>
      <c r="AS117" s="24" t="n"/>
      <c r="AT117" s="25">
        <f>SUM(H117:AL117)</f>
        <v/>
      </c>
      <c r="AU117" s="24" t="n"/>
      <c r="AV117" s="25">
        <f>SUM(J117,K117,Q117,R117,X117,Y117,AD117,AE117,AF117)</f>
        <v/>
      </c>
      <c r="AW117" s="24" t="n"/>
    </row>
    <row r="118" spans="1:49">
      <c r="A118" s="24" t="n">
        <v>112</v>
      </c>
      <c r="B118" s="24" t="s">
        <v>99</v>
      </c>
      <c r="C118" s="24" t="s">
        <v>74</v>
      </c>
      <c r="D118" s="24" t="s">
        <v>100</v>
      </c>
      <c r="E118" s="24" t="s">
        <v>85</v>
      </c>
      <c r="F118" s="24" t="s">
        <v>32</v>
      </c>
      <c r="G118" s="24" t="n"/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  <c r="AE118" s="24" t="n"/>
      <c r="AF118" s="24" t="n"/>
      <c r="AG118" s="24" t="n"/>
      <c r="AH118" s="24" t="n"/>
      <c r="AI118" s="24" t="n"/>
      <c r="AJ118" s="24" t="n"/>
      <c r="AK118" s="24" t="n"/>
      <c r="AL118" s="24" t="n"/>
      <c r="AM118" s="25">
        <f>COUNT(H118:AL118)</f>
        <v/>
      </c>
      <c r="AN118" s="24" t="n"/>
      <c r="AO118" s="24" t="n"/>
      <c r="AP118" s="24" t="n"/>
      <c r="AQ118" s="24" t="n"/>
      <c r="AR118" s="24" t="n"/>
      <c r="AS118" s="24" t="n"/>
      <c r="AT118" s="25">
        <f>SUM(H118:AL118)</f>
        <v/>
      </c>
      <c r="AU118" s="24" t="n"/>
      <c r="AV118" s="25">
        <f>SUM(J118,K118,Q118,R118,X118,Y118,AD118,AE118,AF118)</f>
        <v/>
      </c>
      <c r="AW118" s="24" t="n"/>
    </row>
    <row r="119" spans="1:49">
      <c r="A119" s="24" t="n">
        <v>113</v>
      </c>
      <c r="B119" s="24" t="s">
        <v>99</v>
      </c>
      <c r="C119" s="24" t="s">
        <v>74</v>
      </c>
      <c r="D119" s="24" t="s">
        <v>100</v>
      </c>
      <c r="E119" s="24" t="s">
        <v>82</v>
      </c>
      <c r="F119" s="24" t="s">
        <v>32</v>
      </c>
      <c r="G119" s="2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  <c r="AC119" s="24" t="n"/>
      <c r="AD119" s="24" t="n"/>
      <c r="AE119" s="24" t="n"/>
      <c r="AF119" s="24" t="n"/>
      <c r="AG119" s="24" t="n"/>
      <c r="AH119" s="24" t="n"/>
      <c r="AI119" s="24" t="n"/>
      <c r="AJ119" s="24" t="n"/>
      <c r="AK119" s="24" t="n"/>
      <c r="AL119" s="24" t="n"/>
      <c r="AM119" s="25">
        <f>COUNT(H119:AL119)</f>
        <v/>
      </c>
      <c r="AN119" s="24" t="n"/>
      <c r="AO119" s="24" t="n"/>
      <c r="AP119" s="24" t="n"/>
      <c r="AQ119" s="24" t="n"/>
      <c r="AR119" s="24" t="n"/>
      <c r="AS119" s="24" t="n"/>
      <c r="AT119" s="25">
        <f>SUM(H119:AL119)</f>
        <v/>
      </c>
      <c r="AU119" s="24" t="n"/>
      <c r="AV119" s="25">
        <f>SUM(J119,K119,Q119,R119,X119,Y119,AD119,AE119,AF119)</f>
        <v/>
      </c>
      <c r="AW119" s="24" t="n"/>
    </row>
    <row r="120" spans="1:49">
      <c r="A120" s="26" t="n">
        <v>114</v>
      </c>
      <c r="B120" s="26" t="s">
        <v>99</v>
      </c>
      <c r="C120" s="26" t="s">
        <v>74</v>
      </c>
      <c r="D120" s="26" t="s">
        <v>100</v>
      </c>
      <c r="E120" s="26" t="s">
        <v>33</v>
      </c>
      <c r="F120" s="26" t="n"/>
      <c r="G120" s="26" t="n"/>
      <c r="H120" s="26" t="n">
        <v>8</v>
      </c>
      <c r="I120" s="26" t="n">
        <v>8</v>
      </c>
      <c r="J120" s="26" t="n">
        <v>0</v>
      </c>
      <c r="K120" s="26" t="n">
        <v>0</v>
      </c>
      <c r="L120" s="26" t="n">
        <v>8</v>
      </c>
      <c r="M120" s="26" t="n">
        <v>8</v>
      </c>
      <c r="N120" s="26" t="n">
        <v>8</v>
      </c>
      <c r="O120" s="26" t="n">
        <v>8</v>
      </c>
      <c r="P120" s="26" t="n">
        <v>8</v>
      </c>
      <c r="Q120" s="26" t="n">
        <v>0</v>
      </c>
      <c r="R120" s="26" t="n">
        <v>0</v>
      </c>
      <c r="S120" s="26" t="n">
        <v>8</v>
      </c>
      <c r="T120" s="26" t="n">
        <v>8</v>
      </c>
      <c r="U120" s="26" t="n">
        <v>8</v>
      </c>
      <c r="V120" s="26" t="n">
        <v>8</v>
      </c>
      <c r="W120" s="26" t="n">
        <v>8</v>
      </c>
      <c r="X120" s="26" t="n">
        <v>0</v>
      </c>
      <c r="Y120" s="26" t="n">
        <v>0</v>
      </c>
      <c r="Z120" s="26" t="n">
        <v>8</v>
      </c>
      <c r="AA120" s="26" t="n">
        <v>8</v>
      </c>
      <c r="AB120" s="26" t="n">
        <v>8</v>
      </c>
      <c r="AC120" s="26" t="n">
        <v>7</v>
      </c>
      <c r="AD120" s="26" t="n">
        <v>0</v>
      </c>
      <c r="AE120" s="26" t="n">
        <v>0</v>
      </c>
      <c r="AF120" s="26" t="n">
        <v>0</v>
      </c>
      <c r="AG120" s="26" t="n">
        <v>8</v>
      </c>
      <c r="AH120" s="26" t="n">
        <v>8</v>
      </c>
      <c r="AI120" s="26" t="n">
        <v>8</v>
      </c>
      <c r="AJ120" s="26" t="n">
        <v>8</v>
      </c>
      <c r="AK120" s="26" t="n"/>
      <c r="AL120" s="26" t="n"/>
      <c r="AM120" s="26">
        <f>COUNT(IF(SUM(H119,H114,H110,H108,H115,H117,H111,H106,H112,H113,H118,H107,H109,H116)&gt;0,1,"FALSE"),IF(SUM(I115,I112,I113,I107,I109,I106,I119,I116,I114,I108,I118,I110,I111,I117)&gt;0,1,"FALSE"),IF(SUM(J111,J116,J106,J114,J117,J109,J119,J115,J108,J118,J112,J107,J110,J113)&gt;0,1,"FALSE"),IF(SUM(K109,K114,K111,K117,K115,K113,K118,K116,K119,K112,K106,K107,K108,K110)&gt;0,1,"FALSE"),IF(SUM(L114,L107,L115,L112,L117,L119,L116,L108,L111,L113,L110,L106,L118,L109)&gt;0,1,"FALSE"),IF(SUM(M109,M113,M117,M114,M106,M108,M116,M119,M112,M111,M107,M110,M118,M115)&gt;0,1,"FALSE"),IF(SUM(N108,N107,N113,N110,N118,N117,N111,N106,N115,N112,N119,N109,N116,N114)&gt;0,1,"FALSE"),IF(SUM(O117,O107,O108,O112,O106,O116,O109,O111,O119,O115,O114,O113,O110,O118)&gt;0,1,"FALSE"),IF(SUM(P110,P111,P117,P109,P114,P106,P116,P108,P112,P115,P118,P119,P113,P107)&gt;0,1,"FALSE"),IF(SUM(Q119,Q111,Q110,Q109,Q108,Q107,Q113,Q116,Q118,Q112,Q114,Q106,Q115,Q117)&gt;0,1,"FALSE"),IF(SUM(R115,R118,R119,R111,R110,R107,R116,R113,R108,R117,R114,R109,R112,R106)&gt;0,1,"FALSE"),IF(SUM(S113,S114,S119,S107,S109,S115,S112,S118,S117,S116,S108,S110,S106,S111)&gt;0,1,"FALSE"),IF(SUM(T113,T110,T109,T118,T119,T117,T106,T116,T111,T107,T115,T108,T112,T114)&gt;0,1,"FALSE"),IF(SUM(U110,U114,U115,U112,U118,U119,U116,U113,U109,U106,U117,U107,U108,U111)&gt;0,1,"FALSE"),IF(SUM(V107,V114,V116,V111,V110,V118,V113,V108,V112,V109,V106,V117,V115)&gt;0,1,"FALSE"),IF(SUM(W112,W110,W108,W107,W117,W109,W106,W111,W113,W114,W115,W118,W116)&gt;0,1,"FALSE"),IF(SUM(X116,X107,X110,X106,X118,X112,X114,X109,X117,X111,X115,X108,X113)&gt;0,1,"FALSE"),IF(SUM(Y110,Y111,Y117,Y116,Y113,Y109,Y108,Y107,Y115,Y112,Y114,Y118,Y106)&gt;0,1,"FALSE"),IF(SUM(Z118,Z111,Z109,Z117,Z107,Z114,Z115,Z108,Z116,Z112,Z113,Z110,Z106)&gt;0,1,"FALSE"),IF(SUM(AA110,AA115,AA114,AA117,AA107,AA116,AA111,AA109,AA106,AA108,AA118,AA113,AA112)&gt;0,1,"FALSE"),IF(SUM(AB115,AB116,AB108,AB118,AB111,AB114,AB106,AB107,AB117,AB110,AB112,AB109,AB113)&gt;0,1,"FALSE"),IF(SUM(AC118,AC110,AC115,AC116,AC109,AC114,AC107,AC112,AC117,AC111,AC106,AC113,AC108)&gt;0,1,"FALSE"),IF(SUM(AD112,AD114,AD118,AD106,AD108,AD116,AD117,AD107,AD115,AD109,AD110,AD111,AD113)&gt;0,1,"FALSE"),IF(SUM(AE111,AE108,AE112,AE107,AE109,AE116,AE114,AE117,AE106,AE118,AE115,AE113,AE110)&gt;0,1,"FALSE"),IF(SUM(AF117,AF111,AF118,AF114,AF110,AF107,AF108,AF116,AF112,AF115,AF113,AF106,AF109)&gt;0,1,"FALSE"),IF(SUM(AG106,AG114,AG108,AG115,AG111,AG107,AG116,AG118,AG117,AG112,AG110,AG113,AG109)&gt;0,1,"FALSE"),IF(SUM(AH108,AH110,AH118,AH106,AH113,AH112,AH115,AH117,AH114,AH111,AH109,AH107,AH116)&gt;0,1,"FALSE"),IF(SUM(AI118,AI116,AI110,AI113,AI117,AI115,AI106,AI109,AI114,AI108,AI107,AI112,AI111)&gt;0,1,"FALSE"),IF(SUM(AJ118,AJ116,AJ108,AJ117,AJ110,AJ115,AJ107,AJ111,AJ112,AJ114,AJ113,AJ109,AJ106)&gt;0,1,"FALSE"))</f>
        <v/>
      </c>
      <c r="AN120" s="26" t="n"/>
      <c r="AO120" s="26">
        <f>MAX(AO106:AO119)</f>
        <v/>
      </c>
      <c r="AP120" s="26">
        <f>MAX(AP106:AP119)</f>
        <v/>
      </c>
      <c r="AQ120" s="26">
        <f>MAX(AQ106:AQ119)</f>
        <v/>
      </c>
      <c r="AR120" s="26">
        <f>MAX(AR106:AR119)</f>
        <v/>
      </c>
      <c r="AS120" s="26">
        <f>SUM(AS106:AS119)</f>
        <v/>
      </c>
      <c r="AT120" s="26">
        <f>SUM(AT106:AT119)</f>
        <v/>
      </c>
      <c r="AU120" s="26">
        <f>SUM(AU106:AU119)</f>
        <v/>
      </c>
      <c r="AV120" s="26">
        <f>SUM(AV106:AV119)</f>
        <v/>
      </c>
      <c r="AW120" s="26">
        <f>SUM(AW106:AW119)</f>
        <v/>
      </c>
    </row>
    <row r="121" spans="1:49">
      <c r="A121" s="24" t="n">
        <v>115</v>
      </c>
      <c r="B121" s="24" t="s">
        <v>101</v>
      </c>
      <c r="C121" s="24" t="s">
        <v>74</v>
      </c>
      <c r="D121" s="24" t="s">
        <v>72</v>
      </c>
      <c r="E121" s="24" t="s">
        <v>43</v>
      </c>
      <c r="F121" s="24" t="s">
        <v>32</v>
      </c>
      <c r="G121" s="24" t="n"/>
      <c r="H121" s="24" t="n">
        <v>0.65</v>
      </c>
      <c r="I121" s="24" t="n"/>
      <c r="J121" s="24" t="s">
        <v>7</v>
      </c>
      <c r="K121" s="24" t="s">
        <v>7</v>
      </c>
      <c r="L121" s="24" t="n"/>
      <c r="M121" s="24" t="n">
        <v>0.16667</v>
      </c>
      <c r="N121" s="24" t="n">
        <v>0.5</v>
      </c>
      <c r="O121" s="24" t="n">
        <v>0.8666700000000001</v>
      </c>
      <c r="P121" s="24" t="n">
        <v>0.65</v>
      </c>
      <c r="Q121" s="24" t="s">
        <v>7</v>
      </c>
      <c r="R121" s="24" t="s">
        <v>7</v>
      </c>
      <c r="S121" s="24" t="n">
        <v>0.51667</v>
      </c>
      <c r="T121" s="24" t="n">
        <v>0.4</v>
      </c>
      <c r="U121" s="24" t="n"/>
      <c r="V121" s="24" t="n"/>
      <c r="W121" s="24" t="n"/>
      <c r="X121" s="24" t="s">
        <v>7</v>
      </c>
      <c r="Y121" s="24" t="s">
        <v>7</v>
      </c>
      <c r="Z121" s="24" t="n"/>
      <c r="AA121" s="24" t="n"/>
      <c r="AB121" s="24" t="n"/>
      <c r="AC121" s="24" t="n"/>
      <c r="AD121" s="24" t="s">
        <v>7</v>
      </c>
      <c r="AE121" s="24" t="s">
        <v>7</v>
      </c>
      <c r="AF121" s="24" t="s">
        <v>7</v>
      </c>
      <c r="AG121" s="24" t="n"/>
      <c r="AH121" s="24" t="n"/>
      <c r="AI121" s="24" t="n"/>
      <c r="AJ121" s="24" t="n"/>
      <c r="AK121" s="24" t="n"/>
      <c r="AL121" s="24" t="n"/>
      <c r="AM121" s="25">
        <f>COUNT(H121:AL121)</f>
        <v/>
      </c>
      <c r="AN121" s="24" t="n"/>
      <c r="AO121" s="25">
        <f>COUNTIF(H121:AL121,"О")</f>
        <v/>
      </c>
      <c r="AP121" s="25">
        <f>COUNTIF(H121:AL121,"От")</f>
        <v/>
      </c>
      <c r="AQ121" s="25">
        <f>COUNTIF(H121:AL121,"Б")</f>
        <v/>
      </c>
      <c r="AR121" s="25">
        <f>COUNTIF(H121:AL121,"Н")</f>
        <v/>
      </c>
      <c r="AS121" s="24" t="n"/>
      <c r="AT121" s="25">
        <f>SUM(H121:AL121)</f>
        <v/>
      </c>
      <c r="AU121" s="24" t="n"/>
      <c r="AV121" s="25">
        <f>SUM(J121,K121,Q121,R121,X121,Y121,AD121,AE121,AF121)</f>
        <v/>
      </c>
      <c r="AW121" s="24" t="n"/>
    </row>
    <row r="122" spans="1:49">
      <c r="A122" s="24" t="n">
        <v>116</v>
      </c>
      <c r="B122" s="24" t="s">
        <v>101</v>
      </c>
      <c r="C122" s="24" t="s">
        <v>74</v>
      </c>
      <c r="D122" s="24" t="s">
        <v>72</v>
      </c>
      <c r="E122" s="24" t="s">
        <v>90</v>
      </c>
      <c r="F122" s="24" t="s">
        <v>32</v>
      </c>
      <c r="G122" s="24" t="n"/>
      <c r="H122" s="24" t="n"/>
      <c r="I122" s="24" t="n"/>
      <c r="J122" s="24" t="n"/>
      <c r="K122" s="24" t="n"/>
      <c r="L122" s="24" t="n"/>
      <c r="M122" s="24" t="n"/>
      <c r="N122" s="24" t="n"/>
      <c r="O122" s="24" t="n"/>
      <c r="P122" s="24" t="n"/>
      <c r="Q122" s="24" t="n"/>
      <c r="R122" s="24" t="n"/>
      <c r="S122" s="24" t="n"/>
      <c r="T122" s="24" t="n"/>
      <c r="U122" s="24" t="n"/>
      <c r="V122" s="24" t="n"/>
      <c r="W122" s="24" t="n"/>
      <c r="X122" s="24" t="n"/>
      <c r="Y122" s="24" t="n"/>
      <c r="Z122" s="24" t="n"/>
      <c r="AA122" s="24" t="n"/>
      <c r="AB122" s="24" t="n"/>
      <c r="AC122" s="24" t="n"/>
      <c r="AD122" s="24" t="n"/>
      <c r="AE122" s="24" t="n"/>
      <c r="AF122" s="24" t="n"/>
      <c r="AG122" s="24" t="n"/>
      <c r="AH122" s="24" t="n"/>
      <c r="AI122" s="24" t="n"/>
      <c r="AJ122" s="24" t="n"/>
      <c r="AK122" s="24" t="n"/>
      <c r="AL122" s="24" t="n"/>
      <c r="AM122" s="25">
        <f>COUNT(H122:AL122)</f>
        <v/>
      </c>
      <c r="AN122" s="24" t="n"/>
      <c r="AO122" s="24" t="n"/>
      <c r="AP122" s="24" t="n"/>
      <c r="AQ122" s="24" t="n"/>
      <c r="AR122" s="24" t="n"/>
      <c r="AS122" s="24" t="n"/>
      <c r="AT122" s="25">
        <f>SUM(H122:AL122)</f>
        <v/>
      </c>
      <c r="AU122" s="24" t="n"/>
      <c r="AV122" s="25">
        <f>SUM(J122,K122,Q122,R122,X122,Y122,AD122,AE122,AF122)</f>
        <v/>
      </c>
      <c r="AW122" s="24" t="n"/>
    </row>
    <row r="123" spans="1:49" ht="15.75" customHeight="1" s="55">
      <c r="A123" s="24" t="n">
        <v>117</v>
      </c>
      <c r="B123" s="24" t="s">
        <v>101</v>
      </c>
      <c r="C123" s="24" t="s">
        <v>74</v>
      </c>
      <c r="D123" s="24" t="s">
        <v>72</v>
      </c>
      <c r="E123" s="24" t="s">
        <v>65</v>
      </c>
      <c r="F123" s="24" t="s">
        <v>32</v>
      </c>
      <c r="G123" s="24" t="n"/>
      <c r="H123" s="27" t="n">
        <v>3.48333</v>
      </c>
      <c r="I123" s="27" t="n">
        <v>8.25</v>
      </c>
      <c r="J123" s="24" t="n"/>
      <c r="K123" s="24" t="n"/>
      <c r="L123" s="24" t="n"/>
      <c r="M123" s="27" t="n">
        <v>7.83333</v>
      </c>
      <c r="N123" s="24" t="n"/>
      <c r="O123" s="24" t="n"/>
      <c r="P123" s="24" t="n"/>
      <c r="Q123" s="24" t="n"/>
      <c r="R123" s="24" t="n"/>
      <c r="S123" s="27" t="n">
        <v>7.48333</v>
      </c>
      <c r="T123" s="27" t="n">
        <v>7.6</v>
      </c>
      <c r="U123" s="24" t="n"/>
      <c r="V123" s="24" t="n"/>
      <c r="W123" s="24" t="n"/>
      <c r="X123" s="24" t="n"/>
      <c r="Y123" s="24" t="n"/>
      <c r="Z123" s="27" t="n">
        <v>4.65116</v>
      </c>
      <c r="AA123" s="27" t="n">
        <v>8</v>
      </c>
      <c r="AB123" s="24" t="n"/>
      <c r="AC123" s="24" t="n"/>
      <c r="AD123" s="24" t="n"/>
      <c r="AE123" s="24" t="n"/>
      <c r="AF123" s="24" t="n"/>
      <c r="AG123" s="27" t="n">
        <v>1.82952</v>
      </c>
      <c r="AH123" s="27" t="n">
        <v>8</v>
      </c>
      <c r="AI123" s="24" t="n"/>
      <c r="AJ123" s="24" t="n"/>
      <c r="AK123" s="24" t="n"/>
      <c r="AL123" s="24" t="n"/>
      <c r="AM123" s="25">
        <f>COUNT(H123:AL123)</f>
        <v/>
      </c>
      <c r="AN123" s="24" t="n"/>
      <c r="AO123" s="24" t="n"/>
      <c r="AP123" s="24" t="n"/>
      <c r="AQ123" s="24" t="n"/>
      <c r="AR123" s="24" t="n"/>
      <c r="AS123" s="24" t="n"/>
      <c r="AT123" s="25">
        <f>SUM(H123:AL123)</f>
        <v/>
      </c>
      <c r="AU123" s="24" t="n"/>
      <c r="AV123" s="25">
        <f>SUM(J123,K123,Q123,R123,X123,Y123,AD123,AE123,AF123)</f>
        <v/>
      </c>
      <c r="AW123" s="24" t="n"/>
    </row>
    <row r="124" spans="1:49" ht="15.75" customHeight="1" s="55">
      <c r="A124" s="24" t="n">
        <v>118</v>
      </c>
      <c r="B124" s="24" t="s">
        <v>101</v>
      </c>
      <c r="C124" s="24" t="s">
        <v>74</v>
      </c>
      <c r="D124" s="24" t="s">
        <v>72</v>
      </c>
      <c r="E124" s="24" t="s">
        <v>86</v>
      </c>
      <c r="F124" s="24" t="s">
        <v>32</v>
      </c>
      <c r="G124" s="24" t="n"/>
      <c r="H124" s="24" t="n"/>
      <c r="I124" s="27" t="n">
        <v>3.35</v>
      </c>
      <c r="J124" s="24" t="n"/>
      <c r="K124" s="24" t="n"/>
      <c r="L124" s="27" t="n">
        <v>5.63636</v>
      </c>
      <c r="M124" s="24" t="n"/>
      <c r="N124" s="24" t="n"/>
      <c r="O124" s="27" t="n">
        <v>7.13333</v>
      </c>
      <c r="P124" s="24" t="n"/>
      <c r="Q124" s="24" t="n"/>
      <c r="R124" s="24" t="n"/>
      <c r="S124" s="24" t="n"/>
      <c r="T124" s="24" t="n"/>
      <c r="U124" s="24" t="n"/>
      <c r="V124" s="27" t="n">
        <v>8</v>
      </c>
      <c r="W124" s="27" t="n">
        <v>0.17297</v>
      </c>
      <c r="X124" s="24" t="n"/>
      <c r="Y124" s="24" t="n"/>
      <c r="Z124" s="24" t="n"/>
      <c r="AA124" s="24" t="n"/>
      <c r="AB124" s="27" t="n">
        <v>8</v>
      </c>
      <c r="AC124" s="27" t="n">
        <v>7</v>
      </c>
      <c r="AD124" s="24" t="n"/>
      <c r="AE124" s="24" t="n"/>
      <c r="AF124" s="24" t="n"/>
      <c r="AG124" s="27" t="n">
        <v>6.17048</v>
      </c>
      <c r="AH124" s="24" t="n"/>
      <c r="AI124" s="27" t="n">
        <v>8</v>
      </c>
      <c r="AJ124" s="24" t="n"/>
      <c r="AK124" s="24" t="n"/>
      <c r="AL124" s="24" t="n"/>
      <c r="AM124" s="25">
        <f>COUNT(H124:AL124)</f>
        <v/>
      </c>
      <c r="AN124" s="24" t="n"/>
      <c r="AO124" s="24" t="n"/>
      <c r="AP124" s="24" t="n"/>
      <c r="AQ124" s="24" t="n"/>
      <c r="AR124" s="24" t="n"/>
      <c r="AS124" s="24" t="n"/>
      <c r="AT124" s="25">
        <f>SUM(H124:AL124)</f>
        <v/>
      </c>
      <c r="AU124" s="24" t="n"/>
      <c r="AV124" s="25">
        <f>SUM(J124,K124,Q124,R124,X124,Y124,AD124,AE124,AF124)</f>
        <v/>
      </c>
      <c r="AW124" s="24" t="n"/>
    </row>
    <row r="125" spans="1:49" ht="15.75" customHeight="1" s="55">
      <c r="A125" s="24" t="n">
        <v>119</v>
      </c>
      <c r="B125" s="24" t="s">
        <v>101</v>
      </c>
      <c r="C125" s="24" t="s">
        <v>74</v>
      </c>
      <c r="D125" s="24" t="s">
        <v>72</v>
      </c>
      <c r="E125" s="24" t="s">
        <v>87</v>
      </c>
      <c r="F125" s="24" t="s">
        <v>32</v>
      </c>
      <c r="G125" s="24" t="n"/>
      <c r="H125" s="24" t="n"/>
      <c r="I125" s="24" t="n"/>
      <c r="J125" s="24" t="n"/>
      <c r="K125" s="24" t="n"/>
      <c r="L125" s="24" t="n"/>
      <c r="M125" s="24" t="n"/>
      <c r="N125" s="24" t="n"/>
      <c r="O125" s="24" t="n"/>
      <c r="P125" s="27" t="n">
        <v>7.35</v>
      </c>
      <c r="Q125" s="24" t="n"/>
      <c r="R125" s="24" t="n"/>
      <c r="S125" s="24" t="n"/>
      <c r="T125" s="24" t="n"/>
      <c r="U125" s="24" t="n"/>
      <c r="V125" s="24" t="n"/>
      <c r="W125" s="27" t="n">
        <v>7.82703</v>
      </c>
      <c r="X125" s="24" t="n"/>
      <c r="Y125" s="24" t="n"/>
      <c r="Z125" s="24" t="n"/>
      <c r="AA125" s="24" t="n"/>
      <c r="AB125" s="24" t="n"/>
      <c r="AC125" s="24" t="n"/>
      <c r="AD125" s="24" t="n"/>
      <c r="AE125" s="24" t="n"/>
      <c r="AF125" s="24" t="n"/>
      <c r="AG125" s="24" t="n"/>
      <c r="AH125" s="24" t="n"/>
      <c r="AI125" s="24" t="n"/>
      <c r="AJ125" s="27" t="n">
        <v>8</v>
      </c>
      <c r="AK125" s="24" t="n"/>
      <c r="AL125" s="24" t="n"/>
      <c r="AM125" s="25">
        <f>COUNT(H125:AL125)</f>
        <v/>
      </c>
      <c r="AN125" s="24" t="n"/>
      <c r="AO125" s="24" t="n"/>
      <c r="AP125" s="24" t="n"/>
      <c r="AQ125" s="24" t="n"/>
      <c r="AR125" s="24" t="n"/>
      <c r="AS125" s="24" t="n"/>
      <c r="AT125" s="25">
        <f>SUM(H125:AL125)</f>
        <v/>
      </c>
      <c r="AU125" s="24" t="n"/>
      <c r="AV125" s="25">
        <f>SUM(J125,K125,Q125,R125,X125,Y125,AD125,AE125,AF125)</f>
        <v/>
      </c>
      <c r="AW125" s="24" t="n"/>
    </row>
    <row r="126" spans="1:49">
      <c r="A126" s="24" t="n">
        <v>120</v>
      </c>
      <c r="B126" s="24" t="s">
        <v>101</v>
      </c>
      <c r="C126" s="24" t="s">
        <v>74</v>
      </c>
      <c r="D126" s="24" t="s">
        <v>72</v>
      </c>
      <c r="E126" s="24" t="s">
        <v>83</v>
      </c>
      <c r="F126" s="24" t="s">
        <v>32</v>
      </c>
      <c r="G126" s="24" t="n"/>
      <c r="H126" s="24" t="n"/>
      <c r="I126" s="24" t="n"/>
      <c r="J126" s="24" t="n"/>
      <c r="K126" s="24" t="n"/>
      <c r="L126" s="24" t="n"/>
      <c r="M126" s="24" t="n"/>
      <c r="N126" s="24" t="n"/>
      <c r="O126" s="24" t="n"/>
      <c r="P126" s="24" t="n"/>
      <c r="Q126" s="24" t="n"/>
      <c r="R126" s="24" t="n"/>
      <c r="S126" s="24" t="n"/>
      <c r="T126" s="24" t="n"/>
      <c r="U126" s="24" t="n"/>
      <c r="V126" s="24" t="n"/>
      <c r="W126" s="24" t="n"/>
      <c r="X126" s="24" t="n"/>
      <c r="Y126" s="24" t="n"/>
      <c r="Z126" s="24" t="n"/>
      <c r="AA126" s="24" t="n"/>
      <c r="AB126" s="24" t="n"/>
      <c r="AC126" s="24" t="n"/>
      <c r="AD126" s="24" t="n"/>
      <c r="AE126" s="24" t="n"/>
      <c r="AF126" s="24" t="n"/>
      <c r="AG126" s="24" t="n"/>
      <c r="AH126" s="24" t="n"/>
      <c r="AI126" s="24" t="n"/>
      <c r="AJ126" s="24" t="n"/>
      <c r="AK126" s="24" t="n"/>
      <c r="AL126" s="24" t="n"/>
      <c r="AM126" s="25">
        <f>COUNT(H126:AL126)</f>
        <v/>
      </c>
      <c r="AN126" s="24" t="n"/>
      <c r="AO126" s="24" t="n"/>
      <c r="AP126" s="24" t="n"/>
      <c r="AQ126" s="24" t="n"/>
      <c r="AR126" s="24" t="n"/>
      <c r="AS126" s="24" t="n"/>
      <c r="AT126" s="25">
        <f>SUM(H126:AL126)</f>
        <v/>
      </c>
      <c r="AU126" s="24" t="n"/>
      <c r="AV126" s="25">
        <f>SUM(J126,K126,Q126,R126,X126,Y126,AD126,AE126,AF126)</f>
        <v/>
      </c>
      <c r="AW126" s="24" t="n"/>
    </row>
    <row r="127" spans="1:49">
      <c r="A127" s="24" t="n">
        <v>121</v>
      </c>
      <c r="B127" s="24" t="s">
        <v>101</v>
      </c>
      <c r="C127" s="24" t="s">
        <v>74</v>
      </c>
      <c r="D127" s="24" t="s">
        <v>72</v>
      </c>
      <c r="E127" s="24" t="s">
        <v>79</v>
      </c>
      <c r="F127" s="24" t="s">
        <v>32</v>
      </c>
      <c r="G127" s="24" t="n"/>
      <c r="H127" s="24" t="n"/>
      <c r="I127" s="24" t="n"/>
      <c r="J127" s="24" t="n"/>
      <c r="K127" s="24" t="n"/>
      <c r="L127" s="24" t="n"/>
      <c r="M127" s="24" t="n"/>
      <c r="N127" s="24" t="n"/>
      <c r="O127" s="24" t="n"/>
      <c r="P127" s="24" t="n"/>
      <c r="Q127" s="24" t="n"/>
      <c r="R127" s="24" t="n"/>
      <c r="S127" s="24" t="n"/>
      <c r="T127" s="24" t="n"/>
      <c r="U127" s="24" t="n"/>
      <c r="V127" s="24" t="n"/>
      <c r="W127" s="24" t="n"/>
      <c r="X127" s="24" t="n"/>
      <c r="Y127" s="24" t="n"/>
      <c r="Z127" s="24" t="n"/>
      <c r="AA127" s="24" t="n"/>
      <c r="AB127" s="24" t="n"/>
      <c r="AC127" s="24" t="n"/>
      <c r="AD127" s="24" t="n"/>
      <c r="AE127" s="24" t="n"/>
      <c r="AF127" s="24" t="n"/>
      <c r="AG127" s="24" t="n"/>
      <c r="AH127" s="24" t="n"/>
      <c r="AI127" s="24" t="n"/>
      <c r="AJ127" s="24" t="n"/>
      <c r="AK127" s="24" t="n"/>
      <c r="AL127" s="24" t="n"/>
      <c r="AM127" s="25">
        <f>COUNT(H127:AL127)</f>
        <v/>
      </c>
      <c r="AN127" s="24" t="n"/>
      <c r="AO127" s="24" t="n"/>
      <c r="AP127" s="24" t="n"/>
      <c r="AQ127" s="24" t="n"/>
      <c r="AR127" s="24" t="n"/>
      <c r="AS127" s="24" t="n"/>
      <c r="AT127" s="25">
        <f>SUM(H127:AL127)</f>
        <v/>
      </c>
      <c r="AU127" s="24" t="n"/>
      <c r="AV127" s="25">
        <f>SUM(J127,K127,Q127,R127,X127,Y127,AD127,AE127,AF127)</f>
        <v/>
      </c>
      <c r="AW127" s="24" t="n"/>
    </row>
    <row r="128" spans="1:49" ht="15.75" customHeight="1" s="55">
      <c r="A128" s="24" t="n">
        <v>122</v>
      </c>
      <c r="B128" s="24" t="s">
        <v>101</v>
      </c>
      <c r="C128" s="24" t="s">
        <v>74</v>
      </c>
      <c r="D128" s="24" t="s">
        <v>72</v>
      </c>
      <c r="E128" s="24" t="s">
        <v>80</v>
      </c>
      <c r="F128" s="24" t="s">
        <v>32</v>
      </c>
      <c r="G128" s="24" t="n"/>
      <c r="H128" s="27" t="n">
        <v>3.86667</v>
      </c>
      <c r="I128" s="24" t="n"/>
      <c r="J128" s="24" t="n"/>
      <c r="K128" s="24" t="n"/>
      <c r="L128" s="27" t="n">
        <v>2.36364</v>
      </c>
      <c r="M128" s="24" t="n"/>
      <c r="N128" s="27" t="n">
        <v>7.5</v>
      </c>
      <c r="O128" s="24" t="n"/>
      <c r="P128" s="24" t="n"/>
      <c r="Q128" s="24" t="n"/>
      <c r="R128" s="24" t="n"/>
      <c r="S128" s="24" t="n"/>
      <c r="T128" s="24" t="n"/>
      <c r="U128" s="27" t="n">
        <v>8</v>
      </c>
      <c r="V128" s="24" t="n"/>
      <c r="W128" s="24" t="n"/>
      <c r="X128" s="24" t="n"/>
      <c r="Y128" s="24" t="n"/>
      <c r="Z128" s="27" t="n">
        <v>3.34884</v>
      </c>
      <c r="AA128" s="24" t="n"/>
      <c r="AB128" s="24" t="n"/>
      <c r="AC128" s="24" t="n"/>
      <c r="AD128" s="24" t="n"/>
      <c r="AE128" s="24" t="n"/>
      <c r="AF128" s="24" t="n"/>
      <c r="AG128" s="24" t="n"/>
      <c r="AH128" s="24" t="n"/>
      <c r="AI128" s="24" t="n"/>
      <c r="AJ128" s="24" t="n"/>
      <c r="AK128" s="24" t="n"/>
      <c r="AL128" s="24" t="n"/>
      <c r="AM128" s="25">
        <f>COUNT(H128:AL128)</f>
        <v/>
      </c>
      <c r="AN128" s="24" t="n"/>
      <c r="AO128" s="24" t="n"/>
      <c r="AP128" s="24" t="n"/>
      <c r="AQ128" s="24" t="n"/>
      <c r="AR128" s="24" t="n"/>
      <c r="AS128" s="24" t="n"/>
      <c r="AT128" s="25">
        <f>SUM(H128:AL128)</f>
        <v/>
      </c>
      <c r="AU128" s="24" t="n"/>
      <c r="AV128" s="25">
        <f>SUM(J128,K128,Q128,R128,X128,Y128,AD128,AE128,AF128)</f>
        <v/>
      </c>
      <c r="AW128" s="24" t="n"/>
    </row>
    <row r="129" spans="1:49">
      <c r="A129" s="24" t="n">
        <v>123</v>
      </c>
      <c r="B129" s="24" t="s">
        <v>101</v>
      </c>
      <c r="C129" s="24" t="s">
        <v>74</v>
      </c>
      <c r="D129" s="24" t="s">
        <v>72</v>
      </c>
      <c r="E129" s="24" t="s">
        <v>76</v>
      </c>
      <c r="F129" s="24" t="s">
        <v>32</v>
      </c>
      <c r="G129" s="2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  <c r="AC129" s="24" t="n"/>
      <c r="AD129" s="24" t="n"/>
      <c r="AE129" s="24" t="n"/>
      <c r="AF129" s="24" t="n"/>
      <c r="AG129" s="24" t="n"/>
      <c r="AH129" s="24" t="n"/>
      <c r="AI129" s="24" t="n"/>
      <c r="AJ129" s="24" t="n"/>
      <c r="AK129" s="24" t="n"/>
      <c r="AL129" s="24" t="n"/>
      <c r="AM129" s="25">
        <f>COUNT(H129:AL129)</f>
        <v/>
      </c>
      <c r="AN129" s="24" t="n"/>
      <c r="AO129" s="24" t="n"/>
      <c r="AP129" s="24" t="n"/>
      <c r="AQ129" s="24" t="n"/>
      <c r="AR129" s="24" t="n"/>
      <c r="AS129" s="24" t="n"/>
      <c r="AT129" s="25">
        <f>SUM(H129:AL129)</f>
        <v/>
      </c>
      <c r="AU129" s="24" t="n"/>
      <c r="AV129" s="25">
        <f>SUM(J129,K129,Q129,R129,X129,Y129,AD129,AE129,AF129)</f>
        <v/>
      </c>
      <c r="AW129" s="24" t="n"/>
    </row>
    <row r="130" spans="1:49">
      <c r="A130" s="24" t="n">
        <v>124</v>
      </c>
      <c r="B130" s="24" t="s">
        <v>101</v>
      </c>
      <c r="C130" s="24" t="s">
        <v>74</v>
      </c>
      <c r="D130" s="24" t="s">
        <v>72</v>
      </c>
      <c r="E130" s="24" t="s">
        <v>81</v>
      </c>
      <c r="F130" s="24" t="s">
        <v>32</v>
      </c>
      <c r="G130" s="24" t="n"/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  <c r="AE130" s="24" t="n"/>
      <c r="AF130" s="24" t="n"/>
      <c r="AG130" s="24" t="n"/>
      <c r="AH130" s="24" t="n"/>
      <c r="AI130" s="24" t="n"/>
      <c r="AJ130" s="24" t="n"/>
      <c r="AK130" s="24" t="n"/>
      <c r="AL130" s="24" t="n"/>
      <c r="AM130" s="25">
        <f>COUNT(H130:AL130)</f>
        <v/>
      </c>
      <c r="AN130" s="24" t="n"/>
      <c r="AO130" s="24" t="n"/>
      <c r="AP130" s="24" t="n"/>
      <c r="AQ130" s="24" t="n"/>
      <c r="AR130" s="24" t="n"/>
      <c r="AS130" s="24" t="n"/>
      <c r="AT130" s="25">
        <f>SUM(H130:AL130)</f>
        <v/>
      </c>
      <c r="AU130" s="24" t="n"/>
      <c r="AV130" s="25">
        <f>SUM(J130,K130,Q130,R130,X130,Y130,AD130,AE130,AF130)</f>
        <v/>
      </c>
      <c r="AW130" s="24" t="n"/>
    </row>
    <row r="131" spans="1:49">
      <c r="A131" s="24" t="n">
        <v>125</v>
      </c>
      <c r="B131" s="24" t="s">
        <v>101</v>
      </c>
      <c r="C131" s="24" t="s">
        <v>74</v>
      </c>
      <c r="D131" s="24" t="s">
        <v>72</v>
      </c>
      <c r="E131" s="24" t="s">
        <v>88</v>
      </c>
      <c r="F131" s="24" t="s">
        <v>32</v>
      </c>
      <c r="G131" s="2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5">
        <f>COUNT(H131:AL131)</f>
        <v/>
      </c>
      <c r="AN131" s="24" t="n"/>
      <c r="AO131" s="24" t="n"/>
      <c r="AP131" s="24" t="n"/>
      <c r="AQ131" s="24" t="n"/>
      <c r="AR131" s="24" t="n"/>
      <c r="AS131" s="24" t="n"/>
      <c r="AT131" s="25">
        <f>SUM(H131:AL131)</f>
        <v/>
      </c>
      <c r="AU131" s="24" t="n"/>
      <c r="AV131" s="25">
        <f>SUM(J131,K131,Q131,R131,X131,Y131,AD131,AE131,AF131)</f>
        <v/>
      </c>
      <c r="AW131" s="24" t="n"/>
    </row>
    <row r="132" spans="1:49">
      <c r="A132" s="24" t="n">
        <v>126</v>
      </c>
      <c r="B132" s="24" t="s">
        <v>101</v>
      </c>
      <c r="C132" s="24" t="s">
        <v>74</v>
      </c>
      <c r="D132" s="24" t="s">
        <v>72</v>
      </c>
      <c r="E132" s="24" t="s">
        <v>56</v>
      </c>
      <c r="F132" s="24" t="s">
        <v>32</v>
      </c>
      <c r="G132" s="24" t="n"/>
      <c r="H132" s="24" t="n"/>
      <c r="I132" s="24" t="n"/>
      <c r="J132" s="24" t="n"/>
      <c r="K132" s="24" t="n"/>
      <c r="L132" s="24" t="n"/>
      <c r="M132" s="24" t="n"/>
      <c r="N132" s="24" t="n"/>
      <c r="O132" s="24" t="n"/>
      <c r="P132" s="24" t="n"/>
      <c r="Q132" s="24" t="n"/>
      <c r="R132" s="24" t="n"/>
      <c r="S132" s="24" t="n"/>
      <c r="T132" s="24" t="n"/>
      <c r="U132" s="24" t="n"/>
      <c r="V132" s="24" t="n"/>
      <c r="W132" s="24" t="n"/>
      <c r="X132" s="24" t="n"/>
      <c r="Y132" s="24" t="n"/>
      <c r="Z132" s="24" t="n"/>
      <c r="AA132" s="24" t="n"/>
      <c r="AB132" s="24" t="n"/>
      <c r="AC132" s="24" t="n"/>
      <c r="AD132" s="24" t="n"/>
      <c r="AE132" s="24" t="n"/>
      <c r="AF132" s="24" t="n"/>
      <c r="AG132" s="24" t="n"/>
      <c r="AH132" s="24" t="n"/>
      <c r="AI132" s="24" t="n"/>
      <c r="AJ132" s="24" t="n"/>
      <c r="AK132" s="24" t="n"/>
      <c r="AL132" s="24" t="n"/>
      <c r="AM132" s="25">
        <f>COUNT(H132:AL132)</f>
        <v/>
      </c>
      <c r="AN132" s="24" t="n"/>
      <c r="AO132" s="24" t="n"/>
      <c r="AP132" s="24" t="n"/>
      <c r="AQ132" s="24" t="n"/>
      <c r="AR132" s="24" t="n"/>
      <c r="AS132" s="24" t="n"/>
      <c r="AT132" s="25">
        <f>SUM(H132:AL132)</f>
        <v/>
      </c>
      <c r="AU132" s="24" t="n"/>
      <c r="AV132" s="25">
        <f>SUM(J132,K132,Q132,R132,X132,Y132,AD132,AE132,AF132)</f>
        <v/>
      </c>
      <c r="AW132" s="24" t="n"/>
    </row>
    <row r="133" spans="1:49">
      <c r="A133" s="24" t="n">
        <v>127</v>
      </c>
      <c r="B133" s="24" t="s">
        <v>101</v>
      </c>
      <c r="C133" s="24" t="s">
        <v>74</v>
      </c>
      <c r="D133" s="24" t="s">
        <v>72</v>
      </c>
      <c r="E133" s="24" t="s">
        <v>61</v>
      </c>
      <c r="F133" s="24" t="s">
        <v>32</v>
      </c>
      <c r="G133" s="24" t="n"/>
      <c r="H133" s="24" t="n"/>
      <c r="I133" s="24" t="n"/>
      <c r="J133" s="24" t="n"/>
      <c r="K133" s="24" t="n"/>
      <c r="L133" s="24" t="n"/>
      <c r="M133" s="24" t="n"/>
      <c r="N133" s="24" t="n"/>
      <c r="O133" s="24" t="n"/>
      <c r="P133" s="24" t="n"/>
      <c r="Q133" s="24" t="n"/>
      <c r="R133" s="24" t="n"/>
      <c r="S133" s="24" t="n"/>
      <c r="T133" s="24" t="n"/>
      <c r="U133" s="24" t="n"/>
      <c r="V133" s="24" t="n"/>
      <c r="W133" s="24" t="n"/>
      <c r="X133" s="24" t="n"/>
      <c r="Y133" s="24" t="n"/>
      <c r="Z133" s="24" t="n"/>
      <c r="AA133" s="24" t="n"/>
      <c r="AB133" s="24" t="n"/>
      <c r="AC133" s="24" t="n"/>
      <c r="AD133" s="24" t="n"/>
      <c r="AE133" s="24" t="n"/>
      <c r="AF133" s="24" t="n"/>
      <c r="AG133" s="24" t="n"/>
      <c r="AH133" s="24" t="n"/>
      <c r="AI133" s="24" t="n"/>
      <c r="AJ133" s="24" t="n"/>
      <c r="AK133" s="24" t="n"/>
      <c r="AL133" s="24" t="n"/>
      <c r="AM133" s="25">
        <f>COUNT(H133:AL133)</f>
        <v/>
      </c>
      <c r="AN133" s="24" t="n"/>
      <c r="AO133" s="24" t="n"/>
      <c r="AP133" s="24" t="n"/>
      <c r="AQ133" s="24" t="n"/>
      <c r="AR133" s="24" t="n"/>
      <c r="AS133" s="24" t="n"/>
      <c r="AT133" s="25">
        <f>SUM(H133:AL133)</f>
        <v/>
      </c>
      <c r="AU133" s="24" t="n"/>
      <c r="AV133" s="25">
        <f>SUM(J133,K133,Q133,R133,X133,Y133,AD133,AE133,AF133)</f>
        <v/>
      </c>
      <c r="AW133" s="24" t="n"/>
    </row>
    <row r="134" spans="1:49">
      <c r="A134" s="24" t="n">
        <v>128</v>
      </c>
      <c r="B134" s="24" t="s">
        <v>101</v>
      </c>
      <c r="C134" s="24" t="s">
        <v>74</v>
      </c>
      <c r="D134" s="24" t="s">
        <v>72</v>
      </c>
      <c r="E134" s="24" t="s">
        <v>77</v>
      </c>
      <c r="F134" s="24" t="s">
        <v>32</v>
      </c>
      <c r="G134" s="24" t="n"/>
      <c r="H134" s="24" t="n"/>
      <c r="I134" s="24" t="n"/>
      <c r="J134" s="24" t="n"/>
      <c r="K134" s="24" t="n"/>
      <c r="L134" s="24" t="n"/>
      <c r="M134" s="24" t="n"/>
      <c r="N134" s="24" t="n"/>
      <c r="O134" s="24" t="n"/>
      <c r="P134" s="24" t="n"/>
      <c r="Q134" s="24" t="n"/>
      <c r="R134" s="24" t="n"/>
      <c r="S134" s="24" t="n"/>
      <c r="T134" s="24" t="n"/>
      <c r="U134" s="24" t="n"/>
      <c r="V134" s="24" t="n"/>
      <c r="W134" s="24" t="n"/>
      <c r="X134" s="24" t="n"/>
      <c r="Y134" s="24" t="n"/>
      <c r="Z134" s="24" t="n"/>
      <c r="AA134" s="24" t="n"/>
      <c r="AB134" s="24" t="n"/>
      <c r="AC134" s="24" t="n"/>
      <c r="AD134" s="24" t="n"/>
      <c r="AE134" s="24" t="n"/>
      <c r="AF134" s="24" t="n"/>
      <c r="AG134" s="24" t="n"/>
      <c r="AH134" s="24" t="n"/>
      <c r="AI134" s="24" t="n"/>
      <c r="AJ134" s="24" t="n"/>
      <c r="AK134" s="24" t="n"/>
      <c r="AL134" s="24" t="n"/>
      <c r="AM134" s="25">
        <f>COUNT(H134:AL134)</f>
        <v/>
      </c>
      <c r="AN134" s="24" t="n"/>
      <c r="AO134" s="24" t="n"/>
      <c r="AP134" s="24" t="n"/>
      <c r="AQ134" s="24" t="n"/>
      <c r="AR134" s="24" t="n"/>
      <c r="AS134" s="24" t="n"/>
      <c r="AT134" s="25">
        <f>SUM(H134:AL134)</f>
        <v/>
      </c>
      <c r="AU134" s="24" t="n"/>
      <c r="AV134" s="25">
        <f>SUM(J134,K134,Q134,R134,X134,Y134,AD134,AE134,AF134)</f>
        <v/>
      </c>
      <c r="AW134" s="24" t="n"/>
    </row>
    <row r="135" spans="1:49">
      <c r="A135" s="24" t="n">
        <v>129</v>
      </c>
      <c r="B135" s="24" t="s">
        <v>101</v>
      </c>
      <c r="C135" s="24" t="s">
        <v>74</v>
      </c>
      <c r="D135" s="24" t="s">
        <v>72</v>
      </c>
      <c r="E135" s="24" t="s">
        <v>85</v>
      </c>
      <c r="F135" s="24" t="s">
        <v>32</v>
      </c>
      <c r="G135" s="24" t="n"/>
      <c r="H135" s="24" t="n"/>
      <c r="I135" s="24" t="n"/>
      <c r="J135" s="24" t="n"/>
      <c r="K135" s="24" t="n"/>
      <c r="L135" s="24" t="n"/>
      <c r="M135" s="24" t="n"/>
      <c r="N135" s="24" t="n"/>
      <c r="O135" s="24" t="n"/>
      <c r="P135" s="24" t="n"/>
      <c r="Q135" s="24" t="n"/>
      <c r="R135" s="24" t="n"/>
      <c r="S135" s="24" t="n"/>
      <c r="T135" s="24" t="n"/>
      <c r="U135" s="24" t="n"/>
      <c r="V135" s="24" t="n"/>
      <c r="W135" s="24" t="n"/>
      <c r="X135" s="24" t="n"/>
      <c r="Y135" s="24" t="n"/>
      <c r="Z135" s="24" t="n"/>
      <c r="AA135" s="24" t="n"/>
      <c r="AB135" s="24" t="n"/>
      <c r="AC135" s="24" t="n"/>
      <c r="AD135" s="24" t="n"/>
      <c r="AE135" s="24" t="n"/>
      <c r="AF135" s="24" t="n"/>
      <c r="AG135" s="24" t="n"/>
      <c r="AH135" s="24" t="n"/>
      <c r="AI135" s="24" t="n"/>
      <c r="AJ135" s="24" t="n"/>
      <c r="AK135" s="24" t="n"/>
      <c r="AL135" s="24" t="n"/>
      <c r="AM135" s="25">
        <f>COUNT(H135:AL135)</f>
        <v/>
      </c>
      <c r="AN135" s="24" t="n"/>
      <c r="AO135" s="24" t="n"/>
      <c r="AP135" s="24" t="n"/>
      <c r="AQ135" s="24" t="n"/>
      <c r="AR135" s="24" t="n"/>
      <c r="AS135" s="24" t="n"/>
      <c r="AT135" s="25">
        <f>SUM(H135:AL135)</f>
        <v/>
      </c>
      <c r="AU135" s="24" t="n"/>
      <c r="AV135" s="25">
        <f>SUM(J135,K135,Q135,R135,X135,Y135,AD135,AE135,AF135)</f>
        <v/>
      </c>
      <c r="AW135" s="24" t="n"/>
    </row>
    <row r="136" spans="1:49">
      <c r="A136" s="24" t="n">
        <v>130</v>
      </c>
      <c r="B136" s="24" t="s">
        <v>101</v>
      </c>
      <c r="C136" s="24" t="s">
        <v>74</v>
      </c>
      <c r="D136" s="24" t="s">
        <v>72</v>
      </c>
      <c r="E136" s="24" t="s">
        <v>82</v>
      </c>
      <c r="F136" s="24" t="s">
        <v>32</v>
      </c>
      <c r="G136" s="24" t="n"/>
      <c r="H136" s="24" t="n"/>
      <c r="I136" s="24" t="n"/>
      <c r="J136" s="24" t="n"/>
      <c r="K136" s="24" t="n"/>
      <c r="L136" s="24" t="n"/>
      <c r="M136" s="24" t="n"/>
      <c r="N136" s="24" t="n"/>
      <c r="O136" s="24" t="n"/>
      <c r="P136" s="24" t="n"/>
      <c r="Q136" s="24" t="n"/>
      <c r="R136" s="24" t="n"/>
      <c r="S136" s="24" t="n"/>
      <c r="T136" s="24" t="n"/>
      <c r="U136" s="24" t="n"/>
      <c r="V136" s="24" t="n"/>
      <c r="W136" s="24" t="n"/>
      <c r="X136" s="24" t="n"/>
      <c r="Y136" s="24" t="n"/>
      <c r="Z136" s="24" t="n"/>
      <c r="AA136" s="24" t="n"/>
      <c r="AB136" s="24" t="n"/>
      <c r="AC136" s="24" t="n"/>
      <c r="AD136" s="24" t="n"/>
      <c r="AE136" s="24" t="n"/>
      <c r="AF136" s="24" t="n"/>
      <c r="AG136" s="24" t="n"/>
      <c r="AH136" s="24" t="n"/>
      <c r="AI136" s="24" t="n"/>
      <c r="AJ136" s="24" t="n"/>
      <c r="AK136" s="24" t="n"/>
      <c r="AL136" s="24" t="n"/>
      <c r="AM136" s="25">
        <f>COUNT(H136:AL136)</f>
        <v/>
      </c>
      <c r="AN136" s="24" t="n"/>
      <c r="AO136" s="24" t="n"/>
      <c r="AP136" s="24" t="n"/>
      <c r="AQ136" s="24" t="n"/>
      <c r="AR136" s="24" t="n"/>
      <c r="AS136" s="24" t="n"/>
      <c r="AT136" s="25">
        <f>SUM(H136:AL136)</f>
        <v/>
      </c>
      <c r="AU136" s="24" t="n"/>
      <c r="AV136" s="25">
        <f>SUM(J136,K136,Q136,R136,X136,Y136,AD136,AE136,AF136)</f>
        <v/>
      </c>
      <c r="AW136" s="24" t="n"/>
    </row>
    <row r="137" spans="1:49">
      <c r="A137" s="26" t="n">
        <v>131</v>
      </c>
      <c r="B137" s="26" t="s">
        <v>101</v>
      </c>
      <c r="C137" s="26" t="s">
        <v>74</v>
      </c>
      <c r="D137" s="26" t="s">
        <v>72</v>
      </c>
      <c r="E137" s="26" t="s">
        <v>33</v>
      </c>
      <c r="F137" s="26" t="n"/>
      <c r="G137" s="26" t="n"/>
      <c r="H137" s="26" t="n">
        <v>8</v>
      </c>
      <c r="I137" s="26" t="n">
        <v>8</v>
      </c>
      <c r="J137" s="26" t="n">
        <v>0</v>
      </c>
      <c r="K137" s="26" t="n">
        <v>0</v>
      </c>
      <c r="L137" s="26" t="n">
        <v>8</v>
      </c>
      <c r="M137" s="26" t="n">
        <v>8</v>
      </c>
      <c r="N137" s="26" t="n">
        <v>8</v>
      </c>
      <c r="O137" s="26" t="n">
        <v>8</v>
      </c>
      <c r="P137" s="26" t="n">
        <v>8</v>
      </c>
      <c r="Q137" s="26" t="n">
        <v>0</v>
      </c>
      <c r="R137" s="26" t="n">
        <v>0</v>
      </c>
      <c r="S137" s="26" t="n">
        <v>8</v>
      </c>
      <c r="T137" s="26" t="n">
        <v>8</v>
      </c>
      <c r="U137" s="26" t="n">
        <v>8</v>
      </c>
      <c r="V137" s="26" t="n">
        <v>8</v>
      </c>
      <c r="W137" s="26" t="n">
        <v>8</v>
      </c>
      <c r="X137" s="26" t="n">
        <v>0</v>
      </c>
      <c r="Y137" s="26" t="n">
        <v>0</v>
      </c>
      <c r="Z137" s="26" t="n">
        <v>8</v>
      </c>
      <c r="AA137" s="26" t="n">
        <v>8</v>
      </c>
      <c r="AB137" s="26" t="n">
        <v>8</v>
      </c>
      <c r="AC137" s="26" t="n">
        <v>7</v>
      </c>
      <c r="AD137" s="26" t="n">
        <v>0</v>
      </c>
      <c r="AE137" s="26" t="n">
        <v>0</v>
      </c>
      <c r="AF137" s="26" t="n">
        <v>0</v>
      </c>
      <c r="AG137" s="26" t="n">
        <v>8</v>
      </c>
      <c r="AH137" s="26" t="n">
        <v>8</v>
      </c>
      <c r="AI137" s="26" t="n">
        <v>8</v>
      </c>
      <c r="AJ137" s="26" t="n">
        <v>8</v>
      </c>
      <c r="AK137" s="26" t="n"/>
      <c r="AL137" s="26" t="n"/>
      <c r="AM137" s="26">
        <f>COUNT(IF(SUM(H128,H125,H121,H126,H134,H133,H136,H124,H135,H129,H123,H122,H132,H127,H131,H130)&gt;0,1,"FALSE"),IF(SUM(I131,I123,I121,I126,I127,I136,I128,I124,I129,I135,I134,I122,I132,I130,I133,I125)&gt;0,1,"FALSE"),IF(SUM(J122,J133,J130,J125,J136,J134,J124,J132,J135,J127,J131,J129,J128,J121,J123,J126)&gt;0,1,"FALSE"),IF(SUM(K126,K131,K125,K127,K129,K122,K130,K136,K132,K128,K121,K123,K133,K134,K135,K124)&gt;0,1,"FALSE"),IF(SUM(L121,L128,L124,L122,L123,L134,L135,L133,L131,L132,L127,L136,L125,L130,L129,L126)&gt;0,1,"FALSE"),IF(SUM(M127,M131,M135,M134,M136,M124,M128,M132,M123,M126,M125,M122,M130,M121,M129,M133)&gt;0,1,"FALSE"),IF(SUM(N132,N123,N124,N135,N133,N131,N136,N121,N122,N129,N130,N128,N127,N125,N134,N126)&gt;0,1,"FALSE"),IF(SUM(O135,O129,O124,O122,O123,O125,O130,O121,O134,O136,O127,O133,O128,O131,O126,O132)&gt;0,1,"FALSE"),IF(SUM(P131,P134,P125,P132,P136,P121,P126,P133,P135,P122,P128,P129,P124,P123,P127,P130)&gt;0,1,"FALSE"),IF(SUM(Q127,Q133,Q126,Q121,Q122,Q125,Q131,Q123,Q135,Q128,Q130,Q129,Q134,Q124,Q132,Q136)&gt;0,1,"FALSE"),IF(SUM(R133,R122,R125,R123,R135,R127,R121,R128,R130,R136,R124,R126,R131,R132,R134,R129)&gt;0,1,"FALSE"),IF(SUM(S135,S127,S125,S122,S130,S132,S133,S121,S128,S124,S126,S129,S131,S134,S123,S136)&gt;0,1,"FALSE"),IF(SUM(T130,T123,T136,T124,T132,T131,T126,T134,T122,T127,T133,T135,T129,T125,T121,T128)&gt;0,1,"FALSE"),IF(SUM(U125,U124,U123,U134,U136,U129,U130,U131,U121,U126,U127,U133,U122,U135,U128,U132)&gt;0,1,"FALSE"),IF(SUM(V128,V133,V130,V122,V134,V124,V123,V126,V131,V135,V127,V132,V121,V125,V129)&gt;0,1,"FALSE"),IF(SUM(W121,W123,W131,W125,W132,W127,W128,W134,W130,W126,W122,W129,W133,W124,W135)&gt;0,1,"FALSE"),IF(SUM(X122,X125,X129,X127,X128,X132,X135,X134,X133,X130,X126,X121,X123,X124,X131)&gt;0,1,"FALSE"),IF(SUM(Y135,Y134,Y133,Y124,Y131,Y127,Y132,Y123,Y121,Y128,Y129,Y126,Y125,Y130,Y122)&gt;0,1,"FALSE"),IF(SUM(Z135,Z129,Z126,Z124,Z125,Z128,Z127,Z133,Z122,Z131,Z134,Z121,Z123,Z130,Z132)&gt;0,1,"FALSE"),IF(SUM(AA123,AA125,AA131,AA124,AA130,AA127,AA133,AA134,AA135,AA122,AA126,AA121,AA128,AA129,AA132)&gt;0,1,"FALSE"),IF(SUM(AB130,AB125,AB123,AB129,AB131,AB126,AB128,AB133,AB121,AB132,AB124,AB122,AB135,AB134,AB127)&gt;0,1,"FALSE"),IF(SUM(AC126,AC129,AC132,AC121,AC127,AC124,AC133,AC130,AC123,AC134,AC125,AC122,AC128,AC135,AC131)&gt;0,1,"FALSE"),IF(SUM(AD126,AD128,AD121,AD132,AD125,AD123,AD135,AD127,AD130,AD134,AD131,AD129,AD122,AD133,AD124)&gt;0,1,"FALSE"),IF(SUM(AE128,AE123,AE126,AE122,AE125,AE124,AE129,AE130,AE134,AE135,AE133,AE131,AE132,AE127,AE121)&gt;0,1,"FALSE"),IF(SUM(AF124,AF132,AF135,AF123,AF121,AF131,AF122,AF133,AF134,AF128,AF129,AF127,AF130,AF126,AF125)&gt;0,1,"FALSE"),IF(SUM(AG130,AG123,AG126,AG124,AG122,AG128,AG127,AG121,AG133,AG135,AG132,AG125,AG134,AG129,AG131)&gt;0,1,"FALSE"),IF(SUM(AH129,AH128,AH123,AH126,AH124,AH132,AH127,AH125,AH133,AH131,AH135,AH130,AH121,AH134,AH122)&gt;0,1,"FALSE"),IF(SUM(AI129,AI125,AI131,AI122,AI127,AI133,AI124,AI135,AI126,AI134,AI132,AI121,AI123,AI128,AI130)&gt;0,1,"FALSE"),IF(SUM(AJ125,AJ130,AJ135,AJ133,AJ132,AJ123,AJ126,AJ127,AJ122,AJ131,AJ121,AJ128,AJ134,AJ129,AJ124)&gt;0,1,"FALSE"))</f>
        <v/>
      </c>
      <c r="AN137" s="26" t="n"/>
      <c r="AO137" s="26">
        <f>MAX(AO121:AO136)</f>
        <v/>
      </c>
      <c r="AP137" s="26">
        <f>MAX(AP121:AP136)</f>
        <v/>
      </c>
      <c r="AQ137" s="26">
        <f>MAX(AQ121:AQ136)</f>
        <v/>
      </c>
      <c r="AR137" s="26">
        <f>MAX(AR121:AR136)</f>
        <v/>
      </c>
      <c r="AS137" s="26">
        <f>SUM(AS121:AS136)</f>
        <v/>
      </c>
      <c r="AT137" s="26">
        <f>SUM(AT121:AT136)</f>
        <v/>
      </c>
      <c r="AU137" s="26">
        <f>SUM(AU121:AU136)</f>
        <v/>
      </c>
      <c r="AV137" s="26">
        <f>SUM(AV121:AV136)</f>
        <v/>
      </c>
      <c r="AW137" s="26">
        <f>SUM(AW121:AW136)</f>
        <v/>
      </c>
    </row>
    <row r="138" spans="1:49">
      <c r="A138" s="24" t="n">
        <v>132</v>
      </c>
      <c r="B138" s="24" t="s">
        <v>102</v>
      </c>
      <c r="C138" s="24" t="s">
        <v>103</v>
      </c>
      <c r="D138" s="24" t="s">
        <v>104</v>
      </c>
      <c r="E138" s="24" t="s">
        <v>31</v>
      </c>
      <c r="F138" s="24" t="s">
        <v>32</v>
      </c>
      <c r="G138" s="24" t="n"/>
      <c r="H138" s="24" t="n">
        <v>4.83333</v>
      </c>
      <c r="I138" s="24" t="n">
        <v>3</v>
      </c>
      <c r="J138" s="24" t="s">
        <v>7</v>
      </c>
      <c r="K138" s="24" t="s">
        <v>7</v>
      </c>
      <c r="L138" s="24" t="n"/>
      <c r="M138" s="24" t="n"/>
      <c r="N138" s="24" t="n"/>
      <c r="O138" s="24" t="n"/>
      <c r="P138" s="24" t="n">
        <v>4.91667</v>
      </c>
      <c r="Q138" s="24" t="s">
        <v>7</v>
      </c>
      <c r="R138" s="24" t="s">
        <v>7</v>
      </c>
      <c r="S138" s="24" t="n">
        <v>8</v>
      </c>
      <c r="T138" s="24" t="n">
        <v>8</v>
      </c>
      <c r="U138" s="24" t="n">
        <v>0.25</v>
      </c>
      <c r="V138" s="24" t="n">
        <v>0.56667</v>
      </c>
      <c r="W138" s="24" t="n">
        <v>8</v>
      </c>
      <c r="X138" s="24" t="s">
        <v>7</v>
      </c>
      <c r="Y138" s="24" t="s">
        <v>7</v>
      </c>
      <c r="Z138" s="24" t="n">
        <v>8</v>
      </c>
      <c r="AA138" s="24" t="n">
        <v>8</v>
      </c>
      <c r="AB138" s="24" t="n">
        <v>8</v>
      </c>
      <c r="AC138" s="24" t="n">
        <v>7</v>
      </c>
      <c r="AD138" s="24" t="s">
        <v>7</v>
      </c>
      <c r="AE138" s="24" t="s">
        <v>7</v>
      </c>
      <c r="AF138" s="24" t="s">
        <v>7</v>
      </c>
      <c r="AG138" s="24" t="n">
        <v>4.76667</v>
      </c>
      <c r="AH138" s="24" t="n">
        <v>8</v>
      </c>
      <c r="AI138" s="24" t="n">
        <v>8</v>
      </c>
      <c r="AJ138" s="24" t="n">
        <v>8</v>
      </c>
      <c r="AK138" s="24" t="n"/>
      <c r="AL138" s="24" t="n"/>
      <c r="AM138" s="25">
        <f>COUNT(H138:AL138)</f>
        <v/>
      </c>
      <c r="AN138" s="24" t="n"/>
      <c r="AO138" s="25">
        <f>COUNTIF(H138:AL138,"О")</f>
        <v/>
      </c>
      <c r="AP138" s="25">
        <f>COUNTIF(H138:AL138,"От")</f>
        <v/>
      </c>
      <c r="AQ138" s="25">
        <f>COUNTIF(H138:AL138,"Б")</f>
        <v/>
      </c>
      <c r="AR138" s="25">
        <f>COUNTIF(H138:AL138,"Н")</f>
        <v/>
      </c>
      <c r="AS138" s="24" t="n"/>
      <c r="AT138" s="25">
        <f>SUM(H138:AL138)</f>
        <v/>
      </c>
      <c r="AU138" s="24" t="n"/>
      <c r="AV138" s="25">
        <f>SUM(J138,K138,Q138,R138,X138,Y138,AD138,AE138,AF138)</f>
        <v/>
      </c>
      <c r="AW138" s="24" t="n"/>
    </row>
    <row r="139" spans="1:49" ht="15.75" customHeight="1" s="55">
      <c r="A139" s="24" t="n">
        <v>133</v>
      </c>
      <c r="B139" s="24" t="s">
        <v>102</v>
      </c>
      <c r="C139" s="24" t="s">
        <v>103</v>
      </c>
      <c r="D139" s="24" t="s">
        <v>104</v>
      </c>
      <c r="E139" s="24" t="s">
        <v>69</v>
      </c>
      <c r="F139" s="24" t="s">
        <v>32</v>
      </c>
      <c r="G139" s="24" t="n"/>
      <c r="H139" s="27" t="n">
        <v>3.16667</v>
      </c>
      <c r="I139" s="24" t="n"/>
      <c r="J139" s="24" t="n"/>
      <c r="K139" s="24" t="n"/>
      <c r="L139" s="24" t="n"/>
      <c r="M139" s="24" t="n"/>
      <c r="N139" s="24" t="n"/>
      <c r="O139" s="24" t="n"/>
      <c r="P139" s="24" t="n"/>
      <c r="Q139" s="24" t="n"/>
      <c r="R139" s="24" t="n"/>
      <c r="S139" s="24" t="n"/>
      <c r="T139" s="24" t="n"/>
      <c r="U139" s="27" t="n">
        <v>7.75</v>
      </c>
      <c r="V139" s="27" t="n">
        <v>7.43333</v>
      </c>
      <c r="W139" s="24" t="n"/>
      <c r="X139" s="24" t="n"/>
      <c r="Y139" s="24" t="n"/>
      <c r="Z139" s="24" t="n"/>
      <c r="AA139" s="24" t="n"/>
      <c r="AB139" s="24" t="n"/>
      <c r="AC139" s="24" t="n"/>
      <c r="AD139" s="24" t="n"/>
      <c r="AE139" s="24" t="n"/>
      <c r="AF139" s="24" t="n"/>
      <c r="AG139" s="24" t="n"/>
      <c r="AH139" s="24" t="n"/>
      <c r="AI139" s="24" t="n"/>
      <c r="AJ139" s="24" t="n"/>
      <c r="AK139" s="24" t="n"/>
      <c r="AL139" s="24" t="n"/>
      <c r="AM139" s="25">
        <f>COUNT(H139:AL139)</f>
        <v/>
      </c>
      <c r="AN139" s="24" t="n"/>
      <c r="AO139" s="24" t="n"/>
      <c r="AP139" s="24" t="n"/>
      <c r="AQ139" s="24" t="n"/>
      <c r="AR139" s="24" t="n"/>
      <c r="AS139" s="24" t="n"/>
      <c r="AT139" s="25">
        <f>SUM(H139:AL139)</f>
        <v/>
      </c>
      <c r="AU139" s="24" t="n"/>
      <c r="AV139" s="25">
        <f>SUM(J139,K139,Q139,R139,X139,Y139,AD139,AE139,AF139)</f>
        <v/>
      </c>
      <c r="AW139" s="24" t="n"/>
    </row>
    <row r="140" spans="1:49" ht="15.75" customHeight="1" s="55">
      <c r="A140" s="24" t="n">
        <v>134</v>
      </c>
      <c r="B140" s="24" t="s">
        <v>102</v>
      </c>
      <c r="C140" s="24" t="s">
        <v>103</v>
      </c>
      <c r="D140" s="24" t="s">
        <v>104</v>
      </c>
      <c r="E140" s="24" t="s">
        <v>249</v>
      </c>
      <c r="F140" s="24" t="s">
        <v>32</v>
      </c>
      <c r="G140" s="24" t="n"/>
      <c r="H140" s="24" t="n"/>
      <c r="I140" s="27" t="n">
        <v>5</v>
      </c>
      <c r="J140" s="24" t="n"/>
      <c r="K140" s="24" t="n"/>
      <c r="L140" s="27" t="n">
        <v>7.98516</v>
      </c>
      <c r="M140" s="27" t="n">
        <v>8</v>
      </c>
      <c r="N140" s="27" t="n">
        <v>4.26667</v>
      </c>
      <c r="O140" s="27" t="n">
        <v>4</v>
      </c>
      <c r="P140" s="27" t="n">
        <v>1.85</v>
      </c>
      <c r="Q140" s="24" t="n"/>
      <c r="R140" s="24" t="n"/>
      <c r="S140" s="24" t="n"/>
      <c r="T140" s="24" t="n"/>
      <c r="U140" s="24" t="n"/>
      <c r="V140" s="24" t="n"/>
      <c r="W140" s="24" t="n"/>
      <c r="X140" s="24" t="n"/>
      <c r="Y140" s="24" t="n"/>
      <c r="Z140" s="24" t="n"/>
      <c r="AA140" s="24" t="n"/>
      <c r="AB140" s="24" t="n"/>
      <c r="AC140" s="24" t="n"/>
      <c r="AD140" s="24" t="n"/>
      <c r="AE140" s="24" t="n"/>
      <c r="AF140" s="24" t="n"/>
      <c r="AG140" s="24" t="n"/>
      <c r="AH140" s="24" t="n"/>
      <c r="AI140" s="24" t="n"/>
      <c r="AJ140" s="24" t="n"/>
      <c r="AK140" s="24" t="n"/>
      <c r="AL140" s="24" t="n"/>
      <c r="AM140" s="25">
        <f>COUNT(H140:AL140)</f>
        <v/>
      </c>
      <c r="AN140" s="24" t="n"/>
      <c r="AO140" s="24" t="n"/>
      <c r="AP140" s="24" t="n"/>
      <c r="AQ140" s="24" t="n"/>
      <c r="AR140" s="24" t="n"/>
      <c r="AS140" s="24" t="n"/>
      <c r="AT140" s="25">
        <f>SUM(H140:AL140)</f>
        <v/>
      </c>
      <c r="AU140" s="24" t="n"/>
      <c r="AV140" s="25">
        <f>SUM(J140,K140,Q140,R140,X140,Y140,AD140,AE140,AF140)</f>
        <v/>
      </c>
      <c r="AW140" s="24" t="n"/>
    </row>
    <row r="141" spans="1:49" ht="15.75" customHeight="1" s="55">
      <c r="A141" s="24" t="n">
        <v>135</v>
      </c>
      <c r="B141" s="24" t="s">
        <v>102</v>
      </c>
      <c r="C141" s="24" t="s">
        <v>103</v>
      </c>
      <c r="D141" s="24" t="s">
        <v>104</v>
      </c>
      <c r="E141" s="24" t="s">
        <v>77</v>
      </c>
      <c r="F141" s="24" t="s">
        <v>32</v>
      </c>
      <c r="G141" s="24" t="n"/>
      <c r="H141" s="24" t="n"/>
      <c r="I141" s="24" t="n"/>
      <c r="J141" s="24" t="n"/>
      <c r="K141" s="24" t="n"/>
      <c r="L141" s="27" t="n">
        <v>0.01484</v>
      </c>
      <c r="M141" s="24" t="n"/>
      <c r="N141" s="24" t="n"/>
      <c r="O141" s="24" t="n"/>
      <c r="P141" s="24" t="n"/>
      <c r="Q141" s="2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  <c r="AC141" s="24" t="n"/>
      <c r="AD141" s="24" t="n"/>
      <c r="AE141" s="24" t="n"/>
      <c r="AF141" s="24" t="n"/>
      <c r="AG141" s="24" t="n"/>
      <c r="AH141" s="24" t="n"/>
      <c r="AI141" s="24" t="n"/>
      <c r="AJ141" s="24" t="n"/>
      <c r="AK141" s="24" t="n"/>
      <c r="AL141" s="24" t="n"/>
      <c r="AM141" s="25">
        <f>COUNT(H141:AL141)</f>
        <v/>
      </c>
      <c r="AN141" s="24" t="n"/>
      <c r="AO141" s="24" t="n"/>
      <c r="AP141" s="24" t="n"/>
      <c r="AQ141" s="24" t="n"/>
      <c r="AR141" s="24" t="n"/>
      <c r="AS141" s="24" t="n"/>
      <c r="AT141" s="25">
        <f>SUM(H141:AL141)</f>
        <v/>
      </c>
      <c r="AU141" s="24" t="n"/>
      <c r="AV141" s="25">
        <f>SUM(J141,K141,Q141,R141,X141,Y141,AD141,AE141,AF141)</f>
        <v/>
      </c>
      <c r="AW141" s="24" t="n"/>
    </row>
    <row r="142" spans="1:49" ht="15.75" customHeight="1" s="55">
      <c r="A142" s="24" t="n">
        <v>136</v>
      </c>
      <c r="B142" s="24" t="s">
        <v>102</v>
      </c>
      <c r="C142" s="24" t="s">
        <v>103</v>
      </c>
      <c r="D142" s="24" t="s">
        <v>104</v>
      </c>
      <c r="E142" s="24" t="s">
        <v>65</v>
      </c>
      <c r="F142" s="24" t="s">
        <v>32</v>
      </c>
      <c r="G142" s="24" t="n"/>
      <c r="H142" s="24" t="n"/>
      <c r="I142" s="24" t="n"/>
      <c r="J142" s="24" t="n"/>
      <c r="K142" s="24" t="n"/>
      <c r="L142" s="24" t="n"/>
      <c r="M142" s="27" t="s">
        <v>250</v>
      </c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  <c r="AC142" s="24" t="n"/>
      <c r="AD142" s="24" t="n"/>
      <c r="AE142" s="24" t="n"/>
      <c r="AF142" s="24" t="n"/>
      <c r="AG142" s="24" t="n"/>
      <c r="AH142" s="24" t="n"/>
      <c r="AI142" s="24" t="n"/>
      <c r="AJ142" s="24" t="n"/>
      <c r="AK142" s="24" t="n"/>
      <c r="AL142" s="24" t="n"/>
      <c r="AM142" s="25">
        <f>COUNT(H142:AL142)</f>
        <v/>
      </c>
      <c r="AN142" s="24" t="n"/>
      <c r="AO142" s="24" t="n"/>
      <c r="AP142" s="24" t="n"/>
      <c r="AQ142" s="24" t="n"/>
      <c r="AR142" s="24" t="n"/>
      <c r="AS142" s="24" t="n"/>
      <c r="AT142" s="25">
        <f>SUM(H142:AL142)</f>
        <v/>
      </c>
      <c r="AU142" s="24" t="n"/>
      <c r="AV142" s="25">
        <f>SUM(J142,K142,Q142,R142,X142,Y142,AD142,AE142,AF142)</f>
        <v/>
      </c>
      <c r="AW142" s="24" t="n"/>
    </row>
    <row r="143" spans="1:49" ht="15.75" customHeight="1" s="55">
      <c r="A143" s="24" t="n">
        <v>137</v>
      </c>
      <c r="B143" s="24" t="s">
        <v>102</v>
      </c>
      <c r="C143" s="24" t="s">
        <v>103</v>
      </c>
      <c r="D143" s="24" t="s">
        <v>104</v>
      </c>
      <c r="E143" s="24" t="s">
        <v>106</v>
      </c>
      <c r="F143" s="24" t="s">
        <v>32</v>
      </c>
      <c r="G143" s="24" t="n"/>
      <c r="H143" s="24" t="n"/>
      <c r="I143" s="24" t="n"/>
      <c r="J143" s="24" t="n"/>
      <c r="K143" s="24" t="n"/>
      <c r="L143" s="24" t="n"/>
      <c r="M143" s="24" t="n"/>
      <c r="N143" s="27" t="n">
        <v>3.73333</v>
      </c>
      <c r="O143" s="27" t="n">
        <v>4</v>
      </c>
      <c r="P143" s="27" t="n">
        <v>1.23333</v>
      </c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  <c r="AC143" s="24" t="n"/>
      <c r="AD143" s="24" t="n"/>
      <c r="AE143" s="24" t="n"/>
      <c r="AF143" s="24" t="n"/>
      <c r="AG143" s="24" t="n"/>
      <c r="AH143" s="24" t="n"/>
      <c r="AI143" s="24" t="n"/>
      <c r="AJ143" s="24" t="n"/>
      <c r="AK143" s="24" t="n"/>
      <c r="AL143" s="24" t="n"/>
      <c r="AM143" s="25">
        <f>COUNT(H143:AL143)</f>
        <v/>
      </c>
      <c r="AN143" s="24" t="n"/>
      <c r="AO143" s="24" t="n"/>
      <c r="AP143" s="24" t="n"/>
      <c r="AQ143" s="24" t="n"/>
      <c r="AR143" s="24" t="n"/>
      <c r="AS143" s="24" t="n"/>
      <c r="AT143" s="25">
        <f>SUM(H143:AL143)</f>
        <v/>
      </c>
      <c r="AU143" s="24" t="n"/>
      <c r="AV143" s="25">
        <f>SUM(J143,K143,Q143,R143,X143,Y143,AD143,AE143,AF143)</f>
        <v/>
      </c>
      <c r="AW143" s="24" t="n"/>
    </row>
    <row r="144" spans="1:49" ht="15.75" customHeight="1" s="55">
      <c r="A144" s="24" t="n">
        <v>138</v>
      </c>
      <c r="B144" s="24" t="s">
        <v>102</v>
      </c>
      <c r="C144" s="24" t="s">
        <v>103</v>
      </c>
      <c r="D144" s="24" t="s">
        <v>104</v>
      </c>
      <c r="E144" s="24" t="s">
        <v>149</v>
      </c>
      <c r="F144" s="24" t="s">
        <v>32</v>
      </c>
      <c r="G144" s="24" t="n"/>
      <c r="H144" s="24" t="n"/>
      <c r="I144" s="24" t="n"/>
      <c r="J144" s="24" t="n"/>
      <c r="K144" s="24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  <c r="AC144" s="24" t="n"/>
      <c r="AD144" s="24" t="n"/>
      <c r="AE144" s="24" t="n"/>
      <c r="AF144" s="24" t="n"/>
      <c r="AG144" s="27" t="n">
        <v>3.23333</v>
      </c>
      <c r="AH144" s="24" t="n"/>
      <c r="AI144" s="24" t="n"/>
      <c r="AJ144" s="24" t="n"/>
      <c r="AK144" s="24" t="n"/>
      <c r="AL144" s="24" t="n"/>
      <c r="AM144" s="25">
        <f>COUNT(H144:AL144)</f>
        <v/>
      </c>
      <c r="AN144" s="24" t="n"/>
      <c r="AO144" s="24" t="n"/>
      <c r="AP144" s="24" t="n"/>
      <c r="AQ144" s="24" t="n"/>
      <c r="AR144" s="24" t="n"/>
      <c r="AS144" s="24" t="n"/>
      <c r="AT144" s="25">
        <f>SUM(H144:AL144)</f>
        <v/>
      </c>
      <c r="AU144" s="24" t="n"/>
      <c r="AV144" s="25">
        <f>SUM(J144,K144,Q144,R144,X144,Y144,AD144,AE144,AF144)</f>
        <v/>
      </c>
      <c r="AW144" s="24" t="n"/>
    </row>
    <row r="145" spans="1:49">
      <c r="A145" s="26" t="n">
        <v>139</v>
      </c>
      <c r="B145" s="26" t="s">
        <v>102</v>
      </c>
      <c r="C145" s="26" t="s">
        <v>103</v>
      </c>
      <c r="D145" s="26" t="s">
        <v>104</v>
      </c>
      <c r="E145" s="26" t="s">
        <v>33</v>
      </c>
      <c r="F145" s="26" t="n"/>
      <c r="G145" s="26" t="n"/>
      <c r="H145" s="26" t="n">
        <v>8</v>
      </c>
      <c r="I145" s="26" t="n">
        <v>8</v>
      </c>
      <c r="J145" s="26" t="n">
        <v>0</v>
      </c>
      <c r="K145" s="26" t="n">
        <v>0</v>
      </c>
      <c r="L145" s="26" t="n">
        <v>8</v>
      </c>
      <c r="M145" s="26" t="n">
        <v>8</v>
      </c>
      <c r="N145" s="26" t="n">
        <v>8</v>
      </c>
      <c r="O145" s="26" t="n">
        <v>8</v>
      </c>
      <c r="P145" s="26" t="n">
        <v>8</v>
      </c>
      <c r="Q145" s="26" t="n">
        <v>0</v>
      </c>
      <c r="R145" s="26" t="n">
        <v>0</v>
      </c>
      <c r="S145" s="26" t="n">
        <v>8</v>
      </c>
      <c r="T145" s="26" t="n">
        <v>8</v>
      </c>
      <c r="U145" s="26" t="n">
        <v>8</v>
      </c>
      <c r="V145" s="26" t="n">
        <v>8</v>
      </c>
      <c r="W145" s="26" t="n">
        <v>8</v>
      </c>
      <c r="X145" s="26" t="n">
        <v>0</v>
      </c>
      <c r="Y145" s="26" t="n">
        <v>0</v>
      </c>
      <c r="Z145" s="26" t="n">
        <v>8</v>
      </c>
      <c r="AA145" s="26" t="n">
        <v>8</v>
      </c>
      <c r="AB145" s="26" t="n">
        <v>8</v>
      </c>
      <c r="AC145" s="26" t="n">
        <v>7</v>
      </c>
      <c r="AD145" s="26" t="n">
        <v>0</v>
      </c>
      <c r="AE145" s="26" t="n">
        <v>0</v>
      </c>
      <c r="AF145" s="26" t="n">
        <v>0</v>
      </c>
      <c r="AG145" s="26" t="n">
        <v>8</v>
      </c>
      <c r="AH145" s="26" t="n">
        <v>8</v>
      </c>
      <c r="AI145" s="26" t="n">
        <v>8</v>
      </c>
      <c r="AJ145" s="26" t="n">
        <v>8</v>
      </c>
      <c r="AK145" s="26" t="n"/>
      <c r="AL145" s="26" t="n"/>
      <c r="AM145" s="26">
        <f>COUNT(IF(SUM(H139,H138)&gt;0,1,"FALSE"),IF(SUM(I138,I140)&gt;0,1,"FALSE"),IF(SUM(J138,J140)&gt;0,1,"FALSE"),IF(SUM(K138,K140)&gt;0,1,"FALSE"),IF(SUM(L138,L141,L140)&gt;0,1,"FALSE"),IF(SUM(M140,M138,M142)&gt;0,1,"FALSE"),IF(SUM(N138,N143,N140)&gt;0,1,"FALSE"),IF(SUM(O138,O140,O143)&gt;0,1,"FALSE"),IF(SUM(P138,P143,P140)&gt;0,1,"FALSE"),IF(SUM(Q138)&gt;0,1,"FALSE"),IF(SUM(R138)&gt;0,1,"FALSE"),IF(SUM(S138)&gt;0,1,"FALSE"),IF(SUM(T138)&gt;0,1,"FALSE"),IF(SUM(U139,U138)&gt;0,1,"FALSE"),IF(SUM(V138,V139)&gt;0,1,"FALSE"),IF(SUM(W138)&gt;0,1,"FALSE"),IF(SUM(X138)&gt;0,1,"FALSE"),IF(SUM(Y138)&gt;0,1,"FALSE"),IF(SUM(Z138)&gt;0,1,"FALSE"),IF(SUM(AA138)&gt;0,1,"FALSE"),IF(SUM(AB138)&gt;0,1,"FALSE"),IF(SUM(AC138)&gt;0,1,"FALSE"),IF(SUM(AD138)&gt;0,1,"FALSE"),IF(SUM(AE138)&gt;0,1,"FALSE"),IF(SUM(AF138)&gt;0,1,"FALSE"),IF(SUM(AG144,AG138)&gt;0,1,"FALSE"),IF(SUM(AH138)&gt;0,1,"FALSE"),IF(SUM(AI138)&gt;0,1,"FALSE"),IF(SUM(AJ138)&gt;0,1,"FALSE"))</f>
        <v/>
      </c>
      <c r="AN145" s="26" t="n"/>
      <c r="AO145" s="26">
        <f>MAX(AO138:AO144)</f>
        <v/>
      </c>
      <c r="AP145" s="26">
        <f>MAX(AP138:AP144)</f>
        <v/>
      </c>
      <c r="AQ145" s="26">
        <f>MAX(AQ138:AQ144)</f>
        <v/>
      </c>
      <c r="AR145" s="26">
        <f>MAX(AR138:AR144)</f>
        <v/>
      </c>
      <c r="AS145" s="26">
        <f>SUM(AS138:AS144)</f>
        <v/>
      </c>
      <c r="AT145" s="26">
        <f>SUM(AT138:AT144)</f>
        <v/>
      </c>
      <c r="AU145" s="26">
        <f>SUM(AU138:AU144)</f>
        <v/>
      </c>
      <c r="AV145" s="26">
        <f>SUM(AV138:AV144)</f>
        <v/>
      </c>
      <c r="AW145" s="26">
        <f>SUM(AW138:AW144)</f>
        <v/>
      </c>
    </row>
    <row r="146" spans="1:49" ht="15.75" customHeight="1" s="55">
      <c r="A146" s="24" t="n">
        <v>140</v>
      </c>
      <c r="B146" s="24" t="s">
        <v>107</v>
      </c>
      <c r="C146" s="24" t="s">
        <v>71</v>
      </c>
      <c r="D146" s="24" t="s">
        <v>72</v>
      </c>
      <c r="E146" s="24" t="s">
        <v>43</v>
      </c>
      <c r="F146" s="24" t="s">
        <v>32</v>
      </c>
      <c r="G146" s="24" t="n"/>
      <c r="H146" s="24" t="n"/>
      <c r="I146" s="24" t="n"/>
      <c r="J146" s="24" t="n"/>
      <c r="K146" s="24" t="n"/>
      <c r="L146" s="24" t="n"/>
      <c r="M146" s="24" t="n"/>
      <c r="N146" s="24" t="n"/>
      <c r="O146" s="24" t="n"/>
      <c r="P146" s="24" t="n"/>
      <c r="Q146" s="24" t="n"/>
      <c r="R146" s="24" t="s">
        <v>7</v>
      </c>
      <c r="S146" s="27" t="s">
        <v>0</v>
      </c>
      <c r="T146" s="27" t="s">
        <v>0</v>
      </c>
      <c r="U146" s="27" t="s">
        <v>0</v>
      </c>
      <c r="V146" s="27" t="s">
        <v>0</v>
      </c>
      <c r="W146" s="24" t="n">
        <v>7.23333</v>
      </c>
      <c r="X146" s="24" t="s">
        <v>7</v>
      </c>
      <c r="Y146" s="24" t="s">
        <v>7</v>
      </c>
      <c r="Z146" s="24" t="n">
        <v>4.13333</v>
      </c>
      <c r="AA146" s="24" t="n">
        <v>8</v>
      </c>
      <c r="AB146" s="24" t="n">
        <v>8</v>
      </c>
      <c r="AC146" s="24" t="n">
        <v>7</v>
      </c>
      <c r="AD146" s="24" t="s">
        <v>7</v>
      </c>
      <c r="AE146" s="24" t="s">
        <v>7</v>
      </c>
      <c r="AF146" s="24" t="s">
        <v>7</v>
      </c>
      <c r="AG146" s="24" t="n"/>
      <c r="AH146" s="24" t="n"/>
      <c r="AI146" s="24" t="n"/>
      <c r="AJ146" s="24" t="n"/>
      <c r="AK146" s="24" t="n"/>
      <c r="AL146" s="24" t="n"/>
      <c r="AM146" s="25">
        <f>COUNT(H146:AL146)</f>
        <v/>
      </c>
      <c r="AN146" s="24" t="n"/>
      <c r="AO146" s="25">
        <f>COUNTIF(H146:AL146,"О")</f>
        <v/>
      </c>
      <c r="AP146" s="25">
        <f>COUNTIF(H146:AL146,"От")</f>
        <v/>
      </c>
      <c r="AQ146" s="25">
        <f>COUNTIF(H146:AL146,"Б")</f>
        <v/>
      </c>
      <c r="AR146" s="25">
        <f>COUNTIF(H146:AL146,"Н")</f>
        <v/>
      </c>
      <c r="AS146" s="24" t="n"/>
      <c r="AT146" s="25">
        <f>SUM(H146:AL146)</f>
        <v/>
      </c>
      <c r="AU146" s="24" t="n"/>
      <c r="AV146" s="25">
        <f>SUM(J146,K146,Q146,R146,X146,Y146,AD146,AE146,AF146)</f>
        <v/>
      </c>
      <c r="AW146" s="24" t="n"/>
    </row>
    <row r="147" spans="1:49" ht="15.75" customHeight="1" s="55">
      <c r="A147" s="24" t="n">
        <v>141</v>
      </c>
      <c r="B147" s="24" t="s">
        <v>107</v>
      </c>
      <c r="C147" s="24" t="s">
        <v>71</v>
      </c>
      <c r="D147" s="24" t="s">
        <v>72</v>
      </c>
      <c r="E147" s="24" t="s">
        <v>69</v>
      </c>
      <c r="F147" s="24" t="s">
        <v>32</v>
      </c>
      <c r="G147" s="24" t="n"/>
      <c r="H147" s="24" t="n"/>
      <c r="I147" s="24" t="n"/>
      <c r="J147" s="24" t="n"/>
      <c r="K147" s="24" t="n"/>
      <c r="L147" s="24" t="n"/>
      <c r="M147" s="24" t="n"/>
      <c r="N147" s="24" t="n"/>
      <c r="O147" s="24" t="n"/>
      <c r="P147" s="24" t="n"/>
      <c r="Q147" s="24" t="n"/>
      <c r="R147" s="24" t="n"/>
      <c r="S147" s="24" t="n"/>
      <c r="T147" s="24" t="n"/>
      <c r="U147" s="24" t="n"/>
      <c r="V147" s="24" t="n"/>
      <c r="W147" s="27" t="n">
        <v>0.76667</v>
      </c>
      <c r="X147" s="24" t="n"/>
      <c r="Y147" s="24" t="n"/>
      <c r="Z147" s="24" t="n"/>
      <c r="AA147" s="24" t="n"/>
      <c r="AB147" s="24" t="n"/>
      <c r="AC147" s="24" t="n"/>
      <c r="AD147" s="24" t="n"/>
      <c r="AE147" s="24" t="n"/>
      <c r="AF147" s="24" t="n"/>
      <c r="AG147" s="24" t="n"/>
      <c r="AH147" s="24" t="n"/>
      <c r="AI147" s="24" t="n"/>
      <c r="AJ147" s="24" t="n"/>
      <c r="AK147" s="24" t="n"/>
      <c r="AL147" s="24" t="n"/>
      <c r="AM147" s="25">
        <f>COUNT(H147:AL147)</f>
        <v/>
      </c>
      <c r="AN147" s="24" t="n"/>
      <c r="AO147" s="24" t="n"/>
      <c r="AP147" s="24" t="n"/>
      <c r="AQ147" s="24" t="n"/>
      <c r="AR147" s="24" t="n"/>
      <c r="AS147" s="24" t="n"/>
      <c r="AT147" s="25">
        <f>SUM(H147:AL147)</f>
        <v/>
      </c>
      <c r="AU147" s="24" t="n"/>
      <c r="AV147" s="25">
        <f>SUM(J147,K147,Q147,R147,X147,Y147,AD147,AE147,AF147)</f>
        <v/>
      </c>
      <c r="AW147" s="24" t="n"/>
    </row>
    <row r="148" spans="1:49" ht="15.75" customHeight="1" s="55">
      <c r="A148" s="24" t="n">
        <v>142</v>
      </c>
      <c r="B148" s="24" t="s">
        <v>107</v>
      </c>
      <c r="C148" s="24" t="s">
        <v>71</v>
      </c>
      <c r="D148" s="24" t="s">
        <v>72</v>
      </c>
      <c r="E148" s="24" t="s">
        <v>65</v>
      </c>
      <c r="F148" s="24" t="s">
        <v>32</v>
      </c>
      <c r="G148" s="2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7" t="n">
        <v>2.76667</v>
      </c>
      <c r="AA148" s="24" t="n"/>
      <c r="AB148" s="24" t="n"/>
      <c r="AC148" s="24" t="n"/>
      <c r="AD148" s="24" t="n"/>
      <c r="AE148" s="24" t="n"/>
      <c r="AF148" s="24" t="n"/>
      <c r="AG148" s="24" t="n"/>
      <c r="AH148" s="24" t="n"/>
      <c r="AI148" s="24" t="n"/>
      <c r="AJ148" s="24" t="n"/>
      <c r="AK148" s="24" t="n"/>
      <c r="AL148" s="24" t="n"/>
      <c r="AM148" s="25">
        <f>COUNT(H148:AL148)</f>
        <v/>
      </c>
      <c r="AN148" s="24" t="n"/>
      <c r="AO148" s="24" t="n"/>
      <c r="AP148" s="24" t="n"/>
      <c r="AQ148" s="24" t="n"/>
      <c r="AR148" s="24" t="n"/>
      <c r="AS148" s="24" t="n"/>
      <c r="AT148" s="25">
        <f>SUM(H148:AL148)</f>
        <v/>
      </c>
      <c r="AU148" s="24" t="n"/>
      <c r="AV148" s="25">
        <f>SUM(J148,K148,Q148,R148,X148,Y148,AD148,AE148,AF148)</f>
        <v/>
      </c>
      <c r="AW148" s="24" t="n"/>
    </row>
    <row r="149" spans="1:49" ht="15.75" customHeight="1" s="55">
      <c r="A149" s="24" t="n">
        <v>143</v>
      </c>
      <c r="B149" s="24" t="s">
        <v>107</v>
      </c>
      <c r="C149" s="24" t="s">
        <v>71</v>
      </c>
      <c r="D149" s="24" t="s">
        <v>72</v>
      </c>
      <c r="E149" s="24" t="s">
        <v>87</v>
      </c>
      <c r="F149" s="24" t="s">
        <v>32</v>
      </c>
      <c r="G149" s="24" t="n"/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7" t="n">
        <v>1.1</v>
      </c>
      <c r="AA149" s="24" t="n"/>
      <c r="AB149" s="24" t="n"/>
      <c r="AC149" s="24" t="n"/>
      <c r="AD149" s="24" t="n"/>
      <c r="AE149" s="24" t="n"/>
      <c r="AF149" s="24" t="n"/>
      <c r="AG149" s="24" t="n"/>
      <c r="AH149" s="24" t="n"/>
      <c r="AI149" s="24" t="n"/>
      <c r="AJ149" s="24" t="n"/>
      <c r="AK149" s="24" t="n"/>
      <c r="AL149" s="24" t="n"/>
      <c r="AM149" s="25">
        <f>COUNT(H149:AL149)</f>
        <v/>
      </c>
      <c r="AN149" s="24" t="n"/>
      <c r="AO149" s="24" t="n"/>
      <c r="AP149" s="24" t="n"/>
      <c r="AQ149" s="24" t="n"/>
      <c r="AR149" s="24" t="n"/>
      <c r="AS149" s="24" t="n"/>
      <c r="AT149" s="25">
        <f>SUM(H149:AL149)</f>
        <v/>
      </c>
      <c r="AU149" s="24" t="n"/>
      <c r="AV149" s="25">
        <f>SUM(J149,K149,Q149,R149,X149,Y149,AD149,AE149,AF149)</f>
        <v/>
      </c>
      <c r="AW149" s="24" t="n"/>
    </row>
    <row r="150" spans="1:49" ht="15.75" customHeight="1" s="55">
      <c r="A150" s="24" t="n">
        <v>144</v>
      </c>
      <c r="B150" s="24" t="s">
        <v>107</v>
      </c>
      <c r="C150" s="24" t="s">
        <v>71</v>
      </c>
      <c r="D150" s="24" t="s">
        <v>72</v>
      </c>
      <c r="E150" s="24" t="s">
        <v>69</v>
      </c>
      <c r="F150" s="24" t="s">
        <v>32</v>
      </c>
      <c r="G150" s="24" t="n"/>
      <c r="H150" s="24" t="n"/>
      <c r="I150" s="24" t="n"/>
      <c r="J150" s="27" t="n">
        <v>8</v>
      </c>
      <c r="K150" s="24" t="n"/>
      <c r="L150" s="24" t="n"/>
      <c r="M150" s="24" t="n"/>
      <c r="N150" s="24" t="n"/>
      <c r="O150" s="24" t="n"/>
      <c r="P150" s="24" t="n"/>
      <c r="Q150" s="27" t="n">
        <v>1</v>
      </c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  <c r="AC150" s="24" t="n"/>
      <c r="AD150" s="24" t="n"/>
      <c r="AE150" s="24" t="n"/>
      <c r="AF150" s="24" t="n"/>
      <c r="AG150" s="24" t="n"/>
      <c r="AH150" s="24" t="n"/>
      <c r="AI150" s="24" t="n"/>
      <c r="AJ150" s="24" t="n"/>
      <c r="AK150" s="24" t="n"/>
      <c r="AL150" s="24" t="n"/>
      <c r="AM150" s="25">
        <f>COUNT(H150:AL150)</f>
        <v/>
      </c>
      <c r="AN150" s="24" t="n"/>
      <c r="AO150" s="24" t="n"/>
      <c r="AP150" s="24" t="n"/>
      <c r="AQ150" s="24" t="n"/>
      <c r="AR150" s="24" t="n"/>
      <c r="AS150" s="24" t="n"/>
      <c r="AT150" s="25">
        <f>SUM(H150:AL150)</f>
        <v/>
      </c>
      <c r="AU150" s="24" t="n"/>
      <c r="AV150" s="25">
        <f>SUM(J150,K150,Q150,R150,X150,Y150,AD150,AE150,AF150)</f>
        <v/>
      </c>
      <c r="AW150" s="24" t="n"/>
    </row>
    <row r="151" spans="1:49" ht="15.75" customHeight="1" s="55">
      <c r="A151" s="24" t="n">
        <v>145</v>
      </c>
      <c r="B151" s="24" t="s">
        <v>107</v>
      </c>
      <c r="C151" s="24" t="s">
        <v>71</v>
      </c>
      <c r="D151" s="24" t="s">
        <v>72</v>
      </c>
      <c r="E151" s="24" t="s">
        <v>69</v>
      </c>
      <c r="F151" s="24" t="s">
        <v>48</v>
      </c>
      <c r="G151" s="24" t="n"/>
      <c r="H151" s="24" t="n"/>
      <c r="I151" s="24" t="n"/>
      <c r="J151" s="24" t="n"/>
      <c r="K151" s="24" t="n"/>
      <c r="L151" s="24" t="n"/>
      <c r="M151" s="24" t="n"/>
      <c r="N151" s="24" t="n"/>
      <c r="O151" s="24" t="n"/>
      <c r="P151" s="27" t="n">
        <v>2</v>
      </c>
      <c r="Q151" s="27" t="n">
        <v>6</v>
      </c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  <c r="AC151" s="24" t="n"/>
      <c r="AD151" s="24" t="n"/>
      <c r="AE151" s="24" t="n"/>
      <c r="AF151" s="24" t="n"/>
      <c r="AG151" s="24" t="n"/>
      <c r="AH151" s="24" t="n"/>
      <c r="AI151" s="24" t="n"/>
      <c r="AJ151" s="24" t="n"/>
      <c r="AK151" s="24" t="n"/>
      <c r="AL151" s="24" t="n"/>
      <c r="AM151" s="24" t="n"/>
      <c r="AN151" s="25">
        <f>COUNT(H151:AL151)</f>
        <v/>
      </c>
      <c r="AO151" s="24" t="n"/>
      <c r="AP151" s="24" t="n"/>
      <c r="AQ151" s="24" t="n"/>
      <c r="AR151" s="24" t="n"/>
      <c r="AS151" s="24" t="n"/>
      <c r="AT151" s="24" t="n"/>
      <c r="AU151" s="25">
        <f>SUM(H151:AL151)</f>
        <v/>
      </c>
      <c r="AV151" s="24" t="n"/>
      <c r="AW151" s="25">
        <f>SUM(J151,K151,Q151,R151,X151,Y151,AD151,AE151,AF151)</f>
        <v/>
      </c>
    </row>
    <row r="152" spans="1:49" ht="15.75" customHeight="1" s="55">
      <c r="A152" s="24" t="n">
        <v>146</v>
      </c>
      <c r="B152" s="24" t="s">
        <v>107</v>
      </c>
      <c r="C152" s="24" t="s">
        <v>71</v>
      </c>
      <c r="D152" s="24" t="s">
        <v>72</v>
      </c>
      <c r="E152" s="24" t="s">
        <v>69</v>
      </c>
      <c r="F152" s="24" t="s">
        <v>32</v>
      </c>
      <c r="G152" s="24" t="s">
        <v>49</v>
      </c>
      <c r="H152" s="27" t="n">
        <v>8</v>
      </c>
      <c r="I152" s="27" t="n">
        <v>8</v>
      </c>
      <c r="J152" s="27" t="s">
        <v>7</v>
      </c>
      <c r="K152" s="27" t="s">
        <v>7</v>
      </c>
      <c r="L152" s="27" t="n">
        <v>8</v>
      </c>
      <c r="M152" s="27" t="n">
        <v>8</v>
      </c>
      <c r="N152" s="27" t="n">
        <v>8</v>
      </c>
      <c r="O152" s="27" t="n">
        <v>8</v>
      </c>
      <c r="P152" s="27" t="n">
        <v>8</v>
      </c>
      <c r="Q152" s="27" t="s">
        <v>7</v>
      </c>
      <c r="R152" s="24" t="n"/>
      <c r="S152" s="24" t="n"/>
      <c r="T152" s="24" t="n"/>
      <c r="U152" s="24" t="n"/>
      <c r="V152" s="24" t="n"/>
      <c r="W152" s="24" t="n"/>
      <c r="X152" s="24" t="n"/>
      <c r="Y152" s="24" t="n"/>
      <c r="Z152" s="24" t="n"/>
      <c r="AA152" s="24" t="n"/>
      <c r="AB152" s="24" t="n"/>
      <c r="AC152" s="24" t="n"/>
      <c r="AD152" s="24" t="n"/>
      <c r="AE152" s="24" t="n"/>
      <c r="AF152" s="24" t="n"/>
      <c r="AG152" s="24" t="n"/>
      <c r="AH152" s="24" t="n"/>
      <c r="AI152" s="24" t="n"/>
      <c r="AJ152" s="24" t="n"/>
      <c r="AK152" s="24" t="n"/>
      <c r="AL152" s="24" t="n"/>
      <c r="AM152" s="25">
        <f>SUM(H152:AL152)/8</f>
        <v/>
      </c>
      <c r="AN152" s="24" t="n"/>
      <c r="AO152" s="24" t="n"/>
      <c r="AP152" s="24" t="n"/>
      <c r="AQ152" s="24" t="n"/>
      <c r="AR152" s="24" t="n"/>
      <c r="AS152" s="25">
        <f>COUNTIF(H152:AL152,"В")+SUM(H152:AL152)/8</f>
        <v/>
      </c>
      <c r="AT152" s="25">
        <f>SUM(H152:AL152)</f>
        <v/>
      </c>
      <c r="AU152" s="24" t="n"/>
      <c r="AV152" s="24" t="n"/>
      <c r="AW152" s="24" t="n"/>
    </row>
    <row r="153" spans="1:49" ht="15.75" customHeight="1" s="55">
      <c r="A153" s="24" t="n">
        <v>147</v>
      </c>
      <c r="B153" s="24" t="s">
        <v>107</v>
      </c>
      <c r="C153" s="24" t="s">
        <v>71</v>
      </c>
      <c r="D153" s="24" t="s">
        <v>72</v>
      </c>
      <c r="E153" s="24" t="s">
        <v>90</v>
      </c>
      <c r="F153" s="24" t="s">
        <v>32</v>
      </c>
      <c r="G153" s="24" t="s">
        <v>49</v>
      </c>
      <c r="H153" s="24" t="n"/>
      <c r="I153" s="24" t="n"/>
      <c r="J153" s="24" t="n"/>
      <c r="K153" s="24" t="n"/>
      <c r="L153" s="24" t="n"/>
      <c r="M153" s="24" t="n"/>
      <c r="N153" s="24" t="n"/>
      <c r="O153" s="24" t="n"/>
      <c r="P153" s="24" t="n"/>
      <c r="Q153" s="24" t="n"/>
      <c r="R153" s="24" t="n"/>
      <c r="S153" s="24" t="n"/>
      <c r="T153" s="24" t="n"/>
      <c r="U153" s="24" t="n"/>
      <c r="V153" s="24" t="n"/>
      <c r="W153" s="24" t="n"/>
      <c r="X153" s="24" t="n"/>
      <c r="Y153" s="24" t="n"/>
      <c r="Z153" s="24" t="n"/>
      <c r="AA153" s="24" t="n"/>
      <c r="AB153" s="24" t="n"/>
      <c r="AC153" s="24" t="n"/>
      <c r="AD153" s="24" t="n"/>
      <c r="AE153" s="24" t="n"/>
      <c r="AF153" s="24" t="n"/>
      <c r="AG153" s="27" t="n">
        <v>8</v>
      </c>
      <c r="AH153" s="27" t="n">
        <v>8</v>
      </c>
      <c r="AI153" s="27" t="n">
        <v>8</v>
      </c>
      <c r="AJ153" s="27" t="n">
        <v>8</v>
      </c>
      <c r="AK153" s="24" t="n"/>
      <c r="AL153" s="24" t="n"/>
      <c r="AM153" s="25">
        <f>SUM(H153:AL153)/8</f>
        <v/>
      </c>
      <c r="AN153" s="24" t="n"/>
      <c r="AO153" s="24" t="n"/>
      <c r="AP153" s="24" t="n"/>
      <c r="AQ153" s="24" t="n"/>
      <c r="AR153" s="24" t="n"/>
      <c r="AS153" s="25">
        <f>COUNTIF(H153:AL153,"В")+SUM(H153:AL153)/8</f>
        <v/>
      </c>
      <c r="AT153" s="25">
        <f>SUM(H153:AL153)</f>
        <v/>
      </c>
      <c r="AU153" s="24" t="n"/>
      <c r="AV153" s="24" t="n"/>
      <c r="AW153" s="24" t="n"/>
    </row>
    <row r="154" spans="1:49">
      <c r="A154" s="26" t="n">
        <v>148</v>
      </c>
      <c r="B154" s="26" t="s">
        <v>107</v>
      </c>
      <c r="C154" s="26" t="s">
        <v>71</v>
      </c>
      <c r="D154" s="26" t="s">
        <v>72</v>
      </c>
      <c r="E154" s="26" t="s">
        <v>33</v>
      </c>
      <c r="F154" s="26" t="n"/>
      <c r="G154" s="26" t="n"/>
      <c r="H154" s="26" t="n">
        <v>8</v>
      </c>
      <c r="I154" s="26" t="n">
        <v>8</v>
      </c>
      <c r="J154" s="26" t="n">
        <v>8</v>
      </c>
      <c r="K154" s="26" t="n">
        <v>0</v>
      </c>
      <c r="L154" s="26" t="n">
        <v>8</v>
      </c>
      <c r="M154" s="26" t="n">
        <v>8</v>
      </c>
      <c r="N154" s="26" t="n">
        <v>8</v>
      </c>
      <c r="O154" s="26" t="n">
        <v>8</v>
      </c>
      <c r="P154" s="26" t="n">
        <v>10</v>
      </c>
      <c r="Q154" s="26" t="n">
        <v>7</v>
      </c>
      <c r="R154" s="26" t="n">
        <v>0</v>
      </c>
      <c r="S154" s="26" t="n">
        <v>0</v>
      </c>
      <c r="T154" s="26" t="n">
        <v>0</v>
      </c>
      <c r="U154" s="26" t="n">
        <v>0</v>
      </c>
      <c r="V154" s="26" t="n">
        <v>0</v>
      </c>
      <c r="W154" s="26" t="n">
        <v>8</v>
      </c>
      <c r="X154" s="26" t="n">
        <v>0</v>
      </c>
      <c r="Y154" s="26" t="n">
        <v>0</v>
      </c>
      <c r="Z154" s="26" t="n">
        <v>8</v>
      </c>
      <c r="AA154" s="26" t="n">
        <v>8</v>
      </c>
      <c r="AB154" s="26" t="n">
        <v>8</v>
      </c>
      <c r="AC154" s="26" t="n">
        <v>7</v>
      </c>
      <c r="AD154" s="26" t="n">
        <v>0</v>
      </c>
      <c r="AE154" s="26" t="n">
        <v>0</v>
      </c>
      <c r="AF154" s="26" t="n">
        <v>0</v>
      </c>
      <c r="AG154" s="26" t="n">
        <v>8</v>
      </c>
      <c r="AH154" s="26" t="n">
        <v>8</v>
      </c>
      <c r="AI154" s="26" t="n">
        <v>8</v>
      </c>
      <c r="AJ154" s="26" t="n">
        <v>8</v>
      </c>
      <c r="AK154" s="26" t="n"/>
      <c r="AL154" s="26" t="n"/>
      <c r="AM154" s="26">
        <f>COUNT(IF(SUM(R147,R146)&gt;0,1,"FALSE"),IF(SUM(S146)&gt;0,1,"FALSE"),IF(SUM(T146)&gt;0,1,"FALSE"),IF(SUM(U146)&gt;0,1,"FALSE"),IF(SUM(V146)&gt;0,1,"FALSE"),IF(SUM(W147,W146)&gt;0,1,"FALSE"),IF(SUM(X146)&gt;0,1,"FALSE"),IF(SUM(Y146)&gt;0,1,"FALSE"),IF(SUM(Z148,Z149,Z146)&gt;0,1,"FALSE"),IF(SUM(AA146)&gt;0,1,"FALSE"),IF(SUM(AB146)&gt;0,1,"FALSE"),IF(SUM(AC146)&gt;0,1,"FALSE"),IF(SUM(AD146)&gt;0,1,"FALSE"),IF(SUM(AE146)&gt;0,1,"FALSE"),IF(SUM(AF146)&gt;0,1,"FALSE"),IF(SUM(J150,J152)&gt;0,1,"FALSE"),IF(SUM(Q150,Q152)&gt;0,1,"FALSE"),IF(SUM(H152)&gt;0,1,"FALSE"),IF(SUM(I152)&gt;0,1,"FALSE"),IF(SUM(K152)&gt;0,1,"FALSE"),IF(SUM(L152)&gt;0,1,"FALSE"),IF(SUM(M152)&gt;0,1,"FALSE"),IF(SUM(N152)&gt;0,1,"FALSE"),IF(SUM(O152)&gt;0,1,"FALSE"),IF(SUM(P152)&gt;0,1,"FALSE"),IF(SUM(AG153)&gt;0,1,"FALSE"),IF(SUM(AH153)&gt;0,1,"FALSE"),IF(SUM(AI153)&gt;0,1,"FALSE"),IF(SUM(AJ153)&gt;0,1,"FALSE"))</f>
        <v/>
      </c>
      <c r="AN154" s="26">
        <f>COUNT(IF(SUM(P151)&gt;0,1,"FALSE"),IF(SUM(Q151)&gt;0,1,"FALSE"))</f>
        <v/>
      </c>
      <c r="AO154" s="26">
        <f>MAX(AO146:AO153)</f>
        <v/>
      </c>
      <c r="AP154" s="26">
        <f>MAX(AP146:AP153)</f>
        <v/>
      </c>
      <c r="AQ154" s="26">
        <f>MAX(AQ146:AQ153)</f>
        <v/>
      </c>
      <c r="AR154" s="26">
        <f>MAX(AR146:AR153)</f>
        <v/>
      </c>
      <c r="AS154" s="26">
        <f>SUM(AS146:AS153)</f>
        <v/>
      </c>
      <c r="AT154" s="26">
        <f>SUM(AT146:AT153)</f>
        <v/>
      </c>
      <c r="AU154" s="26">
        <f>SUM(AU146:AU153)</f>
        <v/>
      </c>
      <c r="AV154" s="26">
        <f>SUM(AV146:AV153)</f>
        <v/>
      </c>
      <c r="AW154" s="26">
        <f>SUM(AW146:AW153)</f>
        <v/>
      </c>
    </row>
    <row r="155" spans="1:49">
      <c r="A155" s="24" t="n">
        <v>149</v>
      </c>
      <c r="B155" s="24" t="s">
        <v>108</v>
      </c>
      <c r="C155" s="24" t="s">
        <v>71</v>
      </c>
      <c r="D155" s="24" t="s">
        <v>109</v>
      </c>
      <c r="E155" s="24" t="s">
        <v>43</v>
      </c>
      <c r="F155" s="24" t="s">
        <v>32</v>
      </c>
      <c r="G155" s="24" t="n"/>
      <c r="H155" s="24" t="n"/>
      <c r="I155" s="24" t="n"/>
      <c r="J155" s="24" t="n"/>
      <c r="K155" s="24" t="n"/>
      <c r="L155" s="24" t="n"/>
      <c r="M155" s="24" t="n"/>
      <c r="N155" s="24" t="n"/>
      <c r="O155" s="24" t="n">
        <v>8</v>
      </c>
      <c r="P155" s="24" t="n">
        <v>8</v>
      </c>
      <c r="Q155" s="24" t="s">
        <v>7</v>
      </c>
      <c r="R155" s="24" t="s">
        <v>7</v>
      </c>
      <c r="S155" s="24" t="n">
        <v>8</v>
      </c>
      <c r="T155" s="24" t="n">
        <v>8</v>
      </c>
      <c r="U155" s="24" t="n"/>
      <c r="V155" s="24" t="n"/>
      <c r="W155" s="24" t="n">
        <v>7.96667</v>
      </c>
      <c r="X155" s="24" t="s">
        <v>7</v>
      </c>
      <c r="Y155" s="24" t="s">
        <v>7</v>
      </c>
      <c r="Z155" s="24" t="n">
        <v>8</v>
      </c>
      <c r="AA155" s="24" t="n"/>
      <c r="AB155" s="24" t="n"/>
      <c r="AC155" s="24" t="n"/>
      <c r="AD155" s="24" t="n"/>
      <c r="AE155" s="24" t="s">
        <v>7</v>
      </c>
      <c r="AF155" s="24" t="s">
        <v>7</v>
      </c>
      <c r="AG155" s="24" t="n">
        <v>8</v>
      </c>
      <c r="AH155" s="24" t="n">
        <v>8</v>
      </c>
      <c r="AI155" s="24" t="n">
        <v>8</v>
      </c>
      <c r="AJ155" s="24" t="n">
        <v>8</v>
      </c>
      <c r="AK155" s="24" t="n"/>
      <c r="AL155" s="24" t="n"/>
      <c r="AM155" s="25">
        <f>COUNT(H155:AL155)</f>
        <v/>
      </c>
      <c r="AN155" s="24" t="n"/>
      <c r="AO155" s="25">
        <f>COUNTIF(H155:AL155,"О")</f>
        <v/>
      </c>
      <c r="AP155" s="25">
        <f>COUNTIF(H155:AL155,"От")</f>
        <v/>
      </c>
      <c r="AQ155" s="25">
        <f>COUNTIF(H155:AL155,"Б")</f>
        <v/>
      </c>
      <c r="AR155" s="25">
        <f>COUNTIF(H155:AL155,"Н")</f>
        <v/>
      </c>
      <c r="AS155" s="24" t="n"/>
      <c r="AT155" s="25">
        <f>SUM(H155:AL155)</f>
        <v/>
      </c>
      <c r="AU155" s="24" t="n"/>
      <c r="AV155" s="25">
        <f>SUM(J155,K155,Q155,R155,X155,Y155,AD155,AE155,AF155)</f>
        <v/>
      </c>
      <c r="AW155" s="24" t="n"/>
    </row>
    <row r="156" spans="1:49" ht="15.75" customHeight="1" s="55">
      <c r="A156" s="24" t="n">
        <v>150</v>
      </c>
      <c r="B156" s="24" t="s">
        <v>108</v>
      </c>
      <c r="C156" s="24" t="s">
        <v>71</v>
      </c>
      <c r="D156" s="24" t="s">
        <v>109</v>
      </c>
      <c r="E156" s="24" t="s">
        <v>79</v>
      </c>
      <c r="F156" s="24" t="s">
        <v>32</v>
      </c>
      <c r="G156" s="24" t="n"/>
      <c r="H156" s="24" t="n"/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7" t="n">
        <v>8</v>
      </c>
      <c r="V156" s="27" t="n">
        <v>0.52336</v>
      </c>
      <c r="W156" s="24" t="n"/>
      <c r="X156" s="24" t="n"/>
      <c r="Y156" s="24" t="n"/>
      <c r="Z156" s="24" t="n"/>
      <c r="AA156" s="24" t="n"/>
      <c r="AB156" s="24" t="n"/>
      <c r="AC156" s="24" t="n"/>
      <c r="AD156" s="24" t="n"/>
      <c r="AE156" s="24" t="n"/>
      <c r="AF156" s="24" t="n"/>
      <c r="AG156" s="24" t="n"/>
      <c r="AH156" s="24" t="n"/>
      <c r="AI156" s="24" t="n"/>
      <c r="AJ156" s="24" t="n"/>
      <c r="AK156" s="24" t="n"/>
      <c r="AL156" s="24" t="n"/>
      <c r="AM156" s="25">
        <f>COUNT(H156:AL156)</f>
        <v/>
      </c>
      <c r="AN156" s="24" t="n"/>
      <c r="AO156" s="24" t="n"/>
      <c r="AP156" s="24" t="n"/>
      <c r="AQ156" s="24" t="n"/>
      <c r="AR156" s="24" t="n"/>
      <c r="AS156" s="24" t="n"/>
      <c r="AT156" s="25">
        <f>SUM(H156:AL156)</f>
        <v/>
      </c>
      <c r="AU156" s="24" t="n"/>
      <c r="AV156" s="25">
        <f>SUM(J156,K156,Q156,R156,X156,Y156,AD156,AE156,AF156)</f>
        <v/>
      </c>
      <c r="AW156" s="24" t="n"/>
    </row>
    <row r="157" spans="1:49" ht="15.75" customHeight="1" s="55">
      <c r="A157" s="24" t="n">
        <v>151</v>
      </c>
      <c r="B157" s="24" t="s">
        <v>108</v>
      </c>
      <c r="C157" s="24" t="s">
        <v>71</v>
      </c>
      <c r="D157" s="24" t="s">
        <v>109</v>
      </c>
      <c r="E157" s="24" t="s">
        <v>65</v>
      </c>
      <c r="F157" s="24" t="s">
        <v>32</v>
      </c>
      <c r="G157" s="24" t="n"/>
      <c r="H157" s="24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7" t="n">
        <v>7.47664</v>
      </c>
      <c r="W157" s="27" t="n">
        <v>0.03333</v>
      </c>
      <c r="X157" s="24" t="n"/>
      <c r="Y157" s="24" t="n"/>
      <c r="Z157" s="24" t="n"/>
      <c r="AA157" s="24" t="n"/>
      <c r="AB157" s="24" t="n"/>
      <c r="AC157" s="24" t="n"/>
      <c r="AD157" s="24" t="n"/>
      <c r="AE157" s="24" t="n"/>
      <c r="AF157" s="24" t="n"/>
      <c r="AG157" s="24" t="n"/>
      <c r="AH157" s="24" t="n"/>
      <c r="AI157" s="24" t="n"/>
      <c r="AJ157" s="24" t="n"/>
      <c r="AK157" s="24" t="n"/>
      <c r="AL157" s="24" t="n"/>
      <c r="AM157" s="25">
        <f>COUNT(H157:AL157)</f>
        <v/>
      </c>
      <c r="AN157" s="24" t="n"/>
      <c r="AO157" s="24" t="n"/>
      <c r="AP157" s="24" t="n"/>
      <c r="AQ157" s="24" t="n"/>
      <c r="AR157" s="24" t="n"/>
      <c r="AS157" s="24" t="n"/>
      <c r="AT157" s="25">
        <f>SUM(H157:AL157)</f>
        <v/>
      </c>
      <c r="AU157" s="24" t="n"/>
      <c r="AV157" s="25">
        <f>SUM(J157,K157,Q157,R157,X157,Y157,AD157,AE157,AF157)</f>
        <v/>
      </c>
      <c r="AW157" s="24" t="n"/>
    </row>
    <row r="158" spans="1:49" ht="15.75" customHeight="1" s="55">
      <c r="A158" s="24" t="n">
        <v>152</v>
      </c>
      <c r="B158" s="24" t="s">
        <v>108</v>
      </c>
      <c r="C158" s="24" t="s">
        <v>71</v>
      </c>
      <c r="D158" s="24" t="s">
        <v>109</v>
      </c>
      <c r="E158" s="24" t="s">
        <v>69</v>
      </c>
      <c r="F158" s="24" t="s">
        <v>32</v>
      </c>
      <c r="G158" s="24" t="s">
        <v>49</v>
      </c>
      <c r="H158" s="27" t="n">
        <v>8</v>
      </c>
      <c r="I158" s="27" t="n">
        <v>8</v>
      </c>
      <c r="J158" s="27" t="s">
        <v>7</v>
      </c>
      <c r="K158" s="27" t="s">
        <v>7</v>
      </c>
      <c r="L158" s="27" t="n">
        <v>8</v>
      </c>
      <c r="M158" s="27" t="n">
        <v>8</v>
      </c>
      <c r="N158" s="27" t="n">
        <v>8</v>
      </c>
      <c r="O158" s="24" t="n"/>
      <c r="P158" s="24" t="n"/>
      <c r="Q158" s="24" t="n"/>
      <c r="R158" s="24" t="n"/>
      <c r="S158" s="24" t="n"/>
      <c r="T158" s="24" t="n"/>
      <c r="U158" s="24" t="n"/>
      <c r="V158" s="24" t="n"/>
      <c r="W158" s="24" t="n"/>
      <c r="X158" s="24" t="n"/>
      <c r="Y158" s="24" t="n"/>
      <c r="Z158" s="24" t="n"/>
      <c r="AA158" s="24" t="n"/>
      <c r="AB158" s="24" t="n"/>
      <c r="AC158" s="24" t="n"/>
      <c r="AD158" s="24" t="n"/>
      <c r="AE158" s="24" t="n"/>
      <c r="AF158" s="24" t="n"/>
      <c r="AG158" s="24" t="n"/>
      <c r="AH158" s="24" t="n"/>
      <c r="AI158" s="24" t="n"/>
      <c r="AJ158" s="24" t="n"/>
      <c r="AK158" s="24" t="n"/>
      <c r="AL158" s="24" t="n"/>
      <c r="AM158" s="25">
        <f>SUM(H158:AL158)/8</f>
        <v/>
      </c>
      <c r="AN158" s="24" t="n"/>
      <c r="AO158" s="24" t="n"/>
      <c r="AP158" s="24" t="n"/>
      <c r="AQ158" s="24" t="n"/>
      <c r="AR158" s="24" t="n"/>
      <c r="AS158" s="25">
        <f>COUNTIF(H158:AL158,"В")+SUM(H158:AL158)/8</f>
        <v/>
      </c>
      <c r="AT158" s="25">
        <f>SUM(H158:AL158)</f>
        <v/>
      </c>
      <c r="AU158" s="24" t="n"/>
      <c r="AV158" s="24" t="n"/>
      <c r="AW158" s="24" t="n"/>
    </row>
    <row r="159" spans="1:49" ht="15.75" customHeight="1" s="55">
      <c r="A159" s="24" t="n">
        <v>153</v>
      </c>
      <c r="B159" s="24" t="s">
        <v>108</v>
      </c>
      <c r="C159" s="24" t="s">
        <v>71</v>
      </c>
      <c r="D159" s="24" t="s">
        <v>109</v>
      </c>
      <c r="E159" s="24" t="s">
        <v>105</v>
      </c>
      <c r="F159" s="24" t="s">
        <v>32</v>
      </c>
      <c r="G159" s="24" t="n"/>
      <c r="H159" s="24" t="n"/>
      <c r="I159" s="24" t="n"/>
      <c r="J159" s="27" t="n">
        <v>8</v>
      </c>
      <c r="K159" s="27" t="n">
        <v>8</v>
      </c>
      <c r="L159" s="24" t="n"/>
      <c r="M159" s="24" t="n"/>
      <c r="N159" s="24" t="n"/>
      <c r="O159" s="24" t="n"/>
      <c r="P159" s="24" t="n"/>
      <c r="Q159" s="24" t="n"/>
      <c r="R159" s="24" t="n"/>
      <c r="S159" s="24" t="n"/>
      <c r="T159" s="24" t="n"/>
      <c r="U159" s="24" t="n"/>
      <c r="V159" s="24" t="n"/>
      <c r="W159" s="24" t="n"/>
      <c r="X159" s="24" t="n"/>
      <c r="Y159" s="24" t="n"/>
      <c r="Z159" s="24" t="n"/>
      <c r="AA159" s="24" t="n"/>
      <c r="AB159" s="24" t="n"/>
      <c r="AC159" s="24" t="n"/>
      <c r="AD159" s="24" t="n"/>
      <c r="AE159" s="24" t="n"/>
      <c r="AF159" s="24" t="n"/>
      <c r="AG159" s="24" t="n"/>
      <c r="AH159" s="24" t="n"/>
      <c r="AI159" s="24" t="n"/>
      <c r="AJ159" s="24" t="n"/>
      <c r="AK159" s="24" t="n"/>
      <c r="AL159" s="24" t="n"/>
      <c r="AM159" s="25">
        <f>COUNT(H159:AL159)</f>
        <v/>
      </c>
      <c r="AN159" s="24" t="n"/>
      <c r="AO159" s="24" t="n"/>
      <c r="AP159" s="24" t="n"/>
      <c r="AQ159" s="24" t="n"/>
      <c r="AR159" s="24" t="n"/>
      <c r="AS159" s="24" t="n"/>
      <c r="AT159" s="25">
        <f>SUM(H159:AL159)</f>
        <v/>
      </c>
      <c r="AU159" s="24" t="n"/>
      <c r="AV159" s="25">
        <f>SUM(J159,K159,Q159,R159,X159,Y159,AD159,AE159,AF159)</f>
        <v/>
      </c>
      <c r="AW159" s="24" t="n"/>
    </row>
    <row r="160" spans="1:49" ht="15.75" customHeight="1" s="55">
      <c r="A160" s="24" t="n">
        <v>154</v>
      </c>
      <c r="B160" s="24" t="s">
        <v>108</v>
      </c>
      <c r="C160" s="24" t="s">
        <v>71</v>
      </c>
      <c r="D160" s="24" t="s">
        <v>109</v>
      </c>
      <c r="E160" s="24" t="s">
        <v>105</v>
      </c>
      <c r="F160" s="24" t="s">
        <v>32</v>
      </c>
      <c r="G160" s="24" t="s">
        <v>49</v>
      </c>
      <c r="H160" s="24" t="n"/>
      <c r="I160" s="24" t="n"/>
      <c r="J160" s="24" t="n"/>
      <c r="K160" s="24" t="n"/>
      <c r="L160" s="24" t="n"/>
      <c r="M160" s="24" t="n"/>
      <c r="N160" s="24" t="n"/>
      <c r="O160" s="24" t="n"/>
      <c r="P160" s="24" t="n"/>
      <c r="Q160" s="24" t="n"/>
      <c r="R160" s="24" t="n"/>
      <c r="S160" s="24" t="n"/>
      <c r="T160" s="24" t="n"/>
      <c r="U160" s="24" t="n"/>
      <c r="V160" s="24" t="n"/>
      <c r="W160" s="24" t="n"/>
      <c r="X160" s="24" t="n"/>
      <c r="Y160" s="24" t="n"/>
      <c r="Z160" s="24" t="n"/>
      <c r="AA160" s="27" t="n">
        <v>8</v>
      </c>
      <c r="AB160" s="27" t="n">
        <v>8</v>
      </c>
      <c r="AC160" s="27" t="n">
        <v>7</v>
      </c>
      <c r="AD160" s="27" t="s">
        <v>7</v>
      </c>
      <c r="AE160" s="24" t="n"/>
      <c r="AF160" s="24" t="n"/>
      <c r="AG160" s="24" t="n"/>
      <c r="AH160" s="24" t="n"/>
      <c r="AI160" s="24" t="n"/>
      <c r="AJ160" s="24" t="n"/>
      <c r="AK160" s="24" t="n"/>
      <c r="AL160" s="24" t="n"/>
      <c r="AM160" s="25">
        <f>SUM(H160:AL160)/8</f>
        <v/>
      </c>
      <c r="AN160" s="24" t="n"/>
      <c r="AO160" s="24" t="n"/>
      <c r="AP160" s="24" t="n"/>
      <c r="AQ160" s="24" t="n"/>
      <c r="AR160" s="24" t="n"/>
      <c r="AS160" s="25">
        <f>COUNTIF(H160:AL160,"В")+SUM(H160:AL160)/8</f>
        <v/>
      </c>
      <c r="AT160" s="25">
        <f>SUM(H160:AL160)</f>
        <v/>
      </c>
      <c r="AU160" s="24" t="n"/>
      <c r="AV160" s="24" t="n"/>
      <c r="AW160" s="24" t="n"/>
    </row>
    <row r="161" spans="1:49">
      <c r="A161" s="26" t="n">
        <v>155</v>
      </c>
      <c r="B161" s="26" t="s">
        <v>108</v>
      </c>
      <c r="C161" s="26" t="s">
        <v>71</v>
      </c>
      <c r="D161" s="26" t="s">
        <v>109</v>
      </c>
      <c r="E161" s="26" t="s">
        <v>33</v>
      </c>
      <c r="F161" s="26" t="n"/>
      <c r="G161" s="26" t="n"/>
      <c r="H161" s="26" t="n">
        <v>8</v>
      </c>
      <c r="I161" s="26" t="n">
        <v>8</v>
      </c>
      <c r="J161" s="26" t="n">
        <v>8</v>
      </c>
      <c r="K161" s="26" t="n">
        <v>8</v>
      </c>
      <c r="L161" s="26" t="n">
        <v>8</v>
      </c>
      <c r="M161" s="26" t="n">
        <v>8</v>
      </c>
      <c r="N161" s="26" t="n">
        <v>8</v>
      </c>
      <c r="O161" s="26" t="n">
        <v>8</v>
      </c>
      <c r="P161" s="26" t="n">
        <v>8</v>
      </c>
      <c r="Q161" s="26" t="n">
        <v>0</v>
      </c>
      <c r="R161" s="26" t="n">
        <v>0</v>
      </c>
      <c r="S161" s="26" t="n">
        <v>8</v>
      </c>
      <c r="T161" s="26" t="n">
        <v>8</v>
      </c>
      <c r="U161" s="26" t="n">
        <v>8</v>
      </c>
      <c r="V161" s="26" t="n">
        <v>8</v>
      </c>
      <c r="W161" s="26" t="n">
        <v>8</v>
      </c>
      <c r="X161" s="26" t="n">
        <v>0</v>
      </c>
      <c r="Y161" s="26" t="n">
        <v>0</v>
      </c>
      <c r="Z161" s="26" t="n">
        <v>8</v>
      </c>
      <c r="AA161" s="26" t="n">
        <v>8</v>
      </c>
      <c r="AB161" s="26" t="n">
        <v>8</v>
      </c>
      <c r="AC161" s="26" t="n">
        <v>7</v>
      </c>
      <c r="AD161" s="26" t="n">
        <v>0</v>
      </c>
      <c r="AE161" s="26" t="n">
        <v>0</v>
      </c>
      <c r="AF161" s="26" t="n">
        <v>0</v>
      </c>
      <c r="AG161" s="26" t="n">
        <v>8</v>
      </c>
      <c r="AH161" s="26" t="n">
        <v>8</v>
      </c>
      <c r="AI161" s="26" t="n">
        <v>8</v>
      </c>
      <c r="AJ161" s="26" t="n">
        <v>8</v>
      </c>
      <c r="AK161" s="26" t="n"/>
      <c r="AL161" s="26" t="n"/>
      <c r="AM161" s="26">
        <f>COUNT(IF(SUM(O155)&gt;0,1,"FALSE"),IF(SUM(P155)&gt;0,1,"FALSE"),IF(SUM(Q155)&gt;0,1,"FALSE"),IF(SUM(R155)&gt;0,1,"FALSE"),IF(SUM(S155)&gt;0,1,"FALSE"),IF(SUM(T155)&gt;0,1,"FALSE"),IF(SUM(U156,U155)&gt;0,1,"FALSE"),IF(SUM(V157,V156,V155)&gt;0,1,"FALSE"),IF(SUM(W157,W155)&gt;0,1,"FALSE"),IF(SUM(X155)&gt;0,1,"FALSE"),IF(SUM(Y155)&gt;0,1,"FALSE"),IF(SUM(Z155)&gt;0,1,"FALSE"),IF(SUM(AE155)&gt;0,1,"FALSE"),IF(SUM(AF155)&gt;0,1,"FALSE"),IF(SUM(AG155)&gt;0,1,"FALSE"),IF(SUM(AH155)&gt;0,1,"FALSE"),IF(SUM(AI155)&gt;0,1,"FALSE"),IF(SUM(AJ155)&gt;0,1,"FALSE"),IF(SUM(H158)&gt;0,1,"FALSE"),IF(SUM(I158)&gt;0,1,"FALSE"),IF(SUM(J159,J158)&gt;0,1,"FALSE"),IF(SUM(K158,K159)&gt;0,1,"FALSE"),IF(SUM(L158)&gt;0,1,"FALSE"),IF(SUM(M158)&gt;0,1,"FALSE"),IF(SUM(N158)&gt;0,1,"FALSE"),IF(SUM(AA160)&gt;0,1,"FALSE"),IF(SUM(AB160)&gt;0,1,"FALSE"),IF(SUM(AC160)&gt;0,1,"FALSE"),IF(SUM(AD160)&gt;0,1,"FALSE"))</f>
        <v/>
      </c>
      <c r="AN161" s="26" t="n"/>
      <c r="AO161" s="26">
        <f>MAX(AO155:AO160)</f>
        <v/>
      </c>
      <c r="AP161" s="26">
        <f>MAX(AP155:AP160)</f>
        <v/>
      </c>
      <c r="AQ161" s="26">
        <f>MAX(AQ155:AQ160)</f>
        <v/>
      </c>
      <c r="AR161" s="26">
        <f>MAX(AR155:AR160)</f>
        <v/>
      </c>
      <c r="AS161" s="26">
        <f>SUM(AS155:AS160)</f>
        <v/>
      </c>
      <c r="AT161" s="26">
        <f>SUM(AT155:AT160)</f>
        <v/>
      </c>
      <c r="AU161" s="26">
        <f>SUM(AU155:AU160)</f>
        <v/>
      </c>
      <c r="AV161" s="26">
        <f>SUM(AV155:AV160)</f>
        <v/>
      </c>
      <c r="AW161" s="26">
        <f>SUM(AW155:AW160)</f>
        <v/>
      </c>
    </row>
    <row r="162" spans="1:49">
      <c r="A162" s="24" t="n">
        <v>156</v>
      </c>
      <c r="B162" s="24" t="s">
        <v>111</v>
      </c>
      <c r="C162" s="24" t="s">
        <v>71</v>
      </c>
      <c r="D162" s="24" t="s">
        <v>51</v>
      </c>
      <c r="E162" s="24" t="s">
        <v>43</v>
      </c>
      <c r="F162" s="24" t="s">
        <v>32</v>
      </c>
      <c r="G162" s="24" t="n"/>
      <c r="H162" s="24" t="n"/>
      <c r="I162" s="24" t="n"/>
      <c r="J162" s="24" t="n"/>
      <c r="K162" s="24" t="n"/>
      <c r="L162" s="24" t="n"/>
      <c r="M162" s="24" t="n"/>
      <c r="N162" s="24" t="n"/>
      <c r="O162" s="24" t="n"/>
      <c r="P162" s="24" t="n"/>
      <c r="Q162" s="24" t="n"/>
      <c r="R162" s="24" t="n"/>
      <c r="S162" s="24" t="n"/>
      <c r="T162" s="24" t="n">
        <v>8</v>
      </c>
      <c r="U162" s="24" t="n">
        <v>8</v>
      </c>
      <c r="V162" s="24" t="n"/>
      <c r="W162" s="24" t="n"/>
      <c r="X162" s="24" t="s">
        <v>7</v>
      </c>
      <c r="Y162" s="24" t="s">
        <v>7</v>
      </c>
      <c r="Z162" s="24" t="n">
        <v>8</v>
      </c>
      <c r="AA162" s="24" t="n">
        <v>8</v>
      </c>
      <c r="AB162" s="24" t="n">
        <v>8</v>
      </c>
      <c r="AC162" s="24" t="n">
        <v>7</v>
      </c>
      <c r="AD162" s="24" t="s">
        <v>7</v>
      </c>
      <c r="AE162" s="24" t="s">
        <v>7</v>
      </c>
      <c r="AF162" s="24" t="s">
        <v>7</v>
      </c>
      <c r="AG162" s="24" t="n">
        <v>8</v>
      </c>
      <c r="AH162" s="24" t="n">
        <v>4.48333</v>
      </c>
      <c r="AI162" s="24" t="n">
        <v>2.43333</v>
      </c>
      <c r="AJ162" s="24" t="n">
        <v>8</v>
      </c>
      <c r="AK162" s="24" t="n"/>
      <c r="AL162" s="24" t="n"/>
      <c r="AM162" s="25">
        <f>COUNT(H162:AL162)</f>
        <v/>
      </c>
      <c r="AN162" s="24" t="n"/>
      <c r="AO162" s="25">
        <f>COUNTIF(H162:AL162,"О")</f>
        <v/>
      </c>
      <c r="AP162" s="25">
        <f>COUNTIF(H162:AL162,"От")</f>
        <v/>
      </c>
      <c r="AQ162" s="25">
        <f>COUNTIF(H162:AL162,"Б")</f>
        <v/>
      </c>
      <c r="AR162" s="25">
        <f>COUNTIF(H162:AL162,"Н")</f>
        <v/>
      </c>
      <c r="AS162" s="24" t="n"/>
      <c r="AT162" s="25">
        <f>SUM(H162:AL162)</f>
        <v/>
      </c>
      <c r="AU162" s="24" t="n"/>
      <c r="AV162" s="25">
        <f>SUM(J162,K162,Q162,R162,X162,Y162,AD162,AE162,AF162)</f>
        <v/>
      </c>
      <c r="AW162" s="24" t="n"/>
    </row>
    <row r="163" spans="1:49" ht="15.75" customHeight="1" s="55">
      <c r="A163" s="24" t="n">
        <v>157</v>
      </c>
      <c r="B163" s="24" t="s">
        <v>111</v>
      </c>
      <c r="C163" s="24" t="s">
        <v>71</v>
      </c>
      <c r="D163" s="24" t="s">
        <v>51</v>
      </c>
      <c r="E163" s="24" t="s">
        <v>65</v>
      </c>
      <c r="F163" s="24" t="s">
        <v>32</v>
      </c>
      <c r="G163" s="24" t="n"/>
      <c r="H163" s="24" t="n"/>
      <c r="I163" s="24" t="n"/>
      <c r="J163" s="24" t="n"/>
      <c r="K163" s="24" t="n"/>
      <c r="L163" s="24" t="n"/>
      <c r="M163" s="24" t="n"/>
      <c r="N163" s="24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  <c r="AC163" s="24" t="n"/>
      <c r="AD163" s="24" t="n"/>
      <c r="AE163" s="24" t="n"/>
      <c r="AF163" s="24" t="n"/>
      <c r="AG163" s="24" t="n"/>
      <c r="AH163" s="27" t="n">
        <v>3.51667</v>
      </c>
      <c r="AI163" s="27" t="n">
        <v>5.56667</v>
      </c>
      <c r="AJ163" s="24" t="n"/>
      <c r="AK163" s="24" t="n"/>
      <c r="AL163" s="24" t="n"/>
      <c r="AM163" s="25">
        <f>COUNT(H163:AL163)</f>
        <v/>
      </c>
      <c r="AN163" s="24" t="n"/>
      <c r="AO163" s="24" t="n"/>
      <c r="AP163" s="24" t="n"/>
      <c r="AQ163" s="24" t="n"/>
      <c r="AR163" s="24" t="n"/>
      <c r="AS163" s="24" t="n"/>
      <c r="AT163" s="25">
        <f>SUM(H163:AL163)</f>
        <v/>
      </c>
      <c r="AU163" s="24" t="n"/>
      <c r="AV163" s="25">
        <f>SUM(J163,K163,Q163,R163,X163,Y163,AD163,AE163,AF163)</f>
        <v/>
      </c>
      <c r="AW163" s="24" t="n"/>
    </row>
    <row r="164" spans="1:49" ht="15.75" customHeight="1" s="55">
      <c r="A164" s="24" t="n">
        <v>158</v>
      </c>
      <c r="B164" s="24" t="s">
        <v>111</v>
      </c>
      <c r="C164" s="24" t="s">
        <v>71</v>
      </c>
      <c r="D164" s="24" t="s">
        <v>51</v>
      </c>
      <c r="E164" s="24" t="s">
        <v>69</v>
      </c>
      <c r="F164" s="24" t="s">
        <v>32</v>
      </c>
      <c r="G164" s="24" t="s">
        <v>49</v>
      </c>
      <c r="H164" s="27" t="n">
        <v>8</v>
      </c>
      <c r="I164" s="27" t="n">
        <v>8</v>
      </c>
      <c r="J164" s="27" t="s">
        <v>7</v>
      </c>
      <c r="K164" s="27" t="s">
        <v>7</v>
      </c>
      <c r="L164" s="27" t="n">
        <v>8</v>
      </c>
      <c r="M164" s="27" t="n">
        <v>8</v>
      </c>
      <c r="N164" s="27" t="n">
        <v>8</v>
      </c>
      <c r="O164" s="27" t="n">
        <v>8</v>
      </c>
      <c r="P164" s="27" t="n">
        <v>8</v>
      </c>
      <c r="Q164" s="27" t="s">
        <v>7</v>
      </c>
      <c r="R164" s="27" t="s">
        <v>7</v>
      </c>
      <c r="S164" s="27" t="n">
        <v>8</v>
      </c>
      <c r="T164" s="24" t="n"/>
      <c r="U164" s="24" t="n"/>
      <c r="V164" s="24" t="n"/>
      <c r="W164" s="24" t="n"/>
      <c r="X164" s="24" t="n"/>
      <c r="Y164" s="24" t="n"/>
      <c r="Z164" s="24" t="n"/>
      <c r="AA164" s="24" t="n"/>
      <c r="AB164" s="24" t="n"/>
      <c r="AC164" s="24" t="n"/>
      <c r="AD164" s="24" t="n"/>
      <c r="AE164" s="24" t="n"/>
      <c r="AF164" s="24" t="n"/>
      <c r="AG164" s="24" t="n"/>
      <c r="AH164" s="24" t="n"/>
      <c r="AI164" s="24" t="n"/>
      <c r="AJ164" s="24" t="n"/>
      <c r="AK164" s="24" t="n"/>
      <c r="AL164" s="24" t="n"/>
      <c r="AM164" s="25">
        <f>SUM(H164:AL164)/8</f>
        <v/>
      </c>
      <c r="AN164" s="24" t="n"/>
      <c r="AO164" s="24" t="n"/>
      <c r="AP164" s="24" t="n"/>
      <c r="AQ164" s="24" t="n"/>
      <c r="AR164" s="24" t="n"/>
      <c r="AS164" s="25">
        <f>COUNTIF(H164:AL164,"В")+SUM(H164:AL164)/8</f>
        <v/>
      </c>
      <c r="AT164" s="25">
        <f>SUM(H164:AL164)</f>
        <v/>
      </c>
      <c r="AU164" s="24" t="n"/>
      <c r="AV164" s="24" t="n"/>
      <c r="AW164" s="24" t="n"/>
    </row>
    <row r="165" spans="1:49" ht="15.75" customHeight="1" s="55">
      <c r="A165" s="24" t="n">
        <v>159</v>
      </c>
      <c r="B165" s="24" t="s">
        <v>111</v>
      </c>
      <c r="C165" s="24" t="s">
        <v>71</v>
      </c>
      <c r="D165" s="24" t="s">
        <v>51</v>
      </c>
      <c r="E165" s="24" t="s">
        <v>105</v>
      </c>
      <c r="F165" s="24" t="s">
        <v>32</v>
      </c>
      <c r="G165" s="24" t="n"/>
      <c r="H165" s="24" t="n"/>
      <c r="I165" s="24" t="n"/>
      <c r="J165" s="27" t="n">
        <v>8</v>
      </c>
      <c r="K165" s="27" t="n">
        <v>8</v>
      </c>
      <c r="L165" s="24" t="n"/>
      <c r="M165" s="24" t="n"/>
      <c r="N165" s="24" t="n"/>
      <c r="O165" s="24" t="n"/>
      <c r="P165" s="24" t="n"/>
      <c r="Q165" s="27" t="n">
        <v>14</v>
      </c>
      <c r="R165" s="24" t="n"/>
      <c r="S165" s="24" t="n"/>
      <c r="T165" s="24" t="n"/>
      <c r="U165" s="24" t="n"/>
      <c r="V165" s="24" t="n"/>
      <c r="W165" s="24" t="n"/>
      <c r="X165" s="24" t="n"/>
      <c r="Y165" s="24" t="n"/>
      <c r="Z165" s="24" t="n"/>
      <c r="AA165" s="24" t="n"/>
      <c r="AB165" s="24" t="n"/>
      <c r="AC165" s="24" t="n"/>
      <c r="AD165" s="24" t="n"/>
      <c r="AE165" s="24" t="n"/>
      <c r="AF165" s="24" t="n"/>
      <c r="AG165" s="24" t="n"/>
      <c r="AH165" s="24" t="n"/>
      <c r="AI165" s="24" t="n"/>
      <c r="AJ165" s="24" t="n"/>
      <c r="AK165" s="24" t="n"/>
      <c r="AL165" s="24" t="n"/>
      <c r="AM165" s="25">
        <f>COUNT(H165:AL165)</f>
        <v/>
      </c>
      <c r="AN165" s="24" t="n"/>
      <c r="AO165" s="24" t="n"/>
      <c r="AP165" s="24" t="n"/>
      <c r="AQ165" s="24" t="n"/>
      <c r="AR165" s="24" t="n"/>
      <c r="AS165" s="24" t="n"/>
      <c r="AT165" s="25">
        <f>SUM(H165:AL165)</f>
        <v/>
      </c>
      <c r="AU165" s="24" t="n"/>
      <c r="AV165" s="25">
        <f>SUM(J165,K165,Q165,R165,X165,Y165,AD165,AE165,AF165)</f>
        <v/>
      </c>
      <c r="AW165" s="24" t="n"/>
    </row>
    <row r="166" spans="1:49" ht="15.75" customHeight="1" s="55">
      <c r="A166" s="24" t="n">
        <v>160</v>
      </c>
      <c r="B166" s="24" t="s">
        <v>111</v>
      </c>
      <c r="C166" s="24" t="s">
        <v>71</v>
      </c>
      <c r="D166" s="24" t="s">
        <v>51</v>
      </c>
      <c r="E166" s="24" t="s">
        <v>105</v>
      </c>
      <c r="F166" s="24" t="s">
        <v>48</v>
      </c>
      <c r="G166" s="24" t="n"/>
      <c r="H166" s="24" t="n"/>
      <c r="I166" s="24" t="n"/>
      <c r="J166" s="24" t="n"/>
      <c r="K166" s="24" t="n"/>
      <c r="L166" s="24" t="n"/>
      <c r="M166" s="24" t="n"/>
      <c r="N166" s="24" t="n"/>
      <c r="O166" s="24" t="n"/>
      <c r="P166" s="24" t="n"/>
      <c r="Q166" s="27" t="n">
        <v>1</v>
      </c>
      <c r="R166" s="24" t="n"/>
      <c r="S166" s="24" t="n"/>
      <c r="T166" s="24" t="n"/>
      <c r="U166" s="24" t="n"/>
      <c r="V166" s="24" t="n"/>
      <c r="W166" s="24" t="n"/>
      <c r="X166" s="24" t="n"/>
      <c r="Y166" s="24" t="n"/>
      <c r="Z166" s="24" t="n"/>
      <c r="AA166" s="24" t="n"/>
      <c r="AB166" s="24" t="n"/>
      <c r="AC166" s="24" t="n"/>
      <c r="AD166" s="24" t="n"/>
      <c r="AE166" s="24" t="n"/>
      <c r="AF166" s="24" t="n"/>
      <c r="AG166" s="24" t="n"/>
      <c r="AH166" s="24" t="n"/>
      <c r="AI166" s="24" t="n"/>
      <c r="AJ166" s="24" t="n"/>
      <c r="AK166" s="24" t="n"/>
      <c r="AL166" s="24" t="n"/>
      <c r="AM166" s="24" t="n"/>
      <c r="AN166" s="25">
        <f>COUNT(H166:AL166)</f>
        <v/>
      </c>
      <c r="AO166" s="24" t="n"/>
      <c r="AP166" s="24" t="n"/>
      <c r="AQ166" s="24" t="n"/>
      <c r="AR166" s="24" t="n"/>
      <c r="AS166" s="24" t="n"/>
      <c r="AT166" s="24" t="n"/>
      <c r="AU166" s="25">
        <f>SUM(H166:AL166)</f>
        <v/>
      </c>
      <c r="AV166" s="24" t="n"/>
      <c r="AW166" s="25">
        <f>SUM(J166,K166,Q166,R166,X166,Y166,AD166,AE166,AF166)</f>
        <v/>
      </c>
    </row>
    <row r="167" spans="1:49" ht="15.75" customHeight="1" s="55">
      <c r="A167" s="24" t="n">
        <v>161</v>
      </c>
      <c r="B167" s="24" t="s">
        <v>111</v>
      </c>
      <c r="C167" s="24" t="s">
        <v>71</v>
      </c>
      <c r="D167" s="24" t="s">
        <v>51</v>
      </c>
      <c r="E167" s="24" t="s">
        <v>105</v>
      </c>
      <c r="F167" s="24" t="s">
        <v>32</v>
      </c>
      <c r="G167" s="24" t="s">
        <v>49</v>
      </c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7" t="n">
        <v>8</v>
      </c>
      <c r="W167" s="27" t="n">
        <v>8</v>
      </c>
      <c r="X167" s="24" t="n"/>
      <c r="Y167" s="24" t="n"/>
      <c r="Z167" s="24" t="n"/>
      <c r="AA167" s="24" t="n"/>
      <c r="AB167" s="24" t="n"/>
      <c r="AC167" s="24" t="n"/>
      <c r="AD167" s="24" t="n"/>
      <c r="AE167" s="24" t="n"/>
      <c r="AF167" s="24" t="n"/>
      <c r="AG167" s="24" t="n"/>
      <c r="AH167" s="24" t="n"/>
      <c r="AI167" s="24" t="n"/>
      <c r="AJ167" s="24" t="n"/>
      <c r="AK167" s="24" t="n"/>
      <c r="AL167" s="24" t="n"/>
      <c r="AM167" s="25">
        <f>SUM(H167:AL167)/8</f>
        <v/>
      </c>
      <c r="AN167" s="24" t="n"/>
      <c r="AO167" s="24" t="n"/>
      <c r="AP167" s="24" t="n"/>
      <c r="AQ167" s="24" t="n"/>
      <c r="AR167" s="24" t="n"/>
      <c r="AS167" s="25">
        <f>COUNTIF(H167:AL167,"В")+SUM(H167:AL167)/8</f>
        <v/>
      </c>
      <c r="AT167" s="25">
        <f>SUM(H167:AL167)</f>
        <v/>
      </c>
      <c r="AU167" s="24" t="n"/>
      <c r="AV167" s="24" t="n"/>
      <c r="AW167" s="24" t="n"/>
    </row>
    <row r="168" spans="1:49">
      <c r="A168" s="26" t="n">
        <v>162</v>
      </c>
      <c r="B168" s="26" t="s">
        <v>111</v>
      </c>
      <c r="C168" s="26" t="s">
        <v>71</v>
      </c>
      <c r="D168" s="26" t="s">
        <v>51</v>
      </c>
      <c r="E168" s="26" t="s">
        <v>33</v>
      </c>
      <c r="F168" s="26" t="n"/>
      <c r="G168" s="26" t="n"/>
      <c r="H168" s="26" t="n">
        <v>8</v>
      </c>
      <c r="I168" s="26" t="n">
        <v>8</v>
      </c>
      <c r="J168" s="26" t="n">
        <v>8</v>
      </c>
      <c r="K168" s="26" t="n">
        <v>8</v>
      </c>
      <c r="L168" s="26" t="n">
        <v>8</v>
      </c>
      <c r="M168" s="26" t="n">
        <v>8</v>
      </c>
      <c r="N168" s="26" t="n">
        <v>8</v>
      </c>
      <c r="O168" s="26" t="n">
        <v>8</v>
      </c>
      <c r="P168" s="26" t="n">
        <v>8</v>
      </c>
      <c r="Q168" s="26" t="n">
        <v>15</v>
      </c>
      <c r="R168" s="26" t="n">
        <v>0</v>
      </c>
      <c r="S168" s="26" t="n">
        <v>8</v>
      </c>
      <c r="T168" s="26" t="n">
        <v>8</v>
      </c>
      <c r="U168" s="26" t="n">
        <v>8</v>
      </c>
      <c r="V168" s="26" t="n">
        <v>8</v>
      </c>
      <c r="W168" s="26" t="n">
        <v>8</v>
      </c>
      <c r="X168" s="26" t="n">
        <v>0</v>
      </c>
      <c r="Y168" s="26" t="n">
        <v>0</v>
      </c>
      <c r="Z168" s="26" t="n">
        <v>8</v>
      </c>
      <c r="AA168" s="26" t="n">
        <v>8</v>
      </c>
      <c r="AB168" s="26" t="n">
        <v>8</v>
      </c>
      <c r="AC168" s="26" t="n">
        <v>7</v>
      </c>
      <c r="AD168" s="26" t="n">
        <v>0</v>
      </c>
      <c r="AE168" s="26" t="n">
        <v>0</v>
      </c>
      <c r="AF168" s="26" t="n">
        <v>0</v>
      </c>
      <c r="AG168" s="26" t="n">
        <v>8</v>
      </c>
      <c r="AH168" s="26" t="n">
        <v>8</v>
      </c>
      <c r="AI168" s="26" t="n">
        <v>8</v>
      </c>
      <c r="AJ168" s="26" t="n">
        <v>8</v>
      </c>
      <c r="AK168" s="26" t="n"/>
      <c r="AL168" s="26" t="n"/>
      <c r="AM168" s="26">
        <f>COUNT(IF(SUM(T162)&gt;0,1,"FALSE"),IF(SUM(U162)&gt;0,1,"FALSE"),IF(SUM(X162)&gt;0,1,"FALSE"),IF(SUM(Y162)&gt;0,1,"FALSE"),IF(SUM(Z162)&gt;0,1,"FALSE"),IF(SUM(AA162)&gt;0,1,"FALSE"),IF(SUM(AB162)&gt;0,1,"FALSE"),IF(SUM(AC162)&gt;0,1,"FALSE"),IF(SUM(AD162)&gt;0,1,"FALSE"),IF(SUM(AE162)&gt;0,1,"FALSE"),IF(SUM(AF162)&gt;0,1,"FALSE"),IF(SUM(AG162)&gt;0,1,"FALSE"),IF(SUM(AH162,AH163)&gt;0,1,"FALSE"),IF(SUM(AI163,AI162)&gt;0,1,"FALSE"),IF(SUM(AJ162)&gt;0,1,"FALSE"),IF(SUM(H164)&gt;0,1,"FALSE"),IF(SUM(I164)&gt;0,1,"FALSE"),IF(SUM(J164,J165)&gt;0,1,"FALSE"),IF(SUM(K164,K165)&gt;0,1,"FALSE"),IF(SUM(L164)&gt;0,1,"FALSE"),IF(SUM(M164)&gt;0,1,"FALSE"),IF(SUM(N164)&gt;0,1,"FALSE"),IF(SUM(O164)&gt;0,1,"FALSE"),IF(SUM(P164)&gt;0,1,"FALSE"),IF(SUM(Q165,Q164)&gt;0,1,"FALSE"),IF(SUM(R164)&gt;0,1,"FALSE"),IF(SUM(S164)&gt;0,1,"FALSE"),IF(SUM(V167)&gt;0,1,"FALSE"),IF(SUM(W167)&gt;0,1,"FALSE"))</f>
        <v/>
      </c>
      <c r="AN168" s="26">
        <f>COUNT(IF(SUM(Q166)&gt;0,1,"FALSE"))</f>
        <v/>
      </c>
      <c r="AO168" s="26">
        <f>MAX(AO162:AO167)</f>
        <v/>
      </c>
      <c r="AP168" s="26">
        <f>MAX(AP162:AP167)</f>
        <v/>
      </c>
      <c r="AQ168" s="26">
        <f>MAX(AQ162:AQ167)</f>
        <v/>
      </c>
      <c r="AR168" s="26">
        <f>MAX(AR162:AR167)</f>
        <v/>
      </c>
      <c r="AS168" s="26">
        <f>SUM(AS162:AS167)</f>
        <v/>
      </c>
      <c r="AT168" s="26">
        <f>SUM(AT162:AT167)</f>
        <v/>
      </c>
      <c r="AU168" s="26">
        <f>SUM(AU162:AU167)</f>
        <v/>
      </c>
      <c r="AV168" s="26">
        <f>SUM(AV162:AV167)</f>
        <v/>
      </c>
      <c r="AW168" s="26">
        <f>SUM(AW162:AW167)</f>
        <v/>
      </c>
    </row>
    <row r="169" spans="1:49">
      <c r="A169" s="24" t="n">
        <v>163</v>
      </c>
      <c r="B169" s="24" t="s">
        <v>112</v>
      </c>
      <c r="C169" s="24" t="s">
        <v>71</v>
      </c>
      <c r="D169" s="24" t="s">
        <v>72</v>
      </c>
      <c r="E169" s="24" t="s">
        <v>43</v>
      </c>
      <c r="F169" s="24" t="s">
        <v>32</v>
      </c>
      <c r="G169" s="2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s">
        <v>7</v>
      </c>
      <c r="S169" s="24" t="n">
        <v>3.16667</v>
      </c>
      <c r="T169" s="24" t="n">
        <v>8</v>
      </c>
      <c r="U169" s="24" t="n"/>
      <c r="V169" s="24" t="n">
        <v>8</v>
      </c>
      <c r="W169" s="24" t="n">
        <v>8</v>
      </c>
      <c r="X169" s="24" t="s">
        <v>7</v>
      </c>
      <c r="Y169" s="24" t="s">
        <v>7</v>
      </c>
      <c r="Z169" s="24" t="n">
        <v>4.13333</v>
      </c>
      <c r="AA169" s="24" t="n">
        <v>8</v>
      </c>
      <c r="AB169" s="24" t="n">
        <v>8</v>
      </c>
      <c r="AC169" s="24" t="n">
        <v>7</v>
      </c>
      <c r="AD169" s="24" t="s">
        <v>7</v>
      </c>
      <c r="AE169" s="24" t="s">
        <v>7</v>
      </c>
      <c r="AF169" s="24" t="s">
        <v>7</v>
      </c>
      <c r="AG169" s="24" t="n"/>
      <c r="AH169" s="24" t="n"/>
      <c r="AI169" s="24" t="n"/>
      <c r="AJ169" s="24" t="n"/>
      <c r="AK169" s="24" t="n"/>
      <c r="AL169" s="24" t="n"/>
      <c r="AM169" s="25">
        <f>COUNT(H169:AL169)</f>
        <v/>
      </c>
      <c r="AN169" s="24" t="n"/>
      <c r="AO169" s="25">
        <f>COUNTIF(H169:AL169,"О")</f>
        <v/>
      </c>
      <c r="AP169" s="25">
        <f>COUNTIF(H169:AL169,"От")</f>
        <v/>
      </c>
      <c r="AQ169" s="25">
        <f>COUNTIF(H169:AL169,"Б")</f>
        <v/>
      </c>
      <c r="AR169" s="25">
        <f>COUNTIF(H169:AL169,"Н")</f>
        <v/>
      </c>
      <c r="AS169" s="24" t="n"/>
      <c r="AT169" s="25">
        <f>SUM(H169:AL169)</f>
        <v/>
      </c>
      <c r="AU169" s="24" t="n"/>
      <c r="AV169" s="25">
        <f>SUM(J169,K169,Q169,R169,X169,Y169,AD169,AE169,AF169)</f>
        <v/>
      </c>
      <c r="AW169" s="24" t="n"/>
    </row>
    <row r="170" spans="1:49" ht="15.75" customHeight="1" s="55">
      <c r="A170" s="24" t="n">
        <v>164</v>
      </c>
      <c r="B170" s="24" t="s">
        <v>112</v>
      </c>
      <c r="C170" s="24" t="s">
        <v>71</v>
      </c>
      <c r="D170" s="24" t="s">
        <v>72</v>
      </c>
      <c r="E170" s="24" t="s">
        <v>87</v>
      </c>
      <c r="F170" s="24" t="s">
        <v>32</v>
      </c>
      <c r="G170" s="24" t="n"/>
      <c r="H170" s="24" t="n"/>
      <c r="I170" s="24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7" t="n">
        <v>3.63333</v>
      </c>
      <c r="T170" s="24" t="n"/>
      <c r="U170" s="24" t="n"/>
      <c r="V170" s="24" t="n"/>
      <c r="W170" s="24" t="n"/>
      <c r="X170" s="24" t="n"/>
      <c r="Y170" s="24" t="n"/>
      <c r="Z170" s="27" t="n">
        <v>1.1</v>
      </c>
      <c r="AA170" s="24" t="n"/>
      <c r="AB170" s="24" t="n"/>
      <c r="AC170" s="24" t="n"/>
      <c r="AD170" s="24" t="n"/>
      <c r="AE170" s="24" t="n"/>
      <c r="AF170" s="24" t="n"/>
      <c r="AG170" s="24" t="n"/>
      <c r="AH170" s="24" t="n"/>
      <c r="AI170" s="24" t="n"/>
      <c r="AJ170" s="24" t="n"/>
      <c r="AK170" s="24" t="n"/>
      <c r="AL170" s="24" t="n"/>
      <c r="AM170" s="25">
        <f>COUNT(H170:AL170)</f>
        <v/>
      </c>
      <c r="AN170" s="24" t="n"/>
      <c r="AO170" s="24" t="n"/>
      <c r="AP170" s="24" t="n"/>
      <c r="AQ170" s="24" t="n"/>
      <c r="AR170" s="24" t="n"/>
      <c r="AS170" s="24" t="n"/>
      <c r="AT170" s="25">
        <f>SUM(H170:AL170)</f>
        <v/>
      </c>
      <c r="AU170" s="24" t="n"/>
      <c r="AV170" s="25">
        <f>SUM(J170,K170,Q170,R170,X170,Y170,AD170,AE170,AF170)</f>
        <v/>
      </c>
      <c r="AW170" s="24" t="n"/>
    </row>
    <row r="171" spans="1:49" ht="15.75" customHeight="1" s="55">
      <c r="A171" s="24" t="n">
        <v>165</v>
      </c>
      <c r="B171" s="24" t="s">
        <v>112</v>
      </c>
      <c r="C171" s="24" t="s">
        <v>71</v>
      </c>
      <c r="D171" s="24" t="s">
        <v>72</v>
      </c>
      <c r="E171" s="24" t="s">
        <v>86</v>
      </c>
      <c r="F171" s="24" t="s">
        <v>32</v>
      </c>
      <c r="G171" s="24" t="n"/>
      <c r="H171" s="24" t="n"/>
      <c r="I171" s="24" t="n"/>
      <c r="J171" s="24" t="n"/>
      <c r="K171" s="24" t="n"/>
      <c r="L171" s="24" t="n"/>
      <c r="M171" s="24" t="n"/>
      <c r="N171" s="24" t="n"/>
      <c r="O171" s="24" t="n"/>
      <c r="P171" s="24" t="n"/>
      <c r="Q171" s="24" t="n"/>
      <c r="R171" s="24" t="n"/>
      <c r="S171" s="27" t="n">
        <v>1.2</v>
      </c>
      <c r="T171" s="24" t="n"/>
      <c r="U171" s="24" t="n"/>
      <c r="V171" s="24" t="n"/>
      <c r="W171" s="24" t="n"/>
      <c r="X171" s="24" t="n"/>
      <c r="Y171" s="24" t="n"/>
      <c r="Z171" s="24" t="n"/>
      <c r="AA171" s="24" t="n"/>
      <c r="AB171" s="24" t="n"/>
      <c r="AC171" s="24" t="n"/>
      <c r="AD171" s="24" t="n"/>
      <c r="AE171" s="24" t="n"/>
      <c r="AF171" s="24" t="n"/>
      <c r="AG171" s="24" t="n"/>
      <c r="AH171" s="24" t="n"/>
      <c r="AI171" s="24" t="n"/>
      <c r="AJ171" s="24" t="n"/>
      <c r="AK171" s="24" t="n"/>
      <c r="AL171" s="24" t="n"/>
      <c r="AM171" s="25">
        <f>COUNT(H171:AL171)</f>
        <v/>
      </c>
      <c r="AN171" s="24" t="n"/>
      <c r="AO171" s="24" t="n"/>
      <c r="AP171" s="24" t="n"/>
      <c r="AQ171" s="24" t="n"/>
      <c r="AR171" s="24" t="n"/>
      <c r="AS171" s="24" t="n"/>
      <c r="AT171" s="25">
        <f>SUM(H171:AL171)</f>
        <v/>
      </c>
      <c r="AU171" s="24" t="n"/>
      <c r="AV171" s="25">
        <f>SUM(J171,K171,Q171,R171,X171,Y171,AD171,AE171,AF171)</f>
        <v/>
      </c>
      <c r="AW171" s="24" t="n"/>
    </row>
    <row r="172" spans="1:49" ht="15.75" customHeight="1" s="55">
      <c r="A172" s="24" t="n">
        <v>166</v>
      </c>
      <c r="B172" s="24" t="s">
        <v>112</v>
      </c>
      <c r="C172" s="24" t="s">
        <v>71</v>
      </c>
      <c r="D172" s="24" t="s">
        <v>72</v>
      </c>
      <c r="E172" s="24" t="s">
        <v>76</v>
      </c>
      <c r="F172" s="24" t="s">
        <v>32</v>
      </c>
      <c r="G172" s="24" t="n"/>
      <c r="H172" s="24" t="n"/>
      <c r="I172" s="24" t="n"/>
      <c r="J172" s="24" t="n"/>
      <c r="K172" s="24" t="n"/>
      <c r="L172" s="24" t="n"/>
      <c r="M172" s="24" t="n"/>
      <c r="N172" s="24" t="n"/>
      <c r="O172" s="24" t="n"/>
      <c r="P172" s="24" t="n"/>
      <c r="Q172" s="24" t="n"/>
      <c r="R172" s="24" t="n"/>
      <c r="S172" s="24" t="n"/>
      <c r="T172" s="24" t="n"/>
      <c r="U172" s="27" t="n">
        <v>8</v>
      </c>
      <c r="V172" s="24" t="n"/>
      <c r="W172" s="24" t="n"/>
      <c r="X172" s="24" t="n"/>
      <c r="Y172" s="24" t="n"/>
      <c r="Z172" s="24" t="n"/>
      <c r="AA172" s="24" t="n"/>
      <c r="AB172" s="24" t="n"/>
      <c r="AC172" s="24" t="n"/>
      <c r="AD172" s="24" t="n"/>
      <c r="AE172" s="24" t="n"/>
      <c r="AF172" s="24" t="n"/>
      <c r="AG172" s="24" t="n"/>
      <c r="AH172" s="24" t="n"/>
      <c r="AI172" s="24" t="n"/>
      <c r="AJ172" s="24" t="n"/>
      <c r="AK172" s="24" t="n"/>
      <c r="AL172" s="24" t="n"/>
      <c r="AM172" s="25">
        <f>COUNT(H172:AL172)</f>
        <v/>
      </c>
      <c r="AN172" s="24" t="n"/>
      <c r="AO172" s="24" t="n"/>
      <c r="AP172" s="24" t="n"/>
      <c r="AQ172" s="24" t="n"/>
      <c r="AR172" s="24" t="n"/>
      <c r="AS172" s="24" t="n"/>
      <c r="AT172" s="25">
        <f>SUM(H172:AL172)</f>
        <v/>
      </c>
      <c r="AU172" s="24" t="n"/>
      <c r="AV172" s="25">
        <f>SUM(J172,K172,Q172,R172,X172,Y172,AD172,AE172,AF172)</f>
        <v/>
      </c>
      <c r="AW172" s="24" t="n"/>
    </row>
    <row r="173" spans="1:49" ht="15.75" customHeight="1" s="55">
      <c r="A173" s="24" t="n">
        <v>167</v>
      </c>
      <c r="B173" s="24" t="s">
        <v>112</v>
      </c>
      <c r="C173" s="24" t="s">
        <v>71</v>
      </c>
      <c r="D173" s="24" t="s">
        <v>72</v>
      </c>
      <c r="E173" s="24" t="s">
        <v>65</v>
      </c>
      <c r="F173" s="24" t="s">
        <v>32</v>
      </c>
      <c r="G173" s="24" t="n"/>
      <c r="H173" s="24" t="n"/>
      <c r="I173" s="24" t="n"/>
      <c r="J173" s="24" t="n"/>
      <c r="K173" s="24" t="n"/>
      <c r="L173" s="24" t="n"/>
      <c r="M173" s="24" t="n"/>
      <c r="N173" s="24" t="n"/>
      <c r="O173" s="24" t="n"/>
      <c r="P173" s="24" t="n"/>
      <c r="Q173" s="24" t="n"/>
      <c r="R173" s="24" t="n"/>
      <c r="S173" s="24" t="n"/>
      <c r="T173" s="24" t="n"/>
      <c r="U173" s="24" t="n"/>
      <c r="V173" s="24" t="n"/>
      <c r="W173" s="24" t="n"/>
      <c r="X173" s="24" t="n"/>
      <c r="Y173" s="24" t="n"/>
      <c r="Z173" s="27" t="n">
        <v>2.76667</v>
      </c>
      <c r="AA173" s="24" t="n"/>
      <c r="AB173" s="24" t="n"/>
      <c r="AC173" s="24" t="n"/>
      <c r="AD173" s="24" t="n"/>
      <c r="AE173" s="24" t="n"/>
      <c r="AF173" s="24" t="n"/>
      <c r="AG173" s="24" t="n"/>
      <c r="AH173" s="24" t="n"/>
      <c r="AI173" s="24" t="n"/>
      <c r="AJ173" s="24" t="n"/>
      <c r="AK173" s="24" t="n"/>
      <c r="AL173" s="24" t="n"/>
      <c r="AM173" s="25">
        <f>COUNT(H173:AL173)</f>
        <v/>
      </c>
      <c r="AN173" s="24" t="n"/>
      <c r="AO173" s="24" t="n"/>
      <c r="AP173" s="24" t="n"/>
      <c r="AQ173" s="24" t="n"/>
      <c r="AR173" s="24" t="n"/>
      <c r="AS173" s="24" t="n"/>
      <c r="AT173" s="25">
        <f>SUM(H173:AL173)</f>
        <v/>
      </c>
      <c r="AU173" s="24" t="n"/>
      <c r="AV173" s="25">
        <f>SUM(J173,K173,Q173,R173,X173,Y173,AD173,AE173,AF173)</f>
        <v/>
      </c>
      <c r="AW173" s="24" t="n"/>
    </row>
    <row r="174" spans="1:49" ht="15.75" customHeight="1" s="55">
      <c r="A174" s="24" t="n">
        <v>168</v>
      </c>
      <c r="B174" s="24" t="s">
        <v>112</v>
      </c>
      <c r="C174" s="24" t="s">
        <v>71</v>
      </c>
      <c r="D174" s="24" t="s">
        <v>72</v>
      </c>
      <c r="E174" s="24" t="s">
        <v>69</v>
      </c>
      <c r="F174" s="24" t="s">
        <v>32</v>
      </c>
      <c r="G174" s="24" t="n"/>
      <c r="H174" s="24" t="n"/>
      <c r="I174" s="24" t="n"/>
      <c r="J174" s="27" t="n">
        <v>8</v>
      </c>
      <c r="K174" s="24" t="n"/>
      <c r="L174" s="24" t="n"/>
      <c r="M174" s="24" t="n"/>
      <c r="N174" s="24" t="n"/>
      <c r="O174" s="24" t="n"/>
      <c r="P174" s="24" t="n"/>
      <c r="Q174" s="27" t="n">
        <v>1</v>
      </c>
      <c r="R174" s="24" t="n"/>
      <c r="S174" s="24" t="n"/>
      <c r="T174" s="24" t="n"/>
      <c r="U174" s="24" t="n"/>
      <c r="V174" s="24" t="n"/>
      <c r="W174" s="24" t="n"/>
      <c r="X174" s="24" t="n"/>
      <c r="Y174" s="24" t="n"/>
      <c r="Z174" s="24" t="n"/>
      <c r="AA174" s="24" t="n"/>
      <c r="AB174" s="24" t="n"/>
      <c r="AC174" s="24" t="n"/>
      <c r="AD174" s="24" t="n"/>
      <c r="AE174" s="24" t="n"/>
      <c r="AF174" s="24" t="n"/>
      <c r="AG174" s="24" t="n"/>
      <c r="AH174" s="24" t="n"/>
      <c r="AI174" s="24" t="n"/>
      <c r="AJ174" s="24" t="n"/>
      <c r="AK174" s="24" t="n"/>
      <c r="AL174" s="24" t="n"/>
      <c r="AM174" s="25">
        <f>COUNT(H174:AL174)</f>
        <v/>
      </c>
      <c r="AN174" s="24" t="n"/>
      <c r="AO174" s="24" t="n"/>
      <c r="AP174" s="24" t="n"/>
      <c r="AQ174" s="24" t="n"/>
      <c r="AR174" s="24" t="n"/>
      <c r="AS174" s="24" t="n"/>
      <c r="AT174" s="25">
        <f>SUM(H174:AL174)</f>
        <v/>
      </c>
      <c r="AU174" s="24" t="n"/>
      <c r="AV174" s="25">
        <f>SUM(J174,K174,Q174,R174,X174,Y174,AD174,AE174,AF174)</f>
        <v/>
      </c>
      <c r="AW174" s="24" t="n"/>
    </row>
    <row r="175" spans="1:49" ht="15.75" customHeight="1" s="55">
      <c r="A175" s="24" t="n">
        <v>169</v>
      </c>
      <c r="B175" s="24" t="s">
        <v>112</v>
      </c>
      <c r="C175" s="24" t="s">
        <v>71</v>
      </c>
      <c r="D175" s="24" t="s">
        <v>72</v>
      </c>
      <c r="E175" s="24" t="s">
        <v>69</v>
      </c>
      <c r="F175" s="24" t="s">
        <v>48</v>
      </c>
      <c r="G175" s="24" t="n"/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7" t="n">
        <v>2</v>
      </c>
      <c r="Q175" s="27" t="n">
        <v>6</v>
      </c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  <c r="AC175" s="24" t="n"/>
      <c r="AD175" s="24" t="n"/>
      <c r="AE175" s="24" t="n"/>
      <c r="AF175" s="24" t="n"/>
      <c r="AG175" s="24" t="n"/>
      <c r="AH175" s="24" t="n"/>
      <c r="AI175" s="24" t="n"/>
      <c r="AJ175" s="24" t="n"/>
      <c r="AK175" s="24" t="n"/>
      <c r="AL175" s="24" t="n"/>
      <c r="AM175" s="24" t="n"/>
      <c r="AN175" s="25">
        <f>COUNT(H175:AL175)</f>
        <v/>
      </c>
      <c r="AO175" s="24" t="n"/>
      <c r="AP175" s="24" t="n"/>
      <c r="AQ175" s="24" t="n"/>
      <c r="AR175" s="24" t="n"/>
      <c r="AS175" s="24" t="n"/>
      <c r="AT175" s="24" t="n"/>
      <c r="AU175" s="25">
        <f>SUM(H175:AL175)</f>
        <v/>
      </c>
      <c r="AV175" s="24" t="n"/>
      <c r="AW175" s="25">
        <f>SUM(J175,K175,Q175,R175,X175,Y175,AD175,AE175,AF175)</f>
        <v/>
      </c>
    </row>
    <row r="176" spans="1:49" ht="15.75" customHeight="1" s="55">
      <c r="A176" s="24" t="n">
        <v>170</v>
      </c>
      <c r="B176" s="24" t="s">
        <v>112</v>
      </c>
      <c r="C176" s="24" t="s">
        <v>71</v>
      </c>
      <c r="D176" s="24" t="s">
        <v>72</v>
      </c>
      <c r="E176" s="24" t="s">
        <v>69</v>
      </c>
      <c r="F176" s="24" t="s">
        <v>32</v>
      </c>
      <c r="G176" s="24" t="s">
        <v>49</v>
      </c>
      <c r="H176" s="27" t="n">
        <v>8</v>
      </c>
      <c r="I176" s="27" t="n">
        <v>8</v>
      </c>
      <c r="J176" s="27" t="s">
        <v>7</v>
      </c>
      <c r="K176" s="27" t="s">
        <v>7</v>
      </c>
      <c r="L176" s="27" t="n">
        <v>8</v>
      </c>
      <c r="M176" s="27" t="n">
        <v>8</v>
      </c>
      <c r="N176" s="27" t="n">
        <v>8</v>
      </c>
      <c r="O176" s="27" t="n">
        <v>8</v>
      </c>
      <c r="P176" s="27" t="n">
        <v>8</v>
      </c>
      <c r="Q176" s="27" t="s">
        <v>7</v>
      </c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  <c r="AC176" s="24" t="n"/>
      <c r="AD176" s="24" t="n"/>
      <c r="AE176" s="24" t="n"/>
      <c r="AF176" s="24" t="n"/>
      <c r="AG176" s="24" t="n"/>
      <c r="AH176" s="24" t="n"/>
      <c r="AI176" s="24" t="n"/>
      <c r="AJ176" s="24" t="n"/>
      <c r="AK176" s="24" t="n"/>
      <c r="AL176" s="24" t="n"/>
      <c r="AM176" s="25">
        <f>SUM(H176:AL176)/8</f>
        <v/>
      </c>
      <c r="AN176" s="24" t="n"/>
      <c r="AO176" s="24" t="n"/>
      <c r="AP176" s="24" t="n"/>
      <c r="AQ176" s="24" t="n"/>
      <c r="AR176" s="24" t="n"/>
      <c r="AS176" s="25">
        <f>COUNTIF(H176:AL176,"В")+SUM(H176:AL176)/8</f>
        <v/>
      </c>
      <c r="AT176" s="25">
        <f>SUM(H176:AL176)</f>
        <v/>
      </c>
      <c r="AU176" s="24" t="n"/>
      <c r="AV176" s="24" t="n"/>
      <c r="AW176" s="24" t="n"/>
    </row>
    <row r="177" spans="1:49" ht="15.75" customHeight="1" s="55">
      <c r="A177" s="24" t="n">
        <v>171</v>
      </c>
      <c r="B177" s="24" t="s">
        <v>112</v>
      </c>
      <c r="C177" s="24" t="s">
        <v>71</v>
      </c>
      <c r="D177" s="24" t="s">
        <v>72</v>
      </c>
      <c r="E177" s="24" t="s">
        <v>90</v>
      </c>
      <c r="F177" s="24" t="s">
        <v>32</v>
      </c>
      <c r="G177" s="24" t="s">
        <v>49</v>
      </c>
      <c r="H177" s="24" t="n"/>
      <c r="I177" s="24" t="n"/>
      <c r="J177" s="24" t="n"/>
      <c r="K177" s="24" t="n"/>
      <c r="L177" s="24" t="n"/>
      <c r="M177" s="24" t="n"/>
      <c r="N177" s="24" t="n"/>
      <c r="O177" s="24" t="n"/>
      <c r="P177" s="24" t="n"/>
      <c r="Q177" s="24" t="n"/>
      <c r="R177" s="24" t="n"/>
      <c r="S177" s="24" t="n"/>
      <c r="T177" s="24" t="n"/>
      <c r="U177" s="24" t="n"/>
      <c r="V177" s="24" t="n"/>
      <c r="W177" s="24" t="n"/>
      <c r="X177" s="24" t="n"/>
      <c r="Y177" s="24" t="n"/>
      <c r="Z177" s="24" t="n"/>
      <c r="AA177" s="24" t="n"/>
      <c r="AB177" s="24" t="n"/>
      <c r="AC177" s="24" t="n"/>
      <c r="AD177" s="24" t="n"/>
      <c r="AE177" s="24" t="n"/>
      <c r="AF177" s="24" t="n"/>
      <c r="AG177" s="27" t="n">
        <v>8</v>
      </c>
      <c r="AH177" s="27" t="n">
        <v>8</v>
      </c>
      <c r="AI177" s="27" t="n">
        <v>8</v>
      </c>
      <c r="AJ177" s="27" t="n">
        <v>8</v>
      </c>
      <c r="AK177" s="24" t="n"/>
      <c r="AL177" s="24" t="n"/>
      <c r="AM177" s="25">
        <f>SUM(H177:AL177)/8</f>
        <v/>
      </c>
      <c r="AN177" s="24" t="n"/>
      <c r="AO177" s="24" t="n"/>
      <c r="AP177" s="24" t="n"/>
      <c r="AQ177" s="24" t="n"/>
      <c r="AR177" s="24" t="n"/>
      <c r="AS177" s="25">
        <f>COUNTIF(H177:AL177,"В")+SUM(H177:AL177)/8</f>
        <v/>
      </c>
      <c r="AT177" s="25">
        <f>SUM(H177:AL177)</f>
        <v/>
      </c>
      <c r="AU177" s="24" t="n"/>
      <c r="AV177" s="24" t="n"/>
      <c r="AW177" s="24" t="n"/>
    </row>
    <row r="178" spans="1:49">
      <c r="A178" s="26" t="n">
        <v>172</v>
      </c>
      <c r="B178" s="26" t="s">
        <v>112</v>
      </c>
      <c r="C178" s="26" t="s">
        <v>71</v>
      </c>
      <c r="D178" s="26" t="s">
        <v>72</v>
      </c>
      <c r="E178" s="26" t="s">
        <v>33</v>
      </c>
      <c r="F178" s="26" t="n"/>
      <c r="G178" s="26" t="n"/>
      <c r="H178" s="26" t="n">
        <v>8</v>
      </c>
      <c r="I178" s="26" t="n">
        <v>8</v>
      </c>
      <c r="J178" s="26" t="n">
        <v>8</v>
      </c>
      <c r="K178" s="26" t="n">
        <v>0</v>
      </c>
      <c r="L178" s="26" t="n">
        <v>8</v>
      </c>
      <c r="M178" s="26" t="n">
        <v>8</v>
      </c>
      <c r="N178" s="26" t="n">
        <v>8</v>
      </c>
      <c r="O178" s="26" t="n">
        <v>8</v>
      </c>
      <c r="P178" s="26" t="n">
        <v>10</v>
      </c>
      <c r="Q178" s="26" t="n">
        <v>7</v>
      </c>
      <c r="R178" s="26" t="n">
        <v>0</v>
      </c>
      <c r="S178" s="26" t="n">
        <v>8</v>
      </c>
      <c r="T178" s="26" t="n">
        <v>8</v>
      </c>
      <c r="U178" s="26" t="n">
        <v>8</v>
      </c>
      <c r="V178" s="26" t="n">
        <v>8</v>
      </c>
      <c r="W178" s="26" t="n">
        <v>8</v>
      </c>
      <c r="X178" s="26" t="n">
        <v>0</v>
      </c>
      <c r="Y178" s="26" t="n">
        <v>0</v>
      </c>
      <c r="Z178" s="26" t="n">
        <v>8</v>
      </c>
      <c r="AA178" s="26" t="n">
        <v>8</v>
      </c>
      <c r="AB178" s="26" t="n">
        <v>8</v>
      </c>
      <c r="AC178" s="26" t="n">
        <v>7</v>
      </c>
      <c r="AD178" s="26" t="n">
        <v>0</v>
      </c>
      <c r="AE178" s="26" t="n">
        <v>0</v>
      </c>
      <c r="AF178" s="26" t="n">
        <v>0</v>
      </c>
      <c r="AG178" s="26" t="n">
        <v>8</v>
      </c>
      <c r="AH178" s="26" t="n">
        <v>8</v>
      </c>
      <c r="AI178" s="26" t="n">
        <v>8</v>
      </c>
      <c r="AJ178" s="26" t="n">
        <v>8</v>
      </c>
      <c r="AK178" s="26" t="n"/>
      <c r="AL178" s="26" t="n"/>
      <c r="AM178" s="26">
        <f>COUNT(IF(SUM(R169)&gt;0,1,"FALSE"),IF(SUM(S169,S171,S170)&gt;0,1,"FALSE"),IF(SUM(T169)&gt;0,1,"FALSE"),IF(SUM(U172,U169)&gt;0,1,"FALSE"),IF(SUM(V169)&gt;0,1,"FALSE"),IF(SUM(W169)&gt;0,1,"FALSE"),IF(SUM(X169)&gt;0,1,"FALSE"),IF(SUM(Y169)&gt;0,1,"FALSE"),IF(SUM(Z170,Z169,Z173)&gt;0,1,"FALSE"),IF(SUM(AA169)&gt;0,1,"FALSE"),IF(SUM(AB169)&gt;0,1,"FALSE"),IF(SUM(AC169)&gt;0,1,"FALSE"),IF(SUM(AD169)&gt;0,1,"FALSE"),IF(SUM(AE169)&gt;0,1,"FALSE"),IF(SUM(AF169)&gt;0,1,"FALSE"),IF(SUM(J174,J176)&gt;0,1,"FALSE"),IF(SUM(Q176,Q174)&gt;0,1,"FALSE"),IF(SUM(H176)&gt;0,1,"FALSE"),IF(SUM(I176)&gt;0,1,"FALSE"),IF(SUM(K176)&gt;0,1,"FALSE"),IF(SUM(L176)&gt;0,1,"FALSE"),IF(SUM(M176)&gt;0,1,"FALSE"),IF(SUM(N176)&gt;0,1,"FALSE"),IF(SUM(O176)&gt;0,1,"FALSE"),IF(SUM(P176)&gt;0,1,"FALSE"),IF(SUM(AG177)&gt;0,1,"FALSE"),IF(SUM(AH177)&gt;0,1,"FALSE"),IF(SUM(AI177)&gt;0,1,"FALSE"),IF(SUM(AJ177)&gt;0,1,"FALSE"))</f>
        <v/>
      </c>
      <c r="AN178" s="26">
        <f>COUNT(IF(SUM(P175)&gt;0,1,"FALSE"),IF(SUM(Q175)&gt;0,1,"FALSE"))</f>
        <v/>
      </c>
      <c r="AO178" s="26">
        <f>MAX(AO169:AO177)</f>
        <v/>
      </c>
      <c r="AP178" s="26">
        <f>MAX(AP169:AP177)</f>
        <v/>
      </c>
      <c r="AQ178" s="26">
        <f>MAX(AQ169:AQ177)</f>
        <v/>
      </c>
      <c r="AR178" s="26">
        <f>MAX(AR169:AR177)</f>
        <v/>
      </c>
      <c r="AS178" s="26">
        <f>SUM(AS169:AS177)</f>
        <v/>
      </c>
      <c r="AT178" s="26">
        <f>SUM(AT169:AT177)</f>
        <v/>
      </c>
      <c r="AU178" s="26">
        <f>SUM(AU169:AU177)</f>
        <v/>
      </c>
      <c r="AV178" s="26">
        <f>SUM(AV169:AV177)</f>
        <v/>
      </c>
      <c r="AW178" s="26">
        <f>SUM(AW169:AW177)</f>
        <v/>
      </c>
    </row>
    <row r="179" spans="1:49">
      <c r="A179" s="24" t="n">
        <v>173</v>
      </c>
      <c r="B179" s="24" t="s">
        <v>113</v>
      </c>
      <c r="C179" s="24" t="s">
        <v>114</v>
      </c>
      <c r="D179" s="24" t="s">
        <v>63</v>
      </c>
      <c r="E179" s="24" t="s">
        <v>43</v>
      </c>
      <c r="F179" s="24" t="s">
        <v>32</v>
      </c>
      <c r="G179" s="24" t="n"/>
      <c r="H179" s="24" t="n">
        <v>8</v>
      </c>
      <c r="I179" s="24" t="n">
        <v>8</v>
      </c>
      <c r="J179" s="24" t="s">
        <v>7</v>
      </c>
      <c r="K179" s="24" t="s">
        <v>7</v>
      </c>
      <c r="L179" s="24" t="n">
        <v>8</v>
      </c>
      <c r="M179" s="24" t="n">
        <v>8</v>
      </c>
      <c r="N179" s="24" t="n">
        <v>8</v>
      </c>
      <c r="O179" s="24" t="n">
        <v>8</v>
      </c>
      <c r="P179" s="24" t="n">
        <v>8</v>
      </c>
      <c r="Q179" s="24" t="s">
        <v>7</v>
      </c>
      <c r="R179" s="24" t="s">
        <v>7</v>
      </c>
      <c r="S179" s="24" t="n">
        <v>8</v>
      </c>
      <c r="T179" s="24" t="n">
        <v>8</v>
      </c>
      <c r="U179" s="24" t="n">
        <v>8</v>
      </c>
      <c r="V179" s="24" t="n">
        <v>8</v>
      </c>
      <c r="W179" s="24" t="n">
        <v>8</v>
      </c>
      <c r="X179" s="24" t="s">
        <v>7</v>
      </c>
      <c r="Y179" s="24" t="s">
        <v>7</v>
      </c>
      <c r="Z179" s="24" t="n">
        <v>8</v>
      </c>
      <c r="AA179" s="24" t="n">
        <v>8</v>
      </c>
      <c r="AB179" s="24" t="n">
        <v>8</v>
      </c>
      <c r="AC179" s="24" t="n">
        <v>7</v>
      </c>
      <c r="AD179" s="24" t="s">
        <v>7</v>
      </c>
      <c r="AE179" s="24" t="s">
        <v>7</v>
      </c>
      <c r="AF179" s="24" t="s">
        <v>7</v>
      </c>
      <c r="AG179" s="24" t="n">
        <v>8</v>
      </c>
      <c r="AH179" s="24" t="n">
        <v>8</v>
      </c>
      <c r="AI179" s="24" t="n">
        <v>8</v>
      </c>
      <c r="AJ179" s="24" t="n">
        <v>8</v>
      </c>
      <c r="AK179" s="24" t="n"/>
      <c r="AL179" s="24" t="n"/>
      <c r="AM179" s="25">
        <f>COUNT(H179:AL179)</f>
        <v/>
      </c>
      <c r="AN179" s="24" t="n"/>
      <c r="AO179" s="25">
        <f>COUNTIF(H179:AL179,"О")</f>
        <v/>
      </c>
      <c r="AP179" s="25">
        <f>COUNTIF(H179:AL179,"От")</f>
        <v/>
      </c>
      <c r="AQ179" s="25">
        <f>COUNTIF(H179:AL179,"Б")</f>
        <v/>
      </c>
      <c r="AR179" s="25">
        <f>COUNTIF(H179:AL179,"Н")</f>
        <v/>
      </c>
      <c r="AS179" s="24" t="n"/>
      <c r="AT179" s="25">
        <f>SUM(H179:AL179)</f>
        <v/>
      </c>
      <c r="AU179" s="24" t="n"/>
      <c r="AV179" s="25">
        <f>SUM(J179,K179,Q179,R179,X179,Y179,AD179,AE179,AF179)</f>
        <v/>
      </c>
      <c r="AW179" s="24" t="n"/>
    </row>
    <row r="180" spans="1:49">
      <c r="A180" s="24" t="n">
        <v>174</v>
      </c>
      <c r="B180" s="24" t="s">
        <v>113</v>
      </c>
      <c r="C180" s="24" t="s">
        <v>114</v>
      </c>
      <c r="D180" s="24" t="s">
        <v>63</v>
      </c>
      <c r="E180" s="24" t="s">
        <v>115</v>
      </c>
      <c r="F180" s="24" t="s">
        <v>32</v>
      </c>
      <c r="G180" s="24" t="n"/>
      <c r="H180" s="24" t="n"/>
      <c r="I180" s="24" t="n"/>
      <c r="J180" s="24" t="n"/>
      <c r="K180" s="24" t="n"/>
      <c r="L180" s="24" t="n"/>
      <c r="M180" s="24" t="n"/>
      <c r="N180" s="24" t="n"/>
      <c r="O180" s="24" t="n"/>
      <c r="P180" s="24" t="n"/>
      <c r="Q180" s="24" t="n"/>
      <c r="R180" s="24" t="n"/>
      <c r="S180" s="24" t="n"/>
      <c r="T180" s="24" t="n"/>
      <c r="U180" s="24" t="n"/>
      <c r="V180" s="24" t="n"/>
      <c r="W180" s="24" t="n"/>
      <c r="X180" s="24" t="n"/>
      <c r="Y180" s="24" t="n"/>
      <c r="Z180" s="24" t="n"/>
      <c r="AA180" s="24" t="n"/>
      <c r="AB180" s="24" t="n"/>
      <c r="AC180" s="24" t="n"/>
      <c r="AD180" s="24" t="n"/>
      <c r="AE180" s="24" t="n"/>
      <c r="AF180" s="24" t="n"/>
      <c r="AG180" s="24" t="n"/>
      <c r="AH180" s="24" t="n"/>
      <c r="AI180" s="24" t="n"/>
      <c r="AJ180" s="24" t="n"/>
      <c r="AK180" s="24" t="n"/>
      <c r="AL180" s="24" t="n"/>
      <c r="AM180" s="25">
        <f>COUNT(H180:AL180)</f>
        <v/>
      </c>
      <c r="AN180" s="24" t="n"/>
      <c r="AO180" s="24" t="n"/>
      <c r="AP180" s="24" t="n"/>
      <c r="AQ180" s="24" t="n"/>
      <c r="AR180" s="24" t="n"/>
      <c r="AS180" s="24" t="n"/>
      <c r="AT180" s="25">
        <f>SUM(H180:AL180)</f>
        <v/>
      </c>
      <c r="AU180" s="24" t="n"/>
      <c r="AV180" s="25">
        <f>SUM(J180,K180,Q180,R180,X180,Y180,AD180,AE180,AF180)</f>
        <v/>
      </c>
      <c r="AW180" s="24" t="n"/>
    </row>
    <row r="181" spans="1:49">
      <c r="A181" s="24" t="n">
        <v>175</v>
      </c>
      <c r="B181" s="24" t="s">
        <v>113</v>
      </c>
      <c r="C181" s="24" t="s">
        <v>114</v>
      </c>
      <c r="D181" s="24" t="s">
        <v>63</v>
      </c>
      <c r="E181" s="24" t="s">
        <v>61</v>
      </c>
      <c r="F181" s="24" t="s">
        <v>32</v>
      </c>
      <c r="G181" s="24" t="n"/>
      <c r="H181" s="24" t="n"/>
      <c r="I181" s="24" t="n"/>
      <c r="J181" s="24" t="n"/>
      <c r="K181" s="24" t="n"/>
      <c r="L181" s="24" t="n"/>
      <c r="M181" s="24" t="n"/>
      <c r="N181" s="24" t="n"/>
      <c r="O181" s="24" t="n"/>
      <c r="P181" s="24" t="n"/>
      <c r="Q181" s="24" t="n"/>
      <c r="R181" s="24" t="n"/>
      <c r="S181" s="24" t="n"/>
      <c r="T181" s="24" t="n"/>
      <c r="U181" s="24" t="n"/>
      <c r="V181" s="24" t="n"/>
      <c r="W181" s="24" t="n"/>
      <c r="X181" s="24" t="n"/>
      <c r="Y181" s="24" t="n"/>
      <c r="Z181" s="24" t="n"/>
      <c r="AA181" s="24" t="n"/>
      <c r="AB181" s="24" t="n"/>
      <c r="AC181" s="24" t="n"/>
      <c r="AD181" s="24" t="n"/>
      <c r="AE181" s="24" t="n"/>
      <c r="AF181" s="24" t="n"/>
      <c r="AG181" s="24" t="n"/>
      <c r="AH181" s="24" t="n"/>
      <c r="AI181" s="24" t="n"/>
      <c r="AJ181" s="24" t="n"/>
      <c r="AK181" s="24" t="n"/>
      <c r="AL181" s="24" t="n"/>
      <c r="AM181" s="25">
        <f>COUNT(H181:AL181)</f>
        <v/>
      </c>
      <c r="AN181" s="24" t="n"/>
      <c r="AO181" s="24" t="n"/>
      <c r="AP181" s="24" t="n"/>
      <c r="AQ181" s="24" t="n"/>
      <c r="AR181" s="24" t="n"/>
      <c r="AS181" s="24" t="n"/>
      <c r="AT181" s="25">
        <f>SUM(H181:AL181)</f>
        <v/>
      </c>
      <c r="AU181" s="24" t="n"/>
      <c r="AV181" s="25">
        <f>SUM(J181,K181,Q181,R181,X181,Y181,AD181,AE181,AF181)</f>
        <v/>
      </c>
      <c r="AW181" s="24" t="n"/>
    </row>
    <row r="182" spans="1:49">
      <c r="A182" s="24" t="n">
        <v>176</v>
      </c>
      <c r="B182" s="24" t="s">
        <v>113</v>
      </c>
      <c r="C182" s="24" t="s">
        <v>114</v>
      </c>
      <c r="D182" s="24" t="s">
        <v>63</v>
      </c>
      <c r="E182" s="24" t="s">
        <v>251</v>
      </c>
      <c r="F182" s="24" t="s">
        <v>32</v>
      </c>
      <c r="G182" s="24" t="n"/>
      <c r="H182" s="24" t="n"/>
      <c r="I182" s="24" t="n"/>
      <c r="J182" s="24" t="n"/>
      <c r="K182" s="24" t="n"/>
      <c r="L182" s="24" t="n"/>
      <c r="M182" s="24" t="n"/>
      <c r="N182" s="24" t="n"/>
      <c r="O182" s="24" t="n"/>
      <c r="P182" s="24" t="n"/>
      <c r="Q182" s="24" t="n"/>
      <c r="R182" s="24" t="n"/>
      <c r="S182" s="24" t="n"/>
      <c r="T182" s="24" t="n"/>
      <c r="U182" s="24" t="n"/>
      <c r="V182" s="24" t="n"/>
      <c r="W182" s="24" t="n"/>
      <c r="X182" s="24" t="n"/>
      <c r="Y182" s="24" t="n"/>
      <c r="Z182" s="24" t="n"/>
      <c r="AA182" s="24" t="n"/>
      <c r="AB182" s="24" t="n"/>
      <c r="AC182" s="24" t="n"/>
      <c r="AD182" s="24" t="n"/>
      <c r="AE182" s="24" t="n"/>
      <c r="AF182" s="24" t="n"/>
      <c r="AG182" s="24" t="n"/>
      <c r="AH182" s="24" t="n"/>
      <c r="AI182" s="24" t="n"/>
      <c r="AJ182" s="24" t="n"/>
      <c r="AK182" s="24" t="n"/>
      <c r="AL182" s="24" t="n"/>
      <c r="AM182" s="25">
        <f>COUNT(H182:AL182)</f>
        <v/>
      </c>
      <c r="AN182" s="24" t="n"/>
      <c r="AO182" s="24" t="n"/>
      <c r="AP182" s="24" t="n"/>
      <c r="AQ182" s="24" t="n"/>
      <c r="AR182" s="24" t="n"/>
      <c r="AS182" s="24" t="n"/>
      <c r="AT182" s="25">
        <f>SUM(H182:AL182)</f>
        <v/>
      </c>
      <c r="AU182" s="24" t="n"/>
      <c r="AV182" s="25">
        <f>SUM(J182,K182,Q182,R182,X182,Y182,AD182,AE182,AF182)</f>
        <v/>
      </c>
      <c r="AW182" s="24" t="n"/>
    </row>
    <row r="183" spans="1:49">
      <c r="A183" s="26" t="n">
        <v>177</v>
      </c>
      <c r="B183" s="26" t="s">
        <v>113</v>
      </c>
      <c r="C183" s="26" t="s">
        <v>114</v>
      </c>
      <c r="D183" s="26" t="s">
        <v>63</v>
      </c>
      <c r="E183" s="26" t="s">
        <v>33</v>
      </c>
      <c r="F183" s="26" t="n"/>
      <c r="G183" s="26" t="n"/>
      <c r="H183" s="26" t="n">
        <v>8</v>
      </c>
      <c r="I183" s="26" t="n">
        <v>8</v>
      </c>
      <c r="J183" s="26" t="n">
        <v>0</v>
      </c>
      <c r="K183" s="26" t="n">
        <v>0</v>
      </c>
      <c r="L183" s="26" t="n">
        <v>8</v>
      </c>
      <c r="M183" s="26" t="n">
        <v>8</v>
      </c>
      <c r="N183" s="26" t="n">
        <v>8</v>
      </c>
      <c r="O183" s="26" t="n">
        <v>8</v>
      </c>
      <c r="P183" s="26" t="n">
        <v>8</v>
      </c>
      <c r="Q183" s="26" t="n">
        <v>0</v>
      </c>
      <c r="R183" s="26" t="n">
        <v>0</v>
      </c>
      <c r="S183" s="26" t="n">
        <v>8</v>
      </c>
      <c r="T183" s="26" t="n">
        <v>8</v>
      </c>
      <c r="U183" s="26" t="n">
        <v>8</v>
      </c>
      <c r="V183" s="26" t="n">
        <v>8</v>
      </c>
      <c r="W183" s="26" t="n">
        <v>8</v>
      </c>
      <c r="X183" s="26" t="n">
        <v>0</v>
      </c>
      <c r="Y183" s="26" t="n">
        <v>0</v>
      </c>
      <c r="Z183" s="26" t="n">
        <v>8</v>
      </c>
      <c r="AA183" s="26" t="n">
        <v>8</v>
      </c>
      <c r="AB183" s="26" t="n">
        <v>8</v>
      </c>
      <c r="AC183" s="26" t="n">
        <v>7</v>
      </c>
      <c r="AD183" s="26" t="n">
        <v>0</v>
      </c>
      <c r="AE183" s="26" t="n">
        <v>0</v>
      </c>
      <c r="AF183" s="26" t="n">
        <v>0</v>
      </c>
      <c r="AG183" s="26" t="n">
        <v>8</v>
      </c>
      <c r="AH183" s="26" t="n">
        <v>8</v>
      </c>
      <c r="AI183" s="26" t="n">
        <v>8</v>
      </c>
      <c r="AJ183" s="26" t="n">
        <v>8</v>
      </c>
      <c r="AK183" s="26" t="n"/>
      <c r="AL183" s="26" t="n"/>
      <c r="AM183" s="26">
        <f>COUNT(IF(SUM(H179,H180,H181)&gt;0,1,"FALSE"),IF(SUM(I179,I180,I181)&gt;0,1,"FALSE"),IF(SUM(J179,J181,J180)&gt;0,1,"FALSE"),IF(SUM(K180,K179,K181)&gt;0,1,"FALSE"),IF(SUM(L182,L179,L180,L181)&gt;0,1,"FALSE"),IF(SUM(M181,M182,M179)&gt;0,1,"FALSE"),IF(SUM(N181,N179)&gt;0,1,"FALSE"),IF(SUM(O179,O181)&gt;0,1,"FALSE"),IF(SUM(P181,P179)&gt;0,1,"FALSE"),IF(SUM(Q181,Q179)&gt;0,1,"FALSE"),IF(SUM(R179,R181)&gt;0,1,"FALSE"),IF(SUM(S181,S179)&gt;0,1,"FALSE"),IF(SUM(T179,T181)&gt;0,1,"FALSE"),IF(SUM(U181,U179)&gt;0,1,"FALSE"),IF(SUM(V181,V179)&gt;0,1,"FALSE"),IF(SUM(W181,W179)&gt;0,1,"FALSE"),IF(SUM(X181,X179)&gt;0,1,"FALSE"),IF(SUM(Y179,Y181)&gt;0,1,"FALSE"),IF(SUM(Z181,Z179)&gt;0,1,"FALSE"),IF(SUM(AA179,AA181)&gt;0,1,"FALSE"),IF(SUM(AB181,AB179)&gt;0,1,"FALSE"),IF(SUM(AC181,AC179)&gt;0,1,"FALSE"),IF(SUM(AD179,AD181)&gt;0,1,"FALSE"),IF(SUM(AE181,AE179)&gt;0,1,"FALSE"),IF(SUM(AF181,AF179)&gt;0,1,"FALSE"),IF(SUM(AG181,AG179)&gt;0,1,"FALSE"),IF(SUM(AH181,AH179)&gt;0,1,"FALSE"),IF(SUM(AI181,AI179)&gt;0,1,"FALSE"),IF(SUM(AJ181,AJ179)&gt;0,1,"FALSE"))</f>
        <v/>
      </c>
      <c r="AN183" s="26" t="n"/>
      <c r="AO183" s="26">
        <f>MAX(AO179:AO182)</f>
        <v/>
      </c>
      <c r="AP183" s="26">
        <f>MAX(AP179:AP182)</f>
        <v/>
      </c>
      <c r="AQ183" s="26">
        <f>MAX(AQ179:AQ182)</f>
        <v/>
      </c>
      <c r="AR183" s="26">
        <f>MAX(AR179:AR182)</f>
        <v/>
      </c>
      <c r="AS183" s="26">
        <f>SUM(AS179:AS182)</f>
        <v/>
      </c>
      <c r="AT183" s="26">
        <f>SUM(AT179:AT182)</f>
        <v/>
      </c>
      <c r="AU183" s="26">
        <f>SUM(AU179:AU182)</f>
        <v/>
      </c>
      <c r="AV183" s="26">
        <f>SUM(AV179:AV182)</f>
        <v/>
      </c>
      <c r="AW183" s="26">
        <f>SUM(AW179:AW182)</f>
        <v/>
      </c>
    </row>
    <row r="184" spans="1:49" ht="15.75" customHeight="1" s="55">
      <c r="A184" s="24" t="n">
        <v>178</v>
      </c>
      <c r="B184" s="24" t="s">
        <v>116</v>
      </c>
      <c r="C184" s="24" t="s">
        <v>117</v>
      </c>
      <c r="D184" s="24" t="s">
        <v>63</v>
      </c>
      <c r="E184" s="24" t="s">
        <v>43</v>
      </c>
      <c r="F184" s="24" t="s">
        <v>32</v>
      </c>
      <c r="G184" s="24" t="n"/>
      <c r="H184" s="27" t="s">
        <v>0</v>
      </c>
      <c r="I184" s="27" t="s">
        <v>0</v>
      </c>
      <c r="J184" s="27" t="s">
        <v>0</v>
      </c>
      <c r="K184" s="27" t="s">
        <v>0</v>
      </c>
      <c r="L184" s="27" t="s">
        <v>0</v>
      </c>
      <c r="M184" s="27" t="s">
        <v>0</v>
      </c>
      <c r="N184" s="27" t="s">
        <v>0</v>
      </c>
      <c r="O184" s="24" t="n">
        <v>8</v>
      </c>
      <c r="P184" s="24" t="n">
        <v>8</v>
      </c>
      <c r="Q184" s="24" t="s">
        <v>7</v>
      </c>
      <c r="R184" s="24" t="s">
        <v>7</v>
      </c>
      <c r="S184" s="24" t="n">
        <v>8</v>
      </c>
      <c r="T184" s="24" t="n">
        <v>8</v>
      </c>
      <c r="U184" s="24" t="n">
        <v>8</v>
      </c>
      <c r="V184" s="24" t="n">
        <v>8</v>
      </c>
      <c r="W184" s="24" t="n">
        <v>8</v>
      </c>
      <c r="X184" s="24" t="s">
        <v>7</v>
      </c>
      <c r="Y184" s="24" t="s">
        <v>7</v>
      </c>
      <c r="Z184" s="24" t="n">
        <v>8</v>
      </c>
      <c r="AA184" s="24" t="n">
        <v>8</v>
      </c>
      <c r="AB184" s="24" t="n">
        <v>8</v>
      </c>
      <c r="AC184" s="24" t="n">
        <v>7</v>
      </c>
      <c r="AD184" s="24" t="s">
        <v>7</v>
      </c>
      <c r="AE184" s="24" t="s">
        <v>7</v>
      </c>
      <c r="AF184" s="24" t="s">
        <v>7</v>
      </c>
      <c r="AG184" s="24" t="n">
        <v>8</v>
      </c>
      <c r="AH184" s="24" t="n">
        <v>8</v>
      </c>
      <c r="AI184" s="24" t="n">
        <v>8</v>
      </c>
      <c r="AJ184" s="24" t="n">
        <v>8</v>
      </c>
      <c r="AK184" s="24" t="n"/>
      <c r="AL184" s="24" t="n"/>
      <c r="AM184" s="25">
        <f>COUNT(H184:AL184)</f>
        <v/>
      </c>
      <c r="AN184" s="24" t="n"/>
      <c r="AO184" s="25">
        <f>COUNTIF(H184:AL184,"О")</f>
        <v/>
      </c>
      <c r="AP184" s="25">
        <f>COUNTIF(H184:AL184,"От")</f>
        <v/>
      </c>
      <c r="AQ184" s="25">
        <f>COUNTIF(H184:AL184,"Б")</f>
        <v/>
      </c>
      <c r="AR184" s="25">
        <f>COUNTIF(H184:AL184,"Н")</f>
        <v/>
      </c>
      <c r="AS184" s="24" t="n"/>
      <c r="AT184" s="25">
        <f>SUM(H184:AL184)</f>
        <v/>
      </c>
      <c r="AU184" s="24" t="n"/>
      <c r="AV184" s="25">
        <f>SUM(J184,K184,Q184,R184,X184,Y184,AD184,AE184,AF184)</f>
        <v/>
      </c>
      <c r="AW184" s="24" t="n"/>
    </row>
    <row r="185" spans="1:49">
      <c r="A185" s="26" t="n">
        <v>179</v>
      </c>
      <c r="B185" s="26" t="s">
        <v>116</v>
      </c>
      <c r="C185" s="26" t="s">
        <v>117</v>
      </c>
      <c r="D185" s="26" t="s">
        <v>63</v>
      </c>
      <c r="E185" s="26" t="s">
        <v>33</v>
      </c>
      <c r="F185" s="26" t="n"/>
      <c r="G185" s="26" t="n"/>
      <c r="H185" s="26" t="n">
        <v>0</v>
      </c>
      <c r="I185" s="26" t="n">
        <v>0</v>
      </c>
      <c r="J185" s="26" t="n">
        <v>0</v>
      </c>
      <c r="K185" s="26" t="n">
        <v>0</v>
      </c>
      <c r="L185" s="26" t="n">
        <v>0</v>
      </c>
      <c r="M185" s="26" t="n">
        <v>0</v>
      </c>
      <c r="N185" s="26" t="n">
        <v>0</v>
      </c>
      <c r="O185" s="26" t="n">
        <v>8</v>
      </c>
      <c r="P185" s="26" t="n">
        <v>8</v>
      </c>
      <c r="Q185" s="26" t="n">
        <v>0</v>
      </c>
      <c r="R185" s="26" t="n">
        <v>0</v>
      </c>
      <c r="S185" s="26" t="n">
        <v>8</v>
      </c>
      <c r="T185" s="26" t="n">
        <v>8</v>
      </c>
      <c r="U185" s="26" t="n">
        <v>8</v>
      </c>
      <c r="V185" s="26" t="n">
        <v>8</v>
      </c>
      <c r="W185" s="26" t="n">
        <v>8</v>
      </c>
      <c r="X185" s="26" t="n">
        <v>0</v>
      </c>
      <c r="Y185" s="26" t="n">
        <v>0</v>
      </c>
      <c r="Z185" s="26" t="n">
        <v>8</v>
      </c>
      <c r="AA185" s="26" t="n">
        <v>8</v>
      </c>
      <c r="AB185" s="26" t="n">
        <v>8</v>
      </c>
      <c r="AC185" s="26" t="n">
        <v>7</v>
      </c>
      <c r="AD185" s="26" t="n">
        <v>0</v>
      </c>
      <c r="AE185" s="26" t="n">
        <v>0</v>
      </c>
      <c r="AF185" s="26" t="n">
        <v>0</v>
      </c>
      <c r="AG185" s="26" t="n">
        <v>8</v>
      </c>
      <c r="AH185" s="26" t="n">
        <v>8</v>
      </c>
      <c r="AI185" s="26" t="n">
        <v>8</v>
      </c>
      <c r="AJ185" s="26" t="n">
        <v>8</v>
      </c>
      <c r="AK185" s="26" t="n"/>
      <c r="AL185" s="26" t="n"/>
      <c r="AM185" s="26">
        <f>COUNT(IF(SUM(H184)&gt;0,1,"FALSE"),IF(SUM(I184)&gt;0,1,"FALSE"),IF(SUM(J184)&gt;0,1,"FALSE"),IF(SUM(K184)&gt;0,1,"FALSE"),IF(SUM(L184)&gt;0,1,"FALSE"),IF(SUM(M184)&gt;0,1,"FALSE"),IF(SUM(N184)&gt;0,1,"FALSE"),IF(SUM(O184)&gt;0,1,"FALSE"),IF(SUM(P184)&gt;0,1,"FALSE"),IF(SUM(Q184)&gt;0,1,"FALSE"),IF(SUM(R184)&gt;0,1,"FALSE"),IF(SUM(S184)&gt;0,1,"FALSE"),IF(SUM(T184)&gt;0,1,"FALSE"),IF(SUM(U184)&gt;0,1,"FALSE"),IF(SUM(V184)&gt;0,1,"FALSE"),IF(SUM(W184)&gt;0,1,"FALSE"),IF(SUM(X184)&gt;0,1,"FALSE"),IF(SUM(Y184)&gt;0,1,"FALSE"),IF(SUM(Z184)&gt;0,1,"FALSE"),IF(SUM(AA184)&gt;0,1,"FALSE"),IF(SUM(AB184)&gt;0,1,"FALSE"),IF(SUM(AC184)&gt;0,1,"FALSE"),IF(SUM(AD184)&gt;0,1,"FALSE"),IF(SUM(AE184)&gt;0,1,"FALSE"),IF(SUM(AF184)&gt;0,1,"FALSE"),IF(SUM(AG184)&gt;0,1,"FALSE"),IF(SUM(AH184)&gt;0,1,"FALSE"),IF(SUM(AI184)&gt;0,1,"FALSE"),IF(SUM(AJ184)&gt;0,1,"FALSE"))</f>
        <v/>
      </c>
      <c r="AN185" s="26" t="n"/>
      <c r="AO185" s="26">
        <f>MAX(AO184:AO184)</f>
        <v/>
      </c>
      <c r="AP185" s="26">
        <f>MAX(AP184:AP184)</f>
        <v/>
      </c>
      <c r="AQ185" s="26">
        <f>MAX(AQ184:AQ184)</f>
        <v/>
      </c>
      <c r="AR185" s="26">
        <f>MAX(AR184:AR184)</f>
        <v/>
      </c>
      <c r="AS185" s="26">
        <f>SUM(AS184:AS184)</f>
        <v/>
      </c>
      <c r="AT185" s="26">
        <f>SUM(AT184:AT184)</f>
        <v/>
      </c>
      <c r="AU185" s="26">
        <f>SUM(AU184:AU184)</f>
        <v/>
      </c>
      <c r="AV185" s="26">
        <f>SUM(AV184:AV184)</f>
        <v/>
      </c>
      <c r="AW185" s="26">
        <f>SUM(AW184:AW184)</f>
        <v/>
      </c>
    </row>
    <row r="186" spans="1:49">
      <c r="A186" s="24" t="n">
        <v>180</v>
      </c>
      <c r="B186" s="24" t="s">
        <v>118</v>
      </c>
      <c r="C186" s="24" t="s">
        <v>119</v>
      </c>
      <c r="D186" s="24" t="s">
        <v>63</v>
      </c>
      <c r="E186" s="24" t="s">
        <v>43</v>
      </c>
      <c r="F186" s="24" t="s">
        <v>32</v>
      </c>
      <c r="G186" s="24" t="n"/>
      <c r="H186" s="24" t="n">
        <v>8</v>
      </c>
      <c r="I186" s="24" t="n">
        <v>8</v>
      </c>
      <c r="J186" s="24" t="s">
        <v>7</v>
      </c>
      <c r="K186" s="24" t="s">
        <v>7</v>
      </c>
      <c r="L186" s="24" t="n">
        <v>8</v>
      </c>
      <c r="M186" s="24" t="n">
        <v>8</v>
      </c>
      <c r="N186" s="24" t="n">
        <v>8</v>
      </c>
      <c r="O186" s="24" t="n">
        <v>8</v>
      </c>
      <c r="P186" s="24" t="n">
        <v>8</v>
      </c>
      <c r="Q186" s="24" t="s">
        <v>7</v>
      </c>
      <c r="R186" s="24" t="s">
        <v>7</v>
      </c>
      <c r="S186" s="24" t="n">
        <v>8</v>
      </c>
      <c r="T186" s="24" t="n">
        <v>8</v>
      </c>
      <c r="U186" s="24" t="n">
        <v>8</v>
      </c>
      <c r="V186" s="24" t="n">
        <v>7.66667</v>
      </c>
      <c r="W186" s="24" t="n">
        <v>8</v>
      </c>
      <c r="X186" s="24" t="s">
        <v>7</v>
      </c>
      <c r="Y186" s="24" t="s">
        <v>7</v>
      </c>
      <c r="Z186" s="24" t="n">
        <v>8</v>
      </c>
      <c r="AA186" s="24" t="n">
        <v>8</v>
      </c>
      <c r="AB186" s="24" t="n">
        <v>8</v>
      </c>
      <c r="AC186" s="24" t="n">
        <v>7</v>
      </c>
      <c r="AD186" s="24" t="s">
        <v>7</v>
      </c>
      <c r="AE186" s="24" t="s">
        <v>7</v>
      </c>
      <c r="AF186" s="24" t="s">
        <v>7</v>
      </c>
      <c r="AG186" s="24" t="n">
        <v>8</v>
      </c>
      <c r="AH186" s="24" t="n">
        <v>8</v>
      </c>
      <c r="AI186" s="24" t="n">
        <v>8</v>
      </c>
      <c r="AJ186" s="24" t="n">
        <v>8</v>
      </c>
      <c r="AK186" s="24" t="n"/>
      <c r="AL186" s="24" t="n"/>
      <c r="AM186" s="25">
        <f>COUNT(H186:AL186)</f>
        <v/>
      </c>
      <c r="AN186" s="24" t="n"/>
      <c r="AO186" s="25">
        <f>COUNTIF(H186:AL186,"О")</f>
        <v/>
      </c>
      <c r="AP186" s="25">
        <f>COUNTIF(H186:AL186,"От")</f>
        <v/>
      </c>
      <c r="AQ186" s="25">
        <f>COUNTIF(H186:AL186,"Б")</f>
        <v/>
      </c>
      <c r="AR186" s="25">
        <f>COUNTIF(H186:AL186,"Н")</f>
        <v/>
      </c>
      <c r="AS186" s="24" t="n"/>
      <c r="AT186" s="25">
        <f>SUM(H186:AL186)</f>
        <v/>
      </c>
      <c r="AU186" s="24" t="n"/>
      <c r="AV186" s="25">
        <f>SUM(J186,K186,Q186,R186,X186,Y186,AD186,AE186,AF186)</f>
        <v/>
      </c>
      <c r="AW186" s="24" t="n"/>
    </row>
    <row r="187" spans="1:49" ht="15.75" customHeight="1" s="55">
      <c r="A187" s="24" t="n">
        <v>181</v>
      </c>
      <c r="B187" s="24" t="s">
        <v>118</v>
      </c>
      <c r="C187" s="24" t="s">
        <v>119</v>
      </c>
      <c r="D187" s="24" t="s">
        <v>63</v>
      </c>
      <c r="E187" s="24" t="s">
        <v>69</v>
      </c>
      <c r="F187" s="24" t="s">
        <v>32</v>
      </c>
      <c r="G187" s="24" t="n"/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7" t="n">
        <v>0.33333</v>
      </c>
      <c r="W187" s="24" t="n"/>
      <c r="X187" s="24" t="n"/>
      <c r="Y187" s="24" t="n"/>
      <c r="Z187" s="24" t="n"/>
      <c r="AA187" s="24" t="n"/>
      <c r="AB187" s="24" t="n"/>
      <c r="AC187" s="24" t="n"/>
      <c r="AD187" s="24" t="n"/>
      <c r="AE187" s="24" t="n"/>
      <c r="AF187" s="24" t="n"/>
      <c r="AG187" s="24" t="n"/>
      <c r="AH187" s="24" t="n"/>
      <c r="AI187" s="24" t="n"/>
      <c r="AJ187" s="24" t="n"/>
      <c r="AK187" s="24" t="n"/>
      <c r="AL187" s="24" t="n"/>
      <c r="AM187" s="25">
        <f>COUNT(H187:AL187)</f>
        <v/>
      </c>
      <c r="AN187" s="24" t="n"/>
      <c r="AO187" s="24" t="n"/>
      <c r="AP187" s="24" t="n"/>
      <c r="AQ187" s="24" t="n"/>
      <c r="AR187" s="24" t="n"/>
      <c r="AS187" s="24" t="n"/>
      <c r="AT187" s="25">
        <f>SUM(H187:AL187)</f>
        <v/>
      </c>
      <c r="AU187" s="24" t="n"/>
      <c r="AV187" s="25">
        <f>SUM(J187,K187,Q187,R187,X187,Y187,AD187,AE187,AF187)</f>
        <v/>
      </c>
      <c r="AW187" s="24" t="n"/>
    </row>
    <row r="188" spans="1:49">
      <c r="A188" s="26" t="n">
        <v>182</v>
      </c>
      <c r="B188" s="26" t="s">
        <v>118</v>
      </c>
      <c r="C188" s="26" t="s">
        <v>119</v>
      </c>
      <c r="D188" s="26" t="s">
        <v>63</v>
      </c>
      <c r="E188" s="26" t="s">
        <v>33</v>
      </c>
      <c r="F188" s="26" t="n"/>
      <c r="G188" s="26" t="n"/>
      <c r="H188" s="26" t="n">
        <v>8</v>
      </c>
      <c r="I188" s="26" t="n">
        <v>8</v>
      </c>
      <c r="J188" s="26" t="n">
        <v>0</v>
      </c>
      <c r="K188" s="26" t="n">
        <v>0</v>
      </c>
      <c r="L188" s="26" t="n">
        <v>8</v>
      </c>
      <c r="M188" s="26" t="n">
        <v>8</v>
      </c>
      <c r="N188" s="26" t="n">
        <v>8</v>
      </c>
      <c r="O188" s="26" t="n">
        <v>8</v>
      </c>
      <c r="P188" s="26" t="n">
        <v>8</v>
      </c>
      <c r="Q188" s="26" t="n">
        <v>0</v>
      </c>
      <c r="R188" s="26" t="n">
        <v>0</v>
      </c>
      <c r="S188" s="26" t="n">
        <v>8</v>
      </c>
      <c r="T188" s="26" t="n">
        <v>8</v>
      </c>
      <c r="U188" s="26" t="n">
        <v>8</v>
      </c>
      <c r="V188" s="26" t="n">
        <v>8</v>
      </c>
      <c r="W188" s="26" t="n">
        <v>8</v>
      </c>
      <c r="X188" s="26" t="n">
        <v>0</v>
      </c>
      <c r="Y188" s="26" t="n">
        <v>0</v>
      </c>
      <c r="Z188" s="26" t="n">
        <v>8</v>
      </c>
      <c r="AA188" s="26" t="n">
        <v>8</v>
      </c>
      <c r="AB188" s="26" t="n">
        <v>8</v>
      </c>
      <c r="AC188" s="26" t="n">
        <v>7</v>
      </c>
      <c r="AD188" s="26" t="n">
        <v>0</v>
      </c>
      <c r="AE188" s="26" t="n">
        <v>0</v>
      </c>
      <c r="AF188" s="26" t="n">
        <v>0</v>
      </c>
      <c r="AG188" s="26" t="n">
        <v>8</v>
      </c>
      <c r="AH188" s="26" t="n">
        <v>8</v>
      </c>
      <c r="AI188" s="26" t="n">
        <v>8</v>
      </c>
      <c r="AJ188" s="26" t="n">
        <v>8</v>
      </c>
      <c r="AK188" s="26" t="n"/>
      <c r="AL188" s="26" t="n"/>
      <c r="AM188" s="26">
        <f>COUNT(IF(SUM(H186)&gt;0,1,"FALSE"),IF(SUM(I186)&gt;0,1,"FALSE"),IF(SUM(J186)&gt;0,1,"FALSE"),IF(SUM(K186)&gt;0,1,"FALSE"),IF(SUM(L186)&gt;0,1,"FALSE"),IF(SUM(M186)&gt;0,1,"FALSE"),IF(SUM(N186)&gt;0,1,"FALSE"),IF(SUM(O186)&gt;0,1,"FALSE"),IF(SUM(P186)&gt;0,1,"FALSE"),IF(SUM(Q186)&gt;0,1,"FALSE"),IF(SUM(R186)&gt;0,1,"FALSE"),IF(SUM(S186)&gt;0,1,"FALSE"),IF(SUM(T186)&gt;0,1,"FALSE"),IF(SUM(U186)&gt;0,1,"FALSE"),IF(SUM(V186,V187)&gt;0,1,"FALSE"),IF(SUM(W186)&gt;0,1,"FALSE"),IF(SUM(X186)&gt;0,1,"FALSE"),IF(SUM(Y186)&gt;0,1,"FALSE"),IF(SUM(Z186)&gt;0,1,"FALSE"),IF(SUM(AA186)&gt;0,1,"FALSE"),IF(SUM(AB186)&gt;0,1,"FALSE"),IF(SUM(AC186)&gt;0,1,"FALSE"),IF(SUM(AD186)&gt;0,1,"FALSE"),IF(SUM(AE186)&gt;0,1,"FALSE"),IF(SUM(AF186)&gt;0,1,"FALSE"),IF(SUM(AG186)&gt;0,1,"FALSE"),IF(SUM(AH186)&gt;0,1,"FALSE"),IF(SUM(AI186)&gt;0,1,"FALSE"),IF(SUM(AJ186)&gt;0,1,"FALSE"))</f>
        <v/>
      </c>
      <c r="AN188" s="26" t="n"/>
      <c r="AO188" s="26">
        <f>MAX(AO186:AO187)</f>
        <v/>
      </c>
      <c r="AP188" s="26">
        <f>MAX(AP186:AP187)</f>
        <v/>
      </c>
      <c r="AQ188" s="26">
        <f>MAX(AQ186:AQ187)</f>
        <v/>
      </c>
      <c r="AR188" s="26">
        <f>MAX(AR186:AR187)</f>
        <v/>
      </c>
      <c r="AS188" s="26">
        <f>SUM(AS186:AS187)</f>
        <v/>
      </c>
      <c r="AT188" s="26">
        <f>SUM(AT186:AT187)</f>
        <v/>
      </c>
      <c r="AU188" s="26">
        <f>SUM(AU186:AU187)</f>
        <v/>
      </c>
      <c r="AV188" s="26">
        <f>SUM(AV186:AV187)</f>
        <v/>
      </c>
      <c r="AW188" s="26">
        <f>SUM(AW186:AW187)</f>
        <v/>
      </c>
    </row>
    <row r="189" spans="1:49">
      <c r="A189" s="24" t="n">
        <v>183</v>
      </c>
      <c r="B189" s="24" t="s">
        <v>120</v>
      </c>
      <c r="C189" s="24" t="s">
        <v>121</v>
      </c>
      <c r="D189" s="24" t="s">
        <v>122</v>
      </c>
      <c r="E189" s="24" t="s">
        <v>31</v>
      </c>
      <c r="F189" s="24" t="s">
        <v>32</v>
      </c>
      <c r="G189" s="24" t="n"/>
      <c r="H189" s="24" t="n">
        <v>8</v>
      </c>
      <c r="I189" s="24" t="n">
        <v>8</v>
      </c>
      <c r="J189" s="24" t="s">
        <v>7</v>
      </c>
      <c r="K189" s="24" t="s">
        <v>7</v>
      </c>
      <c r="L189" s="24" t="n">
        <v>8</v>
      </c>
      <c r="M189" s="24" t="n">
        <v>8</v>
      </c>
      <c r="N189" s="24" t="n">
        <v>8</v>
      </c>
      <c r="O189" s="24" t="n">
        <v>8</v>
      </c>
      <c r="P189" s="24" t="n">
        <v>8</v>
      </c>
      <c r="Q189" s="24" t="s">
        <v>7</v>
      </c>
      <c r="R189" s="24" t="s">
        <v>7</v>
      </c>
      <c r="S189" s="24" t="n">
        <v>8</v>
      </c>
      <c r="T189" s="24" t="n">
        <v>8</v>
      </c>
      <c r="U189" s="24" t="n">
        <v>8</v>
      </c>
      <c r="V189" s="24" t="n">
        <v>8</v>
      </c>
      <c r="W189" s="24" t="n">
        <v>8</v>
      </c>
      <c r="X189" s="24" t="s">
        <v>7</v>
      </c>
      <c r="Y189" s="24" t="s">
        <v>7</v>
      </c>
      <c r="Z189" s="24" t="n">
        <v>8</v>
      </c>
      <c r="AA189" s="24" t="n">
        <v>8</v>
      </c>
      <c r="AB189" s="24" t="n">
        <v>8</v>
      </c>
      <c r="AC189" s="24" t="n">
        <v>7</v>
      </c>
      <c r="AD189" s="24" t="s">
        <v>7</v>
      </c>
      <c r="AE189" s="24" t="s">
        <v>7</v>
      </c>
      <c r="AF189" s="24" t="s">
        <v>7</v>
      </c>
      <c r="AG189" s="24" t="n">
        <v>8</v>
      </c>
      <c r="AH189" s="24" t="n">
        <v>8</v>
      </c>
      <c r="AI189" s="24" t="n">
        <v>8</v>
      </c>
      <c r="AJ189" s="24" t="n">
        <v>8</v>
      </c>
      <c r="AK189" s="24" t="n"/>
      <c r="AL189" s="24" t="n"/>
      <c r="AM189" s="25">
        <f>COUNT(H189:AL189)</f>
        <v/>
      </c>
      <c r="AN189" s="24" t="n"/>
      <c r="AO189" s="25">
        <f>COUNTIF(H189:AL189,"О")</f>
        <v/>
      </c>
      <c r="AP189" s="25">
        <f>COUNTIF(H189:AL189,"От")</f>
        <v/>
      </c>
      <c r="AQ189" s="25">
        <f>COUNTIF(H189:AL189,"Б")</f>
        <v/>
      </c>
      <c r="AR189" s="25">
        <f>COUNTIF(H189:AL189,"Н")</f>
        <v/>
      </c>
      <c r="AS189" s="24" t="n"/>
      <c r="AT189" s="25">
        <f>SUM(H189:AL189)</f>
        <v/>
      </c>
      <c r="AU189" s="24" t="n"/>
      <c r="AV189" s="25">
        <f>SUM(J189,K189,Q189,R189,X189,Y189,AD189,AE189,AF189)</f>
        <v/>
      </c>
      <c r="AW189" s="24" t="n"/>
    </row>
    <row r="190" spans="1:49">
      <c r="A190" s="26" t="n">
        <v>184</v>
      </c>
      <c r="B190" s="26" t="s">
        <v>120</v>
      </c>
      <c r="C190" s="26" t="s">
        <v>121</v>
      </c>
      <c r="D190" s="26" t="s">
        <v>122</v>
      </c>
      <c r="E190" s="26" t="s">
        <v>33</v>
      </c>
      <c r="F190" s="26" t="n"/>
      <c r="G190" s="26" t="n"/>
      <c r="H190" s="26" t="n">
        <v>8</v>
      </c>
      <c r="I190" s="26" t="n">
        <v>8</v>
      </c>
      <c r="J190" s="26" t="n">
        <v>0</v>
      </c>
      <c r="K190" s="26" t="n">
        <v>0</v>
      </c>
      <c r="L190" s="26" t="n">
        <v>8</v>
      </c>
      <c r="M190" s="26" t="n">
        <v>8</v>
      </c>
      <c r="N190" s="26" t="n">
        <v>8</v>
      </c>
      <c r="O190" s="26" t="n">
        <v>8</v>
      </c>
      <c r="P190" s="26" t="n">
        <v>8</v>
      </c>
      <c r="Q190" s="26" t="n">
        <v>0</v>
      </c>
      <c r="R190" s="26" t="n">
        <v>0</v>
      </c>
      <c r="S190" s="26" t="n">
        <v>8</v>
      </c>
      <c r="T190" s="26" t="n">
        <v>8</v>
      </c>
      <c r="U190" s="26" t="n">
        <v>8</v>
      </c>
      <c r="V190" s="26" t="n">
        <v>8</v>
      </c>
      <c r="W190" s="26" t="n">
        <v>8</v>
      </c>
      <c r="X190" s="26" t="n">
        <v>0</v>
      </c>
      <c r="Y190" s="26" t="n">
        <v>0</v>
      </c>
      <c r="Z190" s="26" t="n">
        <v>8</v>
      </c>
      <c r="AA190" s="26" t="n">
        <v>8</v>
      </c>
      <c r="AB190" s="26" t="n">
        <v>8</v>
      </c>
      <c r="AC190" s="26" t="n">
        <v>7</v>
      </c>
      <c r="AD190" s="26" t="n">
        <v>0</v>
      </c>
      <c r="AE190" s="26" t="n">
        <v>0</v>
      </c>
      <c r="AF190" s="26" t="n">
        <v>0</v>
      </c>
      <c r="AG190" s="26" t="n">
        <v>8</v>
      </c>
      <c r="AH190" s="26" t="n">
        <v>8</v>
      </c>
      <c r="AI190" s="26" t="n">
        <v>8</v>
      </c>
      <c r="AJ190" s="26" t="n">
        <v>8</v>
      </c>
      <c r="AK190" s="26" t="n"/>
      <c r="AL190" s="26" t="n"/>
      <c r="AM190" s="26">
        <f>COUNT(IF(SUM(H189)&gt;0,1,"FALSE"),IF(SUM(I189)&gt;0,1,"FALSE"),IF(SUM(J189)&gt;0,1,"FALSE"),IF(SUM(K189)&gt;0,1,"FALSE"),IF(SUM(L189)&gt;0,1,"FALSE"),IF(SUM(M189)&gt;0,1,"FALSE"),IF(SUM(N189)&gt;0,1,"FALSE"),IF(SUM(O189)&gt;0,1,"FALSE"),IF(SUM(P189)&gt;0,1,"FALSE"),IF(SUM(Q189)&gt;0,1,"FALSE"),IF(SUM(R189)&gt;0,1,"FALSE"),IF(SUM(S189)&gt;0,1,"FALSE"),IF(SUM(T189)&gt;0,1,"FALSE"),IF(SUM(U189)&gt;0,1,"FALSE"),IF(SUM(V189)&gt;0,1,"FALSE"),IF(SUM(W189)&gt;0,1,"FALSE"),IF(SUM(X189)&gt;0,1,"FALSE"),IF(SUM(Y189)&gt;0,1,"FALSE"),IF(SUM(Z189)&gt;0,1,"FALSE"),IF(SUM(AA189)&gt;0,1,"FALSE"),IF(SUM(AB189)&gt;0,1,"FALSE"),IF(SUM(AC189)&gt;0,1,"FALSE"),IF(SUM(AD189)&gt;0,1,"FALSE"),IF(SUM(AE189)&gt;0,1,"FALSE"),IF(SUM(AF189)&gt;0,1,"FALSE"),IF(SUM(AG189)&gt;0,1,"FALSE"),IF(SUM(AH189)&gt;0,1,"FALSE"),IF(SUM(AI189)&gt;0,1,"FALSE"),IF(SUM(AJ189)&gt;0,1,"FALSE"))</f>
        <v/>
      </c>
      <c r="AN190" s="26" t="n"/>
      <c r="AO190" s="26">
        <f>MAX(AO189:AO189)</f>
        <v/>
      </c>
      <c r="AP190" s="26">
        <f>MAX(AP189:AP189)</f>
        <v/>
      </c>
      <c r="AQ190" s="26">
        <f>MAX(AQ189:AQ189)</f>
        <v/>
      </c>
      <c r="AR190" s="26">
        <f>MAX(AR189:AR189)</f>
        <v/>
      </c>
      <c r="AS190" s="26">
        <f>SUM(AS189:AS189)</f>
        <v/>
      </c>
      <c r="AT190" s="26">
        <f>SUM(AT189:AT189)</f>
        <v/>
      </c>
      <c r="AU190" s="26">
        <f>SUM(AU189:AU189)</f>
        <v/>
      </c>
      <c r="AV190" s="26">
        <f>SUM(AV189:AV189)</f>
        <v/>
      </c>
      <c r="AW190" s="26">
        <f>SUM(AW189:AW189)</f>
        <v/>
      </c>
    </row>
    <row r="191" spans="1:49" ht="15.75" customHeight="1" s="55">
      <c r="A191" s="24" t="n">
        <v>185</v>
      </c>
      <c r="B191" s="24" t="s">
        <v>123</v>
      </c>
      <c r="C191" s="24" t="s">
        <v>124</v>
      </c>
      <c r="D191" s="24" t="s">
        <v>125</v>
      </c>
      <c r="E191" s="24" t="s">
        <v>31</v>
      </c>
      <c r="F191" s="24" t="s">
        <v>32</v>
      </c>
      <c r="G191" s="24" t="n"/>
      <c r="H191" s="24" t="n">
        <v>8</v>
      </c>
      <c r="I191" s="24" t="n">
        <v>8</v>
      </c>
      <c r="J191" s="24" t="s">
        <v>7</v>
      </c>
      <c r="K191" s="24" t="s">
        <v>7</v>
      </c>
      <c r="L191" s="24" t="n">
        <v>8</v>
      </c>
      <c r="M191" s="24" t="n">
        <v>8</v>
      </c>
      <c r="N191" s="24" t="n">
        <v>8</v>
      </c>
      <c r="O191" s="24" t="n">
        <v>8</v>
      </c>
      <c r="P191" s="24" t="n">
        <v>8</v>
      </c>
      <c r="Q191" s="24" t="s">
        <v>7</v>
      </c>
      <c r="R191" s="24" t="s">
        <v>7</v>
      </c>
      <c r="S191" s="27" t="s">
        <v>0</v>
      </c>
      <c r="T191" s="27" t="s">
        <v>0</v>
      </c>
      <c r="U191" s="27" t="s">
        <v>0</v>
      </c>
      <c r="V191" s="27" t="s">
        <v>0</v>
      </c>
      <c r="W191" s="27" t="s">
        <v>0</v>
      </c>
      <c r="X191" s="27" t="s">
        <v>0</v>
      </c>
      <c r="Y191" s="27" t="s">
        <v>0</v>
      </c>
      <c r="Z191" s="27" t="s">
        <v>0</v>
      </c>
      <c r="AA191" s="27" t="s">
        <v>0</v>
      </c>
      <c r="AB191" s="27" t="s">
        <v>0</v>
      </c>
      <c r="AC191" s="24" t="n">
        <v>7</v>
      </c>
      <c r="AD191" s="24" t="s">
        <v>7</v>
      </c>
      <c r="AE191" s="24" t="s">
        <v>7</v>
      </c>
      <c r="AF191" s="24" t="s">
        <v>7</v>
      </c>
      <c r="AG191" s="24" t="n">
        <v>8</v>
      </c>
      <c r="AH191" s="24" t="n">
        <v>8</v>
      </c>
      <c r="AI191" s="24" t="n">
        <v>8</v>
      </c>
      <c r="AJ191" s="24" t="n">
        <v>8</v>
      </c>
      <c r="AK191" s="24" t="n"/>
      <c r="AL191" s="24" t="n"/>
      <c r="AM191" s="25">
        <f>COUNT(H191:AL191)</f>
        <v/>
      </c>
      <c r="AN191" s="24" t="n"/>
      <c r="AO191" s="25">
        <f>COUNTIF(H191:AL191,"О")</f>
        <v/>
      </c>
      <c r="AP191" s="25">
        <f>COUNTIF(H191:AL191,"От")</f>
        <v/>
      </c>
      <c r="AQ191" s="25">
        <f>COUNTIF(H191:AL191,"Б")</f>
        <v/>
      </c>
      <c r="AR191" s="25">
        <f>COUNTIF(H191:AL191,"Н")</f>
        <v/>
      </c>
      <c r="AS191" s="24" t="n"/>
      <c r="AT191" s="25">
        <f>SUM(H191:AL191)</f>
        <v/>
      </c>
      <c r="AU191" s="24" t="n"/>
      <c r="AV191" s="25">
        <f>SUM(J191,K191,Q191,R191,X191,Y191,AD191,AE191,AF191)</f>
        <v/>
      </c>
      <c r="AW191" s="24" t="n"/>
    </row>
    <row r="192" spans="1:49">
      <c r="A192" s="26" t="n">
        <v>186</v>
      </c>
      <c r="B192" s="26" t="s">
        <v>123</v>
      </c>
      <c r="C192" s="26" t="s">
        <v>124</v>
      </c>
      <c r="D192" s="26" t="s">
        <v>125</v>
      </c>
      <c r="E192" s="26" t="s">
        <v>33</v>
      </c>
      <c r="F192" s="26" t="n"/>
      <c r="G192" s="26" t="n"/>
      <c r="H192" s="26" t="n">
        <v>8</v>
      </c>
      <c r="I192" s="26" t="n">
        <v>8</v>
      </c>
      <c r="J192" s="26" t="n">
        <v>0</v>
      </c>
      <c r="K192" s="26" t="n">
        <v>0</v>
      </c>
      <c r="L192" s="26" t="n">
        <v>8</v>
      </c>
      <c r="M192" s="26" t="n">
        <v>8</v>
      </c>
      <c r="N192" s="26" t="n">
        <v>8</v>
      </c>
      <c r="O192" s="26" t="n">
        <v>8</v>
      </c>
      <c r="P192" s="26" t="n">
        <v>8</v>
      </c>
      <c r="Q192" s="26" t="n">
        <v>0</v>
      </c>
      <c r="R192" s="26" t="n">
        <v>0</v>
      </c>
      <c r="S192" s="26" t="n">
        <v>0</v>
      </c>
      <c r="T192" s="26" t="n">
        <v>0</v>
      </c>
      <c r="U192" s="26" t="n">
        <v>0</v>
      </c>
      <c r="V192" s="26" t="n">
        <v>0</v>
      </c>
      <c r="W192" s="26" t="n">
        <v>0</v>
      </c>
      <c r="X192" s="26" t="n">
        <v>0</v>
      </c>
      <c r="Y192" s="26" t="n">
        <v>0</v>
      </c>
      <c r="Z192" s="26" t="n">
        <v>0</v>
      </c>
      <c r="AA192" s="26" t="n">
        <v>0</v>
      </c>
      <c r="AB192" s="26" t="n">
        <v>0</v>
      </c>
      <c r="AC192" s="26" t="n">
        <v>7</v>
      </c>
      <c r="AD192" s="26" t="n">
        <v>0</v>
      </c>
      <c r="AE192" s="26" t="n">
        <v>0</v>
      </c>
      <c r="AF192" s="26" t="n">
        <v>0</v>
      </c>
      <c r="AG192" s="26" t="n">
        <v>8</v>
      </c>
      <c r="AH192" s="26" t="n">
        <v>8</v>
      </c>
      <c r="AI192" s="26" t="n">
        <v>8</v>
      </c>
      <c r="AJ192" s="26" t="n">
        <v>8</v>
      </c>
      <c r="AK192" s="26" t="n"/>
      <c r="AL192" s="26" t="n"/>
      <c r="AM192" s="26">
        <f>COUNT(IF(SUM(H191)&gt;0,1,"FALSE"),IF(SUM(I191)&gt;0,1,"FALSE"),IF(SUM(J191)&gt;0,1,"FALSE"),IF(SUM(K191)&gt;0,1,"FALSE"),IF(SUM(L191)&gt;0,1,"FALSE"),IF(SUM(M191)&gt;0,1,"FALSE"),IF(SUM(N191)&gt;0,1,"FALSE"),IF(SUM(O191)&gt;0,1,"FALSE"),IF(SUM(P191)&gt;0,1,"FALSE"),IF(SUM(Q191)&gt;0,1,"FALSE"),IF(SUM(R191)&gt;0,1,"FALSE"),IF(SUM(S191)&gt;0,1,"FALSE"),IF(SUM(T191)&gt;0,1,"FALSE"),IF(SUM(U191)&gt;0,1,"FALSE"),IF(SUM(V191)&gt;0,1,"FALSE"),IF(SUM(W191)&gt;0,1,"FALSE"),IF(SUM(X191)&gt;0,1,"FALSE"),IF(SUM(Y191)&gt;0,1,"FALSE"),IF(SUM(Z191)&gt;0,1,"FALSE"),IF(SUM(AA191)&gt;0,1,"FALSE"),IF(SUM(AB191)&gt;0,1,"FALSE"),IF(SUM(AC191)&gt;0,1,"FALSE"),IF(SUM(AD191)&gt;0,1,"FALSE"),IF(SUM(AE191)&gt;0,1,"FALSE"),IF(SUM(AF191)&gt;0,1,"FALSE"),IF(SUM(AG191)&gt;0,1,"FALSE"),IF(SUM(AH191)&gt;0,1,"FALSE"),IF(SUM(AI191)&gt;0,1,"FALSE"),IF(SUM(AJ191)&gt;0,1,"FALSE"))</f>
        <v/>
      </c>
      <c r="AN192" s="26" t="n"/>
      <c r="AO192" s="26">
        <f>MAX(AO191:AO191)</f>
        <v/>
      </c>
      <c r="AP192" s="26">
        <f>MAX(AP191:AP191)</f>
        <v/>
      </c>
      <c r="AQ192" s="26">
        <f>MAX(AQ191:AQ191)</f>
        <v/>
      </c>
      <c r="AR192" s="26">
        <f>MAX(AR191:AR191)</f>
        <v/>
      </c>
      <c r="AS192" s="26">
        <f>SUM(AS191:AS191)</f>
        <v/>
      </c>
      <c r="AT192" s="26">
        <f>SUM(AT191:AT191)</f>
        <v/>
      </c>
      <c r="AU192" s="26">
        <f>SUM(AU191:AU191)</f>
        <v/>
      </c>
      <c r="AV192" s="26">
        <f>SUM(AV191:AV191)</f>
        <v/>
      </c>
      <c r="AW192" s="26">
        <f>SUM(AW191:AW191)</f>
        <v/>
      </c>
    </row>
    <row r="193" spans="1:49">
      <c r="A193" s="24" t="n">
        <v>187</v>
      </c>
      <c r="B193" s="24" t="s">
        <v>126</v>
      </c>
      <c r="C193" s="24" t="s">
        <v>124</v>
      </c>
      <c r="D193" s="24" t="s">
        <v>127</v>
      </c>
      <c r="E193" s="24" t="s">
        <v>31</v>
      </c>
      <c r="F193" s="24" t="s">
        <v>32</v>
      </c>
      <c r="G193" s="24" t="n"/>
      <c r="H193" s="24" t="n">
        <v>8</v>
      </c>
      <c r="I193" s="24" t="n">
        <v>8</v>
      </c>
      <c r="J193" s="24" t="s">
        <v>7</v>
      </c>
      <c r="K193" s="24" t="s">
        <v>7</v>
      </c>
      <c r="L193" s="24" t="n">
        <v>8</v>
      </c>
      <c r="M193" s="24" t="n">
        <v>8</v>
      </c>
      <c r="N193" s="24" t="n">
        <v>8</v>
      </c>
      <c r="O193" s="24" t="n">
        <v>8</v>
      </c>
      <c r="P193" s="24" t="n">
        <v>8</v>
      </c>
      <c r="Q193" s="24" t="s">
        <v>7</v>
      </c>
      <c r="R193" s="24" t="s">
        <v>7</v>
      </c>
      <c r="S193" s="24" t="n">
        <v>8</v>
      </c>
      <c r="T193" s="24" t="n">
        <v>8</v>
      </c>
      <c r="U193" s="24" t="n">
        <v>8</v>
      </c>
      <c r="V193" s="24" t="n">
        <v>8</v>
      </c>
      <c r="W193" s="24" t="n">
        <v>8</v>
      </c>
      <c r="X193" s="24" t="s">
        <v>7</v>
      </c>
      <c r="Y193" s="24" t="s">
        <v>7</v>
      </c>
      <c r="Z193" s="24" t="n">
        <v>8</v>
      </c>
      <c r="AA193" s="24" t="n">
        <v>8</v>
      </c>
      <c r="AB193" s="24" t="n">
        <v>8</v>
      </c>
      <c r="AC193" s="24" t="n">
        <v>7</v>
      </c>
      <c r="AD193" s="24" t="s">
        <v>7</v>
      </c>
      <c r="AE193" s="24" t="s">
        <v>7</v>
      </c>
      <c r="AF193" s="24" t="s">
        <v>7</v>
      </c>
      <c r="AG193" s="24" t="n">
        <v>8</v>
      </c>
      <c r="AH193" s="24" t="n">
        <v>8</v>
      </c>
      <c r="AI193" s="24" t="n">
        <v>8</v>
      </c>
      <c r="AJ193" s="24" t="n">
        <v>8</v>
      </c>
      <c r="AK193" s="24" t="n"/>
      <c r="AL193" s="24" t="n"/>
      <c r="AM193" s="25">
        <f>COUNT(H193:AL193)</f>
        <v/>
      </c>
      <c r="AN193" s="24" t="n"/>
      <c r="AO193" s="25">
        <f>COUNTIF(H193:AL193,"О")</f>
        <v/>
      </c>
      <c r="AP193" s="25">
        <f>COUNTIF(H193:AL193,"От")</f>
        <v/>
      </c>
      <c r="AQ193" s="25">
        <f>COUNTIF(H193:AL193,"Б")</f>
        <v/>
      </c>
      <c r="AR193" s="25">
        <f>COUNTIF(H193:AL193,"Н")</f>
        <v/>
      </c>
      <c r="AS193" s="24" t="n"/>
      <c r="AT193" s="25">
        <f>SUM(H193:AL193)</f>
        <v/>
      </c>
      <c r="AU193" s="24" t="n"/>
      <c r="AV193" s="25">
        <f>SUM(J193,K193,Q193,R193,X193,Y193,AD193,AE193,AF193)</f>
        <v/>
      </c>
      <c r="AW193" s="24" t="n"/>
    </row>
    <row r="194" spans="1:49">
      <c r="A194" s="26" t="n">
        <v>188</v>
      </c>
      <c r="B194" s="26" t="s">
        <v>126</v>
      </c>
      <c r="C194" s="26" t="s">
        <v>124</v>
      </c>
      <c r="D194" s="26" t="s">
        <v>127</v>
      </c>
      <c r="E194" s="26" t="s">
        <v>33</v>
      </c>
      <c r="F194" s="26" t="n"/>
      <c r="G194" s="26" t="n"/>
      <c r="H194" s="26" t="n">
        <v>8</v>
      </c>
      <c r="I194" s="26" t="n">
        <v>8</v>
      </c>
      <c r="J194" s="26" t="n">
        <v>0</v>
      </c>
      <c r="K194" s="26" t="n">
        <v>0</v>
      </c>
      <c r="L194" s="26" t="n">
        <v>8</v>
      </c>
      <c r="M194" s="26" t="n">
        <v>8</v>
      </c>
      <c r="N194" s="26" t="n">
        <v>8</v>
      </c>
      <c r="O194" s="26" t="n">
        <v>8</v>
      </c>
      <c r="P194" s="26" t="n">
        <v>8</v>
      </c>
      <c r="Q194" s="26" t="n">
        <v>0</v>
      </c>
      <c r="R194" s="26" t="n">
        <v>0</v>
      </c>
      <c r="S194" s="26" t="n">
        <v>8</v>
      </c>
      <c r="T194" s="26" t="n">
        <v>8</v>
      </c>
      <c r="U194" s="26" t="n">
        <v>8</v>
      </c>
      <c r="V194" s="26" t="n">
        <v>8</v>
      </c>
      <c r="W194" s="26" t="n">
        <v>8</v>
      </c>
      <c r="X194" s="26" t="n">
        <v>0</v>
      </c>
      <c r="Y194" s="26" t="n">
        <v>0</v>
      </c>
      <c r="Z194" s="26" t="n">
        <v>8</v>
      </c>
      <c r="AA194" s="26" t="n">
        <v>8</v>
      </c>
      <c r="AB194" s="26" t="n">
        <v>8</v>
      </c>
      <c r="AC194" s="26" t="n">
        <v>7</v>
      </c>
      <c r="AD194" s="26" t="n">
        <v>0</v>
      </c>
      <c r="AE194" s="26" t="n">
        <v>0</v>
      </c>
      <c r="AF194" s="26" t="n">
        <v>0</v>
      </c>
      <c r="AG194" s="26" t="n">
        <v>8</v>
      </c>
      <c r="AH194" s="26" t="n">
        <v>8</v>
      </c>
      <c r="AI194" s="26" t="n">
        <v>8</v>
      </c>
      <c r="AJ194" s="26" t="n">
        <v>8</v>
      </c>
      <c r="AK194" s="26" t="n"/>
      <c r="AL194" s="26" t="n"/>
      <c r="AM194" s="26">
        <f>COUNT(IF(SUM(H193)&gt;0,1,"FALSE"),IF(SUM(I193)&gt;0,1,"FALSE"),IF(SUM(J193)&gt;0,1,"FALSE"),IF(SUM(K193)&gt;0,1,"FALSE"),IF(SUM(L193)&gt;0,1,"FALSE"),IF(SUM(M193)&gt;0,1,"FALSE"),IF(SUM(N193)&gt;0,1,"FALSE"),IF(SUM(O193)&gt;0,1,"FALSE"),IF(SUM(P193)&gt;0,1,"FALSE"),IF(SUM(Q193)&gt;0,1,"FALSE"),IF(SUM(R193)&gt;0,1,"FALSE"),IF(SUM(S193)&gt;0,1,"FALSE"),IF(SUM(T193)&gt;0,1,"FALSE"),IF(SUM(U193)&gt;0,1,"FALSE"),IF(SUM(V193)&gt;0,1,"FALSE"),IF(SUM(W193)&gt;0,1,"FALSE"),IF(SUM(X193)&gt;0,1,"FALSE"),IF(SUM(Y193)&gt;0,1,"FALSE"),IF(SUM(Z193)&gt;0,1,"FALSE"),IF(SUM(AA193)&gt;0,1,"FALSE"),IF(SUM(AB193)&gt;0,1,"FALSE"),IF(SUM(AC193)&gt;0,1,"FALSE"),IF(SUM(AD193)&gt;0,1,"FALSE"),IF(SUM(AE193)&gt;0,1,"FALSE"),IF(SUM(AF193)&gt;0,1,"FALSE"),IF(SUM(AG193)&gt;0,1,"FALSE"),IF(SUM(AH193)&gt;0,1,"FALSE"),IF(SUM(AI193)&gt;0,1,"FALSE"),IF(SUM(AJ193)&gt;0,1,"FALSE"))</f>
        <v/>
      </c>
      <c r="AN194" s="26" t="n"/>
      <c r="AO194" s="26">
        <f>MAX(AO193:AO193)</f>
        <v/>
      </c>
      <c r="AP194" s="26">
        <f>MAX(AP193:AP193)</f>
        <v/>
      </c>
      <c r="AQ194" s="26">
        <f>MAX(AQ193:AQ193)</f>
        <v/>
      </c>
      <c r="AR194" s="26">
        <f>MAX(AR193:AR193)</f>
        <v/>
      </c>
      <c r="AS194" s="26">
        <f>SUM(AS193:AS193)</f>
        <v/>
      </c>
      <c r="AT194" s="26">
        <f>SUM(AT193:AT193)</f>
        <v/>
      </c>
      <c r="AU194" s="26">
        <f>SUM(AU193:AU193)</f>
        <v/>
      </c>
      <c r="AV194" s="26">
        <f>SUM(AV193:AV193)</f>
        <v/>
      </c>
      <c r="AW194" s="26">
        <f>SUM(AW193:AW193)</f>
        <v/>
      </c>
    </row>
    <row r="195" spans="1:49" ht="15.75" customHeight="1" s="55">
      <c r="A195" s="24" t="n">
        <v>189</v>
      </c>
      <c r="B195" s="24" t="s">
        <v>128</v>
      </c>
      <c r="C195" s="24" t="s">
        <v>124</v>
      </c>
      <c r="D195" s="24" t="s">
        <v>125</v>
      </c>
      <c r="E195" s="24" t="s">
        <v>31</v>
      </c>
      <c r="F195" s="24" t="s">
        <v>32</v>
      </c>
      <c r="G195" s="24" t="n"/>
      <c r="H195" s="24" t="n">
        <v>8</v>
      </c>
      <c r="I195" s="24" t="n">
        <v>8</v>
      </c>
      <c r="J195" s="24" t="s">
        <v>7</v>
      </c>
      <c r="K195" s="24" t="s">
        <v>7</v>
      </c>
      <c r="L195" s="24" t="n">
        <v>8</v>
      </c>
      <c r="M195" s="24" t="n">
        <v>8</v>
      </c>
      <c r="N195" s="24" t="n">
        <v>8</v>
      </c>
      <c r="O195" s="24" t="n">
        <v>8</v>
      </c>
      <c r="P195" s="24" t="n">
        <v>8</v>
      </c>
      <c r="Q195" s="24" t="s">
        <v>7</v>
      </c>
      <c r="R195" s="24" t="s">
        <v>7</v>
      </c>
      <c r="S195" s="24" t="n">
        <v>8</v>
      </c>
      <c r="T195" s="24" t="n">
        <v>8</v>
      </c>
      <c r="U195" s="24" t="n">
        <v>8</v>
      </c>
      <c r="V195" s="24" t="n">
        <v>8</v>
      </c>
      <c r="W195" s="24" t="n">
        <v>8</v>
      </c>
      <c r="X195" s="24" t="s">
        <v>7</v>
      </c>
      <c r="Y195" s="24" t="s">
        <v>7</v>
      </c>
      <c r="Z195" s="24" t="n">
        <v>8</v>
      </c>
      <c r="AA195" s="24" t="n">
        <v>8</v>
      </c>
      <c r="AB195" s="24" t="n">
        <v>8</v>
      </c>
      <c r="AC195" s="24" t="n">
        <v>7</v>
      </c>
      <c r="AD195" s="24" t="s">
        <v>7</v>
      </c>
      <c r="AE195" s="24" t="s">
        <v>7</v>
      </c>
      <c r="AF195" s="24" t="s">
        <v>7</v>
      </c>
      <c r="AG195" s="27" t="s">
        <v>0</v>
      </c>
      <c r="AH195" s="27" t="s">
        <v>0</v>
      </c>
      <c r="AI195" s="27" t="s">
        <v>0</v>
      </c>
      <c r="AJ195" s="27" t="s">
        <v>0</v>
      </c>
      <c r="AK195" s="24" t="n"/>
      <c r="AL195" s="24" t="n"/>
      <c r="AM195" s="25">
        <f>COUNT(H195:AL195)</f>
        <v/>
      </c>
      <c r="AN195" s="24" t="n"/>
      <c r="AO195" s="25">
        <f>COUNTIF(H195:AL195,"О")</f>
        <v/>
      </c>
      <c r="AP195" s="25">
        <f>COUNTIF(H195:AL195,"От")</f>
        <v/>
      </c>
      <c r="AQ195" s="25">
        <f>COUNTIF(H195:AL195,"Б")</f>
        <v/>
      </c>
      <c r="AR195" s="25">
        <f>COUNTIF(H195:AL195,"Н")</f>
        <v/>
      </c>
      <c r="AS195" s="24" t="n"/>
      <c r="AT195" s="25">
        <f>SUM(H195:AL195)</f>
        <v/>
      </c>
      <c r="AU195" s="24" t="n"/>
      <c r="AV195" s="25">
        <f>SUM(J195,K195,Q195,R195,X195,Y195,AD195,AE195,AF195)</f>
        <v/>
      </c>
      <c r="AW195" s="24" t="n"/>
    </row>
    <row r="196" spans="1:49">
      <c r="A196" s="26" t="n">
        <v>190</v>
      </c>
      <c r="B196" s="26" t="s">
        <v>128</v>
      </c>
      <c r="C196" s="26" t="s">
        <v>124</v>
      </c>
      <c r="D196" s="26" t="s">
        <v>125</v>
      </c>
      <c r="E196" s="26" t="s">
        <v>33</v>
      </c>
      <c r="F196" s="26" t="n"/>
      <c r="G196" s="26" t="n"/>
      <c r="H196" s="26" t="n">
        <v>8</v>
      </c>
      <c r="I196" s="26" t="n">
        <v>8</v>
      </c>
      <c r="J196" s="26" t="n">
        <v>0</v>
      </c>
      <c r="K196" s="26" t="n">
        <v>0</v>
      </c>
      <c r="L196" s="26" t="n">
        <v>8</v>
      </c>
      <c r="M196" s="26" t="n">
        <v>8</v>
      </c>
      <c r="N196" s="26" t="n">
        <v>8</v>
      </c>
      <c r="O196" s="26" t="n">
        <v>8</v>
      </c>
      <c r="P196" s="26" t="n">
        <v>8</v>
      </c>
      <c r="Q196" s="26" t="n">
        <v>0</v>
      </c>
      <c r="R196" s="26" t="n">
        <v>0</v>
      </c>
      <c r="S196" s="26" t="n">
        <v>8</v>
      </c>
      <c r="T196" s="26" t="n">
        <v>8</v>
      </c>
      <c r="U196" s="26" t="n">
        <v>8</v>
      </c>
      <c r="V196" s="26" t="n">
        <v>8</v>
      </c>
      <c r="W196" s="26" t="n">
        <v>8</v>
      </c>
      <c r="X196" s="26" t="n">
        <v>0</v>
      </c>
      <c r="Y196" s="26" t="n">
        <v>0</v>
      </c>
      <c r="Z196" s="26" t="n">
        <v>8</v>
      </c>
      <c r="AA196" s="26" t="n">
        <v>8</v>
      </c>
      <c r="AB196" s="26" t="n">
        <v>8</v>
      </c>
      <c r="AC196" s="26" t="n">
        <v>7</v>
      </c>
      <c r="AD196" s="26" t="n">
        <v>0</v>
      </c>
      <c r="AE196" s="26" t="n">
        <v>0</v>
      </c>
      <c r="AF196" s="26" t="n">
        <v>0</v>
      </c>
      <c r="AG196" s="26" t="n">
        <v>0</v>
      </c>
      <c r="AH196" s="26" t="n">
        <v>0</v>
      </c>
      <c r="AI196" s="26" t="n">
        <v>0</v>
      </c>
      <c r="AJ196" s="26" t="n">
        <v>0</v>
      </c>
      <c r="AK196" s="26" t="n"/>
      <c r="AL196" s="26" t="n"/>
      <c r="AM196" s="26">
        <f>COUNT(IF(SUM(H195)&gt;0,1,"FALSE"),IF(SUM(I195)&gt;0,1,"FALSE"),IF(SUM(J195)&gt;0,1,"FALSE"),IF(SUM(K195)&gt;0,1,"FALSE"),IF(SUM(L195)&gt;0,1,"FALSE"),IF(SUM(M195)&gt;0,1,"FALSE"),IF(SUM(N195)&gt;0,1,"FALSE"),IF(SUM(O195)&gt;0,1,"FALSE"),IF(SUM(P195)&gt;0,1,"FALSE"),IF(SUM(Q195)&gt;0,1,"FALSE"),IF(SUM(R195)&gt;0,1,"FALSE"),IF(SUM(S195)&gt;0,1,"FALSE"),IF(SUM(T195)&gt;0,1,"FALSE"),IF(SUM(U195)&gt;0,1,"FALSE"),IF(SUM(V195)&gt;0,1,"FALSE"),IF(SUM(W195)&gt;0,1,"FALSE"),IF(SUM(X195)&gt;0,1,"FALSE"),IF(SUM(Y195)&gt;0,1,"FALSE"),IF(SUM(Z195)&gt;0,1,"FALSE"),IF(SUM(AA195)&gt;0,1,"FALSE"),IF(SUM(AB195)&gt;0,1,"FALSE"),IF(SUM(AC195)&gt;0,1,"FALSE"),IF(SUM(AD195)&gt;0,1,"FALSE"),IF(SUM(AE195)&gt;0,1,"FALSE"),IF(SUM(AF195)&gt;0,1,"FALSE"),IF(SUM(AG195)&gt;0,1,"FALSE"),IF(SUM(AH195)&gt;0,1,"FALSE"),IF(SUM(AI195)&gt;0,1,"FALSE"),IF(SUM(AJ195)&gt;0,1,"FALSE"))</f>
        <v/>
      </c>
      <c r="AN196" s="26" t="n"/>
      <c r="AO196" s="26">
        <f>MAX(AO195:AO195)</f>
        <v/>
      </c>
      <c r="AP196" s="26">
        <f>MAX(AP195:AP195)</f>
        <v/>
      </c>
      <c r="AQ196" s="26">
        <f>MAX(AQ195:AQ195)</f>
        <v/>
      </c>
      <c r="AR196" s="26">
        <f>MAX(AR195:AR195)</f>
        <v/>
      </c>
      <c r="AS196" s="26">
        <f>SUM(AS195:AS195)</f>
        <v/>
      </c>
      <c r="AT196" s="26">
        <f>SUM(AT195:AT195)</f>
        <v/>
      </c>
      <c r="AU196" s="26">
        <f>SUM(AU195:AU195)</f>
        <v/>
      </c>
      <c r="AV196" s="26">
        <f>SUM(AV195:AV195)</f>
        <v/>
      </c>
      <c r="AW196" s="26">
        <f>SUM(AW195:AW195)</f>
        <v/>
      </c>
    </row>
    <row r="197" spans="1:49">
      <c r="A197" s="24" t="n">
        <v>191</v>
      </c>
      <c r="B197" s="24" t="s">
        <v>129</v>
      </c>
      <c r="C197" s="24" t="s">
        <v>124</v>
      </c>
      <c r="D197" s="24" t="s">
        <v>130</v>
      </c>
      <c r="E197" s="24" t="s">
        <v>31</v>
      </c>
      <c r="F197" s="24" t="s">
        <v>32</v>
      </c>
      <c r="G197" s="24" t="n"/>
      <c r="H197" s="24" t="n">
        <v>8</v>
      </c>
      <c r="I197" s="24" t="n">
        <v>8</v>
      </c>
      <c r="J197" s="24" t="s">
        <v>7</v>
      </c>
      <c r="K197" s="24" t="s">
        <v>7</v>
      </c>
      <c r="L197" s="24" t="n">
        <v>8</v>
      </c>
      <c r="M197" s="24" t="n">
        <v>8</v>
      </c>
      <c r="N197" s="24" t="n">
        <v>8</v>
      </c>
      <c r="O197" s="24" t="n">
        <v>8</v>
      </c>
      <c r="P197" s="24" t="n">
        <v>8</v>
      </c>
      <c r="Q197" s="24" t="s">
        <v>7</v>
      </c>
      <c r="R197" s="24" t="s">
        <v>7</v>
      </c>
      <c r="S197" s="24" t="n">
        <v>8</v>
      </c>
      <c r="T197" s="24" t="n">
        <v>8</v>
      </c>
      <c r="U197" s="24" t="n">
        <v>8</v>
      </c>
      <c r="V197" s="24" t="n">
        <v>8</v>
      </c>
      <c r="W197" s="24" t="n">
        <v>8</v>
      </c>
      <c r="X197" s="24" t="s">
        <v>7</v>
      </c>
      <c r="Y197" s="24" t="s">
        <v>7</v>
      </c>
      <c r="Z197" s="24" t="n">
        <v>8</v>
      </c>
      <c r="AA197" s="24" t="n">
        <v>8</v>
      </c>
      <c r="AB197" s="24" t="n">
        <v>8</v>
      </c>
      <c r="AC197" s="24" t="n">
        <v>7</v>
      </c>
      <c r="AD197" s="24" t="s">
        <v>7</v>
      </c>
      <c r="AE197" s="24" t="s">
        <v>7</v>
      </c>
      <c r="AF197" s="24" t="s">
        <v>7</v>
      </c>
      <c r="AG197" s="24" t="n">
        <v>8</v>
      </c>
      <c r="AH197" s="24" t="n">
        <v>8</v>
      </c>
      <c r="AI197" s="24" t="n">
        <v>8</v>
      </c>
      <c r="AJ197" s="24" t="n">
        <v>8</v>
      </c>
      <c r="AK197" s="24" t="n"/>
      <c r="AL197" s="24" t="n"/>
      <c r="AM197" s="25">
        <f>COUNT(H197:AL197)</f>
        <v/>
      </c>
      <c r="AN197" s="24" t="n"/>
      <c r="AO197" s="25">
        <f>COUNTIF(H197:AL197,"О")</f>
        <v/>
      </c>
      <c r="AP197" s="25">
        <f>COUNTIF(H197:AL197,"От")</f>
        <v/>
      </c>
      <c r="AQ197" s="25">
        <f>COUNTIF(H197:AL197,"Б")</f>
        <v/>
      </c>
      <c r="AR197" s="25">
        <f>COUNTIF(H197:AL197,"Н")</f>
        <v/>
      </c>
      <c r="AS197" s="24" t="n"/>
      <c r="AT197" s="25">
        <f>SUM(H197:AL197)</f>
        <v/>
      </c>
      <c r="AU197" s="24" t="n"/>
      <c r="AV197" s="25">
        <f>SUM(J197,K197,Q197,R197,X197,Y197,AD197,AE197,AF197)</f>
        <v/>
      </c>
      <c r="AW197" s="24" t="n"/>
    </row>
    <row r="198" spans="1:49">
      <c r="A198" s="26" t="n">
        <v>192</v>
      </c>
      <c r="B198" s="26" t="s">
        <v>129</v>
      </c>
      <c r="C198" s="26" t="s">
        <v>124</v>
      </c>
      <c r="D198" s="26" t="s">
        <v>130</v>
      </c>
      <c r="E198" s="26" t="s">
        <v>33</v>
      </c>
      <c r="F198" s="26" t="n"/>
      <c r="G198" s="26" t="n"/>
      <c r="H198" s="26" t="n">
        <v>8</v>
      </c>
      <c r="I198" s="26" t="n">
        <v>8</v>
      </c>
      <c r="J198" s="26" t="n">
        <v>0</v>
      </c>
      <c r="K198" s="26" t="n">
        <v>0</v>
      </c>
      <c r="L198" s="26" t="n">
        <v>8</v>
      </c>
      <c r="M198" s="26" t="n">
        <v>8</v>
      </c>
      <c r="N198" s="26" t="n">
        <v>8</v>
      </c>
      <c r="O198" s="26" t="n">
        <v>8</v>
      </c>
      <c r="P198" s="26" t="n">
        <v>8</v>
      </c>
      <c r="Q198" s="26" t="n">
        <v>0</v>
      </c>
      <c r="R198" s="26" t="n">
        <v>0</v>
      </c>
      <c r="S198" s="26" t="n">
        <v>8</v>
      </c>
      <c r="T198" s="26" t="n">
        <v>8</v>
      </c>
      <c r="U198" s="26" t="n">
        <v>8</v>
      </c>
      <c r="V198" s="26" t="n">
        <v>8</v>
      </c>
      <c r="W198" s="26" t="n">
        <v>8</v>
      </c>
      <c r="X198" s="26" t="n">
        <v>0</v>
      </c>
      <c r="Y198" s="26" t="n">
        <v>0</v>
      </c>
      <c r="Z198" s="26" t="n">
        <v>8</v>
      </c>
      <c r="AA198" s="26" t="n">
        <v>8</v>
      </c>
      <c r="AB198" s="26" t="n">
        <v>8</v>
      </c>
      <c r="AC198" s="26" t="n">
        <v>7</v>
      </c>
      <c r="AD198" s="26" t="n">
        <v>0</v>
      </c>
      <c r="AE198" s="26" t="n">
        <v>0</v>
      </c>
      <c r="AF198" s="26" t="n">
        <v>0</v>
      </c>
      <c r="AG198" s="26" t="n">
        <v>8</v>
      </c>
      <c r="AH198" s="26" t="n">
        <v>8</v>
      </c>
      <c r="AI198" s="26" t="n">
        <v>8</v>
      </c>
      <c r="AJ198" s="26" t="n">
        <v>8</v>
      </c>
      <c r="AK198" s="26" t="n"/>
      <c r="AL198" s="26" t="n"/>
      <c r="AM198" s="26">
        <f>COUNT(IF(SUM(H197)&gt;0,1,"FALSE"),IF(SUM(I197)&gt;0,1,"FALSE"),IF(SUM(J197)&gt;0,1,"FALSE"),IF(SUM(K197)&gt;0,1,"FALSE"),IF(SUM(L197)&gt;0,1,"FALSE"),IF(SUM(M197)&gt;0,1,"FALSE"),IF(SUM(N197)&gt;0,1,"FALSE"),IF(SUM(O197)&gt;0,1,"FALSE"),IF(SUM(P197)&gt;0,1,"FALSE"),IF(SUM(Q197)&gt;0,1,"FALSE"),IF(SUM(R197)&gt;0,1,"FALSE"),IF(SUM(S197)&gt;0,1,"FALSE"),IF(SUM(T197)&gt;0,1,"FALSE"),IF(SUM(U197)&gt;0,1,"FALSE"),IF(SUM(V197)&gt;0,1,"FALSE"),IF(SUM(W197)&gt;0,1,"FALSE"),IF(SUM(X197)&gt;0,1,"FALSE"),IF(SUM(Y197)&gt;0,1,"FALSE"),IF(SUM(Z197)&gt;0,1,"FALSE"),IF(SUM(AA197)&gt;0,1,"FALSE"),IF(SUM(AB197)&gt;0,1,"FALSE"),IF(SUM(AC197)&gt;0,1,"FALSE"),IF(SUM(AD197)&gt;0,1,"FALSE"),IF(SUM(AE197)&gt;0,1,"FALSE"),IF(SUM(AF197)&gt;0,1,"FALSE"),IF(SUM(AG197)&gt;0,1,"FALSE"),IF(SUM(AH197)&gt;0,1,"FALSE"),IF(SUM(AI197)&gt;0,1,"FALSE"),IF(SUM(AJ197)&gt;0,1,"FALSE"))</f>
        <v/>
      </c>
      <c r="AN198" s="26" t="n"/>
      <c r="AO198" s="26">
        <f>MAX(AO197:AO197)</f>
        <v/>
      </c>
      <c r="AP198" s="26">
        <f>MAX(AP197:AP197)</f>
        <v/>
      </c>
      <c r="AQ198" s="26">
        <f>MAX(AQ197:AQ197)</f>
        <v/>
      </c>
      <c r="AR198" s="26">
        <f>MAX(AR197:AR197)</f>
        <v/>
      </c>
      <c r="AS198" s="26">
        <f>SUM(AS197:AS197)</f>
        <v/>
      </c>
      <c r="AT198" s="26">
        <f>SUM(AT197:AT197)</f>
        <v/>
      </c>
      <c r="AU198" s="26">
        <f>SUM(AU197:AU197)</f>
        <v/>
      </c>
      <c r="AV198" s="26">
        <f>SUM(AV197:AV197)</f>
        <v/>
      </c>
      <c r="AW198" s="26">
        <f>SUM(AW197:AW197)</f>
        <v/>
      </c>
    </row>
    <row r="199" spans="1:49">
      <c r="A199" s="24" t="n">
        <v>193</v>
      </c>
      <c r="B199" s="24" t="s">
        <v>131</v>
      </c>
      <c r="C199" s="24" t="s">
        <v>124</v>
      </c>
      <c r="D199" s="24" t="s">
        <v>132</v>
      </c>
      <c r="E199" s="24" t="s">
        <v>43</v>
      </c>
      <c r="F199" s="24" t="s">
        <v>32</v>
      </c>
      <c r="G199" s="24" t="n"/>
      <c r="H199" s="24" t="n">
        <v>8</v>
      </c>
      <c r="I199" s="24" t="n">
        <v>8</v>
      </c>
      <c r="J199" s="24" t="s">
        <v>7</v>
      </c>
      <c r="K199" s="24" t="s">
        <v>7</v>
      </c>
      <c r="L199" s="24" t="n">
        <v>8</v>
      </c>
      <c r="M199" s="24" t="n">
        <v>8</v>
      </c>
      <c r="N199" s="24" t="n">
        <v>8</v>
      </c>
      <c r="O199" s="24" t="n">
        <v>8</v>
      </c>
      <c r="P199" s="24" t="n">
        <v>8</v>
      </c>
      <c r="Q199" s="24" t="s">
        <v>7</v>
      </c>
      <c r="R199" s="24" t="s">
        <v>7</v>
      </c>
      <c r="S199" s="24" t="n">
        <v>8</v>
      </c>
      <c r="T199" s="24" t="n">
        <v>8</v>
      </c>
      <c r="U199" s="24" t="n">
        <v>8</v>
      </c>
      <c r="V199" s="24" t="n">
        <v>8</v>
      </c>
      <c r="W199" s="24" t="n">
        <v>8</v>
      </c>
      <c r="X199" s="24" t="s">
        <v>7</v>
      </c>
      <c r="Y199" s="24" t="s">
        <v>7</v>
      </c>
      <c r="Z199" s="24" t="n">
        <v>8</v>
      </c>
      <c r="AA199" s="24" t="n">
        <v>8</v>
      </c>
      <c r="AB199" s="24" t="n">
        <v>8</v>
      </c>
      <c r="AC199" s="24" t="n">
        <v>7</v>
      </c>
      <c r="AD199" s="24" t="s">
        <v>7</v>
      </c>
      <c r="AE199" s="24" t="s">
        <v>7</v>
      </c>
      <c r="AF199" s="24" t="s">
        <v>7</v>
      </c>
      <c r="AG199" s="24" t="n">
        <v>8</v>
      </c>
      <c r="AH199" s="24" t="n">
        <v>8</v>
      </c>
      <c r="AI199" s="24" t="n">
        <v>8</v>
      </c>
      <c r="AJ199" s="24" t="n">
        <v>8</v>
      </c>
      <c r="AK199" s="24" t="n"/>
      <c r="AL199" s="24" t="n"/>
      <c r="AM199" s="25">
        <f>COUNT(H199:AL199)</f>
        <v/>
      </c>
      <c r="AN199" s="24" t="n"/>
      <c r="AO199" s="25">
        <f>COUNTIF(H199:AL199,"О")</f>
        <v/>
      </c>
      <c r="AP199" s="25">
        <f>COUNTIF(H199:AL199,"От")</f>
        <v/>
      </c>
      <c r="AQ199" s="25">
        <f>COUNTIF(H199:AL199,"Б")</f>
        <v/>
      </c>
      <c r="AR199" s="25">
        <f>COUNTIF(H199:AL199,"Н")</f>
        <v/>
      </c>
      <c r="AS199" s="24" t="n"/>
      <c r="AT199" s="25">
        <f>SUM(H199:AL199)</f>
        <v/>
      </c>
      <c r="AU199" s="24" t="n"/>
      <c r="AV199" s="25">
        <f>SUM(J199,K199,Q199,R199,X199,Y199,AD199,AE199,AF199)</f>
        <v/>
      </c>
      <c r="AW199" s="24" t="n"/>
    </row>
    <row r="200" spans="1:49">
      <c r="A200" s="24" t="n">
        <v>194</v>
      </c>
      <c r="B200" s="24" t="s">
        <v>131</v>
      </c>
      <c r="C200" s="24" t="s">
        <v>124</v>
      </c>
      <c r="D200" s="24" t="s">
        <v>132</v>
      </c>
      <c r="E200" s="24" t="s">
        <v>133</v>
      </c>
      <c r="F200" s="24" t="s">
        <v>32</v>
      </c>
      <c r="G200" s="24" t="n"/>
      <c r="H200" s="24" t="n"/>
      <c r="I200" s="24" t="n"/>
      <c r="J200" s="24" t="n"/>
      <c r="K200" s="24" t="n"/>
      <c r="L200" s="24" t="n"/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  <c r="AC200" s="24" t="n"/>
      <c r="AD200" s="24" t="n"/>
      <c r="AE200" s="24" t="n"/>
      <c r="AF200" s="24" t="n"/>
      <c r="AG200" s="24" t="n"/>
      <c r="AH200" s="24" t="n"/>
      <c r="AI200" s="24" t="n"/>
      <c r="AJ200" s="24" t="n"/>
      <c r="AK200" s="24" t="n"/>
      <c r="AL200" s="24" t="n"/>
      <c r="AM200" s="25">
        <f>COUNT(H200:AL200)</f>
        <v/>
      </c>
      <c r="AN200" s="24" t="n"/>
      <c r="AO200" s="24" t="n"/>
      <c r="AP200" s="24" t="n"/>
      <c r="AQ200" s="24" t="n"/>
      <c r="AR200" s="24" t="n"/>
      <c r="AS200" s="24" t="n"/>
      <c r="AT200" s="25">
        <f>SUM(H200:AL200)</f>
        <v/>
      </c>
      <c r="AU200" s="24" t="n"/>
      <c r="AV200" s="25">
        <f>SUM(J200,K200,Q200,R200,X200,Y200,AD200,AE200,AF200)</f>
        <v/>
      </c>
      <c r="AW200" s="24" t="n"/>
    </row>
    <row r="201" spans="1:49">
      <c r="A201" s="24" t="n">
        <v>195</v>
      </c>
      <c r="B201" s="24" t="s">
        <v>131</v>
      </c>
      <c r="C201" s="24" t="s">
        <v>124</v>
      </c>
      <c r="D201" s="24" t="s">
        <v>132</v>
      </c>
      <c r="E201" s="24" t="s">
        <v>134</v>
      </c>
      <c r="F201" s="24" t="s">
        <v>32</v>
      </c>
      <c r="G201" s="24" t="n"/>
      <c r="H201" s="24" t="n"/>
      <c r="I201" s="24" t="n"/>
      <c r="J201" s="24" t="n"/>
      <c r="K201" s="24" t="n"/>
      <c r="L201" s="24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  <c r="AC201" s="24" t="n"/>
      <c r="AD201" s="24" t="n"/>
      <c r="AE201" s="24" t="n"/>
      <c r="AF201" s="24" t="n"/>
      <c r="AG201" s="24" t="n"/>
      <c r="AH201" s="24" t="n"/>
      <c r="AI201" s="24" t="n"/>
      <c r="AJ201" s="24" t="n"/>
      <c r="AK201" s="24" t="n"/>
      <c r="AL201" s="24" t="n"/>
      <c r="AM201" s="25">
        <f>COUNT(H201:AL201)</f>
        <v/>
      </c>
      <c r="AN201" s="24" t="n"/>
      <c r="AO201" s="24" t="n"/>
      <c r="AP201" s="24" t="n"/>
      <c r="AQ201" s="24" t="n"/>
      <c r="AR201" s="24" t="n"/>
      <c r="AS201" s="24" t="n"/>
      <c r="AT201" s="25">
        <f>SUM(H201:AL201)</f>
        <v/>
      </c>
      <c r="AU201" s="24" t="n"/>
      <c r="AV201" s="25">
        <f>SUM(J201,K201,Q201,R201,X201,Y201,AD201,AE201,AF201)</f>
        <v/>
      </c>
      <c r="AW201" s="24" t="n"/>
    </row>
    <row r="202" spans="1:49">
      <c r="A202" s="24" t="n">
        <v>196</v>
      </c>
      <c r="B202" s="24" t="s">
        <v>131</v>
      </c>
      <c r="C202" s="24" t="s">
        <v>124</v>
      </c>
      <c r="D202" s="24" t="s">
        <v>132</v>
      </c>
      <c r="E202" s="24" t="s">
        <v>135</v>
      </c>
      <c r="F202" s="24" t="s">
        <v>32</v>
      </c>
      <c r="G202" s="24" t="n"/>
      <c r="H202" s="24" t="n"/>
      <c r="I202" s="24" t="n"/>
      <c r="J202" s="24" t="n"/>
      <c r="K202" s="24" t="n"/>
      <c r="L202" s="24" t="n"/>
      <c r="M202" s="24" t="n"/>
      <c r="N202" s="24" t="n"/>
      <c r="O202" s="24" t="n"/>
      <c r="P202" s="24" t="n"/>
      <c r="Q202" s="24" t="n"/>
      <c r="R202" s="24" t="n"/>
      <c r="S202" s="24" t="n"/>
      <c r="T202" s="24" t="n"/>
      <c r="U202" s="24" t="n"/>
      <c r="V202" s="24" t="n"/>
      <c r="W202" s="24" t="n"/>
      <c r="X202" s="24" t="n"/>
      <c r="Y202" s="24" t="n"/>
      <c r="Z202" s="24" t="n"/>
      <c r="AA202" s="24" t="n"/>
      <c r="AB202" s="24" t="n"/>
      <c r="AC202" s="24" t="n"/>
      <c r="AD202" s="24" t="n"/>
      <c r="AE202" s="24" t="n"/>
      <c r="AF202" s="24" t="n"/>
      <c r="AG202" s="24" t="n"/>
      <c r="AH202" s="24" t="n"/>
      <c r="AI202" s="24" t="n"/>
      <c r="AJ202" s="24" t="n"/>
      <c r="AK202" s="24" t="n"/>
      <c r="AL202" s="24" t="n"/>
      <c r="AM202" s="25">
        <f>COUNT(H202:AL202)</f>
        <v/>
      </c>
      <c r="AN202" s="24" t="n"/>
      <c r="AO202" s="24" t="n"/>
      <c r="AP202" s="24" t="n"/>
      <c r="AQ202" s="24" t="n"/>
      <c r="AR202" s="24" t="n"/>
      <c r="AS202" s="24" t="n"/>
      <c r="AT202" s="25">
        <f>SUM(H202:AL202)</f>
        <v/>
      </c>
      <c r="AU202" s="24" t="n"/>
      <c r="AV202" s="25">
        <f>SUM(J202,K202,Q202,R202,X202,Y202,AD202,AE202,AF202)</f>
        <v/>
      </c>
      <c r="AW202" s="24" t="n"/>
    </row>
    <row r="203" spans="1:49">
      <c r="A203" s="26" t="n">
        <v>197</v>
      </c>
      <c r="B203" s="26" t="s">
        <v>131</v>
      </c>
      <c r="C203" s="26" t="s">
        <v>124</v>
      </c>
      <c r="D203" s="26" t="s">
        <v>132</v>
      </c>
      <c r="E203" s="26" t="s">
        <v>33</v>
      </c>
      <c r="F203" s="26" t="n"/>
      <c r="G203" s="26" t="n"/>
      <c r="H203" s="26" t="n">
        <v>8</v>
      </c>
      <c r="I203" s="26" t="n">
        <v>8</v>
      </c>
      <c r="J203" s="26" t="n">
        <v>0</v>
      </c>
      <c r="K203" s="26" t="n">
        <v>0</v>
      </c>
      <c r="L203" s="26" t="n">
        <v>8</v>
      </c>
      <c r="M203" s="26" t="n">
        <v>8</v>
      </c>
      <c r="N203" s="26" t="n">
        <v>8</v>
      </c>
      <c r="O203" s="26" t="n">
        <v>8</v>
      </c>
      <c r="P203" s="26" t="n">
        <v>8</v>
      </c>
      <c r="Q203" s="26" t="n">
        <v>0</v>
      </c>
      <c r="R203" s="26" t="n">
        <v>0</v>
      </c>
      <c r="S203" s="26" t="n">
        <v>8</v>
      </c>
      <c r="T203" s="26" t="n">
        <v>8</v>
      </c>
      <c r="U203" s="26" t="n">
        <v>8</v>
      </c>
      <c r="V203" s="26" t="n">
        <v>8</v>
      </c>
      <c r="W203" s="26" t="n">
        <v>8</v>
      </c>
      <c r="X203" s="26" t="n">
        <v>0</v>
      </c>
      <c r="Y203" s="26" t="n">
        <v>0</v>
      </c>
      <c r="Z203" s="26" t="n">
        <v>8</v>
      </c>
      <c r="AA203" s="26" t="n">
        <v>8</v>
      </c>
      <c r="AB203" s="26" t="n">
        <v>8</v>
      </c>
      <c r="AC203" s="26" t="n">
        <v>7</v>
      </c>
      <c r="AD203" s="26" t="n">
        <v>0</v>
      </c>
      <c r="AE203" s="26" t="n">
        <v>0</v>
      </c>
      <c r="AF203" s="26" t="n">
        <v>0</v>
      </c>
      <c r="AG203" s="26" t="n">
        <v>8</v>
      </c>
      <c r="AH203" s="26" t="n">
        <v>8</v>
      </c>
      <c r="AI203" s="26" t="n">
        <v>8</v>
      </c>
      <c r="AJ203" s="26" t="n">
        <v>8</v>
      </c>
      <c r="AK203" s="26" t="n"/>
      <c r="AL203" s="26" t="n"/>
      <c r="AM203" s="26">
        <f>COUNT(IF(SUM(H200,H199,H201,H202)&gt;0,1,"FALSE"),IF(SUM(I201,I199,I200,I202)&gt;0,1,"FALSE"),IF(SUM(J201,J200,J202,J199)&gt;0,1,"FALSE"),IF(SUM(K201,K202,K199,K200)&gt;0,1,"FALSE"),IF(SUM(L201,L200,L199,L202)&gt;0,1,"FALSE"),IF(SUM(M199,M200,M201,M202)&gt;0,1,"FALSE"),IF(SUM(N200,N199,N202,N201)&gt;0,1,"FALSE"),IF(SUM(O199,O201,O202)&gt;0,1,"FALSE"),IF(SUM(P201,P199,P202)&gt;0,1,"FALSE"),IF(SUM(Q199,Q201,Q202)&gt;0,1,"FALSE"),IF(SUM(R202,R199,R201)&gt;0,1,"FALSE"),IF(SUM(S199,S202,S201)&gt;0,1,"FALSE"),IF(SUM(T201,T199,T202)&gt;0,1,"FALSE"),IF(SUM(U199,U201,U202)&gt;0,1,"FALSE"),IF(SUM(V199,V202,V201)&gt;0,1,"FALSE"),IF(SUM(W201,W202,W199)&gt;0,1,"FALSE"),IF(SUM(X202,X201,X199)&gt;0,1,"FALSE"),IF(SUM(Y202,Y201,Y199)&gt;0,1,"FALSE"),IF(SUM(Z202,Z201,Z199)&gt;0,1,"FALSE"),IF(SUM(AA202,AA199,AA201)&gt;0,1,"FALSE"),IF(SUM(AB199,AB202,AB201)&gt;0,1,"FALSE"),IF(SUM(AC201,AC202,AC199)&gt;0,1,"FALSE"),IF(SUM(AD201,AD202,AD199)&gt;0,1,"FALSE"),IF(SUM(AE199,AE201,AE202)&gt;0,1,"FALSE"),IF(SUM(AF202,AF199,AF201)&gt;0,1,"FALSE"),IF(SUM(AG201,AG202,AG199)&gt;0,1,"FALSE"),IF(SUM(AH202,AH199,AH201)&gt;0,1,"FALSE"),IF(SUM(AI202,AI201,AI199)&gt;0,1,"FALSE"),IF(SUM(AJ202,AJ201,AJ199)&gt;0,1,"FALSE"))</f>
        <v/>
      </c>
      <c r="AN203" s="26" t="n"/>
      <c r="AO203" s="26">
        <f>MAX(AO199:AO202)</f>
        <v/>
      </c>
      <c r="AP203" s="26">
        <f>MAX(AP199:AP202)</f>
        <v/>
      </c>
      <c r="AQ203" s="26">
        <f>MAX(AQ199:AQ202)</f>
        <v/>
      </c>
      <c r="AR203" s="26">
        <f>MAX(AR199:AR202)</f>
        <v/>
      </c>
      <c r="AS203" s="26">
        <f>SUM(AS199:AS202)</f>
        <v/>
      </c>
      <c r="AT203" s="26">
        <f>SUM(AT199:AT202)</f>
        <v/>
      </c>
      <c r="AU203" s="26">
        <f>SUM(AU199:AU202)</f>
        <v/>
      </c>
      <c r="AV203" s="26">
        <f>SUM(AV199:AV202)</f>
        <v/>
      </c>
      <c r="AW203" s="26">
        <f>SUM(AW199:AW202)</f>
        <v/>
      </c>
    </row>
    <row r="204" spans="1:49">
      <c r="A204" s="24" t="n">
        <v>198</v>
      </c>
      <c r="B204" s="24" t="s">
        <v>136</v>
      </c>
      <c r="C204" s="24" t="s">
        <v>124</v>
      </c>
      <c r="D204" s="24" t="s">
        <v>125</v>
      </c>
      <c r="E204" s="24" t="s">
        <v>31</v>
      </c>
      <c r="F204" s="24" t="s">
        <v>32</v>
      </c>
      <c r="G204" s="24" t="n"/>
      <c r="H204" s="24" t="n">
        <v>8</v>
      </c>
      <c r="I204" s="24" t="n">
        <v>8</v>
      </c>
      <c r="J204" s="24" t="s">
        <v>7</v>
      </c>
      <c r="K204" s="24" t="s">
        <v>7</v>
      </c>
      <c r="L204" s="24" t="n">
        <v>8</v>
      </c>
      <c r="M204" s="24" t="n">
        <v>8</v>
      </c>
      <c r="N204" s="24" t="n">
        <v>8</v>
      </c>
      <c r="O204" s="24" t="n">
        <v>8</v>
      </c>
      <c r="P204" s="24" t="n">
        <v>8</v>
      </c>
      <c r="Q204" s="24" t="s">
        <v>7</v>
      </c>
      <c r="R204" s="24" t="s">
        <v>7</v>
      </c>
      <c r="S204" s="24" t="n">
        <v>8</v>
      </c>
      <c r="T204" s="24" t="n">
        <v>8</v>
      </c>
      <c r="U204" s="24" t="n">
        <v>8</v>
      </c>
      <c r="V204" s="24" t="n">
        <v>8</v>
      </c>
      <c r="W204" s="24" t="n">
        <v>8</v>
      </c>
      <c r="X204" s="24" t="s">
        <v>7</v>
      </c>
      <c r="Y204" s="24" t="s">
        <v>7</v>
      </c>
      <c r="Z204" s="24" t="n">
        <v>8</v>
      </c>
      <c r="AA204" s="24" t="n">
        <v>8</v>
      </c>
      <c r="AB204" s="24" t="n">
        <v>8</v>
      </c>
      <c r="AC204" s="24" t="n">
        <v>7</v>
      </c>
      <c r="AD204" s="24" t="s">
        <v>7</v>
      </c>
      <c r="AE204" s="24" t="s">
        <v>7</v>
      </c>
      <c r="AF204" s="24" t="s">
        <v>7</v>
      </c>
      <c r="AG204" s="24" t="n">
        <v>8</v>
      </c>
      <c r="AH204" s="24" t="n">
        <v>8</v>
      </c>
      <c r="AI204" s="24" t="n">
        <v>8</v>
      </c>
      <c r="AJ204" s="24" t="n">
        <v>8</v>
      </c>
      <c r="AK204" s="24" t="n"/>
      <c r="AL204" s="24" t="n"/>
      <c r="AM204" s="25">
        <f>COUNT(H204:AL204)</f>
        <v/>
      </c>
      <c r="AN204" s="24" t="n"/>
      <c r="AO204" s="25">
        <f>COUNTIF(H204:AL204,"О")</f>
        <v/>
      </c>
      <c r="AP204" s="25">
        <f>COUNTIF(H204:AL204,"От")</f>
        <v/>
      </c>
      <c r="AQ204" s="25">
        <f>COUNTIF(H204:AL204,"Б")</f>
        <v/>
      </c>
      <c r="AR204" s="25">
        <f>COUNTIF(H204:AL204,"Н")</f>
        <v/>
      </c>
      <c r="AS204" s="24" t="n"/>
      <c r="AT204" s="25">
        <f>SUM(H204:AL204)</f>
        <v/>
      </c>
      <c r="AU204" s="24" t="n"/>
      <c r="AV204" s="25">
        <f>SUM(J204,K204,Q204,R204,X204,Y204,AD204,AE204,AF204)</f>
        <v/>
      </c>
      <c r="AW204" s="24" t="n"/>
    </row>
    <row r="205" spans="1:49">
      <c r="A205" s="26" t="n">
        <v>199</v>
      </c>
      <c r="B205" s="26" t="s">
        <v>136</v>
      </c>
      <c r="C205" s="26" t="s">
        <v>124</v>
      </c>
      <c r="D205" s="26" t="s">
        <v>125</v>
      </c>
      <c r="E205" s="26" t="s">
        <v>33</v>
      </c>
      <c r="F205" s="26" t="n"/>
      <c r="G205" s="26" t="n"/>
      <c r="H205" s="26" t="n">
        <v>8</v>
      </c>
      <c r="I205" s="26" t="n">
        <v>8</v>
      </c>
      <c r="J205" s="26" t="n">
        <v>0</v>
      </c>
      <c r="K205" s="26" t="n">
        <v>0</v>
      </c>
      <c r="L205" s="26" t="n">
        <v>8</v>
      </c>
      <c r="M205" s="26" t="n">
        <v>8</v>
      </c>
      <c r="N205" s="26" t="n">
        <v>8</v>
      </c>
      <c r="O205" s="26" t="n">
        <v>8</v>
      </c>
      <c r="P205" s="26" t="n">
        <v>8</v>
      </c>
      <c r="Q205" s="26" t="n">
        <v>0</v>
      </c>
      <c r="R205" s="26" t="n">
        <v>0</v>
      </c>
      <c r="S205" s="26" t="n">
        <v>8</v>
      </c>
      <c r="T205" s="26" t="n">
        <v>8</v>
      </c>
      <c r="U205" s="26" t="n">
        <v>8</v>
      </c>
      <c r="V205" s="26" t="n">
        <v>8</v>
      </c>
      <c r="W205" s="26" t="n">
        <v>8</v>
      </c>
      <c r="X205" s="26" t="n">
        <v>0</v>
      </c>
      <c r="Y205" s="26" t="n">
        <v>0</v>
      </c>
      <c r="Z205" s="26" t="n">
        <v>8</v>
      </c>
      <c r="AA205" s="26" t="n">
        <v>8</v>
      </c>
      <c r="AB205" s="26" t="n">
        <v>8</v>
      </c>
      <c r="AC205" s="26" t="n">
        <v>7</v>
      </c>
      <c r="AD205" s="26" t="n">
        <v>0</v>
      </c>
      <c r="AE205" s="26" t="n">
        <v>0</v>
      </c>
      <c r="AF205" s="26" t="n">
        <v>0</v>
      </c>
      <c r="AG205" s="26" t="n">
        <v>8</v>
      </c>
      <c r="AH205" s="26" t="n">
        <v>8</v>
      </c>
      <c r="AI205" s="26" t="n">
        <v>8</v>
      </c>
      <c r="AJ205" s="26" t="n">
        <v>8</v>
      </c>
      <c r="AK205" s="26" t="n"/>
      <c r="AL205" s="26" t="n"/>
      <c r="AM205" s="26">
        <f>COUNT(IF(SUM(H204)&gt;0,1,"FALSE"),IF(SUM(I204)&gt;0,1,"FALSE"),IF(SUM(J204)&gt;0,1,"FALSE"),IF(SUM(K204)&gt;0,1,"FALSE"),IF(SUM(L204)&gt;0,1,"FALSE"),IF(SUM(M204)&gt;0,1,"FALSE"),IF(SUM(N204)&gt;0,1,"FALSE"),IF(SUM(O204)&gt;0,1,"FALSE"),IF(SUM(P204)&gt;0,1,"FALSE"),IF(SUM(Q204)&gt;0,1,"FALSE"),IF(SUM(R204)&gt;0,1,"FALSE"),IF(SUM(S204)&gt;0,1,"FALSE"),IF(SUM(T204)&gt;0,1,"FALSE"),IF(SUM(U204)&gt;0,1,"FALSE"),IF(SUM(V204)&gt;0,1,"FALSE"),IF(SUM(W204)&gt;0,1,"FALSE"),IF(SUM(X204)&gt;0,1,"FALSE"),IF(SUM(Y204)&gt;0,1,"FALSE"),IF(SUM(Z204)&gt;0,1,"FALSE"),IF(SUM(AA204)&gt;0,1,"FALSE"),IF(SUM(AB204)&gt;0,1,"FALSE"),IF(SUM(AC204)&gt;0,1,"FALSE"),IF(SUM(AD204)&gt;0,1,"FALSE"),IF(SUM(AE204)&gt;0,1,"FALSE"),IF(SUM(AF204)&gt;0,1,"FALSE"),IF(SUM(AG204)&gt;0,1,"FALSE"),IF(SUM(AH204)&gt;0,1,"FALSE"),IF(SUM(AI204)&gt;0,1,"FALSE"),IF(SUM(AJ204)&gt;0,1,"FALSE"))</f>
        <v/>
      </c>
      <c r="AN205" s="26" t="n"/>
      <c r="AO205" s="26">
        <f>MAX(AO204:AO204)</f>
        <v/>
      </c>
      <c r="AP205" s="26">
        <f>MAX(AP204:AP204)</f>
        <v/>
      </c>
      <c r="AQ205" s="26">
        <f>MAX(AQ204:AQ204)</f>
        <v/>
      </c>
      <c r="AR205" s="26">
        <f>MAX(AR204:AR204)</f>
        <v/>
      </c>
      <c r="AS205" s="26">
        <f>SUM(AS204:AS204)</f>
        <v/>
      </c>
      <c r="AT205" s="26">
        <f>SUM(AT204:AT204)</f>
        <v/>
      </c>
      <c r="AU205" s="26">
        <f>SUM(AU204:AU204)</f>
        <v/>
      </c>
      <c r="AV205" s="26">
        <f>SUM(AV204:AV204)</f>
        <v/>
      </c>
      <c r="AW205" s="26">
        <f>SUM(AW204:AW204)</f>
        <v/>
      </c>
    </row>
    <row r="206" spans="1:49">
      <c r="A206" s="24" t="n">
        <v>200</v>
      </c>
      <c r="B206" s="24" t="s">
        <v>137</v>
      </c>
      <c r="C206" s="24" t="s">
        <v>138</v>
      </c>
      <c r="D206" s="24" t="s">
        <v>139</v>
      </c>
      <c r="E206" s="24" t="s">
        <v>43</v>
      </c>
      <c r="F206" s="24" t="s">
        <v>32</v>
      </c>
      <c r="G206" s="24" t="n"/>
      <c r="H206" s="24" t="n">
        <v>8</v>
      </c>
      <c r="I206" s="24" t="n">
        <v>8</v>
      </c>
      <c r="J206" s="24" t="s">
        <v>7</v>
      </c>
      <c r="K206" s="24" t="s">
        <v>7</v>
      </c>
      <c r="L206" s="24" t="n">
        <v>8</v>
      </c>
      <c r="M206" s="24" t="n">
        <v>8</v>
      </c>
      <c r="N206" s="24" t="n">
        <v>8</v>
      </c>
      <c r="O206" s="24" t="n">
        <v>8</v>
      </c>
      <c r="P206" s="24" t="n">
        <v>8</v>
      </c>
      <c r="Q206" s="24" t="s">
        <v>7</v>
      </c>
      <c r="R206" s="24" t="s">
        <v>7</v>
      </c>
      <c r="S206" s="24" t="n">
        <v>8</v>
      </c>
      <c r="T206" s="24" t="n">
        <v>8</v>
      </c>
      <c r="U206" s="24" t="n">
        <v>8</v>
      </c>
      <c r="V206" s="24" t="n">
        <v>8</v>
      </c>
      <c r="W206" s="24" t="n">
        <v>8</v>
      </c>
      <c r="X206" s="24" t="s">
        <v>7</v>
      </c>
      <c r="Y206" s="24" t="s">
        <v>7</v>
      </c>
      <c r="Z206" s="24" t="n">
        <v>8</v>
      </c>
      <c r="AA206" s="24" t="n">
        <v>8</v>
      </c>
      <c r="AB206" s="24" t="n">
        <v>8</v>
      </c>
      <c r="AC206" s="24" t="n">
        <v>7</v>
      </c>
      <c r="AD206" s="24" t="s">
        <v>7</v>
      </c>
      <c r="AE206" s="24" t="s">
        <v>7</v>
      </c>
      <c r="AF206" s="24" t="s">
        <v>7</v>
      </c>
      <c r="AG206" s="24" t="n">
        <v>8</v>
      </c>
      <c r="AH206" s="24" t="n">
        <v>8</v>
      </c>
      <c r="AI206" s="24" t="n">
        <v>8</v>
      </c>
      <c r="AJ206" s="24" t="n">
        <v>8</v>
      </c>
      <c r="AK206" s="24" t="n"/>
      <c r="AL206" s="24" t="n"/>
      <c r="AM206" s="25">
        <f>COUNT(H206:AL206)</f>
        <v/>
      </c>
      <c r="AN206" s="24" t="n"/>
      <c r="AO206" s="25">
        <f>COUNTIF(H206:AL206,"О")</f>
        <v/>
      </c>
      <c r="AP206" s="25">
        <f>COUNTIF(H206:AL206,"От")</f>
        <v/>
      </c>
      <c r="AQ206" s="25">
        <f>COUNTIF(H206:AL206,"Б")</f>
        <v/>
      </c>
      <c r="AR206" s="25">
        <f>COUNTIF(H206:AL206,"Н")</f>
        <v/>
      </c>
      <c r="AS206" s="24" t="n"/>
      <c r="AT206" s="25">
        <f>SUM(H206:AL206)</f>
        <v/>
      </c>
      <c r="AU206" s="24" t="n"/>
      <c r="AV206" s="25">
        <f>SUM(J206,K206,Q206,R206,X206,Y206,AD206,AE206,AF206)</f>
        <v/>
      </c>
      <c r="AW206" s="24" t="n"/>
    </row>
    <row r="207" spans="1:49">
      <c r="A207" s="24" t="n">
        <v>201</v>
      </c>
      <c r="B207" s="24" t="s">
        <v>137</v>
      </c>
      <c r="C207" s="24" t="s">
        <v>138</v>
      </c>
      <c r="D207" s="24" t="s">
        <v>139</v>
      </c>
      <c r="E207" s="24" t="s">
        <v>133</v>
      </c>
      <c r="F207" s="24" t="s">
        <v>32</v>
      </c>
      <c r="G207" s="2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  <c r="AC207" s="24" t="n"/>
      <c r="AD207" s="24" t="n"/>
      <c r="AE207" s="24" t="n"/>
      <c r="AF207" s="24" t="n"/>
      <c r="AG207" s="24" t="n"/>
      <c r="AH207" s="24" t="n"/>
      <c r="AI207" s="24" t="n"/>
      <c r="AJ207" s="24" t="n"/>
      <c r="AK207" s="24" t="n"/>
      <c r="AL207" s="24" t="n"/>
      <c r="AM207" s="25">
        <f>COUNT(H207:AL207)</f>
        <v/>
      </c>
      <c r="AN207" s="24" t="n"/>
      <c r="AO207" s="24" t="n"/>
      <c r="AP207" s="24" t="n"/>
      <c r="AQ207" s="24" t="n"/>
      <c r="AR207" s="24" t="n"/>
      <c r="AS207" s="24" t="n"/>
      <c r="AT207" s="25">
        <f>SUM(H207:AL207)</f>
        <v/>
      </c>
      <c r="AU207" s="24" t="n"/>
      <c r="AV207" s="25">
        <f>SUM(J207,K207,Q207,R207,X207,Y207,AD207,AE207,AF207)</f>
        <v/>
      </c>
      <c r="AW207" s="24" t="n"/>
    </row>
    <row r="208" spans="1:49">
      <c r="A208" s="24" t="n">
        <v>202</v>
      </c>
      <c r="B208" s="24" t="s">
        <v>137</v>
      </c>
      <c r="C208" s="24" t="s">
        <v>138</v>
      </c>
      <c r="D208" s="24" t="s">
        <v>139</v>
      </c>
      <c r="E208" s="24" t="s">
        <v>134</v>
      </c>
      <c r="F208" s="24" t="s">
        <v>32</v>
      </c>
      <c r="G208" s="24" t="n"/>
      <c r="H208" s="24" t="n"/>
      <c r="I208" s="24" t="n"/>
      <c r="J208" s="24" t="n"/>
      <c r="K208" s="24" t="n"/>
      <c r="L208" s="24" t="n"/>
      <c r="M208" s="24" t="n"/>
      <c r="N208" s="24" t="n"/>
      <c r="O208" s="24" t="n"/>
      <c r="P208" s="24" t="n"/>
      <c r="Q208" s="24" t="n"/>
      <c r="R208" s="24" t="n"/>
      <c r="S208" s="24" t="n"/>
      <c r="T208" s="24" t="n"/>
      <c r="U208" s="24" t="n"/>
      <c r="V208" s="24" t="n"/>
      <c r="W208" s="24" t="n"/>
      <c r="X208" s="24" t="n"/>
      <c r="Y208" s="24" t="n"/>
      <c r="Z208" s="24" t="n"/>
      <c r="AA208" s="24" t="n"/>
      <c r="AB208" s="24" t="n"/>
      <c r="AC208" s="24" t="n"/>
      <c r="AD208" s="24" t="n"/>
      <c r="AE208" s="24" t="n"/>
      <c r="AF208" s="24" t="n"/>
      <c r="AG208" s="24" t="n"/>
      <c r="AH208" s="24" t="n"/>
      <c r="AI208" s="24" t="n"/>
      <c r="AJ208" s="24" t="n"/>
      <c r="AK208" s="24" t="n"/>
      <c r="AL208" s="24" t="n"/>
      <c r="AM208" s="25">
        <f>COUNT(H208:AL208)</f>
        <v/>
      </c>
      <c r="AN208" s="24" t="n"/>
      <c r="AO208" s="24" t="n"/>
      <c r="AP208" s="24" t="n"/>
      <c r="AQ208" s="24" t="n"/>
      <c r="AR208" s="24" t="n"/>
      <c r="AS208" s="24" t="n"/>
      <c r="AT208" s="25">
        <f>SUM(H208:AL208)</f>
        <v/>
      </c>
      <c r="AU208" s="24" t="n"/>
      <c r="AV208" s="25">
        <f>SUM(J208,K208,Q208,R208,X208,Y208,AD208,AE208,AF208)</f>
        <v/>
      </c>
      <c r="AW208" s="24" t="n"/>
    </row>
    <row r="209" spans="1:49">
      <c r="A209" s="24" t="n">
        <v>203</v>
      </c>
      <c r="B209" s="24" t="s">
        <v>137</v>
      </c>
      <c r="C209" s="24" t="s">
        <v>138</v>
      </c>
      <c r="D209" s="24" t="s">
        <v>139</v>
      </c>
      <c r="E209" s="24" t="s">
        <v>135</v>
      </c>
      <c r="F209" s="24" t="s">
        <v>32</v>
      </c>
      <c r="G209" s="24" t="n"/>
      <c r="H209" s="24" t="n"/>
      <c r="I209" s="24" t="n"/>
      <c r="J209" s="24" t="n"/>
      <c r="K209" s="24" t="n"/>
      <c r="L209" s="24" t="n"/>
      <c r="M209" s="24" t="n"/>
      <c r="N209" s="24" t="n"/>
      <c r="O209" s="24" t="n"/>
      <c r="P209" s="24" t="n"/>
      <c r="Q209" s="2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  <c r="AC209" s="24" t="n"/>
      <c r="AD209" s="24" t="n"/>
      <c r="AE209" s="24" t="n"/>
      <c r="AF209" s="24" t="n"/>
      <c r="AG209" s="24" t="n"/>
      <c r="AH209" s="24" t="n"/>
      <c r="AI209" s="24" t="n"/>
      <c r="AJ209" s="24" t="n"/>
      <c r="AK209" s="24" t="n"/>
      <c r="AL209" s="24" t="n"/>
      <c r="AM209" s="25">
        <f>COUNT(H209:AL209)</f>
        <v/>
      </c>
      <c r="AN209" s="24" t="n"/>
      <c r="AO209" s="24" t="n"/>
      <c r="AP209" s="24" t="n"/>
      <c r="AQ209" s="24" t="n"/>
      <c r="AR209" s="24" t="n"/>
      <c r="AS209" s="24" t="n"/>
      <c r="AT209" s="25">
        <f>SUM(H209:AL209)</f>
        <v/>
      </c>
      <c r="AU209" s="24" t="n"/>
      <c r="AV209" s="25">
        <f>SUM(J209,K209,Q209,R209,X209,Y209,AD209,AE209,AF209)</f>
        <v/>
      </c>
      <c r="AW209" s="24" t="n"/>
    </row>
    <row r="210" spans="1:49">
      <c r="A210" s="26" t="n">
        <v>204</v>
      </c>
      <c r="B210" s="26" t="s">
        <v>137</v>
      </c>
      <c r="C210" s="26" t="s">
        <v>138</v>
      </c>
      <c r="D210" s="26" t="s">
        <v>139</v>
      </c>
      <c r="E210" s="26" t="s">
        <v>33</v>
      </c>
      <c r="F210" s="26" t="n"/>
      <c r="G210" s="26" t="n"/>
      <c r="H210" s="26" t="n">
        <v>8</v>
      </c>
      <c r="I210" s="26" t="n">
        <v>8</v>
      </c>
      <c r="J210" s="26" t="n">
        <v>0</v>
      </c>
      <c r="K210" s="26" t="n">
        <v>0</v>
      </c>
      <c r="L210" s="26" t="n">
        <v>8</v>
      </c>
      <c r="M210" s="26" t="n">
        <v>8</v>
      </c>
      <c r="N210" s="26" t="n">
        <v>8</v>
      </c>
      <c r="O210" s="26" t="n">
        <v>8</v>
      </c>
      <c r="P210" s="26" t="n">
        <v>8</v>
      </c>
      <c r="Q210" s="26" t="n">
        <v>0</v>
      </c>
      <c r="R210" s="26" t="n">
        <v>0</v>
      </c>
      <c r="S210" s="26" t="n">
        <v>8</v>
      </c>
      <c r="T210" s="26" t="n">
        <v>8</v>
      </c>
      <c r="U210" s="26" t="n">
        <v>8</v>
      </c>
      <c r="V210" s="26" t="n">
        <v>8</v>
      </c>
      <c r="W210" s="26" t="n">
        <v>8</v>
      </c>
      <c r="X210" s="26" t="n">
        <v>0</v>
      </c>
      <c r="Y210" s="26" t="n">
        <v>0</v>
      </c>
      <c r="Z210" s="26" t="n">
        <v>8</v>
      </c>
      <c r="AA210" s="26" t="n">
        <v>8</v>
      </c>
      <c r="AB210" s="26" t="n">
        <v>8</v>
      </c>
      <c r="AC210" s="26" t="n">
        <v>7</v>
      </c>
      <c r="AD210" s="26" t="n">
        <v>0</v>
      </c>
      <c r="AE210" s="26" t="n">
        <v>0</v>
      </c>
      <c r="AF210" s="26" t="n">
        <v>0</v>
      </c>
      <c r="AG210" s="26" t="n">
        <v>8</v>
      </c>
      <c r="AH210" s="26" t="n">
        <v>8</v>
      </c>
      <c r="AI210" s="26" t="n">
        <v>8</v>
      </c>
      <c r="AJ210" s="26" t="n">
        <v>8</v>
      </c>
      <c r="AK210" s="26" t="n"/>
      <c r="AL210" s="26" t="n"/>
      <c r="AM210" s="26">
        <f>COUNT(IF(SUM(H208,H206,H209,H207)&gt;0,1,"FALSE"),IF(SUM(I206,I208,I209,I207)&gt;0,1,"FALSE"),IF(SUM(J208,J206,J207,J209)&gt;0,1,"FALSE"),IF(SUM(K207,K209,K206,K208)&gt;0,1,"FALSE"),IF(SUM(L209,L207,L208,L206)&gt;0,1,"FALSE"),IF(SUM(M209,M208,M207,M206)&gt;0,1,"FALSE"),IF(SUM(N209,N208,N206,N207)&gt;0,1,"FALSE"),IF(SUM(O206,O209,O208)&gt;0,1,"FALSE"),IF(SUM(P209,P206,P208)&gt;0,1,"FALSE"),IF(SUM(Q206,Q208,Q209)&gt;0,1,"FALSE"),IF(SUM(R208,R206,R209)&gt;0,1,"FALSE"),IF(SUM(S206,S209,S208)&gt;0,1,"FALSE"),IF(SUM(T209,T208,T206)&gt;0,1,"FALSE"),IF(SUM(U209,U208,U206)&gt;0,1,"FALSE"),IF(SUM(V206,V209,V208)&gt;0,1,"FALSE"),IF(SUM(W208,W206,W209)&gt;0,1,"FALSE"),IF(SUM(X209,X206,X208)&gt;0,1,"FALSE"),IF(SUM(Y208,Y206,Y209)&gt;0,1,"FALSE"),IF(SUM(Z206,Z209,Z208)&gt;0,1,"FALSE"),IF(SUM(AA208,AA209,AA206)&gt;0,1,"FALSE"),IF(SUM(AB208,AB206,AB209)&gt;0,1,"FALSE"),IF(SUM(AC206,AC209,AC208)&gt;0,1,"FALSE"),IF(SUM(AD208,AD209,AD206)&gt;0,1,"FALSE"),IF(SUM(AE208,AE209,AE206)&gt;0,1,"FALSE"),IF(SUM(AF209,AF206,AF208)&gt;0,1,"FALSE"),IF(SUM(AG208,AG206,AG209)&gt;0,1,"FALSE"),IF(SUM(AH208,AH209,AH206)&gt;0,1,"FALSE"),IF(SUM(AI209,AI208,AI206)&gt;0,1,"FALSE"),IF(SUM(AJ209,AJ206,AJ208)&gt;0,1,"FALSE"))</f>
        <v/>
      </c>
      <c r="AN210" s="26" t="n"/>
      <c r="AO210" s="26">
        <f>MAX(AO206:AO209)</f>
        <v/>
      </c>
      <c r="AP210" s="26">
        <f>MAX(AP206:AP209)</f>
        <v/>
      </c>
      <c r="AQ210" s="26">
        <f>MAX(AQ206:AQ209)</f>
        <v/>
      </c>
      <c r="AR210" s="26">
        <f>MAX(AR206:AR209)</f>
        <v/>
      </c>
      <c r="AS210" s="26">
        <f>SUM(AS206:AS209)</f>
        <v/>
      </c>
      <c r="AT210" s="26">
        <f>SUM(AT206:AT209)</f>
        <v/>
      </c>
      <c r="AU210" s="26">
        <f>SUM(AU206:AU209)</f>
        <v/>
      </c>
      <c r="AV210" s="26">
        <f>SUM(AV206:AV209)</f>
        <v/>
      </c>
      <c r="AW210" s="26">
        <f>SUM(AW206:AW209)</f>
        <v/>
      </c>
    </row>
    <row r="211" spans="1:49">
      <c r="A211" s="24" t="n">
        <v>205</v>
      </c>
      <c r="B211" s="24" t="s">
        <v>140</v>
      </c>
      <c r="C211" s="24" t="s">
        <v>138</v>
      </c>
      <c r="D211" s="24" t="s">
        <v>141</v>
      </c>
      <c r="E211" s="24" t="s">
        <v>43</v>
      </c>
      <c r="F211" s="24" t="s">
        <v>32</v>
      </c>
      <c r="G211" s="24" t="n"/>
      <c r="H211" s="24" t="n">
        <v>1.38333</v>
      </c>
      <c r="I211" s="24" t="n"/>
      <c r="J211" s="24" t="s">
        <v>7</v>
      </c>
      <c r="K211" s="24" t="s">
        <v>7</v>
      </c>
      <c r="L211" s="24" t="n"/>
      <c r="M211" s="24" t="n">
        <v>6.01667</v>
      </c>
      <c r="N211" s="24" t="n">
        <v>8</v>
      </c>
      <c r="O211" s="24" t="n">
        <v>8</v>
      </c>
      <c r="P211" s="24" t="n">
        <v>7.85</v>
      </c>
      <c r="Q211" s="24" t="s">
        <v>7</v>
      </c>
      <c r="R211" s="24" t="s">
        <v>7</v>
      </c>
      <c r="S211" s="24" t="n">
        <v>8</v>
      </c>
      <c r="T211" s="24" t="n">
        <v>8</v>
      </c>
      <c r="U211" s="24" t="n">
        <v>8</v>
      </c>
      <c r="V211" s="24" t="n">
        <v>8</v>
      </c>
      <c r="W211" s="24" t="n">
        <v>8</v>
      </c>
      <c r="X211" s="24" t="s">
        <v>7</v>
      </c>
      <c r="Y211" s="24" t="s">
        <v>7</v>
      </c>
      <c r="Z211" s="24" t="n">
        <v>8</v>
      </c>
      <c r="AA211" s="24" t="n">
        <v>8</v>
      </c>
      <c r="AB211" s="24" t="n">
        <v>8</v>
      </c>
      <c r="AC211" s="24" t="n">
        <v>7</v>
      </c>
      <c r="AD211" s="24" t="s">
        <v>7</v>
      </c>
      <c r="AE211" s="24" t="s">
        <v>7</v>
      </c>
      <c r="AF211" s="24" t="s">
        <v>7</v>
      </c>
      <c r="AG211" s="24" t="n">
        <v>8</v>
      </c>
      <c r="AH211" s="24" t="n">
        <v>8</v>
      </c>
      <c r="AI211" s="24" t="n">
        <v>8</v>
      </c>
      <c r="AJ211" s="24" t="n">
        <v>8</v>
      </c>
      <c r="AK211" s="24" t="n"/>
      <c r="AL211" s="24" t="n"/>
      <c r="AM211" s="25">
        <f>COUNT(H211:AL211)</f>
        <v/>
      </c>
      <c r="AN211" s="24" t="n"/>
      <c r="AO211" s="25">
        <f>COUNTIF(H211:AL211,"О")</f>
        <v/>
      </c>
      <c r="AP211" s="25">
        <f>COUNTIF(H211:AL211,"От")</f>
        <v/>
      </c>
      <c r="AQ211" s="25">
        <f>COUNTIF(H211:AL211,"Б")</f>
        <v/>
      </c>
      <c r="AR211" s="25">
        <f>COUNTIF(H211:AL211,"Н")</f>
        <v/>
      </c>
      <c r="AS211" s="24" t="n"/>
      <c r="AT211" s="25">
        <f>SUM(H211:AL211)</f>
        <v/>
      </c>
      <c r="AU211" s="24" t="n"/>
      <c r="AV211" s="25">
        <f>SUM(J211,K211,Q211,R211,X211,Y211,AD211,AE211,AF211)</f>
        <v/>
      </c>
      <c r="AW211" s="24" t="n"/>
    </row>
    <row r="212" spans="1:49">
      <c r="A212" s="24" t="n">
        <v>206</v>
      </c>
      <c r="B212" s="24" t="s">
        <v>140</v>
      </c>
      <c r="C212" s="24" t="s">
        <v>138</v>
      </c>
      <c r="D212" s="24" t="s">
        <v>141</v>
      </c>
      <c r="E212" s="24" t="s">
        <v>133</v>
      </c>
      <c r="F212" s="24" t="s">
        <v>32</v>
      </c>
      <c r="G212" s="24" t="n"/>
      <c r="H212" s="24" t="n"/>
      <c r="I212" s="24" t="n"/>
      <c r="J212" s="24" t="n"/>
      <c r="K212" s="24" t="n"/>
      <c r="L212" s="24" t="n"/>
      <c r="M212" s="24" t="n"/>
      <c r="N212" s="24" t="n"/>
      <c r="O212" s="24" t="n"/>
      <c r="P212" s="24" t="n"/>
      <c r="Q212" s="24" t="n"/>
      <c r="R212" s="24" t="n"/>
      <c r="S212" s="24" t="n"/>
      <c r="T212" s="24" t="n"/>
      <c r="U212" s="24" t="n"/>
      <c r="V212" s="24" t="n"/>
      <c r="W212" s="24" t="n"/>
      <c r="X212" s="24" t="n"/>
      <c r="Y212" s="24" t="n"/>
      <c r="Z212" s="24" t="n"/>
      <c r="AA212" s="24" t="n"/>
      <c r="AB212" s="24" t="n"/>
      <c r="AC212" s="24" t="n"/>
      <c r="AD212" s="24" t="n"/>
      <c r="AE212" s="24" t="n"/>
      <c r="AF212" s="24" t="n"/>
      <c r="AG212" s="24" t="n"/>
      <c r="AH212" s="24" t="n"/>
      <c r="AI212" s="24" t="n"/>
      <c r="AJ212" s="24" t="n"/>
      <c r="AK212" s="24" t="n"/>
      <c r="AL212" s="24" t="n"/>
      <c r="AM212" s="25">
        <f>COUNT(H212:AL212)</f>
        <v/>
      </c>
      <c r="AN212" s="24" t="n"/>
      <c r="AO212" s="24" t="n"/>
      <c r="AP212" s="24" t="n"/>
      <c r="AQ212" s="24" t="n"/>
      <c r="AR212" s="24" t="n"/>
      <c r="AS212" s="24" t="n"/>
      <c r="AT212" s="25">
        <f>SUM(H212:AL212)</f>
        <v/>
      </c>
      <c r="AU212" s="24" t="n"/>
      <c r="AV212" s="25">
        <f>SUM(J212,K212,Q212,R212,X212,Y212,AD212,AE212,AF212)</f>
        <v/>
      </c>
      <c r="AW212" s="24" t="n"/>
    </row>
    <row r="213" spans="1:49">
      <c r="A213" s="24" t="n">
        <v>207</v>
      </c>
      <c r="B213" s="24" t="s">
        <v>140</v>
      </c>
      <c r="C213" s="24" t="s">
        <v>138</v>
      </c>
      <c r="D213" s="24" t="s">
        <v>141</v>
      </c>
      <c r="E213" s="24" t="s">
        <v>134</v>
      </c>
      <c r="F213" s="24" t="s">
        <v>32</v>
      </c>
      <c r="G213" s="24" t="n"/>
      <c r="H213" s="24" t="n"/>
      <c r="I213" s="24" t="n"/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  <c r="AC213" s="24" t="n"/>
      <c r="AD213" s="24" t="n"/>
      <c r="AE213" s="24" t="n"/>
      <c r="AF213" s="24" t="n"/>
      <c r="AG213" s="24" t="n"/>
      <c r="AH213" s="24" t="n"/>
      <c r="AI213" s="24" t="n"/>
      <c r="AJ213" s="24" t="n"/>
      <c r="AK213" s="24" t="n"/>
      <c r="AL213" s="24" t="n"/>
      <c r="AM213" s="25">
        <f>COUNT(H213:AL213)</f>
        <v/>
      </c>
      <c r="AN213" s="24" t="n"/>
      <c r="AO213" s="24" t="n"/>
      <c r="AP213" s="24" t="n"/>
      <c r="AQ213" s="24" t="n"/>
      <c r="AR213" s="24" t="n"/>
      <c r="AS213" s="24" t="n"/>
      <c r="AT213" s="25">
        <f>SUM(H213:AL213)</f>
        <v/>
      </c>
      <c r="AU213" s="24" t="n"/>
      <c r="AV213" s="25">
        <f>SUM(J213,K213,Q213,R213,X213,Y213,AD213,AE213,AF213)</f>
        <v/>
      </c>
      <c r="AW213" s="24" t="n"/>
    </row>
    <row r="214" spans="1:49">
      <c r="A214" s="24" t="n">
        <v>208</v>
      </c>
      <c r="B214" s="24" t="s">
        <v>140</v>
      </c>
      <c r="C214" s="24" t="s">
        <v>138</v>
      </c>
      <c r="D214" s="24" t="s">
        <v>141</v>
      </c>
      <c r="E214" s="24" t="s">
        <v>135</v>
      </c>
      <c r="F214" s="24" t="s">
        <v>32</v>
      </c>
      <c r="G214" s="24" t="n"/>
      <c r="H214" s="24" t="n"/>
      <c r="I214" s="24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  <c r="AC214" s="24" t="n"/>
      <c r="AD214" s="24" t="n"/>
      <c r="AE214" s="24" t="n"/>
      <c r="AF214" s="24" t="n"/>
      <c r="AG214" s="24" t="n"/>
      <c r="AH214" s="24" t="n"/>
      <c r="AI214" s="24" t="n"/>
      <c r="AJ214" s="24" t="n"/>
      <c r="AK214" s="24" t="n"/>
      <c r="AL214" s="24" t="n"/>
      <c r="AM214" s="25">
        <f>COUNT(H214:AL214)</f>
        <v/>
      </c>
      <c r="AN214" s="24" t="n"/>
      <c r="AO214" s="24" t="n"/>
      <c r="AP214" s="24" t="n"/>
      <c r="AQ214" s="24" t="n"/>
      <c r="AR214" s="24" t="n"/>
      <c r="AS214" s="24" t="n"/>
      <c r="AT214" s="25">
        <f>SUM(H214:AL214)</f>
        <v/>
      </c>
      <c r="AU214" s="24" t="n"/>
      <c r="AV214" s="25">
        <f>SUM(J214,K214,Q214,R214,X214,Y214,AD214,AE214,AF214)</f>
        <v/>
      </c>
      <c r="AW214" s="24" t="n"/>
    </row>
    <row r="215" spans="1:49" ht="15.75" customHeight="1" s="55">
      <c r="A215" s="24" t="n">
        <v>209</v>
      </c>
      <c r="B215" s="24" t="s">
        <v>140</v>
      </c>
      <c r="C215" s="24" t="s">
        <v>138</v>
      </c>
      <c r="D215" s="24" t="s">
        <v>141</v>
      </c>
      <c r="E215" s="24" t="s">
        <v>65</v>
      </c>
      <c r="F215" s="24" t="s">
        <v>32</v>
      </c>
      <c r="G215" s="24" t="n"/>
      <c r="H215" s="27" t="n">
        <v>6.61667</v>
      </c>
      <c r="I215" s="27" t="n">
        <v>8</v>
      </c>
      <c r="J215" s="24" t="n"/>
      <c r="K215" s="24" t="n"/>
      <c r="L215" s="27" t="n">
        <v>8</v>
      </c>
      <c r="M215" s="27" t="n">
        <v>1.98333</v>
      </c>
      <c r="N215" s="24" t="n"/>
      <c r="O215" s="24" t="n"/>
      <c r="P215" s="27" t="n">
        <v>0.15</v>
      </c>
      <c r="Q215" s="24" t="n"/>
      <c r="R215" s="24" t="n"/>
      <c r="S215" s="24" t="n"/>
      <c r="T215" s="24" t="n"/>
      <c r="U215" s="24" t="n"/>
      <c r="V215" s="24" t="n"/>
      <c r="W215" s="24" t="n"/>
      <c r="X215" s="24" t="n"/>
      <c r="Y215" s="24" t="n"/>
      <c r="Z215" s="24" t="n"/>
      <c r="AA215" s="24" t="n"/>
      <c r="AB215" s="24" t="n"/>
      <c r="AC215" s="24" t="n"/>
      <c r="AD215" s="24" t="n"/>
      <c r="AE215" s="24" t="n"/>
      <c r="AF215" s="24" t="n"/>
      <c r="AG215" s="24" t="n"/>
      <c r="AH215" s="24" t="n"/>
      <c r="AI215" s="24" t="n"/>
      <c r="AJ215" s="24" t="n"/>
      <c r="AK215" s="24" t="n"/>
      <c r="AL215" s="24" t="n"/>
      <c r="AM215" s="25">
        <f>COUNT(H215:AL215)</f>
        <v/>
      </c>
      <c r="AN215" s="24" t="n"/>
      <c r="AO215" s="24" t="n"/>
      <c r="AP215" s="24" t="n"/>
      <c r="AQ215" s="24" t="n"/>
      <c r="AR215" s="24" t="n"/>
      <c r="AS215" s="24" t="n"/>
      <c r="AT215" s="25">
        <f>SUM(H215:AL215)</f>
        <v/>
      </c>
      <c r="AU215" s="24" t="n"/>
      <c r="AV215" s="25">
        <f>SUM(J215,K215,Q215,R215,X215,Y215,AD215,AE215,AF215)</f>
        <v/>
      </c>
      <c r="AW215" s="24" t="n"/>
    </row>
    <row r="216" spans="1:49">
      <c r="A216" s="26" t="n">
        <v>210</v>
      </c>
      <c r="B216" s="26" t="s">
        <v>140</v>
      </c>
      <c r="C216" s="26" t="s">
        <v>138</v>
      </c>
      <c r="D216" s="26" t="s">
        <v>141</v>
      </c>
      <c r="E216" s="26" t="s">
        <v>33</v>
      </c>
      <c r="F216" s="26" t="n"/>
      <c r="G216" s="26" t="n"/>
      <c r="H216" s="26" t="n">
        <v>8</v>
      </c>
      <c r="I216" s="26" t="n">
        <v>8</v>
      </c>
      <c r="J216" s="26" t="n">
        <v>0</v>
      </c>
      <c r="K216" s="26" t="n">
        <v>0</v>
      </c>
      <c r="L216" s="26" t="n">
        <v>8</v>
      </c>
      <c r="M216" s="26" t="n">
        <v>8</v>
      </c>
      <c r="N216" s="26" t="n">
        <v>8</v>
      </c>
      <c r="O216" s="26" t="n">
        <v>8</v>
      </c>
      <c r="P216" s="26" t="n">
        <v>8</v>
      </c>
      <c r="Q216" s="26" t="n">
        <v>0</v>
      </c>
      <c r="R216" s="26" t="n">
        <v>0</v>
      </c>
      <c r="S216" s="26" t="n">
        <v>8</v>
      </c>
      <c r="T216" s="26" t="n">
        <v>8</v>
      </c>
      <c r="U216" s="26" t="n">
        <v>8</v>
      </c>
      <c r="V216" s="26" t="n">
        <v>8</v>
      </c>
      <c r="W216" s="26" t="n">
        <v>8</v>
      </c>
      <c r="X216" s="26" t="n">
        <v>0</v>
      </c>
      <c r="Y216" s="26" t="n">
        <v>0</v>
      </c>
      <c r="Z216" s="26" t="n">
        <v>8</v>
      </c>
      <c r="AA216" s="26" t="n">
        <v>8</v>
      </c>
      <c r="AB216" s="26" t="n">
        <v>8</v>
      </c>
      <c r="AC216" s="26" t="n">
        <v>7</v>
      </c>
      <c r="AD216" s="26" t="n">
        <v>0</v>
      </c>
      <c r="AE216" s="26" t="n">
        <v>0</v>
      </c>
      <c r="AF216" s="26" t="n">
        <v>0</v>
      </c>
      <c r="AG216" s="26" t="n">
        <v>8</v>
      </c>
      <c r="AH216" s="26" t="n">
        <v>8</v>
      </c>
      <c r="AI216" s="26" t="n">
        <v>8</v>
      </c>
      <c r="AJ216" s="26" t="n">
        <v>8</v>
      </c>
      <c r="AK216" s="26" t="n"/>
      <c r="AL216" s="26" t="n"/>
      <c r="AM216" s="26">
        <f>COUNT(IF(SUM(H211,H214,H212,H213,H215)&gt;0,1,"FALSE"),IF(SUM(I214,I215,I211,I213,I212)&gt;0,1,"FALSE"),IF(SUM(J215,J214,J212,J211,J213)&gt;0,1,"FALSE"),IF(SUM(K214,K212,K211,K215,K213)&gt;0,1,"FALSE"),IF(SUM(L215,L214,L211,L212,L213)&gt;0,1,"FALSE"),IF(SUM(M215,M213,M211,M214,M212)&gt;0,1,"FALSE"),IF(SUM(N212,N214,N213,N211)&gt;0,1,"FALSE"),IF(SUM(O211,O213,O214)&gt;0,1,"FALSE"),IF(SUM(P215,P211,P214,P213)&gt;0,1,"FALSE"),IF(SUM(Q213,Q214,Q211)&gt;0,1,"FALSE"),IF(SUM(R211,R214,R213)&gt;0,1,"FALSE"),IF(SUM(S214,S213,S211)&gt;0,1,"FALSE"),IF(SUM(T211,T214,T213)&gt;0,1,"FALSE"),IF(SUM(U211,U214,U213)&gt;0,1,"FALSE"),IF(SUM(V213,V211,V214)&gt;0,1,"FALSE"),IF(SUM(W213,W211,W214)&gt;0,1,"FALSE"),IF(SUM(X213,X211,X214)&gt;0,1,"FALSE"),IF(SUM(Y213,Y211,Y214)&gt;0,1,"FALSE"),IF(SUM(Z211,Z213,Z214)&gt;0,1,"FALSE"),IF(SUM(AA211,AA213,AA214)&gt;0,1,"FALSE"),IF(SUM(AB211,AB213,AB214)&gt;0,1,"FALSE"),IF(SUM(AC214,AC211,AC213)&gt;0,1,"FALSE"),IF(SUM(AD213,AD211,AD214)&gt;0,1,"FALSE"),IF(SUM(AE214,AE213,AE211)&gt;0,1,"FALSE"),IF(SUM(AF211,AF214,AF213)&gt;0,1,"FALSE"),IF(SUM(AG211,AG213,AG214)&gt;0,1,"FALSE"),IF(SUM(AH213,AH211,AH214)&gt;0,1,"FALSE"),IF(SUM(AI213,AI214,AI211)&gt;0,1,"FALSE"),IF(SUM(AJ213,AJ214,AJ211)&gt;0,1,"FALSE"))</f>
        <v/>
      </c>
      <c r="AN216" s="26" t="n"/>
      <c r="AO216" s="26">
        <f>MAX(AO211:AO215)</f>
        <v/>
      </c>
      <c r="AP216" s="26">
        <f>MAX(AP211:AP215)</f>
        <v/>
      </c>
      <c r="AQ216" s="26">
        <f>MAX(AQ211:AQ215)</f>
        <v/>
      </c>
      <c r="AR216" s="26">
        <f>MAX(AR211:AR215)</f>
        <v/>
      </c>
      <c r="AS216" s="26">
        <f>SUM(AS211:AS215)</f>
        <v/>
      </c>
      <c r="AT216" s="26">
        <f>SUM(AT211:AT215)</f>
        <v/>
      </c>
      <c r="AU216" s="26">
        <f>SUM(AU211:AU215)</f>
        <v/>
      </c>
      <c r="AV216" s="26">
        <f>SUM(AV211:AV215)</f>
        <v/>
      </c>
      <c r="AW216" s="26">
        <f>SUM(AW211:AW215)</f>
        <v/>
      </c>
    </row>
    <row r="217" spans="1:49">
      <c r="A217" s="24" t="n">
        <v>211</v>
      </c>
      <c r="B217" s="24" t="s">
        <v>142</v>
      </c>
      <c r="C217" s="24" t="s">
        <v>138</v>
      </c>
      <c r="D217" s="24" t="s">
        <v>139</v>
      </c>
      <c r="E217" s="24" t="s">
        <v>43</v>
      </c>
      <c r="F217" s="24" t="s">
        <v>32</v>
      </c>
      <c r="G217" s="24" t="n"/>
      <c r="H217" s="24" t="n">
        <v>8</v>
      </c>
      <c r="I217" s="24" t="n">
        <v>8</v>
      </c>
      <c r="J217" s="24" t="s">
        <v>7</v>
      </c>
      <c r="K217" s="24" t="s">
        <v>7</v>
      </c>
      <c r="L217" s="24" t="n">
        <v>8</v>
      </c>
      <c r="M217" s="24" t="n">
        <v>8</v>
      </c>
      <c r="N217" s="24" t="n">
        <v>8</v>
      </c>
      <c r="O217" s="24" t="n">
        <v>8</v>
      </c>
      <c r="P217" s="24" t="n">
        <v>8</v>
      </c>
      <c r="Q217" s="24" t="s">
        <v>7</v>
      </c>
      <c r="R217" s="24" t="s">
        <v>7</v>
      </c>
      <c r="S217" s="24" t="n">
        <v>8</v>
      </c>
      <c r="T217" s="24" t="n">
        <v>8</v>
      </c>
      <c r="U217" s="24" t="n">
        <v>8</v>
      </c>
      <c r="V217" s="24" t="n">
        <v>8</v>
      </c>
      <c r="W217" s="24" t="n">
        <v>8</v>
      </c>
      <c r="X217" s="24" t="s">
        <v>7</v>
      </c>
      <c r="Y217" s="24" t="s">
        <v>7</v>
      </c>
      <c r="Z217" s="24" t="n">
        <v>8</v>
      </c>
      <c r="AA217" s="24" t="n">
        <v>8</v>
      </c>
      <c r="AB217" s="24" t="n">
        <v>8</v>
      </c>
      <c r="AC217" s="24" t="n">
        <v>7</v>
      </c>
      <c r="AD217" s="24" t="s">
        <v>7</v>
      </c>
      <c r="AE217" s="24" t="s">
        <v>7</v>
      </c>
      <c r="AF217" s="24" t="s">
        <v>7</v>
      </c>
      <c r="AG217" s="24" t="n">
        <v>8</v>
      </c>
      <c r="AH217" s="24" t="n">
        <v>8</v>
      </c>
      <c r="AI217" s="24" t="n">
        <v>8</v>
      </c>
      <c r="AJ217" s="24" t="n">
        <v>8</v>
      </c>
      <c r="AK217" s="24" t="n"/>
      <c r="AL217" s="24" t="n"/>
      <c r="AM217" s="25">
        <f>COUNT(H217:AL217)</f>
        <v/>
      </c>
      <c r="AN217" s="24" t="n"/>
      <c r="AO217" s="25">
        <f>COUNTIF(H217:AL217,"О")</f>
        <v/>
      </c>
      <c r="AP217" s="25">
        <f>COUNTIF(H217:AL217,"От")</f>
        <v/>
      </c>
      <c r="AQ217" s="25">
        <f>COUNTIF(H217:AL217,"Б")</f>
        <v/>
      </c>
      <c r="AR217" s="25">
        <f>COUNTIF(H217:AL217,"Н")</f>
        <v/>
      </c>
      <c r="AS217" s="24" t="n"/>
      <c r="AT217" s="25">
        <f>SUM(H217:AL217)</f>
        <v/>
      </c>
      <c r="AU217" s="24" t="n"/>
      <c r="AV217" s="25">
        <f>SUM(J217,K217,Q217,R217,X217,Y217,AD217,AE217,AF217)</f>
        <v/>
      </c>
      <c r="AW217" s="24" t="n"/>
    </row>
    <row r="218" spans="1:49">
      <c r="A218" s="24" t="n">
        <v>212</v>
      </c>
      <c r="B218" s="24" t="s">
        <v>142</v>
      </c>
      <c r="C218" s="24" t="s">
        <v>138</v>
      </c>
      <c r="D218" s="24" t="s">
        <v>139</v>
      </c>
      <c r="E218" s="24" t="s">
        <v>133</v>
      </c>
      <c r="F218" s="24" t="s">
        <v>32</v>
      </c>
      <c r="G218" s="24" t="n"/>
      <c r="H218" s="24" t="n"/>
      <c r="I218" s="24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  <c r="AC218" s="24" t="n"/>
      <c r="AD218" s="24" t="n"/>
      <c r="AE218" s="24" t="n"/>
      <c r="AF218" s="24" t="n"/>
      <c r="AG218" s="24" t="n"/>
      <c r="AH218" s="24" t="n"/>
      <c r="AI218" s="24" t="n"/>
      <c r="AJ218" s="24" t="n"/>
      <c r="AK218" s="24" t="n"/>
      <c r="AL218" s="24" t="n"/>
      <c r="AM218" s="25">
        <f>COUNT(H218:AL218)</f>
        <v/>
      </c>
      <c r="AN218" s="24" t="n"/>
      <c r="AO218" s="24" t="n"/>
      <c r="AP218" s="24" t="n"/>
      <c r="AQ218" s="24" t="n"/>
      <c r="AR218" s="24" t="n"/>
      <c r="AS218" s="24" t="n"/>
      <c r="AT218" s="25">
        <f>SUM(H218:AL218)</f>
        <v/>
      </c>
      <c r="AU218" s="24" t="n"/>
      <c r="AV218" s="25">
        <f>SUM(J218,K218,Q218,R218,X218,Y218,AD218,AE218,AF218)</f>
        <v/>
      </c>
      <c r="AW218" s="24" t="n"/>
    </row>
    <row r="219" spans="1:49">
      <c r="A219" s="24" t="n">
        <v>213</v>
      </c>
      <c r="B219" s="24" t="s">
        <v>142</v>
      </c>
      <c r="C219" s="24" t="s">
        <v>138</v>
      </c>
      <c r="D219" s="24" t="s">
        <v>139</v>
      </c>
      <c r="E219" s="24" t="s">
        <v>134</v>
      </c>
      <c r="F219" s="24" t="s">
        <v>32</v>
      </c>
      <c r="G219" s="24" t="n"/>
      <c r="H219" s="24" t="n"/>
      <c r="I219" s="24" t="n"/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  <c r="AC219" s="24" t="n"/>
      <c r="AD219" s="24" t="n"/>
      <c r="AE219" s="24" t="n"/>
      <c r="AF219" s="24" t="n"/>
      <c r="AG219" s="24" t="n"/>
      <c r="AH219" s="24" t="n"/>
      <c r="AI219" s="24" t="n"/>
      <c r="AJ219" s="24" t="n"/>
      <c r="AK219" s="24" t="n"/>
      <c r="AL219" s="24" t="n"/>
      <c r="AM219" s="25">
        <f>COUNT(H219:AL219)</f>
        <v/>
      </c>
      <c r="AN219" s="24" t="n"/>
      <c r="AO219" s="24" t="n"/>
      <c r="AP219" s="24" t="n"/>
      <c r="AQ219" s="24" t="n"/>
      <c r="AR219" s="24" t="n"/>
      <c r="AS219" s="24" t="n"/>
      <c r="AT219" s="25">
        <f>SUM(H219:AL219)</f>
        <v/>
      </c>
      <c r="AU219" s="24" t="n"/>
      <c r="AV219" s="25">
        <f>SUM(J219,K219,Q219,R219,X219,Y219,AD219,AE219,AF219)</f>
        <v/>
      </c>
      <c r="AW219" s="24" t="n"/>
    </row>
    <row r="220" spans="1:49">
      <c r="A220" s="24" t="n">
        <v>214</v>
      </c>
      <c r="B220" s="24" t="s">
        <v>142</v>
      </c>
      <c r="C220" s="24" t="s">
        <v>138</v>
      </c>
      <c r="D220" s="24" t="s">
        <v>139</v>
      </c>
      <c r="E220" s="24" t="s">
        <v>135</v>
      </c>
      <c r="F220" s="24" t="s">
        <v>32</v>
      </c>
      <c r="G220" s="24" t="n"/>
      <c r="H220" s="24" t="n"/>
      <c r="I220" s="2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  <c r="AC220" s="24" t="n"/>
      <c r="AD220" s="24" t="n"/>
      <c r="AE220" s="24" t="n"/>
      <c r="AF220" s="24" t="n"/>
      <c r="AG220" s="24" t="n"/>
      <c r="AH220" s="24" t="n"/>
      <c r="AI220" s="24" t="n"/>
      <c r="AJ220" s="24" t="n"/>
      <c r="AK220" s="24" t="n"/>
      <c r="AL220" s="24" t="n"/>
      <c r="AM220" s="25">
        <f>COUNT(H220:AL220)</f>
        <v/>
      </c>
      <c r="AN220" s="24" t="n"/>
      <c r="AO220" s="24" t="n"/>
      <c r="AP220" s="24" t="n"/>
      <c r="AQ220" s="24" t="n"/>
      <c r="AR220" s="24" t="n"/>
      <c r="AS220" s="24" t="n"/>
      <c r="AT220" s="25">
        <f>SUM(H220:AL220)</f>
        <v/>
      </c>
      <c r="AU220" s="24" t="n"/>
      <c r="AV220" s="25">
        <f>SUM(J220,K220,Q220,R220,X220,Y220,AD220,AE220,AF220)</f>
        <v/>
      </c>
      <c r="AW220" s="24" t="n"/>
    </row>
    <row r="221" spans="1:49">
      <c r="A221" s="26" t="n">
        <v>215</v>
      </c>
      <c r="B221" s="26" t="s">
        <v>142</v>
      </c>
      <c r="C221" s="26" t="s">
        <v>138</v>
      </c>
      <c r="D221" s="26" t="s">
        <v>139</v>
      </c>
      <c r="E221" s="26" t="s">
        <v>33</v>
      </c>
      <c r="F221" s="26" t="n"/>
      <c r="G221" s="26" t="n"/>
      <c r="H221" s="26" t="n">
        <v>8</v>
      </c>
      <c r="I221" s="26" t="n">
        <v>8</v>
      </c>
      <c r="J221" s="26" t="n">
        <v>0</v>
      </c>
      <c r="K221" s="26" t="n">
        <v>0</v>
      </c>
      <c r="L221" s="26" t="n">
        <v>8</v>
      </c>
      <c r="M221" s="26" t="n">
        <v>8</v>
      </c>
      <c r="N221" s="26" t="n">
        <v>8</v>
      </c>
      <c r="O221" s="26" t="n">
        <v>8</v>
      </c>
      <c r="P221" s="26" t="n">
        <v>8</v>
      </c>
      <c r="Q221" s="26" t="n">
        <v>0</v>
      </c>
      <c r="R221" s="26" t="n">
        <v>0</v>
      </c>
      <c r="S221" s="26" t="n">
        <v>8</v>
      </c>
      <c r="T221" s="26" t="n">
        <v>8</v>
      </c>
      <c r="U221" s="26" t="n">
        <v>8</v>
      </c>
      <c r="V221" s="26" t="n">
        <v>8</v>
      </c>
      <c r="W221" s="26" t="n">
        <v>8</v>
      </c>
      <c r="X221" s="26" t="n">
        <v>0</v>
      </c>
      <c r="Y221" s="26" t="n">
        <v>0</v>
      </c>
      <c r="Z221" s="26" t="n">
        <v>8</v>
      </c>
      <c r="AA221" s="26" t="n">
        <v>8</v>
      </c>
      <c r="AB221" s="26" t="n">
        <v>8</v>
      </c>
      <c r="AC221" s="26" t="n">
        <v>7</v>
      </c>
      <c r="AD221" s="26" t="n">
        <v>0</v>
      </c>
      <c r="AE221" s="26" t="n">
        <v>0</v>
      </c>
      <c r="AF221" s="26" t="n">
        <v>0</v>
      </c>
      <c r="AG221" s="26" t="n">
        <v>8</v>
      </c>
      <c r="AH221" s="26" t="n">
        <v>8</v>
      </c>
      <c r="AI221" s="26" t="n">
        <v>8</v>
      </c>
      <c r="AJ221" s="26" t="n">
        <v>8</v>
      </c>
      <c r="AK221" s="26" t="n"/>
      <c r="AL221" s="26" t="n"/>
      <c r="AM221" s="26">
        <f>COUNT(IF(SUM(H218,H220,H219,H217)&gt;0,1,"FALSE"),IF(SUM(I220,I218,I219,I217)&gt;0,1,"FALSE"),IF(SUM(J217,J219,J220,J218)&gt;0,1,"FALSE"),IF(SUM(K218,K220,K219,K217)&gt;0,1,"FALSE"),IF(SUM(L220,L217,L219,L218)&gt;0,1,"FALSE"),IF(SUM(M220,M218,M219,M217)&gt;0,1,"FALSE"),IF(SUM(N220,N219,N218,N217)&gt;0,1,"FALSE"),IF(SUM(O217,O220,O219)&gt;0,1,"FALSE"),IF(SUM(P217,P219,P220)&gt;0,1,"FALSE"),IF(SUM(Q217,Q220,Q219)&gt;0,1,"FALSE"),IF(SUM(R217,R219,R220)&gt;0,1,"FALSE"),IF(SUM(S217,S220,S219)&gt;0,1,"FALSE"),IF(SUM(T220,T217,T219)&gt;0,1,"FALSE"),IF(SUM(U217,U219,U220)&gt;0,1,"FALSE"),IF(SUM(V217,V220,V219)&gt;0,1,"FALSE"),IF(SUM(W219,W217,W220)&gt;0,1,"FALSE"),IF(SUM(X220,X219,X217)&gt;0,1,"FALSE"),IF(SUM(Y217,Y220,Y219)&gt;0,1,"FALSE"),IF(SUM(Z219,Z220,Z217)&gt;0,1,"FALSE"),IF(SUM(AA220,AA217,AA219)&gt;0,1,"FALSE"),IF(SUM(AB219,AB220,AB217)&gt;0,1,"FALSE"),IF(SUM(AC220,AC219,AC217)&gt;0,1,"FALSE"),IF(SUM(AD219,AD220,AD217)&gt;0,1,"FALSE"),IF(SUM(AE220,AE217,AE219)&gt;0,1,"FALSE"),IF(SUM(AF217,AF219,AF220)&gt;0,1,"FALSE"),IF(SUM(AG219,AG220,AG217)&gt;0,1,"FALSE"),IF(SUM(AH219,AH217,AH220)&gt;0,1,"FALSE"),IF(SUM(AI219,AI220,AI217)&gt;0,1,"FALSE"),IF(SUM(AJ217,AJ219,AJ220)&gt;0,1,"FALSE"))</f>
        <v/>
      </c>
      <c r="AN221" s="26" t="n"/>
      <c r="AO221" s="26">
        <f>MAX(AO217:AO220)</f>
        <v/>
      </c>
      <c r="AP221" s="26">
        <f>MAX(AP217:AP220)</f>
        <v/>
      </c>
      <c r="AQ221" s="26">
        <f>MAX(AQ217:AQ220)</f>
        <v/>
      </c>
      <c r="AR221" s="26">
        <f>MAX(AR217:AR220)</f>
        <v/>
      </c>
      <c r="AS221" s="26">
        <f>SUM(AS217:AS220)</f>
        <v/>
      </c>
      <c r="AT221" s="26">
        <f>SUM(AT217:AT220)</f>
        <v/>
      </c>
      <c r="AU221" s="26">
        <f>SUM(AU217:AU220)</f>
        <v/>
      </c>
      <c r="AV221" s="26">
        <f>SUM(AV217:AV220)</f>
        <v/>
      </c>
      <c r="AW221" s="26">
        <f>SUM(AW217:AW220)</f>
        <v/>
      </c>
    </row>
    <row r="222" spans="1:49" ht="15.75" customHeight="1" s="55">
      <c r="A222" s="24" t="n">
        <v>216</v>
      </c>
      <c r="B222" s="24" t="s">
        <v>143</v>
      </c>
      <c r="C222" s="24" t="s">
        <v>138</v>
      </c>
      <c r="D222" s="24" t="s">
        <v>139</v>
      </c>
      <c r="E222" s="24" t="s">
        <v>43</v>
      </c>
      <c r="F222" s="24" t="s">
        <v>32</v>
      </c>
      <c r="G222" s="24" t="n"/>
      <c r="H222" s="24" t="n">
        <v>8</v>
      </c>
      <c r="I222" s="27" t="s">
        <v>75</v>
      </c>
      <c r="J222" s="24" t="s">
        <v>7</v>
      </c>
      <c r="K222" s="24" t="s">
        <v>7</v>
      </c>
      <c r="L222" s="24" t="n">
        <v>8</v>
      </c>
      <c r="M222" s="24" t="n">
        <v>8</v>
      </c>
      <c r="N222" s="24" t="n">
        <v>8</v>
      </c>
      <c r="O222" s="24" t="n">
        <v>8</v>
      </c>
      <c r="P222" s="24" t="n">
        <v>8</v>
      </c>
      <c r="Q222" s="24" t="s">
        <v>7</v>
      </c>
      <c r="R222" s="24" t="s">
        <v>7</v>
      </c>
      <c r="S222" s="24" t="n">
        <v>8</v>
      </c>
      <c r="T222" s="24" t="n">
        <v>8</v>
      </c>
      <c r="U222" s="24" t="n">
        <v>8</v>
      </c>
      <c r="V222" s="24" t="n">
        <v>8</v>
      </c>
      <c r="W222" s="24" t="n">
        <v>8</v>
      </c>
      <c r="X222" s="24" t="s">
        <v>7</v>
      </c>
      <c r="Y222" s="24" t="s">
        <v>7</v>
      </c>
      <c r="Z222" s="24" t="n">
        <v>8</v>
      </c>
      <c r="AA222" s="24" t="n">
        <v>8</v>
      </c>
      <c r="AB222" s="24" t="n">
        <v>8</v>
      </c>
      <c r="AC222" s="24" t="n">
        <v>7</v>
      </c>
      <c r="AD222" s="24" t="s">
        <v>7</v>
      </c>
      <c r="AE222" s="24" t="s">
        <v>7</v>
      </c>
      <c r="AF222" s="24" t="s">
        <v>7</v>
      </c>
      <c r="AG222" s="24" t="n">
        <v>8</v>
      </c>
      <c r="AH222" s="24" t="n">
        <v>8</v>
      </c>
      <c r="AI222" s="24" t="n">
        <v>8</v>
      </c>
      <c r="AJ222" s="24" t="n">
        <v>8</v>
      </c>
      <c r="AK222" s="24" t="n"/>
      <c r="AL222" s="24" t="n"/>
      <c r="AM222" s="25">
        <f>COUNT(H222:AL222)</f>
        <v/>
      </c>
      <c r="AN222" s="24" t="n"/>
      <c r="AO222" s="25">
        <f>COUNTIF(H222:AL222,"О")</f>
        <v/>
      </c>
      <c r="AP222" s="25">
        <f>COUNTIF(H222:AL222,"От")</f>
        <v/>
      </c>
      <c r="AQ222" s="25">
        <f>COUNTIF(H222:AL222,"Б")</f>
        <v/>
      </c>
      <c r="AR222" s="25">
        <f>COUNTIF(H222:AL222,"Н")</f>
        <v/>
      </c>
      <c r="AS222" s="24" t="n"/>
      <c r="AT222" s="25">
        <f>SUM(H222:AL222)</f>
        <v/>
      </c>
      <c r="AU222" s="24" t="n"/>
      <c r="AV222" s="25">
        <f>SUM(J222,K222,Q222,R222,X222,Y222,AD222,AE222,AF222)</f>
        <v/>
      </c>
      <c r="AW222" s="24" t="n"/>
    </row>
    <row r="223" spans="1:49">
      <c r="A223" s="24" t="n">
        <v>217</v>
      </c>
      <c r="B223" s="24" t="s">
        <v>143</v>
      </c>
      <c r="C223" s="24" t="s">
        <v>138</v>
      </c>
      <c r="D223" s="24" t="s">
        <v>139</v>
      </c>
      <c r="E223" s="24" t="s">
        <v>133</v>
      </c>
      <c r="F223" s="24" t="s">
        <v>32</v>
      </c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24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4" t="n"/>
      <c r="AB223" s="24" t="n"/>
      <c r="AC223" s="24" t="n"/>
      <c r="AD223" s="24" t="n"/>
      <c r="AE223" s="24" t="n"/>
      <c r="AF223" s="24" t="n"/>
      <c r="AG223" s="24" t="n"/>
      <c r="AH223" s="24" t="n"/>
      <c r="AI223" s="24" t="n"/>
      <c r="AJ223" s="24" t="n"/>
      <c r="AK223" s="24" t="n"/>
      <c r="AL223" s="24" t="n"/>
      <c r="AM223" s="25">
        <f>COUNT(H223:AL223)</f>
        <v/>
      </c>
      <c r="AN223" s="24" t="n"/>
      <c r="AO223" s="24" t="n"/>
      <c r="AP223" s="24" t="n"/>
      <c r="AQ223" s="24" t="n"/>
      <c r="AR223" s="24" t="n"/>
      <c r="AS223" s="24" t="n"/>
      <c r="AT223" s="25">
        <f>SUM(H223:AL223)</f>
        <v/>
      </c>
      <c r="AU223" s="24" t="n"/>
      <c r="AV223" s="25">
        <f>SUM(J223,K223,Q223,R223,X223,Y223,AD223,AE223,AF223)</f>
        <v/>
      </c>
      <c r="AW223" s="24" t="n"/>
    </row>
    <row r="224" spans="1:49">
      <c r="A224" s="24" t="n">
        <v>218</v>
      </c>
      <c r="B224" s="24" t="s">
        <v>143</v>
      </c>
      <c r="C224" s="24" t="s">
        <v>138</v>
      </c>
      <c r="D224" s="24" t="s">
        <v>139</v>
      </c>
      <c r="E224" s="24" t="s">
        <v>134</v>
      </c>
      <c r="F224" s="24" t="s">
        <v>32</v>
      </c>
      <c r="G224" s="2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  <c r="AC224" s="24" t="n"/>
      <c r="AD224" s="24" t="n"/>
      <c r="AE224" s="24" t="n"/>
      <c r="AF224" s="24" t="n"/>
      <c r="AG224" s="24" t="n"/>
      <c r="AH224" s="24" t="n"/>
      <c r="AI224" s="24" t="n"/>
      <c r="AJ224" s="24" t="n"/>
      <c r="AK224" s="24" t="n"/>
      <c r="AL224" s="24" t="n"/>
      <c r="AM224" s="25">
        <f>COUNT(H224:AL224)</f>
        <v/>
      </c>
      <c r="AN224" s="24" t="n"/>
      <c r="AO224" s="24" t="n"/>
      <c r="AP224" s="24" t="n"/>
      <c r="AQ224" s="24" t="n"/>
      <c r="AR224" s="24" t="n"/>
      <c r="AS224" s="24" t="n"/>
      <c r="AT224" s="25">
        <f>SUM(H224:AL224)</f>
        <v/>
      </c>
      <c r="AU224" s="24" t="n"/>
      <c r="AV224" s="25">
        <f>SUM(J224,K224,Q224,R224,X224,Y224,AD224,AE224,AF224)</f>
        <v/>
      </c>
      <c r="AW224" s="24" t="n"/>
    </row>
    <row r="225" spans="1:49">
      <c r="A225" s="24" t="n">
        <v>219</v>
      </c>
      <c r="B225" s="24" t="s">
        <v>143</v>
      </c>
      <c r="C225" s="24" t="s">
        <v>138</v>
      </c>
      <c r="D225" s="24" t="s">
        <v>139</v>
      </c>
      <c r="E225" s="24" t="s">
        <v>135</v>
      </c>
      <c r="F225" s="24" t="s">
        <v>32</v>
      </c>
      <c r="G225" s="24" t="n"/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  <c r="AC225" s="24" t="n"/>
      <c r="AD225" s="24" t="n"/>
      <c r="AE225" s="24" t="n"/>
      <c r="AF225" s="24" t="n"/>
      <c r="AG225" s="24" t="n"/>
      <c r="AH225" s="24" t="n"/>
      <c r="AI225" s="24" t="n"/>
      <c r="AJ225" s="24" t="n"/>
      <c r="AK225" s="24" t="n"/>
      <c r="AL225" s="24" t="n"/>
      <c r="AM225" s="25">
        <f>COUNT(H225:AL225)</f>
        <v/>
      </c>
      <c r="AN225" s="24" t="n"/>
      <c r="AO225" s="24" t="n"/>
      <c r="AP225" s="24" t="n"/>
      <c r="AQ225" s="24" t="n"/>
      <c r="AR225" s="24" t="n"/>
      <c r="AS225" s="24" t="n"/>
      <c r="AT225" s="25">
        <f>SUM(H225:AL225)</f>
        <v/>
      </c>
      <c r="AU225" s="24" t="n"/>
      <c r="AV225" s="25">
        <f>SUM(J225,K225,Q225,R225,X225,Y225,AD225,AE225,AF225)</f>
        <v/>
      </c>
      <c r="AW225" s="24" t="n"/>
    </row>
    <row r="226" spans="1:49">
      <c r="A226" s="26" t="n">
        <v>220</v>
      </c>
      <c r="B226" s="26" t="s">
        <v>143</v>
      </c>
      <c r="C226" s="26" t="s">
        <v>138</v>
      </c>
      <c r="D226" s="26" t="s">
        <v>139</v>
      </c>
      <c r="E226" s="26" t="s">
        <v>33</v>
      </c>
      <c r="F226" s="26" t="n"/>
      <c r="G226" s="26" t="n"/>
      <c r="H226" s="26" t="n">
        <v>8</v>
      </c>
      <c r="I226" s="26" t="n">
        <v>0</v>
      </c>
      <c r="J226" s="26" t="n">
        <v>0</v>
      </c>
      <c r="K226" s="26" t="n">
        <v>0</v>
      </c>
      <c r="L226" s="26" t="n">
        <v>8</v>
      </c>
      <c r="M226" s="26" t="n">
        <v>8</v>
      </c>
      <c r="N226" s="26" t="n">
        <v>8</v>
      </c>
      <c r="O226" s="26" t="n">
        <v>8</v>
      </c>
      <c r="P226" s="26" t="n">
        <v>8</v>
      </c>
      <c r="Q226" s="26" t="n">
        <v>0</v>
      </c>
      <c r="R226" s="26" t="n">
        <v>0</v>
      </c>
      <c r="S226" s="26" t="n">
        <v>8</v>
      </c>
      <c r="T226" s="26" t="n">
        <v>8</v>
      </c>
      <c r="U226" s="26" t="n">
        <v>8</v>
      </c>
      <c r="V226" s="26" t="n">
        <v>8</v>
      </c>
      <c r="W226" s="26" t="n">
        <v>8</v>
      </c>
      <c r="X226" s="26" t="n">
        <v>0</v>
      </c>
      <c r="Y226" s="26" t="n">
        <v>0</v>
      </c>
      <c r="Z226" s="26" t="n">
        <v>8</v>
      </c>
      <c r="AA226" s="26" t="n">
        <v>8</v>
      </c>
      <c r="AB226" s="26" t="n">
        <v>8</v>
      </c>
      <c r="AC226" s="26" t="n">
        <v>7</v>
      </c>
      <c r="AD226" s="26" t="n">
        <v>0</v>
      </c>
      <c r="AE226" s="26" t="n">
        <v>0</v>
      </c>
      <c r="AF226" s="26" t="n">
        <v>0</v>
      </c>
      <c r="AG226" s="26" t="n">
        <v>8</v>
      </c>
      <c r="AH226" s="26" t="n">
        <v>8</v>
      </c>
      <c r="AI226" s="26" t="n">
        <v>8</v>
      </c>
      <c r="AJ226" s="26" t="n">
        <v>8</v>
      </c>
      <c r="AK226" s="26" t="n"/>
      <c r="AL226" s="26" t="n"/>
      <c r="AM226" s="26">
        <f>COUNT(IF(SUM(H225,H222,H224,H223)&gt;0,1,"FALSE"),IF(SUM(I222)&gt;0,1,"FALSE"),IF(SUM(J225,J222,J223,J224)&gt;0,1,"FALSE"),IF(SUM(K225,K223,K224,K222)&gt;0,1,"FALSE"),IF(SUM(L225,L224,L222,L223)&gt;0,1,"FALSE"),IF(SUM(M224,M225,M222,M223)&gt;0,1,"FALSE"),IF(SUM(N223,N222,N225,N224)&gt;0,1,"FALSE"),IF(SUM(O222,O224,O225)&gt;0,1,"FALSE"),IF(SUM(P222,P224,P225)&gt;0,1,"FALSE"),IF(SUM(Q224,Q225,Q222)&gt;0,1,"FALSE"),IF(SUM(R224,R222,R225)&gt;0,1,"FALSE"),IF(SUM(S225,S224,S222)&gt;0,1,"FALSE"),IF(SUM(T225,T222,T224)&gt;0,1,"FALSE"),IF(SUM(U224,U222,U225)&gt;0,1,"FALSE"),IF(SUM(V224,V222,V225)&gt;0,1,"FALSE"),IF(SUM(W224,W222,W225)&gt;0,1,"FALSE"),IF(SUM(X222,X224,X225)&gt;0,1,"FALSE"),IF(SUM(Y222,Y225,Y224)&gt;0,1,"FALSE"),IF(SUM(Z222,Z225,Z224)&gt;0,1,"FALSE"),IF(SUM(AA224,AA225,AA222)&gt;0,1,"FALSE"),IF(SUM(AB225,AB222,AB224)&gt;0,1,"FALSE"),IF(SUM(AC224,AC222,AC225)&gt;0,1,"FALSE"),IF(SUM(AD222,AD225,AD224)&gt;0,1,"FALSE"),IF(SUM(AE224,AE222,AE225)&gt;0,1,"FALSE"),IF(SUM(AF222,AF225,AF224)&gt;0,1,"FALSE"),IF(SUM(AG222,AG224,AG225)&gt;0,1,"FALSE"),IF(SUM(AH222,AH225,AH224)&gt;0,1,"FALSE"),IF(SUM(AI222,AI224,AI225)&gt;0,1,"FALSE"),IF(SUM(AJ224,AJ225,AJ222)&gt;0,1,"FALSE"))</f>
        <v/>
      </c>
      <c r="AN226" s="26" t="n"/>
      <c r="AO226" s="26">
        <f>MAX(AO222:AO225)</f>
        <v/>
      </c>
      <c r="AP226" s="26">
        <f>MAX(AP222:AP225)</f>
        <v/>
      </c>
      <c r="AQ226" s="26">
        <f>MAX(AQ222:AQ225)</f>
        <v/>
      </c>
      <c r="AR226" s="26">
        <f>MAX(AR222:AR225)</f>
        <v/>
      </c>
      <c r="AS226" s="26">
        <f>SUM(AS222:AS225)</f>
        <v/>
      </c>
      <c r="AT226" s="26">
        <f>SUM(AT222:AT225)</f>
        <v/>
      </c>
      <c r="AU226" s="26">
        <f>SUM(AU222:AU225)</f>
        <v/>
      </c>
      <c r="AV226" s="26">
        <f>SUM(AV222:AV225)</f>
        <v/>
      </c>
      <c r="AW226" s="26">
        <f>SUM(AW222:AW225)</f>
        <v/>
      </c>
    </row>
    <row r="227" spans="1:49" ht="15.75" customHeight="1" s="55">
      <c r="A227" s="24" t="n">
        <v>221</v>
      </c>
      <c r="B227" s="24" t="s">
        <v>144</v>
      </c>
      <c r="C227" s="24" t="s">
        <v>138</v>
      </c>
      <c r="D227" s="24" t="s">
        <v>139</v>
      </c>
      <c r="E227" s="24" t="s">
        <v>43</v>
      </c>
      <c r="F227" s="24" t="s">
        <v>32</v>
      </c>
      <c r="G227" s="24" t="n"/>
      <c r="H227" s="27" t="s">
        <v>0</v>
      </c>
      <c r="I227" s="27" t="s">
        <v>0</v>
      </c>
      <c r="J227" s="27" t="s">
        <v>0</v>
      </c>
      <c r="K227" s="27" t="s">
        <v>0</v>
      </c>
      <c r="L227" s="27" t="s">
        <v>0</v>
      </c>
      <c r="M227" s="27" t="s">
        <v>0</v>
      </c>
      <c r="N227" s="27" t="s">
        <v>0</v>
      </c>
      <c r="O227" s="27" t="s">
        <v>0</v>
      </c>
      <c r="P227" s="27" t="s">
        <v>0</v>
      </c>
      <c r="Q227" s="27" t="s">
        <v>0</v>
      </c>
      <c r="R227" s="27" t="s">
        <v>0</v>
      </c>
      <c r="S227" s="27" t="s">
        <v>0</v>
      </c>
      <c r="T227" s="27" t="s">
        <v>0</v>
      </c>
      <c r="U227" s="27" t="s">
        <v>0</v>
      </c>
      <c r="V227" s="27" t="s">
        <v>0</v>
      </c>
      <c r="W227" s="27" t="s">
        <v>0</v>
      </c>
      <c r="X227" s="27" t="s">
        <v>0</v>
      </c>
      <c r="Y227" s="27" t="s">
        <v>0</v>
      </c>
      <c r="Z227" s="27" t="s">
        <v>0</v>
      </c>
      <c r="AA227" s="27" t="s">
        <v>0</v>
      </c>
      <c r="AB227" s="27" t="s">
        <v>0</v>
      </c>
      <c r="AC227" s="27" t="s">
        <v>0</v>
      </c>
      <c r="AD227" s="27" t="s">
        <v>0</v>
      </c>
      <c r="AE227" s="27" t="s">
        <v>0</v>
      </c>
      <c r="AF227" s="27" t="s">
        <v>0</v>
      </c>
      <c r="AG227" s="27" t="s">
        <v>0</v>
      </c>
      <c r="AH227" s="27" t="s">
        <v>0</v>
      </c>
      <c r="AI227" s="27" t="s">
        <v>0</v>
      </c>
      <c r="AJ227" s="27" t="s">
        <v>0</v>
      </c>
      <c r="AK227" s="24" t="n"/>
      <c r="AL227" s="24" t="n"/>
      <c r="AM227" s="25">
        <f>COUNT(H227:AL227)</f>
        <v/>
      </c>
      <c r="AN227" s="24" t="n"/>
      <c r="AO227" s="25">
        <f>COUNTIF(H227:AL227,"О")</f>
        <v/>
      </c>
      <c r="AP227" s="25">
        <f>COUNTIF(H227:AL227,"От")</f>
        <v/>
      </c>
      <c r="AQ227" s="25">
        <f>COUNTIF(H227:AL227,"Б")</f>
        <v/>
      </c>
      <c r="AR227" s="25">
        <f>COUNTIF(H227:AL227,"Н")</f>
        <v/>
      </c>
      <c r="AS227" s="24" t="n"/>
      <c r="AT227" s="25">
        <f>SUM(H227:AL227)</f>
        <v/>
      </c>
      <c r="AU227" s="24" t="n"/>
      <c r="AV227" s="25">
        <f>SUM(J227,K227,Q227,R227,X227,Y227,AD227,AE227,AF227)</f>
        <v/>
      </c>
      <c r="AW227" s="24" t="n"/>
    </row>
    <row r="228" spans="1:49">
      <c r="A228" s="26" t="n">
        <v>222</v>
      </c>
      <c r="B228" s="26" t="s">
        <v>144</v>
      </c>
      <c r="C228" s="26" t="s">
        <v>138</v>
      </c>
      <c r="D228" s="26" t="s">
        <v>139</v>
      </c>
      <c r="E228" s="26" t="s">
        <v>33</v>
      </c>
      <c r="F228" s="26" t="n"/>
      <c r="G228" s="26" t="n"/>
      <c r="H228" s="26" t="n">
        <v>0</v>
      </c>
      <c r="I228" s="26" t="n">
        <v>0</v>
      </c>
      <c r="J228" s="26" t="n">
        <v>0</v>
      </c>
      <c r="K228" s="26" t="n">
        <v>0</v>
      </c>
      <c r="L228" s="26" t="n">
        <v>0</v>
      </c>
      <c r="M228" s="26" t="n">
        <v>0</v>
      </c>
      <c r="N228" s="26" t="n">
        <v>0</v>
      </c>
      <c r="O228" s="26" t="n">
        <v>0</v>
      </c>
      <c r="P228" s="26" t="n">
        <v>0</v>
      </c>
      <c r="Q228" s="26" t="n">
        <v>0</v>
      </c>
      <c r="R228" s="26" t="n">
        <v>0</v>
      </c>
      <c r="S228" s="26" t="n">
        <v>0</v>
      </c>
      <c r="T228" s="26" t="n">
        <v>0</v>
      </c>
      <c r="U228" s="26" t="n">
        <v>0</v>
      </c>
      <c r="V228" s="26" t="n">
        <v>0</v>
      </c>
      <c r="W228" s="26" t="n">
        <v>0</v>
      </c>
      <c r="X228" s="26" t="n">
        <v>0</v>
      </c>
      <c r="Y228" s="26" t="n">
        <v>0</v>
      </c>
      <c r="Z228" s="26" t="n">
        <v>0</v>
      </c>
      <c r="AA228" s="26" t="n">
        <v>0</v>
      </c>
      <c r="AB228" s="26" t="n">
        <v>0</v>
      </c>
      <c r="AC228" s="26" t="n">
        <v>0</v>
      </c>
      <c r="AD228" s="26" t="n">
        <v>0</v>
      </c>
      <c r="AE228" s="26" t="n">
        <v>0</v>
      </c>
      <c r="AF228" s="26" t="n">
        <v>0</v>
      </c>
      <c r="AG228" s="26" t="n">
        <v>0</v>
      </c>
      <c r="AH228" s="26" t="n">
        <v>0</v>
      </c>
      <c r="AI228" s="26" t="n">
        <v>0</v>
      </c>
      <c r="AJ228" s="26" t="n">
        <v>0</v>
      </c>
      <c r="AK228" s="26" t="n"/>
      <c r="AL228" s="26" t="n"/>
      <c r="AM228" s="26">
        <f>COUNT(IF(SUM(H227)&gt;0,1,"FALSE"),IF(SUM(I227)&gt;0,1,"FALSE"),IF(SUM(J227)&gt;0,1,"FALSE"),IF(SUM(K227)&gt;0,1,"FALSE"),IF(SUM(L227)&gt;0,1,"FALSE"),IF(SUM(M227)&gt;0,1,"FALSE"),IF(SUM(N227)&gt;0,1,"FALSE"),IF(SUM(O227)&gt;0,1,"FALSE"),IF(SUM(P227)&gt;0,1,"FALSE"),IF(SUM(Q227)&gt;0,1,"FALSE"),IF(SUM(R227)&gt;0,1,"FALSE"),IF(SUM(S227)&gt;0,1,"FALSE"),IF(SUM(T227)&gt;0,1,"FALSE"),IF(SUM(U227)&gt;0,1,"FALSE"),IF(SUM(V227)&gt;0,1,"FALSE"),IF(SUM(W227)&gt;0,1,"FALSE"),IF(SUM(X227)&gt;0,1,"FALSE"),IF(SUM(Y227)&gt;0,1,"FALSE"),IF(SUM(Z227)&gt;0,1,"FALSE"),IF(SUM(AA227)&gt;0,1,"FALSE"),IF(SUM(AB227)&gt;0,1,"FALSE"),IF(SUM(AC227)&gt;0,1,"FALSE"),IF(SUM(AD227)&gt;0,1,"FALSE"),IF(SUM(AE227)&gt;0,1,"FALSE"),IF(SUM(AF227)&gt;0,1,"FALSE"),IF(SUM(AG227)&gt;0,1,"FALSE"),IF(SUM(AH227)&gt;0,1,"FALSE"),IF(SUM(AI227)&gt;0,1,"FALSE"),IF(SUM(AJ227)&gt;0,1,"FALSE"))</f>
        <v/>
      </c>
      <c r="AN228" s="26" t="n"/>
      <c r="AO228" s="26">
        <f>MAX(AO227:AO227)</f>
        <v/>
      </c>
      <c r="AP228" s="26">
        <f>MAX(AP227:AP227)</f>
        <v/>
      </c>
      <c r="AQ228" s="26">
        <f>MAX(AQ227:AQ227)</f>
        <v/>
      </c>
      <c r="AR228" s="26">
        <f>MAX(AR227:AR227)</f>
        <v/>
      </c>
      <c r="AS228" s="26">
        <f>SUM(AS227:AS227)</f>
        <v/>
      </c>
      <c r="AT228" s="26">
        <f>SUM(AT227:AT227)</f>
        <v/>
      </c>
      <c r="AU228" s="26">
        <f>SUM(AU227:AU227)</f>
        <v/>
      </c>
      <c r="AV228" s="26">
        <f>SUM(AV227:AV227)</f>
        <v/>
      </c>
      <c r="AW228" s="26">
        <f>SUM(AW227:AW227)</f>
        <v/>
      </c>
    </row>
    <row r="229" spans="1:49">
      <c r="A229" s="24" t="n">
        <v>223</v>
      </c>
      <c r="B229" s="24" t="s">
        <v>145</v>
      </c>
      <c r="C229" s="24" t="s">
        <v>138</v>
      </c>
      <c r="D229" s="24" t="s">
        <v>139</v>
      </c>
      <c r="E229" s="24" t="s">
        <v>43</v>
      </c>
      <c r="F229" s="24" t="s">
        <v>32</v>
      </c>
      <c r="G229" s="24" t="n"/>
      <c r="H229" s="24" t="n">
        <v>8</v>
      </c>
      <c r="I229" s="24" t="n">
        <v>8</v>
      </c>
      <c r="J229" s="24" t="s">
        <v>7</v>
      </c>
      <c r="K229" s="24" t="s">
        <v>7</v>
      </c>
      <c r="L229" s="24" t="n">
        <v>8</v>
      </c>
      <c r="M229" s="24" t="n">
        <v>8</v>
      </c>
      <c r="N229" s="24" t="n">
        <v>8</v>
      </c>
      <c r="O229" s="24" t="n">
        <v>8</v>
      </c>
      <c r="P229" s="24" t="n">
        <v>8</v>
      </c>
      <c r="Q229" s="24" t="s">
        <v>7</v>
      </c>
      <c r="R229" s="24" t="s">
        <v>7</v>
      </c>
      <c r="S229" s="24" t="n">
        <v>8</v>
      </c>
      <c r="T229" s="24" t="n">
        <v>8</v>
      </c>
      <c r="U229" s="24" t="n">
        <v>8</v>
      </c>
      <c r="V229" s="24" t="n">
        <v>8</v>
      </c>
      <c r="W229" s="24" t="n">
        <v>8</v>
      </c>
      <c r="X229" s="24" t="s">
        <v>7</v>
      </c>
      <c r="Y229" s="24" t="s">
        <v>7</v>
      </c>
      <c r="Z229" s="24" t="n">
        <v>8</v>
      </c>
      <c r="AA229" s="24" t="n">
        <v>8</v>
      </c>
      <c r="AB229" s="24" t="n">
        <v>8</v>
      </c>
      <c r="AC229" s="24" t="n">
        <v>7</v>
      </c>
      <c r="AD229" s="24" t="s">
        <v>7</v>
      </c>
      <c r="AE229" s="24" t="s">
        <v>7</v>
      </c>
      <c r="AF229" s="24" t="s">
        <v>7</v>
      </c>
      <c r="AG229" s="24" t="n">
        <v>8</v>
      </c>
      <c r="AH229" s="24" t="n">
        <v>8</v>
      </c>
      <c r="AI229" s="24" t="n">
        <v>8</v>
      </c>
      <c r="AJ229" s="24" t="n">
        <v>8</v>
      </c>
      <c r="AK229" s="24" t="n"/>
      <c r="AL229" s="24" t="n"/>
      <c r="AM229" s="25">
        <f>COUNT(H229:AL229)</f>
        <v/>
      </c>
      <c r="AN229" s="24" t="n"/>
      <c r="AO229" s="25">
        <f>COUNTIF(H229:AL229,"О")</f>
        <v/>
      </c>
      <c r="AP229" s="25">
        <f>COUNTIF(H229:AL229,"От")</f>
        <v/>
      </c>
      <c r="AQ229" s="25">
        <f>COUNTIF(H229:AL229,"Б")</f>
        <v/>
      </c>
      <c r="AR229" s="25">
        <f>COUNTIF(H229:AL229,"Н")</f>
        <v/>
      </c>
      <c r="AS229" s="24" t="n"/>
      <c r="AT229" s="25">
        <f>SUM(H229:AL229)</f>
        <v/>
      </c>
      <c r="AU229" s="24" t="n"/>
      <c r="AV229" s="25">
        <f>SUM(J229,K229,Q229,R229,X229,Y229,AD229,AE229,AF229)</f>
        <v/>
      </c>
      <c r="AW229" s="24" t="n"/>
    </row>
    <row r="230" spans="1:49">
      <c r="A230" s="24" t="n">
        <v>224</v>
      </c>
      <c r="B230" s="24" t="s">
        <v>145</v>
      </c>
      <c r="C230" s="24" t="s">
        <v>138</v>
      </c>
      <c r="D230" s="24" t="s">
        <v>139</v>
      </c>
      <c r="E230" s="24" t="s">
        <v>133</v>
      </c>
      <c r="F230" s="24" t="s">
        <v>32</v>
      </c>
      <c r="G230" s="24" t="n"/>
      <c r="H230" s="24" t="n"/>
      <c r="I230" s="24" t="n"/>
      <c r="J230" s="24" t="n"/>
      <c r="K230" s="24" t="n"/>
      <c r="L230" s="24" t="n"/>
      <c r="M230" s="24" t="n"/>
      <c r="N230" s="24" t="n"/>
      <c r="O230" s="24" t="n"/>
      <c r="P230" s="24" t="n"/>
      <c r="Q230" s="24" t="n"/>
      <c r="R230" s="24" t="n"/>
      <c r="S230" s="24" t="n"/>
      <c r="T230" s="24" t="n"/>
      <c r="U230" s="24" t="n"/>
      <c r="V230" s="24" t="n"/>
      <c r="W230" s="24" t="n"/>
      <c r="X230" s="24" t="n"/>
      <c r="Y230" s="24" t="n"/>
      <c r="Z230" s="24" t="n"/>
      <c r="AA230" s="24" t="n"/>
      <c r="AB230" s="24" t="n"/>
      <c r="AC230" s="24" t="n"/>
      <c r="AD230" s="24" t="n"/>
      <c r="AE230" s="24" t="n"/>
      <c r="AF230" s="24" t="n"/>
      <c r="AG230" s="24" t="n"/>
      <c r="AH230" s="24" t="n"/>
      <c r="AI230" s="24" t="n"/>
      <c r="AJ230" s="24" t="n"/>
      <c r="AK230" s="24" t="n"/>
      <c r="AL230" s="24" t="n"/>
      <c r="AM230" s="25">
        <f>COUNT(H230:AL230)</f>
        <v/>
      </c>
      <c r="AN230" s="24" t="n"/>
      <c r="AO230" s="24" t="n"/>
      <c r="AP230" s="24" t="n"/>
      <c r="AQ230" s="24" t="n"/>
      <c r="AR230" s="24" t="n"/>
      <c r="AS230" s="24" t="n"/>
      <c r="AT230" s="25">
        <f>SUM(H230:AL230)</f>
        <v/>
      </c>
      <c r="AU230" s="24" t="n"/>
      <c r="AV230" s="25">
        <f>SUM(J230,K230,Q230,R230,X230,Y230,AD230,AE230,AF230)</f>
        <v/>
      </c>
      <c r="AW230" s="24" t="n"/>
    </row>
    <row r="231" spans="1:49">
      <c r="A231" s="24" t="n">
        <v>225</v>
      </c>
      <c r="B231" s="24" t="s">
        <v>145</v>
      </c>
      <c r="C231" s="24" t="s">
        <v>138</v>
      </c>
      <c r="D231" s="24" t="s">
        <v>139</v>
      </c>
      <c r="E231" s="24" t="s">
        <v>134</v>
      </c>
      <c r="F231" s="24" t="s">
        <v>32</v>
      </c>
      <c r="G231" s="24" t="n"/>
      <c r="H231" s="24" t="n"/>
      <c r="I231" s="24" t="n"/>
      <c r="J231" s="24" t="n"/>
      <c r="K231" s="24" t="n"/>
      <c r="L231" s="24" t="n"/>
      <c r="M231" s="24" t="n"/>
      <c r="N231" s="24" t="n"/>
      <c r="O231" s="24" t="n"/>
      <c r="P231" s="24" t="n"/>
      <c r="Q231" s="2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  <c r="AC231" s="24" t="n"/>
      <c r="AD231" s="24" t="n"/>
      <c r="AE231" s="24" t="n"/>
      <c r="AF231" s="24" t="n"/>
      <c r="AG231" s="24" t="n"/>
      <c r="AH231" s="24" t="n"/>
      <c r="AI231" s="24" t="n"/>
      <c r="AJ231" s="24" t="n"/>
      <c r="AK231" s="24" t="n"/>
      <c r="AL231" s="24" t="n"/>
      <c r="AM231" s="25">
        <f>COUNT(H231:AL231)</f>
        <v/>
      </c>
      <c r="AN231" s="24" t="n"/>
      <c r="AO231" s="24" t="n"/>
      <c r="AP231" s="24" t="n"/>
      <c r="AQ231" s="24" t="n"/>
      <c r="AR231" s="24" t="n"/>
      <c r="AS231" s="24" t="n"/>
      <c r="AT231" s="25">
        <f>SUM(H231:AL231)</f>
        <v/>
      </c>
      <c r="AU231" s="24" t="n"/>
      <c r="AV231" s="25">
        <f>SUM(J231,K231,Q231,R231,X231,Y231,AD231,AE231,AF231)</f>
        <v/>
      </c>
      <c r="AW231" s="24" t="n"/>
    </row>
    <row r="232" spans="1:49">
      <c r="A232" s="24" t="n">
        <v>226</v>
      </c>
      <c r="B232" s="24" t="s">
        <v>145</v>
      </c>
      <c r="C232" s="24" t="s">
        <v>138</v>
      </c>
      <c r="D232" s="24" t="s">
        <v>139</v>
      </c>
      <c r="E232" s="24" t="s">
        <v>135</v>
      </c>
      <c r="F232" s="24" t="s">
        <v>32</v>
      </c>
      <c r="G232" s="24" t="n"/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  <c r="AC232" s="24" t="n"/>
      <c r="AD232" s="24" t="n"/>
      <c r="AE232" s="24" t="n"/>
      <c r="AF232" s="24" t="n"/>
      <c r="AG232" s="24" t="n"/>
      <c r="AH232" s="24" t="n"/>
      <c r="AI232" s="24" t="n"/>
      <c r="AJ232" s="24" t="n"/>
      <c r="AK232" s="24" t="n"/>
      <c r="AL232" s="24" t="n"/>
      <c r="AM232" s="25">
        <f>COUNT(H232:AL232)</f>
        <v/>
      </c>
      <c r="AN232" s="24" t="n"/>
      <c r="AO232" s="24" t="n"/>
      <c r="AP232" s="24" t="n"/>
      <c r="AQ232" s="24" t="n"/>
      <c r="AR232" s="24" t="n"/>
      <c r="AS232" s="24" t="n"/>
      <c r="AT232" s="25">
        <f>SUM(H232:AL232)</f>
        <v/>
      </c>
      <c r="AU232" s="24" t="n"/>
      <c r="AV232" s="25">
        <f>SUM(J232,K232,Q232,R232,X232,Y232,AD232,AE232,AF232)</f>
        <v/>
      </c>
      <c r="AW232" s="24" t="n"/>
    </row>
    <row r="233" spans="1:49">
      <c r="A233" s="26" t="n">
        <v>227</v>
      </c>
      <c r="B233" s="26" t="s">
        <v>145</v>
      </c>
      <c r="C233" s="26" t="s">
        <v>138</v>
      </c>
      <c r="D233" s="26" t="s">
        <v>139</v>
      </c>
      <c r="E233" s="26" t="s">
        <v>33</v>
      </c>
      <c r="F233" s="26" t="n"/>
      <c r="G233" s="26" t="n"/>
      <c r="H233" s="26" t="n">
        <v>8</v>
      </c>
      <c r="I233" s="26" t="n">
        <v>8</v>
      </c>
      <c r="J233" s="26" t="n">
        <v>0</v>
      </c>
      <c r="K233" s="26" t="n">
        <v>0</v>
      </c>
      <c r="L233" s="26" t="n">
        <v>8</v>
      </c>
      <c r="M233" s="26" t="n">
        <v>8</v>
      </c>
      <c r="N233" s="26" t="n">
        <v>8</v>
      </c>
      <c r="O233" s="26" t="n">
        <v>8</v>
      </c>
      <c r="P233" s="26" t="n">
        <v>8</v>
      </c>
      <c r="Q233" s="26" t="n">
        <v>0</v>
      </c>
      <c r="R233" s="26" t="n">
        <v>0</v>
      </c>
      <c r="S233" s="26" t="n">
        <v>8</v>
      </c>
      <c r="T233" s="26" t="n">
        <v>8</v>
      </c>
      <c r="U233" s="26" t="n">
        <v>8</v>
      </c>
      <c r="V233" s="26" t="n">
        <v>8</v>
      </c>
      <c r="W233" s="26" t="n">
        <v>8</v>
      </c>
      <c r="X233" s="26" t="n">
        <v>0</v>
      </c>
      <c r="Y233" s="26" t="n">
        <v>0</v>
      </c>
      <c r="Z233" s="26" t="n">
        <v>8</v>
      </c>
      <c r="AA233" s="26" t="n">
        <v>8</v>
      </c>
      <c r="AB233" s="26" t="n">
        <v>8</v>
      </c>
      <c r="AC233" s="26" t="n">
        <v>7</v>
      </c>
      <c r="AD233" s="26" t="n">
        <v>0</v>
      </c>
      <c r="AE233" s="26" t="n">
        <v>0</v>
      </c>
      <c r="AF233" s="26" t="n">
        <v>0</v>
      </c>
      <c r="AG233" s="26" t="n">
        <v>8</v>
      </c>
      <c r="AH233" s="26" t="n">
        <v>8</v>
      </c>
      <c r="AI233" s="26" t="n">
        <v>8</v>
      </c>
      <c r="AJ233" s="26" t="n">
        <v>8</v>
      </c>
      <c r="AK233" s="26" t="n"/>
      <c r="AL233" s="26" t="n"/>
      <c r="AM233" s="26">
        <f>COUNT(IF(SUM(H229,H231,H232,H230)&gt;0,1,"FALSE"),IF(SUM(I229,I230,I231,I232)&gt;0,1,"FALSE"),IF(SUM(J232,J229,J231,J230)&gt;0,1,"FALSE"),IF(SUM(K230,K232,K229,K231)&gt;0,1,"FALSE"),IF(SUM(L232,L230,L231,L229)&gt;0,1,"FALSE"),IF(SUM(M232,M229,M231,M230)&gt;0,1,"FALSE"),IF(SUM(N230,N232,N231,N229)&gt;0,1,"FALSE"),IF(SUM(O231,O229,O232)&gt;0,1,"FALSE"),IF(SUM(P232,P229,P231)&gt;0,1,"FALSE"),IF(SUM(Q232,Q231,Q229)&gt;0,1,"FALSE"),IF(SUM(R232,R231,R229)&gt;0,1,"FALSE"),IF(SUM(S229,S232,S231)&gt;0,1,"FALSE"),IF(SUM(T229,T232,T231)&gt;0,1,"FALSE"),IF(SUM(U231,U232,U229)&gt;0,1,"FALSE"),IF(SUM(V229,V232,V231)&gt;0,1,"FALSE"),IF(SUM(W229,W232,W231)&gt;0,1,"FALSE"),IF(SUM(X231,X232,X229)&gt;0,1,"FALSE"),IF(SUM(Y231,Y229,Y232)&gt;0,1,"FALSE"),IF(SUM(Z231,Z229,Z232)&gt;0,1,"FALSE"),IF(SUM(AA232,AA229,AA231)&gt;0,1,"FALSE"),IF(SUM(AB231,AB229,AB232)&gt;0,1,"FALSE"),IF(SUM(AC232,AC231,AC229)&gt;0,1,"FALSE"),IF(SUM(AD229,AD231,AD232)&gt;0,1,"FALSE"),IF(SUM(AE231,AE229,AE232)&gt;0,1,"FALSE"),IF(SUM(AF231,AF232,AF229)&gt;0,1,"FALSE"),IF(SUM(AG229,AG232,AG231)&gt;0,1,"FALSE"),IF(SUM(AH229,AH231,AH232)&gt;0,1,"FALSE"),IF(SUM(AI231,AI229,AI232)&gt;0,1,"FALSE"),IF(SUM(AJ231,AJ232,AJ229)&gt;0,1,"FALSE"))</f>
        <v/>
      </c>
      <c r="AN233" s="26" t="n"/>
      <c r="AO233" s="26">
        <f>MAX(AO229:AO232)</f>
        <v/>
      </c>
      <c r="AP233" s="26">
        <f>MAX(AP229:AP232)</f>
        <v/>
      </c>
      <c r="AQ233" s="26">
        <f>MAX(AQ229:AQ232)</f>
        <v/>
      </c>
      <c r="AR233" s="26">
        <f>MAX(AR229:AR232)</f>
        <v/>
      </c>
      <c r="AS233" s="26">
        <f>SUM(AS229:AS232)</f>
        <v/>
      </c>
      <c r="AT233" s="26">
        <f>SUM(AT229:AT232)</f>
        <v/>
      </c>
      <c r="AU233" s="26">
        <f>SUM(AU229:AU232)</f>
        <v/>
      </c>
      <c r="AV233" s="26">
        <f>SUM(AV229:AV232)</f>
        <v/>
      </c>
      <c r="AW233" s="26">
        <f>SUM(AW229:AW232)</f>
        <v/>
      </c>
    </row>
    <row r="234" spans="1:49">
      <c r="A234" s="24" t="n">
        <v>228</v>
      </c>
      <c r="B234" s="24" t="s">
        <v>146</v>
      </c>
      <c r="C234" s="24" t="s">
        <v>147</v>
      </c>
      <c r="D234" s="24" t="s">
        <v>109</v>
      </c>
      <c r="E234" s="24" t="s">
        <v>31</v>
      </c>
      <c r="F234" s="24" t="s">
        <v>32</v>
      </c>
      <c r="G234" s="24" t="n"/>
      <c r="H234" s="24" t="n">
        <v>8</v>
      </c>
      <c r="I234" s="24" t="n">
        <v>8</v>
      </c>
      <c r="J234" s="24" t="s">
        <v>7</v>
      </c>
      <c r="K234" s="24" t="s">
        <v>7</v>
      </c>
      <c r="L234" s="24" t="n">
        <v>8</v>
      </c>
      <c r="M234" s="24" t="n">
        <v>8</v>
      </c>
      <c r="N234" s="24" t="n">
        <v>8</v>
      </c>
      <c r="O234" s="24" t="n">
        <v>8</v>
      </c>
      <c r="P234" s="24" t="n">
        <v>8</v>
      </c>
      <c r="Q234" s="24" t="s">
        <v>7</v>
      </c>
      <c r="R234" s="24" t="s">
        <v>7</v>
      </c>
      <c r="S234" s="24" t="n">
        <v>8</v>
      </c>
      <c r="T234" s="24" t="n">
        <v>8</v>
      </c>
      <c r="U234" s="24" t="n">
        <v>8</v>
      </c>
      <c r="V234" s="24" t="n">
        <v>8</v>
      </c>
      <c r="W234" s="24" t="n">
        <v>8</v>
      </c>
      <c r="X234" s="24" t="s">
        <v>7</v>
      </c>
      <c r="Y234" s="24" t="s">
        <v>7</v>
      </c>
      <c r="Z234" s="24" t="n">
        <v>8</v>
      </c>
      <c r="AA234" s="24" t="n">
        <v>8</v>
      </c>
      <c r="AB234" s="24" t="n">
        <v>8</v>
      </c>
      <c r="AC234" s="24" t="n">
        <v>7</v>
      </c>
      <c r="AD234" s="24" t="s">
        <v>7</v>
      </c>
      <c r="AE234" s="24" t="s">
        <v>7</v>
      </c>
      <c r="AF234" s="24" t="s">
        <v>7</v>
      </c>
      <c r="AG234" s="24" t="n">
        <v>8</v>
      </c>
      <c r="AH234" s="24" t="n">
        <v>8</v>
      </c>
      <c r="AI234" s="24" t="n">
        <v>8</v>
      </c>
      <c r="AJ234" s="24" t="n">
        <v>8</v>
      </c>
      <c r="AK234" s="24" t="n"/>
      <c r="AL234" s="24" t="n"/>
      <c r="AM234" s="25">
        <f>COUNT(H234:AL234)</f>
        <v/>
      </c>
      <c r="AN234" s="24" t="n"/>
      <c r="AO234" s="25">
        <f>COUNTIF(H234:AL234,"О")</f>
        <v/>
      </c>
      <c r="AP234" s="25">
        <f>COUNTIF(H234:AL234,"От")</f>
        <v/>
      </c>
      <c r="AQ234" s="25">
        <f>COUNTIF(H234:AL234,"Б")</f>
        <v/>
      </c>
      <c r="AR234" s="25">
        <f>COUNTIF(H234:AL234,"Н")</f>
        <v/>
      </c>
      <c r="AS234" s="24" t="n"/>
      <c r="AT234" s="25">
        <f>SUM(H234:AL234)</f>
        <v/>
      </c>
      <c r="AU234" s="24" t="n"/>
      <c r="AV234" s="25">
        <f>SUM(J234,K234,Q234,R234,X234,Y234,AD234,AE234,AF234)</f>
        <v/>
      </c>
      <c r="AW234" s="24" t="n"/>
    </row>
    <row r="235" spans="1:49">
      <c r="A235" s="24" t="n">
        <v>229</v>
      </c>
      <c r="B235" s="24" t="s">
        <v>146</v>
      </c>
      <c r="C235" s="24" t="s">
        <v>147</v>
      </c>
      <c r="D235" s="24" t="s">
        <v>109</v>
      </c>
      <c r="E235" s="24" t="s">
        <v>149</v>
      </c>
      <c r="F235" s="24" t="s">
        <v>32</v>
      </c>
      <c r="G235" s="24" t="n"/>
      <c r="H235" s="24" t="n"/>
      <c r="I235" s="24" t="n"/>
      <c r="J235" s="24" t="n"/>
      <c r="K235" s="24" t="n"/>
      <c r="L235" s="24" t="n"/>
      <c r="M235" s="24" t="n"/>
      <c r="N235" s="24" t="n"/>
      <c r="O235" s="24" t="n"/>
      <c r="P235" s="24" t="n"/>
      <c r="Q235" s="24" t="n"/>
      <c r="R235" s="24" t="n"/>
      <c r="S235" s="24" t="n"/>
      <c r="T235" s="24" t="n"/>
      <c r="U235" s="24" t="n"/>
      <c r="V235" s="24" t="n"/>
      <c r="W235" s="24" t="n"/>
      <c r="X235" s="24" t="n"/>
      <c r="Y235" s="24" t="n"/>
      <c r="Z235" s="24" t="n"/>
      <c r="AA235" s="24" t="n"/>
      <c r="AB235" s="24" t="n"/>
      <c r="AC235" s="24" t="n"/>
      <c r="AD235" s="24" t="n"/>
      <c r="AE235" s="24" t="n"/>
      <c r="AF235" s="24" t="n"/>
      <c r="AG235" s="24" t="n"/>
      <c r="AH235" s="24" t="n"/>
      <c r="AI235" s="24" t="n"/>
      <c r="AJ235" s="24" t="n"/>
      <c r="AK235" s="24" t="n"/>
      <c r="AL235" s="24" t="n"/>
      <c r="AM235" s="25">
        <f>COUNT(H235:AL235)</f>
        <v/>
      </c>
      <c r="AN235" s="24" t="n"/>
      <c r="AO235" s="24" t="n"/>
      <c r="AP235" s="24" t="n"/>
      <c r="AQ235" s="24" t="n"/>
      <c r="AR235" s="24" t="n"/>
      <c r="AS235" s="24" t="n"/>
      <c r="AT235" s="25">
        <f>SUM(H235:AL235)</f>
        <v/>
      </c>
      <c r="AU235" s="24" t="n"/>
      <c r="AV235" s="25">
        <f>SUM(J235,K235,Q235,R235,X235,Y235,AD235,AE235,AF235)</f>
        <v/>
      </c>
      <c r="AW235" s="24" t="n"/>
    </row>
    <row r="236" spans="1:49">
      <c r="A236" s="24" t="n">
        <v>230</v>
      </c>
      <c r="B236" s="24" t="s">
        <v>146</v>
      </c>
      <c r="C236" s="24" t="s">
        <v>147</v>
      </c>
      <c r="D236" s="24" t="s">
        <v>109</v>
      </c>
      <c r="E236" s="24" t="s">
        <v>150</v>
      </c>
      <c r="F236" s="24" t="s">
        <v>32</v>
      </c>
      <c r="G236" s="24" t="n"/>
      <c r="H236" s="24" t="n"/>
      <c r="I236" s="24" t="n"/>
      <c r="J236" s="24" t="n"/>
      <c r="K236" s="24" t="n"/>
      <c r="L236" s="24" t="n"/>
      <c r="M236" s="24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4" t="n"/>
      <c r="AB236" s="24" t="n"/>
      <c r="AC236" s="24" t="n"/>
      <c r="AD236" s="24" t="n"/>
      <c r="AE236" s="24" t="n"/>
      <c r="AF236" s="24" t="n"/>
      <c r="AG236" s="24" t="n"/>
      <c r="AH236" s="24" t="n"/>
      <c r="AI236" s="24" t="n"/>
      <c r="AJ236" s="24" t="n"/>
      <c r="AK236" s="24" t="n"/>
      <c r="AL236" s="24" t="n"/>
      <c r="AM236" s="25">
        <f>COUNT(H236:AL236)</f>
        <v/>
      </c>
      <c r="AN236" s="24" t="n"/>
      <c r="AO236" s="24" t="n"/>
      <c r="AP236" s="24" t="n"/>
      <c r="AQ236" s="24" t="n"/>
      <c r="AR236" s="24" t="n"/>
      <c r="AS236" s="24" t="n"/>
      <c r="AT236" s="25">
        <f>SUM(H236:AL236)</f>
        <v/>
      </c>
      <c r="AU236" s="24" t="n"/>
      <c r="AV236" s="25">
        <f>SUM(J236,K236,Q236,R236,X236,Y236,AD236,AE236,AF236)</f>
        <v/>
      </c>
      <c r="AW236" s="24" t="n"/>
    </row>
    <row r="237" spans="1:49">
      <c r="A237" s="26" t="n">
        <v>231</v>
      </c>
      <c r="B237" s="26" t="s">
        <v>146</v>
      </c>
      <c r="C237" s="26" t="s">
        <v>147</v>
      </c>
      <c r="D237" s="26" t="s">
        <v>109</v>
      </c>
      <c r="E237" s="26" t="s">
        <v>33</v>
      </c>
      <c r="F237" s="26" t="n"/>
      <c r="G237" s="26" t="n"/>
      <c r="H237" s="26" t="n">
        <v>8</v>
      </c>
      <c r="I237" s="26" t="n">
        <v>8</v>
      </c>
      <c r="J237" s="26" t="n">
        <v>0</v>
      </c>
      <c r="K237" s="26" t="n">
        <v>0</v>
      </c>
      <c r="L237" s="26" t="n">
        <v>8</v>
      </c>
      <c r="M237" s="26" t="n">
        <v>8</v>
      </c>
      <c r="N237" s="26" t="n">
        <v>8</v>
      </c>
      <c r="O237" s="26" t="n">
        <v>8</v>
      </c>
      <c r="P237" s="26" t="n">
        <v>8</v>
      </c>
      <c r="Q237" s="26" t="n">
        <v>0</v>
      </c>
      <c r="R237" s="26" t="n">
        <v>0</v>
      </c>
      <c r="S237" s="26" t="n">
        <v>8</v>
      </c>
      <c r="T237" s="26" t="n">
        <v>8</v>
      </c>
      <c r="U237" s="26" t="n">
        <v>8</v>
      </c>
      <c r="V237" s="26" t="n">
        <v>8</v>
      </c>
      <c r="W237" s="26" t="n">
        <v>8</v>
      </c>
      <c r="X237" s="26" t="n">
        <v>0</v>
      </c>
      <c r="Y237" s="26" t="n">
        <v>0</v>
      </c>
      <c r="Z237" s="26" t="n">
        <v>8</v>
      </c>
      <c r="AA237" s="26" t="n">
        <v>8</v>
      </c>
      <c r="AB237" s="26" t="n">
        <v>8</v>
      </c>
      <c r="AC237" s="26" t="n">
        <v>7</v>
      </c>
      <c r="AD237" s="26" t="n">
        <v>0</v>
      </c>
      <c r="AE237" s="26" t="n">
        <v>0</v>
      </c>
      <c r="AF237" s="26" t="n">
        <v>0</v>
      </c>
      <c r="AG237" s="26" t="n">
        <v>8</v>
      </c>
      <c r="AH237" s="26" t="n">
        <v>8</v>
      </c>
      <c r="AI237" s="26" t="n">
        <v>8</v>
      </c>
      <c r="AJ237" s="26" t="n">
        <v>8</v>
      </c>
      <c r="AK237" s="26" t="n"/>
      <c r="AL237" s="26" t="n"/>
      <c r="AM237" s="26">
        <f>COUNT(IF(SUM(H234,H235,H236)&gt;0,1,"FALSE"),IF(SUM(I234,I236,I235)&gt;0,1,"FALSE"),IF(SUM(J234,J236,J235)&gt;0,1,"FALSE"),IF(SUM(K234,K236,K235)&gt;0,1,"FALSE"),IF(SUM(L235,L234,L236)&gt;0,1,"FALSE"),IF(SUM(M234,M235)&gt;0,1,"FALSE"),IF(SUM(N235,N234)&gt;0,1,"FALSE"),IF(SUM(O234,O235)&gt;0,1,"FALSE"),IF(SUM(P235,P234)&gt;0,1,"FALSE"),IF(SUM(Q234,Q235)&gt;0,1,"FALSE"),IF(SUM(R235,R234)&gt;0,1,"FALSE"),IF(SUM(S235,S234)&gt;0,1,"FALSE"),IF(SUM(T234,T235)&gt;0,1,"FALSE"),IF(SUM(U235,U234)&gt;0,1,"FALSE"),IF(SUM(V235,V234)&gt;0,1,"FALSE"),IF(SUM(W234,W235)&gt;0,1,"FALSE"),IF(SUM(X234,X235)&gt;0,1,"FALSE"),IF(SUM(Y235,Y234)&gt;0,1,"FALSE"),IF(SUM(Z234,Z235)&gt;0,1,"FALSE"),IF(SUM(AA235,AA234)&gt;0,1,"FALSE"),IF(SUM(AB234,AB235)&gt;0,1,"FALSE"),IF(SUM(AC234,AC235)&gt;0,1,"FALSE"),IF(SUM(AD234,AD235)&gt;0,1,"FALSE"),IF(SUM(AE234,AE235)&gt;0,1,"FALSE"),IF(SUM(AF234,AF235)&gt;0,1,"FALSE"),IF(SUM(AG234,AG235)&gt;0,1,"FALSE"),IF(SUM(AH235,AH234)&gt;0,1,"FALSE"),IF(SUM(AI234,AI235)&gt;0,1,"FALSE"),IF(SUM(AJ234,AJ235)&gt;0,1,"FALSE"))</f>
        <v/>
      </c>
      <c r="AN237" s="26" t="n"/>
      <c r="AO237" s="26">
        <f>MAX(AO234:AO236)</f>
        <v/>
      </c>
      <c r="AP237" s="26">
        <f>MAX(AP234:AP236)</f>
        <v/>
      </c>
      <c r="AQ237" s="26">
        <f>MAX(AQ234:AQ236)</f>
        <v/>
      </c>
      <c r="AR237" s="26">
        <f>MAX(AR234:AR236)</f>
        <v/>
      </c>
      <c r="AS237" s="26">
        <f>SUM(AS234:AS236)</f>
        <v/>
      </c>
      <c r="AT237" s="26">
        <f>SUM(AT234:AT236)</f>
        <v/>
      </c>
      <c r="AU237" s="26">
        <f>SUM(AU234:AU236)</f>
        <v/>
      </c>
      <c r="AV237" s="26">
        <f>SUM(AV234:AV236)</f>
        <v/>
      </c>
      <c r="AW237" s="26">
        <f>SUM(AW234:AW236)</f>
        <v/>
      </c>
    </row>
    <row r="238" spans="1:49">
      <c r="A238" s="24" t="n">
        <v>232</v>
      </c>
      <c r="B238" s="24" t="s">
        <v>151</v>
      </c>
      <c r="C238" s="24" t="s">
        <v>152</v>
      </c>
      <c r="D238" s="24" t="s">
        <v>97</v>
      </c>
      <c r="E238" s="24" t="s">
        <v>43</v>
      </c>
      <c r="F238" s="24" t="s">
        <v>32</v>
      </c>
      <c r="G238" s="24" t="n"/>
      <c r="H238" s="24" t="n">
        <v>8</v>
      </c>
      <c r="I238" s="24" t="n">
        <v>8</v>
      </c>
      <c r="J238" s="24" t="s">
        <v>7</v>
      </c>
      <c r="K238" s="24" t="s">
        <v>7</v>
      </c>
      <c r="L238" s="24" t="n">
        <v>8</v>
      </c>
      <c r="M238" s="24" t="n">
        <v>8</v>
      </c>
      <c r="N238" s="24" t="n">
        <v>8</v>
      </c>
      <c r="O238" s="24" t="n">
        <v>8</v>
      </c>
      <c r="P238" s="24" t="n">
        <v>8</v>
      </c>
      <c r="Q238" s="24" t="s">
        <v>7</v>
      </c>
      <c r="R238" s="24" t="s">
        <v>7</v>
      </c>
      <c r="S238" s="24" t="n">
        <v>7.2</v>
      </c>
      <c r="T238" s="24" t="n"/>
      <c r="U238" s="24" t="n"/>
      <c r="V238" s="24" t="n"/>
      <c r="W238" s="24" t="n"/>
      <c r="X238" s="24" t="s">
        <v>7</v>
      </c>
      <c r="Y238" s="24" t="s">
        <v>7</v>
      </c>
      <c r="Z238" s="24" t="n">
        <v>7.1</v>
      </c>
      <c r="AA238" s="24" t="n">
        <v>8</v>
      </c>
      <c r="AB238" s="24" t="n">
        <v>4.88333</v>
      </c>
      <c r="AC238" s="24" t="n">
        <v>7</v>
      </c>
      <c r="AD238" s="24" t="s">
        <v>7</v>
      </c>
      <c r="AE238" s="24" t="s">
        <v>7</v>
      </c>
      <c r="AF238" s="24" t="s">
        <v>7</v>
      </c>
      <c r="AG238" s="24" t="n">
        <v>0.06666999999999999</v>
      </c>
      <c r="AH238" s="24" t="n"/>
      <c r="AI238" s="24" t="n"/>
      <c r="AJ238" s="24" t="n">
        <v>8</v>
      </c>
      <c r="AK238" s="24" t="n"/>
      <c r="AL238" s="24" t="n"/>
      <c r="AM238" s="25">
        <f>COUNT(H238:AL238)</f>
        <v/>
      </c>
      <c r="AN238" s="24" t="n"/>
      <c r="AO238" s="25">
        <f>COUNTIF(H238:AL238,"О")</f>
        <v/>
      </c>
      <c r="AP238" s="25">
        <f>COUNTIF(H238:AL238,"От")</f>
        <v/>
      </c>
      <c r="AQ238" s="25">
        <f>COUNTIF(H238:AL238,"Б")</f>
        <v/>
      </c>
      <c r="AR238" s="25">
        <f>COUNTIF(H238:AL238,"Н")</f>
        <v/>
      </c>
      <c r="AS238" s="24" t="n"/>
      <c r="AT238" s="25">
        <f>SUM(H238:AL238)</f>
        <v/>
      </c>
      <c r="AU238" s="24" t="n"/>
      <c r="AV238" s="25">
        <f>SUM(J238,K238,Q238,R238,X238,Y238,AD238,AE238,AF238)</f>
        <v/>
      </c>
      <c r="AW238" s="24" t="n"/>
    </row>
    <row r="239" spans="1:49" ht="15.75" customHeight="1" s="55">
      <c r="A239" s="24" t="n">
        <v>233</v>
      </c>
      <c r="B239" s="24" t="s">
        <v>151</v>
      </c>
      <c r="C239" s="24" t="s">
        <v>152</v>
      </c>
      <c r="D239" s="24" t="s">
        <v>97</v>
      </c>
      <c r="E239" s="24" t="s">
        <v>156</v>
      </c>
      <c r="F239" s="24" t="s">
        <v>32</v>
      </c>
      <c r="G239" s="24" t="n"/>
      <c r="H239" s="24" t="n"/>
      <c r="I239" s="24" t="n"/>
      <c r="J239" s="24" t="n"/>
      <c r="K239" s="2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  <c r="AC239" s="24" t="n"/>
      <c r="AD239" s="24" t="n"/>
      <c r="AE239" s="24" t="n"/>
      <c r="AF239" s="24" t="n"/>
      <c r="AG239" s="27" t="n">
        <v>7.93333</v>
      </c>
      <c r="AH239" s="24" t="n"/>
      <c r="AI239" s="24" t="n"/>
      <c r="AJ239" s="24" t="n"/>
      <c r="AK239" s="24" t="n"/>
      <c r="AL239" s="24" t="n"/>
      <c r="AM239" s="25">
        <f>COUNT(H239:AL239)</f>
        <v/>
      </c>
      <c r="AN239" s="24" t="n"/>
      <c r="AO239" s="24" t="n"/>
      <c r="AP239" s="24" t="n"/>
      <c r="AQ239" s="24" t="n"/>
      <c r="AR239" s="24" t="n"/>
      <c r="AS239" s="24" t="n"/>
      <c r="AT239" s="25">
        <f>SUM(H239:AL239)</f>
        <v/>
      </c>
      <c r="AU239" s="24" t="n"/>
      <c r="AV239" s="25">
        <f>SUM(J239,K239,Q239,R239,X239,Y239,AD239,AE239,AF239)</f>
        <v/>
      </c>
      <c r="AW239" s="24" t="n"/>
    </row>
    <row r="240" spans="1:49">
      <c r="A240" s="24" t="n">
        <v>234</v>
      </c>
      <c r="B240" s="24" t="s">
        <v>151</v>
      </c>
      <c r="C240" s="24" t="s">
        <v>152</v>
      </c>
      <c r="D240" s="24" t="s">
        <v>97</v>
      </c>
      <c r="E240" s="24" t="s">
        <v>157</v>
      </c>
      <c r="F240" s="24" t="s">
        <v>32</v>
      </c>
      <c r="G240" s="24" t="n"/>
      <c r="H240" s="24" t="n"/>
      <c r="I240" s="24" t="n"/>
      <c r="J240" s="24" t="n"/>
      <c r="K240" s="24" t="n"/>
      <c r="L240" s="24" t="n"/>
      <c r="M240" s="24" t="n"/>
      <c r="N240" s="24" t="n"/>
      <c r="O240" s="24" t="n"/>
      <c r="P240" s="24" t="n"/>
      <c r="Q240" s="24" t="n"/>
      <c r="R240" s="24" t="n"/>
      <c r="S240" s="24" t="n"/>
      <c r="T240" s="24" t="n"/>
      <c r="U240" s="24" t="n"/>
      <c r="V240" s="24" t="n"/>
      <c r="W240" s="24" t="n"/>
      <c r="X240" s="24" t="n"/>
      <c r="Y240" s="24" t="n"/>
      <c r="Z240" s="24" t="n"/>
      <c r="AA240" s="24" t="n"/>
      <c r="AB240" s="24" t="n"/>
      <c r="AC240" s="24" t="n"/>
      <c r="AD240" s="24" t="n"/>
      <c r="AE240" s="24" t="n"/>
      <c r="AF240" s="24" t="n"/>
      <c r="AG240" s="24" t="n"/>
      <c r="AH240" s="24" t="n"/>
      <c r="AI240" s="24" t="n"/>
      <c r="AJ240" s="24" t="n"/>
      <c r="AK240" s="24" t="n"/>
      <c r="AL240" s="24" t="n"/>
      <c r="AM240" s="25">
        <f>COUNT(H240:AL240)</f>
        <v/>
      </c>
      <c r="AN240" s="24" t="n"/>
      <c r="AO240" s="24" t="n"/>
      <c r="AP240" s="24" t="n"/>
      <c r="AQ240" s="24" t="n"/>
      <c r="AR240" s="24" t="n"/>
      <c r="AS240" s="24" t="n"/>
      <c r="AT240" s="25">
        <f>SUM(H240:AL240)</f>
        <v/>
      </c>
      <c r="AU240" s="24" t="n"/>
      <c r="AV240" s="25">
        <f>SUM(J240,K240,Q240,R240,X240,Y240,AD240,AE240,AF240)</f>
        <v/>
      </c>
      <c r="AW240" s="24" t="n"/>
    </row>
    <row r="241" spans="1:49">
      <c r="A241" s="24" t="n">
        <v>235</v>
      </c>
      <c r="B241" s="24" t="s">
        <v>151</v>
      </c>
      <c r="C241" s="24" t="s">
        <v>152</v>
      </c>
      <c r="D241" s="24" t="s">
        <v>97</v>
      </c>
      <c r="E241" s="24" t="s">
        <v>158</v>
      </c>
      <c r="F241" s="24" t="s">
        <v>32</v>
      </c>
      <c r="G241" s="24" t="n"/>
      <c r="H241" s="24" t="n"/>
      <c r="I241" s="24" t="n"/>
      <c r="J241" s="24" t="n"/>
      <c r="K241" s="24" t="n"/>
      <c r="L241" s="24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24" t="n"/>
      <c r="AB241" s="24" t="n"/>
      <c r="AC241" s="24" t="n"/>
      <c r="AD241" s="24" t="n"/>
      <c r="AE241" s="24" t="n"/>
      <c r="AF241" s="24" t="n"/>
      <c r="AG241" s="24" t="n"/>
      <c r="AH241" s="24" t="n"/>
      <c r="AI241" s="24" t="n"/>
      <c r="AJ241" s="24" t="n"/>
      <c r="AK241" s="24" t="n"/>
      <c r="AL241" s="24" t="n"/>
      <c r="AM241" s="25">
        <f>COUNT(H241:AL241)</f>
        <v/>
      </c>
      <c r="AN241" s="24" t="n"/>
      <c r="AO241" s="24" t="n"/>
      <c r="AP241" s="24" t="n"/>
      <c r="AQ241" s="24" t="n"/>
      <c r="AR241" s="24" t="n"/>
      <c r="AS241" s="24" t="n"/>
      <c r="AT241" s="25">
        <f>SUM(H241:AL241)</f>
        <v/>
      </c>
      <c r="AU241" s="24" t="n"/>
      <c r="AV241" s="25">
        <f>SUM(J241,K241,Q241,R241,X241,Y241,AD241,AE241,AF241)</f>
        <v/>
      </c>
      <c r="AW241" s="24" t="n"/>
    </row>
    <row r="242" spans="1:49" ht="15.75" customHeight="1" s="55">
      <c r="A242" s="24" t="n">
        <v>236</v>
      </c>
      <c r="B242" s="24" t="s">
        <v>151</v>
      </c>
      <c r="C242" s="24" t="s">
        <v>152</v>
      </c>
      <c r="D242" s="24" t="s">
        <v>97</v>
      </c>
      <c r="E242" s="24" t="s">
        <v>155</v>
      </c>
      <c r="F242" s="24" t="s">
        <v>32</v>
      </c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4" t="n"/>
      <c r="AB242" s="27" t="n">
        <v>2.93333</v>
      </c>
      <c r="AC242" s="24" t="n"/>
      <c r="AD242" s="24" t="n"/>
      <c r="AE242" s="24" t="n"/>
      <c r="AF242" s="24" t="n"/>
      <c r="AG242" s="24" t="n"/>
      <c r="AH242" s="24" t="n"/>
      <c r="AI242" s="24" t="n"/>
      <c r="AJ242" s="24" t="n"/>
      <c r="AK242" s="24" t="n"/>
      <c r="AL242" s="24" t="n"/>
      <c r="AM242" s="25">
        <f>COUNT(H242:AL242)</f>
        <v/>
      </c>
      <c r="AN242" s="24" t="n"/>
      <c r="AO242" s="24" t="n"/>
      <c r="AP242" s="24" t="n"/>
      <c r="AQ242" s="24" t="n"/>
      <c r="AR242" s="24" t="n"/>
      <c r="AS242" s="24" t="n"/>
      <c r="AT242" s="25">
        <f>SUM(H242:AL242)</f>
        <v/>
      </c>
      <c r="AU242" s="24" t="n"/>
      <c r="AV242" s="25">
        <f>SUM(J242,K242,Q242,R242,X242,Y242,AD242,AE242,AF242)</f>
        <v/>
      </c>
      <c r="AW242" s="24" t="n"/>
    </row>
    <row r="243" spans="1:49">
      <c r="A243" s="24" t="n">
        <v>237</v>
      </c>
      <c r="B243" s="24" t="s">
        <v>151</v>
      </c>
      <c r="C243" s="24" t="s">
        <v>152</v>
      </c>
      <c r="D243" s="24" t="s">
        <v>97</v>
      </c>
      <c r="E243" s="24" t="s">
        <v>153</v>
      </c>
      <c r="F243" s="24" t="s">
        <v>32</v>
      </c>
      <c r="G243" s="2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5">
        <f>COUNT(H243:AL243)</f>
        <v/>
      </c>
      <c r="AN243" s="24" t="n"/>
      <c r="AO243" s="24" t="n"/>
      <c r="AP243" s="24" t="n"/>
      <c r="AQ243" s="24" t="n"/>
      <c r="AR243" s="24" t="n"/>
      <c r="AS243" s="24" t="n"/>
      <c r="AT243" s="25">
        <f>SUM(H243:AL243)</f>
        <v/>
      </c>
      <c r="AU243" s="24" t="n"/>
      <c r="AV243" s="25">
        <f>SUM(J243,K243,Q243,R243,X243,Y243,AD243,AE243,AF243)</f>
        <v/>
      </c>
      <c r="AW243" s="24" t="n"/>
    </row>
    <row r="244" spans="1:49">
      <c r="A244" s="24" t="n">
        <v>238</v>
      </c>
      <c r="B244" s="24" t="s">
        <v>151</v>
      </c>
      <c r="C244" s="24" t="s">
        <v>152</v>
      </c>
      <c r="D244" s="24" t="s">
        <v>97</v>
      </c>
      <c r="E244" s="24" t="s">
        <v>154</v>
      </c>
      <c r="F244" s="24" t="s">
        <v>32</v>
      </c>
      <c r="G244" s="24" t="n"/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  <c r="AC244" s="24" t="n"/>
      <c r="AD244" s="24" t="n"/>
      <c r="AE244" s="24" t="n"/>
      <c r="AF244" s="24" t="n"/>
      <c r="AG244" s="24" t="n"/>
      <c r="AH244" s="24" t="n"/>
      <c r="AI244" s="24" t="n"/>
      <c r="AJ244" s="24" t="n"/>
      <c r="AK244" s="24" t="n"/>
      <c r="AL244" s="24" t="n"/>
      <c r="AM244" s="25">
        <f>COUNT(H244:AL244)</f>
        <v/>
      </c>
      <c r="AN244" s="24" t="n"/>
      <c r="AO244" s="24" t="n"/>
      <c r="AP244" s="24" t="n"/>
      <c r="AQ244" s="24" t="n"/>
      <c r="AR244" s="24" t="n"/>
      <c r="AS244" s="24" t="n"/>
      <c r="AT244" s="25">
        <f>SUM(H244:AL244)</f>
        <v/>
      </c>
      <c r="AU244" s="24" t="n"/>
      <c r="AV244" s="25">
        <f>SUM(J244,K244,Q244,R244,X244,Y244,AD244,AE244,AF244)</f>
        <v/>
      </c>
      <c r="AW244" s="24" t="n"/>
    </row>
    <row r="245" spans="1:49" ht="15.75" customHeight="1" s="55">
      <c r="A245" s="24" t="n">
        <v>239</v>
      </c>
      <c r="B245" s="24" t="s">
        <v>151</v>
      </c>
      <c r="C245" s="24" t="s">
        <v>152</v>
      </c>
      <c r="D245" s="24" t="s">
        <v>97</v>
      </c>
      <c r="E245" s="24" t="s">
        <v>135</v>
      </c>
      <c r="F245" s="24" t="s">
        <v>32</v>
      </c>
      <c r="G245" s="2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7" t="n">
        <v>0.8</v>
      </c>
      <c r="T245" s="27" t="n">
        <v>8</v>
      </c>
      <c r="U245" s="27" t="n">
        <v>8</v>
      </c>
      <c r="V245" s="27" t="n">
        <v>10.59667</v>
      </c>
      <c r="W245" s="27" t="n">
        <v>8</v>
      </c>
      <c r="X245" s="24" t="n"/>
      <c r="Y245" s="24" t="n"/>
      <c r="Z245" s="27" t="n">
        <v>0.9</v>
      </c>
      <c r="AA245" s="24" t="n"/>
      <c r="AB245" s="27" t="n">
        <v>0.18333</v>
      </c>
      <c r="AC245" s="24" t="n"/>
      <c r="AD245" s="24" t="n"/>
      <c r="AE245" s="24" t="n"/>
      <c r="AF245" s="24" t="n"/>
      <c r="AG245" s="24" t="n"/>
      <c r="AH245" s="24" t="n"/>
      <c r="AI245" s="24" t="n"/>
      <c r="AJ245" s="24" t="n"/>
      <c r="AK245" s="24" t="n"/>
      <c r="AL245" s="24" t="n"/>
      <c r="AM245" s="25">
        <f>COUNT(H245:AL245)</f>
        <v/>
      </c>
      <c r="AN245" s="24" t="n"/>
      <c r="AO245" s="24" t="n"/>
      <c r="AP245" s="24" t="n"/>
      <c r="AQ245" s="24" t="n"/>
      <c r="AR245" s="24" t="n"/>
      <c r="AS245" s="24" t="n"/>
      <c r="AT245" s="25">
        <f>SUM(H245:AL245)</f>
        <v/>
      </c>
      <c r="AU245" s="24" t="n"/>
      <c r="AV245" s="25">
        <f>SUM(J245,K245,Q245,R245,X245,Y245,AD245,AE245,AF245)</f>
        <v/>
      </c>
      <c r="AW245" s="24" t="n"/>
    </row>
    <row r="246" spans="1:49" ht="15.75" customHeight="1" s="55">
      <c r="A246" s="24" t="n">
        <v>240</v>
      </c>
      <c r="B246" s="24" t="s">
        <v>151</v>
      </c>
      <c r="C246" s="24" t="s">
        <v>152</v>
      </c>
      <c r="D246" s="24" t="s">
        <v>97</v>
      </c>
      <c r="E246" s="24" t="s">
        <v>156</v>
      </c>
      <c r="F246" s="24" t="s">
        <v>32</v>
      </c>
      <c r="G246" s="24" t="n"/>
      <c r="H246" s="24" t="n"/>
      <c r="I246" s="24" t="n"/>
      <c r="J246" s="24" t="n"/>
      <c r="K246" s="24" t="n"/>
      <c r="L246" s="24" t="n"/>
      <c r="M246" s="24" t="n"/>
      <c r="N246" s="24" t="n"/>
      <c r="O246" s="24" t="n"/>
      <c r="P246" s="24" t="n"/>
      <c r="Q246" s="24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4" t="n"/>
      <c r="AB246" s="24" t="n"/>
      <c r="AC246" s="24" t="n"/>
      <c r="AD246" s="24" t="n"/>
      <c r="AE246" s="24" t="n"/>
      <c r="AF246" s="24" t="n"/>
      <c r="AG246" s="24" t="n"/>
      <c r="AH246" s="27" t="n">
        <v>1.25</v>
      </c>
      <c r="AI246" s="24" t="n"/>
      <c r="AJ246" s="24" t="n"/>
      <c r="AK246" s="24" t="n"/>
      <c r="AL246" s="24" t="n"/>
      <c r="AM246" s="25">
        <f>COUNT(H246:AL246)</f>
        <v/>
      </c>
      <c r="AN246" s="24" t="n"/>
      <c r="AO246" s="24" t="n"/>
      <c r="AP246" s="24" t="n"/>
      <c r="AQ246" s="24" t="n"/>
      <c r="AR246" s="24" t="n"/>
      <c r="AS246" s="24" t="n"/>
      <c r="AT246" s="25">
        <f>SUM(H246:AL246)</f>
        <v/>
      </c>
      <c r="AU246" s="24" t="n"/>
      <c r="AV246" s="25">
        <f>SUM(J246,K246,Q246,R246,X246,Y246,AD246,AE246,AF246)</f>
        <v/>
      </c>
      <c r="AW246" s="24" t="n"/>
    </row>
    <row r="247" spans="1:49" ht="15.75" customHeight="1" s="55">
      <c r="A247" s="24" t="n">
        <v>241</v>
      </c>
      <c r="B247" s="24" t="s">
        <v>151</v>
      </c>
      <c r="C247" s="24" t="s">
        <v>152</v>
      </c>
      <c r="D247" s="24" t="s">
        <v>97</v>
      </c>
      <c r="E247" s="24" t="s">
        <v>156</v>
      </c>
      <c r="F247" s="24" t="s">
        <v>32</v>
      </c>
      <c r="G247" s="24" t="s">
        <v>49</v>
      </c>
      <c r="H247" s="24" t="n"/>
      <c r="I247" s="24" t="n"/>
      <c r="J247" s="24" t="n"/>
      <c r="K247" s="24" t="n"/>
      <c r="L247" s="24" t="n"/>
      <c r="M247" s="24" t="n"/>
      <c r="N247" s="24" t="n"/>
      <c r="O247" s="24" t="n"/>
      <c r="P247" s="24" t="n"/>
      <c r="Q247" s="24" t="n"/>
      <c r="R247" s="24" t="n"/>
      <c r="S247" s="24" t="n"/>
      <c r="T247" s="24" t="n"/>
      <c r="U247" s="24" t="n"/>
      <c r="V247" s="24" t="n"/>
      <c r="W247" s="24" t="n"/>
      <c r="X247" s="24" t="n"/>
      <c r="Y247" s="24" t="n"/>
      <c r="Z247" s="24" t="n"/>
      <c r="AA247" s="24" t="n"/>
      <c r="AB247" s="24" t="n"/>
      <c r="AC247" s="24" t="n"/>
      <c r="AD247" s="24" t="n"/>
      <c r="AE247" s="24" t="n"/>
      <c r="AF247" s="24" t="n"/>
      <c r="AG247" s="24" t="n"/>
      <c r="AH247" s="27" t="n">
        <v>4</v>
      </c>
      <c r="AI247" s="27" t="n">
        <v>4</v>
      </c>
      <c r="AJ247" s="24" t="n"/>
      <c r="AK247" s="24" t="n"/>
      <c r="AL247" s="24" t="n"/>
      <c r="AM247" s="25">
        <f>SUM(H247:AL247)/8</f>
        <v/>
      </c>
      <c r="AN247" s="24" t="n"/>
      <c r="AO247" s="24" t="n"/>
      <c r="AP247" s="24" t="n"/>
      <c r="AQ247" s="24" t="n"/>
      <c r="AR247" s="24" t="n"/>
      <c r="AS247" s="25">
        <f>COUNTIF(H247:AL247,"В")+SUM(H247:AL247)/8</f>
        <v/>
      </c>
      <c r="AT247" s="25">
        <f>SUM(H247:AL247)</f>
        <v/>
      </c>
      <c r="AU247" s="24" t="n"/>
      <c r="AV247" s="24" t="n"/>
      <c r="AW247" s="24" t="n"/>
    </row>
    <row r="248" spans="1:49" ht="15.75" customHeight="1" s="55">
      <c r="A248" s="24" t="n">
        <v>242</v>
      </c>
      <c r="B248" s="24" t="s">
        <v>151</v>
      </c>
      <c r="C248" s="24" t="s">
        <v>152</v>
      </c>
      <c r="D248" s="24" t="s">
        <v>97</v>
      </c>
      <c r="E248" s="24" t="s">
        <v>135</v>
      </c>
      <c r="F248" s="24" t="s">
        <v>32</v>
      </c>
      <c r="G248" s="24" t="s">
        <v>49</v>
      </c>
      <c r="H248" s="24" t="n"/>
      <c r="I248" s="24" t="n"/>
      <c r="J248" s="24" t="n"/>
      <c r="K248" s="24" t="n"/>
      <c r="L248" s="24" t="n"/>
      <c r="M248" s="24" t="n"/>
      <c r="N248" s="24" t="n"/>
      <c r="O248" s="24" t="n"/>
      <c r="P248" s="24" t="n"/>
      <c r="Q248" s="24" t="n"/>
      <c r="R248" s="24" t="n"/>
      <c r="S248" s="24" t="n"/>
      <c r="T248" s="24" t="n"/>
      <c r="U248" s="24" t="n"/>
      <c r="V248" s="24" t="n"/>
      <c r="W248" s="24" t="n"/>
      <c r="X248" s="24" t="n"/>
      <c r="Y248" s="24" t="n"/>
      <c r="Z248" s="24" t="n"/>
      <c r="AA248" s="24" t="n"/>
      <c r="AB248" s="24" t="n"/>
      <c r="AC248" s="24" t="n"/>
      <c r="AD248" s="24" t="n"/>
      <c r="AE248" s="24" t="n"/>
      <c r="AF248" s="24" t="n"/>
      <c r="AG248" s="24" t="n"/>
      <c r="AH248" s="27" t="n">
        <v>4</v>
      </c>
      <c r="AI248" s="27" t="n">
        <v>4</v>
      </c>
      <c r="AJ248" s="24" t="n"/>
      <c r="AK248" s="24" t="n"/>
      <c r="AL248" s="24" t="n"/>
      <c r="AM248" s="25">
        <f>SUM(H248:AL248)/8</f>
        <v/>
      </c>
      <c r="AN248" s="24" t="n"/>
      <c r="AO248" s="24" t="n"/>
      <c r="AP248" s="24" t="n"/>
      <c r="AQ248" s="24" t="n"/>
      <c r="AR248" s="24" t="n"/>
      <c r="AS248" s="25">
        <f>COUNTIF(H248:AL248,"В")+SUM(H248:AL248)/8</f>
        <v/>
      </c>
      <c r="AT248" s="25">
        <f>SUM(H248:AL248)</f>
        <v/>
      </c>
      <c r="AU248" s="24" t="n"/>
      <c r="AV248" s="24" t="n"/>
      <c r="AW248" s="24" t="n"/>
    </row>
    <row r="249" spans="1:49">
      <c r="A249" s="26" t="n">
        <v>243</v>
      </c>
      <c r="B249" s="26" t="s">
        <v>151</v>
      </c>
      <c r="C249" s="26" t="s">
        <v>152</v>
      </c>
      <c r="D249" s="26" t="s">
        <v>97</v>
      </c>
      <c r="E249" s="26" t="s">
        <v>33</v>
      </c>
      <c r="F249" s="26" t="n"/>
      <c r="G249" s="26" t="n"/>
      <c r="H249" s="26" t="n">
        <v>8</v>
      </c>
      <c r="I249" s="26" t="n">
        <v>8</v>
      </c>
      <c r="J249" s="26" t="n">
        <v>0</v>
      </c>
      <c r="K249" s="26" t="n">
        <v>0</v>
      </c>
      <c r="L249" s="26" t="n">
        <v>8</v>
      </c>
      <c r="M249" s="26" t="n">
        <v>8</v>
      </c>
      <c r="N249" s="26" t="n">
        <v>8</v>
      </c>
      <c r="O249" s="26" t="n">
        <v>8</v>
      </c>
      <c r="P249" s="26" t="n">
        <v>8</v>
      </c>
      <c r="Q249" s="26" t="n">
        <v>0</v>
      </c>
      <c r="R249" s="26" t="n">
        <v>0</v>
      </c>
      <c r="S249" s="26" t="n">
        <v>8</v>
      </c>
      <c r="T249" s="26" t="n">
        <v>8</v>
      </c>
      <c r="U249" s="26" t="n">
        <v>8</v>
      </c>
      <c r="V249" s="26" t="n">
        <v>8</v>
      </c>
      <c r="W249" s="26" t="n">
        <v>8</v>
      </c>
      <c r="X249" s="26" t="n">
        <v>0</v>
      </c>
      <c r="Y249" s="26" t="n">
        <v>0</v>
      </c>
      <c r="Z249" s="26" t="n">
        <v>8</v>
      </c>
      <c r="AA249" s="26" t="n">
        <v>8</v>
      </c>
      <c r="AB249" s="26" t="n">
        <v>8</v>
      </c>
      <c r="AC249" s="26" t="n">
        <v>7</v>
      </c>
      <c r="AD249" s="26" t="n">
        <v>0</v>
      </c>
      <c r="AE249" s="26" t="n">
        <v>0</v>
      </c>
      <c r="AF249" s="26" t="n">
        <v>0</v>
      </c>
      <c r="AG249" s="26" t="n">
        <v>8</v>
      </c>
      <c r="AH249" s="26" t="n">
        <v>9.25</v>
      </c>
      <c r="AI249" s="26" t="n">
        <v>8</v>
      </c>
      <c r="AJ249" s="26" t="n">
        <v>8</v>
      </c>
      <c r="AK249" s="26" t="n"/>
      <c r="AL249" s="26" t="n"/>
      <c r="AM249" s="26">
        <f>COUNT(IF(SUM(H241,H240,H242,H244,H245,H238,H239,H243)&gt;0,1,"FALSE"),IF(SUM(I240,I238,I244,I239,I241,I242,I245,I243)&gt;0,1,"FALSE"),IF(SUM(J238,J244,J240,J239,J243,J241,J242,J245)&gt;0,1,"FALSE"),IF(SUM(K238,K245,K241,K239,K244,K240,K243,K242)&gt;0,1,"FALSE"),IF(SUM(L241,L238,L244,L243,L239,L242,L245,L240)&gt;0,1,"FALSE"),IF(SUM(M238,M244,M242,M240,M241,M245,M239,M243)&gt;0,1,"FALSE"),IF(SUM(N239,N244,N240,N245,N242,N241,N243,N238)&gt;0,1,"FALSE"),IF(SUM(O245,O242,O244,O241,O243,O240,O238,O239)&gt;0,1,"FALSE"),IF(SUM(P245,P239,P241,P243,P242,P240,P238,P244)&gt;0,1,"FALSE"),IF(SUM(Q238,Q240,Q244,Q241,Q245,Q239,Q242,Q243)&gt;0,1,"FALSE"),IF(SUM(R242,R241,R245,R240,R244,R243,R239,R238)&gt;0,1,"FALSE"),IF(SUM(S244,S242,S243,S240,S245,S238,S241,S239)&gt;0,1,"FALSE"),IF(SUM(T245,T238,T243,T241,T244,T240,T239,T242)&gt;0,1,"FALSE"),IF(SUM(U241,U242,U244,U243,U239,U238,U240,U245)&gt;0,1,"FALSE"),IF(SUM(V240,V238,V243,V245,V244,V242,V239,V241)&gt;0,1,"FALSE"),IF(SUM(W243,W244,W241,W239,W240,W238,W245,W242)&gt;0,1,"FALSE"),IF(SUM(X245,X241,X243,X244,X242,X238,X239,X240)&gt;0,1,"FALSE"),IF(SUM(Y240,Y241,Y238,Y244,Y242,Y239,Y245,Y243)&gt;0,1,"FALSE"),IF(SUM(Z243,Z242,Z245,Z240,Z244,Z241,Z238,Z239)&gt;0,1,"FALSE"),IF(SUM(AA242,AA245,AA240,AA243,AA241,AA238,AA244,AA239)&gt;0,1,"FALSE"),IF(SUM(AB241,AB242,AB244,AB238,AB240,AB239,AB245,AB243)&gt;0,1,"FALSE"),IF(SUM(AC241,AC242,AC243,AC244,AC245,AC239,AC238,AC240)&gt;0,1,"FALSE"),IF(SUM(AD241,AD243,AD239,AD245,AD240,AD242,AD238,AD244)&gt;0,1,"FALSE"),IF(SUM(AE238,AE244,AE245,AE242,AE239,AE241,AE240,AE243)&gt;0,1,"FALSE"),IF(SUM(AF240,AF243,AF238,AF244,AF242,AF239,AF245,AF241)&gt;0,1,"FALSE"),IF(SUM(AG240,AG245,AG244,AG241,AG242,AG238,AG243,AG239)&gt;0,1,"FALSE"),IF(SUM(AJ242,AJ244,AJ239,AJ243,AJ238,AJ245,AJ240,AJ241)&gt;0,1,"FALSE"),IF(SUM(AH247,AH248,AH246)&gt;0,1,"FALSE"),IF(SUM(AI248,AI247)&gt;0,1,"FALSE"))</f>
        <v/>
      </c>
      <c r="AN249" s="26" t="n"/>
      <c r="AO249" s="26">
        <f>MAX(AO238:AO248)</f>
        <v/>
      </c>
      <c r="AP249" s="26">
        <f>MAX(AP238:AP248)</f>
        <v/>
      </c>
      <c r="AQ249" s="26">
        <f>MAX(AQ238:AQ248)</f>
        <v/>
      </c>
      <c r="AR249" s="26">
        <f>MAX(AR238:AR248)</f>
        <v/>
      </c>
      <c r="AS249" s="26">
        <f>SUM(AS238:AS248)</f>
        <v/>
      </c>
      <c r="AT249" s="26">
        <f>SUM(AT238:AT248)</f>
        <v/>
      </c>
      <c r="AU249" s="26">
        <f>SUM(AU238:AU248)</f>
        <v/>
      </c>
      <c r="AV249" s="26">
        <f>SUM(AV238:AV248)</f>
        <v/>
      </c>
      <c r="AW249" s="26">
        <f>SUM(AW238:AW248)</f>
        <v/>
      </c>
    </row>
    <row r="250" spans="1:49">
      <c r="A250" s="24" t="n">
        <v>244</v>
      </c>
      <c r="B250" s="24" t="s">
        <v>159</v>
      </c>
      <c r="C250" s="24" t="s">
        <v>152</v>
      </c>
      <c r="D250" s="24" t="s">
        <v>160</v>
      </c>
      <c r="E250" s="24" t="s">
        <v>43</v>
      </c>
      <c r="F250" s="24" t="s">
        <v>32</v>
      </c>
      <c r="G250" s="24" t="n"/>
      <c r="H250" s="24" t="n">
        <v>8</v>
      </c>
      <c r="I250" s="24" t="n">
        <v>7.98333</v>
      </c>
      <c r="J250" s="24" t="s">
        <v>7</v>
      </c>
      <c r="K250" s="24" t="s">
        <v>7</v>
      </c>
      <c r="L250" s="24" t="n">
        <v>8</v>
      </c>
      <c r="M250" s="24" t="n">
        <v>8</v>
      </c>
      <c r="N250" s="24" t="n">
        <v>8</v>
      </c>
      <c r="O250" s="24" t="n">
        <v>8</v>
      </c>
      <c r="P250" s="24" t="n">
        <v>8</v>
      </c>
      <c r="Q250" s="24" t="s">
        <v>7</v>
      </c>
      <c r="R250" s="24" t="s">
        <v>7</v>
      </c>
      <c r="S250" s="24" t="n">
        <v>8</v>
      </c>
      <c r="T250" s="24" t="n">
        <v>8</v>
      </c>
      <c r="U250" s="24" t="n">
        <v>8</v>
      </c>
      <c r="V250" s="24" t="n">
        <v>8</v>
      </c>
      <c r="W250" s="24" t="n">
        <v>8</v>
      </c>
      <c r="X250" s="24" t="s">
        <v>7</v>
      </c>
      <c r="Y250" s="24" t="s">
        <v>7</v>
      </c>
      <c r="Z250" s="24" t="n">
        <v>8</v>
      </c>
      <c r="AA250" s="24" t="n">
        <v>8</v>
      </c>
      <c r="AB250" s="24" t="n">
        <v>8</v>
      </c>
      <c r="AC250" s="24" t="n">
        <v>7</v>
      </c>
      <c r="AD250" s="24" t="s">
        <v>7</v>
      </c>
      <c r="AE250" s="24" t="s">
        <v>7</v>
      </c>
      <c r="AF250" s="24" t="s">
        <v>7</v>
      </c>
      <c r="AG250" s="24" t="n">
        <v>8</v>
      </c>
      <c r="AH250" s="24" t="n">
        <v>8</v>
      </c>
      <c r="AI250" s="24" t="n">
        <v>8</v>
      </c>
      <c r="AJ250" s="24" t="n">
        <v>7.98333</v>
      </c>
      <c r="AK250" s="24" t="n"/>
      <c r="AL250" s="24" t="n"/>
      <c r="AM250" s="25">
        <f>COUNT(H250:AL250)</f>
        <v/>
      </c>
      <c r="AN250" s="24" t="n"/>
      <c r="AO250" s="25">
        <f>COUNTIF(H250:AL250,"О")</f>
        <v/>
      </c>
      <c r="AP250" s="25">
        <f>COUNTIF(H250:AL250,"От")</f>
        <v/>
      </c>
      <c r="AQ250" s="25">
        <f>COUNTIF(H250:AL250,"Б")</f>
        <v/>
      </c>
      <c r="AR250" s="25">
        <f>COUNTIF(H250:AL250,"Н")</f>
        <v/>
      </c>
      <c r="AS250" s="24" t="n"/>
      <c r="AT250" s="25">
        <f>SUM(H250:AL250)</f>
        <v/>
      </c>
      <c r="AU250" s="24" t="n"/>
      <c r="AV250" s="25">
        <f>SUM(J250,K250,Q250,R250,X250,Y250,AD250,AE250,AF250)</f>
        <v/>
      </c>
      <c r="AW250" s="24" t="n"/>
    </row>
    <row r="251" spans="1:49">
      <c r="A251" s="24" t="n">
        <v>245</v>
      </c>
      <c r="B251" s="24" t="s">
        <v>159</v>
      </c>
      <c r="C251" s="24" t="s">
        <v>152</v>
      </c>
      <c r="D251" s="24" t="s">
        <v>160</v>
      </c>
      <c r="E251" s="24" t="s">
        <v>156</v>
      </c>
      <c r="F251" s="24" t="s">
        <v>32</v>
      </c>
      <c r="G251" s="24" t="n"/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  <c r="AC251" s="24" t="n"/>
      <c r="AD251" s="24" t="n"/>
      <c r="AE251" s="24" t="n"/>
      <c r="AF251" s="24" t="n"/>
      <c r="AG251" s="24" t="n"/>
      <c r="AH251" s="24" t="n"/>
      <c r="AI251" s="24" t="n"/>
      <c r="AJ251" s="24" t="n"/>
      <c r="AK251" s="24" t="n"/>
      <c r="AL251" s="24" t="n"/>
      <c r="AM251" s="25">
        <f>COUNT(H251:AL251)</f>
        <v/>
      </c>
      <c r="AN251" s="24" t="n"/>
      <c r="AO251" s="24" t="n"/>
      <c r="AP251" s="24" t="n"/>
      <c r="AQ251" s="24" t="n"/>
      <c r="AR251" s="24" t="n"/>
      <c r="AS251" s="24" t="n"/>
      <c r="AT251" s="25">
        <f>SUM(H251:AL251)</f>
        <v/>
      </c>
      <c r="AU251" s="24" t="n"/>
      <c r="AV251" s="25">
        <f>SUM(J251,K251,Q251,R251,X251,Y251,AD251,AE251,AF251)</f>
        <v/>
      </c>
      <c r="AW251" s="24" t="n"/>
    </row>
    <row r="252" spans="1:49">
      <c r="A252" s="24" t="n">
        <v>246</v>
      </c>
      <c r="B252" s="24" t="s">
        <v>159</v>
      </c>
      <c r="C252" s="24" t="s">
        <v>152</v>
      </c>
      <c r="D252" s="24" t="s">
        <v>160</v>
      </c>
      <c r="E252" s="24" t="s">
        <v>157</v>
      </c>
      <c r="F252" s="24" t="s">
        <v>32</v>
      </c>
      <c r="G252" s="2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  <c r="AC252" s="24" t="n"/>
      <c r="AD252" s="24" t="n"/>
      <c r="AE252" s="24" t="n"/>
      <c r="AF252" s="24" t="n"/>
      <c r="AG252" s="24" t="n"/>
      <c r="AH252" s="24" t="n"/>
      <c r="AI252" s="24" t="n"/>
      <c r="AJ252" s="24" t="n"/>
      <c r="AK252" s="24" t="n"/>
      <c r="AL252" s="24" t="n"/>
      <c r="AM252" s="25">
        <f>COUNT(H252:AL252)</f>
        <v/>
      </c>
      <c r="AN252" s="24" t="n"/>
      <c r="AO252" s="24" t="n"/>
      <c r="AP252" s="24" t="n"/>
      <c r="AQ252" s="24" t="n"/>
      <c r="AR252" s="24" t="n"/>
      <c r="AS252" s="24" t="n"/>
      <c r="AT252" s="25">
        <f>SUM(H252:AL252)</f>
        <v/>
      </c>
      <c r="AU252" s="24" t="n"/>
      <c r="AV252" s="25">
        <f>SUM(J252,K252,Q252,R252,X252,Y252,AD252,AE252,AF252)</f>
        <v/>
      </c>
      <c r="AW252" s="24" t="n"/>
    </row>
    <row r="253" spans="1:49">
      <c r="A253" s="24" t="n">
        <v>247</v>
      </c>
      <c r="B253" s="24" t="s">
        <v>159</v>
      </c>
      <c r="C253" s="24" t="s">
        <v>152</v>
      </c>
      <c r="D253" s="24" t="s">
        <v>160</v>
      </c>
      <c r="E253" s="24" t="s">
        <v>158</v>
      </c>
      <c r="F253" s="24" t="s">
        <v>32</v>
      </c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24" t="n"/>
      <c r="X253" s="24" t="n"/>
      <c r="Y253" s="24" t="n"/>
      <c r="Z253" s="24" t="n"/>
      <c r="AA253" s="24" t="n"/>
      <c r="AB253" s="24" t="n"/>
      <c r="AC253" s="24" t="n"/>
      <c r="AD253" s="24" t="n"/>
      <c r="AE253" s="24" t="n"/>
      <c r="AF253" s="24" t="n"/>
      <c r="AG253" s="24" t="n"/>
      <c r="AH253" s="24" t="n"/>
      <c r="AI253" s="24" t="n"/>
      <c r="AJ253" s="24" t="n"/>
      <c r="AK253" s="24" t="n"/>
      <c r="AL253" s="24" t="n"/>
      <c r="AM253" s="25">
        <f>COUNT(H253:AL253)</f>
        <v/>
      </c>
      <c r="AN253" s="24" t="n"/>
      <c r="AO253" s="24" t="n"/>
      <c r="AP253" s="24" t="n"/>
      <c r="AQ253" s="24" t="n"/>
      <c r="AR253" s="24" t="n"/>
      <c r="AS253" s="24" t="n"/>
      <c r="AT253" s="25">
        <f>SUM(H253:AL253)</f>
        <v/>
      </c>
      <c r="AU253" s="24" t="n"/>
      <c r="AV253" s="25">
        <f>SUM(J253,K253,Q253,R253,X253,Y253,AD253,AE253,AF253)</f>
        <v/>
      </c>
      <c r="AW253" s="24" t="n"/>
    </row>
    <row r="254" spans="1:49">
      <c r="A254" s="24" t="n">
        <v>248</v>
      </c>
      <c r="B254" s="24" t="s">
        <v>159</v>
      </c>
      <c r="C254" s="24" t="s">
        <v>152</v>
      </c>
      <c r="D254" s="24" t="s">
        <v>160</v>
      </c>
      <c r="E254" s="24" t="s">
        <v>155</v>
      </c>
      <c r="F254" s="24" t="s">
        <v>32</v>
      </c>
      <c r="G254" s="24" t="n"/>
      <c r="H254" s="24" t="n"/>
      <c r="I254" s="24" t="n"/>
      <c r="J254" s="24" t="n"/>
      <c r="K254" s="24" t="n"/>
      <c r="L254" s="24" t="n"/>
      <c r="M254" s="24" t="n"/>
      <c r="N254" s="24" t="n"/>
      <c r="O254" s="24" t="n"/>
      <c r="P254" s="24" t="n"/>
      <c r="Q254" s="24" t="n"/>
      <c r="R254" s="24" t="n"/>
      <c r="S254" s="24" t="n"/>
      <c r="T254" s="24" t="n"/>
      <c r="U254" s="24" t="n"/>
      <c r="V254" s="24" t="n"/>
      <c r="W254" s="24" t="n"/>
      <c r="X254" s="24" t="n"/>
      <c r="Y254" s="24" t="n"/>
      <c r="Z254" s="24" t="n"/>
      <c r="AA254" s="24" t="n"/>
      <c r="AB254" s="24" t="n"/>
      <c r="AC254" s="24" t="n"/>
      <c r="AD254" s="24" t="n"/>
      <c r="AE254" s="24" t="n"/>
      <c r="AF254" s="24" t="n"/>
      <c r="AG254" s="24" t="n"/>
      <c r="AH254" s="24" t="n"/>
      <c r="AI254" s="24" t="n"/>
      <c r="AJ254" s="24" t="n"/>
      <c r="AK254" s="24" t="n"/>
      <c r="AL254" s="24" t="n"/>
      <c r="AM254" s="25">
        <f>COUNT(H254:AL254)</f>
        <v/>
      </c>
      <c r="AN254" s="24" t="n"/>
      <c r="AO254" s="24" t="n"/>
      <c r="AP254" s="24" t="n"/>
      <c r="AQ254" s="24" t="n"/>
      <c r="AR254" s="24" t="n"/>
      <c r="AS254" s="24" t="n"/>
      <c r="AT254" s="25">
        <f>SUM(H254:AL254)</f>
        <v/>
      </c>
      <c r="AU254" s="24" t="n"/>
      <c r="AV254" s="25">
        <f>SUM(J254,K254,Q254,R254,X254,Y254,AD254,AE254,AF254)</f>
        <v/>
      </c>
      <c r="AW254" s="24" t="n"/>
    </row>
    <row r="255" spans="1:49">
      <c r="A255" s="24" t="n">
        <v>249</v>
      </c>
      <c r="B255" s="24" t="s">
        <v>159</v>
      </c>
      <c r="C255" s="24" t="s">
        <v>152</v>
      </c>
      <c r="D255" s="24" t="s">
        <v>160</v>
      </c>
      <c r="E255" s="24" t="s">
        <v>153</v>
      </c>
      <c r="F255" s="24" t="s">
        <v>32</v>
      </c>
      <c r="G255" s="24" t="n"/>
      <c r="H255" s="24" t="n"/>
      <c r="I255" s="24" t="n"/>
      <c r="J255" s="24" t="n"/>
      <c r="K255" s="24" t="n"/>
      <c r="L255" s="24" t="n"/>
      <c r="M255" s="24" t="n"/>
      <c r="N255" s="24" t="n"/>
      <c r="O255" s="24" t="n"/>
      <c r="P255" s="24" t="n"/>
      <c r="Q255" s="24" t="n"/>
      <c r="R255" s="24" t="n"/>
      <c r="S255" s="24" t="n"/>
      <c r="T255" s="24" t="n"/>
      <c r="U255" s="24" t="n"/>
      <c r="V255" s="24" t="n"/>
      <c r="W255" s="24" t="n"/>
      <c r="X255" s="24" t="n"/>
      <c r="Y255" s="24" t="n"/>
      <c r="Z255" s="24" t="n"/>
      <c r="AA255" s="24" t="n"/>
      <c r="AB255" s="24" t="n"/>
      <c r="AC255" s="24" t="n"/>
      <c r="AD255" s="24" t="n"/>
      <c r="AE255" s="24" t="n"/>
      <c r="AF255" s="24" t="n"/>
      <c r="AG255" s="24" t="n"/>
      <c r="AH255" s="24" t="n"/>
      <c r="AI255" s="24" t="n"/>
      <c r="AJ255" s="24" t="n"/>
      <c r="AK255" s="24" t="n"/>
      <c r="AL255" s="24" t="n"/>
      <c r="AM255" s="25">
        <f>COUNT(H255:AL255)</f>
        <v/>
      </c>
      <c r="AN255" s="24" t="n"/>
      <c r="AO255" s="24" t="n"/>
      <c r="AP255" s="24" t="n"/>
      <c r="AQ255" s="24" t="n"/>
      <c r="AR255" s="24" t="n"/>
      <c r="AS255" s="24" t="n"/>
      <c r="AT255" s="25">
        <f>SUM(H255:AL255)</f>
        <v/>
      </c>
      <c r="AU255" s="24" t="n"/>
      <c r="AV255" s="25">
        <f>SUM(J255,K255,Q255,R255,X255,Y255,AD255,AE255,AF255)</f>
        <v/>
      </c>
      <c r="AW255" s="24" t="n"/>
    </row>
    <row r="256" spans="1:49">
      <c r="A256" s="24" t="n">
        <v>250</v>
      </c>
      <c r="B256" s="24" t="s">
        <v>159</v>
      </c>
      <c r="C256" s="24" t="s">
        <v>152</v>
      </c>
      <c r="D256" s="24" t="s">
        <v>160</v>
      </c>
      <c r="E256" s="24" t="s">
        <v>154</v>
      </c>
      <c r="F256" s="24" t="s">
        <v>32</v>
      </c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  <c r="AC256" s="24" t="n"/>
      <c r="AD256" s="24" t="n"/>
      <c r="AE256" s="24" t="n"/>
      <c r="AF256" s="24" t="n"/>
      <c r="AG256" s="24" t="n"/>
      <c r="AH256" s="24" t="n"/>
      <c r="AI256" s="24" t="n"/>
      <c r="AJ256" s="24" t="n"/>
      <c r="AK256" s="24" t="n"/>
      <c r="AL256" s="24" t="n"/>
      <c r="AM256" s="25">
        <f>COUNT(H256:AL256)</f>
        <v/>
      </c>
      <c r="AN256" s="24" t="n"/>
      <c r="AO256" s="24" t="n"/>
      <c r="AP256" s="24" t="n"/>
      <c r="AQ256" s="24" t="n"/>
      <c r="AR256" s="24" t="n"/>
      <c r="AS256" s="24" t="n"/>
      <c r="AT256" s="25">
        <f>SUM(H256:AL256)</f>
        <v/>
      </c>
      <c r="AU256" s="24" t="n"/>
      <c r="AV256" s="25">
        <f>SUM(J256,K256,Q256,R256,X256,Y256,AD256,AE256,AF256)</f>
        <v/>
      </c>
      <c r="AW256" s="24" t="n"/>
    </row>
    <row r="257" spans="1:49" ht="15.75" customHeight="1" s="55">
      <c r="A257" s="24" t="n">
        <v>251</v>
      </c>
      <c r="B257" s="24" t="s">
        <v>159</v>
      </c>
      <c r="C257" s="24" t="s">
        <v>152</v>
      </c>
      <c r="D257" s="24" t="s">
        <v>160</v>
      </c>
      <c r="E257" s="24" t="s">
        <v>135</v>
      </c>
      <c r="F257" s="24" t="s">
        <v>32</v>
      </c>
      <c r="G257" s="24" t="n"/>
      <c r="H257" s="24" t="n"/>
      <c r="I257" s="27" t="n">
        <v>0.01667</v>
      </c>
      <c r="J257" s="24" t="n"/>
      <c r="K257" s="24" t="n"/>
      <c r="L257" s="24" t="n"/>
      <c r="M257" s="24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7" t="n">
        <v>0.01667</v>
      </c>
      <c r="AK257" s="24" t="n"/>
      <c r="AL257" s="24" t="n"/>
      <c r="AM257" s="25">
        <f>COUNT(H257:AL257)</f>
        <v/>
      </c>
      <c r="AN257" s="24" t="n"/>
      <c r="AO257" s="24" t="n"/>
      <c r="AP257" s="24" t="n"/>
      <c r="AQ257" s="24" t="n"/>
      <c r="AR257" s="24" t="n"/>
      <c r="AS257" s="24" t="n"/>
      <c r="AT257" s="25">
        <f>SUM(H257:AL257)</f>
        <v/>
      </c>
      <c r="AU257" s="24" t="n"/>
      <c r="AV257" s="25">
        <f>SUM(J257,K257,Q257,R257,X257,Y257,AD257,AE257,AF257)</f>
        <v/>
      </c>
      <c r="AW257" s="24" t="n"/>
    </row>
    <row r="258" spans="1:49">
      <c r="A258" s="26" t="n">
        <v>252</v>
      </c>
      <c r="B258" s="26" t="s">
        <v>159</v>
      </c>
      <c r="C258" s="26" t="s">
        <v>152</v>
      </c>
      <c r="D258" s="26" t="s">
        <v>160</v>
      </c>
      <c r="E258" s="26" t="s">
        <v>33</v>
      </c>
      <c r="F258" s="26" t="n"/>
      <c r="G258" s="26" t="n"/>
      <c r="H258" s="26" t="n">
        <v>8</v>
      </c>
      <c r="I258" s="26" t="n">
        <v>8</v>
      </c>
      <c r="J258" s="26" t="n">
        <v>0</v>
      </c>
      <c r="K258" s="26" t="n">
        <v>0</v>
      </c>
      <c r="L258" s="26" t="n">
        <v>8</v>
      </c>
      <c r="M258" s="26" t="n">
        <v>8</v>
      </c>
      <c r="N258" s="26" t="n">
        <v>8</v>
      </c>
      <c r="O258" s="26" t="n">
        <v>8</v>
      </c>
      <c r="P258" s="26" t="n">
        <v>8</v>
      </c>
      <c r="Q258" s="26" t="n">
        <v>0</v>
      </c>
      <c r="R258" s="26" t="n">
        <v>0</v>
      </c>
      <c r="S258" s="26" t="n">
        <v>8</v>
      </c>
      <c r="T258" s="26" t="n">
        <v>8</v>
      </c>
      <c r="U258" s="26" t="n">
        <v>8</v>
      </c>
      <c r="V258" s="26" t="n">
        <v>8</v>
      </c>
      <c r="W258" s="26" t="n">
        <v>8</v>
      </c>
      <c r="X258" s="26" t="n">
        <v>0</v>
      </c>
      <c r="Y258" s="26" t="n">
        <v>0</v>
      </c>
      <c r="Z258" s="26" t="n">
        <v>8</v>
      </c>
      <c r="AA258" s="26" t="n">
        <v>8</v>
      </c>
      <c r="AB258" s="26" t="n">
        <v>8</v>
      </c>
      <c r="AC258" s="26" t="n">
        <v>7</v>
      </c>
      <c r="AD258" s="26" t="n">
        <v>0</v>
      </c>
      <c r="AE258" s="26" t="n">
        <v>0</v>
      </c>
      <c r="AF258" s="26" t="n">
        <v>0</v>
      </c>
      <c r="AG258" s="26" t="n">
        <v>8</v>
      </c>
      <c r="AH258" s="26" t="n">
        <v>8</v>
      </c>
      <c r="AI258" s="26" t="n">
        <v>8</v>
      </c>
      <c r="AJ258" s="26" t="n">
        <v>8</v>
      </c>
      <c r="AK258" s="26" t="n"/>
      <c r="AL258" s="26" t="n"/>
      <c r="AM258" s="26">
        <f>COUNT(IF(SUM(H257,H251,H256,H253,H250,H252,H255,H254)&gt;0,1,"FALSE"),IF(SUM(I255,I254,I257,I253,I256,I251,I252,I250)&gt;0,1,"FALSE"),IF(SUM(J256,J251,J253,J252,J257,J255,J254,J250)&gt;0,1,"FALSE"),IF(SUM(K254,K257,K250,K252,K253,K256,K251,K255)&gt;0,1,"FALSE"),IF(SUM(L257,L253,L256,L254,L250,L252,L251,L255)&gt;0,1,"FALSE"),IF(SUM(M250,M252,M255,M253,M251,M254,M257,M256)&gt;0,1,"FALSE"),IF(SUM(N256,N250,N254,N255,N252,N257,N253,N251)&gt;0,1,"FALSE"),IF(SUM(O255,O256,O257,O253,O252,O250,O254,O251)&gt;0,1,"FALSE"),IF(SUM(P250,P253,P251,P255,P254,P256,P252,P257)&gt;0,1,"FALSE"),IF(SUM(Q251,Q254,Q256,Q257,Q253,Q255,Q250,Q252)&gt;0,1,"FALSE"),IF(SUM(R254,R257,R253,R255,R250,R256,R251,R252)&gt;0,1,"FALSE"),IF(SUM(S257,S252,S251,S255,S253,S256,S250,S254)&gt;0,1,"FALSE"),IF(SUM(T250,T251,T256,T255,T254,T257,T253,T252)&gt;0,1,"FALSE"),IF(SUM(U255,U252,U257,U253,U254,U256,U250,U251)&gt;0,1,"FALSE"),IF(SUM(V256,V250,V255,V254,V251,V252,V253,V257)&gt;0,1,"FALSE"),IF(SUM(W256,W251,W250,W253,W254,W252,W257,W255)&gt;0,1,"FALSE"),IF(SUM(X250,X254,X255,X256,X251,X252,X257,X253)&gt;0,1,"FALSE"),IF(SUM(Y257,Y254,Y250,Y256,Y255,Y251,Y253,Y252)&gt;0,1,"FALSE"),IF(SUM(Z257,Z256,Z255,Z250,Z251,Z253,Z254,Z252)&gt;0,1,"FALSE"),IF(SUM(AA256,AA251,AA250,AA257,AA255,AA254,AA252,AA253)&gt;0,1,"FALSE"),IF(SUM(AB255,AB253,AB252,AB257,AB254,AB250,AB256,AB251)&gt;0,1,"FALSE"),IF(SUM(AC256,AC257,AC255,AC254,AC253,AC251,AC250,AC252)&gt;0,1,"FALSE"),IF(SUM(AD250,AD255,AD257,AD256,AD251,AD254,AD253,AD252)&gt;0,1,"FALSE"),IF(SUM(AE251,AE253,AE250,AE256,AE254,AE252,AE257,AE255)&gt;0,1,"FALSE"),IF(SUM(AF254,AF255,AF256,AF252,AF251,AF253,AF257,AF250)&gt;0,1,"FALSE"),IF(SUM(AG254,AG252,AG256,AG253,AG250,AG255,AG257,AG251)&gt;0,1,"FALSE"),IF(SUM(AH254,AH255,AH253,AH256,AH250,AH251,AH257,AH252)&gt;0,1,"FALSE"),IF(SUM(AI251,AI255,AI253,AI257,AI250,AI254,AI256,AI252)&gt;0,1,"FALSE"),IF(SUM(AJ253,AJ250,AJ251,AJ257,AJ256,AJ254,AJ255,AJ252)&gt;0,1,"FALSE"))</f>
        <v/>
      </c>
      <c r="AN258" s="26" t="n"/>
      <c r="AO258" s="26">
        <f>MAX(AO250:AO257)</f>
        <v/>
      </c>
      <c r="AP258" s="26">
        <f>MAX(AP250:AP257)</f>
        <v/>
      </c>
      <c r="AQ258" s="26">
        <f>MAX(AQ250:AQ257)</f>
        <v/>
      </c>
      <c r="AR258" s="26">
        <f>MAX(AR250:AR257)</f>
        <v/>
      </c>
      <c r="AS258" s="26">
        <f>SUM(AS250:AS257)</f>
        <v/>
      </c>
      <c r="AT258" s="26">
        <f>SUM(AT250:AT257)</f>
        <v/>
      </c>
      <c r="AU258" s="26">
        <f>SUM(AU250:AU257)</f>
        <v/>
      </c>
      <c r="AV258" s="26">
        <f>SUM(AV250:AV257)</f>
        <v/>
      </c>
      <c r="AW258" s="26">
        <f>SUM(AW250:AW257)</f>
        <v/>
      </c>
    </row>
    <row r="259" spans="1:49">
      <c r="A259" s="24" t="n">
        <v>253</v>
      </c>
      <c r="B259" s="24" t="s">
        <v>161</v>
      </c>
      <c r="C259" s="24" t="s">
        <v>152</v>
      </c>
      <c r="D259" s="24" t="s">
        <v>72</v>
      </c>
      <c r="E259" s="24" t="s">
        <v>43</v>
      </c>
      <c r="F259" s="24" t="s">
        <v>32</v>
      </c>
      <c r="G259" s="24" t="n"/>
      <c r="H259" s="24" t="n"/>
      <c r="I259" s="24" t="n"/>
      <c r="J259" s="24" t="s">
        <v>7</v>
      </c>
      <c r="K259" s="24" t="s">
        <v>7</v>
      </c>
      <c r="L259" s="24" t="n"/>
      <c r="M259" s="24" t="n"/>
      <c r="N259" s="24" t="n">
        <v>0.13333</v>
      </c>
      <c r="O259" s="24" t="n">
        <v>8</v>
      </c>
      <c r="P259" s="24" t="n">
        <v>8</v>
      </c>
      <c r="Q259" s="24" t="s">
        <v>7</v>
      </c>
      <c r="R259" s="24" t="s">
        <v>7</v>
      </c>
      <c r="S259" s="24" t="n"/>
      <c r="T259" s="24" t="n"/>
      <c r="U259" s="24" t="n"/>
      <c r="V259" s="24" t="n"/>
      <c r="W259" s="24" t="n"/>
      <c r="X259" s="24" t="s">
        <v>7</v>
      </c>
      <c r="Y259" s="24" t="s">
        <v>7</v>
      </c>
      <c r="Z259" s="24" t="n">
        <v>7.1</v>
      </c>
      <c r="AA259" s="24" t="n">
        <v>8</v>
      </c>
      <c r="AB259" s="24" t="n">
        <v>2.31667</v>
      </c>
      <c r="AC259" s="24" t="n">
        <v>7</v>
      </c>
      <c r="AD259" s="24" t="s">
        <v>7</v>
      </c>
      <c r="AE259" s="24" t="s">
        <v>7</v>
      </c>
      <c r="AF259" s="24" t="s">
        <v>7</v>
      </c>
      <c r="AG259" s="24" t="n">
        <v>0.06666999999999999</v>
      </c>
      <c r="AH259" s="24" t="n"/>
      <c r="AI259" s="24" t="n"/>
      <c r="AJ259" s="24" t="n">
        <v>8</v>
      </c>
      <c r="AK259" s="24" t="n"/>
      <c r="AL259" s="24" t="n"/>
      <c r="AM259" s="25">
        <f>COUNT(H259:AL259)</f>
        <v/>
      </c>
      <c r="AN259" s="24" t="n"/>
      <c r="AO259" s="25">
        <f>COUNTIF(H259:AL259,"О")</f>
        <v/>
      </c>
      <c r="AP259" s="25">
        <f>COUNTIF(H259:AL259,"От")</f>
        <v/>
      </c>
      <c r="AQ259" s="25">
        <f>COUNTIF(H259:AL259,"Б")</f>
        <v/>
      </c>
      <c r="AR259" s="25">
        <f>COUNTIF(H259:AL259,"Н")</f>
        <v/>
      </c>
      <c r="AS259" s="24" t="n"/>
      <c r="AT259" s="25">
        <f>SUM(H259:AL259)</f>
        <v/>
      </c>
      <c r="AU259" s="24" t="n"/>
      <c r="AV259" s="25">
        <f>SUM(J259,K259,Q259,R259,X259,Y259,AD259,AE259,AF259)</f>
        <v/>
      </c>
      <c r="AW259" s="24" t="n"/>
    </row>
    <row r="260" spans="1:49" ht="15.75" customHeight="1" s="55">
      <c r="A260" s="24" t="n">
        <v>254</v>
      </c>
      <c r="B260" s="24" t="s">
        <v>161</v>
      </c>
      <c r="C260" s="24" t="s">
        <v>152</v>
      </c>
      <c r="D260" s="24" t="s">
        <v>72</v>
      </c>
      <c r="E260" s="24" t="s">
        <v>156</v>
      </c>
      <c r="F260" s="24" t="s">
        <v>32</v>
      </c>
      <c r="G260" s="24" t="n"/>
      <c r="H260" s="24" t="n"/>
      <c r="I260" s="24" t="n"/>
      <c r="J260" s="24" t="n"/>
      <c r="K260" s="24" t="n"/>
      <c r="L260" s="24" t="n"/>
      <c r="M260" s="24" t="n"/>
      <c r="N260" s="24" t="n"/>
      <c r="O260" s="24" t="n"/>
      <c r="P260" s="24" t="n"/>
      <c r="Q260" s="24" t="n"/>
      <c r="R260" s="24" t="n"/>
      <c r="S260" s="24" t="n"/>
      <c r="T260" s="24" t="n"/>
      <c r="U260" s="24" t="n"/>
      <c r="V260" s="24" t="n"/>
      <c r="W260" s="24" t="n"/>
      <c r="X260" s="24" t="n"/>
      <c r="Y260" s="24" t="n"/>
      <c r="Z260" s="24" t="n"/>
      <c r="AA260" s="24" t="n"/>
      <c r="AB260" s="24" t="n"/>
      <c r="AC260" s="24" t="n"/>
      <c r="AD260" s="24" t="n"/>
      <c r="AE260" s="24" t="n"/>
      <c r="AF260" s="24" t="n"/>
      <c r="AG260" s="27" t="n">
        <v>7.93333</v>
      </c>
      <c r="AH260" s="24" t="n"/>
      <c r="AI260" s="24" t="n"/>
      <c r="AJ260" s="24" t="n"/>
      <c r="AK260" s="24" t="n"/>
      <c r="AL260" s="24" t="n"/>
      <c r="AM260" s="25">
        <f>COUNT(H260:AL260)</f>
        <v/>
      </c>
      <c r="AN260" s="24" t="n"/>
      <c r="AO260" s="24" t="n"/>
      <c r="AP260" s="24" t="n"/>
      <c r="AQ260" s="24" t="n"/>
      <c r="AR260" s="24" t="n"/>
      <c r="AS260" s="24" t="n"/>
      <c r="AT260" s="25">
        <f>SUM(H260:AL260)</f>
        <v/>
      </c>
      <c r="AU260" s="24" t="n"/>
      <c r="AV260" s="25">
        <f>SUM(J260,K260,Q260,R260,X260,Y260,AD260,AE260,AF260)</f>
        <v/>
      </c>
      <c r="AW260" s="24" t="n"/>
    </row>
    <row r="261" spans="1:49">
      <c r="A261" s="24" t="n">
        <v>255</v>
      </c>
      <c r="B261" s="24" t="s">
        <v>161</v>
      </c>
      <c r="C261" s="24" t="s">
        <v>152</v>
      </c>
      <c r="D261" s="24" t="s">
        <v>72</v>
      </c>
      <c r="E261" s="24" t="s">
        <v>157</v>
      </c>
      <c r="F261" s="24" t="s">
        <v>32</v>
      </c>
      <c r="G261" s="24" t="n"/>
      <c r="H261" s="24" t="n"/>
      <c r="I261" s="24" t="n"/>
      <c r="J261" s="24" t="n"/>
      <c r="K261" s="24" t="n"/>
      <c r="L261" s="24" t="n"/>
      <c r="M261" s="24" t="n"/>
      <c r="N261" s="24" t="n"/>
      <c r="O261" s="24" t="n"/>
      <c r="P261" s="24" t="n"/>
      <c r="Q261" s="24" t="n"/>
      <c r="R261" s="24" t="n"/>
      <c r="S261" s="24" t="n"/>
      <c r="T261" s="24" t="n"/>
      <c r="U261" s="24" t="n"/>
      <c r="V261" s="24" t="n"/>
      <c r="W261" s="24" t="n"/>
      <c r="X261" s="24" t="n"/>
      <c r="Y261" s="24" t="n"/>
      <c r="Z261" s="24" t="n"/>
      <c r="AA261" s="24" t="n"/>
      <c r="AB261" s="24" t="n"/>
      <c r="AC261" s="24" t="n"/>
      <c r="AD261" s="24" t="n"/>
      <c r="AE261" s="24" t="n"/>
      <c r="AF261" s="24" t="n"/>
      <c r="AG261" s="24" t="n"/>
      <c r="AH261" s="24" t="n"/>
      <c r="AI261" s="24" t="n"/>
      <c r="AJ261" s="24" t="n"/>
      <c r="AK261" s="24" t="n"/>
      <c r="AL261" s="24" t="n"/>
      <c r="AM261" s="25">
        <f>COUNT(H261:AL261)</f>
        <v/>
      </c>
      <c r="AN261" s="24" t="n"/>
      <c r="AO261" s="24" t="n"/>
      <c r="AP261" s="24" t="n"/>
      <c r="AQ261" s="24" t="n"/>
      <c r="AR261" s="24" t="n"/>
      <c r="AS261" s="24" t="n"/>
      <c r="AT261" s="25">
        <f>SUM(H261:AL261)</f>
        <v/>
      </c>
      <c r="AU261" s="24" t="n"/>
      <c r="AV261" s="25">
        <f>SUM(J261,K261,Q261,R261,X261,Y261,AD261,AE261,AF261)</f>
        <v/>
      </c>
      <c r="AW261" s="24" t="n"/>
    </row>
    <row r="262" spans="1:49">
      <c r="A262" s="24" t="n">
        <v>256</v>
      </c>
      <c r="B262" s="24" t="s">
        <v>161</v>
      </c>
      <c r="C262" s="24" t="s">
        <v>152</v>
      </c>
      <c r="D262" s="24" t="s">
        <v>72</v>
      </c>
      <c r="E262" s="24" t="s">
        <v>158</v>
      </c>
      <c r="F262" s="24" t="s">
        <v>32</v>
      </c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  <c r="AC262" s="24" t="n"/>
      <c r="AD262" s="24" t="n"/>
      <c r="AE262" s="24" t="n"/>
      <c r="AF262" s="24" t="n"/>
      <c r="AG262" s="24" t="n"/>
      <c r="AH262" s="24" t="n"/>
      <c r="AI262" s="24" t="n"/>
      <c r="AJ262" s="24" t="n"/>
      <c r="AK262" s="24" t="n"/>
      <c r="AL262" s="24" t="n"/>
      <c r="AM262" s="25">
        <f>COUNT(H262:AL262)</f>
        <v/>
      </c>
      <c r="AN262" s="24" t="n"/>
      <c r="AO262" s="24" t="n"/>
      <c r="AP262" s="24" t="n"/>
      <c r="AQ262" s="24" t="n"/>
      <c r="AR262" s="24" t="n"/>
      <c r="AS262" s="24" t="n"/>
      <c r="AT262" s="25">
        <f>SUM(H262:AL262)</f>
        <v/>
      </c>
      <c r="AU262" s="24" t="n"/>
      <c r="AV262" s="25">
        <f>SUM(J262,K262,Q262,R262,X262,Y262,AD262,AE262,AF262)</f>
        <v/>
      </c>
      <c r="AW262" s="24" t="n"/>
    </row>
    <row r="263" spans="1:49" ht="15.75" customHeight="1" s="55">
      <c r="A263" s="24" t="n">
        <v>257</v>
      </c>
      <c r="B263" s="24" t="s">
        <v>161</v>
      </c>
      <c r="C263" s="24" t="s">
        <v>152</v>
      </c>
      <c r="D263" s="24" t="s">
        <v>72</v>
      </c>
      <c r="E263" s="24" t="s">
        <v>155</v>
      </c>
      <c r="F263" s="24" t="s">
        <v>32</v>
      </c>
      <c r="G263" s="24" t="n"/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7" t="n">
        <v>2.48333</v>
      </c>
      <c r="AC263" s="24" t="n"/>
      <c r="AD263" s="24" t="n"/>
      <c r="AE263" s="24" t="n"/>
      <c r="AF263" s="24" t="n"/>
      <c r="AG263" s="24" t="n"/>
      <c r="AH263" s="24" t="n"/>
      <c r="AI263" s="24" t="n"/>
      <c r="AJ263" s="24" t="n"/>
      <c r="AK263" s="24" t="n"/>
      <c r="AL263" s="24" t="n"/>
      <c r="AM263" s="25">
        <f>COUNT(H263:AL263)</f>
        <v/>
      </c>
      <c r="AN263" s="24" t="n"/>
      <c r="AO263" s="24" t="n"/>
      <c r="AP263" s="24" t="n"/>
      <c r="AQ263" s="24" t="n"/>
      <c r="AR263" s="24" t="n"/>
      <c r="AS263" s="24" t="n"/>
      <c r="AT263" s="25">
        <f>SUM(H263:AL263)</f>
        <v/>
      </c>
      <c r="AU263" s="24" t="n"/>
      <c r="AV263" s="25">
        <f>SUM(J263,K263,Q263,R263,X263,Y263,AD263,AE263,AF263)</f>
        <v/>
      </c>
      <c r="AW263" s="24" t="n"/>
    </row>
    <row r="264" spans="1:49">
      <c r="A264" s="24" t="n">
        <v>258</v>
      </c>
      <c r="B264" s="24" t="s">
        <v>161</v>
      </c>
      <c r="C264" s="24" t="s">
        <v>152</v>
      </c>
      <c r="D264" s="24" t="s">
        <v>72</v>
      </c>
      <c r="E264" s="24" t="s">
        <v>153</v>
      </c>
      <c r="F264" s="24" t="s">
        <v>32</v>
      </c>
      <c r="G264" s="2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  <c r="AC264" s="24" t="n"/>
      <c r="AD264" s="24" t="n"/>
      <c r="AE264" s="24" t="n"/>
      <c r="AF264" s="24" t="n"/>
      <c r="AG264" s="24" t="n"/>
      <c r="AH264" s="24" t="n"/>
      <c r="AI264" s="24" t="n"/>
      <c r="AJ264" s="24" t="n"/>
      <c r="AK264" s="24" t="n"/>
      <c r="AL264" s="24" t="n"/>
      <c r="AM264" s="25">
        <f>COUNT(H264:AL264)</f>
        <v/>
      </c>
      <c r="AN264" s="24" t="n"/>
      <c r="AO264" s="24" t="n"/>
      <c r="AP264" s="24" t="n"/>
      <c r="AQ264" s="24" t="n"/>
      <c r="AR264" s="24" t="n"/>
      <c r="AS264" s="24" t="n"/>
      <c r="AT264" s="25">
        <f>SUM(H264:AL264)</f>
        <v/>
      </c>
      <c r="AU264" s="24" t="n"/>
      <c r="AV264" s="25">
        <f>SUM(J264,K264,Q264,R264,X264,Y264,AD264,AE264,AF264)</f>
        <v/>
      </c>
      <c r="AW264" s="24" t="n"/>
    </row>
    <row r="265" spans="1:49">
      <c r="A265" s="24" t="n">
        <v>259</v>
      </c>
      <c r="B265" s="24" t="s">
        <v>161</v>
      </c>
      <c r="C265" s="24" t="s">
        <v>152</v>
      </c>
      <c r="D265" s="24" t="s">
        <v>72</v>
      </c>
      <c r="E265" s="24" t="s">
        <v>154</v>
      </c>
      <c r="F265" s="24" t="s">
        <v>32</v>
      </c>
      <c r="G265" s="24" t="n"/>
      <c r="H265" s="24" t="n"/>
      <c r="I265" s="24" t="n"/>
      <c r="J265" s="24" t="n"/>
      <c r="K265" s="24" t="n"/>
      <c r="L265" s="24" t="n"/>
      <c r="M265" s="24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24" t="n"/>
      <c r="X265" s="24" t="n"/>
      <c r="Y265" s="24" t="n"/>
      <c r="Z265" s="24" t="n"/>
      <c r="AA265" s="24" t="n"/>
      <c r="AB265" s="24" t="n"/>
      <c r="AC265" s="24" t="n"/>
      <c r="AD265" s="24" t="n"/>
      <c r="AE265" s="24" t="n"/>
      <c r="AF265" s="24" t="n"/>
      <c r="AG265" s="24" t="n"/>
      <c r="AH265" s="24" t="n"/>
      <c r="AI265" s="24" t="n"/>
      <c r="AJ265" s="24" t="n"/>
      <c r="AK265" s="24" t="n"/>
      <c r="AL265" s="24" t="n"/>
      <c r="AM265" s="25">
        <f>COUNT(H265:AL265)</f>
        <v/>
      </c>
      <c r="AN265" s="24" t="n"/>
      <c r="AO265" s="24" t="n"/>
      <c r="AP265" s="24" t="n"/>
      <c r="AQ265" s="24" t="n"/>
      <c r="AR265" s="24" t="n"/>
      <c r="AS265" s="24" t="n"/>
      <c r="AT265" s="25">
        <f>SUM(H265:AL265)</f>
        <v/>
      </c>
      <c r="AU265" s="24" t="n"/>
      <c r="AV265" s="25">
        <f>SUM(J265,K265,Q265,R265,X265,Y265,AD265,AE265,AF265)</f>
        <v/>
      </c>
      <c r="AW265" s="24" t="n"/>
    </row>
    <row r="266" spans="1:49" ht="15.75" customHeight="1" s="55">
      <c r="A266" s="24" t="n">
        <v>260</v>
      </c>
      <c r="B266" s="24" t="s">
        <v>161</v>
      </c>
      <c r="C266" s="24" t="s">
        <v>152</v>
      </c>
      <c r="D266" s="24" t="s">
        <v>72</v>
      </c>
      <c r="E266" s="24" t="s">
        <v>135</v>
      </c>
      <c r="F266" s="24" t="s">
        <v>32</v>
      </c>
      <c r="G266" s="24" t="n"/>
      <c r="H266" s="27" t="n">
        <v>8</v>
      </c>
      <c r="I266" s="27" t="n">
        <v>8</v>
      </c>
      <c r="J266" s="24" t="n"/>
      <c r="K266" s="24" t="n"/>
      <c r="L266" s="27" t="n">
        <v>8</v>
      </c>
      <c r="M266" s="27" t="n">
        <v>8</v>
      </c>
      <c r="N266" s="27" t="n">
        <v>7.86667</v>
      </c>
      <c r="O266" s="24" t="n"/>
      <c r="P266" s="24" t="n"/>
      <c r="Q266" s="24" t="n"/>
      <c r="R266" s="24" t="n"/>
      <c r="S266" s="27" t="n">
        <v>8</v>
      </c>
      <c r="T266" s="27" t="n">
        <v>8</v>
      </c>
      <c r="U266" s="27" t="n">
        <v>8</v>
      </c>
      <c r="V266" s="27" t="n">
        <v>12.09667</v>
      </c>
      <c r="W266" s="27" t="n">
        <v>8</v>
      </c>
      <c r="X266" s="24" t="n"/>
      <c r="Y266" s="24" t="n"/>
      <c r="Z266" s="27" t="n">
        <v>0.9</v>
      </c>
      <c r="AA266" s="24" t="n"/>
      <c r="AB266" s="27" t="n">
        <v>3.2</v>
      </c>
      <c r="AC266" s="24" t="n"/>
      <c r="AD266" s="24" t="n"/>
      <c r="AE266" s="24" t="n"/>
      <c r="AF266" s="24" t="n"/>
      <c r="AG266" s="24" t="n"/>
      <c r="AH266" s="24" t="n"/>
      <c r="AI266" s="24" t="n"/>
      <c r="AJ266" s="24" t="n"/>
      <c r="AK266" s="24" t="n"/>
      <c r="AL266" s="24" t="n"/>
      <c r="AM266" s="25">
        <f>COUNT(H266:AL266)</f>
        <v/>
      </c>
      <c r="AN266" s="24" t="n"/>
      <c r="AO266" s="24" t="n"/>
      <c r="AP266" s="24" t="n"/>
      <c r="AQ266" s="24" t="n"/>
      <c r="AR266" s="24" t="n"/>
      <c r="AS266" s="24" t="n"/>
      <c r="AT266" s="25">
        <f>SUM(H266:AL266)</f>
        <v/>
      </c>
      <c r="AU266" s="24" t="n"/>
      <c r="AV266" s="25">
        <f>SUM(J266,K266,Q266,R266,X266,Y266,AD266,AE266,AF266)</f>
        <v/>
      </c>
      <c r="AW266" s="24" t="n"/>
    </row>
    <row r="267" spans="1:49" ht="15.75" customHeight="1" s="55">
      <c r="A267" s="24" t="n">
        <v>261</v>
      </c>
      <c r="B267" s="24" t="s">
        <v>161</v>
      </c>
      <c r="C267" s="24" t="s">
        <v>152</v>
      </c>
      <c r="D267" s="24" t="s">
        <v>72</v>
      </c>
      <c r="E267" s="24" t="s">
        <v>156</v>
      </c>
      <c r="F267" s="24" t="s">
        <v>32</v>
      </c>
      <c r="G267" s="24" t="n"/>
      <c r="H267" s="24" t="n"/>
      <c r="I267" s="24" t="n"/>
      <c r="J267" s="24" t="n"/>
      <c r="K267" s="24" t="n"/>
      <c r="L267" s="24" t="n"/>
      <c r="M267" s="24" t="n"/>
      <c r="N267" s="24" t="n"/>
      <c r="O267" s="24" t="n"/>
      <c r="P267" s="24" t="n"/>
      <c r="Q267" s="24" t="n"/>
      <c r="R267" s="24" t="n"/>
      <c r="S267" s="24" t="n"/>
      <c r="T267" s="24" t="n"/>
      <c r="U267" s="24" t="n"/>
      <c r="V267" s="24" t="n"/>
      <c r="W267" s="24" t="n"/>
      <c r="X267" s="24" t="n"/>
      <c r="Y267" s="24" t="n"/>
      <c r="Z267" s="24" t="n"/>
      <c r="AA267" s="24" t="n"/>
      <c r="AB267" s="24" t="n"/>
      <c r="AC267" s="24" t="n"/>
      <c r="AD267" s="24" t="n"/>
      <c r="AE267" s="24" t="n"/>
      <c r="AF267" s="24" t="n"/>
      <c r="AG267" s="24" t="n"/>
      <c r="AH267" s="27" t="n">
        <v>1.25</v>
      </c>
      <c r="AI267" s="24" t="n"/>
      <c r="AJ267" s="24" t="n"/>
      <c r="AK267" s="24" t="n"/>
      <c r="AL267" s="24" t="n"/>
      <c r="AM267" s="25">
        <f>COUNT(H267:AL267)</f>
        <v/>
      </c>
      <c r="AN267" s="24" t="n"/>
      <c r="AO267" s="24" t="n"/>
      <c r="AP267" s="24" t="n"/>
      <c r="AQ267" s="24" t="n"/>
      <c r="AR267" s="24" t="n"/>
      <c r="AS267" s="24" t="n"/>
      <c r="AT267" s="25">
        <f>SUM(H267:AL267)</f>
        <v/>
      </c>
      <c r="AU267" s="24" t="n"/>
      <c r="AV267" s="25">
        <f>SUM(J267,K267,Q267,R267,X267,Y267,AD267,AE267,AF267)</f>
        <v/>
      </c>
      <c r="AW267" s="24" t="n"/>
    </row>
    <row r="268" spans="1:49" ht="15.75" customHeight="1" s="55">
      <c r="A268" s="24" t="n">
        <v>262</v>
      </c>
      <c r="B268" s="24" t="s">
        <v>161</v>
      </c>
      <c r="C268" s="24" t="s">
        <v>152</v>
      </c>
      <c r="D268" s="24" t="s">
        <v>72</v>
      </c>
      <c r="E268" s="24" t="s">
        <v>156</v>
      </c>
      <c r="F268" s="24" t="s">
        <v>32</v>
      </c>
      <c r="G268" s="24" t="s">
        <v>49</v>
      </c>
      <c r="H268" s="24" t="n"/>
      <c r="I268" s="24" t="n"/>
      <c r="J268" s="24" t="n"/>
      <c r="K268" s="24" t="n"/>
      <c r="L268" s="24" t="n"/>
      <c r="M268" s="24" t="n"/>
      <c r="N268" s="24" t="n"/>
      <c r="O268" s="24" t="n"/>
      <c r="P268" s="24" t="n"/>
      <c r="Q268" s="24" t="n"/>
      <c r="R268" s="24" t="n"/>
      <c r="S268" s="24" t="n"/>
      <c r="T268" s="24" t="n"/>
      <c r="U268" s="24" t="n"/>
      <c r="V268" s="24" t="n"/>
      <c r="W268" s="24" t="n"/>
      <c r="X268" s="24" t="n"/>
      <c r="Y268" s="24" t="n"/>
      <c r="Z268" s="24" t="n"/>
      <c r="AA268" s="24" t="n"/>
      <c r="AB268" s="24" t="n"/>
      <c r="AC268" s="24" t="n"/>
      <c r="AD268" s="24" t="n"/>
      <c r="AE268" s="24" t="n"/>
      <c r="AF268" s="24" t="n"/>
      <c r="AG268" s="24" t="n"/>
      <c r="AH268" s="27" t="n">
        <v>4</v>
      </c>
      <c r="AI268" s="27" t="n">
        <v>4</v>
      </c>
      <c r="AJ268" s="24" t="n"/>
      <c r="AK268" s="24" t="n"/>
      <c r="AL268" s="24" t="n"/>
      <c r="AM268" s="25">
        <f>SUM(H268:AL268)/8</f>
        <v/>
      </c>
      <c r="AN268" s="24" t="n"/>
      <c r="AO268" s="24" t="n"/>
      <c r="AP268" s="24" t="n"/>
      <c r="AQ268" s="24" t="n"/>
      <c r="AR268" s="24" t="n"/>
      <c r="AS268" s="25">
        <f>COUNTIF(H268:AL268,"В")+SUM(H268:AL268)/8</f>
        <v/>
      </c>
      <c r="AT268" s="25">
        <f>SUM(H268:AL268)</f>
        <v/>
      </c>
      <c r="AU268" s="24" t="n"/>
      <c r="AV268" s="24" t="n"/>
      <c r="AW268" s="24" t="n"/>
    </row>
    <row r="269" spans="1:49" ht="15.75" customHeight="1" s="55">
      <c r="A269" s="24" t="n">
        <v>263</v>
      </c>
      <c r="B269" s="24" t="s">
        <v>161</v>
      </c>
      <c r="C269" s="24" t="s">
        <v>152</v>
      </c>
      <c r="D269" s="24" t="s">
        <v>72</v>
      </c>
      <c r="E269" s="24" t="s">
        <v>135</v>
      </c>
      <c r="F269" s="24" t="s">
        <v>32</v>
      </c>
      <c r="G269" s="24" t="s">
        <v>49</v>
      </c>
      <c r="H269" s="24" t="n"/>
      <c r="I269" s="24" t="n"/>
      <c r="J269" s="24" t="n"/>
      <c r="K269" s="24" t="n"/>
      <c r="L269" s="24" t="n"/>
      <c r="M269" s="24" t="n"/>
      <c r="N269" s="24" t="n"/>
      <c r="O269" s="24" t="n"/>
      <c r="P269" s="24" t="n"/>
      <c r="Q269" s="24" t="n"/>
      <c r="R269" s="24" t="n"/>
      <c r="S269" s="24" t="n"/>
      <c r="T269" s="24" t="n"/>
      <c r="U269" s="24" t="n"/>
      <c r="V269" s="24" t="n"/>
      <c r="W269" s="24" t="n"/>
      <c r="X269" s="24" t="n"/>
      <c r="Y269" s="24" t="n"/>
      <c r="Z269" s="24" t="n"/>
      <c r="AA269" s="24" t="n"/>
      <c r="AB269" s="24" t="n"/>
      <c r="AC269" s="24" t="n"/>
      <c r="AD269" s="24" t="n"/>
      <c r="AE269" s="24" t="n"/>
      <c r="AF269" s="24" t="n"/>
      <c r="AG269" s="24" t="n"/>
      <c r="AH269" s="27" t="n">
        <v>4</v>
      </c>
      <c r="AI269" s="27" t="n">
        <v>4</v>
      </c>
      <c r="AJ269" s="24" t="n"/>
      <c r="AK269" s="24" t="n"/>
      <c r="AL269" s="24" t="n"/>
      <c r="AM269" s="25">
        <f>SUM(H269:AL269)/8</f>
        <v/>
      </c>
      <c r="AN269" s="24" t="n"/>
      <c r="AO269" s="24" t="n"/>
      <c r="AP269" s="24" t="n"/>
      <c r="AQ269" s="24" t="n"/>
      <c r="AR269" s="24" t="n"/>
      <c r="AS269" s="25">
        <f>COUNTIF(H269:AL269,"В")+SUM(H269:AL269)/8</f>
        <v/>
      </c>
      <c r="AT269" s="25">
        <f>SUM(H269:AL269)</f>
        <v/>
      </c>
      <c r="AU269" s="24" t="n"/>
      <c r="AV269" s="24" t="n"/>
      <c r="AW269" s="24" t="n"/>
    </row>
    <row r="270" spans="1:49">
      <c r="A270" s="26" t="n">
        <v>264</v>
      </c>
      <c r="B270" s="26" t="s">
        <v>161</v>
      </c>
      <c r="C270" s="26" t="s">
        <v>152</v>
      </c>
      <c r="D270" s="26" t="s">
        <v>72</v>
      </c>
      <c r="E270" s="26" t="s">
        <v>33</v>
      </c>
      <c r="F270" s="26" t="n"/>
      <c r="G270" s="26" t="n"/>
      <c r="H270" s="26" t="n">
        <v>8</v>
      </c>
      <c r="I270" s="26" t="n">
        <v>8</v>
      </c>
      <c r="J270" s="26" t="n">
        <v>0</v>
      </c>
      <c r="K270" s="26" t="n">
        <v>0</v>
      </c>
      <c r="L270" s="26" t="n">
        <v>8</v>
      </c>
      <c r="M270" s="26" t="n">
        <v>8</v>
      </c>
      <c r="N270" s="26" t="n">
        <v>8</v>
      </c>
      <c r="O270" s="26" t="n">
        <v>8</v>
      </c>
      <c r="P270" s="26" t="n">
        <v>8</v>
      </c>
      <c r="Q270" s="26" t="n">
        <v>0</v>
      </c>
      <c r="R270" s="26" t="n">
        <v>0</v>
      </c>
      <c r="S270" s="26" t="n">
        <v>8</v>
      </c>
      <c r="T270" s="26" t="n">
        <v>8</v>
      </c>
      <c r="U270" s="26" t="n">
        <v>8</v>
      </c>
      <c r="V270" s="26" t="n">
        <v>8</v>
      </c>
      <c r="W270" s="26" t="n">
        <v>8</v>
      </c>
      <c r="X270" s="26" t="n">
        <v>0</v>
      </c>
      <c r="Y270" s="26" t="n">
        <v>0</v>
      </c>
      <c r="Z270" s="26" t="n">
        <v>8</v>
      </c>
      <c r="AA270" s="26" t="n">
        <v>8</v>
      </c>
      <c r="AB270" s="26" t="n">
        <v>8</v>
      </c>
      <c r="AC270" s="26" t="n">
        <v>7</v>
      </c>
      <c r="AD270" s="26" t="n">
        <v>0</v>
      </c>
      <c r="AE270" s="26" t="n">
        <v>0</v>
      </c>
      <c r="AF270" s="26" t="n">
        <v>0</v>
      </c>
      <c r="AG270" s="26" t="n">
        <v>8</v>
      </c>
      <c r="AH270" s="26" t="n">
        <v>9.25</v>
      </c>
      <c r="AI270" s="26" t="n">
        <v>8</v>
      </c>
      <c r="AJ270" s="26" t="n">
        <v>8</v>
      </c>
      <c r="AK270" s="26" t="n"/>
      <c r="AL270" s="26" t="n"/>
      <c r="AM270" s="26">
        <f>COUNT(IF(SUM(H265,H264,H261,H266,H263,H262,H260,H259)&gt;0,1,"FALSE"),IF(SUM(I266,I260,I261,I262,I265,I263,I264,I259)&gt;0,1,"FALSE"),IF(SUM(J262,J263,J260,J261,J259,J265,J266,J264)&gt;0,1,"FALSE"),IF(SUM(K263,K262,K260,K266,K261,K264,K259,K265)&gt;0,1,"FALSE"),IF(SUM(L266,L262,L263,L265,L261,L259,L260,L264)&gt;0,1,"FALSE"),IF(SUM(M262,M261,M265,M263,M264,M260,M259,M266)&gt;0,1,"FALSE"),IF(SUM(N263,N259,N265,N261,N262,N260,N266,N264)&gt;0,1,"FALSE"),IF(SUM(O263,O266,O264,O259,O260,O262,O261,O265)&gt;0,1,"FALSE"),IF(SUM(P261,P266,P262,P260,P264,P263,P259,P265)&gt;0,1,"FALSE"),IF(SUM(Q259,Q265,Q261,Q264,Q266,Q263,Q260,Q262)&gt;0,1,"FALSE"),IF(SUM(R265,R259,R264,R260,R261,R263,R266,R262)&gt;0,1,"FALSE"),IF(SUM(S263,S262,S260,S261,S264,S266,S265,S259)&gt;0,1,"FALSE"),IF(SUM(T265,T261,T260,T259,T263,T266,T262,T264)&gt;0,1,"FALSE"),IF(SUM(U261,U259,U263,U262,U260,U265,U266,U264)&gt;0,1,"FALSE"),IF(SUM(V259,V266,V263,V260,V261,V262,V265,V264)&gt;0,1,"FALSE"),IF(SUM(W261,W260,W266,W259,W265,W262,W264,W263)&gt;0,1,"FALSE"),IF(SUM(X259,X264,X261,X265,X266,X260,X262,X263)&gt;0,1,"FALSE"),IF(SUM(Y266,Y261,Y264,Y260,Y265,Y263,Y259,Y262)&gt;0,1,"FALSE"),IF(SUM(Z262,Z266,Z260,Z261,Z265,Z263,Z264,Z259)&gt;0,1,"FALSE"),IF(SUM(AA263,AA262,AA266,AA265,AA261,AA259,AA260,AA264)&gt;0,1,"FALSE"),IF(SUM(AB266,AB265,AB262,AB261,AB259,AB264,AB260,AB263)&gt;0,1,"FALSE"),IF(SUM(AC264,AC259,AC263,AC266,AC260,AC265,AC262,AC261)&gt;0,1,"FALSE"),IF(SUM(AD266,AD261,AD265,AD262,AD260,AD263,AD264,AD259)&gt;0,1,"FALSE"),IF(SUM(AE260,AE266,AE261,AE263,AE264,AE259,AE262,AE265)&gt;0,1,"FALSE"),IF(SUM(AF263,AF261,AF264,AF265,AF266,AF260,AF259,AF262)&gt;0,1,"FALSE"),IF(SUM(AG263,AG266,AG265,AG264,AG261,AG260,AG259,AG262)&gt;0,1,"FALSE"),IF(SUM(AJ264,AJ260,AJ262,AJ259,AJ266,AJ261,AJ265,AJ263)&gt;0,1,"FALSE"),IF(SUM(AH269,AH268,AH267)&gt;0,1,"FALSE"),IF(SUM(AI269,AI268)&gt;0,1,"FALSE"))</f>
        <v/>
      </c>
      <c r="AN270" s="26" t="n"/>
      <c r="AO270" s="26">
        <f>MAX(AO259:AO269)</f>
        <v/>
      </c>
      <c r="AP270" s="26">
        <f>MAX(AP259:AP269)</f>
        <v/>
      </c>
      <c r="AQ270" s="26">
        <f>MAX(AQ259:AQ269)</f>
        <v/>
      </c>
      <c r="AR270" s="26">
        <f>MAX(AR259:AR269)</f>
        <v/>
      </c>
      <c r="AS270" s="26">
        <f>SUM(AS259:AS269)</f>
        <v/>
      </c>
      <c r="AT270" s="26">
        <f>SUM(AT259:AT269)</f>
        <v/>
      </c>
      <c r="AU270" s="26">
        <f>SUM(AU259:AU269)</f>
        <v/>
      </c>
      <c r="AV270" s="26">
        <f>SUM(AV259:AV269)</f>
        <v/>
      </c>
      <c r="AW270" s="26">
        <f>SUM(AW259:AW269)</f>
        <v/>
      </c>
    </row>
    <row r="271" spans="1:49">
      <c r="A271" s="24" t="n">
        <v>265</v>
      </c>
      <c r="B271" s="24" t="s">
        <v>162</v>
      </c>
      <c r="C271" s="24" t="s">
        <v>152</v>
      </c>
      <c r="D271" s="24" t="s">
        <v>163</v>
      </c>
      <c r="E271" s="24" t="s">
        <v>43</v>
      </c>
      <c r="F271" s="24" t="s">
        <v>32</v>
      </c>
      <c r="G271" s="24" t="n"/>
      <c r="H271" s="24" t="n">
        <v>8</v>
      </c>
      <c r="I271" s="24" t="n">
        <v>8</v>
      </c>
      <c r="J271" s="24" t="s">
        <v>7</v>
      </c>
      <c r="K271" s="24" t="s">
        <v>7</v>
      </c>
      <c r="L271" s="24" t="n">
        <v>8</v>
      </c>
      <c r="M271" s="24" t="n">
        <v>8</v>
      </c>
      <c r="N271" s="24" t="n">
        <v>8</v>
      </c>
      <c r="O271" s="24" t="n">
        <v>8</v>
      </c>
      <c r="P271" s="24" t="n">
        <v>8</v>
      </c>
      <c r="Q271" s="24" t="s">
        <v>7</v>
      </c>
      <c r="R271" s="24" t="s">
        <v>7</v>
      </c>
      <c r="S271" s="24" t="n">
        <v>6.38333</v>
      </c>
      <c r="T271" s="24" t="n"/>
      <c r="U271" s="24" t="n"/>
      <c r="V271" s="24" t="n"/>
      <c r="W271" s="24" t="n"/>
      <c r="X271" s="24" t="s">
        <v>7</v>
      </c>
      <c r="Y271" s="24" t="s">
        <v>7</v>
      </c>
      <c r="Z271" s="24" t="n"/>
      <c r="AA271" s="24" t="n"/>
      <c r="AB271" s="24" t="n"/>
      <c r="AC271" s="24" t="n"/>
      <c r="AD271" s="24" t="s">
        <v>7</v>
      </c>
      <c r="AE271" s="24" t="s">
        <v>7</v>
      </c>
      <c r="AF271" s="24" t="s">
        <v>7</v>
      </c>
      <c r="AG271" s="24" t="n"/>
      <c r="AH271" s="24" t="n">
        <v>2.75</v>
      </c>
      <c r="AI271" s="24" t="n">
        <v>8</v>
      </c>
      <c r="AJ271" s="24" t="n">
        <v>6.38333</v>
      </c>
      <c r="AK271" s="24" t="n"/>
      <c r="AL271" s="24" t="n"/>
      <c r="AM271" s="25">
        <f>COUNT(H271:AL271)</f>
        <v/>
      </c>
      <c r="AN271" s="24" t="n"/>
      <c r="AO271" s="25">
        <f>COUNTIF(H271:AL271,"О")</f>
        <v/>
      </c>
      <c r="AP271" s="25">
        <f>COUNTIF(H271:AL271,"От")</f>
        <v/>
      </c>
      <c r="AQ271" s="25">
        <f>COUNTIF(H271:AL271,"Б")</f>
        <v/>
      </c>
      <c r="AR271" s="25">
        <f>COUNTIF(H271:AL271,"Н")</f>
        <v/>
      </c>
      <c r="AS271" s="24" t="n"/>
      <c r="AT271" s="25">
        <f>SUM(H271:AL271)</f>
        <v/>
      </c>
      <c r="AU271" s="24" t="n"/>
      <c r="AV271" s="25">
        <f>SUM(J271,K271,Q271,R271,X271,Y271,AD271,AE271,AF271)</f>
        <v/>
      </c>
      <c r="AW271" s="24" t="n"/>
    </row>
    <row r="272" spans="1:49">
      <c r="A272" s="24" t="n">
        <v>266</v>
      </c>
      <c r="B272" s="24" t="s">
        <v>162</v>
      </c>
      <c r="C272" s="24" t="s">
        <v>152</v>
      </c>
      <c r="D272" s="24" t="s">
        <v>163</v>
      </c>
      <c r="E272" s="24" t="s">
        <v>156</v>
      </c>
      <c r="F272" s="24" t="s">
        <v>32</v>
      </c>
      <c r="G272" s="24" t="n"/>
      <c r="H272" s="24" t="n"/>
      <c r="I272" s="24" t="n"/>
      <c r="J272" s="24" t="n"/>
      <c r="K272" s="24" t="n"/>
      <c r="L272" s="24" t="n"/>
      <c r="M272" s="24" t="n"/>
      <c r="N272" s="24" t="n"/>
      <c r="O272" s="24" t="n"/>
      <c r="P272" s="24" t="n"/>
      <c r="Q272" s="24" t="n"/>
      <c r="R272" s="24" t="n"/>
      <c r="S272" s="24" t="n"/>
      <c r="T272" s="24" t="n"/>
      <c r="U272" s="24" t="n"/>
      <c r="V272" s="24" t="n"/>
      <c r="W272" s="24" t="n"/>
      <c r="X272" s="24" t="n"/>
      <c r="Y272" s="24" t="n"/>
      <c r="Z272" s="24" t="n"/>
      <c r="AA272" s="24" t="n"/>
      <c r="AB272" s="24" t="n"/>
      <c r="AC272" s="24" t="n"/>
      <c r="AD272" s="24" t="n"/>
      <c r="AE272" s="24" t="n"/>
      <c r="AF272" s="24" t="n"/>
      <c r="AG272" s="24" t="n"/>
      <c r="AH272" s="24" t="n"/>
      <c r="AI272" s="24" t="n"/>
      <c r="AJ272" s="24" t="n"/>
      <c r="AK272" s="24" t="n"/>
      <c r="AL272" s="24" t="n"/>
      <c r="AM272" s="25">
        <f>COUNT(H272:AL272)</f>
        <v/>
      </c>
      <c r="AN272" s="24" t="n"/>
      <c r="AO272" s="24" t="n"/>
      <c r="AP272" s="24" t="n"/>
      <c r="AQ272" s="24" t="n"/>
      <c r="AR272" s="24" t="n"/>
      <c r="AS272" s="24" t="n"/>
      <c r="AT272" s="25">
        <f>SUM(H272:AL272)</f>
        <v/>
      </c>
      <c r="AU272" s="24" t="n"/>
      <c r="AV272" s="25">
        <f>SUM(J272,K272,Q272,R272,X272,Y272,AD272,AE272,AF272)</f>
        <v/>
      </c>
      <c r="AW272" s="24" t="n"/>
    </row>
    <row r="273" spans="1:49">
      <c r="A273" s="24" t="n">
        <v>267</v>
      </c>
      <c r="B273" s="24" t="s">
        <v>162</v>
      </c>
      <c r="C273" s="24" t="s">
        <v>152</v>
      </c>
      <c r="D273" s="24" t="s">
        <v>163</v>
      </c>
      <c r="E273" s="24" t="s">
        <v>157</v>
      </c>
      <c r="F273" s="24" t="s">
        <v>32</v>
      </c>
      <c r="G273" s="24" t="n"/>
      <c r="H273" s="24" t="n"/>
      <c r="I273" s="24" t="n"/>
      <c r="J273" s="24" t="n"/>
      <c r="K273" s="24" t="n"/>
      <c r="L273" s="24" t="n"/>
      <c r="M273" s="24" t="n"/>
      <c r="N273" s="24" t="n"/>
      <c r="O273" s="24" t="n"/>
      <c r="P273" s="24" t="n"/>
      <c r="Q273" s="24" t="n"/>
      <c r="R273" s="24" t="n"/>
      <c r="S273" s="24" t="n"/>
      <c r="T273" s="24" t="n"/>
      <c r="U273" s="24" t="n"/>
      <c r="V273" s="24" t="n"/>
      <c r="W273" s="24" t="n"/>
      <c r="X273" s="24" t="n"/>
      <c r="Y273" s="24" t="n"/>
      <c r="Z273" s="24" t="n"/>
      <c r="AA273" s="24" t="n"/>
      <c r="AB273" s="24" t="n"/>
      <c r="AC273" s="24" t="n"/>
      <c r="AD273" s="24" t="n"/>
      <c r="AE273" s="24" t="n"/>
      <c r="AF273" s="24" t="n"/>
      <c r="AG273" s="24" t="n"/>
      <c r="AH273" s="24" t="n"/>
      <c r="AI273" s="24" t="n"/>
      <c r="AJ273" s="24" t="n"/>
      <c r="AK273" s="24" t="n"/>
      <c r="AL273" s="24" t="n"/>
      <c r="AM273" s="25">
        <f>COUNT(H273:AL273)</f>
        <v/>
      </c>
      <c r="AN273" s="24" t="n"/>
      <c r="AO273" s="24" t="n"/>
      <c r="AP273" s="24" t="n"/>
      <c r="AQ273" s="24" t="n"/>
      <c r="AR273" s="24" t="n"/>
      <c r="AS273" s="24" t="n"/>
      <c r="AT273" s="25">
        <f>SUM(H273:AL273)</f>
        <v/>
      </c>
      <c r="AU273" s="24" t="n"/>
      <c r="AV273" s="25">
        <f>SUM(J273,K273,Q273,R273,X273,Y273,AD273,AE273,AF273)</f>
        <v/>
      </c>
      <c r="AW273" s="24" t="n"/>
    </row>
    <row r="274" spans="1:49">
      <c r="A274" s="24" t="n">
        <v>268</v>
      </c>
      <c r="B274" s="24" t="s">
        <v>162</v>
      </c>
      <c r="C274" s="24" t="s">
        <v>152</v>
      </c>
      <c r="D274" s="24" t="s">
        <v>163</v>
      </c>
      <c r="E274" s="24" t="s">
        <v>158</v>
      </c>
      <c r="F274" s="24" t="s">
        <v>32</v>
      </c>
      <c r="G274" s="24" t="n"/>
      <c r="H274" s="24" t="n"/>
      <c r="I274" s="24" t="n"/>
      <c r="J274" s="24" t="n"/>
      <c r="K274" s="24" t="n"/>
      <c r="L274" s="24" t="n"/>
      <c r="M274" s="24" t="n"/>
      <c r="N274" s="24" t="n"/>
      <c r="O274" s="24" t="n"/>
      <c r="P274" s="24" t="n"/>
      <c r="Q274" s="24" t="n"/>
      <c r="R274" s="24" t="n"/>
      <c r="S274" s="24" t="n"/>
      <c r="T274" s="24" t="n"/>
      <c r="U274" s="24" t="n"/>
      <c r="V274" s="24" t="n"/>
      <c r="W274" s="24" t="n"/>
      <c r="X274" s="24" t="n"/>
      <c r="Y274" s="24" t="n"/>
      <c r="Z274" s="24" t="n"/>
      <c r="AA274" s="24" t="n"/>
      <c r="AB274" s="24" t="n"/>
      <c r="AC274" s="24" t="n"/>
      <c r="AD274" s="24" t="n"/>
      <c r="AE274" s="24" t="n"/>
      <c r="AF274" s="24" t="n"/>
      <c r="AG274" s="24" t="n"/>
      <c r="AH274" s="24" t="n"/>
      <c r="AI274" s="24" t="n"/>
      <c r="AJ274" s="24" t="n"/>
      <c r="AK274" s="24" t="n"/>
      <c r="AL274" s="24" t="n"/>
      <c r="AM274" s="25">
        <f>COUNT(H274:AL274)</f>
        <v/>
      </c>
      <c r="AN274" s="24" t="n"/>
      <c r="AO274" s="24" t="n"/>
      <c r="AP274" s="24" t="n"/>
      <c r="AQ274" s="24" t="n"/>
      <c r="AR274" s="24" t="n"/>
      <c r="AS274" s="24" t="n"/>
      <c r="AT274" s="25">
        <f>SUM(H274:AL274)</f>
        <v/>
      </c>
      <c r="AU274" s="24" t="n"/>
      <c r="AV274" s="25">
        <f>SUM(J274,K274,Q274,R274,X274,Y274,AD274,AE274,AF274)</f>
        <v/>
      </c>
      <c r="AW274" s="24" t="n"/>
    </row>
    <row r="275" spans="1:49">
      <c r="A275" s="24" t="n">
        <v>269</v>
      </c>
      <c r="B275" s="24" t="s">
        <v>162</v>
      </c>
      <c r="C275" s="24" t="s">
        <v>152</v>
      </c>
      <c r="D275" s="24" t="s">
        <v>163</v>
      </c>
      <c r="E275" s="24" t="s">
        <v>155</v>
      </c>
      <c r="F275" s="24" t="s">
        <v>32</v>
      </c>
      <c r="G275" s="24" t="n"/>
      <c r="H275" s="24" t="n"/>
      <c r="I275" s="24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  <c r="AC275" s="24" t="n"/>
      <c r="AD275" s="24" t="n"/>
      <c r="AE275" s="24" t="n"/>
      <c r="AF275" s="24" t="n"/>
      <c r="AG275" s="24" t="n"/>
      <c r="AH275" s="24" t="n"/>
      <c r="AI275" s="24" t="n"/>
      <c r="AJ275" s="24" t="n"/>
      <c r="AK275" s="24" t="n"/>
      <c r="AL275" s="24" t="n"/>
      <c r="AM275" s="25">
        <f>COUNT(H275:AL275)</f>
        <v/>
      </c>
      <c r="AN275" s="24" t="n"/>
      <c r="AO275" s="24" t="n"/>
      <c r="AP275" s="24" t="n"/>
      <c r="AQ275" s="24" t="n"/>
      <c r="AR275" s="24" t="n"/>
      <c r="AS275" s="24" t="n"/>
      <c r="AT275" s="25">
        <f>SUM(H275:AL275)</f>
        <v/>
      </c>
      <c r="AU275" s="24" t="n"/>
      <c r="AV275" s="25">
        <f>SUM(J275,K275,Q275,R275,X275,Y275,AD275,AE275,AF275)</f>
        <v/>
      </c>
      <c r="AW275" s="24" t="n"/>
    </row>
    <row r="276" spans="1:49">
      <c r="A276" s="24" t="n">
        <v>270</v>
      </c>
      <c r="B276" s="24" t="s">
        <v>162</v>
      </c>
      <c r="C276" s="24" t="s">
        <v>152</v>
      </c>
      <c r="D276" s="24" t="s">
        <v>163</v>
      </c>
      <c r="E276" s="24" t="s">
        <v>153</v>
      </c>
      <c r="F276" s="24" t="s">
        <v>32</v>
      </c>
      <c r="G276" s="24" t="n"/>
      <c r="H276" s="24" t="n"/>
      <c r="I276" s="24" t="n"/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  <c r="AC276" s="24" t="n"/>
      <c r="AD276" s="24" t="n"/>
      <c r="AE276" s="24" t="n"/>
      <c r="AF276" s="24" t="n"/>
      <c r="AG276" s="24" t="n"/>
      <c r="AH276" s="24" t="n"/>
      <c r="AI276" s="24" t="n"/>
      <c r="AJ276" s="24" t="n"/>
      <c r="AK276" s="24" t="n"/>
      <c r="AL276" s="24" t="n"/>
      <c r="AM276" s="25">
        <f>COUNT(H276:AL276)</f>
        <v/>
      </c>
      <c r="AN276" s="24" t="n"/>
      <c r="AO276" s="24" t="n"/>
      <c r="AP276" s="24" t="n"/>
      <c r="AQ276" s="24" t="n"/>
      <c r="AR276" s="24" t="n"/>
      <c r="AS276" s="24" t="n"/>
      <c r="AT276" s="25">
        <f>SUM(H276:AL276)</f>
        <v/>
      </c>
      <c r="AU276" s="24" t="n"/>
      <c r="AV276" s="25">
        <f>SUM(J276,K276,Q276,R276,X276,Y276,AD276,AE276,AF276)</f>
        <v/>
      </c>
      <c r="AW276" s="24" t="n"/>
    </row>
    <row r="277" spans="1:49">
      <c r="A277" s="24" t="n">
        <v>271</v>
      </c>
      <c r="B277" s="24" t="s">
        <v>162</v>
      </c>
      <c r="C277" s="24" t="s">
        <v>152</v>
      </c>
      <c r="D277" s="24" t="s">
        <v>163</v>
      </c>
      <c r="E277" s="24" t="s">
        <v>154</v>
      </c>
      <c r="F277" s="24" t="s">
        <v>32</v>
      </c>
      <c r="G277" s="24" t="n"/>
      <c r="H277" s="24" t="n"/>
      <c r="I277" s="24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  <c r="AC277" s="24" t="n"/>
      <c r="AD277" s="24" t="n"/>
      <c r="AE277" s="24" t="n"/>
      <c r="AF277" s="24" t="n"/>
      <c r="AG277" s="24" t="n"/>
      <c r="AH277" s="24" t="n"/>
      <c r="AI277" s="24" t="n"/>
      <c r="AJ277" s="24" t="n"/>
      <c r="AK277" s="24" t="n"/>
      <c r="AL277" s="24" t="n"/>
      <c r="AM277" s="25">
        <f>COUNT(H277:AL277)</f>
        <v/>
      </c>
      <c r="AN277" s="24" t="n"/>
      <c r="AO277" s="24" t="n"/>
      <c r="AP277" s="24" t="n"/>
      <c r="AQ277" s="24" t="n"/>
      <c r="AR277" s="24" t="n"/>
      <c r="AS277" s="24" t="n"/>
      <c r="AT277" s="25">
        <f>SUM(H277:AL277)</f>
        <v/>
      </c>
      <c r="AU277" s="24" t="n"/>
      <c r="AV277" s="25">
        <f>SUM(J277,K277,Q277,R277,X277,Y277,AD277,AE277,AF277)</f>
        <v/>
      </c>
      <c r="AW277" s="24" t="n"/>
    </row>
    <row r="278" spans="1:49" ht="15.75" customHeight="1" s="55">
      <c r="A278" s="24" t="n">
        <v>272</v>
      </c>
      <c r="B278" s="24" t="s">
        <v>162</v>
      </c>
      <c r="C278" s="24" t="s">
        <v>152</v>
      </c>
      <c r="D278" s="24" t="s">
        <v>163</v>
      </c>
      <c r="E278" s="24" t="s">
        <v>135</v>
      </c>
      <c r="F278" s="24" t="s">
        <v>32</v>
      </c>
      <c r="G278" s="24" t="n"/>
      <c r="H278" s="24" t="n"/>
      <c r="I278" s="24" t="n"/>
      <c r="J278" s="24" t="n"/>
      <c r="K278" s="24" t="n"/>
      <c r="L278" s="24" t="n"/>
      <c r="M278" s="24" t="n"/>
      <c r="N278" s="24" t="n"/>
      <c r="O278" s="24" t="n"/>
      <c r="P278" s="24" t="n"/>
      <c r="Q278" s="24" t="n"/>
      <c r="R278" s="24" t="n"/>
      <c r="S278" s="27" t="n">
        <v>1.61667</v>
      </c>
      <c r="T278" s="27" t="n">
        <v>8</v>
      </c>
      <c r="U278" s="27" t="n">
        <v>8</v>
      </c>
      <c r="V278" s="27" t="n">
        <v>8</v>
      </c>
      <c r="W278" s="27" t="n">
        <v>8</v>
      </c>
      <c r="X278" s="24" t="n"/>
      <c r="Y278" s="24" t="n"/>
      <c r="Z278" s="27" t="n">
        <v>8</v>
      </c>
      <c r="AA278" s="27" t="n">
        <v>8</v>
      </c>
      <c r="AB278" s="27" t="n">
        <v>8</v>
      </c>
      <c r="AC278" s="27" t="n">
        <v>7</v>
      </c>
      <c r="AD278" s="24" t="n"/>
      <c r="AE278" s="24" t="n"/>
      <c r="AF278" s="24" t="n"/>
      <c r="AG278" s="27" t="n">
        <v>8</v>
      </c>
      <c r="AH278" s="27" t="n">
        <v>5.25</v>
      </c>
      <c r="AI278" s="24" t="n"/>
      <c r="AJ278" s="27" t="n">
        <v>1.61667</v>
      </c>
      <c r="AK278" s="24" t="n"/>
      <c r="AL278" s="24" t="n"/>
      <c r="AM278" s="25">
        <f>COUNT(H278:AL278)</f>
        <v/>
      </c>
      <c r="AN278" s="24" t="n"/>
      <c r="AO278" s="24" t="n"/>
      <c r="AP278" s="24" t="n"/>
      <c r="AQ278" s="24" t="n"/>
      <c r="AR278" s="24" t="n"/>
      <c r="AS278" s="24" t="n"/>
      <c r="AT278" s="25">
        <f>SUM(H278:AL278)</f>
        <v/>
      </c>
      <c r="AU278" s="24" t="n"/>
      <c r="AV278" s="25">
        <f>SUM(J278,K278,Q278,R278,X278,Y278,AD278,AE278,AF278)</f>
        <v/>
      </c>
      <c r="AW278" s="24" t="n"/>
    </row>
    <row r="279" spans="1:49">
      <c r="A279" s="26" t="n">
        <v>273</v>
      </c>
      <c r="B279" s="26" t="s">
        <v>162</v>
      </c>
      <c r="C279" s="26" t="s">
        <v>152</v>
      </c>
      <c r="D279" s="26" t="s">
        <v>163</v>
      </c>
      <c r="E279" s="26" t="s">
        <v>33</v>
      </c>
      <c r="F279" s="26" t="n"/>
      <c r="G279" s="26" t="n"/>
      <c r="H279" s="26" t="n">
        <v>8</v>
      </c>
      <c r="I279" s="26" t="n">
        <v>8</v>
      </c>
      <c r="J279" s="26" t="n">
        <v>0</v>
      </c>
      <c r="K279" s="26" t="n">
        <v>0</v>
      </c>
      <c r="L279" s="26" t="n">
        <v>8</v>
      </c>
      <c r="M279" s="26" t="n">
        <v>8</v>
      </c>
      <c r="N279" s="26" t="n">
        <v>8</v>
      </c>
      <c r="O279" s="26" t="n">
        <v>8</v>
      </c>
      <c r="P279" s="26" t="n">
        <v>8</v>
      </c>
      <c r="Q279" s="26" t="n">
        <v>0</v>
      </c>
      <c r="R279" s="26" t="n">
        <v>0</v>
      </c>
      <c r="S279" s="26" t="n">
        <v>8</v>
      </c>
      <c r="T279" s="26" t="n">
        <v>8</v>
      </c>
      <c r="U279" s="26" t="n">
        <v>8</v>
      </c>
      <c r="V279" s="26" t="n">
        <v>8</v>
      </c>
      <c r="W279" s="26" t="n">
        <v>8</v>
      </c>
      <c r="X279" s="26" t="n">
        <v>0</v>
      </c>
      <c r="Y279" s="26" t="n">
        <v>0</v>
      </c>
      <c r="Z279" s="26" t="n">
        <v>8</v>
      </c>
      <c r="AA279" s="26" t="n">
        <v>8</v>
      </c>
      <c r="AB279" s="26" t="n">
        <v>8</v>
      </c>
      <c r="AC279" s="26" t="n">
        <v>7</v>
      </c>
      <c r="AD279" s="26" t="n">
        <v>0</v>
      </c>
      <c r="AE279" s="26" t="n">
        <v>0</v>
      </c>
      <c r="AF279" s="26" t="n">
        <v>0</v>
      </c>
      <c r="AG279" s="26" t="n">
        <v>8</v>
      </c>
      <c r="AH279" s="26" t="n">
        <v>8</v>
      </c>
      <c r="AI279" s="26" t="n">
        <v>8</v>
      </c>
      <c r="AJ279" s="26" t="n">
        <v>8</v>
      </c>
      <c r="AK279" s="26" t="n"/>
      <c r="AL279" s="26" t="n"/>
      <c r="AM279" s="26">
        <f>COUNT(IF(SUM(H275,H278,H274,H277,H272,H273,H271,H276)&gt;0,1,"FALSE"),IF(SUM(I274,I271,I273,I272,I275,I277,I278,I276)&gt;0,1,"FALSE"),IF(SUM(J274,J271,J275,J273,J277,J272,J276,J278)&gt;0,1,"FALSE"),IF(SUM(K271,K276,K277,K275,K273,K274,K278,K272)&gt;0,1,"FALSE"),IF(SUM(L273,L275,L278,L271,L272,L277,L276,L274)&gt;0,1,"FALSE"),IF(SUM(M273,M277,M276,M271,M274,M278,M275,M272)&gt;0,1,"FALSE"),IF(SUM(N271,N278,N275,N272,N273,N274,N276,N277)&gt;0,1,"FALSE"),IF(SUM(O275,O277,O273,O272,O276,O271,O274,O278)&gt;0,1,"FALSE"),IF(SUM(P272,P274,P275,P273,P277,P271,P278,P276)&gt;0,1,"FALSE"),IF(SUM(Q272,Q273,Q278,Q277,Q276,Q271,Q274,Q275)&gt;0,1,"FALSE"),IF(SUM(R271,R272,R277,R278,R274,R276,R273,R275)&gt;0,1,"FALSE"),IF(SUM(S278,S277,S275,S273,S271,S276,S274,S272)&gt;0,1,"FALSE"),IF(SUM(T278,T277,T276,T273,T274,T275,T271,T272)&gt;0,1,"FALSE"),IF(SUM(U276,U274,U271,U275,U277,U272,U278,U273)&gt;0,1,"FALSE"),IF(SUM(V277,V276,V278,V273,V274,V271,V275,V272)&gt;0,1,"FALSE"),IF(SUM(W273,W272,W277,W275,W271,W276,W278,W274)&gt;0,1,"FALSE"),IF(SUM(X273,X274,X276,X271,X277,X272,X278,X275)&gt;0,1,"FALSE"),IF(SUM(Y275,Y277,Y271,Y273,Y278,Y272,Y274,Y276)&gt;0,1,"FALSE"),IF(SUM(Z273,Z278,Z271,Z274,Z277,Z272,Z275,Z276)&gt;0,1,"FALSE"),IF(SUM(AA278,AA277,AA272,AA271,AA274,AA275,AA273,AA276)&gt;0,1,"FALSE"),IF(SUM(AB276,AB274,AB273,AB277,AB278,AB272,AB271,AB275)&gt;0,1,"FALSE"),IF(SUM(AC273,AC271,AC276,AC275,AC274,AC278,AC272,AC277)&gt;0,1,"FALSE"),IF(SUM(AD272,AD277,AD275,AD276,AD271,AD273,AD278,AD274)&gt;0,1,"FALSE"),IF(SUM(AE278,AE273,AE277,AE275,AE276,AE272,AE274,AE271)&gt;0,1,"FALSE"),IF(SUM(AF276,AF274,AF271,AF272,AF277,AF278,AF273,AF275)&gt;0,1,"FALSE"),IF(SUM(AG273,AG276,AG271,AG277,AG272,AG275,AG274,AG278)&gt;0,1,"FALSE"),IF(SUM(AH277,AH271,AH274,AH272,AH278,AH275,AH273,AH276)&gt;0,1,"FALSE"),IF(SUM(AI272,AI271,AI275,AI274,AI273,AI278,AI276,AI277)&gt;0,1,"FALSE"),IF(SUM(AJ276,AJ274,AJ275,AJ277,AJ271,AJ273,AJ272,AJ278)&gt;0,1,"FALSE"))</f>
        <v/>
      </c>
      <c r="AN279" s="26" t="n"/>
      <c r="AO279" s="26">
        <f>MAX(AO271:AO278)</f>
        <v/>
      </c>
      <c r="AP279" s="26">
        <f>MAX(AP271:AP278)</f>
        <v/>
      </c>
      <c r="AQ279" s="26">
        <f>MAX(AQ271:AQ278)</f>
        <v/>
      </c>
      <c r="AR279" s="26">
        <f>MAX(AR271:AR278)</f>
        <v/>
      </c>
      <c r="AS279" s="26">
        <f>SUM(AS271:AS278)</f>
        <v/>
      </c>
      <c r="AT279" s="26">
        <f>SUM(AT271:AT278)</f>
        <v/>
      </c>
      <c r="AU279" s="26">
        <f>SUM(AU271:AU278)</f>
        <v/>
      </c>
      <c r="AV279" s="26">
        <f>SUM(AV271:AV278)</f>
        <v/>
      </c>
      <c r="AW279" s="26">
        <f>SUM(AW271:AW278)</f>
        <v/>
      </c>
    </row>
    <row r="280" spans="1:49">
      <c r="A280" s="24" t="n">
        <v>274</v>
      </c>
      <c r="B280" s="24" t="s">
        <v>164</v>
      </c>
      <c r="C280" s="24" t="s">
        <v>152</v>
      </c>
      <c r="D280" s="24" t="s">
        <v>97</v>
      </c>
      <c r="E280" s="24" t="s">
        <v>43</v>
      </c>
      <c r="F280" s="24" t="s">
        <v>32</v>
      </c>
      <c r="G280" s="24" t="n"/>
      <c r="H280" s="24" t="n">
        <v>8</v>
      </c>
      <c r="I280" s="24" t="n">
        <v>7.96667</v>
      </c>
      <c r="J280" s="24" t="s">
        <v>7</v>
      </c>
      <c r="K280" s="24" t="s">
        <v>7</v>
      </c>
      <c r="L280" s="24" t="n">
        <v>8</v>
      </c>
      <c r="M280" s="24" t="n">
        <v>7.41667</v>
      </c>
      <c r="N280" s="24" t="n">
        <v>7.96667</v>
      </c>
      <c r="O280" s="24" t="n"/>
      <c r="P280" s="24" t="n"/>
      <c r="Q280" s="24" t="s">
        <v>7</v>
      </c>
      <c r="R280" s="24" t="s">
        <v>7</v>
      </c>
      <c r="S280" s="24" t="n"/>
      <c r="T280" s="24" t="n"/>
      <c r="U280" s="24" t="n"/>
      <c r="V280" s="24" t="n"/>
      <c r="W280" s="24" t="n"/>
      <c r="X280" s="24" t="s">
        <v>7</v>
      </c>
      <c r="Y280" s="24" t="s">
        <v>7</v>
      </c>
      <c r="Z280" s="24" t="n">
        <v>7.1</v>
      </c>
      <c r="AA280" s="24" t="n"/>
      <c r="AB280" s="24" t="n"/>
      <c r="AC280" s="24" t="n"/>
      <c r="AD280" s="24" t="s">
        <v>7</v>
      </c>
      <c r="AE280" s="24" t="s">
        <v>7</v>
      </c>
      <c r="AF280" s="24" t="s">
        <v>7</v>
      </c>
      <c r="AG280" s="24" t="n"/>
      <c r="AH280" s="24" t="n"/>
      <c r="AI280" s="24" t="n"/>
      <c r="AJ280" s="24" t="n"/>
      <c r="AK280" s="24" t="n"/>
      <c r="AL280" s="24" t="n"/>
      <c r="AM280" s="25">
        <f>COUNT(H280:AL280)</f>
        <v/>
      </c>
      <c r="AN280" s="24" t="n"/>
      <c r="AO280" s="25">
        <f>COUNTIF(H280:AL280,"О")</f>
        <v/>
      </c>
      <c r="AP280" s="25">
        <f>COUNTIF(H280:AL280,"От")</f>
        <v/>
      </c>
      <c r="AQ280" s="25">
        <f>COUNTIF(H280:AL280,"Б")</f>
        <v/>
      </c>
      <c r="AR280" s="25">
        <f>COUNTIF(H280:AL280,"Н")</f>
        <v/>
      </c>
      <c r="AS280" s="24" t="n"/>
      <c r="AT280" s="25">
        <f>SUM(H280:AL280)</f>
        <v/>
      </c>
      <c r="AU280" s="24" t="n"/>
      <c r="AV280" s="25">
        <f>SUM(J280,K280,Q280,R280,X280,Y280,AD280,AE280,AF280)</f>
        <v/>
      </c>
      <c r="AW280" s="24" t="n"/>
    </row>
    <row r="281" spans="1:49" ht="15.75" customHeight="1" s="55">
      <c r="A281" s="24" t="n">
        <v>275</v>
      </c>
      <c r="B281" s="24" t="s">
        <v>164</v>
      </c>
      <c r="C281" s="24" t="s">
        <v>152</v>
      </c>
      <c r="D281" s="24" t="s">
        <v>97</v>
      </c>
      <c r="E281" s="24" t="s">
        <v>156</v>
      </c>
      <c r="F281" s="24" t="s">
        <v>32</v>
      </c>
      <c r="G281" s="24" t="n"/>
      <c r="H281" s="24" t="n"/>
      <c r="I281" s="24" t="n"/>
      <c r="J281" s="24" t="n"/>
      <c r="K281" s="24" t="n"/>
      <c r="L281" s="24" t="n"/>
      <c r="M281" s="24" t="n"/>
      <c r="N281" s="24" t="n"/>
      <c r="O281" s="27" t="n">
        <v>8</v>
      </c>
      <c r="P281" s="27" t="n">
        <v>8</v>
      </c>
      <c r="Q281" s="24" t="n"/>
      <c r="R281" s="24" t="n"/>
      <c r="S281" s="27" t="n">
        <v>7.98678</v>
      </c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  <c r="AC281" s="24" t="n"/>
      <c r="AD281" s="24" t="n"/>
      <c r="AE281" s="24" t="n"/>
      <c r="AF281" s="24" t="n"/>
      <c r="AG281" s="24" t="n"/>
      <c r="AH281" s="24" t="n"/>
      <c r="AI281" s="24" t="n"/>
      <c r="AJ281" s="24" t="n"/>
      <c r="AK281" s="24" t="n"/>
      <c r="AL281" s="24" t="n"/>
      <c r="AM281" s="25">
        <f>COUNT(H281:AL281)</f>
        <v/>
      </c>
      <c r="AN281" s="24" t="n"/>
      <c r="AO281" s="24" t="n"/>
      <c r="AP281" s="24" t="n"/>
      <c r="AQ281" s="24" t="n"/>
      <c r="AR281" s="24" t="n"/>
      <c r="AS281" s="24" t="n"/>
      <c r="AT281" s="25">
        <f>SUM(H281:AL281)</f>
        <v/>
      </c>
      <c r="AU281" s="24" t="n"/>
      <c r="AV281" s="25">
        <f>SUM(J281,K281,Q281,R281,X281,Y281,AD281,AE281,AF281)</f>
        <v/>
      </c>
      <c r="AW281" s="24" t="n"/>
    </row>
    <row r="282" spans="1:49">
      <c r="A282" s="24" t="n">
        <v>276</v>
      </c>
      <c r="B282" s="24" t="s">
        <v>164</v>
      </c>
      <c r="C282" s="24" t="s">
        <v>152</v>
      </c>
      <c r="D282" s="24" t="s">
        <v>97</v>
      </c>
      <c r="E282" s="24" t="s">
        <v>157</v>
      </c>
      <c r="F282" s="24" t="s">
        <v>32</v>
      </c>
      <c r="G282" s="24" t="n"/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  <c r="AC282" s="24" t="n"/>
      <c r="AD282" s="24" t="n"/>
      <c r="AE282" s="24" t="n"/>
      <c r="AF282" s="24" t="n"/>
      <c r="AG282" s="24" t="n"/>
      <c r="AH282" s="24" t="n"/>
      <c r="AI282" s="24" t="n"/>
      <c r="AJ282" s="24" t="n"/>
      <c r="AK282" s="24" t="n"/>
      <c r="AL282" s="24" t="n"/>
      <c r="AM282" s="25">
        <f>COUNT(H282:AL282)</f>
        <v/>
      </c>
      <c r="AN282" s="24" t="n"/>
      <c r="AO282" s="24" t="n"/>
      <c r="AP282" s="24" t="n"/>
      <c r="AQ282" s="24" t="n"/>
      <c r="AR282" s="24" t="n"/>
      <c r="AS282" s="24" t="n"/>
      <c r="AT282" s="25">
        <f>SUM(H282:AL282)</f>
        <v/>
      </c>
      <c r="AU282" s="24" t="n"/>
      <c r="AV282" s="25">
        <f>SUM(J282,K282,Q282,R282,X282,Y282,AD282,AE282,AF282)</f>
        <v/>
      </c>
      <c r="AW282" s="24" t="n"/>
    </row>
    <row r="283" spans="1:49">
      <c r="A283" s="24" t="n">
        <v>277</v>
      </c>
      <c r="B283" s="24" t="s">
        <v>164</v>
      </c>
      <c r="C283" s="24" t="s">
        <v>152</v>
      </c>
      <c r="D283" s="24" t="s">
        <v>97</v>
      </c>
      <c r="E283" s="24" t="s">
        <v>158</v>
      </c>
      <c r="F283" s="24" t="s">
        <v>32</v>
      </c>
      <c r="G283" s="2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  <c r="AC283" s="24" t="n"/>
      <c r="AD283" s="24" t="n"/>
      <c r="AE283" s="24" t="n"/>
      <c r="AF283" s="24" t="n"/>
      <c r="AG283" s="24" t="n"/>
      <c r="AH283" s="24" t="n"/>
      <c r="AI283" s="24" t="n"/>
      <c r="AJ283" s="24" t="n"/>
      <c r="AK283" s="24" t="n"/>
      <c r="AL283" s="24" t="n"/>
      <c r="AM283" s="25">
        <f>COUNT(H283:AL283)</f>
        <v/>
      </c>
      <c r="AN283" s="24" t="n"/>
      <c r="AO283" s="24" t="n"/>
      <c r="AP283" s="24" t="n"/>
      <c r="AQ283" s="24" t="n"/>
      <c r="AR283" s="24" t="n"/>
      <c r="AS283" s="24" t="n"/>
      <c r="AT283" s="25">
        <f>SUM(H283:AL283)</f>
        <v/>
      </c>
      <c r="AU283" s="24" t="n"/>
      <c r="AV283" s="25">
        <f>SUM(J283,K283,Q283,R283,X283,Y283,AD283,AE283,AF283)</f>
        <v/>
      </c>
      <c r="AW283" s="24" t="n"/>
    </row>
    <row r="284" spans="1:49">
      <c r="A284" s="24" t="n">
        <v>278</v>
      </c>
      <c r="B284" s="24" t="s">
        <v>164</v>
      </c>
      <c r="C284" s="24" t="s">
        <v>152</v>
      </c>
      <c r="D284" s="24" t="s">
        <v>97</v>
      </c>
      <c r="E284" s="24" t="s">
        <v>155</v>
      </c>
      <c r="F284" s="24" t="s">
        <v>32</v>
      </c>
      <c r="G284" s="24" t="n"/>
      <c r="H284" s="24" t="n"/>
      <c r="I284" s="24" t="n"/>
      <c r="J284" s="24" t="n"/>
      <c r="K284" s="24" t="n"/>
      <c r="L284" s="24" t="n"/>
      <c r="M284" s="24" t="n"/>
      <c r="N284" s="24" t="n"/>
      <c r="O284" s="24" t="n"/>
      <c r="P284" s="24" t="n"/>
      <c r="Q284" s="24" t="n"/>
      <c r="R284" s="24" t="n"/>
      <c r="S284" s="24" t="n"/>
      <c r="T284" s="24" t="n"/>
      <c r="U284" s="24" t="n"/>
      <c r="V284" s="24" t="n"/>
      <c r="W284" s="24" t="n"/>
      <c r="X284" s="24" t="n"/>
      <c r="Y284" s="24" t="n"/>
      <c r="Z284" s="24" t="n"/>
      <c r="AA284" s="24" t="n"/>
      <c r="AB284" s="24" t="n"/>
      <c r="AC284" s="24" t="n"/>
      <c r="AD284" s="24" t="n"/>
      <c r="AE284" s="24" t="n"/>
      <c r="AF284" s="24" t="n"/>
      <c r="AG284" s="24" t="n"/>
      <c r="AH284" s="24" t="n"/>
      <c r="AI284" s="24" t="n"/>
      <c r="AJ284" s="24" t="n"/>
      <c r="AK284" s="24" t="n"/>
      <c r="AL284" s="24" t="n"/>
      <c r="AM284" s="25">
        <f>COUNT(H284:AL284)</f>
        <v/>
      </c>
      <c r="AN284" s="24" t="n"/>
      <c r="AO284" s="24" t="n"/>
      <c r="AP284" s="24" t="n"/>
      <c r="AQ284" s="24" t="n"/>
      <c r="AR284" s="24" t="n"/>
      <c r="AS284" s="24" t="n"/>
      <c r="AT284" s="25">
        <f>SUM(H284:AL284)</f>
        <v/>
      </c>
      <c r="AU284" s="24" t="n"/>
      <c r="AV284" s="25">
        <f>SUM(J284,K284,Q284,R284,X284,Y284,AD284,AE284,AF284)</f>
        <v/>
      </c>
      <c r="AW284" s="24" t="n"/>
    </row>
    <row r="285" spans="1:49">
      <c r="A285" s="24" t="n">
        <v>279</v>
      </c>
      <c r="B285" s="24" t="s">
        <v>164</v>
      </c>
      <c r="C285" s="24" t="s">
        <v>152</v>
      </c>
      <c r="D285" s="24" t="s">
        <v>97</v>
      </c>
      <c r="E285" s="24" t="s">
        <v>153</v>
      </c>
      <c r="F285" s="24" t="s">
        <v>32</v>
      </c>
      <c r="G285" s="24" t="n"/>
      <c r="H285" s="24" t="n"/>
      <c r="I285" s="24" t="n"/>
      <c r="J285" s="24" t="n"/>
      <c r="K285" s="24" t="n"/>
      <c r="L285" s="24" t="n"/>
      <c r="M285" s="24" t="n"/>
      <c r="N285" s="24" t="n"/>
      <c r="O285" s="24" t="n"/>
      <c r="P285" s="24" t="n"/>
      <c r="Q285" s="24" t="n"/>
      <c r="R285" s="24" t="n"/>
      <c r="S285" s="24" t="n"/>
      <c r="T285" s="24" t="n"/>
      <c r="U285" s="24" t="n"/>
      <c r="V285" s="24" t="n"/>
      <c r="W285" s="24" t="n"/>
      <c r="X285" s="24" t="n"/>
      <c r="Y285" s="24" t="n"/>
      <c r="Z285" s="24" t="n"/>
      <c r="AA285" s="24" t="n"/>
      <c r="AB285" s="24" t="n"/>
      <c r="AC285" s="24" t="n"/>
      <c r="AD285" s="24" t="n"/>
      <c r="AE285" s="24" t="n"/>
      <c r="AF285" s="24" t="n"/>
      <c r="AG285" s="24" t="n"/>
      <c r="AH285" s="24" t="n"/>
      <c r="AI285" s="24" t="n"/>
      <c r="AJ285" s="24" t="n"/>
      <c r="AK285" s="24" t="n"/>
      <c r="AL285" s="24" t="n"/>
      <c r="AM285" s="25">
        <f>COUNT(H285:AL285)</f>
        <v/>
      </c>
      <c r="AN285" s="24" t="n"/>
      <c r="AO285" s="24" t="n"/>
      <c r="AP285" s="24" t="n"/>
      <c r="AQ285" s="24" t="n"/>
      <c r="AR285" s="24" t="n"/>
      <c r="AS285" s="24" t="n"/>
      <c r="AT285" s="25">
        <f>SUM(H285:AL285)</f>
        <v/>
      </c>
      <c r="AU285" s="24" t="n"/>
      <c r="AV285" s="25">
        <f>SUM(J285,K285,Q285,R285,X285,Y285,AD285,AE285,AF285)</f>
        <v/>
      </c>
      <c r="AW285" s="24" t="n"/>
    </row>
    <row r="286" spans="1:49">
      <c r="A286" s="24" t="n">
        <v>280</v>
      </c>
      <c r="B286" s="24" t="s">
        <v>164</v>
      </c>
      <c r="C286" s="24" t="s">
        <v>152</v>
      </c>
      <c r="D286" s="24" t="s">
        <v>97</v>
      </c>
      <c r="E286" s="24" t="s">
        <v>154</v>
      </c>
      <c r="F286" s="24" t="s">
        <v>32</v>
      </c>
      <c r="G286" s="24" t="n"/>
      <c r="H286" s="24" t="n"/>
      <c r="I286" s="24" t="n"/>
      <c r="J286" s="24" t="n"/>
      <c r="K286" s="24" t="n"/>
      <c r="L286" s="24" t="n"/>
      <c r="M286" s="24" t="n"/>
      <c r="N286" s="24" t="n"/>
      <c r="O286" s="24" t="n"/>
      <c r="P286" s="24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24" t="n"/>
      <c r="AB286" s="24" t="n"/>
      <c r="AC286" s="24" t="n"/>
      <c r="AD286" s="24" t="n"/>
      <c r="AE286" s="24" t="n"/>
      <c r="AF286" s="24" t="n"/>
      <c r="AG286" s="24" t="n"/>
      <c r="AH286" s="24" t="n"/>
      <c r="AI286" s="24" t="n"/>
      <c r="AJ286" s="24" t="n"/>
      <c r="AK286" s="24" t="n"/>
      <c r="AL286" s="24" t="n"/>
      <c r="AM286" s="25">
        <f>COUNT(H286:AL286)</f>
        <v/>
      </c>
      <c r="AN286" s="24" t="n"/>
      <c r="AO286" s="24" t="n"/>
      <c r="AP286" s="24" t="n"/>
      <c r="AQ286" s="24" t="n"/>
      <c r="AR286" s="24" t="n"/>
      <c r="AS286" s="24" t="n"/>
      <c r="AT286" s="25">
        <f>SUM(H286:AL286)</f>
        <v/>
      </c>
      <c r="AU286" s="24" t="n"/>
      <c r="AV286" s="25">
        <f>SUM(J286,K286,Q286,R286,X286,Y286,AD286,AE286,AF286)</f>
        <v/>
      </c>
      <c r="AW286" s="24" t="n"/>
    </row>
    <row r="287" spans="1:49" ht="15.75" customHeight="1" s="55">
      <c r="A287" s="24" t="n">
        <v>281</v>
      </c>
      <c r="B287" s="24" t="s">
        <v>164</v>
      </c>
      <c r="C287" s="24" t="s">
        <v>152</v>
      </c>
      <c r="D287" s="24" t="s">
        <v>97</v>
      </c>
      <c r="E287" s="24" t="s">
        <v>135</v>
      </c>
      <c r="F287" s="24" t="s">
        <v>32</v>
      </c>
      <c r="G287" s="24" t="n"/>
      <c r="H287" s="24" t="n"/>
      <c r="I287" s="27" t="n">
        <v>0.03333</v>
      </c>
      <c r="J287" s="24" t="n"/>
      <c r="K287" s="24" t="n"/>
      <c r="L287" s="24" t="n"/>
      <c r="M287" s="27" t="n">
        <v>0.58333</v>
      </c>
      <c r="N287" s="27" t="n">
        <v>0.03333</v>
      </c>
      <c r="O287" s="24" t="n"/>
      <c r="P287" s="24" t="n"/>
      <c r="Q287" s="24" t="n"/>
      <c r="R287" s="24" t="n"/>
      <c r="S287" s="27" t="n">
        <v>0.01322</v>
      </c>
      <c r="T287" s="27" t="n">
        <v>8</v>
      </c>
      <c r="U287" s="27" t="n">
        <v>8</v>
      </c>
      <c r="V287" s="24" t="n"/>
      <c r="W287" s="24" t="n"/>
      <c r="X287" s="24" t="n"/>
      <c r="Y287" s="24" t="n"/>
      <c r="Z287" s="27" t="n">
        <v>0.9</v>
      </c>
      <c r="AA287" s="27" t="n">
        <v>8</v>
      </c>
      <c r="AB287" s="27" t="n">
        <v>8</v>
      </c>
      <c r="AC287" s="27" t="n">
        <v>7</v>
      </c>
      <c r="AD287" s="24" t="n"/>
      <c r="AE287" s="24" t="n"/>
      <c r="AF287" s="24" t="n"/>
      <c r="AG287" s="27" t="n">
        <v>8</v>
      </c>
      <c r="AH287" s="24" t="n"/>
      <c r="AI287" s="24" t="n"/>
      <c r="AJ287" s="24" t="n"/>
      <c r="AK287" s="24" t="n"/>
      <c r="AL287" s="24" t="n"/>
      <c r="AM287" s="25">
        <f>COUNT(H287:AL287)</f>
        <v/>
      </c>
      <c r="AN287" s="24" t="n"/>
      <c r="AO287" s="24" t="n"/>
      <c r="AP287" s="24" t="n"/>
      <c r="AQ287" s="24" t="n"/>
      <c r="AR287" s="24" t="n"/>
      <c r="AS287" s="24" t="n"/>
      <c r="AT287" s="25">
        <f>SUM(H287:AL287)</f>
        <v/>
      </c>
      <c r="AU287" s="24" t="n"/>
      <c r="AV287" s="25">
        <f>SUM(J287,K287,Q287,R287,X287,Y287,AD287,AE287,AF287)</f>
        <v/>
      </c>
      <c r="AW287" s="24" t="n"/>
    </row>
    <row r="288" spans="1:49" ht="15.75" customHeight="1" s="55">
      <c r="A288" s="24" t="n">
        <v>282</v>
      </c>
      <c r="B288" s="24" t="s">
        <v>164</v>
      </c>
      <c r="C288" s="24" t="s">
        <v>152</v>
      </c>
      <c r="D288" s="24" t="s">
        <v>97</v>
      </c>
      <c r="E288" s="24" t="s">
        <v>153</v>
      </c>
      <c r="F288" s="24" t="s">
        <v>32</v>
      </c>
      <c r="G288" s="24" t="s">
        <v>49</v>
      </c>
      <c r="H288" s="24" t="n"/>
      <c r="I288" s="24" t="n"/>
      <c r="J288" s="24" t="n"/>
      <c r="K288" s="24" t="n"/>
      <c r="L288" s="24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7" t="n">
        <v>4</v>
      </c>
      <c r="W288" s="27" t="n">
        <v>4</v>
      </c>
      <c r="X288" s="24" t="n"/>
      <c r="Y288" s="24" t="n"/>
      <c r="Z288" s="24" t="n"/>
      <c r="AA288" s="24" t="n"/>
      <c r="AB288" s="24" t="n"/>
      <c r="AC288" s="24" t="n"/>
      <c r="AD288" s="24" t="n"/>
      <c r="AE288" s="24" t="n"/>
      <c r="AF288" s="24" t="n"/>
      <c r="AG288" s="24" t="n"/>
      <c r="AH288" s="24" t="n"/>
      <c r="AI288" s="24" t="n"/>
      <c r="AJ288" s="24" t="n"/>
      <c r="AK288" s="24" t="n"/>
      <c r="AL288" s="24" t="n"/>
      <c r="AM288" s="25">
        <f>SUM(H288:AL288)/8</f>
        <v/>
      </c>
      <c r="AN288" s="24" t="n"/>
      <c r="AO288" s="24" t="n"/>
      <c r="AP288" s="24" t="n"/>
      <c r="AQ288" s="24" t="n"/>
      <c r="AR288" s="24" t="n"/>
      <c r="AS288" s="25">
        <f>COUNTIF(H288:AL288,"В")+SUM(H288:AL288)/8</f>
        <v/>
      </c>
      <c r="AT288" s="25">
        <f>SUM(H288:AL288)</f>
        <v/>
      </c>
      <c r="AU288" s="24" t="n"/>
      <c r="AV288" s="24" t="n"/>
      <c r="AW288" s="24" t="n"/>
    </row>
    <row r="289" spans="1:49" ht="15.75" customHeight="1" s="55">
      <c r="A289" s="24" t="n">
        <v>283</v>
      </c>
      <c r="B289" s="24" t="s">
        <v>164</v>
      </c>
      <c r="C289" s="24" t="s">
        <v>152</v>
      </c>
      <c r="D289" s="24" t="s">
        <v>97</v>
      </c>
      <c r="E289" s="24" t="s">
        <v>135</v>
      </c>
      <c r="F289" s="24" t="s">
        <v>32</v>
      </c>
      <c r="G289" s="24" t="s">
        <v>49</v>
      </c>
      <c r="H289" s="24" t="n"/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7" t="n">
        <v>4</v>
      </c>
      <c r="W289" s="27" t="n">
        <v>4</v>
      </c>
      <c r="X289" s="24" t="n"/>
      <c r="Y289" s="24" t="n"/>
      <c r="Z289" s="24" t="n"/>
      <c r="AA289" s="24" t="n"/>
      <c r="AB289" s="24" t="n"/>
      <c r="AC289" s="24" t="n"/>
      <c r="AD289" s="24" t="n"/>
      <c r="AE289" s="24" t="n"/>
      <c r="AF289" s="24" t="n"/>
      <c r="AG289" s="24" t="n"/>
      <c r="AH289" s="27" t="n">
        <v>8</v>
      </c>
      <c r="AI289" s="27" t="n">
        <v>8</v>
      </c>
      <c r="AJ289" s="27" t="n">
        <v>8</v>
      </c>
      <c r="AK289" s="24" t="n"/>
      <c r="AL289" s="24" t="n"/>
      <c r="AM289" s="25">
        <f>SUM(H289:AL289)/8</f>
        <v/>
      </c>
      <c r="AN289" s="24" t="n"/>
      <c r="AO289" s="24" t="n"/>
      <c r="AP289" s="24" t="n"/>
      <c r="AQ289" s="24" t="n"/>
      <c r="AR289" s="24" t="n"/>
      <c r="AS289" s="25">
        <f>COUNTIF(H289:AL289,"В")+SUM(H289:AL289)/8</f>
        <v/>
      </c>
      <c r="AT289" s="25">
        <f>SUM(H289:AL289)</f>
        <v/>
      </c>
      <c r="AU289" s="24" t="n"/>
      <c r="AV289" s="24" t="n"/>
      <c r="AW289" s="24" t="n"/>
    </row>
    <row r="290" spans="1:49">
      <c r="A290" s="26" t="n">
        <v>284</v>
      </c>
      <c r="B290" s="26" t="s">
        <v>164</v>
      </c>
      <c r="C290" s="26" t="s">
        <v>152</v>
      </c>
      <c r="D290" s="26" t="s">
        <v>97</v>
      </c>
      <c r="E290" s="26" t="s">
        <v>33</v>
      </c>
      <c r="F290" s="26" t="n"/>
      <c r="G290" s="26" t="n"/>
      <c r="H290" s="26" t="n">
        <v>8</v>
      </c>
      <c r="I290" s="26" t="n">
        <v>8</v>
      </c>
      <c r="J290" s="26" t="n">
        <v>0</v>
      </c>
      <c r="K290" s="26" t="n">
        <v>0</v>
      </c>
      <c r="L290" s="26" t="n">
        <v>8</v>
      </c>
      <c r="M290" s="26" t="n">
        <v>8</v>
      </c>
      <c r="N290" s="26" t="n">
        <v>8</v>
      </c>
      <c r="O290" s="26" t="n">
        <v>8</v>
      </c>
      <c r="P290" s="26" t="n">
        <v>8</v>
      </c>
      <c r="Q290" s="26" t="n">
        <v>0</v>
      </c>
      <c r="R290" s="26" t="n">
        <v>0</v>
      </c>
      <c r="S290" s="26" t="n">
        <v>8</v>
      </c>
      <c r="T290" s="26" t="n">
        <v>8</v>
      </c>
      <c r="U290" s="26" t="n">
        <v>8</v>
      </c>
      <c r="V290" s="26" t="n">
        <v>8</v>
      </c>
      <c r="W290" s="26" t="n">
        <v>8</v>
      </c>
      <c r="X290" s="26" t="n">
        <v>0</v>
      </c>
      <c r="Y290" s="26" t="n">
        <v>0</v>
      </c>
      <c r="Z290" s="26" t="n">
        <v>8</v>
      </c>
      <c r="AA290" s="26" t="n">
        <v>8</v>
      </c>
      <c r="AB290" s="26" t="n">
        <v>8</v>
      </c>
      <c r="AC290" s="26" t="n">
        <v>7</v>
      </c>
      <c r="AD290" s="26" t="n">
        <v>0</v>
      </c>
      <c r="AE290" s="26" t="n">
        <v>0</v>
      </c>
      <c r="AF290" s="26" t="n">
        <v>0</v>
      </c>
      <c r="AG290" s="26" t="n">
        <v>8</v>
      </c>
      <c r="AH290" s="26" t="n">
        <v>8</v>
      </c>
      <c r="AI290" s="26" t="n">
        <v>8</v>
      </c>
      <c r="AJ290" s="26" t="n">
        <v>8</v>
      </c>
      <c r="AK290" s="26" t="n"/>
      <c r="AL290" s="26" t="n"/>
      <c r="AM290" s="26">
        <f>COUNT(IF(SUM(H284,H286,H281,H285,H283,H280,H287,H282)&gt;0,1,"FALSE"),IF(SUM(I287,I284,I281,I280,I283,I282,I285,I286)&gt;0,1,"FALSE"),IF(SUM(J283,J285,J284,J281,J280,J287,J286,J282)&gt;0,1,"FALSE"),IF(SUM(K280,K283,K285,K284,K287,K281,K286,K282)&gt;0,1,"FALSE"),IF(SUM(L282,L284,L285,L281,L286,L287,L283,L280)&gt;0,1,"FALSE"),IF(SUM(M281,M283,M280,M287,M286,M282,M284,M285)&gt;0,1,"FALSE"),IF(SUM(N286,N287,N281,N283,N284,N280,N285,N282)&gt;0,1,"FALSE"),IF(SUM(O282,O284,O286,O281,O280,O283,O287,O285)&gt;0,1,"FALSE"),IF(SUM(P283,P282,P284,P285,P287,P280,P286,P281)&gt;0,1,"FALSE"),IF(SUM(Q282,Q284,Q280,Q286,Q285,Q281,Q283,Q287)&gt;0,1,"FALSE"),IF(SUM(R283,R284,R285,R286,R280,R287,R282,R281)&gt;0,1,"FALSE"),IF(SUM(S280,S281,S284,S286,S283,S285,S287,S282)&gt;0,1,"FALSE"),IF(SUM(T282,T287,T283,T281,T284,T280,T286,T285)&gt;0,1,"FALSE"),IF(SUM(U283,U280,U281,U282,U284,U285,U286,U287)&gt;0,1,"FALSE"),IF(SUM(X283,X282,X280,X285,X286,X287,X281,X284)&gt;0,1,"FALSE"),IF(SUM(Y283,Y280,Y284,Y281,Y286,Y287,Y285,Y282)&gt;0,1,"FALSE"),IF(SUM(Z280,Z287,Z285,Z284,Z283,Z282,Z281,Z286)&gt;0,1,"FALSE"),IF(SUM(AA286,AA287,AA282,AA281,AA283,AA280,AA285,AA284)&gt;0,1,"FALSE"),IF(SUM(AB286,AB281,AB280,AB283,AB287,AB285,AB282,AB284)&gt;0,1,"FALSE"),IF(SUM(AC281,AC287,AC282,AC285,AC280,AC283,AC286,AC284)&gt;0,1,"FALSE"),IF(SUM(AD285,AD281,AD282,AD280,AD287,AD283,AD284,AD286)&gt;0,1,"FALSE"),IF(SUM(AE283,AE280,AE285,AE282,AE287,AE286,AE281,AE284)&gt;0,1,"FALSE"),IF(SUM(AF284,AF283,AF286,AF285,AF280,AF287,AF282,AF281)&gt;0,1,"FALSE"),IF(SUM(AG280,AG283,AG286,AG282,AG287,AG281,AG284,AG285)&gt;0,1,"FALSE"),IF(SUM(V289,V288)&gt;0,1,"FALSE"),IF(SUM(W288,W289)&gt;0,1,"FALSE"),IF(SUM(AH289)&gt;0,1,"FALSE"),IF(SUM(AI289)&gt;0,1,"FALSE"),IF(SUM(AJ289)&gt;0,1,"FALSE"))</f>
        <v/>
      </c>
      <c r="AN290" s="26" t="n"/>
      <c r="AO290" s="26">
        <f>MAX(AO280:AO289)</f>
        <v/>
      </c>
      <c r="AP290" s="26">
        <f>MAX(AP280:AP289)</f>
        <v/>
      </c>
      <c r="AQ290" s="26">
        <f>MAX(AQ280:AQ289)</f>
        <v/>
      </c>
      <c r="AR290" s="26">
        <f>MAX(AR280:AR289)</f>
        <v/>
      </c>
      <c r="AS290" s="26">
        <f>SUM(AS280:AS289)</f>
        <v/>
      </c>
      <c r="AT290" s="26">
        <f>SUM(AT280:AT289)</f>
        <v/>
      </c>
      <c r="AU290" s="26">
        <f>SUM(AU280:AU289)</f>
        <v/>
      </c>
      <c r="AV290" s="26">
        <f>SUM(AV280:AV289)</f>
        <v/>
      </c>
      <c r="AW290" s="26">
        <f>SUM(AW280:AW289)</f>
        <v/>
      </c>
    </row>
    <row r="291" spans="1:49">
      <c r="A291" s="24" t="n">
        <v>285</v>
      </c>
      <c r="B291" s="24" t="s">
        <v>165</v>
      </c>
      <c r="C291" s="24" t="s">
        <v>152</v>
      </c>
      <c r="D291" s="24" t="s">
        <v>72</v>
      </c>
      <c r="E291" s="24" t="s">
        <v>43</v>
      </c>
      <c r="F291" s="24" t="s">
        <v>32</v>
      </c>
      <c r="G291" s="24" t="n"/>
      <c r="H291" s="24" t="n">
        <v>8</v>
      </c>
      <c r="I291" s="24" t="n">
        <v>7.96667</v>
      </c>
      <c r="J291" s="24" t="s">
        <v>7</v>
      </c>
      <c r="K291" s="24" t="s">
        <v>7</v>
      </c>
      <c r="L291" s="24" t="n">
        <v>8</v>
      </c>
      <c r="M291" s="24" t="n">
        <v>7.41667</v>
      </c>
      <c r="N291" s="24" t="n">
        <v>3.96667</v>
      </c>
      <c r="O291" s="24" t="n"/>
      <c r="P291" s="24" t="n"/>
      <c r="Q291" s="24" t="s">
        <v>7</v>
      </c>
      <c r="R291" s="24" t="s">
        <v>7</v>
      </c>
      <c r="S291" s="24" t="n"/>
      <c r="T291" s="24" t="n"/>
      <c r="U291" s="24" t="n"/>
      <c r="V291" s="24" t="n"/>
      <c r="W291" s="24" t="n"/>
      <c r="X291" s="24" t="s">
        <v>7</v>
      </c>
      <c r="Y291" s="24" t="s">
        <v>7</v>
      </c>
      <c r="Z291" s="24" t="n"/>
      <c r="AA291" s="24" t="n"/>
      <c r="AB291" s="24" t="n"/>
      <c r="AC291" s="24" t="n"/>
      <c r="AD291" s="24" t="s">
        <v>7</v>
      </c>
      <c r="AE291" s="24" t="s">
        <v>7</v>
      </c>
      <c r="AF291" s="24" t="s">
        <v>7</v>
      </c>
      <c r="AG291" s="24" t="n"/>
      <c r="AH291" s="24" t="n"/>
      <c r="AI291" s="24" t="n"/>
      <c r="AJ291" s="24" t="n"/>
      <c r="AK291" s="24" t="n"/>
      <c r="AL291" s="24" t="n"/>
      <c r="AM291" s="25">
        <f>COUNT(H291:AL291)</f>
        <v/>
      </c>
      <c r="AN291" s="24" t="n"/>
      <c r="AO291" s="25">
        <f>COUNTIF(H291:AL291,"О")</f>
        <v/>
      </c>
      <c r="AP291" s="25">
        <f>COUNTIF(H291:AL291,"От")</f>
        <v/>
      </c>
      <c r="AQ291" s="25">
        <f>COUNTIF(H291:AL291,"Б")</f>
        <v/>
      </c>
      <c r="AR291" s="25">
        <f>COUNTIF(H291:AL291,"Н")</f>
        <v/>
      </c>
      <c r="AS291" s="24" t="n"/>
      <c r="AT291" s="25">
        <f>SUM(H291:AL291)</f>
        <v/>
      </c>
      <c r="AU291" s="24" t="n"/>
      <c r="AV291" s="25">
        <f>SUM(J291,K291,Q291,R291,X291,Y291,AD291,AE291,AF291)</f>
        <v/>
      </c>
      <c r="AW291" s="24" t="n"/>
    </row>
    <row r="292" spans="1:49" ht="15.75" customHeight="1" s="55">
      <c r="A292" s="24" t="n">
        <v>286</v>
      </c>
      <c r="B292" s="24" t="s">
        <v>165</v>
      </c>
      <c r="C292" s="24" t="s">
        <v>152</v>
      </c>
      <c r="D292" s="24" t="s">
        <v>72</v>
      </c>
      <c r="E292" s="24" t="s">
        <v>156</v>
      </c>
      <c r="F292" s="24" t="s">
        <v>32</v>
      </c>
      <c r="G292" s="24" t="n"/>
      <c r="H292" s="24" t="n"/>
      <c r="I292" s="24" t="n"/>
      <c r="J292" s="24" t="n"/>
      <c r="K292" s="24" t="n"/>
      <c r="L292" s="24" t="n"/>
      <c r="M292" s="24" t="n"/>
      <c r="N292" s="24" t="n"/>
      <c r="O292" s="27" t="n">
        <v>8</v>
      </c>
      <c r="P292" s="27" t="n">
        <v>8</v>
      </c>
      <c r="Q292" s="24" t="n"/>
      <c r="R292" s="24" t="n"/>
      <c r="S292" s="27" t="n">
        <v>1.97709</v>
      </c>
      <c r="T292" s="24" t="n"/>
      <c r="U292" s="24" t="n"/>
      <c r="V292" s="24" t="n"/>
      <c r="W292" s="24" t="n"/>
      <c r="X292" s="24" t="n"/>
      <c r="Y292" s="24" t="n"/>
      <c r="Z292" s="24" t="n"/>
      <c r="AA292" s="24" t="n"/>
      <c r="AB292" s="24" t="n"/>
      <c r="AC292" s="24" t="n"/>
      <c r="AD292" s="24" t="n"/>
      <c r="AE292" s="24" t="n"/>
      <c r="AF292" s="24" t="n"/>
      <c r="AG292" s="24" t="n"/>
      <c r="AH292" s="24" t="n"/>
      <c r="AI292" s="24" t="n"/>
      <c r="AJ292" s="24" t="n"/>
      <c r="AK292" s="24" t="n"/>
      <c r="AL292" s="24" t="n"/>
      <c r="AM292" s="25">
        <f>COUNT(H292:AL292)</f>
        <v/>
      </c>
      <c r="AN292" s="24" t="n"/>
      <c r="AO292" s="24" t="n"/>
      <c r="AP292" s="24" t="n"/>
      <c r="AQ292" s="24" t="n"/>
      <c r="AR292" s="24" t="n"/>
      <c r="AS292" s="24" t="n"/>
      <c r="AT292" s="25">
        <f>SUM(H292:AL292)</f>
        <v/>
      </c>
      <c r="AU292" s="24" t="n"/>
      <c r="AV292" s="25">
        <f>SUM(J292,K292,Q292,R292,X292,Y292,AD292,AE292,AF292)</f>
        <v/>
      </c>
      <c r="AW292" s="24" t="n"/>
    </row>
    <row r="293" spans="1:49">
      <c r="A293" s="24" t="n">
        <v>287</v>
      </c>
      <c r="B293" s="24" t="s">
        <v>165</v>
      </c>
      <c r="C293" s="24" t="s">
        <v>152</v>
      </c>
      <c r="D293" s="24" t="s">
        <v>72</v>
      </c>
      <c r="E293" s="24" t="s">
        <v>157</v>
      </c>
      <c r="F293" s="24" t="s">
        <v>32</v>
      </c>
      <c r="G293" s="24" t="n"/>
      <c r="H293" s="24" t="n"/>
      <c r="I293" s="24" t="n"/>
      <c r="J293" s="24" t="n"/>
      <c r="K293" s="24" t="n"/>
      <c r="L293" s="24" t="n"/>
      <c r="M293" s="24" t="n"/>
      <c r="N293" s="24" t="n"/>
      <c r="O293" s="24" t="n"/>
      <c r="P293" s="24" t="n"/>
      <c r="Q293" s="24" t="n"/>
      <c r="R293" s="24" t="n"/>
      <c r="S293" s="24" t="n"/>
      <c r="T293" s="24" t="n"/>
      <c r="U293" s="24" t="n"/>
      <c r="V293" s="24" t="n"/>
      <c r="W293" s="24" t="n"/>
      <c r="X293" s="24" t="n"/>
      <c r="Y293" s="24" t="n"/>
      <c r="Z293" s="24" t="n"/>
      <c r="AA293" s="24" t="n"/>
      <c r="AB293" s="24" t="n"/>
      <c r="AC293" s="24" t="n"/>
      <c r="AD293" s="24" t="n"/>
      <c r="AE293" s="24" t="n"/>
      <c r="AF293" s="24" t="n"/>
      <c r="AG293" s="24" t="n"/>
      <c r="AH293" s="24" t="n"/>
      <c r="AI293" s="24" t="n"/>
      <c r="AJ293" s="24" t="n"/>
      <c r="AK293" s="24" t="n"/>
      <c r="AL293" s="24" t="n"/>
      <c r="AM293" s="25">
        <f>COUNT(H293:AL293)</f>
        <v/>
      </c>
      <c r="AN293" s="24" t="n"/>
      <c r="AO293" s="24" t="n"/>
      <c r="AP293" s="24" t="n"/>
      <c r="AQ293" s="24" t="n"/>
      <c r="AR293" s="24" t="n"/>
      <c r="AS293" s="24" t="n"/>
      <c r="AT293" s="25">
        <f>SUM(H293:AL293)</f>
        <v/>
      </c>
      <c r="AU293" s="24" t="n"/>
      <c r="AV293" s="25">
        <f>SUM(J293,K293,Q293,R293,X293,Y293,AD293,AE293,AF293)</f>
        <v/>
      </c>
      <c r="AW293" s="24" t="n"/>
    </row>
    <row r="294" spans="1:49">
      <c r="A294" s="24" t="n">
        <v>288</v>
      </c>
      <c r="B294" s="24" t="s">
        <v>165</v>
      </c>
      <c r="C294" s="24" t="s">
        <v>152</v>
      </c>
      <c r="D294" s="24" t="s">
        <v>72</v>
      </c>
      <c r="E294" s="24" t="s">
        <v>158</v>
      </c>
      <c r="F294" s="24" t="s">
        <v>32</v>
      </c>
      <c r="G294" s="24" t="n"/>
      <c r="H294" s="24" t="n"/>
      <c r="I294" s="24" t="n"/>
      <c r="J294" s="24" t="n"/>
      <c r="K294" s="24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  <c r="AC294" s="24" t="n"/>
      <c r="AD294" s="24" t="n"/>
      <c r="AE294" s="24" t="n"/>
      <c r="AF294" s="24" t="n"/>
      <c r="AG294" s="24" t="n"/>
      <c r="AH294" s="24" t="n"/>
      <c r="AI294" s="24" t="n"/>
      <c r="AJ294" s="24" t="n"/>
      <c r="AK294" s="24" t="n"/>
      <c r="AL294" s="24" t="n"/>
      <c r="AM294" s="25">
        <f>COUNT(H294:AL294)</f>
        <v/>
      </c>
      <c r="AN294" s="24" t="n"/>
      <c r="AO294" s="24" t="n"/>
      <c r="AP294" s="24" t="n"/>
      <c r="AQ294" s="24" t="n"/>
      <c r="AR294" s="24" t="n"/>
      <c r="AS294" s="24" t="n"/>
      <c r="AT294" s="25">
        <f>SUM(H294:AL294)</f>
        <v/>
      </c>
      <c r="AU294" s="24" t="n"/>
      <c r="AV294" s="25">
        <f>SUM(J294,K294,Q294,R294,X294,Y294,AD294,AE294,AF294)</f>
        <v/>
      </c>
      <c r="AW294" s="24" t="n"/>
    </row>
    <row r="295" spans="1:49">
      <c r="A295" s="24" t="n">
        <v>289</v>
      </c>
      <c r="B295" s="24" t="s">
        <v>165</v>
      </c>
      <c r="C295" s="24" t="s">
        <v>152</v>
      </c>
      <c r="D295" s="24" t="s">
        <v>72</v>
      </c>
      <c r="E295" s="24" t="s">
        <v>155</v>
      </c>
      <c r="F295" s="24" t="s">
        <v>32</v>
      </c>
      <c r="G295" s="24" t="n"/>
      <c r="H295" s="24" t="n"/>
      <c r="I295" s="24" t="n"/>
      <c r="J295" s="24" t="n"/>
      <c r="K295" s="24" t="n"/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  <c r="AC295" s="24" t="n"/>
      <c r="AD295" s="24" t="n"/>
      <c r="AE295" s="24" t="n"/>
      <c r="AF295" s="24" t="n"/>
      <c r="AG295" s="24" t="n"/>
      <c r="AH295" s="24" t="n"/>
      <c r="AI295" s="24" t="n"/>
      <c r="AJ295" s="24" t="n"/>
      <c r="AK295" s="24" t="n"/>
      <c r="AL295" s="24" t="n"/>
      <c r="AM295" s="25">
        <f>COUNT(H295:AL295)</f>
        <v/>
      </c>
      <c r="AN295" s="24" t="n"/>
      <c r="AO295" s="24" t="n"/>
      <c r="AP295" s="24" t="n"/>
      <c r="AQ295" s="24" t="n"/>
      <c r="AR295" s="24" t="n"/>
      <c r="AS295" s="24" t="n"/>
      <c r="AT295" s="25">
        <f>SUM(H295:AL295)</f>
        <v/>
      </c>
      <c r="AU295" s="24" t="n"/>
      <c r="AV295" s="25">
        <f>SUM(J295,K295,Q295,R295,X295,Y295,AD295,AE295,AF295)</f>
        <v/>
      </c>
      <c r="AW295" s="24" t="n"/>
    </row>
    <row r="296" spans="1:49">
      <c r="A296" s="24" t="n">
        <v>290</v>
      </c>
      <c r="B296" s="24" t="s">
        <v>165</v>
      </c>
      <c r="C296" s="24" t="s">
        <v>152</v>
      </c>
      <c r="D296" s="24" t="s">
        <v>72</v>
      </c>
      <c r="E296" s="24" t="s">
        <v>153</v>
      </c>
      <c r="F296" s="24" t="s">
        <v>32</v>
      </c>
      <c r="G296" s="24" t="n"/>
      <c r="H296" s="24" t="n"/>
      <c r="I296" s="24" t="n"/>
      <c r="J296" s="24" t="n"/>
      <c r="K296" s="24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  <c r="AC296" s="24" t="n"/>
      <c r="AD296" s="24" t="n"/>
      <c r="AE296" s="24" t="n"/>
      <c r="AF296" s="24" t="n"/>
      <c r="AG296" s="24" t="n"/>
      <c r="AH296" s="24" t="n"/>
      <c r="AI296" s="24" t="n"/>
      <c r="AJ296" s="24" t="n"/>
      <c r="AK296" s="24" t="n"/>
      <c r="AL296" s="24" t="n"/>
      <c r="AM296" s="25">
        <f>COUNT(H296:AL296)</f>
        <v/>
      </c>
      <c r="AN296" s="24" t="n"/>
      <c r="AO296" s="24" t="n"/>
      <c r="AP296" s="24" t="n"/>
      <c r="AQ296" s="24" t="n"/>
      <c r="AR296" s="24" t="n"/>
      <c r="AS296" s="24" t="n"/>
      <c r="AT296" s="25">
        <f>SUM(H296:AL296)</f>
        <v/>
      </c>
      <c r="AU296" s="24" t="n"/>
      <c r="AV296" s="25">
        <f>SUM(J296,K296,Q296,R296,X296,Y296,AD296,AE296,AF296)</f>
        <v/>
      </c>
      <c r="AW296" s="24" t="n"/>
    </row>
    <row r="297" spans="1:49">
      <c r="A297" s="24" t="n">
        <v>291</v>
      </c>
      <c r="B297" s="24" t="s">
        <v>165</v>
      </c>
      <c r="C297" s="24" t="s">
        <v>152</v>
      </c>
      <c r="D297" s="24" t="s">
        <v>72</v>
      </c>
      <c r="E297" s="24" t="s">
        <v>154</v>
      </c>
      <c r="F297" s="24" t="s">
        <v>32</v>
      </c>
      <c r="G297" s="24" t="n"/>
      <c r="H297" s="24" t="n"/>
      <c r="I297" s="24" t="n"/>
      <c r="J297" s="24" t="n"/>
      <c r="K297" s="24" t="n"/>
      <c r="L297" s="24" t="n"/>
      <c r="M297" s="24" t="n"/>
      <c r="N297" s="24" t="n"/>
      <c r="O297" s="24" t="n"/>
      <c r="P297" s="24" t="n"/>
      <c r="Q297" s="24" t="n"/>
      <c r="R297" s="24" t="n"/>
      <c r="S297" s="24" t="n"/>
      <c r="T297" s="24" t="n"/>
      <c r="U297" s="24" t="n"/>
      <c r="V297" s="24" t="n"/>
      <c r="W297" s="24" t="n"/>
      <c r="X297" s="24" t="n"/>
      <c r="Y297" s="24" t="n"/>
      <c r="Z297" s="24" t="n"/>
      <c r="AA297" s="24" t="n"/>
      <c r="AB297" s="24" t="n"/>
      <c r="AC297" s="24" t="n"/>
      <c r="AD297" s="24" t="n"/>
      <c r="AE297" s="24" t="n"/>
      <c r="AF297" s="24" t="n"/>
      <c r="AG297" s="24" t="n"/>
      <c r="AH297" s="24" t="n"/>
      <c r="AI297" s="24" t="n"/>
      <c r="AJ297" s="24" t="n"/>
      <c r="AK297" s="24" t="n"/>
      <c r="AL297" s="24" t="n"/>
      <c r="AM297" s="25">
        <f>COUNT(H297:AL297)</f>
        <v/>
      </c>
      <c r="AN297" s="24" t="n"/>
      <c r="AO297" s="24" t="n"/>
      <c r="AP297" s="24" t="n"/>
      <c r="AQ297" s="24" t="n"/>
      <c r="AR297" s="24" t="n"/>
      <c r="AS297" s="24" t="n"/>
      <c r="AT297" s="25">
        <f>SUM(H297:AL297)</f>
        <v/>
      </c>
      <c r="AU297" s="24" t="n"/>
      <c r="AV297" s="25">
        <f>SUM(J297,K297,Q297,R297,X297,Y297,AD297,AE297,AF297)</f>
        <v/>
      </c>
      <c r="AW297" s="24" t="n"/>
    </row>
    <row r="298" spans="1:49" ht="15.75" customHeight="1" s="55">
      <c r="A298" s="24" t="n">
        <v>292</v>
      </c>
      <c r="B298" s="24" t="s">
        <v>165</v>
      </c>
      <c r="C298" s="24" t="s">
        <v>152</v>
      </c>
      <c r="D298" s="24" t="s">
        <v>72</v>
      </c>
      <c r="E298" s="24" t="s">
        <v>135</v>
      </c>
      <c r="F298" s="24" t="s">
        <v>32</v>
      </c>
      <c r="G298" s="24" t="n"/>
      <c r="H298" s="24" t="n"/>
      <c r="I298" s="27" t="n">
        <v>0.03333</v>
      </c>
      <c r="J298" s="24" t="n"/>
      <c r="K298" s="24" t="n"/>
      <c r="L298" s="24" t="n"/>
      <c r="M298" s="27" t="n">
        <v>0.58333</v>
      </c>
      <c r="N298" s="27" t="n">
        <v>4.03333</v>
      </c>
      <c r="O298" s="24" t="n"/>
      <c r="P298" s="24" t="n"/>
      <c r="Q298" s="24" t="n"/>
      <c r="R298" s="24" t="n"/>
      <c r="S298" s="27" t="n">
        <v>6.02291</v>
      </c>
      <c r="T298" s="27" t="n">
        <v>8</v>
      </c>
      <c r="U298" s="27" t="n">
        <v>8</v>
      </c>
      <c r="V298" s="24" t="n"/>
      <c r="W298" s="24" t="n"/>
      <c r="X298" s="24" t="n"/>
      <c r="Y298" s="24" t="n"/>
      <c r="Z298" s="27" t="n">
        <v>8</v>
      </c>
      <c r="AA298" s="27" t="n">
        <v>8</v>
      </c>
      <c r="AB298" s="27" t="n">
        <v>8</v>
      </c>
      <c r="AC298" s="27" t="n">
        <v>7</v>
      </c>
      <c r="AD298" s="24" t="n"/>
      <c r="AE298" s="24" t="n"/>
      <c r="AF298" s="24" t="n"/>
      <c r="AG298" s="27" t="n">
        <v>8</v>
      </c>
      <c r="AH298" s="24" t="n"/>
      <c r="AI298" s="24" t="n"/>
      <c r="AJ298" s="24" t="n"/>
      <c r="AK298" s="24" t="n"/>
      <c r="AL298" s="24" t="n"/>
      <c r="AM298" s="25">
        <f>COUNT(H298:AL298)</f>
        <v/>
      </c>
      <c r="AN298" s="24" t="n"/>
      <c r="AO298" s="24" t="n"/>
      <c r="AP298" s="24" t="n"/>
      <c r="AQ298" s="24" t="n"/>
      <c r="AR298" s="24" t="n"/>
      <c r="AS298" s="24" t="n"/>
      <c r="AT298" s="25">
        <f>SUM(H298:AL298)</f>
        <v/>
      </c>
      <c r="AU298" s="24" t="n"/>
      <c r="AV298" s="25">
        <f>SUM(J298,K298,Q298,R298,X298,Y298,AD298,AE298,AF298)</f>
        <v/>
      </c>
      <c r="AW298" s="24" t="n"/>
    </row>
    <row r="299" spans="1:49" ht="15.75" customHeight="1" s="55">
      <c r="A299" s="24" t="n">
        <v>293</v>
      </c>
      <c r="B299" s="24" t="s">
        <v>165</v>
      </c>
      <c r="C299" s="24" t="s">
        <v>152</v>
      </c>
      <c r="D299" s="24" t="s">
        <v>72</v>
      </c>
      <c r="E299" s="24" t="s">
        <v>135</v>
      </c>
      <c r="F299" s="24" t="s">
        <v>32</v>
      </c>
      <c r="G299" s="24" t="s">
        <v>49</v>
      </c>
      <c r="H299" s="24" t="n"/>
      <c r="I299" s="24" t="n"/>
      <c r="J299" s="24" t="n"/>
      <c r="K299" s="24" t="n"/>
      <c r="L299" s="24" t="n"/>
      <c r="M299" s="24" t="n"/>
      <c r="N299" s="24" t="n"/>
      <c r="O299" s="24" t="n"/>
      <c r="P299" s="24" t="n"/>
      <c r="Q299" s="24" t="n"/>
      <c r="R299" s="24" t="n"/>
      <c r="S299" s="24" t="n"/>
      <c r="T299" s="24" t="n"/>
      <c r="U299" s="24" t="n"/>
      <c r="V299" s="27" t="n">
        <v>8</v>
      </c>
      <c r="W299" s="27" t="n">
        <v>8</v>
      </c>
      <c r="X299" s="24" t="n"/>
      <c r="Y299" s="24" t="n"/>
      <c r="Z299" s="24" t="n"/>
      <c r="AA299" s="24" t="n"/>
      <c r="AB299" s="24" t="n"/>
      <c r="AC299" s="24" t="n"/>
      <c r="AD299" s="24" t="n"/>
      <c r="AE299" s="24" t="n"/>
      <c r="AF299" s="24" t="n"/>
      <c r="AG299" s="24" t="n"/>
      <c r="AH299" s="27" t="n">
        <v>8</v>
      </c>
      <c r="AI299" s="27" t="n">
        <v>8</v>
      </c>
      <c r="AJ299" s="27" t="n">
        <v>8</v>
      </c>
      <c r="AK299" s="24" t="n"/>
      <c r="AL299" s="24" t="n"/>
      <c r="AM299" s="25">
        <f>SUM(H299:AL299)/8</f>
        <v/>
      </c>
      <c r="AN299" s="24" t="n"/>
      <c r="AO299" s="24" t="n"/>
      <c r="AP299" s="24" t="n"/>
      <c r="AQ299" s="24" t="n"/>
      <c r="AR299" s="24" t="n"/>
      <c r="AS299" s="25">
        <f>COUNTIF(H299:AL299,"В")+SUM(H299:AL299)/8</f>
        <v/>
      </c>
      <c r="AT299" s="25">
        <f>SUM(H299:AL299)</f>
        <v/>
      </c>
      <c r="AU299" s="24" t="n"/>
      <c r="AV299" s="24" t="n"/>
      <c r="AW299" s="24" t="n"/>
    </row>
    <row r="300" spans="1:49">
      <c r="A300" s="26" t="n">
        <v>294</v>
      </c>
      <c r="B300" s="26" t="s">
        <v>165</v>
      </c>
      <c r="C300" s="26" t="s">
        <v>152</v>
      </c>
      <c r="D300" s="26" t="s">
        <v>72</v>
      </c>
      <c r="E300" s="26" t="s">
        <v>33</v>
      </c>
      <c r="F300" s="26" t="n"/>
      <c r="G300" s="26" t="n"/>
      <c r="H300" s="26" t="n">
        <v>8</v>
      </c>
      <c r="I300" s="26" t="n">
        <v>8</v>
      </c>
      <c r="J300" s="26" t="n">
        <v>0</v>
      </c>
      <c r="K300" s="26" t="n">
        <v>0</v>
      </c>
      <c r="L300" s="26" t="n">
        <v>8</v>
      </c>
      <c r="M300" s="26" t="n">
        <v>8</v>
      </c>
      <c r="N300" s="26" t="n">
        <v>8</v>
      </c>
      <c r="O300" s="26" t="n">
        <v>8</v>
      </c>
      <c r="P300" s="26" t="n">
        <v>8</v>
      </c>
      <c r="Q300" s="26" t="n">
        <v>0</v>
      </c>
      <c r="R300" s="26" t="n">
        <v>0</v>
      </c>
      <c r="S300" s="26" t="n">
        <v>8</v>
      </c>
      <c r="T300" s="26" t="n">
        <v>8</v>
      </c>
      <c r="U300" s="26" t="n">
        <v>8</v>
      </c>
      <c r="V300" s="26" t="n">
        <v>8</v>
      </c>
      <c r="W300" s="26" t="n">
        <v>8</v>
      </c>
      <c r="X300" s="26" t="n">
        <v>0</v>
      </c>
      <c r="Y300" s="26" t="n">
        <v>0</v>
      </c>
      <c r="Z300" s="26" t="n">
        <v>8</v>
      </c>
      <c r="AA300" s="26" t="n">
        <v>8</v>
      </c>
      <c r="AB300" s="26" t="n">
        <v>8</v>
      </c>
      <c r="AC300" s="26" t="n">
        <v>7</v>
      </c>
      <c r="AD300" s="26" t="n">
        <v>0</v>
      </c>
      <c r="AE300" s="26" t="n">
        <v>0</v>
      </c>
      <c r="AF300" s="26" t="n">
        <v>0</v>
      </c>
      <c r="AG300" s="26" t="n">
        <v>8</v>
      </c>
      <c r="AH300" s="26" t="n">
        <v>8</v>
      </c>
      <c r="AI300" s="26" t="n">
        <v>8</v>
      </c>
      <c r="AJ300" s="26" t="n">
        <v>8</v>
      </c>
      <c r="AK300" s="26" t="n"/>
      <c r="AL300" s="26" t="n"/>
      <c r="AM300" s="26">
        <f>COUNT(IF(SUM(H296,H294,H291,H292,H297,H293,H295,H298)&gt;0,1,"FALSE"),IF(SUM(I294,I292,I291,I298,I297,I293,I296,I295)&gt;0,1,"FALSE"),IF(SUM(J296,J294,J298,J293,J291,J292,J297,J295)&gt;0,1,"FALSE"),IF(SUM(K296,K291,K294,K295,K298,K297,K292,K293)&gt;0,1,"FALSE"),IF(SUM(L294,L297,L292,L296,L293,L298,L291,L295)&gt;0,1,"FALSE"),IF(SUM(M293,M292,M294,M297,M298,M295,M296,M291)&gt;0,1,"FALSE"),IF(SUM(N292,N297,N295,N293,N294,N291,N296,N298)&gt;0,1,"FALSE"),IF(SUM(O298,O297,O293,O295,O292,O296,O291,O294)&gt;0,1,"FALSE"),IF(SUM(P293,P297,P294,P296,P298,P295,P291,P292)&gt;0,1,"FALSE"),IF(SUM(Q295,Q291,Q297,Q294,Q296,Q292,Q293,Q298)&gt;0,1,"FALSE"),IF(SUM(R296,R291,R294,R295,R298,R292,R293,R297)&gt;0,1,"FALSE"),IF(SUM(S297,S295,S294,S296,S298,S292,S291,S293)&gt;0,1,"FALSE"),IF(SUM(T292,T296,T294,T291,T297,T298,T295,T293)&gt;0,1,"FALSE"),IF(SUM(U294,U292,U291,U298,U296,U293,U295,U297)&gt;0,1,"FALSE"),IF(SUM(X292,X291,X294,X293,X297,X298,X296,X295)&gt;0,1,"FALSE"),IF(SUM(Y291,Y294,Y297,Y298,Y293,Y296,Y292,Y295)&gt;0,1,"FALSE"),IF(SUM(Z291,Z298,Z297,Z292,Z293,Z295,Z294,Z296)&gt;0,1,"FALSE"),IF(SUM(AA293,AA295,AA292,AA291,AA298,AA294,AA296,AA297)&gt;0,1,"FALSE"),IF(SUM(AB295,AB297,AB293,AB292,AB296,AB298,AB294,AB291)&gt;0,1,"FALSE"),IF(SUM(AC291,AC293,AC298,AC296,AC292,AC294,AC295,AC297)&gt;0,1,"FALSE"),IF(SUM(AD296,AD297,AD294,AD293,AD298,AD292,AD291,AD295)&gt;0,1,"FALSE"),IF(SUM(AE295,AE298,AE292,AE291,AE294,AE296,AE297,AE293)&gt;0,1,"FALSE"),IF(SUM(AF292,AF291,AF293,AF297,AF298,AF294,AF295,AF296)&gt;0,1,"FALSE"),IF(SUM(AG295,AG296,AG291,AG297,AG294,AG298,AG292,AG293)&gt;0,1,"FALSE"),IF(SUM(V299)&gt;0,1,"FALSE"),IF(SUM(W299)&gt;0,1,"FALSE"),IF(SUM(AH299)&gt;0,1,"FALSE"),IF(SUM(AI299)&gt;0,1,"FALSE"),IF(SUM(AJ299)&gt;0,1,"FALSE"))</f>
        <v/>
      </c>
      <c r="AN300" s="26" t="n"/>
      <c r="AO300" s="26">
        <f>MAX(AO291:AO299)</f>
        <v/>
      </c>
      <c r="AP300" s="26">
        <f>MAX(AP291:AP299)</f>
        <v/>
      </c>
      <c r="AQ300" s="26">
        <f>MAX(AQ291:AQ299)</f>
        <v/>
      </c>
      <c r="AR300" s="26">
        <f>MAX(AR291:AR299)</f>
        <v/>
      </c>
      <c r="AS300" s="26">
        <f>SUM(AS291:AS299)</f>
        <v/>
      </c>
      <c r="AT300" s="26">
        <f>SUM(AT291:AT299)</f>
        <v/>
      </c>
      <c r="AU300" s="26">
        <f>SUM(AU291:AU299)</f>
        <v/>
      </c>
      <c r="AV300" s="26">
        <f>SUM(AV291:AV299)</f>
        <v/>
      </c>
      <c r="AW300" s="26">
        <f>SUM(AW291:AW299)</f>
        <v/>
      </c>
    </row>
    <row r="301" spans="1:49">
      <c r="A301" s="24" t="n">
        <v>295</v>
      </c>
      <c r="B301" s="24" t="s">
        <v>166</v>
      </c>
      <c r="C301" s="24" t="s">
        <v>167</v>
      </c>
      <c r="D301" s="24" t="s">
        <v>160</v>
      </c>
      <c r="E301" s="24" t="s">
        <v>43</v>
      </c>
      <c r="F301" s="24" t="s">
        <v>32</v>
      </c>
      <c r="G301" s="24" t="n"/>
      <c r="H301" s="24" t="n">
        <v>8</v>
      </c>
      <c r="I301" s="24" t="n">
        <v>8</v>
      </c>
      <c r="J301" s="24" t="s">
        <v>7</v>
      </c>
      <c r="K301" s="24" t="s">
        <v>7</v>
      </c>
      <c r="L301" s="24" t="n">
        <v>8</v>
      </c>
      <c r="M301" s="24" t="n">
        <v>8</v>
      </c>
      <c r="N301" s="24" t="n">
        <v>8</v>
      </c>
      <c r="O301" s="24" t="n">
        <v>8</v>
      </c>
      <c r="P301" s="24" t="n">
        <v>8</v>
      </c>
      <c r="Q301" s="24" t="s">
        <v>7</v>
      </c>
      <c r="R301" s="24" t="s">
        <v>7</v>
      </c>
      <c r="S301" s="24" t="n">
        <v>8</v>
      </c>
      <c r="T301" s="24" t="n">
        <v>8</v>
      </c>
      <c r="U301" s="24" t="n">
        <v>8</v>
      </c>
      <c r="V301" s="24" t="n">
        <v>8</v>
      </c>
      <c r="W301" s="24" t="n">
        <v>8</v>
      </c>
      <c r="X301" s="24" t="s">
        <v>7</v>
      </c>
      <c r="Y301" s="24" t="s">
        <v>7</v>
      </c>
      <c r="Z301" s="24" t="n">
        <v>8</v>
      </c>
      <c r="AA301" s="24" t="n">
        <v>8</v>
      </c>
      <c r="AB301" s="24" t="n">
        <v>8</v>
      </c>
      <c r="AC301" s="24" t="n">
        <v>7</v>
      </c>
      <c r="AD301" s="24" t="s">
        <v>7</v>
      </c>
      <c r="AE301" s="24" t="s">
        <v>7</v>
      </c>
      <c r="AF301" s="24" t="s">
        <v>7</v>
      </c>
      <c r="AG301" s="24" t="n">
        <v>8</v>
      </c>
      <c r="AH301" s="24" t="n">
        <v>8</v>
      </c>
      <c r="AI301" s="24" t="n">
        <v>8</v>
      </c>
      <c r="AJ301" s="24" t="n">
        <v>8</v>
      </c>
      <c r="AK301" s="24" t="n"/>
      <c r="AL301" s="24" t="n"/>
      <c r="AM301" s="25">
        <f>COUNT(H301:AL301)</f>
        <v/>
      </c>
      <c r="AN301" s="24" t="n"/>
      <c r="AO301" s="25">
        <f>COUNTIF(H301:AL301,"О")</f>
        <v/>
      </c>
      <c r="AP301" s="25">
        <f>COUNTIF(H301:AL301,"От")</f>
        <v/>
      </c>
      <c r="AQ301" s="25">
        <f>COUNTIF(H301:AL301,"Б")</f>
        <v/>
      </c>
      <c r="AR301" s="25">
        <f>COUNTIF(H301:AL301,"Н")</f>
        <v/>
      </c>
      <c r="AS301" s="24" t="n"/>
      <c r="AT301" s="25">
        <f>SUM(H301:AL301)</f>
        <v/>
      </c>
      <c r="AU301" s="24" t="n"/>
      <c r="AV301" s="25">
        <f>SUM(J301,K301,Q301,R301,X301,Y301,AD301,AE301,AF301)</f>
        <v/>
      </c>
      <c r="AW301" s="24" t="n"/>
    </row>
    <row r="302" spans="1:49">
      <c r="A302" s="24" t="n">
        <v>296</v>
      </c>
      <c r="B302" s="24" t="s">
        <v>166</v>
      </c>
      <c r="C302" s="24" t="s">
        <v>167</v>
      </c>
      <c r="D302" s="24" t="s">
        <v>160</v>
      </c>
      <c r="E302" s="24" t="s">
        <v>168</v>
      </c>
      <c r="F302" s="24" t="s">
        <v>32</v>
      </c>
      <c r="G302" s="2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  <c r="AC302" s="24" t="n"/>
      <c r="AD302" s="24" t="n"/>
      <c r="AE302" s="24" t="n"/>
      <c r="AF302" s="24" t="n"/>
      <c r="AG302" s="24" t="n"/>
      <c r="AH302" s="24" t="n"/>
      <c r="AI302" s="24" t="n"/>
      <c r="AJ302" s="24" t="n"/>
      <c r="AK302" s="24" t="n"/>
      <c r="AL302" s="24" t="n"/>
      <c r="AM302" s="25">
        <f>COUNT(H302:AL302)</f>
        <v/>
      </c>
      <c r="AN302" s="24" t="n"/>
      <c r="AO302" s="24" t="n"/>
      <c r="AP302" s="24" t="n"/>
      <c r="AQ302" s="24" t="n"/>
      <c r="AR302" s="24" t="n"/>
      <c r="AS302" s="24" t="n"/>
      <c r="AT302" s="25">
        <f>SUM(H302:AL302)</f>
        <v/>
      </c>
      <c r="AU302" s="24" t="n"/>
      <c r="AV302" s="25">
        <f>SUM(J302,K302,Q302,R302,X302,Y302,AD302,AE302,AF302)</f>
        <v/>
      </c>
      <c r="AW302" s="24" t="n"/>
    </row>
    <row r="303" spans="1:49">
      <c r="A303" s="24" t="n">
        <v>297</v>
      </c>
      <c r="B303" s="24" t="s">
        <v>166</v>
      </c>
      <c r="C303" s="24" t="s">
        <v>167</v>
      </c>
      <c r="D303" s="24" t="s">
        <v>160</v>
      </c>
      <c r="E303" s="24" t="s">
        <v>169</v>
      </c>
      <c r="F303" s="24" t="s">
        <v>32</v>
      </c>
      <c r="G303" s="24" t="n"/>
      <c r="H303" s="24" t="n"/>
      <c r="I303" s="24" t="n"/>
      <c r="J303" s="24" t="n"/>
      <c r="K303" s="24" t="n"/>
      <c r="L303" s="24" t="n"/>
      <c r="M303" s="24" t="n"/>
      <c r="N303" s="24" t="n"/>
      <c r="O303" s="24" t="n"/>
      <c r="P303" s="24" t="n"/>
      <c r="Q303" s="24" t="n"/>
      <c r="R303" s="24" t="n"/>
      <c r="S303" s="24" t="n"/>
      <c r="T303" s="24" t="n"/>
      <c r="U303" s="24" t="n"/>
      <c r="V303" s="24" t="n"/>
      <c r="W303" s="24" t="n"/>
      <c r="X303" s="24" t="n"/>
      <c r="Y303" s="24" t="n"/>
      <c r="Z303" s="24" t="n"/>
      <c r="AA303" s="24" t="n"/>
      <c r="AB303" s="24" t="n"/>
      <c r="AC303" s="24" t="n"/>
      <c r="AD303" s="24" t="n"/>
      <c r="AE303" s="24" t="n"/>
      <c r="AF303" s="24" t="n"/>
      <c r="AG303" s="24" t="n"/>
      <c r="AH303" s="24" t="n"/>
      <c r="AI303" s="24" t="n"/>
      <c r="AJ303" s="24" t="n"/>
      <c r="AK303" s="24" t="n"/>
      <c r="AL303" s="24" t="n"/>
      <c r="AM303" s="25">
        <f>COUNT(H303:AL303)</f>
        <v/>
      </c>
      <c r="AN303" s="24" t="n"/>
      <c r="AO303" s="24" t="n"/>
      <c r="AP303" s="24" t="n"/>
      <c r="AQ303" s="24" t="n"/>
      <c r="AR303" s="24" t="n"/>
      <c r="AS303" s="24" t="n"/>
      <c r="AT303" s="25">
        <f>SUM(H303:AL303)</f>
        <v/>
      </c>
      <c r="AU303" s="24" t="n"/>
      <c r="AV303" s="25">
        <f>SUM(J303,K303,Q303,R303,X303,Y303,AD303,AE303,AF303)</f>
        <v/>
      </c>
      <c r="AW303" s="24" t="n"/>
    </row>
    <row r="304" spans="1:49">
      <c r="A304" s="24" t="n">
        <v>298</v>
      </c>
      <c r="B304" s="24" t="s">
        <v>166</v>
      </c>
      <c r="C304" s="24" t="s">
        <v>167</v>
      </c>
      <c r="D304" s="24" t="s">
        <v>160</v>
      </c>
      <c r="E304" s="24" t="s">
        <v>170</v>
      </c>
      <c r="F304" s="24" t="s">
        <v>32</v>
      </c>
      <c r="G304" s="24" t="n"/>
      <c r="H304" s="24" t="n"/>
      <c r="I304" s="24" t="n"/>
      <c r="J304" s="24" t="n"/>
      <c r="K304" s="24" t="n"/>
      <c r="L304" s="24" t="n"/>
      <c r="M304" s="24" t="n"/>
      <c r="N304" s="24" t="n"/>
      <c r="O304" s="24" t="n"/>
      <c r="P304" s="24" t="n"/>
      <c r="Q304" s="24" t="n"/>
      <c r="R304" s="24" t="n"/>
      <c r="S304" s="24" t="n"/>
      <c r="T304" s="24" t="n"/>
      <c r="U304" s="24" t="n"/>
      <c r="V304" s="24" t="n"/>
      <c r="W304" s="24" t="n"/>
      <c r="X304" s="24" t="n"/>
      <c r="Y304" s="24" t="n"/>
      <c r="Z304" s="24" t="n"/>
      <c r="AA304" s="24" t="n"/>
      <c r="AB304" s="24" t="n"/>
      <c r="AC304" s="24" t="n"/>
      <c r="AD304" s="24" t="n"/>
      <c r="AE304" s="24" t="n"/>
      <c r="AF304" s="24" t="n"/>
      <c r="AG304" s="24" t="n"/>
      <c r="AH304" s="24" t="n"/>
      <c r="AI304" s="24" t="n"/>
      <c r="AJ304" s="24" t="n"/>
      <c r="AK304" s="24" t="n"/>
      <c r="AL304" s="24" t="n"/>
      <c r="AM304" s="25">
        <f>COUNT(H304:AL304)</f>
        <v/>
      </c>
      <c r="AN304" s="24" t="n"/>
      <c r="AO304" s="24" t="n"/>
      <c r="AP304" s="24" t="n"/>
      <c r="AQ304" s="24" t="n"/>
      <c r="AR304" s="24" t="n"/>
      <c r="AS304" s="24" t="n"/>
      <c r="AT304" s="25">
        <f>SUM(H304:AL304)</f>
        <v/>
      </c>
      <c r="AU304" s="24" t="n"/>
      <c r="AV304" s="25">
        <f>SUM(J304,K304,Q304,R304,X304,Y304,AD304,AE304,AF304)</f>
        <v/>
      </c>
      <c r="AW304" s="24" t="n"/>
    </row>
    <row r="305" spans="1:49">
      <c r="A305" s="26" t="n">
        <v>299</v>
      </c>
      <c r="B305" s="26" t="s">
        <v>166</v>
      </c>
      <c r="C305" s="26" t="s">
        <v>167</v>
      </c>
      <c r="D305" s="26" t="s">
        <v>160</v>
      </c>
      <c r="E305" s="26" t="s">
        <v>33</v>
      </c>
      <c r="F305" s="26" t="n"/>
      <c r="G305" s="26" t="n"/>
      <c r="H305" s="26" t="n">
        <v>8</v>
      </c>
      <c r="I305" s="26" t="n">
        <v>8</v>
      </c>
      <c r="J305" s="26" t="n">
        <v>0</v>
      </c>
      <c r="K305" s="26" t="n">
        <v>0</v>
      </c>
      <c r="L305" s="26" t="n">
        <v>8</v>
      </c>
      <c r="M305" s="26" t="n">
        <v>8</v>
      </c>
      <c r="N305" s="26" t="n">
        <v>8</v>
      </c>
      <c r="O305" s="26" t="n">
        <v>8</v>
      </c>
      <c r="P305" s="26" t="n">
        <v>8</v>
      </c>
      <c r="Q305" s="26" t="n">
        <v>0</v>
      </c>
      <c r="R305" s="26" t="n">
        <v>0</v>
      </c>
      <c r="S305" s="26" t="n">
        <v>8</v>
      </c>
      <c r="T305" s="26" t="n">
        <v>8</v>
      </c>
      <c r="U305" s="26" t="n">
        <v>8</v>
      </c>
      <c r="V305" s="26" t="n">
        <v>8</v>
      </c>
      <c r="W305" s="26" t="n">
        <v>8</v>
      </c>
      <c r="X305" s="26" t="n">
        <v>0</v>
      </c>
      <c r="Y305" s="26" t="n">
        <v>0</v>
      </c>
      <c r="Z305" s="26" t="n">
        <v>8</v>
      </c>
      <c r="AA305" s="26" t="n">
        <v>8</v>
      </c>
      <c r="AB305" s="26" t="n">
        <v>8</v>
      </c>
      <c r="AC305" s="26" t="n">
        <v>7</v>
      </c>
      <c r="AD305" s="26" t="n">
        <v>0</v>
      </c>
      <c r="AE305" s="26" t="n">
        <v>0</v>
      </c>
      <c r="AF305" s="26" t="n">
        <v>0</v>
      </c>
      <c r="AG305" s="26" t="n">
        <v>8</v>
      </c>
      <c r="AH305" s="26" t="n">
        <v>8</v>
      </c>
      <c r="AI305" s="26" t="n">
        <v>8</v>
      </c>
      <c r="AJ305" s="26" t="n">
        <v>8</v>
      </c>
      <c r="AK305" s="26" t="n"/>
      <c r="AL305" s="26" t="n"/>
      <c r="AM305" s="26">
        <f>COUNT(IF(SUM(H304,H302,H303,H301)&gt;0,1,"FALSE"),IF(SUM(I302,I304,I303,I301)&gt;0,1,"FALSE"),IF(SUM(J303,J302,J301,J304)&gt;0,1,"FALSE"),IF(SUM(K302,K301,K303,K304)&gt;0,1,"FALSE"),IF(SUM(L303,L301,L302,L304)&gt;0,1,"FALSE"),IF(SUM(M301,M303,M304,M302)&gt;0,1,"FALSE"),IF(SUM(N304,N301,N302,N303)&gt;0,1,"FALSE"),IF(SUM(O302,O303,O304,O301)&gt;0,1,"FALSE"),IF(SUM(P302,P303,P304,P301)&gt;0,1,"FALSE"),IF(SUM(Q304,Q301,Q302,Q303)&gt;0,1,"FALSE"),IF(SUM(R302,R304,R301,R303)&gt;0,1,"FALSE"),IF(SUM(S303,S304,S302,S301)&gt;0,1,"FALSE"),IF(SUM(T301,T302,T303,T304)&gt;0,1,"FALSE"),IF(SUM(U304,U301,U303,U302)&gt;0,1,"FALSE"),IF(SUM(V301,V303,V304,V302)&gt;0,1,"FALSE"),IF(SUM(W301,W302,W304,W303)&gt;0,1,"FALSE"),IF(SUM(X301,X304,X302,X303)&gt;0,1,"FALSE"),IF(SUM(Y304,Y302,Y301,Y303)&gt;0,1,"FALSE"),IF(SUM(Z303,Z304,Z302,Z301)&gt;0,1,"FALSE"),IF(SUM(AA304,AA301,AA303,AA302)&gt;0,1,"FALSE"),IF(SUM(AB301,AB303,AB304,AB302)&gt;0,1,"FALSE"),IF(SUM(AC304,AC302,AC301,AC303)&gt;0,1,"FALSE"),IF(SUM(AD301,AD302,AD304,AD303)&gt;0,1,"FALSE"),IF(SUM(AE302,AE304,AE301,AE303)&gt;0,1,"FALSE"),IF(SUM(AF301,AF304,AF303,AF302)&gt;0,1,"FALSE"),IF(SUM(AG302,AG301,AG303,AG304)&gt;0,1,"FALSE"),IF(SUM(AH303,AH302,AH304,AH301)&gt;0,1,"FALSE"),IF(SUM(AI304,AI301,AI303,AI302)&gt;0,1,"FALSE"),IF(SUM(AJ302,AJ304,AJ303,AJ301)&gt;0,1,"FALSE"))</f>
        <v/>
      </c>
      <c r="AN305" s="26" t="n"/>
      <c r="AO305" s="26">
        <f>MAX(AO301:AO304)</f>
        <v/>
      </c>
      <c r="AP305" s="26">
        <f>MAX(AP301:AP304)</f>
        <v/>
      </c>
      <c r="AQ305" s="26">
        <f>MAX(AQ301:AQ304)</f>
        <v/>
      </c>
      <c r="AR305" s="26">
        <f>MAX(AR301:AR304)</f>
        <v/>
      </c>
      <c r="AS305" s="26">
        <f>SUM(AS301:AS304)</f>
        <v/>
      </c>
      <c r="AT305" s="26">
        <f>SUM(AT301:AT304)</f>
        <v/>
      </c>
      <c r="AU305" s="26">
        <f>SUM(AU301:AU304)</f>
        <v/>
      </c>
      <c r="AV305" s="26">
        <f>SUM(AV301:AV304)</f>
        <v/>
      </c>
      <c r="AW305" s="26">
        <f>SUM(AW301:AW304)</f>
        <v/>
      </c>
    </row>
    <row r="306" spans="1:49">
      <c r="A306" s="24" t="n">
        <v>300</v>
      </c>
      <c r="B306" s="24" t="s">
        <v>171</v>
      </c>
      <c r="C306" s="24" t="s">
        <v>167</v>
      </c>
      <c r="D306" s="24" t="s">
        <v>109</v>
      </c>
      <c r="E306" s="24" t="s">
        <v>43</v>
      </c>
      <c r="F306" s="24" t="s">
        <v>32</v>
      </c>
      <c r="G306" s="24" t="n"/>
      <c r="H306" s="24" t="n"/>
      <c r="I306" s="24" t="n">
        <v>1.01667</v>
      </c>
      <c r="J306" s="24" t="s">
        <v>7</v>
      </c>
      <c r="K306" s="24" t="s">
        <v>7</v>
      </c>
      <c r="L306" s="24" t="n">
        <v>5.75</v>
      </c>
      <c r="M306" s="24" t="n">
        <v>8</v>
      </c>
      <c r="N306" s="24" t="n">
        <v>8</v>
      </c>
      <c r="O306" s="24" t="n"/>
      <c r="P306" s="24" t="n">
        <v>0.08333</v>
      </c>
      <c r="Q306" s="24" t="s">
        <v>7</v>
      </c>
      <c r="R306" s="24" t="s">
        <v>7</v>
      </c>
      <c r="S306" s="24" t="n"/>
      <c r="T306" s="24" t="n">
        <v>7.51667</v>
      </c>
      <c r="U306" s="24" t="n"/>
      <c r="V306" s="24" t="n">
        <v>8</v>
      </c>
      <c r="W306" s="24" t="n">
        <v>8</v>
      </c>
      <c r="X306" s="24" t="s">
        <v>7</v>
      </c>
      <c r="Y306" s="24" t="s">
        <v>7</v>
      </c>
      <c r="Z306" s="24" t="n">
        <v>8</v>
      </c>
      <c r="AA306" s="24" t="n">
        <v>8</v>
      </c>
      <c r="AB306" s="24" t="n">
        <v>8</v>
      </c>
      <c r="AC306" s="24" t="n">
        <v>6.96667</v>
      </c>
      <c r="AD306" s="24" t="s">
        <v>7</v>
      </c>
      <c r="AE306" s="24" t="s">
        <v>7</v>
      </c>
      <c r="AF306" s="24" t="s">
        <v>7</v>
      </c>
      <c r="AG306" s="24" t="n">
        <v>8</v>
      </c>
      <c r="AH306" s="24" t="n"/>
      <c r="AI306" s="24" t="n">
        <v>8</v>
      </c>
      <c r="AJ306" s="24" t="n">
        <v>8</v>
      </c>
      <c r="AK306" s="24" t="n"/>
      <c r="AL306" s="24" t="n"/>
      <c r="AM306" s="25">
        <f>COUNT(H306:AL306)</f>
        <v/>
      </c>
      <c r="AN306" s="24" t="n"/>
      <c r="AO306" s="25">
        <f>COUNTIF(H306:AL306,"О")</f>
        <v/>
      </c>
      <c r="AP306" s="25">
        <f>COUNTIF(H306:AL306,"От")</f>
        <v/>
      </c>
      <c r="AQ306" s="25">
        <f>COUNTIF(H306:AL306,"Б")</f>
        <v/>
      </c>
      <c r="AR306" s="25">
        <f>COUNTIF(H306:AL306,"Н")</f>
        <v/>
      </c>
      <c r="AS306" s="24" t="n"/>
      <c r="AT306" s="25">
        <f>SUM(H306:AL306)</f>
        <v/>
      </c>
      <c r="AU306" s="24" t="n"/>
      <c r="AV306" s="25">
        <f>SUM(J306,K306,Q306,R306,X306,Y306,AD306,AE306,AF306)</f>
        <v/>
      </c>
      <c r="AW306" s="24" t="n"/>
    </row>
    <row r="307" spans="1:49" ht="15.75" customHeight="1" s="55">
      <c r="A307" s="24" t="n">
        <v>301</v>
      </c>
      <c r="B307" s="24" t="s">
        <v>171</v>
      </c>
      <c r="C307" s="24" t="s">
        <v>167</v>
      </c>
      <c r="D307" s="24" t="s">
        <v>109</v>
      </c>
      <c r="E307" s="24" t="s">
        <v>168</v>
      </c>
      <c r="F307" s="24" t="s">
        <v>32</v>
      </c>
      <c r="G307" s="24" t="n"/>
      <c r="H307" s="27" t="n">
        <v>8</v>
      </c>
      <c r="I307" s="27" t="n">
        <v>6.98333</v>
      </c>
      <c r="J307" s="24" t="n"/>
      <c r="K307" s="24" t="n"/>
      <c r="L307" s="27" t="n">
        <v>2.25</v>
      </c>
      <c r="M307" s="24" t="n"/>
      <c r="N307" s="24" t="n"/>
      <c r="O307" s="27" t="n">
        <v>8</v>
      </c>
      <c r="P307" s="27" t="n">
        <v>7.91667</v>
      </c>
      <c r="Q307" s="24" t="n"/>
      <c r="R307" s="24" t="n"/>
      <c r="S307" s="27" t="n">
        <v>8</v>
      </c>
      <c r="T307" s="27" t="n">
        <v>0.48333</v>
      </c>
      <c r="U307" s="27" t="n">
        <v>8</v>
      </c>
      <c r="V307" s="24" t="n"/>
      <c r="W307" s="24" t="n"/>
      <c r="X307" s="24" t="n"/>
      <c r="Y307" s="24" t="n"/>
      <c r="Z307" s="24" t="n"/>
      <c r="AA307" s="24" t="n"/>
      <c r="AB307" s="24" t="n"/>
      <c r="AC307" s="27" t="n">
        <v>0.03333</v>
      </c>
      <c r="AD307" s="24" t="n"/>
      <c r="AE307" s="24" t="n"/>
      <c r="AF307" s="24" t="n"/>
      <c r="AG307" s="24" t="n"/>
      <c r="AH307" s="24" t="n"/>
      <c r="AI307" s="24" t="n"/>
      <c r="AJ307" s="24" t="n"/>
      <c r="AK307" s="24" t="n"/>
      <c r="AL307" s="24" t="n"/>
      <c r="AM307" s="25">
        <f>COUNT(H307:AL307)</f>
        <v/>
      </c>
      <c r="AN307" s="24" t="n"/>
      <c r="AO307" s="24" t="n"/>
      <c r="AP307" s="24" t="n"/>
      <c r="AQ307" s="24" t="n"/>
      <c r="AR307" s="24" t="n"/>
      <c r="AS307" s="24" t="n"/>
      <c r="AT307" s="25">
        <f>SUM(H307:AL307)</f>
        <v/>
      </c>
      <c r="AU307" s="24" t="n"/>
      <c r="AV307" s="25">
        <f>SUM(J307,K307,Q307,R307,X307,Y307,AD307,AE307,AF307)</f>
        <v/>
      </c>
      <c r="AW307" s="24" t="n"/>
    </row>
    <row r="308" spans="1:49" ht="15.75" customHeight="1" s="55">
      <c r="A308" s="24" t="n">
        <v>302</v>
      </c>
      <c r="B308" s="24" t="s">
        <v>171</v>
      </c>
      <c r="C308" s="24" t="s">
        <v>167</v>
      </c>
      <c r="D308" s="24" t="s">
        <v>109</v>
      </c>
      <c r="E308" s="24" t="s">
        <v>169</v>
      </c>
      <c r="F308" s="24" t="s">
        <v>32</v>
      </c>
      <c r="G308" s="24" t="n"/>
      <c r="H308" s="24" t="n"/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  <c r="AA308" s="24" t="n"/>
      <c r="AB308" s="24" t="n"/>
      <c r="AC308" s="24" t="n"/>
      <c r="AD308" s="24" t="n"/>
      <c r="AE308" s="24" t="n"/>
      <c r="AF308" s="24" t="n"/>
      <c r="AG308" s="24" t="n"/>
      <c r="AH308" s="27" t="n">
        <v>8</v>
      </c>
      <c r="AI308" s="27" t="s">
        <v>252</v>
      </c>
      <c r="AJ308" s="24" t="n"/>
      <c r="AK308" s="24" t="n"/>
      <c r="AL308" s="24" t="n"/>
      <c r="AM308" s="25">
        <f>COUNT(H308:AL308)</f>
        <v/>
      </c>
      <c r="AN308" s="24" t="n"/>
      <c r="AO308" s="24" t="n"/>
      <c r="AP308" s="24" t="n"/>
      <c r="AQ308" s="24" t="n"/>
      <c r="AR308" s="24" t="n"/>
      <c r="AS308" s="24" t="n"/>
      <c r="AT308" s="25">
        <f>SUM(H308:AL308)</f>
        <v/>
      </c>
      <c r="AU308" s="24" t="n"/>
      <c r="AV308" s="25">
        <f>SUM(J308,K308,Q308,R308,X308,Y308,AD308,AE308,AF308)</f>
        <v/>
      </c>
      <c r="AW308" s="24" t="n"/>
    </row>
    <row r="309" spans="1:49">
      <c r="A309" s="24" t="n">
        <v>303</v>
      </c>
      <c r="B309" s="24" t="s">
        <v>171</v>
      </c>
      <c r="C309" s="24" t="s">
        <v>167</v>
      </c>
      <c r="D309" s="24" t="s">
        <v>109</v>
      </c>
      <c r="E309" s="24" t="s">
        <v>170</v>
      </c>
      <c r="F309" s="24" t="s">
        <v>32</v>
      </c>
      <c r="G309" s="24" t="n"/>
      <c r="H309" s="24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  <c r="AA309" s="24" t="n"/>
      <c r="AB309" s="24" t="n"/>
      <c r="AC309" s="24" t="n"/>
      <c r="AD309" s="24" t="n"/>
      <c r="AE309" s="24" t="n"/>
      <c r="AF309" s="24" t="n"/>
      <c r="AG309" s="24" t="n"/>
      <c r="AH309" s="24" t="n"/>
      <c r="AI309" s="24" t="n"/>
      <c r="AJ309" s="24" t="n"/>
      <c r="AK309" s="24" t="n"/>
      <c r="AL309" s="24" t="n"/>
      <c r="AM309" s="25">
        <f>COUNT(H309:AL309)</f>
        <v/>
      </c>
      <c r="AN309" s="24" t="n"/>
      <c r="AO309" s="24" t="n"/>
      <c r="AP309" s="24" t="n"/>
      <c r="AQ309" s="24" t="n"/>
      <c r="AR309" s="24" t="n"/>
      <c r="AS309" s="24" t="n"/>
      <c r="AT309" s="25">
        <f>SUM(H309:AL309)</f>
        <v/>
      </c>
      <c r="AU309" s="24" t="n"/>
      <c r="AV309" s="25">
        <f>SUM(J309,K309,Q309,R309,X309,Y309,AD309,AE309,AF309)</f>
        <v/>
      </c>
      <c r="AW309" s="24" t="n"/>
    </row>
    <row r="310" spans="1:49">
      <c r="A310" s="26" t="n">
        <v>304</v>
      </c>
      <c r="B310" s="26" t="s">
        <v>171</v>
      </c>
      <c r="C310" s="26" t="s">
        <v>167</v>
      </c>
      <c r="D310" s="26" t="s">
        <v>109</v>
      </c>
      <c r="E310" s="26" t="s">
        <v>33</v>
      </c>
      <c r="F310" s="26" t="n"/>
      <c r="G310" s="26" t="n"/>
      <c r="H310" s="26" t="n">
        <v>8</v>
      </c>
      <c r="I310" s="26" t="n">
        <v>8</v>
      </c>
      <c r="J310" s="26" t="n">
        <v>0</v>
      </c>
      <c r="K310" s="26" t="n">
        <v>0</v>
      </c>
      <c r="L310" s="26" t="n">
        <v>8</v>
      </c>
      <c r="M310" s="26" t="n">
        <v>8</v>
      </c>
      <c r="N310" s="26" t="n">
        <v>8</v>
      </c>
      <c r="O310" s="26" t="n">
        <v>8</v>
      </c>
      <c r="P310" s="26" t="n">
        <v>8</v>
      </c>
      <c r="Q310" s="26" t="n">
        <v>0</v>
      </c>
      <c r="R310" s="26" t="n">
        <v>0</v>
      </c>
      <c r="S310" s="26" t="n">
        <v>8</v>
      </c>
      <c r="T310" s="26" t="n">
        <v>8</v>
      </c>
      <c r="U310" s="26" t="n">
        <v>8</v>
      </c>
      <c r="V310" s="26" t="n">
        <v>8</v>
      </c>
      <c r="W310" s="26" t="n">
        <v>8</v>
      </c>
      <c r="X310" s="26" t="n">
        <v>0</v>
      </c>
      <c r="Y310" s="26" t="n">
        <v>0</v>
      </c>
      <c r="Z310" s="26" t="n">
        <v>8</v>
      </c>
      <c r="AA310" s="26" t="n">
        <v>8</v>
      </c>
      <c r="AB310" s="26" t="n">
        <v>8</v>
      </c>
      <c r="AC310" s="26" t="n">
        <v>7</v>
      </c>
      <c r="AD310" s="26" t="n">
        <v>0</v>
      </c>
      <c r="AE310" s="26" t="n">
        <v>0</v>
      </c>
      <c r="AF310" s="26" t="n">
        <v>0</v>
      </c>
      <c r="AG310" s="26" t="n">
        <v>8</v>
      </c>
      <c r="AH310" s="26" t="n">
        <v>8</v>
      </c>
      <c r="AI310" s="26" t="n">
        <v>8</v>
      </c>
      <c r="AJ310" s="26" t="n">
        <v>8</v>
      </c>
      <c r="AK310" s="26" t="n"/>
      <c r="AL310" s="26" t="n"/>
      <c r="AM310" s="26">
        <f>COUNT(IF(SUM(H308,H307,H306,H309)&gt;0,1,"FALSE"),IF(SUM(I307,I309,I306,I308)&gt;0,1,"FALSE"),IF(SUM(J307,J308,J306,J309)&gt;0,1,"FALSE"),IF(SUM(K306,K309,K307,K308)&gt;0,1,"FALSE"),IF(SUM(L307,L309,L306,L308)&gt;0,1,"FALSE"),IF(SUM(M309,M308,M306,M307)&gt;0,1,"FALSE"),IF(SUM(N306,N308,N307,N309)&gt;0,1,"FALSE"),IF(SUM(O307,O306,O309,O308)&gt;0,1,"FALSE"),IF(SUM(P306,P307,P308,P309)&gt;0,1,"FALSE"),IF(SUM(Q308,Q307,Q309,Q306)&gt;0,1,"FALSE"),IF(SUM(R308,R307,R306,R309)&gt;0,1,"FALSE"),IF(SUM(S309,S307,S308,S306)&gt;0,1,"FALSE"),IF(SUM(T307,T309,T308,T306)&gt;0,1,"FALSE"),IF(SUM(U309,U306,U307,U308)&gt;0,1,"FALSE"),IF(SUM(V307,V309,V308,V306)&gt;0,1,"FALSE"),IF(SUM(W306,W309,W307,W308)&gt;0,1,"FALSE"),IF(SUM(X307,X309,X306,X308)&gt;0,1,"FALSE"),IF(SUM(Y307,Y308,Y306,Y309)&gt;0,1,"FALSE"),IF(SUM(Z306,Z309,Z307,Z308)&gt;0,1,"FALSE"),IF(SUM(AA309,AA306,AA307,AA308)&gt;0,1,"FALSE"),IF(SUM(AB309,AB308,AB307,AB306)&gt;0,1,"FALSE"),IF(SUM(AC306,AC309,AC307,AC308)&gt;0,1,"FALSE"),IF(SUM(AD306,AD307,AD308,AD309)&gt;0,1,"FALSE"),IF(SUM(AE309,AE308,AE307,AE306)&gt;0,1,"FALSE"),IF(SUM(AF308,AF309,AF306,AF307)&gt;0,1,"FALSE"),IF(SUM(AG309,AG308,AG307,AG306)&gt;0,1,"FALSE"),IF(SUM(AH308,AH307,AH306,AH309)&gt;0,1,"FALSE"),IF(SUM(AI306,AI307,AI309,AI308)&gt;0,1,"FALSE"),IF(SUM(AJ308,AJ309,AJ306,AJ307)&gt;0,1,"FALSE"))</f>
        <v/>
      </c>
      <c r="AN310" s="26" t="n"/>
      <c r="AO310" s="26">
        <f>MAX(AO306:AO309)</f>
        <v/>
      </c>
      <c r="AP310" s="26">
        <f>MAX(AP306:AP309)</f>
        <v/>
      </c>
      <c r="AQ310" s="26">
        <f>MAX(AQ306:AQ309)</f>
        <v/>
      </c>
      <c r="AR310" s="26">
        <f>MAX(AR306:AR309)</f>
        <v/>
      </c>
      <c r="AS310" s="26">
        <f>SUM(AS306:AS309)</f>
        <v/>
      </c>
      <c r="AT310" s="26">
        <f>SUM(AT306:AT309)</f>
        <v/>
      </c>
      <c r="AU310" s="26">
        <f>SUM(AU306:AU309)</f>
        <v/>
      </c>
      <c r="AV310" s="26">
        <f>SUM(AV306:AV309)</f>
        <v/>
      </c>
      <c r="AW310" s="26">
        <f>SUM(AW306:AW309)</f>
        <v/>
      </c>
    </row>
    <row r="311" spans="1:49" ht="15.75" customHeight="1" s="55">
      <c r="A311" s="24" t="n">
        <v>305</v>
      </c>
      <c r="B311" s="24" t="s">
        <v>172</v>
      </c>
      <c r="C311" s="24" t="s">
        <v>167</v>
      </c>
      <c r="D311" s="24" t="s">
        <v>109</v>
      </c>
      <c r="E311" s="24" t="s">
        <v>43</v>
      </c>
      <c r="F311" s="24" t="s">
        <v>32</v>
      </c>
      <c r="G311" s="24" t="n"/>
      <c r="H311" s="27" t="s">
        <v>0</v>
      </c>
      <c r="I311" s="27" t="s">
        <v>0</v>
      </c>
      <c r="J311" s="27" t="s">
        <v>0</v>
      </c>
      <c r="K311" s="27" t="s">
        <v>0</v>
      </c>
      <c r="L311" s="27" t="s">
        <v>0</v>
      </c>
      <c r="M311" s="27" t="s">
        <v>0</v>
      </c>
      <c r="N311" s="27" t="s">
        <v>0</v>
      </c>
      <c r="O311" s="27" t="s">
        <v>0</v>
      </c>
      <c r="P311" s="27" t="s">
        <v>0</v>
      </c>
      <c r="Q311" s="27" t="s">
        <v>0</v>
      </c>
      <c r="R311" s="27" t="s">
        <v>0</v>
      </c>
      <c r="S311" s="27" t="s">
        <v>0</v>
      </c>
      <c r="T311" s="27" t="s">
        <v>0</v>
      </c>
      <c r="U311" s="27" t="s">
        <v>0</v>
      </c>
      <c r="V311" s="24" t="n"/>
      <c r="W311" s="24" t="n">
        <v>7.16667</v>
      </c>
      <c r="X311" s="24" t="s">
        <v>7</v>
      </c>
      <c r="Y311" s="24" t="s">
        <v>7</v>
      </c>
      <c r="Z311" s="24" t="n">
        <v>8</v>
      </c>
      <c r="AA311" s="24" t="n">
        <v>8</v>
      </c>
      <c r="AB311" s="24" t="n">
        <v>8</v>
      </c>
      <c r="AC311" s="24" t="n">
        <v>6.96667</v>
      </c>
      <c r="AD311" s="24" t="s">
        <v>7</v>
      </c>
      <c r="AE311" s="24" t="s">
        <v>7</v>
      </c>
      <c r="AF311" s="24" t="s">
        <v>7</v>
      </c>
      <c r="AG311" s="24" t="n">
        <v>3</v>
      </c>
      <c r="AH311" s="24" t="n">
        <v>8</v>
      </c>
      <c r="AI311" s="24" t="n">
        <v>8</v>
      </c>
      <c r="AJ311" s="24" t="n">
        <v>8</v>
      </c>
      <c r="AK311" s="24" t="n"/>
      <c r="AL311" s="24" t="n"/>
      <c r="AM311" s="25">
        <f>COUNT(H311:AL311)</f>
        <v/>
      </c>
      <c r="AN311" s="24" t="n"/>
      <c r="AO311" s="25">
        <f>COUNTIF(H311:AL311,"О")</f>
        <v/>
      </c>
      <c r="AP311" s="25">
        <f>COUNTIF(H311:AL311,"От")</f>
        <v/>
      </c>
      <c r="AQ311" s="25">
        <f>COUNTIF(H311:AL311,"Б")</f>
        <v/>
      </c>
      <c r="AR311" s="25">
        <f>COUNTIF(H311:AL311,"Н")</f>
        <v/>
      </c>
      <c r="AS311" s="24" t="n"/>
      <c r="AT311" s="25">
        <f>SUM(H311:AL311)</f>
        <v/>
      </c>
      <c r="AU311" s="24" t="n"/>
      <c r="AV311" s="25">
        <f>SUM(J311,K311,Q311,R311,X311,Y311,AD311,AE311,AF311)</f>
        <v/>
      </c>
      <c r="AW311" s="24" t="n"/>
    </row>
    <row r="312" spans="1:49" ht="15.75" customHeight="1" s="55">
      <c r="A312" s="24" t="n">
        <v>306</v>
      </c>
      <c r="B312" s="24" t="s">
        <v>172</v>
      </c>
      <c r="C312" s="24" t="s">
        <v>167</v>
      </c>
      <c r="D312" s="24" t="s">
        <v>109</v>
      </c>
      <c r="E312" s="24" t="s">
        <v>168</v>
      </c>
      <c r="F312" s="24" t="s">
        <v>32</v>
      </c>
      <c r="G312" s="24" t="n"/>
      <c r="H312" s="24" t="n"/>
      <c r="I312" s="24" t="n"/>
      <c r="J312" s="24" t="n"/>
      <c r="K312" s="24" t="n"/>
      <c r="L312" s="24" t="n"/>
      <c r="M312" s="24" t="n"/>
      <c r="N312" s="24" t="n"/>
      <c r="O312" s="24" t="n"/>
      <c r="P312" s="24" t="n"/>
      <c r="Q312" s="24" t="n"/>
      <c r="R312" s="24" t="n"/>
      <c r="S312" s="24" t="n"/>
      <c r="T312" s="24" t="n"/>
      <c r="U312" s="24" t="n"/>
      <c r="V312" s="27" t="n">
        <v>8</v>
      </c>
      <c r="W312" s="27" t="n">
        <v>0.83333</v>
      </c>
      <c r="X312" s="24" t="n"/>
      <c r="Y312" s="24" t="n"/>
      <c r="Z312" s="24" t="n"/>
      <c r="AA312" s="24" t="n"/>
      <c r="AB312" s="24" t="n"/>
      <c r="AC312" s="27" t="n">
        <v>0.03333</v>
      </c>
      <c r="AD312" s="24" t="n"/>
      <c r="AE312" s="24" t="n"/>
      <c r="AF312" s="24" t="n"/>
      <c r="AG312" s="27" t="n">
        <v>5</v>
      </c>
      <c r="AH312" s="24" t="n"/>
      <c r="AI312" s="24" t="n"/>
      <c r="AJ312" s="24" t="n"/>
      <c r="AK312" s="24" t="n"/>
      <c r="AL312" s="24" t="n"/>
      <c r="AM312" s="25">
        <f>COUNT(H312:AL312)</f>
        <v/>
      </c>
      <c r="AN312" s="24" t="n"/>
      <c r="AO312" s="24" t="n"/>
      <c r="AP312" s="24" t="n"/>
      <c r="AQ312" s="24" t="n"/>
      <c r="AR312" s="24" t="n"/>
      <c r="AS312" s="24" t="n"/>
      <c r="AT312" s="25">
        <f>SUM(H312:AL312)</f>
        <v/>
      </c>
      <c r="AU312" s="24" t="n"/>
      <c r="AV312" s="25">
        <f>SUM(J312,K312,Q312,R312,X312,Y312,AD312,AE312,AF312)</f>
        <v/>
      </c>
      <c r="AW312" s="24" t="n"/>
    </row>
    <row r="313" spans="1:49">
      <c r="A313" s="24" t="n">
        <v>307</v>
      </c>
      <c r="B313" s="24" t="s">
        <v>172</v>
      </c>
      <c r="C313" s="24" t="s">
        <v>167</v>
      </c>
      <c r="D313" s="24" t="s">
        <v>109</v>
      </c>
      <c r="E313" s="24" t="s">
        <v>169</v>
      </c>
      <c r="F313" s="24" t="s">
        <v>32</v>
      </c>
      <c r="G313" s="24" t="n"/>
      <c r="H313" s="24" t="n"/>
      <c r="I313" s="24" t="n"/>
      <c r="J313" s="24" t="n"/>
      <c r="K313" s="24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  <c r="AA313" s="24" t="n"/>
      <c r="AB313" s="24" t="n"/>
      <c r="AC313" s="24" t="n"/>
      <c r="AD313" s="24" t="n"/>
      <c r="AE313" s="24" t="n"/>
      <c r="AF313" s="24" t="n"/>
      <c r="AG313" s="24" t="n"/>
      <c r="AH313" s="24" t="n"/>
      <c r="AI313" s="24" t="n"/>
      <c r="AJ313" s="24" t="n"/>
      <c r="AK313" s="24" t="n"/>
      <c r="AL313" s="24" t="n"/>
      <c r="AM313" s="25">
        <f>COUNT(H313:AL313)</f>
        <v/>
      </c>
      <c r="AN313" s="24" t="n"/>
      <c r="AO313" s="24" t="n"/>
      <c r="AP313" s="24" t="n"/>
      <c r="AQ313" s="24" t="n"/>
      <c r="AR313" s="24" t="n"/>
      <c r="AS313" s="24" t="n"/>
      <c r="AT313" s="25">
        <f>SUM(H313:AL313)</f>
        <v/>
      </c>
      <c r="AU313" s="24" t="n"/>
      <c r="AV313" s="25">
        <f>SUM(J313,K313,Q313,R313,X313,Y313,AD313,AE313,AF313)</f>
        <v/>
      </c>
      <c r="AW313" s="24" t="n"/>
    </row>
    <row r="314" spans="1:49">
      <c r="A314" s="24" t="n">
        <v>308</v>
      </c>
      <c r="B314" s="24" t="s">
        <v>172</v>
      </c>
      <c r="C314" s="24" t="s">
        <v>167</v>
      </c>
      <c r="D314" s="24" t="s">
        <v>109</v>
      </c>
      <c r="E314" s="24" t="s">
        <v>170</v>
      </c>
      <c r="F314" s="24" t="s">
        <v>32</v>
      </c>
      <c r="G314" s="24" t="n"/>
      <c r="H314" s="24" t="n"/>
      <c r="I314" s="24" t="n"/>
      <c r="J314" s="24" t="n"/>
      <c r="K314" s="24" t="n"/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  <c r="AA314" s="24" t="n"/>
      <c r="AB314" s="24" t="n"/>
      <c r="AC314" s="24" t="n"/>
      <c r="AD314" s="24" t="n"/>
      <c r="AE314" s="24" t="n"/>
      <c r="AF314" s="24" t="n"/>
      <c r="AG314" s="24" t="n"/>
      <c r="AH314" s="24" t="n"/>
      <c r="AI314" s="24" t="n"/>
      <c r="AJ314" s="24" t="n"/>
      <c r="AK314" s="24" t="n"/>
      <c r="AL314" s="24" t="n"/>
      <c r="AM314" s="25">
        <f>COUNT(H314:AL314)</f>
        <v/>
      </c>
      <c r="AN314" s="24" t="n"/>
      <c r="AO314" s="24" t="n"/>
      <c r="AP314" s="24" t="n"/>
      <c r="AQ314" s="24" t="n"/>
      <c r="AR314" s="24" t="n"/>
      <c r="AS314" s="24" t="n"/>
      <c r="AT314" s="25">
        <f>SUM(H314:AL314)</f>
        <v/>
      </c>
      <c r="AU314" s="24" t="n"/>
      <c r="AV314" s="25">
        <f>SUM(J314,K314,Q314,R314,X314,Y314,AD314,AE314,AF314)</f>
        <v/>
      </c>
      <c r="AW314" s="24" t="n"/>
    </row>
    <row r="315" spans="1:49">
      <c r="A315" s="26" t="n">
        <v>309</v>
      </c>
      <c r="B315" s="26" t="s">
        <v>172</v>
      </c>
      <c r="C315" s="26" t="s">
        <v>167</v>
      </c>
      <c r="D315" s="26" t="s">
        <v>109</v>
      </c>
      <c r="E315" s="26" t="s">
        <v>33</v>
      </c>
      <c r="F315" s="26" t="n"/>
      <c r="G315" s="26" t="n"/>
      <c r="H315" s="26" t="n">
        <v>0</v>
      </c>
      <c r="I315" s="26" t="n">
        <v>0</v>
      </c>
      <c r="J315" s="26" t="n">
        <v>0</v>
      </c>
      <c r="K315" s="26" t="n">
        <v>0</v>
      </c>
      <c r="L315" s="26" t="n">
        <v>0</v>
      </c>
      <c r="M315" s="26" t="n">
        <v>0</v>
      </c>
      <c r="N315" s="26" t="n">
        <v>0</v>
      </c>
      <c r="O315" s="26" t="n">
        <v>0</v>
      </c>
      <c r="P315" s="26" t="n">
        <v>0</v>
      </c>
      <c r="Q315" s="26" t="n">
        <v>0</v>
      </c>
      <c r="R315" s="26" t="n">
        <v>0</v>
      </c>
      <c r="S315" s="26" t="n">
        <v>0</v>
      </c>
      <c r="T315" s="26" t="n">
        <v>0</v>
      </c>
      <c r="U315" s="26" t="n">
        <v>0</v>
      </c>
      <c r="V315" s="26" t="n">
        <v>8</v>
      </c>
      <c r="W315" s="26" t="n">
        <v>8</v>
      </c>
      <c r="X315" s="26" t="n">
        <v>0</v>
      </c>
      <c r="Y315" s="26" t="n">
        <v>0</v>
      </c>
      <c r="Z315" s="26" t="n">
        <v>8</v>
      </c>
      <c r="AA315" s="26" t="n">
        <v>8</v>
      </c>
      <c r="AB315" s="26" t="n">
        <v>8</v>
      </c>
      <c r="AC315" s="26" t="n">
        <v>7</v>
      </c>
      <c r="AD315" s="26" t="n">
        <v>0</v>
      </c>
      <c r="AE315" s="26" t="n">
        <v>0</v>
      </c>
      <c r="AF315" s="26" t="n">
        <v>0</v>
      </c>
      <c r="AG315" s="26" t="n">
        <v>8</v>
      </c>
      <c r="AH315" s="26" t="n">
        <v>8</v>
      </c>
      <c r="AI315" s="26" t="n">
        <v>8</v>
      </c>
      <c r="AJ315" s="26" t="n">
        <v>8</v>
      </c>
      <c r="AK315" s="26" t="n"/>
      <c r="AL315" s="26" t="n"/>
      <c r="AM315" s="26">
        <f>COUNT(IF(SUM(H311)&gt;0,1,"FALSE"),IF(SUM(I311)&gt;0,1,"FALSE"),IF(SUM(J311)&gt;0,1,"FALSE"),IF(SUM(K311)&gt;0,1,"FALSE"),IF(SUM(L311)&gt;0,1,"FALSE"),IF(SUM(M311)&gt;0,1,"FALSE"),IF(SUM(N311)&gt;0,1,"FALSE"),IF(SUM(O311)&gt;0,1,"FALSE"),IF(SUM(P311)&gt;0,1,"FALSE"),IF(SUM(Q311)&gt;0,1,"FALSE"),IF(SUM(R311)&gt;0,1,"FALSE"),IF(SUM(S311)&gt;0,1,"FALSE"),IF(SUM(T311)&gt;0,1,"FALSE"),IF(SUM(U311)&gt;0,1,"FALSE"),IF(SUM(V313,V311,V314,V312)&gt;0,1,"FALSE"),IF(SUM(W313,W311,W314,W312)&gt;0,1,"FALSE"),IF(SUM(X313,X311,X312,X314)&gt;0,1,"FALSE"),IF(SUM(Y312,Y313,Y314,Y311)&gt;0,1,"FALSE"),IF(SUM(Z311,Z313,Z314,Z312)&gt;0,1,"FALSE"),IF(SUM(AA313,AA311,AA314,AA312)&gt;0,1,"FALSE"),IF(SUM(AB313,AB314,AB311,AB312)&gt;0,1,"FALSE"),IF(SUM(AC313,AC312,AC314,AC311)&gt;0,1,"FALSE"),IF(SUM(AD311,AD312,AD313,AD314)&gt;0,1,"FALSE"),IF(SUM(AE314,AE312,AE313,AE311)&gt;0,1,"FALSE"),IF(SUM(AF311,AF314,AF313,AF312)&gt;0,1,"FALSE"),IF(SUM(AG312,AG313,AG311,AG314)&gt;0,1,"FALSE"),IF(SUM(AH313,AH311,AH312,AH314)&gt;0,1,"FALSE"),IF(SUM(AI314,AI312,AI313,AI311)&gt;0,1,"FALSE"),IF(SUM(AJ312,AJ313,AJ311,AJ314)&gt;0,1,"FALSE"))</f>
        <v/>
      </c>
      <c r="AN315" s="26" t="n"/>
      <c r="AO315" s="26">
        <f>MAX(AO311:AO314)</f>
        <v/>
      </c>
      <c r="AP315" s="26">
        <f>MAX(AP311:AP314)</f>
        <v/>
      </c>
      <c r="AQ315" s="26">
        <f>MAX(AQ311:AQ314)</f>
        <v/>
      </c>
      <c r="AR315" s="26">
        <f>MAX(AR311:AR314)</f>
        <v/>
      </c>
      <c r="AS315" s="26">
        <f>SUM(AS311:AS314)</f>
        <v/>
      </c>
      <c r="AT315" s="26">
        <f>SUM(AT311:AT314)</f>
        <v/>
      </c>
      <c r="AU315" s="26">
        <f>SUM(AU311:AU314)</f>
        <v/>
      </c>
      <c r="AV315" s="26">
        <f>SUM(AV311:AV314)</f>
        <v/>
      </c>
      <c r="AW315" s="26">
        <f>SUM(AW311:AW314)</f>
        <v/>
      </c>
    </row>
    <row r="316" spans="1:49">
      <c r="A316" s="24" t="n">
        <v>310</v>
      </c>
      <c r="B316" s="24" t="s">
        <v>173</v>
      </c>
      <c r="C316" s="24" t="s">
        <v>167</v>
      </c>
      <c r="D316" s="24" t="s">
        <v>109</v>
      </c>
      <c r="E316" s="24" t="s">
        <v>43</v>
      </c>
      <c r="F316" s="24" t="s">
        <v>32</v>
      </c>
      <c r="G316" s="24" t="n"/>
      <c r="H316" s="24" t="n"/>
      <c r="I316" s="24" t="n">
        <v>1.01667</v>
      </c>
      <c r="J316" s="24" t="s">
        <v>7</v>
      </c>
      <c r="K316" s="24" t="s">
        <v>7</v>
      </c>
      <c r="L316" s="24" t="n">
        <v>5.75</v>
      </c>
      <c r="M316" s="24" t="n">
        <v>8</v>
      </c>
      <c r="N316" s="24" t="n">
        <v>8</v>
      </c>
      <c r="O316" s="24" t="n"/>
      <c r="P316" s="24" t="n">
        <v>0.08333</v>
      </c>
      <c r="Q316" s="24" t="s">
        <v>7</v>
      </c>
      <c r="R316" s="24" t="s">
        <v>7</v>
      </c>
      <c r="S316" s="24" t="n"/>
      <c r="T316" s="24" t="n">
        <v>7.51667</v>
      </c>
      <c r="U316" s="24" t="n"/>
      <c r="V316" s="24" t="n"/>
      <c r="W316" s="24" t="n">
        <v>7.16667</v>
      </c>
      <c r="X316" s="24" t="s">
        <v>7</v>
      </c>
      <c r="Y316" s="24" t="s">
        <v>7</v>
      </c>
      <c r="Z316" s="24" t="n">
        <v>8</v>
      </c>
      <c r="AA316" s="24" t="n">
        <v>8</v>
      </c>
      <c r="AB316" s="24" t="n">
        <v>8</v>
      </c>
      <c r="AC316" s="24" t="n">
        <v>7</v>
      </c>
      <c r="AD316" s="24" t="s">
        <v>7</v>
      </c>
      <c r="AE316" s="24" t="s">
        <v>7</v>
      </c>
      <c r="AF316" s="24" t="s">
        <v>7</v>
      </c>
      <c r="AG316" s="24" t="n">
        <v>3</v>
      </c>
      <c r="AH316" s="24" t="n"/>
      <c r="AI316" s="24" t="n">
        <v>8</v>
      </c>
      <c r="AJ316" s="24" t="n">
        <v>8</v>
      </c>
      <c r="AK316" s="24" t="n"/>
      <c r="AL316" s="24" t="n"/>
      <c r="AM316" s="25">
        <f>COUNT(H316:AL316)</f>
        <v/>
      </c>
      <c r="AN316" s="24" t="n"/>
      <c r="AO316" s="25">
        <f>COUNTIF(H316:AL316,"О")</f>
        <v/>
      </c>
      <c r="AP316" s="25">
        <f>COUNTIF(H316:AL316,"От")</f>
        <v/>
      </c>
      <c r="AQ316" s="25">
        <f>COUNTIF(H316:AL316,"Б")</f>
        <v/>
      </c>
      <c r="AR316" s="25">
        <f>COUNTIF(H316:AL316,"Н")</f>
        <v/>
      </c>
      <c r="AS316" s="24" t="n"/>
      <c r="AT316" s="25">
        <f>SUM(H316:AL316)</f>
        <v/>
      </c>
      <c r="AU316" s="24" t="n"/>
      <c r="AV316" s="25">
        <f>SUM(J316,K316,Q316,R316,X316,Y316,AD316,AE316,AF316)</f>
        <v/>
      </c>
      <c r="AW316" s="24" t="n"/>
    </row>
    <row r="317" spans="1:49" ht="15.75" customHeight="1" s="55">
      <c r="A317" s="24" t="n">
        <v>311</v>
      </c>
      <c r="B317" s="24" t="s">
        <v>173</v>
      </c>
      <c r="C317" s="24" t="s">
        <v>167</v>
      </c>
      <c r="D317" s="24" t="s">
        <v>109</v>
      </c>
      <c r="E317" s="24" t="s">
        <v>168</v>
      </c>
      <c r="F317" s="24" t="s">
        <v>32</v>
      </c>
      <c r="G317" s="24" t="n"/>
      <c r="H317" s="27" t="n">
        <v>8</v>
      </c>
      <c r="I317" s="27" t="n">
        <v>6.98333</v>
      </c>
      <c r="J317" s="24" t="n"/>
      <c r="K317" s="24" t="n"/>
      <c r="L317" s="27" t="n">
        <v>2.25</v>
      </c>
      <c r="M317" s="24" t="n"/>
      <c r="N317" s="24" t="n"/>
      <c r="O317" s="27" t="n">
        <v>8</v>
      </c>
      <c r="P317" s="27" t="n">
        <v>7.91667</v>
      </c>
      <c r="Q317" s="24" t="n"/>
      <c r="R317" s="24" t="n"/>
      <c r="S317" s="27" t="n">
        <v>8</v>
      </c>
      <c r="T317" s="27" t="n">
        <v>0.48333</v>
      </c>
      <c r="U317" s="27" t="n">
        <v>8</v>
      </c>
      <c r="V317" s="27" t="n">
        <v>8</v>
      </c>
      <c r="W317" s="27" t="n">
        <v>0.83333</v>
      </c>
      <c r="X317" s="24" t="n"/>
      <c r="Y317" s="24" t="n"/>
      <c r="Z317" s="24" t="n"/>
      <c r="AA317" s="24" t="n"/>
      <c r="AB317" s="24" t="n"/>
      <c r="AC317" s="24" t="n"/>
      <c r="AD317" s="24" t="n"/>
      <c r="AE317" s="24" t="n"/>
      <c r="AF317" s="24" t="n"/>
      <c r="AG317" s="27" t="n">
        <v>5</v>
      </c>
      <c r="AH317" s="24" t="n"/>
      <c r="AI317" s="24" t="n"/>
      <c r="AJ317" s="24" t="n"/>
      <c r="AK317" s="24" t="n"/>
      <c r="AL317" s="24" t="n"/>
      <c r="AM317" s="25">
        <f>COUNT(H317:AL317)</f>
        <v/>
      </c>
      <c r="AN317" s="24" t="n"/>
      <c r="AO317" s="24" t="n"/>
      <c r="AP317" s="24" t="n"/>
      <c r="AQ317" s="24" t="n"/>
      <c r="AR317" s="24" t="n"/>
      <c r="AS317" s="24" t="n"/>
      <c r="AT317" s="25">
        <f>SUM(H317:AL317)</f>
        <v/>
      </c>
      <c r="AU317" s="24" t="n"/>
      <c r="AV317" s="25">
        <f>SUM(J317,K317,Q317,R317,X317,Y317,AD317,AE317,AF317)</f>
        <v/>
      </c>
      <c r="AW317" s="24" t="n"/>
    </row>
    <row r="318" spans="1:49" ht="15.75" customHeight="1" s="55">
      <c r="A318" s="24" t="n">
        <v>312</v>
      </c>
      <c r="B318" s="24" t="s">
        <v>173</v>
      </c>
      <c r="C318" s="24" t="s">
        <v>167</v>
      </c>
      <c r="D318" s="24" t="s">
        <v>109</v>
      </c>
      <c r="E318" s="24" t="s">
        <v>169</v>
      </c>
      <c r="F318" s="24" t="s">
        <v>32</v>
      </c>
      <c r="G318" s="24" t="n"/>
      <c r="H318" s="24" t="n"/>
      <c r="I318" s="24" t="n"/>
      <c r="J318" s="24" t="n"/>
      <c r="K318" s="24" t="n"/>
      <c r="L318" s="24" t="n"/>
      <c r="M318" s="24" t="n"/>
      <c r="N318" s="24" t="n"/>
      <c r="O318" s="24" t="n"/>
      <c r="P318" s="24" t="n"/>
      <c r="Q318" s="24" t="n"/>
      <c r="R318" s="24" t="n"/>
      <c r="S318" s="24" t="n"/>
      <c r="T318" s="24" t="n"/>
      <c r="U318" s="24" t="n"/>
      <c r="V318" s="24" t="n"/>
      <c r="W318" s="24" t="n"/>
      <c r="X318" s="24" t="n"/>
      <c r="Y318" s="24" t="n"/>
      <c r="Z318" s="24" t="n"/>
      <c r="AA318" s="24" t="n"/>
      <c r="AB318" s="24" t="n"/>
      <c r="AC318" s="24" t="n"/>
      <c r="AD318" s="24" t="n"/>
      <c r="AE318" s="24" t="n"/>
      <c r="AF318" s="24" t="n"/>
      <c r="AG318" s="24" t="n"/>
      <c r="AH318" s="27" t="n">
        <v>8</v>
      </c>
      <c r="AI318" s="27" t="s">
        <v>252</v>
      </c>
      <c r="AJ318" s="24" t="n"/>
      <c r="AK318" s="24" t="n"/>
      <c r="AL318" s="24" t="n"/>
      <c r="AM318" s="25">
        <f>COUNT(H318:AL318)</f>
        <v/>
      </c>
      <c r="AN318" s="24" t="n"/>
      <c r="AO318" s="24" t="n"/>
      <c r="AP318" s="24" t="n"/>
      <c r="AQ318" s="24" t="n"/>
      <c r="AR318" s="24" t="n"/>
      <c r="AS318" s="24" t="n"/>
      <c r="AT318" s="25">
        <f>SUM(H318:AL318)</f>
        <v/>
      </c>
      <c r="AU318" s="24" t="n"/>
      <c r="AV318" s="25">
        <f>SUM(J318,K318,Q318,R318,X318,Y318,AD318,AE318,AF318)</f>
        <v/>
      </c>
      <c r="AW318" s="24" t="n"/>
    </row>
    <row r="319" spans="1:49">
      <c r="A319" s="24" t="n">
        <v>313</v>
      </c>
      <c r="B319" s="24" t="s">
        <v>173</v>
      </c>
      <c r="C319" s="24" t="s">
        <v>167</v>
      </c>
      <c r="D319" s="24" t="s">
        <v>109</v>
      </c>
      <c r="E319" s="24" t="s">
        <v>170</v>
      </c>
      <c r="F319" s="24" t="s">
        <v>32</v>
      </c>
      <c r="G319" s="2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  <c r="AA319" s="24" t="n"/>
      <c r="AB319" s="24" t="n"/>
      <c r="AC319" s="24" t="n"/>
      <c r="AD319" s="24" t="n"/>
      <c r="AE319" s="24" t="n"/>
      <c r="AF319" s="24" t="n"/>
      <c r="AG319" s="24" t="n"/>
      <c r="AH319" s="24" t="n"/>
      <c r="AI319" s="24" t="n"/>
      <c r="AJ319" s="24" t="n"/>
      <c r="AK319" s="24" t="n"/>
      <c r="AL319" s="24" t="n"/>
      <c r="AM319" s="25">
        <f>COUNT(H319:AL319)</f>
        <v/>
      </c>
      <c r="AN319" s="24" t="n"/>
      <c r="AO319" s="24" t="n"/>
      <c r="AP319" s="24" t="n"/>
      <c r="AQ319" s="24" t="n"/>
      <c r="AR319" s="24" t="n"/>
      <c r="AS319" s="24" t="n"/>
      <c r="AT319" s="25">
        <f>SUM(H319:AL319)</f>
        <v/>
      </c>
      <c r="AU319" s="24" t="n"/>
      <c r="AV319" s="25">
        <f>SUM(J319,K319,Q319,R319,X319,Y319,AD319,AE319,AF319)</f>
        <v/>
      </c>
      <c r="AW319" s="24" t="n"/>
    </row>
    <row r="320" spans="1:49">
      <c r="A320" s="26" t="n">
        <v>314</v>
      </c>
      <c r="B320" s="26" t="s">
        <v>173</v>
      </c>
      <c r="C320" s="26" t="s">
        <v>167</v>
      </c>
      <c r="D320" s="26" t="s">
        <v>109</v>
      </c>
      <c r="E320" s="26" t="s">
        <v>33</v>
      </c>
      <c r="F320" s="26" t="n"/>
      <c r="G320" s="26" t="n"/>
      <c r="H320" s="26" t="n">
        <v>8</v>
      </c>
      <c r="I320" s="26" t="n">
        <v>8</v>
      </c>
      <c r="J320" s="26" t="n">
        <v>0</v>
      </c>
      <c r="K320" s="26" t="n">
        <v>0</v>
      </c>
      <c r="L320" s="26" t="n">
        <v>8</v>
      </c>
      <c r="M320" s="26" t="n">
        <v>8</v>
      </c>
      <c r="N320" s="26" t="n">
        <v>8</v>
      </c>
      <c r="O320" s="26" t="n">
        <v>8</v>
      </c>
      <c r="P320" s="26" t="n">
        <v>8</v>
      </c>
      <c r="Q320" s="26" t="n">
        <v>0</v>
      </c>
      <c r="R320" s="26" t="n">
        <v>0</v>
      </c>
      <c r="S320" s="26" t="n">
        <v>8</v>
      </c>
      <c r="T320" s="26" t="n">
        <v>8</v>
      </c>
      <c r="U320" s="26" t="n">
        <v>8</v>
      </c>
      <c r="V320" s="26" t="n">
        <v>8</v>
      </c>
      <c r="W320" s="26" t="n">
        <v>8</v>
      </c>
      <c r="X320" s="26" t="n">
        <v>0</v>
      </c>
      <c r="Y320" s="26" t="n">
        <v>0</v>
      </c>
      <c r="Z320" s="26" t="n">
        <v>8</v>
      </c>
      <c r="AA320" s="26" t="n">
        <v>8</v>
      </c>
      <c r="AB320" s="26" t="n">
        <v>8</v>
      </c>
      <c r="AC320" s="26" t="n">
        <v>7</v>
      </c>
      <c r="AD320" s="26" t="n">
        <v>0</v>
      </c>
      <c r="AE320" s="26" t="n">
        <v>0</v>
      </c>
      <c r="AF320" s="26" t="n">
        <v>0</v>
      </c>
      <c r="AG320" s="26" t="n">
        <v>8</v>
      </c>
      <c r="AH320" s="26" t="n">
        <v>8</v>
      </c>
      <c r="AI320" s="26" t="n">
        <v>8</v>
      </c>
      <c r="AJ320" s="26" t="n">
        <v>8</v>
      </c>
      <c r="AK320" s="26" t="n"/>
      <c r="AL320" s="26" t="n"/>
      <c r="AM320" s="26">
        <f>COUNT(IF(SUM(H317,H318,H316,H319)&gt;0,1,"FALSE"),IF(SUM(I317,I319,I318,I316)&gt;0,1,"FALSE"),IF(SUM(J316,J318,J319,J317)&gt;0,1,"FALSE"),IF(SUM(K316,K318,K317,K319)&gt;0,1,"FALSE"),IF(SUM(L318,L317,L316,L319)&gt;0,1,"FALSE"),IF(SUM(M317,M319,M316,M318)&gt;0,1,"FALSE"),IF(SUM(N318,N317,N316,N319)&gt;0,1,"FALSE"),IF(SUM(O319,O316,O318,O317)&gt;0,1,"FALSE"),IF(SUM(P319,P317,P318,P316)&gt;0,1,"FALSE"),IF(SUM(Q317,Q319,Q316,Q318)&gt;0,1,"FALSE"),IF(SUM(R316,R319,R317,R318)&gt;0,1,"FALSE"),IF(SUM(S317,S319,S318,S316)&gt;0,1,"FALSE"),IF(SUM(T319,T317,T316,T318)&gt;0,1,"FALSE"),IF(SUM(U317,U319,U318,U316)&gt;0,1,"FALSE"),IF(SUM(V319,V318,V317,V316)&gt;0,1,"FALSE"),IF(SUM(W318,W319,W317,W316)&gt;0,1,"FALSE"),IF(SUM(X318,X316,X317,X319)&gt;0,1,"FALSE"),IF(SUM(Y318,Y317,Y316,Y319)&gt;0,1,"FALSE"),IF(SUM(Z318,Z316,Z317,Z319)&gt;0,1,"FALSE"),IF(SUM(AA319,AA318,AA316,AA317)&gt;0,1,"FALSE"),IF(SUM(AB319,AB316,AB318,AB317)&gt;0,1,"FALSE"),IF(SUM(AC319,AC316,AC317,AC318)&gt;0,1,"FALSE"),IF(SUM(AD319,AD316,AD318,AD317)&gt;0,1,"FALSE"),IF(SUM(AE319,AE317,AE316,AE318)&gt;0,1,"FALSE"),IF(SUM(AF318,AF317,AF316,AF319)&gt;0,1,"FALSE"),IF(SUM(AG316,AG319,AG318,AG317)&gt;0,1,"FALSE"),IF(SUM(AH318,AH317,AH319,AH316)&gt;0,1,"FALSE"),IF(SUM(AI319,AI318,AI316,AI317)&gt;0,1,"FALSE"),IF(SUM(AJ318,AJ319,AJ316,AJ317)&gt;0,1,"FALSE"))</f>
        <v/>
      </c>
      <c r="AN320" s="26" t="n"/>
      <c r="AO320" s="26">
        <f>MAX(AO316:AO319)</f>
        <v/>
      </c>
      <c r="AP320" s="26">
        <f>MAX(AP316:AP319)</f>
        <v/>
      </c>
      <c r="AQ320" s="26">
        <f>MAX(AQ316:AQ319)</f>
        <v/>
      </c>
      <c r="AR320" s="26">
        <f>MAX(AR316:AR319)</f>
        <v/>
      </c>
      <c r="AS320" s="26">
        <f>SUM(AS316:AS319)</f>
        <v/>
      </c>
      <c r="AT320" s="26">
        <f>SUM(AT316:AT319)</f>
        <v/>
      </c>
      <c r="AU320" s="26">
        <f>SUM(AU316:AU319)</f>
        <v/>
      </c>
      <c r="AV320" s="26">
        <f>SUM(AV316:AV319)</f>
        <v/>
      </c>
      <c r="AW320" s="26">
        <f>SUM(AW316:AW319)</f>
        <v/>
      </c>
    </row>
    <row r="321" spans="1:49">
      <c r="A321" s="24" t="n">
        <v>315</v>
      </c>
      <c r="B321" s="24" t="s">
        <v>174</v>
      </c>
      <c r="C321" s="24" t="s">
        <v>175</v>
      </c>
      <c r="D321" s="24" t="s">
        <v>109</v>
      </c>
      <c r="E321" s="24" t="s">
        <v>43</v>
      </c>
      <c r="F321" s="24" t="s">
        <v>32</v>
      </c>
      <c r="G321" s="24" t="n"/>
      <c r="H321" s="24" t="s">
        <v>3</v>
      </c>
      <c r="I321" s="24" t="s">
        <v>3</v>
      </c>
      <c r="J321" s="24" t="s">
        <v>3</v>
      </c>
      <c r="K321" s="24" t="s">
        <v>3</v>
      </c>
      <c r="L321" s="24" t="s">
        <v>3</v>
      </c>
      <c r="M321" s="24" t="s">
        <v>3</v>
      </c>
      <c r="N321" s="24" t="s">
        <v>3</v>
      </c>
      <c r="O321" s="24" t="s">
        <v>3</v>
      </c>
      <c r="P321" s="24" t="s">
        <v>3</v>
      </c>
      <c r="Q321" s="24" t="s">
        <v>3</v>
      </c>
      <c r="R321" s="24" t="s">
        <v>3</v>
      </c>
      <c r="S321" s="24" t="s">
        <v>3</v>
      </c>
      <c r="T321" s="24" t="s">
        <v>3</v>
      </c>
      <c r="U321" s="24" t="s">
        <v>3</v>
      </c>
      <c r="V321" s="24" t="s">
        <v>3</v>
      </c>
      <c r="W321" s="24" t="s">
        <v>3</v>
      </c>
      <c r="X321" s="24" t="s">
        <v>7</v>
      </c>
      <c r="Y321" s="24" t="s">
        <v>7</v>
      </c>
      <c r="Z321" s="24" t="n">
        <v>8</v>
      </c>
      <c r="AA321" s="24" t="n">
        <v>8</v>
      </c>
      <c r="AB321" s="24" t="n">
        <v>8</v>
      </c>
      <c r="AC321" s="24" t="n">
        <v>7</v>
      </c>
      <c r="AD321" s="24" t="s">
        <v>7</v>
      </c>
      <c r="AE321" s="24" t="s">
        <v>7</v>
      </c>
      <c r="AF321" s="24" t="s">
        <v>7</v>
      </c>
      <c r="AG321" s="24" t="n">
        <v>8</v>
      </c>
      <c r="AH321" s="24" t="n">
        <v>8</v>
      </c>
      <c r="AI321" s="24" t="n">
        <v>8</v>
      </c>
      <c r="AJ321" s="24" t="n">
        <v>8</v>
      </c>
      <c r="AK321" s="24" t="n"/>
      <c r="AL321" s="24" t="n"/>
      <c r="AM321" s="25">
        <f>COUNT(H321:AL321)</f>
        <v/>
      </c>
      <c r="AN321" s="24" t="n"/>
      <c r="AO321" s="25">
        <f>COUNTIF(H321:AL321,"О")</f>
        <v/>
      </c>
      <c r="AP321" s="25">
        <f>COUNTIF(H321:AL321,"От")</f>
        <v/>
      </c>
      <c r="AQ321" s="25">
        <f>COUNTIF(H321:AL321,"Б")</f>
        <v/>
      </c>
      <c r="AR321" s="25">
        <f>COUNTIF(H321:AL321,"Н")</f>
        <v/>
      </c>
      <c r="AS321" s="24" t="n"/>
      <c r="AT321" s="25">
        <f>SUM(H321:AL321)</f>
        <v/>
      </c>
      <c r="AU321" s="24" t="n"/>
      <c r="AV321" s="25">
        <f>SUM(J321,K321,Q321,R321,X321,Y321,AD321,AE321,AF321)</f>
        <v/>
      </c>
      <c r="AW321" s="24" t="n"/>
    </row>
    <row r="322" spans="1:49">
      <c r="A322" s="24" t="n">
        <v>316</v>
      </c>
      <c r="B322" s="24" t="s">
        <v>174</v>
      </c>
      <c r="C322" s="24" t="s">
        <v>175</v>
      </c>
      <c r="D322" s="24" t="s">
        <v>109</v>
      </c>
      <c r="E322" s="24" t="s">
        <v>177</v>
      </c>
      <c r="F322" s="24" t="s">
        <v>32</v>
      </c>
      <c r="G322" s="24" t="n"/>
      <c r="H322" s="24" t="n"/>
      <c r="I322" s="24" t="n"/>
      <c r="J322" s="24" t="n"/>
      <c r="K322" s="24" t="n"/>
      <c r="L322" s="24" t="n"/>
      <c r="M322" s="24" t="n"/>
      <c r="N322" s="24" t="n"/>
      <c r="O322" s="24" t="n"/>
      <c r="P322" s="24" t="n"/>
      <c r="Q322" s="24" t="n"/>
      <c r="R322" s="24" t="n"/>
      <c r="S322" s="24" t="n"/>
      <c r="T322" s="24" t="n"/>
      <c r="U322" s="24" t="n"/>
      <c r="V322" s="24" t="n"/>
      <c r="W322" s="24" t="n"/>
      <c r="X322" s="24" t="n"/>
      <c r="Y322" s="24" t="n"/>
      <c r="Z322" s="24" t="n"/>
      <c r="AA322" s="24" t="n"/>
      <c r="AB322" s="24" t="n"/>
      <c r="AC322" s="24" t="n"/>
      <c r="AD322" s="24" t="n"/>
      <c r="AE322" s="24" t="n"/>
      <c r="AF322" s="24" t="n"/>
      <c r="AG322" s="24" t="n"/>
      <c r="AH322" s="24" t="n"/>
      <c r="AI322" s="24" t="n"/>
      <c r="AJ322" s="24" t="n"/>
      <c r="AK322" s="24" t="n"/>
      <c r="AL322" s="24" t="n"/>
      <c r="AM322" s="25">
        <f>COUNT(H322:AL322)</f>
        <v/>
      </c>
      <c r="AN322" s="24" t="n"/>
      <c r="AO322" s="24" t="n"/>
      <c r="AP322" s="24" t="n"/>
      <c r="AQ322" s="24" t="n"/>
      <c r="AR322" s="24" t="n"/>
      <c r="AS322" s="24" t="n"/>
      <c r="AT322" s="25">
        <f>SUM(H322:AL322)</f>
        <v/>
      </c>
      <c r="AU322" s="24" t="n"/>
      <c r="AV322" s="25">
        <f>SUM(J322,K322,Q322,R322,X322,Y322,AD322,AE322,AF322)</f>
        <v/>
      </c>
      <c r="AW322" s="24" t="n"/>
    </row>
    <row r="323" spans="1:49">
      <c r="A323" s="24" t="n">
        <v>317</v>
      </c>
      <c r="B323" s="24" t="s">
        <v>174</v>
      </c>
      <c r="C323" s="24" t="s">
        <v>175</v>
      </c>
      <c r="D323" s="24" t="s">
        <v>109</v>
      </c>
      <c r="E323" s="24" t="s">
        <v>105</v>
      </c>
      <c r="F323" s="24" t="s">
        <v>32</v>
      </c>
      <c r="G323" s="24" t="n"/>
      <c r="H323" s="24" t="n"/>
      <c r="I323" s="24" t="n"/>
      <c r="J323" s="24" t="n"/>
      <c r="K323" s="24" t="n"/>
      <c r="L323" s="24" t="n"/>
      <c r="M323" s="24" t="n"/>
      <c r="N323" s="24" t="n"/>
      <c r="O323" s="24" t="n"/>
      <c r="P323" s="24" t="n"/>
      <c r="Q323" s="24" t="n"/>
      <c r="R323" s="24" t="n"/>
      <c r="S323" s="24" t="n"/>
      <c r="T323" s="24" t="n"/>
      <c r="U323" s="24" t="n"/>
      <c r="V323" s="24" t="n"/>
      <c r="W323" s="24" t="n"/>
      <c r="X323" s="24" t="n"/>
      <c r="Y323" s="24" t="n"/>
      <c r="Z323" s="24" t="n"/>
      <c r="AA323" s="24" t="n"/>
      <c r="AB323" s="24" t="n"/>
      <c r="AC323" s="24" t="n"/>
      <c r="AD323" s="24" t="n"/>
      <c r="AE323" s="24" t="n"/>
      <c r="AF323" s="24" t="n"/>
      <c r="AG323" s="24" t="n"/>
      <c r="AH323" s="24" t="n"/>
      <c r="AI323" s="24" t="n"/>
      <c r="AJ323" s="24" t="n"/>
      <c r="AK323" s="24" t="n"/>
      <c r="AL323" s="24" t="n"/>
      <c r="AM323" s="25">
        <f>COUNT(H323:AL323)</f>
        <v/>
      </c>
      <c r="AN323" s="24" t="n"/>
      <c r="AO323" s="24" t="n"/>
      <c r="AP323" s="24" t="n"/>
      <c r="AQ323" s="24" t="n"/>
      <c r="AR323" s="24" t="n"/>
      <c r="AS323" s="24" t="n"/>
      <c r="AT323" s="25">
        <f>SUM(H323:AL323)</f>
        <v/>
      </c>
      <c r="AU323" s="24" t="n"/>
      <c r="AV323" s="25">
        <f>SUM(J323,K323,Q323,R323,X323,Y323,AD323,AE323,AF323)</f>
        <v/>
      </c>
      <c r="AW323" s="24" t="n"/>
    </row>
    <row r="324" spans="1:49" ht="15.75" customHeight="1" s="55">
      <c r="A324" s="24" t="n">
        <v>318</v>
      </c>
      <c r="B324" s="24" t="s">
        <v>174</v>
      </c>
      <c r="C324" s="24" t="s">
        <v>175</v>
      </c>
      <c r="D324" s="24" t="s">
        <v>109</v>
      </c>
      <c r="E324" s="24" t="s">
        <v>105</v>
      </c>
      <c r="F324" s="24" t="s">
        <v>32</v>
      </c>
      <c r="G324" s="24" t="n"/>
      <c r="H324" s="24" t="n"/>
      <c r="I324" s="24" t="n"/>
      <c r="J324" s="24" t="n"/>
      <c r="K324" s="24" t="n"/>
      <c r="L324" s="24" t="n"/>
      <c r="M324" s="24" t="n"/>
      <c r="N324" s="24" t="n"/>
      <c r="O324" s="24" t="n"/>
      <c r="P324" s="24" t="n"/>
      <c r="Q324" s="24" t="n"/>
      <c r="R324" s="24" t="n"/>
      <c r="S324" s="24" t="n"/>
      <c r="T324" s="24" t="n"/>
      <c r="U324" s="24" t="n"/>
      <c r="V324" s="24" t="n"/>
      <c r="W324" s="24" t="n"/>
      <c r="X324" s="24" t="n"/>
      <c r="Y324" s="24" t="n"/>
      <c r="Z324" s="24" t="n"/>
      <c r="AA324" s="27" t="n">
        <v>4</v>
      </c>
      <c r="AB324" s="24" t="n"/>
      <c r="AC324" s="24" t="n"/>
      <c r="AD324" s="24" t="n"/>
      <c r="AE324" s="24" t="n"/>
      <c r="AF324" s="24" t="n"/>
      <c r="AG324" s="24" t="n"/>
      <c r="AH324" s="24" t="n"/>
      <c r="AI324" s="24" t="n"/>
      <c r="AJ324" s="24" t="n"/>
      <c r="AK324" s="24" t="n"/>
      <c r="AL324" s="24" t="n"/>
      <c r="AM324" s="25">
        <f>COUNT(H324:AL324)</f>
        <v/>
      </c>
      <c r="AN324" s="24" t="n"/>
      <c r="AO324" s="24" t="n"/>
      <c r="AP324" s="24" t="n"/>
      <c r="AQ324" s="24" t="n"/>
      <c r="AR324" s="24" t="n"/>
      <c r="AS324" s="24" t="n"/>
      <c r="AT324" s="25">
        <f>SUM(H324:AL324)</f>
        <v/>
      </c>
      <c r="AU324" s="24" t="n"/>
      <c r="AV324" s="25">
        <f>SUM(J324,K324,Q324,R324,X324,Y324,AD324,AE324,AF324)</f>
        <v/>
      </c>
      <c r="AW324" s="24" t="n"/>
    </row>
    <row r="325" spans="1:49" ht="15.75" customHeight="1" s="55">
      <c r="A325" s="24" t="n">
        <v>319</v>
      </c>
      <c r="B325" s="24" t="s">
        <v>174</v>
      </c>
      <c r="C325" s="24" t="s">
        <v>175</v>
      </c>
      <c r="D325" s="24" t="s">
        <v>109</v>
      </c>
      <c r="E325" s="24" t="s">
        <v>105</v>
      </c>
      <c r="F325" s="24" t="s">
        <v>48</v>
      </c>
      <c r="G325" s="24" t="n"/>
      <c r="H325" s="24" t="n"/>
      <c r="I325" s="24" t="n"/>
      <c r="J325" s="24" t="n"/>
      <c r="K325" s="24" t="n"/>
      <c r="L325" s="24" t="n"/>
      <c r="M325" s="24" t="n"/>
      <c r="N325" s="24" t="n"/>
      <c r="O325" s="24" t="n"/>
      <c r="P325" s="24" t="n"/>
      <c r="Q325" s="24" t="n"/>
      <c r="R325" s="24" t="n"/>
      <c r="S325" s="24" t="n"/>
      <c r="T325" s="24" t="n"/>
      <c r="U325" s="24" t="n"/>
      <c r="V325" s="24" t="n"/>
      <c r="W325" s="24" t="n"/>
      <c r="X325" s="24" t="n"/>
      <c r="Y325" s="24" t="n"/>
      <c r="Z325" s="24" t="n"/>
      <c r="AA325" s="27" t="n">
        <v>1</v>
      </c>
      <c r="AB325" s="24" t="n"/>
      <c r="AC325" s="24" t="n"/>
      <c r="AD325" s="24" t="n"/>
      <c r="AE325" s="24" t="n"/>
      <c r="AF325" s="24" t="n"/>
      <c r="AG325" s="24" t="n"/>
      <c r="AH325" s="24" t="n"/>
      <c r="AI325" s="24" t="n"/>
      <c r="AJ325" s="24" t="n"/>
      <c r="AK325" s="24" t="n"/>
      <c r="AL325" s="24" t="n"/>
      <c r="AM325" s="24" t="n"/>
      <c r="AN325" s="25">
        <f>COUNT(H325:AL325)</f>
        <v/>
      </c>
      <c r="AO325" s="24" t="n"/>
      <c r="AP325" s="24" t="n"/>
      <c r="AQ325" s="24" t="n"/>
      <c r="AR325" s="24" t="n"/>
      <c r="AS325" s="24" t="n"/>
      <c r="AT325" s="24" t="n"/>
      <c r="AU325" s="25">
        <f>SUM(H325:AL325)</f>
        <v/>
      </c>
      <c r="AV325" s="24" t="n"/>
      <c r="AW325" s="25">
        <f>SUM(J325,K325,Q325,R325,X325,Y325,AD325,AE325,AF325)</f>
        <v/>
      </c>
    </row>
    <row r="326" spans="1:49">
      <c r="A326" s="26" t="n">
        <v>320</v>
      </c>
      <c r="B326" s="26" t="s">
        <v>174</v>
      </c>
      <c r="C326" s="26" t="s">
        <v>175</v>
      </c>
      <c r="D326" s="26" t="s">
        <v>109</v>
      </c>
      <c r="E326" s="26" t="s">
        <v>33</v>
      </c>
      <c r="F326" s="26" t="n"/>
      <c r="G326" s="26" t="n"/>
      <c r="H326" s="26" t="n">
        <v>0</v>
      </c>
      <c r="I326" s="26" t="n">
        <v>0</v>
      </c>
      <c r="J326" s="26" t="n">
        <v>0</v>
      </c>
      <c r="K326" s="26" t="n">
        <v>0</v>
      </c>
      <c r="L326" s="26" t="n">
        <v>0</v>
      </c>
      <c r="M326" s="26" t="n">
        <v>0</v>
      </c>
      <c r="N326" s="26" t="n">
        <v>0</v>
      </c>
      <c r="O326" s="26" t="n">
        <v>0</v>
      </c>
      <c r="P326" s="26" t="n">
        <v>0</v>
      </c>
      <c r="Q326" s="26" t="n">
        <v>0</v>
      </c>
      <c r="R326" s="26" t="n">
        <v>0</v>
      </c>
      <c r="S326" s="26" t="n">
        <v>0</v>
      </c>
      <c r="T326" s="26" t="n">
        <v>0</v>
      </c>
      <c r="U326" s="26" t="n">
        <v>0</v>
      </c>
      <c r="V326" s="26" t="n">
        <v>0</v>
      </c>
      <c r="W326" s="26" t="n">
        <v>0</v>
      </c>
      <c r="X326" s="26" t="n">
        <v>0</v>
      </c>
      <c r="Y326" s="26" t="n">
        <v>0</v>
      </c>
      <c r="Z326" s="26" t="n">
        <v>0</v>
      </c>
      <c r="AA326" s="26" t="n">
        <v>5</v>
      </c>
      <c r="AB326" s="26" t="n">
        <v>8</v>
      </c>
      <c r="AC326" s="26" t="n">
        <v>7</v>
      </c>
      <c r="AD326" s="26" t="n">
        <v>0</v>
      </c>
      <c r="AE326" s="26" t="n">
        <v>0</v>
      </c>
      <c r="AF326" s="26" t="n">
        <v>0</v>
      </c>
      <c r="AG326" s="26" t="n">
        <v>8</v>
      </c>
      <c r="AH326" s="26" t="n">
        <v>8</v>
      </c>
      <c r="AI326" s="26" t="n">
        <v>8</v>
      </c>
      <c r="AJ326" s="26" t="n">
        <v>8</v>
      </c>
      <c r="AK326" s="26" t="n"/>
      <c r="AL326" s="26" t="n"/>
      <c r="AM326" s="26">
        <f>COUNT(IF(SUM(H321)&gt;0,1,"FALSE"),IF(SUM(I321)&gt;0,1,"FALSE"),IF(SUM(J321)&gt;0,1,"FALSE"),IF(SUM(K321)&gt;0,1,"FALSE"),IF(SUM(L321)&gt;0,1,"FALSE"),IF(SUM(M321)&gt;0,1,"FALSE"),IF(SUM(N321)&gt;0,1,"FALSE"),IF(SUM(O321)&gt;0,1,"FALSE"),IF(SUM(P321)&gt;0,1,"FALSE"),IF(SUM(Q321)&gt;0,1,"FALSE"),IF(SUM(R321)&gt;0,1,"FALSE"),IF(SUM(S321)&gt;0,1,"FALSE"),IF(SUM(T321)&gt;0,1,"FALSE"),IF(SUM(U321)&gt;0,1,"FALSE"),IF(SUM(V321)&gt;0,1,"FALSE"),IF(SUM(W321)&gt;0,1,"FALSE"),IF(SUM(X321)&gt;0,1,"FALSE"),IF(SUM(Y321)&gt;0,1,"FALSE"),IF(SUM(Z321)&gt;0,1,"FALSE"),IF(SUM(AA324,AA321)&gt;0,1,"FALSE"),IF(SUM(AB323,AB322,AB321)&gt;0,1,"FALSE"),IF(SUM(AC322,AC321,AC323)&gt;0,1,"FALSE"),IF(SUM(AD322,AD321,AD323)&gt;0,1,"FALSE"),IF(SUM(AE323,AE321,AE322)&gt;0,1,"FALSE"),IF(SUM(AF321,AF323,AF322)&gt;0,1,"FALSE"),IF(SUM(AG322,AG323,AG321)&gt;0,1,"FALSE"),IF(SUM(AH322,AH323,AH321)&gt;0,1,"FALSE"),IF(SUM(AI322,AI323,AI321)&gt;0,1,"FALSE"),IF(SUM(AJ323,AJ321,AJ322)&gt;0,1,"FALSE"))</f>
        <v/>
      </c>
      <c r="AN326" s="26">
        <f>COUNT(IF(SUM(AA325)&gt;0,1,"FALSE"))</f>
        <v/>
      </c>
      <c r="AO326" s="26">
        <f>MAX(AO321:AO325)</f>
        <v/>
      </c>
      <c r="AP326" s="26">
        <f>MAX(AP321:AP325)</f>
        <v/>
      </c>
      <c r="AQ326" s="26">
        <f>MAX(AQ321:AQ325)</f>
        <v/>
      </c>
      <c r="AR326" s="26">
        <f>MAX(AR321:AR325)</f>
        <v/>
      </c>
      <c r="AS326" s="26">
        <f>SUM(AS321:AS325)</f>
        <v/>
      </c>
      <c r="AT326" s="26">
        <f>SUM(AT321:AT325)</f>
        <v/>
      </c>
      <c r="AU326" s="26">
        <f>SUM(AU321:AU325)</f>
        <v/>
      </c>
      <c r="AV326" s="26">
        <f>SUM(AV321:AV325)</f>
        <v/>
      </c>
      <c r="AW326" s="26">
        <f>SUM(AW321:AW325)</f>
        <v/>
      </c>
    </row>
    <row r="327" spans="1:49">
      <c r="A327" s="24" t="n">
        <v>321</v>
      </c>
      <c r="B327" s="24" t="s">
        <v>179</v>
      </c>
      <c r="C327" s="24" t="s">
        <v>175</v>
      </c>
      <c r="D327" s="24" t="s">
        <v>72</v>
      </c>
      <c r="E327" s="24" t="s">
        <v>43</v>
      </c>
      <c r="F327" s="24" t="s">
        <v>32</v>
      </c>
      <c r="G327" s="24" t="n"/>
      <c r="H327" s="24" t="n"/>
      <c r="I327" s="24" t="n"/>
      <c r="J327" s="24" t="s">
        <v>7</v>
      </c>
      <c r="K327" s="24" t="s">
        <v>7</v>
      </c>
      <c r="L327" s="24" t="n"/>
      <c r="M327" s="24" t="n"/>
      <c r="N327" s="24" t="n"/>
      <c r="O327" s="24" t="n"/>
      <c r="P327" s="24" t="n"/>
      <c r="Q327" s="24" t="s">
        <v>7</v>
      </c>
      <c r="R327" s="24" t="s">
        <v>7</v>
      </c>
      <c r="S327" s="24" t="n"/>
      <c r="T327" s="24" t="n"/>
      <c r="U327" s="24" t="n"/>
      <c r="V327" s="24" t="n"/>
      <c r="W327" s="24" t="n"/>
      <c r="X327" s="24" t="s">
        <v>7</v>
      </c>
      <c r="Y327" s="24" t="s">
        <v>7</v>
      </c>
      <c r="Z327" s="24" t="n"/>
      <c r="AA327" s="24" t="n"/>
      <c r="AB327" s="24" t="n"/>
      <c r="AC327" s="24" t="n"/>
      <c r="AD327" s="24" t="s">
        <v>7</v>
      </c>
      <c r="AE327" s="24" t="s">
        <v>7</v>
      </c>
      <c r="AF327" s="24" t="s">
        <v>7</v>
      </c>
      <c r="AG327" s="24" t="n"/>
      <c r="AH327" s="24" t="n"/>
      <c r="AI327" s="24" t="n"/>
      <c r="AJ327" s="24" t="n"/>
      <c r="AK327" s="24" t="n"/>
      <c r="AL327" s="24" t="n"/>
      <c r="AM327" s="25">
        <f>COUNT(H327:AL327)</f>
        <v/>
      </c>
      <c r="AN327" s="24" t="n"/>
      <c r="AO327" s="25">
        <f>COUNTIF(H327:AL327,"О")</f>
        <v/>
      </c>
      <c r="AP327" s="25">
        <f>COUNTIF(H327:AL327,"От")</f>
        <v/>
      </c>
      <c r="AQ327" s="25">
        <f>COUNTIF(H327:AL327,"Б")</f>
        <v/>
      </c>
      <c r="AR327" s="25">
        <f>COUNTIF(H327:AL327,"Н")</f>
        <v/>
      </c>
      <c r="AS327" s="24" t="n"/>
      <c r="AT327" s="25">
        <f>SUM(H327:AL327)</f>
        <v/>
      </c>
      <c r="AU327" s="24" t="n"/>
      <c r="AV327" s="25">
        <f>SUM(J327,K327,Q327,R327,X327,Y327,AD327,AE327,AF327)</f>
        <v/>
      </c>
      <c r="AW327" s="24" t="n"/>
    </row>
    <row r="328" spans="1:49">
      <c r="A328" s="24" t="n">
        <v>322</v>
      </c>
      <c r="B328" s="24" t="s">
        <v>179</v>
      </c>
      <c r="C328" s="24" t="s">
        <v>175</v>
      </c>
      <c r="D328" s="24" t="s">
        <v>72</v>
      </c>
      <c r="E328" s="24" t="s">
        <v>177</v>
      </c>
      <c r="F328" s="24" t="s">
        <v>32</v>
      </c>
      <c r="G328" s="24" t="n"/>
      <c r="H328" s="24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  <c r="AA328" s="24" t="n"/>
      <c r="AB328" s="24" t="n"/>
      <c r="AC328" s="24" t="n"/>
      <c r="AD328" s="24" t="n"/>
      <c r="AE328" s="24" t="n"/>
      <c r="AF328" s="24" t="n"/>
      <c r="AG328" s="24" t="n"/>
      <c r="AH328" s="24" t="n"/>
      <c r="AI328" s="24" t="n"/>
      <c r="AJ328" s="24" t="n"/>
      <c r="AK328" s="24" t="n"/>
      <c r="AL328" s="24" t="n"/>
      <c r="AM328" s="25">
        <f>COUNT(H328:AL328)</f>
        <v/>
      </c>
      <c r="AN328" s="24" t="n"/>
      <c r="AO328" s="24" t="n"/>
      <c r="AP328" s="24" t="n"/>
      <c r="AQ328" s="24" t="n"/>
      <c r="AR328" s="24" t="n"/>
      <c r="AS328" s="24" t="n"/>
      <c r="AT328" s="25">
        <f>SUM(H328:AL328)</f>
        <v/>
      </c>
      <c r="AU328" s="24" t="n"/>
      <c r="AV328" s="25">
        <f>SUM(J328,K328,Q328,R328,X328,Y328,AD328,AE328,AF328)</f>
        <v/>
      </c>
      <c r="AW328" s="24" t="n"/>
    </row>
    <row r="329" spans="1:49" ht="15.75" customHeight="1" s="55">
      <c r="A329" s="24" t="n">
        <v>323</v>
      </c>
      <c r="B329" s="24" t="s">
        <v>179</v>
      </c>
      <c r="C329" s="24" t="s">
        <v>175</v>
      </c>
      <c r="D329" s="24" t="s">
        <v>72</v>
      </c>
      <c r="E329" s="24" t="s">
        <v>105</v>
      </c>
      <c r="F329" s="24" t="s">
        <v>32</v>
      </c>
      <c r="G329" s="24" t="n"/>
      <c r="H329" s="27" t="n">
        <v>8</v>
      </c>
      <c r="I329" s="27" t="n">
        <v>8</v>
      </c>
      <c r="J329" s="24" t="n"/>
      <c r="K329" s="24" t="n">
        <v>20</v>
      </c>
      <c r="L329" s="27" t="n">
        <v>8</v>
      </c>
      <c r="M329" s="27" t="n">
        <v>8</v>
      </c>
      <c r="N329" s="27" t="n">
        <v>8</v>
      </c>
      <c r="O329" s="27" t="n">
        <v>8</v>
      </c>
      <c r="P329" s="27" t="n">
        <v>8</v>
      </c>
      <c r="Q329" s="24" t="n"/>
      <c r="R329" s="24" t="n"/>
      <c r="S329" s="27" t="n">
        <v>8</v>
      </c>
      <c r="T329" s="27" t="n">
        <v>8</v>
      </c>
      <c r="U329" s="27" t="n">
        <v>8</v>
      </c>
      <c r="V329" s="27" t="n">
        <v>8</v>
      </c>
      <c r="W329" s="27" t="n">
        <v>8</v>
      </c>
      <c r="X329" s="24" t="n"/>
      <c r="Y329" s="24" t="n"/>
      <c r="Z329" s="27" t="n">
        <v>8</v>
      </c>
      <c r="AA329" s="27" t="n">
        <v>13</v>
      </c>
      <c r="AB329" s="27" t="n">
        <v>8</v>
      </c>
      <c r="AC329" s="27" t="n">
        <v>7</v>
      </c>
      <c r="AD329" s="24" t="n"/>
      <c r="AE329" s="24" t="n"/>
      <c r="AF329" s="24" t="n"/>
      <c r="AG329" s="27" t="n">
        <v>8</v>
      </c>
      <c r="AH329" s="24" t="n"/>
      <c r="AI329" s="24" t="n"/>
      <c r="AJ329" s="24" t="n"/>
      <c r="AK329" s="24" t="n"/>
      <c r="AL329" s="24" t="n"/>
      <c r="AM329" s="25">
        <f>COUNT(H329:AL329)</f>
        <v/>
      </c>
      <c r="AN329" s="24" t="n"/>
      <c r="AO329" s="24" t="n"/>
      <c r="AP329" s="24" t="n"/>
      <c r="AQ329" s="24" t="n"/>
      <c r="AR329" s="24" t="n"/>
      <c r="AS329" s="24" t="n"/>
      <c r="AT329" s="25">
        <f>SUM(H329:AL329)</f>
        <v/>
      </c>
      <c r="AU329" s="24" t="n"/>
      <c r="AV329" s="25">
        <f>SUM(J329,K329,Q329,R329,X329,Y329,AD329,AE329,AF329)</f>
        <v/>
      </c>
      <c r="AW329" s="24" t="n"/>
    </row>
    <row r="330" spans="1:49" ht="15.75" customHeight="1" s="55">
      <c r="A330" s="24" t="n">
        <v>324</v>
      </c>
      <c r="B330" s="24" t="s">
        <v>179</v>
      </c>
      <c r="C330" s="24" t="s">
        <v>175</v>
      </c>
      <c r="D330" s="24" t="s">
        <v>72</v>
      </c>
      <c r="E330" s="24" t="s">
        <v>177</v>
      </c>
      <c r="F330" s="24" t="s">
        <v>32</v>
      </c>
      <c r="G330" s="24" t="s">
        <v>49</v>
      </c>
      <c r="H330" s="24" t="n"/>
      <c r="I330" s="24" t="n"/>
      <c r="J330" s="24" t="n"/>
      <c r="K330" s="24" t="n"/>
      <c r="L330" s="24" t="n"/>
      <c r="M330" s="24" t="n"/>
      <c r="N330" s="24" t="n"/>
      <c r="O330" s="24" t="n"/>
      <c r="P330" s="24" t="n"/>
      <c r="Q330" s="24" t="n"/>
      <c r="R330" s="24" t="n"/>
      <c r="S330" s="24" t="n"/>
      <c r="T330" s="24" t="n"/>
      <c r="U330" s="24" t="n"/>
      <c r="V330" s="24" t="n"/>
      <c r="W330" s="24" t="n"/>
      <c r="X330" s="24" t="n"/>
      <c r="Y330" s="24" t="n"/>
      <c r="Z330" s="24" t="n"/>
      <c r="AA330" s="24" t="n"/>
      <c r="AB330" s="24" t="n"/>
      <c r="AC330" s="24" t="n"/>
      <c r="AD330" s="24" t="n"/>
      <c r="AE330" s="24" t="n"/>
      <c r="AF330" s="24" t="n"/>
      <c r="AG330" s="24" t="n"/>
      <c r="AH330" s="27" t="n">
        <v>8</v>
      </c>
      <c r="AI330" s="27" t="n">
        <v>8</v>
      </c>
      <c r="AJ330" s="27" t="n">
        <v>8</v>
      </c>
      <c r="AK330" s="24" t="n"/>
      <c r="AL330" s="24" t="n"/>
      <c r="AM330" s="25">
        <f>SUM(H330:AL330)/8</f>
        <v/>
      </c>
      <c r="AN330" s="24" t="n"/>
      <c r="AO330" s="24" t="n"/>
      <c r="AP330" s="24" t="n"/>
      <c r="AQ330" s="24" t="n"/>
      <c r="AR330" s="24" t="n"/>
      <c r="AS330" s="25">
        <f>COUNTIF(H330:AL330,"В")+SUM(H330:AL330)/8</f>
        <v/>
      </c>
      <c r="AT330" s="25">
        <f>SUM(H330:AL330)</f>
        <v/>
      </c>
      <c r="AU330" s="24" t="n"/>
      <c r="AV330" s="24" t="n"/>
      <c r="AW330" s="24" t="n"/>
    </row>
    <row r="331" spans="1:49">
      <c r="A331" s="26" t="n">
        <v>325</v>
      </c>
      <c r="B331" s="26" t="s">
        <v>179</v>
      </c>
      <c r="C331" s="26" t="s">
        <v>175</v>
      </c>
      <c r="D331" s="26" t="s">
        <v>72</v>
      </c>
      <c r="E331" s="26" t="s">
        <v>33</v>
      </c>
      <c r="F331" s="26" t="n"/>
      <c r="G331" s="26" t="n"/>
      <c r="H331" s="26" t="n">
        <v>8</v>
      </c>
      <c r="I331" s="26" t="n">
        <v>8</v>
      </c>
      <c r="J331" s="26" t="n">
        <v>0</v>
      </c>
      <c r="K331" s="26" t="n">
        <v>0</v>
      </c>
      <c r="L331" s="26" t="n">
        <v>8</v>
      </c>
      <c r="M331" s="26" t="n">
        <v>8</v>
      </c>
      <c r="N331" s="26" t="n">
        <v>8</v>
      </c>
      <c r="O331" s="26" t="n">
        <v>8</v>
      </c>
      <c r="P331" s="26" t="n">
        <v>8</v>
      </c>
      <c r="Q331" s="26" t="n">
        <v>0</v>
      </c>
      <c r="R331" s="26" t="n">
        <v>0</v>
      </c>
      <c r="S331" s="26" t="n">
        <v>8</v>
      </c>
      <c r="T331" s="26" t="n">
        <v>8</v>
      </c>
      <c r="U331" s="26" t="n">
        <v>8</v>
      </c>
      <c r="V331" s="26" t="n">
        <v>8</v>
      </c>
      <c r="W331" s="26" t="n">
        <v>8</v>
      </c>
      <c r="X331" s="26" t="n">
        <v>0</v>
      </c>
      <c r="Y331" s="26" t="n">
        <v>0</v>
      </c>
      <c r="Z331" s="26" t="n">
        <v>8</v>
      </c>
      <c r="AA331" s="26" t="n">
        <v>8</v>
      </c>
      <c r="AB331" s="26" t="n">
        <v>8</v>
      </c>
      <c r="AC331" s="26" t="n">
        <v>7</v>
      </c>
      <c r="AD331" s="26" t="n">
        <v>0</v>
      </c>
      <c r="AE331" s="26" t="n">
        <v>0</v>
      </c>
      <c r="AF331" s="26" t="n">
        <v>0</v>
      </c>
      <c r="AG331" s="26" t="n">
        <v>8</v>
      </c>
      <c r="AH331" s="26" t="n">
        <v>8</v>
      </c>
      <c r="AI331" s="26" t="n">
        <v>8</v>
      </c>
      <c r="AJ331" s="26" t="n">
        <v>8</v>
      </c>
      <c r="AK331" s="26" t="n"/>
      <c r="AL331" s="26" t="n"/>
      <c r="AM331" s="26">
        <f>COUNT(IF(SUM(H329,H327,H328)&gt;0,1,"FALSE"),IF(SUM(I327,I329,I328)&gt;0,1,"FALSE"),IF(SUM(J328,J327,J329)&gt;0,1,"FALSE"),IF(SUM(K328,K327,K329)&gt;0,1,"FALSE"),IF(SUM(L329,L328,L327)&gt;0,1,"FALSE"),IF(SUM(M328,M329,M327)&gt;0,1,"FALSE"),IF(SUM(N328,N329,N327)&gt;0,1,"FALSE"),IF(SUM(O327,O329,O328)&gt;0,1,"FALSE"),IF(SUM(P329,P327,P328)&gt;0,1,"FALSE"),IF(SUM(Q329,Q327,Q328)&gt;0,1,"FALSE"),IF(SUM(R329,R327,R328)&gt;0,1,"FALSE"),IF(SUM(S327,S328,S329)&gt;0,1,"FALSE"),IF(SUM(T327,T328,T329)&gt;0,1,"FALSE"),IF(SUM(U328,U329,U327)&gt;0,1,"FALSE"),IF(SUM(V327,V328,V329)&gt;0,1,"FALSE"),IF(SUM(W329,W328,W327)&gt;0,1,"FALSE"),IF(SUM(X327,X328,X329)&gt;0,1,"FALSE"),IF(SUM(Y328,Y327,Y329)&gt;0,1,"FALSE"),IF(SUM(Z327,Z329,Z328)&gt;0,1,"FALSE"),IF(SUM(AA329,AA327,AA328)&gt;0,1,"FALSE"),IF(SUM(AB327,AB329,AB328)&gt;0,1,"FALSE"),IF(SUM(AC328,AC327,AC329)&gt;0,1,"FALSE"),IF(SUM(AD327,AD329,AD328)&gt;0,1,"FALSE"),IF(SUM(AE329,AE328,AE327)&gt;0,1,"FALSE"),IF(SUM(AF329,AF327,AF328)&gt;0,1,"FALSE"),IF(SUM(AG328,AG327,AG329)&gt;0,1,"FALSE"),IF(SUM(AH330)&gt;0,1,"FALSE"),IF(SUM(AI330)&gt;0,1,"FALSE"),IF(SUM(AJ330)&gt;0,1,"FALSE"))</f>
        <v/>
      </c>
      <c r="AN331" s="26" t="n"/>
      <c r="AO331" s="26">
        <f>MAX(AO327:AO330)</f>
        <v/>
      </c>
      <c r="AP331" s="26">
        <f>MAX(AP327:AP330)</f>
        <v/>
      </c>
      <c r="AQ331" s="26">
        <f>MAX(AQ327:AQ330)</f>
        <v/>
      </c>
      <c r="AR331" s="26">
        <f>MAX(AR327:AR330)</f>
        <v/>
      </c>
      <c r="AS331" s="26">
        <f>SUM(AS327:AS330)</f>
        <v/>
      </c>
      <c r="AT331" s="26">
        <f>SUM(AT327:AT330)</f>
        <v/>
      </c>
      <c r="AU331" s="26">
        <f>SUM(AU327:AU330)</f>
        <v/>
      </c>
      <c r="AV331" s="26">
        <f>SUM(AV327:AV330)</f>
        <v/>
      </c>
      <c r="AW331" s="26">
        <f>SUM(AW327:AW330)</f>
        <v/>
      </c>
    </row>
    <row r="332" spans="1:49" ht="15.75" customHeight="1" s="55">
      <c r="A332" s="24" t="n">
        <v>326</v>
      </c>
      <c r="B332" s="24" t="s">
        <v>180</v>
      </c>
      <c r="C332" s="24" t="s">
        <v>175</v>
      </c>
      <c r="D332" s="24" t="s">
        <v>160</v>
      </c>
      <c r="E332" s="24" t="s">
        <v>43</v>
      </c>
      <c r="F332" s="24" t="s">
        <v>32</v>
      </c>
      <c r="G332" s="24" t="n"/>
      <c r="H332" s="24" t="n"/>
      <c r="I332" s="24" t="n"/>
      <c r="J332" s="24" t="s">
        <v>7</v>
      </c>
      <c r="K332" s="24" t="s">
        <v>7</v>
      </c>
      <c r="L332" s="24" t="n"/>
      <c r="M332" s="24" t="n"/>
      <c r="N332" s="24" t="n"/>
      <c r="O332" s="24" t="n">
        <v>2.73333</v>
      </c>
      <c r="P332" s="24" t="n">
        <v>8</v>
      </c>
      <c r="Q332" s="24" t="s">
        <v>7</v>
      </c>
      <c r="R332" s="24" t="s">
        <v>7</v>
      </c>
      <c r="S332" s="24" t="n">
        <v>8</v>
      </c>
      <c r="T332" s="24" t="n">
        <v>8</v>
      </c>
      <c r="U332" s="24" t="n">
        <v>8</v>
      </c>
      <c r="V332" s="24" t="n">
        <v>8</v>
      </c>
      <c r="W332" s="24" t="n">
        <v>8</v>
      </c>
      <c r="X332" s="24" t="s">
        <v>7</v>
      </c>
      <c r="Y332" s="24" t="s">
        <v>7</v>
      </c>
      <c r="Z332" s="24" t="n">
        <v>8</v>
      </c>
      <c r="AA332" s="24" t="n">
        <v>8</v>
      </c>
      <c r="AB332" s="24" t="n">
        <v>8</v>
      </c>
      <c r="AC332" s="24" t="n">
        <v>7</v>
      </c>
      <c r="AD332" s="24" t="s">
        <v>7</v>
      </c>
      <c r="AE332" s="24" t="s">
        <v>7</v>
      </c>
      <c r="AF332" s="24" t="s">
        <v>7</v>
      </c>
      <c r="AG332" s="27" t="s">
        <v>0</v>
      </c>
      <c r="AH332" s="27" t="s">
        <v>0</v>
      </c>
      <c r="AI332" s="27" t="s">
        <v>0</v>
      </c>
      <c r="AJ332" s="27" t="s">
        <v>0</v>
      </c>
      <c r="AK332" s="24" t="n"/>
      <c r="AL332" s="24" t="n"/>
      <c r="AM332" s="25">
        <f>COUNT(H332:AL332)</f>
        <v/>
      </c>
      <c r="AN332" s="24" t="n"/>
      <c r="AO332" s="25">
        <f>COUNTIF(H332:AL332,"О")</f>
        <v/>
      </c>
      <c r="AP332" s="25">
        <f>COUNTIF(H332:AL332,"От")</f>
        <v/>
      </c>
      <c r="AQ332" s="25">
        <f>COUNTIF(H332:AL332,"Б")</f>
        <v/>
      </c>
      <c r="AR332" s="25">
        <f>COUNTIF(H332:AL332,"Н")</f>
        <v/>
      </c>
      <c r="AS332" s="24" t="n"/>
      <c r="AT332" s="25">
        <f>SUM(H332:AL332)</f>
        <v/>
      </c>
      <c r="AU332" s="24" t="n"/>
      <c r="AV332" s="25">
        <f>SUM(J332,K332,Q332,R332,X332,Y332,AD332,AE332,AF332)</f>
        <v/>
      </c>
      <c r="AW332" s="24" t="n"/>
    </row>
    <row r="333" spans="1:49" ht="15.75" customHeight="1" s="55">
      <c r="A333" s="24" t="n">
        <v>327</v>
      </c>
      <c r="B333" s="24" t="s">
        <v>180</v>
      </c>
      <c r="C333" s="24" t="s">
        <v>175</v>
      </c>
      <c r="D333" s="24" t="s">
        <v>160</v>
      </c>
      <c r="E333" s="24" t="s">
        <v>177</v>
      </c>
      <c r="F333" s="24" t="s">
        <v>32</v>
      </c>
      <c r="G333" s="24" t="n"/>
      <c r="H333" s="27" t="n">
        <v>0.3859</v>
      </c>
      <c r="I333" s="27" t="n">
        <v>0.72727</v>
      </c>
      <c r="J333" s="24" t="n"/>
      <c r="K333" s="24" t="n">
        <v>0.81667</v>
      </c>
      <c r="L333" s="27" t="n">
        <v>0.41558</v>
      </c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  <c r="AA333" s="24" t="n"/>
      <c r="AB333" s="24" t="n"/>
      <c r="AC333" s="24" t="n"/>
      <c r="AD333" s="24" t="n"/>
      <c r="AE333" s="24" t="n"/>
      <c r="AF333" s="24" t="n"/>
      <c r="AG333" s="24" t="n"/>
      <c r="AH333" s="24" t="n"/>
      <c r="AI333" s="24" t="n"/>
      <c r="AJ333" s="24" t="n"/>
      <c r="AK333" s="24" t="n"/>
      <c r="AL333" s="24" t="n"/>
      <c r="AM333" s="25">
        <f>COUNT(H333:AL333)</f>
        <v/>
      </c>
      <c r="AN333" s="24" t="n"/>
      <c r="AO333" s="24" t="n"/>
      <c r="AP333" s="24" t="n"/>
      <c r="AQ333" s="24" t="n"/>
      <c r="AR333" s="24" t="n"/>
      <c r="AS333" s="24" t="n"/>
      <c r="AT333" s="25">
        <f>SUM(H333:AL333)</f>
        <v/>
      </c>
      <c r="AU333" s="24" t="n"/>
      <c r="AV333" s="25">
        <f>SUM(J333,K333,Q333,R333,X333,Y333,AD333,AE333,AF333)</f>
        <v/>
      </c>
      <c r="AW333" s="24" t="n"/>
    </row>
    <row r="334" spans="1:49" ht="15.75" customHeight="1" s="55">
      <c r="A334" s="24" t="n">
        <v>328</v>
      </c>
      <c r="B334" s="24" t="s">
        <v>180</v>
      </c>
      <c r="C334" s="24" t="s">
        <v>175</v>
      </c>
      <c r="D334" s="24" t="s">
        <v>160</v>
      </c>
      <c r="E334" s="24" t="s">
        <v>105</v>
      </c>
      <c r="F334" s="24" t="s">
        <v>32</v>
      </c>
      <c r="G334" s="24" t="n"/>
      <c r="H334" s="27" t="n">
        <v>7.6141</v>
      </c>
      <c r="I334" s="27" t="n">
        <v>7.27273</v>
      </c>
      <c r="J334" s="24" t="n"/>
      <c r="K334" s="24" t="n">
        <v>18.16667</v>
      </c>
      <c r="L334" s="27" t="n">
        <v>7.58442</v>
      </c>
      <c r="M334" s="27" t="n">
        <v>8</v>
      </c>
      <c r="N334" s="27" t="n">
        <v>8</v>
      </c>
      <c r="O334" s="27" t="n">
        <v>5.26667</v>
      </c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  <c r="AA334" s="24" t="n"/>
      <c r="AB334" s="24" t="n"/>
      <c r="AC334" s="24" t="n"/>
      <c r="AD334" s="24" t="n"/>
      <c r="AE334" s="24" t="n"/>
      <c r="AF334" s="24" t="n"/>
      <c r="AG334" s="24" t="n"/>
      <c r="AH334" s="24" t="n"/>
      <c r="AI334" s="24" t="n"/>
      <c r="AJ334" s="24" t="n"/>
      <c r="AK334" s="24" t="n"/>
      <c r="AL334" s="24" t="n"/>
      <c r="AM334" s="25">
        <f>COUNT(H334:AL334)</f>
        <v/>
      </c>
      <c r="AN334" s="24" t="n"/>
      <c r="AO334" s="24" t="n"/>
      <c r="AP334" s="24" t="n"/>
      <c r="AQ334" s="24" t="n"/>
      <c r="AR334" s="24" t="n"/>
      <c r="AS334" s="24" t="n"/>
      <c r="AT334" s="25">
        <f>SUM(H334:AL334)</f>
        <v/>
      </c>
      <c r="AU334" s="24" t="n"/>
      <c r="AV334" s="25">
        <f>SUM(J334,K334,Q334,R334,X334,Y334,AD334,AE334,AF334)</f>
        <v/>
      </c>
      <c r="AW334" s="24" t="n"/>
    </row>
    <row r="335" spans="1:49">
      <c r="A335" s="26" t="n">
        <v>329</v>
      </c>
      <c r="B335" s="26" t="s">
        <v>180</v>
      </c>
      <c r="C335" s="26" t="s">
        <v>175</v>
      </c>
      <c r="D335" s="26" t="s">
        <v>160</v>
      </c>
      <c r="E335" s="26" t="s">
        <v>33</v>
      </c>
      <c r="F335" s="26" t="n"/>
      <c r="G335" s="26" t="n"/>
      <c r="H335" s="26" t="n">
        <v>8</v>
      </c>
      <c r="I335" s="26" t="n">
        <v>8</v>
      </c>
      <c r="J335" s="26" t="n">
        <v>0</v>
      </c>
      <c r="K335" s="26" t="n">
        <v>0</v>
      </c>
      <c r="L335" s="26" t="n">
        <v>8</v>
      </c>
      <c r="M335" s="26" t="n">
        <v>8</v>
      </c>
      <c r="N335" s="26" t="n">
        <v>8</v>
      </c>
      <c r="O335" s="26" t="n">
        <v>8</v>
      </c>
      <c r="P335" s="26" t="n">
        <v>8</v>
      </c>
      <c r="Q335" s="26" t="n">
        <v>0</v>
      </c>
      <c r="R335" s="26" t="n">
        <v>0</v>
      </c>
      <c r="S335" s="26" t="n">
        <v>8</v>
      </c>
      <c r="T335" s="26" t="n">
        <v>8</v>
      </c>
      <c r="U335" s="26" t="n">
        <v>8</v>
      </c>
      <c r="V335" s="26" t="n">
        <v>8</v>
      </c>
      <c r="W335" s="26" t="n">
        <v>8</v>
      </c>
      <c r="X335" s="26" t="n">
        <v>0</v>
      </c>
      <c r="Y335" s="26" t="n">
        <v>0</v>
      </c>
      <c r="Z335" s="26" t="n">
        <v>8</v>
      </c>
      <c r="AA335" s="26" t="n">
        <v>8</v>
      </c>
      <c r="AB335" s="26" t="n">
        <v>8</v>
      </c>
      <c r="AC335" s="26" t="n">
        <v>7</v>
      </c>
      <c r="AD335" s="26" t="n">
        <v>0</v>
      </c>
      <c r="AE335" s="26" t="n">
        <v>0</v>
      </c>
      <c r="AF335" s="26" t="n">
        <v>0</v>
      </c>
      <c r="AG335" s="26" t="n">
        <v>0</v>
      </c>
      <c r="AH335" s="26" t="n">
        <v>0</v>
      </c>
      <c r="AI335" s="26" t="n">
        <v>0</v>
      </c>
      <c r="AJ335" s="26" t="n">
        <v>0</v>
      </c>
      <c r="AK335" s="26" t="n"/>
      <c r="AL335" s="26" t="n"/>
      <c r="AM335" s="26">
        <f>COUNT(IF(SUM(H333,H334,H332)&gt;0,1,"FALSE"),IF(SUM(I334,I332,I333)&gt;0,1,"FALSE"),IF(SUM(J332,J333,J334)&gt;0,1,"FALSE"),IF(SUM(K333,K334,K332)&gt;0,1,"FALSE"),IF(SUM(L333,L334,L332)&gt;0,1,"FALSE"),IF(SUM(M334,M333,M332)&gt;0,1,"FALSE"),IF(SUM(N333,N334,N332)&gt;0,1,"FALSE"),IF(SUM(O333,O334,O332)&gt;0,1,"FALSE"),IF(SUM(P334,P332,P333)&gt;0,1,"FALSE"),IF(SUM(Q332,Q333,Q334)&gt;0,1,"FALSE"),IF(SUM(R334,R333,R332)&gt;0,1,"FALSE"),IF(SUM(S332,S333,S334)&gt;0,1,"FALSE"),IF(SUM(T334,T332,T333)&gt;0,1,"FALSE"),IF(SUM(U333,U334,U332)&gt;0,1,"FALSE"),IF(SUM(V333,V334,V332)&gt;0,1,"FALSE"),IF(SUM(W332,W333,W334)&gt;0,1,"FALSE"),IF(SUM(X332,X334,X333)&gt;0,1,"FALSE"),IF(SUM(Y332,Y334,Y333)&gt;0,1,"FALSE"),IF(SUM(Z333,Z332,Z334)&gt;0,1,"FALSE"),IF(SUM(AA333,AA334,AA332)&gt;0,1,"FALSE"),IF(SUM(AB334,AB332,AB333)&gt;0,1,"FALSE"),IF(SUM(AC332,AC334,AC333)&gt;0,1,"FALSE"),IF(SUM(AD334,AD332,AD333)&gt;0,1,"FALSE"),IF(SUM(AE334,AE333,AE332)&gt;0,1,"FALSE"),IF(SUM(AF332,AF333,AF334)&gt;0,1,"FALSE"),IF(SUM(AG332)&gt;0,1,"FALSE"),IF(SUM(AH332)&gt;0,1,"FALSE"),IF(SUM(AI332)&gt;0,1,"FALSE"),IF(SUM(AJ332)&gt;0,1,"FALSE"))</f>
        <v/>
      </c>
      <c r="AN335" s="26" t="n"/>
      <c r="AO335" s="26">
        <f>MAX(AO332:AO334)</f>
        <v/>
      </c>
      <c r="AP335" s="26">
        <f>MAX(AP332:AP334)</f>
        <v/>
      </c>
      <c r="AQ335" s="26">
        <f>MAX(AQ332:AQ334)</f>
        <v/>
      </c>
      <c r="AR335" s="26">
        <f>MAX(AR332:AR334)</f>
        <v/>
      </c>
      <c r="AS335" s="26">
        <f>SUM(AS332:AS334)</f>
        <v/>
      </c>
      <c r="AT335" s="26">
        <f>SUM(AT332:AT334)</f>
        <v/>
      </c>
      <c r="AU335" s="26">
        <f>SUM(AU332:AU334)</f>
        <v/>
      </c>
      <c r="AV335" s="26">
        <f>SUM(AV332:AV334)</f>
        <v/>
      </c>
      <c r="AW335" s="26">
        <f>SUM(AW332:AW334)</f>
        <v/>
      </c>
    </row>
    <row r="336" spans="1:49">
      <c r="A336" s="24" t="n">
        <v>330</v>
      </c>
      <c r="B336" s="24" t="s">
        <v>181</v>
      </c>
      <c r="C336" s="24" t="s">
        <v>175</v>
      </c>
      <c r="D336" s="24" t="s">
        <v>109</v>
      </c>
      <c r="E336" s="24" t="s">
        <v>43</v>
      </c>
      <c r="F336" s="24" t="s">
        <v>32</v>
      </c>
      <c r="G336" s="24" t="n"/>
      <c r="H336" s="24" t="n"/>
      <c r="I336" s="24" t="n"/>
      <c r="J336" s="24" t="s">
        <v>7</v>
      </c>
      <c r="K336" s="24" t="s">
        <v>7</v>
      </c>
      <c r="L336" s="24" t="n">
        <v>7.98333</v>
      </c>
      <c r="M336" s="24" t="n">
        <v>8</v>
      </c>
      <c r="N336" s="24" t="n">
        <v>8</v>
      </c>
      <c r="O336" s="24" t="n">
        <v>8</v>
      </c>
      <c r="P336" s="24" t="n">
        <v>8</v>
      </c>
      <c r="Q336" s="24" t="s">
        <v>7</v>
      </c>
      <c r="R336" s="24" t="s">
        <v>7</v>
      </c>
      <c r="S336" s="24" t="n">
        <v>5.76667</v>
      </c>
      <c r="T336" s="24" t="n"/>
      <c r="U336" s="24" t="n">
        <v>3.26667</v>
      </c>
      <c r="V336" s="24" t="n">
        <v>8</v>
      </c>
      <c r="W336" s="24" t="n">
        <v>8</v>
      </c>
      <c r="X336" s="24" t="s">
        <v>7</v>
      </c>
      <c r="Y336" s="24" t="s">
        <v>7</v>
      </c>
      <c r="Z336" s="24" t="n">
        <v>6.66667</v>
      </c>
      <c r="AA336" s="24" t="n">
        <v>7.96667</v>
      </c>
      <c r="AB336" s="24" t="n">
        <v>8</v>
      </c>
      <c r="AC336" s="24" t="n">
        <v>7</v>
      </c>
      <c r="AD336" s="24" t="s">
        <v>7</v>
      </c>
      <c r="AE336" s="24" t="s">
        <v>7</v>
      </c>
      <c r="AF336" s="24" t="s">
        <v>7</v>
      </c>
      <c r="AG336" s="24" t="n">
        <v>8</v>
      </c>
      <c r="AH336" s="24" t="n"/>
      <c r="AI336" s="24" t="n"/>
      <c r="AJ336" s="24" t="n"/>
      <c r="AK336" s="24" t="n"/>
      <c r="AL336" s="24" t="n"/>
      <c r="AM336" s="25">
        <f>COUNT(H336:AL336)</f>
        <v/>
      </c>
      <c r="AN336" s="24" t="n"/>
      <c r="AO336" s="25">
        <f>COUNTIF(H336:AL336,"О")</f>
        <v/>
      </c>
      <c r="AP336" s="25">
        <f>COUNTIF(H336:AL336,"От")</f>
        <v/>
      </c>
      <c r="AQ336" s="25">
        <f>COUNTIF(H336:AL336,"Б")</f>
        <v/>
      </c>
      <c r="AR336" s="25">
        <f>COUNTIF(H336:AL336,"Н")</f>
        <v/>
      </c>
      <c r="AS336" s="24" t="n"/>
      <c r="AT336" s="25">
        <f>SUM(H336:AL336)</f>
        <v/>
      </c>
      <c r="AU336" s="24" t="n"/>
      <c r="AV336" s="25">
        <f>SUM(J336,K336,Q336,R336,X336,Y336,AD336,AE336,AF336)</f>
        <v/>
      </c>
      <c r="AW336" s="24" t="n"/>
    </row>
    <row r="337" spans="1:49">
      <c r="A337" s="24" t="n">
        <v>331</v>
      </c>
      <c r="B337" s="24" t="s">
        <v>181</v>
      </c>
      <c r="C337" s="24" t="s">
        <v>175</v>
      </c>
      <c r="D337" s="24" t="s">
        <v>109</v>
      </c>
      <c r="E337" s="24" t="s">
        <v>177</v>
      </c>
      <c r="F337" s="24" t="s">
        <v>32</v>
      </c>
      <c r="G337" s="24" t="n"/>
      <c r="H337" s="24" t="n"/>
      <c r="I337" s="24" t="n"/>
      <c r="J337" s="24" t="n"/>
      <c r="K337" s="24" t="n"/>
      <c r="L337" s="24" t="n"/>
      <c r="M337" s="24" t="n"/>
      <c r="N337" s="24" t="n"/>
      <c r="O337" s="24" t="n"/>
      <c r="P337" s="24" t="n"/>
      <c r="Q337" s="24" t="n"/>
      <c r="R337" s="24" t="n"/>
      <c r="S337" s="24" t="n"/>
      <c r="T337" s="24" t="n"/>
      <c r="U337" s="24" t="n"/>
      <c r="V337" s="24" t="n"/>
      <c r="W337" s="24" t="n"/>
      <c r="X337" s="24" t="n"/>
      <c r="Y337" s="24" t="n"/>
      <c r="Z337" s="24" t="n"/>
      <c r="AA337" s="24" t="n"/>
      <c r="AB337" s="24" t="n"/>
      <c r="AC337" s="24" t="n"/>
      <c r="AD337" s="24" t="n"/>
      <c r="AE337" s="24" t="n"/>
      <c r="AF337" s="24" t="n"/>
      <c r="AG337" s="24" t="n"/>
      <c r="AH337" s="24" t="n"/>
      <c r="AI337" s="24" t="n"/>
      <c r="AJ337" s="24" t="n"/>
      <c r="AK337" s="24" t="n"/>
      <c r="AL337" s="24" t="n"/>
      <c r="AM337" s="25">
        <f>COUNT(H337:AL337)</f>
        <v/>
      </c>
      <c r="AN337" s="24" t="n"/>
      <c r="AO337" s="24" t="n"/>
      <c r="AP337" s="24" t="n"/>
      <c r="AQ337" s="24" t="n"/>
      <c r="AR337" s="24" t="n"/>
      <c r="AS337" s="24" t="n"/>
      <c r="AT337" s="25">
        <f>SUM(H337:AL337)</f>
        <v/>
      </c>
      <c r="AU337" s="24" t="n"/>
      <c r="AV337" s="25">
        <f>SUM(J337,K337,Q337,R337,X337,Y337,AD337,AE337,AF337)</f>
        <v/>
      </c>
      <c r="AW337" s="24" t="n"/>
    </row>
    <row r="338" spans="1:49" ht="15.75" customHeight="1" s="55">
      <c r="A338" s="24" t="n">
        <v>332</v>
      </c>
      <c r="B338" s="24" t="s">
        <v>181</v>
      </c>
      <c r="C338" s="24" t="s">
        <v>175</v>
      </c>
      <c r="D338" s="24" t="s">
        <v>109</v>
      </c>
      <c r="E338" s="24" t="s">
        <v>105</v>
      </c>
      <c r="F338" s="24" t="s">
        <v>32</v>
      </c>
      <c r="G338" s="24" t="n"/>
      <c r="H338" s="27" t="n">
        <v>8</v>
      </c>
      <c r="I338" s="27" t="n">
        <v>8</v>
      </c>
      <c r="J338" s="24" t="n"/>
      <c r="K338" s="24" t="n">
        <v>25.25</v>
      </c>
      <c r="L338" s="27" t="n">
        <v>0.01667</v>
      </c>
      <c r="M338" s="24" t="n"/>
      <c r="N338" s="24" t="n"/>
      <c r="O338" s="24" t="n"/>
      <c r="P338" s="24" t="n"/>
      <c r="Q338" s="24" t="n"/>
      <c r="R338" s="24" t="n"/>
      <c r="S338" s="27" t="n">
        <v>2.23333</v>
      </c>
      <c r="T338" s="27" t="n">
        <v>8</v>
      </c>
      <c r="U338" s="27" t="n">
        <v>4.73333</v>
      </c>
      <c r="V338" s="24" t="n"/>
      <c r="W338" s="24" t="n"/>
      <c r="X338" s="24" t="n"/>
      <c r="Y338" s="24" t="n"/>
      <c r="Z338" s="27" t="n">
        <v>1.33333</v>
      </c>
      <c r="AA338" s="27" t="n">
        <v>4.03333</v>
      </c>
      <c r="AB338" s="24" t="n"/>
      <c r="AC338" s="24" t="n"/>
      <c r="AD338" s="24" t="n"/>
      <c r="AE338" s="24" t="n"/>
      <c r="AF338" s="24" t="n"/>
      <c r="AG338" s="24" t="n"/>
      <c r="AH338" s="24" t="n"/>
      <c r="AI338" s="24" t="n"/>
      <c r="AJ338" s="24" t="n"/>
      <c r="AK338" s="24" t="n"/>
      <c r="AL338" s="24" t="n"/>
      <c r="AM338" s="25">
        <f>COUNT(H338:AL338)</f>
        <v/>
      </c>
      <c r="AN338" s="24" t="n"/>
      <c r="AO338" s="24" t="n"/>
      <c r="AP338" s="24" t="n"/>
      <c r="AQ338" s="24" t="n"/>
      <c r="AR338" s="24" t="n"/>
      <c r="AS338" s="24" t="n"/>
      <c r="AT338" s="25">
        <f>SUM(H338:AL338)</f>
        <v/>
      </c>
      <c r="AU338" s="24" t="n"/>
      <c r="AV338" s="25">
        <f>SUM(J338,K338,Q338,R338,X338,Y338,AD338,AE338,AF338)</f>
        <v/>
      </c>
      <c r="AW338" s="24" t="n"/>
    </row>
    <row r="339" spans="1:49" ht="15.75" customHeight="1" s="55">
      <c r="A339" s="24" t="n">
        <v>333</v>
      </c>
      <c r="B339" s="24" t="s">
        <v>181</v>
      </c>
      <c r="C339" s="24" t="s">
        <v>175</v>
      </c>
      <c r="D339" s="24" t="s">
        <v>109</v>
      </c>
      <c r="E339" s="24" t="s">
        <v>177</v>
      </c>
      <c r="F339" s="24" t="s">
        <v>32</v>
      </c>
      <c r="G339" s="24" t="s">
        <v>49</v>
      </c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  <c r="AA339" s="24" t="n"/>
      <c r="AB339" s="24" t="n"/>
      <c r="AC339" s="24" t="n"/>
      <c r="AD339" s="24" t="n"/>
      <c r="AE339" s="24" t="n"/>
      <c r="AF339" s="24" t="n"/>
      <c r="AG339" s="24" t="n"/>
      <c r="AH339" s="27" t="n">
        <v>8</v>
      </c>
      <c r="AI339" s="27" t="n">
        <v>8</v>
      </c>
      <c r="AJ339" s="27" t="n">
        <v>8</v>
      </c>
      <c r="AK339" s="24" t="n"/>
      <c r="AL339" s="24" t="n"/>
      <c r="AM339" s="25">
        <f>SUM(H339:AL339)/8</f>
        <v/>
      </c>
      <c r="AN339" s="24" t="n"/>
      <c r="AO339" s="24" t="n"/>
      <c r="AP339" s="24" t="n"/>
      <c r="AQ339" s="24" t="n"/>
      <c r="AR339" s="24" t="n"/>
      <c r="AS339" s="25">
        <f>COUNTIF(H339:AL339,"В")+SUM(H339:AL339)/8</f>
        <v/>
      </c>
      <c r="AT339" s="25">
        <f>SUM(H339:AL339)</f>
        <v/>
      </c>
      <c r="AU339" s="24" t="n"/>
      <c r="AV339" s="24" t="n"/>
      <c r="AW339" s="24" t="n"/>
    </row>
    <row r="340" spans="1:49">
      <c r="A340" s="26" t="n">
        <v>334</v>
      </c>
      <c r="B340" s="26" t="s">
        <v>181</v>
      </c>
      <c r="C340" s="26" t="s">
        <v>175</v>
      </c>
      <c r="D340" s="26" t="s">
        <v>109</v>
      </c>
      <c r="E340" s="26" t="s">
        <v>33</v>
      </c>
      <c r="F340" s="26" t="n"/>
      <c r="G340" s="26" t="n"/>
      <c r="H340" s="26" t="n">
        <v>8</v>
      </c>
      <c r="I340" s="26" t="n">
        <v>8</v>
      </c>
      <c r="J340" s="26" t="n">
        <v>0</v>
      </c>
      <c r="K340" s="26" t="n">
        <v>0</v>
      </c>
      <c r="L340" s="26" t="n">
        <v>8</v>
      </c>
      <c r="M340" s="26" t="n">
        <v>8</v>
      </c>
      <c r="N340" s="26" t="n">
        <v>8</v>
      </c>
      <c r="O340" s="26" t="n">
        <v>8</v>
      </c>
      <c r="P340" s="26" t="n">
        <v>8</v>
      </c>
      <c r="Q340" s="26" t="n">
        <v>0</v>
      </c>
      <c r="R340" s="26" t="n">
        <v>0</v>
      </c>
      <c r="S340" s="26" t="n">
        <v>8</v>
      </c>
      <c r="T340" s="26" t="n">
        <v>8</v>
      </c>
      <c r="U340" s="26" t="n">
        <v>8</v>
      </c>
      <c r="V340" s="26" t="n">
        <v>8</v>
      </c>
      <c r="W340" s="26" t="n">
        <v>8</v>
      </c>
      <c r="X340" s="26" t="n">
        <v>0</v>
      </c>
      <c r="Y340" s="26" t="n">
        <v>0</v>
      </c>
      <c r="Z340" s="26" t="n">
        <v>8</v>
      </c>
      <c r="AA340" s="26" t="n">
        <v>8</v>
      </c>
      <c r="AB340" s="26" t="n">
        <v>8</v>
      </c>
      <c r="AC340" s="26" t="n">
        <v>7</v>
      </c>
      <c r="AD340" s="26" t="n">
        <v>0</v>
      </c>
      <c r="AE340" s="26" t="n">
        <v>0</v>
      </c>
      <c r="AF340" s="26" t="n">
        <v>0</v>
      </c>
      <c r="AG340" s="26" t="n">
        <v>8</v>
      </c>
      <c r="AH340" s="26" t="n">
        <v>8</v>
      </c>
      <c r="AI340" s="26" t="n">
        <v>8</v>
      </c>
      <c r="AJ340" s="26" t="n">
        <v>8</v>
      </c>
      <c r="AK340" s="26" t="n"/>
      <c r="AL340" s="26" t="n"/>
      <c r="AM340" s="26">
        <f>COUNT(IF(SUM(H337,H336,H338)&gt;0,1,"FALSE"),IF(SUM(I337,I336,I338)&gt;0,1,"FALSE"),IF(SUM(J336,J338,J337)&gt;0,1,"FALSE"),IF(SUM(K337,K338,K336)&gt;0,1,"FALSE"),IF(SUM(L338,L337,L336)&gt;0,1,"FALSE"),IF(SUM(M338,M337,M336)&gt;0,1,"FALSE"),IF(SUM(N338,N337,N336)&gt;0,1,"FALSE"),IF(SUM(O336,O337,O338)&gt;0,1,"FALSE"),IF(SUM(P338,P337,P336)&gt;0,1,"FALSE"),IF(SUM(Q337,Q336,Q338)&gt;0,1,"FALSE"),IF(SUM(R338,R336,R337)&gt;0,1,"FALSE"),IF(SUM(S337,S336,S338)&gt;0,1,"FALSE"),IF(SUM(T338,T336,T337)&gt;0,1,"FALSE"),IF(SUM(U336,U337,U338)&gt;0,1,"FALSE"),IF(SUM(V337,V336,V338)&gt;0,1,"FALSE"),IF(SUM(W337,W336,W338)&gt;0,1,"FALSE"),IF(SUM(X337,X336,X338)&gt;0,1,"FALSE"),IF(SUM(Y336,Y337,Y338)&gt;0,1,"FALSE"),IF(SUM(Z338,Z336,Z337)&gt;0,1,"FALSE"),IF(SUM(AA336,AA337,AA338)&gt;0,1,"FALSE"),IF(SUM(AB338,AB337,AB336)&gt;0,1,"FALSE"),IF(SUM(AC337,AC336,AC338)&gt;0,1,"FALSE"),IF(SUM(AD338,AD336,AD337)&gt;0,1,"FALSE"),IF(SUM(AE336,AE338,AE337)&gt;0,1,"FALSE"),IF(SUM(AF336,AF338,AF337)&gt;0,1,"FALSE"),IF(SUM(AG338,AG337,AG336)&gt;0,1,"FALSE"),IF(SUM(AH339)&gt;0,1,"FALSE"),IF(SUM(AI339)&gt;0,1,"FALSE"),IF(SUM(AJ339)&gt;0,1,"FALSE"))</f>
        <v/>
      </c>
      <c r="AN340" s="26" t="n"/>
      <c r="AO340" s="26">
        <f>MAX(AO336:AO339)</f>
        <v/>
      </c>
      <c r="AP340" s="26">
        <f>MAX(AP336:AP339)</f>
        <v/>
      </c>
      <c r="AQ340" s="26">
        <f>MAX(AQ336:AQ339)</f>
        <v/>
      </c>
      <c r="AR340" s="26">
        <f>MAX(AR336:AR339)</f>
        <v/>
      </c>
      <c r="AS340" s="26">
        <f>SUM(AS336:AS339)</f>
        <v/>
      </c>
      <c r="AT340" s="26">
        <f>SUM(AT336:AT339)</f>
        <v/>
      </c>
      <c r="AU340" s="26">
        <f>SUM(AU336:AU339)</f>
        <v/>
      </c>
      <c r="AV340" s="26">
        <f>SUM(AV336:AV339)</f>
        <v/>
      </c>
      <c r="AW340" s="26">
        <f>SUM(AW336:AW339)</f>
        <v/>
      </c>
    </row>
    <row r="341" spans="1:49">
      <c r="A341" s="24" t="n">
        <v>335</v>
      </c>
      <c r="B341" s="24" t="s">
        <v>182</v>
      </c>
      <c r="C341" s="24" t="s">
        <v>183</v>
      </c>
      <c r="D341" s="24" t="s">
        <v>184</v>
      </c>
      <c r="E341" s="24" t="s">
        <v>31</v>
      </c>
      <c r="F341" s="24" t="s">
        <v>32</v>
      </c>
      <c r="G341" s="24" t="n"/>
      <c r="H341" s="24" t="n">
        <v>8</v>
      </c>
      <c r="I341" s="24" t="n">
        <v>8</v>
      </c>
      <c r="J341" s="24" t="s">
        <v>7</v>
      </c>
      <c r="K341" s="24" t="s">
        <v>7</v>
      </c>
      <c r="L341" s="24" t="n">
        <v>8</v>
      </c>
      <c r="M341" s="24" t="n">
        <v>8</v>
      </c>
      <c r="N341" s="24" t="n">
        <v>8</v>
      </c>
      <c r="O341" s="24" t="n">
        <v>8</v>
      </c>
      <c r="P341" s="24" t="n">
        <v>8</v>
      </c>
      <c r="Q341" s="24" t="s">
        <v>7</v>
      </c>
      <c r="R341" s="24" t="s">
        <v>7</v>
      </c>
      <c r="S341" s="24" t="n"/>
      <c r="T341" s="24" t="n"/>
      <c r="U341" s="24" t="n"/>
      <c r="V341" s="24" t="n">
        <v>8</v>
      </c>
      <c r="W341" s="24" t="n">
        <v>8</v>
      </c>
      <c r="X341" s="24" t="s">
        <v>7</v>
      </c>
      <c r="Y341" s="24" t="s">
        <v>7</v>
      </c>
      <c r="Z341" s="24" t="n">
        <v>8</v>
      </c>
      <c r="AA341" s="24" t="n">
        <v>8</v>
      </c>
      <c r="AB341" s="24" t="n">
        <v>8</v>
      </c>
      <c r="AC341" s="24" t="n">
        <v>7</v>
      </c>
      <c r="AD341" s="24" t="s">
        <v>7</v>
      </c>
      <c r="AE341" s="24" t="s">
        <v>7</v>
      </c>
      <c r="AF341" s="24" t="s">
        <v>7</v>
      </c>
      <c r="AG341" s="24" t="n">
        <v>8</v>
      </c>
      <c r="AH341" s="24" t="n">
        <v>8</v>
      </c>
      <c r="AI341" s="24" t="n">
        <v>8</v>
      </c>
      <c r="AJ341" s="24" t="n">
        <v>8</v>
      </c>
      <c r="AK341" s="24" t="n"/>
      <c r="AL341" s="24" t="n"/>
      <c r="AM341" s="25">
        <f>COUNT(H341:AL341)</f>
        <v/>
      </c>
      <c r="AN341" s="24" t="n"/>
      <c r="AO341" s="25">
        <f>COUNTIF(H341:AL341,"О")</f>
        <v/>
      </c>
      <c r="AP341" s="25">
        <f>COUNTIF(H341:AL341,"От")</f>
        <v/>
      </c>
      <c r="AQ341" s="25">
        <f>COUNTIF(H341:AL341,"Б")</f>
        <v/>
      </c>
      <c r="AR341" s="25">
        <f>COUNTIF(H341:AL341,"Н")</f>
        <v/>
      </c>
      <c r="AS341" s="24" t="n"/>
      <c r="AT341" s="25">
        <f>SUM(H341:AL341)</f>
        <v/>
      </c>
      <c r="AU341" s="24" t="n"/>
      <c r="AV341" s="25">
        <f>SUM(J341,K341,Q341,R341,X341,Y341,AD341,AE341,AF341)</f>
        <v/>
      </c>
      <c r="AW341" s="24" t="n"/>
    </row>
    <row r="342" spans="1:49" ht="15.75" customHeight="1" s="55">
      <c r="A342" s="24" t="n">
        <v>336</v>
      </c>
      <c r="B342" s="24" t="s">
        <v>182</v>
      </c>
      <c r="C342" s="24" t="s">
        <v>183</v>
      </c>
      <c r="D342" s="24" t="s">
        <v>184</v>
      </c>
      <c r="E342" s="24" t="s">
        <v>31</v>
      </c>
      <c r="F342" s="24" t="s">
        <v>32</v>
      </c>
      <c r="G342" s="24" t="s">
        <v>49</v>
      </c>
      <c r="H342" s="24" t="n"/>
      <c r="I342" s="24" t="n"/>
      <c r="J342" s="24" t="n"/>
      <c r="K342" s="24" t="n"/>
      <c r="L342" s="24" t="n"/>
      <c r="M342" s="24" t="n"/>
      <c r="N342" s="24" t="n"/>
      <c r="O342" s="24" t="n"/>
      <c r="P342" s="24" t="n"/>
      <c r="Q342" s="24" t="n"/>
      <c r="R342" s="24" t="n"/>
      <c r="S342" s="27" t="n">
        <v>8</v>
      </c>
      <c r="T342" s="27" t="n">
        <v>8</v>
      </c>
      <c r="U342" s="27" t="n">
        <v>8</v>
      </c>
      <c r="V342" s="24" t="n"/>
      <c r="W342" s="24" t="n"/>
      <c r="X342" s="24" t="n"/>
      <c r="Y342" s="24" t="n"/>
      <c r="Z342" s="24" t="n"/>
      <c r="AA342" s="24" t="n"/>
      <c r="AB342" s="24" t="n"/>
      <c r="AC342" s="24" t="n"/>
      <c r="AD342" s="24" t="n"/>
      <c r="AE342" s="24" t="n"/>
      <c r="AF342" s="24" t="n"/>
      <c r="AG342" s="24" t="n"/>
      <c r="AH342" s="24" t="n"/>
      <c r="AI342" s="24" t="n"/>
      <c r="AJ342" s="24" t="n"/>
      <c r="AK342" s="24" t="n"/>
      <c r="AL342" s="24" t="n"/>
      <c r="AM342" s="25">
        <f>SUM(H342:AL342)/8</f>
        <v/>
      </c>
      <c r="AN342" s="24" t="n"/>
      <c r="AO342" s="24" t="n"/>
      <c r="AP342" s="24" t="n"/>
      <c r="AQ342" s="24" t="n"/>
      <c r="AR342" s="24" t="n"/>
      <c r="AS342" s="25">
        <f>COUNTIF(H342:AL342,"В")+SUM(H342:AL342)/8</f>
        <v/>
      </c>
      <c r="AT342" s="25">
        <f>SUM(H342:AL342)</f>
        <v/>
      </c>
      <c r="AU342" s="24" t="n"/>
      <c r="AV342" s="24" t="n"/>
      <c r="AW342" s="24" t="n"/>
    </row>
    <row r="343" spans="1:49">
      <c r="A343" s="26" t="n">
        <v>337</v>
      </c>
      <c r="B343" s="26" t="s">
        <v>182</v>
      </c>
      <c r="C343" s="26" t="s">
        <v>183</v>
      </c>
      <c r="D343" s="26" t="s">
        <v>184</v>
      </c>
      <c r="E343" s="26" t="s">
        <v>33</v>
      </c>
      <c r="F343" s="26" t="n"/>
      <c r="G343" s="26" t="n"/>
      <c r="H343" s="26" t="n">
        <v>8</v>
      </c>
      <c r="I343" s="26" t="n">
        <v>8</v>
      </c>
      <c r="J343" s="26" t="n">
        <v>0</v>
      </c>
      <c r="K343" s="26" t="n">
        <v>0</v>
      </c>
      <c r="L343" s="26" t="n">
        <v>8</v>
      </c>
      <c r="M343" s="26" t="n">
        <v>8</v>
      </c>
      <c r="N343" s="26" t="n">
        <v>8</v>
      </c>
      <c r="O343" s="26" t="n">
        <v>8</v>
      </c>
      <c r="P343" s="26" t="n">
        <v>8</v>
      </c>
      <c r="Q343" s="26" t="n">
        <v>0</v>
      </c>
      <c r="R343" s="26" t="n">
        <v>0</v>
      </c>
      <c r="S343" s="26" t="n">
        <v>8</v>
      </c>
      <c r="T343" s="26" t="n">
        <v>8</v>
      </c>
      <c r="U343" s="26" t="n">
        <v>8</v>
      </c>
      <c r="V343" s="26" t="n">
        <v>8</v>
      </c>
      <c r="W343" s="26" t="n">
        <v>8</v>
      </c>
      <c r="X343" s="26" t="n">
        <v>0</v>
      </c>
      <c r="Y343" s="26" t="n">
        <v>0</v>
      </c>
      <c r="Z343" s="26" t="n">
        <v>8</v>
      </c>
      <c r="AA343" s="26" t="n">
        <v>8</v>
      </c>
      <c r="AB343" s="26" t="n">
        <v>8</v>
      </c>
      <c r="AC343" s="26" t="n">
        <v>7</v>
      </c>
      <c r="AD343" s="26" t="n">
        <v>0</v>
      </c>
      <c r="AE343" s="26" t="n">
        <v>0</v>
      </c>
      <c r="AF343" s="26" t="n">
        <v>0</v>
      </c>
      <c r="AG343" s="26" t="n">
        <v>8</v>
      </c>
      <c r="AH343" s="26" t="n">
        <v>8</v>
      </c>
      <c r="AI343" s="26" t="n">
        <v>8</v>
      </c>
      <c r="AJ343" s="26" t="n">
        <v>8</v>
      </c>
      <c r="AK343" s="26" t="n"/>
      <c r="AL343" s="26" t="n"/>
      <c r="AM343" s="26">
        <f>COUNT(IF(SUM(H341)&gt;0,1,"FALSE"),IF(SUM(I341)&gt;0,1,"FALSE"),IF(SUM(J341)&gt;0,1,"FALSE"),IF(SUM(K341)&gt;0,1,"FALSE"),IF(SUM(L341)&gt;0,1,"FALSE"),IF(SUM(M341)&gt;0,1,"FALSE"),IF(SUM(N341)&gt;0,1,"FALSE"),IF(SUM(O341)&gt;0,1,"FALSE"),IF(SUM(P341)&gt;0,1,"FALSE"),IF(SUM(Q341)&gt;0,1,"FALSE"),IF(SUM(R341)&gt;0,1,"FALSE"),IF(SUM(V341)&gt;0,1,"FALSE"),IF(SUM(W341)&gt;0,1,"FALSE"),IF(SUM(X341)&gt;0,1,"FALSE"),IF(SUM(Y341)&gt;0,1,"FALSE"),IF(SUM(Z341)&gt;0,1,"FALSE"),IF(SUM(AA341)&gt;0,1,"FALSE"),IF(SUM(AB341)&gt;0,1,"FALSE"),IF(SUM(AC341)&gt;0,1,"FALSE"),IF(SUM(AD341)&gt;0,1,"FALSE"),IF(SUM(AE341)&gt;0,1,"FALSE"),IF(SUM(AF341)&gt;0,1,"FALSE"),IF(SUM(AG341)&gt;0,1,"FALSE"),IF(SUM(AH341)&gt;0,1,"FALSE"),IF(SUM(AI341)&gt;0,1,"FALSE"),IF(SUM(AJ341)&gt;0,1,"FALSE"),IF(SUM(S342)&gt;0,1,"FALSE"),IF(SUM(T342)&gt;0,1,"FALSE"),IF(SUM(U342)&gt;0,1,"FALSE"))</f>
        <v/>
      </c>
      <c r="AN343" s="26" t="n"/>
      <c r="AO343" s="26">
        <f>MAX(AO341:AO342)</f>
        <v/>
      </c>
      <c r="AP343" s="26">
        <f>MAX(AP341:AP342)</f>
        <v/>
      </c>
      <c r="AQ343" s="26">
        <f>MAX(AQ341:AQ342)</f>
        <v/>
      </c>
      <c r="AR343" s="26">
        <f>MAX(AR341:AR342)</f>
        <v/>
      </c>
      <c r="AS343" s="26">
        <f>SUM(AS341:AS342)</f>
        <v/>
      </c>
      <c r="AT343" s="26">
        <f>SUM(AT341:AT342)</f>
        <v/>
      </c>
      <c r="AU343" s="26">
        <f>SUM(AU341:AU342)</f>
        <v/>
      </c>
      <c r="AV343" s="26">
        <f>SUM(AV341:AV342)</f>
        <v/>
      </c>
      <c r="AW343" s="26">
        <f>SUM(AW341:AW342)</f>
        <v/>
      </c>
    </row>
    <row r="344" spans="1:49" ht="15.75" customHeight="1" s="55">
      <c r="A344" s="24" t="n">
        <v>338</v>
      </c>
      <c r="B344" s="24" t="s">
        <v>185</v>
      </c>
      <c r="C344" s="24" t="s">
        <v>183</v>
      </c>
      <c r="D344" s="24" t="s">
        <v>186</v>
      </c>
      <c r="E344" s="24" t="s">
        <v>31</v>
      </c>
      <c r="F344" s="24" t="s">
        <v>32</v>
      </c>
      <c r="G344" s="24" t="n"/>
      <c r="H344" s="27" t="s">
        <v>0</v>
      </c>
      <c r="I344" s="27" t="s">
        <v>0</v>
      </c>
      <c r="J344" s="24" t="s">
        <v>7</v>
      </c>
      <c r="K344" s="24" t="s">
        <v>7</v>
      </c>
      <c r="L344" s="24" t="n">
        <v>8</v>
      </c>
      <c r="M344" s="24" t="n">
        <v>8</v>
      </c>
      <c r="N344" s="24" t="n">
        <v>8</v>
      </c>
      <c r="O344" s="24" t="n">
        <v>8</v>
      </c>
      <c r="P344" s="24" t="n">
        <v>8</v>
      </c>
      <c r="Q344" s="24" t="s">
        <v>7</v>
      </c>
      <c r="R344" s="24" t="s">
        <v>7</v>
      </c>
      <c r="S344" s="24" t="n">
        <v>8</v>
      </c>
      <c r="T344" s="24" t="n">
        <v>8</v>
      </c>
      <c r="U344" s="24" t="n">
        <v>8</v>
      </c>
      <c r="V344" s="24" t="n">
        <v>8</v>
      </c>
      <c r="W344" s="24" t="n">
        <v>8</v>
      </c>
      <c r="X344" s="24" t="s">
        <v>7</v>
      </c>
      <c r="Y344" s="24" t="s">
        <v>7</v>
      </c>
      <c r="Z344" s="24" t="n">
        <v>8</v>
      </c>
      <c r="AA344" s="24" t="n">
        <v>8</v>
      </c>
      <c r="AB344" s="24" t="n">
        <v>8</v>
      </c>
      <c r="AC344" s="24" t="n">
        <v>7</v>
      </c>
      <c r="AD344" s="24" t="s">
        <v>7</v>
      </c>
      <c r="AE344" s="24" t="s">
        <v>7</v>
      </c>
      <c r="AF344" s="24" t="s">
        <v>7</v>
      </c>
      <c r="AG344" s="24" t="n">
        <v>8</v>
      </c>
      <c r="AH344" s="24" t="n">
        <v>8</v>
      </c>
      <c r="AI344" s="24" t="n">
        <v>8</v>
      </c>
      <c r="AJ344" s="24" t="n">
        <v>8</v>
      </c>
      <c r="AK344" s="24" t="n"/>
      <c r="AL344" s="24" t="n"/>
      <c r="AM344" s="25">
        <f>COUNT(H344:AL344)</f>
        <v/>
      </c>
      <c r="AN344" s="24" t="n"/>
      <c r="AO344" s="25">
        <f>COUNTIF(H344:AL344,"О")</f>
        <v/>
      </c>
      <c r="AP344" s="25">
        <f>COUNTIF(H344:AL344,"От")</f>
        <v/>
      </c>
      <c r="AQ344" s="25">
        <f>COUNTIF(H344:AL344,"Б")</f>
        <v/>
      </c>
      <c r="AR344" s="25">
        <f>COUNTIF(H344:AL344,"Н")</f>
        <v/>
      </c>
      <c r="AS344" s="24" t="n"/>
      <c r="AT344" s="25">
        <f>SUM(H344:AL344)</f>
        <v/>
      </c>
      <c r="AU344" s="24" t="n"/>
      <c r="AV344" s="25">
        <f>SUM(J344,K344,Q344,R344,X344,Y344,AD344,AE344,AF344)</f>
        <v/>
      </c>
      <c r="AW344" s="24" t="n"/>
    </row>
    <row r="345" spans="1:49">
      <c r="A345" s="26" t="n">
        <v>339</v>
      </c>
      <c r="B345" s="26" t="s">
        <v>185</v>
      </c>
      <c r="C345" s="26" t="s">
        <v>183</v>
      </c>
      <c r="D345" s="26" t="s">
        <v>186</v>
      </c>
      <c r="E345" s="26" t="s">
        <v>33</v>
      </c>
      <c r="F345" s="26" t="n"/>
      <c r="G345" s="26" t="n"/>
      <c r="H345" s="26" t="n">
        <v>0</v>
      </c>
      <c r="I345" s="26" t="n">
        <v>0</v>
      </c>
      <c r="J345" s="26" t="n">
        <v>0</v>
      </c>
      <c r="K345" s="26" t="n">
        <v>0</v>
      </c>
      <c r="L345" s="26" t="n">
        <v>8</v>
      </c>
      <c r="M345" s="26" t="n">
        <v>8</v>
      </c>
      <c r="N345" s="26" t="n">
        <v>8</v>
      </c>
      <c r="O345" s="26" t="n">
        <v>8</v>
      </c>
      <c r="P345" s="26" t="n">
        <v>8</v>
      </c>
      <c r="Q345" s="26" t="n">
        <v>0</v>
      </c>
      <c r="R345" s="26" t="n">
        <v>0</v>
      </c>
      <c r="S345" s="26" t="n">
        <v>8</v>
      </c>
      <c r="T345" s="26" t="n">
        <v>8</v>
      </c>
      <c r="U345" s="26" t="n">
        <v>8</v>
      </c>
      <c r="V345" s="26" t="n">
        <v>8</v>
      </c>
      <c r="W345" s="26" t="n">
        <v>8</v>
      </c>
      <c r="X345" s="26" t="n">
        <v>0</v>
      </c>
      <c r="Y345" s="26" t="n">
        <v>0</v>
      </c>
      <c r="Z345" s="26" t="n">
        <v>8</v>
      </c>
      <c r="AA345" s="26" t="n">
        <v>8</v>
      </c>
      <c r="AB345" s="26" t="n">
        <v>8</v>
      </c>
      <c r="AC345" s="26" t="n">
        <v>7</v>
      </c>
      <c r="AD345" s="26" t="n">
        <v>0</v>
      </c>
      <c r="AE345" s="26" t="n">
        <v>0</v>
      </c>
      <c r="AF345" s="26" t="n">
        <v>0</v>
      </c>
      <c r="AG345" s="26" t="n">
        <v>8</v>
      </c>
      <c r="AH345" s="26" t="n">
        <v>8</v>
      </c>
      <c r="AI345" s="26" t="n">
        <v>8</v>
      </c>
      <c r="AJ345" s="26" t="n">
        <v>8</v>
      </c>
      <c r="AK345" s="26" t="n"/>
      <c r="AL345" s="26" t="n"/>
      <c r="AM345" s="26">
        <f>COUNT(IF(SUM(H344)&gt;0,1,"FALSE"),IF(SUM(I344)&gt;0,1,"FALSE"),IF(SUM(J344)&gt;0,1,"FALSE"),IF(SUM(K344)&gt;0,1,"FALSE"),IF(SUM(L344)&gt;0,1,"FALSE"),IF(SUM(M344)&gt;0,1,"FALSE"),IF(SUM(N344)&gt;0,1,"FALSE"),IF(SUM(O344)&gt;0,1,"FALSE"),IF(SUM(P344)&gt;0,1,"FALSE"),IF(SUM(Q344)&gt;0,1,"FALSE"),IF(SUM(R344)&gt;0,1,"FALSE"),IF(SUM(S344)&gt;0,1,"FALSE"),IF(SUM(T344)&gt;0,1,"FALSE"),IF(SUM(U344)&gt;0,1,"FALSE"),IF(SUM(V344)&gt;0,1,"FALSE"),IF(SUM(W344)&gt;0,1,"FALSE"),IF(SUM(X344)&gt;0,1,"FALSE"),IF(SUM(Y344)&gt;0,1,"FALSE"),IF(SUM(Z344)&gt;0,1,"FALSE"),IF(SUM(AA344)&gt;0,1,"FALSE"),IF(SUM(AB344)&gt;0,1,"FALSE"),IF(SUM(AC344)&gt;0,1,"FALSE"),IF(SUM(AD344)&gt;0,1,"FALSE"),IF(SUM(AE344)&gt;0,1,"FALSE"),IF(SUM(AF344)&gt;0,1,"FALSE"),IF(SUM(AG344)&gt;0,1,"FALSE"),IF(SUM(AH344)&gt;0,1,"FALSE"),IF(SUM(AI344)&gt;0,1,"FALSE"),IF(SUM(AJ344)&gt;0,1,"FALSE"))</f>
        <v/>
      </c>
      <c r="AN345" s="26" t="n"/>
      <c r="AO345" s="26">
        <f>MAX(AO344:AO344)</f>
        <v/>
      </c>
      <c r="AP345" s="26">
        <f>MAX(AP344:AP344)</f>
        <v/>
      </c>
      <c r="AQ345" s="26">
        <f>MAX(AQ344:AQ344)</f>
        <v/>
      </c>
      <c r="AR345" s="26">
        <f>MAX(AR344:AR344)</f>
        <v/>
      </c>
      <c r="AS345" s="26">
        <f>SUM(AS344:AS344)</f>
        <v/>
      </c>
      <c r="AT345" s="26">
        <f>SUM(AT344:AT344)</f>
        <v/>
      </c>
      <c r="AU345" s="26">
        <f>SUM(AU344:AU344)</f>
        <v/>
      </c>
      <c r="AV345" s="26">
        <f>SUM(AV344:AV344)</f>
        <v/>
      </c>
      <c r="AW345" s="26">
        <f>SUM(AW344:AW344)</f>
        <v/>
      </c>
    </row>
    <row r="346" spans="1:49">
      <c r="A346" s="24" t="n">
        <v>340</v>
      </c>
      <c r="B346" s="24" t="s">
        <v>187</v>
      </c>
      <c r="C346" s="24" t="s">
        <v>183</v>
      </c>
      <c r="D346" s="24" t="s">
        <v>188</v>
      </c>
      <c r="E346" s="24" t="s">
        <v>31</v>
      </c>
      <c r="F346" s="24" t="s">
        <v>32</v>
      </c>
      <c r="G346" s="24" t="n"/>
      <c r="H346" s="24" t="n">
        <v>8</v>
      </c>
      <c r="I346" s="24" t="n">
        <v>8</v>
      </c>
      <c r="J346" s="24" t="s">
        <v>7</v>
      </c>
      <c r="K346" s="24" t="s">
        <v>7</v>
      </c>
      <c r="L346" s="24" t="n">
        <v>8</v>
      </c>
      <c r="M346" s="24" t="n">
        <v>8</v>
      </c>
      <c r="N346" s="24" t="n">
        <v>8</v>
      </c>
      <c r="O346" s="24" t="n">
        <v>8</v>
      </c>
      <c r="P346" s="24" t="n">
        <v>8</v>
      </c>
      <c r="Q346" s="24" t="s">
        <v>7</v>
      </c>
      <c r="R346" s="24" t="s">
        <v>7</v>
      </c>
      <c r="S346" s="24" t="n">
        <v>8</v>
      </c>
      <c r="T346" s="24" t="n">
        <v>8</v>
      </c>
      <c r="U346" s="24" t="n">
        <v>8</v>
      </c>
      <c r="V346" s="24" t="n">
        <v>8</v>
      </c>
      <c r="W346" s="24" t="n">
        <v>8</v>
      </c>
      <c r="X346" s="24" t="s">
        <v>7</v>
      </c>
      <c r="Y346" s="24" t="s">
        <v>7</v>
      </c>
      <c r="Z346" s="24" t="n">
        <v>8</v>
      </c>
      <c r="AA346" s="24" t="n">
        <v>8</v>
      </c>
      <c r="AB346" s="24" t="n">
        <v>8</v>
      </c>
      <c r="AC346" s="24" t="n">
        <v>7</v>
      </c>
      <c r="AD346" s="24" t="s">
        <v>7</v>
      </c>
      <c r="AE346" s="24" t="s">
        <v>7</v>
      </c>
      <c r="AF346" s="24" t="s">
        <v>7</v>
      </c>
      <c r="AG346" s="24" t="n">
        <v>8</v>
      </c>
      <c r="AH346" s="24" t="n">
        <v>8</v>
      </c>
      <c r="AI346" s="24" t="n">
        <v>8</v>
      </c>
      <c r="AJ346" s="24" t="n">
        <v>8</v>
      </c>
      <c r="AK346" s="24" t="n"/>
      <c r="AL346" s="24" t="n"/>
      <c r="AM346" s="25">
        <f>COUNT(H346:AL346)</f>
        <v/>
      </c>
      <c r="AN346" s="24" t="n"/>
      <c r="AO346" s="25">
        <f>COUNTIF(H346:AL346,"О")</f>
        <v/>
      </c>
      <c r="AP346" s="25">
        <f>COUNTIF(H346:AL346,"От")</f>
        <v/>
      </c>
      <c r="AQ346" s="25">
        <f>COUNTIF(H346:AL346,"Б")</f>
        <v/>
      </c>
      <c r="AR346" s="25">
        <f>COUNTIF(H346:AL346,"Н")</f>
        <v/>
      </c>
      <c r="AS346" s="24" t="n"/>
      <c r="AT346" s="25">
        <f>SUM(H346:AL346)</f>
        <v/>
      </c>
      <c r="AU346" s="24" t="n"/>
      <c r="AV346" s="25">
        <f>SUM(J346,K346,Q346,R346,X346,Y346,AD346,AE346,AF346)</f>
        <v/>
      </c>
      <c r="AW346" s="24" t="n"/>
    </row>
    <row r="347" spans="1:49">
      <c r="A347" s="26" t="n">
        <v>341</v>
      </c>
      <c r="B347" s="26" t="s">
        <v>187</v>
      </c>
      <c r="C347" s="26" t="s">
        <v>183</v>
      </c>
      <c r="D347" s="26" t="s">
        <v>188</v>
      </c>
      <c r="E347" s="26" t="s">
        <v>33</v>
      </c>
      <c r="F347" s="26" t="n"/>
      <c r="G347" s="26" t="n"/>
      <c r="H347" s="26" t="n">
        <v>8</v>
      </c>
      <c r="I347" s="26" t="n">
        <v>8</v>
      </c>
      <c r="J347" s="26" t="n">
        <v>0</v>
      </c>
      <c r="K347" s="26" t="n">
        <v>0</v>
      </c>
      <c r="L347" s="26" t="n">
        <v>8</v>
      </c>
      <c r="M347" s="26" t="n">
        <v>8</v>
      </c>
      <c r="N347" s="26" t="n">
        <v>8</v>
      </c>
      <c r="O347" s="26" t="n">
        <v>8</v>
      </c>
      <c r="P347" s="26" t="n">
        <v>8</v>
      </c>
      <c r="Q347" s="26" t="n">
        <v>0</v>
      </c>
      <c r="R347" s="26" t="n">
        <v>0</v>
      </c>
      <c r="S347" s="26" t="n">
        <v>8</v>
      </c>
      <c r="T347" s="26" t="n">
        <v>8</v>
      </c>
      <c r="U347" s="26" t="n">
        <v>8</v>
      </c>
      <c r="V347" s="26" t="n">
        <v>8</v>
      </c>
      <c r="W347" s="26" t="n">
        <v>8</v>
      </c>
      <c r="X347" s="26" t="n">
        <v>0</v>
      </c>
      <c r="Y347" s="26" t="n">
        <v>0</v>
      </c>
      <c r="Z347" s="26" t="n">
        <v>8</v>
      </c>
      <c r="AA347" s="26" t="n">
        <v>8</v>
      </c>
      <c r="AB347" s="26" t="n">
        <v>8</v>
      </c>
      <c r="AC347" s="26" t="n">
        <v>7</v>
      </c>
      <c r="AD347" s="26" t="n">
        <v>0</v>
      </c>
      <c r="AE347" s="26" t="n">
        <v>0</v>
      </c>
      <c r="AF347" s="26" t="n">
        <v>0</v>
      </c>
      <c r="AG347" s="26" t="n">
        <v>8</v>
      </c>
      <c r="AH347" s="26" t="n">
        <v>8</v>
      </c>
      <c r="AI347" s="26" t="n">
        <v>8</v>
      </c>
      <c r="AJ347" s="26" t="n">
        <v>8</v>
      </c>
      <c r="AK347" s="26" t="n"/>
      <c r="AL347" s="26" t="n"/>
      <c r="AM347" s="26">
        <f>COUNT(IF(SUM(H346)&gt;0,1,"FALSE"),IF(SUM(I346)&gt;0,1,"FALSE"),IF(SUM(J346)&gt;0,1,"FALSE"),IF(SUM(K346)&gt;0,1,"FALSE"),IF(SUM(L346)&gt;0,1,"FALSE"),IF(SUM(M346)&gt;0,1,"FALSE"),IF(SUM(N346)&gt;0,1,"FALSE"),IF(SUM(O346)&gt;0,1,"FALSE"),IF(SUM(P346)&gt;0,1,"FALSE"),IF(SUM(Q346)&gt;0,1,"FALSE"),IF(SUM(R346)&gt;0,1,"FALSE"),IF(SUM(S346)&gt;0,1,"FALSE"),IF(SUM(T346)&gt;0,1,"FALSE"),IF(SUM(U346)&gt;0,1,"FALSE"),IF(SUM(V346)&gt;0,1,"FALSE"),IF(SUM(W346)&gt;0,1,"FALSE"),IF(SUM(X346)&gt;0,1,"FALSE"),IF(SUM(Y346)&gt;0,1,"FALSE"),IF(SUM(Z346)&gt;0,1,"FALSE"),IF(SUM(AA346)&gt;0,1,"FALSE"),IF(SUM(AB346)&gt;0,1,"FALSE"),IF(SUM(AC346)&gt;0,1,"FALSE"),IF(SUM(AD346)&gt;0,1,"FALSE"),IF(SUM(AE346)&gt;0,1,"FALSE"),IF(SUM(AF346)&gt;0,1,"FALSE"),IF(SUM(AG346)&gt;0,1,"FALSE"),IF(SUM(AH346)&gt;0,1,"FALSE"),IF(SUM(AI346)&gt;0,1,"FALSE"),IF(SUM(AJ346)&gt;0,1,"FALSE"))</f>
        <v/>
      </c>
      <c r="AN347" s="26" t="n"/>
      <c r="AO347" s="26">
        <f>MAX(AO346:AO346)</f>
        <v/>
      </c>
      <c r="AP347" s="26">
        <f>MAX(AP346:AP346)</f>
        <v/>
      </c>
      <c r="AQ347" s="26">
        <f>MAX(AQ346:AQ346)</f>
        <v/>
      </c>
      <c r="AR347" s="26">
        <f>MAX(AR346:AR346)</f>
        <v/>
      </c>
      <c r="AS347" s="26">
        <f>SUM(AS346:AS346)</f>
        <v/>
      </c>
      <c r="AT347" s="26">
        <f>SUM(AT346:AT346)</f>
        <v/>
      </c>
      <c r="AU347" s="26">
        <f>SUM(AU346:AU346)</f>
        <v/>
      </c>
      <c r="AV347" s="26">
        <f>SUM(AV346:AV346)</f>
        <v/>
      </c>
      <c r="AW347" s="26">
        <f>SUM(AW346:AW346)</f>
        <v/>
      </c>
    </row>
    <row r="348" spans="1:49">
      <c r="A348" s="24" t="n">
        <v>342</v>
      </c>
      <c r="B348" s="24" t="s">
        <v>189</v>
      </c>
      <c r="C348" s="24" t="s">
        <v>190</v>
      </c>
      <c r="D348" s="24" t="s">
        <v>191</v>
      </c>
      <c r="E348" s="24" t="s">
        <v>31</v>
      </c>
      <c r="F348" s="24" t="s">
        <v>32</v>
      </c>
      <c r="G348" s="24" t="n"/>
      <c r="H348" s="24" t="n">
        <v>8</v>
      </c>
      <c r="I348" s="24" t="n">
        <v>8</v>
      </c>
      <c r="J348" s="24" t="s">
        <v>7</v>
      </c>
      <c r="K348" s="24" t="s">
        <v>7</v>
      </c>
      <c r="L348" s="24" t="n">
        <v>8</v>
      </c>
      <c r="M348" s="24" t="n">
        <v>8</v>
      </c>
      <c r="N348" s="24" t="n">
        <v>8</v>
      </c>
      <c r="O348" s="24" t="n">
        <v>8</v>
      </c>
      <c r="P348" s="24" t="n">
        <v>8</v>
      </c>
      <c r="Q348" s="24" t="s">
        <v>7</v>
      </c>
      <c r="R348" s="24" t="s">
        <v>7</v>
      </c>
      <c r="S348" s="24" t="n">
        <v>8</v>
      </c>
      <c r="T348" s="24" t="n">
        <v>8</v>
      </c>
      <c r="U348" s="24" t="n">
        <v>8</v>
      </c>
      <c r="V348" s="24" t="n">
        <v>8</v>
      </c>
      <c r="W348" s="24" t="n">
        <v>8</v>
      </c>
      <c r="X348" s="24" t="s">
        <v>7</v>
      </c>
      <c r="Y348" s="24" t="s">
        <v>7</v>
      </c>
      <c r="Z348" s="24" t="n">
        <v>8</v>
      </c>
      <c r="AA348" s="24" t="n">
        <v>8</v>
      </c>
      <c r="AB348" s="24" t="n">
        <v>8</v>
      </c>
      <c r="AC348" s="24" t="n">
        <v>7</v>
      </c>
      <c r="AD348" s="24" t="s">
        <v>7</v>
      </c>
      <c r="AE348" s="24" t="s">
        <v>7</v>
      </c>
      <c r="AF348" s="24" t="s">
        <v>7</v>
      </c>
      <c r="AG348" s="24" t="n">
        <v>8</v>
      </c>
      <c r="AH348" s="24" t="n">
        <v>8</v>
      </c>
      <c r="AI348" s="24" t="n">
        <v>8</v>
      </c>
      <c r="AJ348" s="24" t="n">
        <v>8</v>
      </c>
      <c r="AK348" s="24" t="n"/>
      <c r="AL348" s="24" t="n"/>
      <c r="AM348" s="25">
        <f>COUNT(H348:AL348)</f>
        <v/>
      </c>
      <c r="AN348" s="24" t="n"/>
      <c r="AO348" s="25">
        <f>COUNTIF(H348:AL348,"О")</f>
        <v/>
      </c>
      <c r="AP348" s="25">
        <f>COUNTIF(H348:AL348,"От")</f>
        <v/>
      </c>
      <c r="AQ348" s="25">
        <f>COUNTIF(H348:AL348,"Б")</f>
        <v/>
      </c>
      <c r="AR348" s="25">
        <f>COUNTIF(H348:AL348,"Н")</f>
        <v/>
      </c>
      <c r="AS348" s="24" t="n"/>
      <c r="AT348" s="25">
        <f>SUM(H348:AL348)</f>
        <v/>
      </c>
      <c r="AU348" s="24" t="n"/>
      <c r="AV348" s="25">
        <f>SUM(J348,K348,Q348,R348,X348,Y348,AD348,AE348,AF348)</f>
        <v/>
      </c>
      <c r="AW348" s="24" t="n"/>
    </row>
    <row r="349" spans="1:49">
      <c r="A349" s="26" t="n">
        <v>343</v>
      </c>
      <c r="B349" s="26" t="s">
        <v>189</v>
      </c>
      <c r="C349" s="26" t="s">
        <v>190</v>
      </c>
      <c r="D349" s="26" t="s">
        <v>191</v>
      </c>
      <c r="E349" s="26" t="s">
        <v>33</v>
      </c>
      <c r="F349" s="26" t="n"/>
      <c r="G349" s="26" t="n"/>
      <c r="H349" s="26" t="n">
        <v>8</v>
      </c>
      <c r="I349" s="26" t="n">
        <v>8</v>
      </c>
      <c r="J349" s="26" t="n">
        <v>0</v>
      </c>
      <c r="K349" s="26" t="n">
        <v>0</v>
      </c>
      <c r="L349" s="26" t="n">
        <v>8</v>
      </c>
      <c r="M349" s="26" t="n">
        <v>8</v>
      </c>
      <c r="N349" s="26" t="n">
        <v>8</v>
      </c>
      <c r="O349" s="26" t="n">
        <v>8</v>
      </c>
      <c r="P349" s="26" t="n">
        <v>8</v>
      </c>
      <c r="Q349" s="26" t="n">
        <v>0</v>
      </c>
      <c r="R349" s="26" t="n">
        <v>0</v>
      </c>
      <c r="S349" s="26" t="n">
        <v>8</v>
      </c>
      <c r="T349" s="26" t="n">
        <v>8</v>
      </c>
      <c r="U349" s="26" t="n">
        <v>8</v>
      </c>
      <c r="V349" s="26" t="n">
        <v>8</v>
      </c>
      <c r="W349" s="26" t="n">
        <v>8</v>
      </c>
      <c r="X349" s="26" t="n">
        <v>0</v>
      </c>
      <c r="Y349" s="26" t="n">
        <v>0</v>
      </c>
      <c r="Z349" s="26" t="n">
        <v>8</v>
      </c>
      <c r="AA349" s="26" t="n">
        <v>8</v>
      </c>
      <c r="AB349" s="26" t="n">
        <v>8</v>
      </c>
      <c r="AC349" s="26" t="n">
        <v>7</v>
      </c>
      <c r="AD349" s="26" t="n">
        <v>0</v>
      </c>
      <c r="AE349" s="26" t="n">
        <v>0</v>
      </c>
      <c r="AF349" s="26" t="n">
        <v>0</v>
      </c>
      <c r="AG349" s="26" t="n">
        <v>8</v>
      </c>
      <c r="AH349" s="26" t="n">
        <v>8</v>
      </c>
      <c r="AI349" s="26" t="n">
        <v>8</v>
      </c>
      <c r="AJ349" s="26" t="n">
        <v>8</v>
      </c>
      <c r="AK349" s="26" t="n"/>
      <c r="AL349" s="26" t="n"/>
      <c r="AM349" s="26">
        <f>COUNT(IF(SUM(H348)&gt;0,1,"FALSE"),IF(SUM(I348)&gt;0,1,"FALSE"),IF(SUM(J348)&gt;0,1,"FALSE"),IF(SUM(K348)&gt;0,1,"FALSE"),IF(SUM(L348)&gt;0,1,"FALSE"),IF(SUM(M348)&gt;0,1,"FALSE"),IF(SUM(N348)&gt;0,1,"FALSE"),IF(SUM(O348)&gt;0,1,"FALSE"),IF(SUM(P348)&gt;0,1,"FALSE"),IF(SUM(Q348)&gt;0,1,"FALSE"),IF(SUM(R348)&gt;0,1,"FALSE"),IF(SUM(S348)&gt;0,1,"FALSE"),IF(SUM(T348)&gt;0,1,"FALSE"),IF(SUM(U348)&gt;0,1,"FALSE"),IF(SUM(V348)&gt;0,1,"FALSE"),IF(SUM(W348)&gt;0,1,"FALSE"),IF(SUM(X348)&gt;0,1,"FALSE"),IF(SUM(Y348)&gt;0,1,"FALSE"),IF(SUM(Z348)&gt;0,1,"FALSE"),IF(SUM(AA348)&gt;0,1,"FALSE"),IF(SUM(AB348)&gt;0,1,"FALSE"),IF(SUM(AC348)&gt;0,1,"FALSE"),IF(SUM(AD348)&gt;0,1,"FALSE"),IF(SUM(AE348)&gt;0,1,"FALSE"),IF(SUM(AF348)&gt;0,1,"FALSE"),IF(SUM(AG348)&gt;0,1,"FALSE"),IF(SUM(AH348)&gt;0,1,"FALSE"),IF(SUM(AI348)&gt;0,1,"FALSE"),IF(SUM(AJ348)&gt;0,1,"FALSE"))</f>
        <v/>
      </c>
      <c r="AN349" s="26" t="n"/>
      <c r="AO349" s="26">
        <f>MAX(AO348:AO348)</f>
        <v/>
      </c>
      <c r="AP349" s="26">
        <f>MAX(AP348:AP348)</f>
        <v/>
      </c>
      <c r="AQ349" s="26">
        <f>MAX(AQ348:AQ348)</f>
        <v/>
      </c>
      <c r="AR349" s="26">
        <f>MAX(AR348:AR348)</f>
        <v/>
      </c>
      <c r="AS349" s="26">
        <f>SUM(AS348:AS348)</f>
        <v/>
      </c>
      <c r="AT349" s="26">
        <f>SUM(AT348:AT348)</f>
        <v/>
      </c>
      <c r="AU349" s="26">
        <f>SUM(AU348:AU348)</f>
        <v/>
      </c>
      <c r="AV349" s="26">
        <f>SUM(AV348:AV348)</f>
        <v/>
      </c>
      <c r="AW349" s="26">
        <f>SUM(AW348:AW348)</f>
        <v/>
      </c>
    </row>
    <row r="350" spans="1:49">
      <c r="A350" s="24" t="n">
        <v>344</v>
      </c>
      <c r="B350" s="24" t="s">
        <v>192</v>
      </c>
      <c r="C350" s="24" t="s">
        <v>193</v>
      </c>
      <c r="D350" s="24" t="s">
        <v>194</v>
      </c>
      <c r="E350" s="24" t="s">
        <v>31</v>
      </c>
      <c r="F350" s="24" t="s">
        <v>32</v>
      </c>
      <c r="G350" s="24" t="n"/>
      <c r="H350" s="24" t="n"/>
      <c r="I350" s="24" t="n"/>
      <c r="J350" s="24" t="n"/>
      <c r="K350" s="24" t="n"/>
      <c r="L350" s="24" t="n">
        <v>11.9</v>
      </c>
      <c r="M350" s="24" t="n">
        <v>12</v>
      </c>
      <c r="N350" s="24" t="n"/>
      <c r="O350" s="24" t="n"/>
      <c r="P350" s="24" t="n">
        <v>12</v>
      </c>
      <c r="Q350" s="24" t="n">
        <v>12</v>
      </c>
      <c r="R350" s="24" t="n"/>
      <c r="S350" s="24" t="n"/>
      <c r="T350" s="24" t="n"/>
      <c r="U350" s="24" t="n">
        <v>12</v>
      </c>
      <c r="V350" s="24" t="n">
        <v>12</v>
      </c>
      <c r="W350" s="24" t="n"/>
      <c r="X350" s="24" t="n"/>
      <c r="Y350" s="24" t="n"/>
      <c r="Z350" s="24" t="n"/>
      <c r="AA350" s="24" t="n"/>
      <c r="AB350" s="24" t="n"/>
      <c r="AC350" s="24" t="n"/>
      <c r="AD350" s="24" t="n"/>
      <c r="AE350" s="24" t="n">
        <v>12</v>
      </c>
      <c r="AF350" s="24" t="n">
        <v>12</v>
      </c>
      <c r="AG350" s="24" t="n"/>
      <c r="AH350" s="24" t="n"/>
      <c r="AI350" s="24" t="n"/>
      <c r="AJ350" s="24" t="n"/>
      <c r="AK350" s="24" t="n"/>
      <c r="AL350" s="24" t="n"/>
      <c r="AM350" s="25">
        <f>COUNT(H350:AL350)</f>
        <v/>
      </c>
      <c r="AN350" s="24" t="n"/>
      <c r="AO350" s="25">
        <f>COUNTIF(H350:AL350,"О")</f>
        <v/>
      </c>
      <c r="AP350" s="25">
        <f>COUNTIF(H350:AL350,"От")</f>
        <v/>
      </c>
      <c r="AQ350" s="25">
        <f>COUNTIF(H350:AL350,"Б")</f>
        <v/>
      </c>
      <c r="AR350" s="25">
        <f>COUNTIF(H350:AL350,"Н")</f>
        <v/>
      </c>
      <c r="AS350" s="24" t="n"/>
      <c r="AT350" s="25">
        <f>SUM(H350:AL350)</f>
        <v/>
      </c>
      <c r="AU350" s="24" t="n"/>
      <c r="AV350" s="25">
        <f>SUM(J350,K350,Q350,R350,X350,Y350,AD350,AE350,AF350)</f>
        <v/>
      </c>
      <c r="AW350" s="24" t="n"/>
    </row>
    <row r="351" spans="1:49">
      <c r="A351" s="24" t="n">
        <v>345</v>
      </c>
      <c r="B351" s="24" t="s">
        <v>192</v>
      </c>
      <c r="C351" s="24" t="s">
        <v>193</v>
      </c>
      <c r="D351" s="24" t="s">
        <v>194</v>
      </c>
      <c r="E351" s="24" t="s">
        <v>31</v>
      </c>
      <c r="F351" s="24" t="s">
        <v>48</v>
      </c>
      <c r="G351" s="24" t="n"/>
      <c r="H351" s="24" t="n">
        <v>12</v>
      </c>
      <c r="I351" s="24" t="n">
        <v>12</v>
      </c>
      <c r="J351" s="24" t="n"/>
      <c r="K351" s="24" t="n"/>
      <c r="L351" s="24" t="n"/>
      <c r="M351" s="24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  <c r="AG351" s="24" t="n"/>
      <c r="AH351" s="24" t="n"/>
      <c r="AI351" s="24" t="n">
        <v>12</v>
      </c>
      <c r="AJ351" s="24" t="n">
        <v>12</v>
      </c>
      <c r="AK351" s="24" t="n"/>
      <c r="AL351" s="24" t="n"/>
      <c r="AM351" s="24" t="n"/>
      <c r="AN351" s="25">
        <f>COUNT(H351:AL351)</f>
        <v/>
      </c>
      <c r="AO351" s="25">
        <f>COUNTIF(H351:AL351,"О")</f>
        <v/>
      </c>
      <c r="AP351" s="25">
        <f>COUNTIF(H351:AL351,"От")</f>
        <v/>
      </c>
      <c r="AQ351" s="25">
        <f>COUNTIF(H351:AL351,"Б")</f>
        <v/>
      </c>
      <c r="AR351" s="25">
        <f>COUNTIF(H351:AL351,"Н")</f>
        <v/>
      </c>
      <c r="AS351" s="24" t="n"/>
      <c r="AT351" s="24" t="n"/>
      <c r="AU351" s="25">
        <f>SUM(H351:AL351)</f>
        <v/>
      </c>
      <c r="AV351" s="24" t="n"/>
      <c r="AW351" s="25">
        <f>SUM(J351,K351,Q351,R351,X351,Y351,AD351,AE351,AF351)</f>
        <v/>
      </c>
    </row>
    <row r="352" spans="1:49" ht="15.75" customHeight="1" s="55">
      <c r="A352" s="24" t="n">
        <v>346</v>
      </c>
      <c r="B352" s="24" t="s">
        <v>192</v>
      </c>
      <c r="C352" s="24" t="s">
        <v>193</v>
      </c>
      <c r="D352" s="24" t="s">
        <v>194</v>
      </c>
      <c r="E352" s="24" t="s">
        <v>69</v>
      </c>
      <c r="F352" s="24" t="s">
        <v>32</v>
      </c>
      <c r="G352" s="24" t="n"/>
      <c r="H352" s="24" t="n"/>
      <c r="I352" s="24" t="n"/>
      <c r="J352" s="24" t="n"/>
      <c r="K352" s="24" t="n"/>
      <c r="L352" s="27" t="n">
        <v>0.1</v>
      </c>
      <c r="M352" s="24" t="n"/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  <c r="AG352" s="24" t="n"/>
      <c r="AH352" s="24" t="n"/>
      <c r="AI352" s="24" t="n"/>
      <c r="AJ352" s="24" t="n"/>
      <c r="AK352" s="24" t="n"/>
      <c r="AL352" s="24" t="n"/>
      <c r="AM352" s="25">
        <f>COUNT(H352:AL352)</f>
        <v/>
      </c>
      <c r="AN352" s="24" t="n"/>
      <c r="AO352" s="24" t="n"/>
      <c r="AP352" s="24" t="n"/>
      <c r="AQ352" s="24" t="n"/>
      <c r="AR352" s="24" t="n"/>
      <c r="AS352" s="24" t="n"/>
      <c r="AT352" s="25">
        <f>SUM(H352:AL352)</f>
        <v/>
      </c>
      <c r="AU352" s="24" t="n"/>
      <c r="AV352" s="25">
        <f>SUM(J352,K352,Q352,R352,X352,Y352,AD352,AE352,AF352)</f>
        <v/>
      </c>
      <c r="AW352" s="24" t="n"/>
    </row>
    <row r="353" spans="1:49">
      <c r="A353" s="26" t="n">
        <v>347</v>
      </c>
      <c r="B353" s="26" t="s">
        <v>192</v>
      </c>
      <c r="C353" s="26" t="s">
        <v>193</v>
      </c>
      <c r="D353" s="26" t="s">
        <v>194</v>
      </c>
      <c r="E353" s="26" t="s">
        <v>33</v>
      </c>
      <c r="F353" s="26" t="n"/>
      <c r="G353" s="26" t="n"/>
      <c r="H353" s="26" t="n">
        <v>12</v>
      </c>
      <c r="I353" s="26" t="n">
        <v>12</v>
      </c>
      <c r="J353" s="26" t="n"/>
      <c r="K353" s="26" t="n"/>
      <c r="L353" s="26" t="n">
        <v>12</v>
      </c>
      <c r="M353" s="26" t="n">
        <v>12</v>
      </c>
      <c r="N353" s="26" t="n"/>
      <c r="O353" s="26" t="n"/>
      <c r="P353" s="26" t="n">
        <v>12</v>
      </c>
      <c r="Q353" s="26" t="n">
        <v>12</v>
      </c>
      <c r="R353" s="26" t="n"/>
      <c r="S353" s="26" t="n"/>
      <c r="T353" s="26" t="n"/>
      <c r="U353" s="26" t="n">
        <v>12</v>
      </c>
      <c r="V353" s="26" t="n">
        <v>12</v>
      </c>
      <c r="W353" s="26" t="n"/>
      <c r="X353" s="26" t="n"/>
      <c r="Y353" s="26" t="n"/>
      <c r="Z353" s="26" t="n"/>
      <c r="AA353" s="26" t="n"/>
      <c r="AB353" s="26" t="n"/>
      <c r="AC353" s="26" t="n"/>
      <c r="AD353" s="26" t="n"/>
      <c r="AE353" s="26" t="n">
        <v>12</v>
      </c>
      <c r="AF353" s="26" t="n">
        <v>12</v>
      </c>
      <c r="AG353" s="26" t="n"/>
      <c r="AH353" s="26" t="n"/>
      <c r="AI353" s="26" t="n">
        <v>12</v>
      </c>
      <c r="AJ353" s="26" t="n">
        <v>12</v>
      </c>
      <c r="AK353" s="26" t="n"/>
      <c r="AL353" s="26" t="n"/>
      <c r="AM353" s="26">
        <f>COUNT(IF(SUM(L350,L352)&gt;0,1,"FALSE"),IF(SUM(M350)&gt;0,1,"FALSE"),IF(SUM(P350)&gt;0,1,"FALSE"),IF(SUM(Q350)&gt;0,1,"FALSE"),IF(SUM(U350)&gt;0,1,"FALSE"),IF(SUM(V350)&gt;0,1,"FALSE"),IF(SUM(AE350)&gt;0,1,"FALSE"),IF(SUM(AF350)&gt;0,1,"FALSE"))</f>
        <v/>
      </c>
      <c r="AN353" s="26">
        <f>COUNT(IF(SUM(H351)&gt;0,1,"FALSE"),IF(SUM(I351)&gt;0,1,"FALSE"),IF(SUM(AI351)&gt;0,1,"FALSE"),IF(SUM(AJ351)&gt;0,1,"FALSE"))</f>
        <v/>
      </c>
      <c r="AO353" s="26">
        <f>MAX(AO350:AO352)</f>
        <v/>
      </c>
      <c r="AP353" s="26">
        <f>MAX(AP350:AP352)</f>
        <v/>
      </c>
      <c r="AQ353" s="26">
        <f>MAX(AQ350:AQ352)</f>
        <v/>
      </c>
      <c r="AR353" s="26">
        <f>MAX(AR350:AR352)</f>
        <v/>
      </c>
      <c r="AS353" s="26">
        <f>SUM(AS350:AS352)</f>
        <v/>
      </c>
      <c r="AT353" s="26">
        <f>SUM(AT350:AT352)</f>
        <v/>
      </c>
      <c r="AU353" s="26">
        <f>SUM(AU350:AU352)</f>
        <v/>
      </c>
      <c r="AV353" s="26">
        <f>SUM(AV350:AV352)</f>
        <v/>
      </c>
      <c r="AW353" s="26">
        <f>SUM(AW350:AW352)</f>
        <v/>
      </c>
    </row>
    <row r="354" spans="1:49">
      <c r="A354" s="24" t="n">
        <v>348</v>
      </c>
      <c r="B354" s="24" t="s">
        <v>195</v>
      </c>
      <c r="C354" s="24" t="s">
        <v>193</v>
      </c>
      <c r="D354" s="24" t="s">
        <v>196</v>
      </c>
      <c r="E354" s="24" t="s">
        <v>43</v>
      </c>
      <c r="F354" s="24" t="s">
        <v>32</v>
      </c>
      <c r="G354" s="24" t="n"/>
      <c r="H354" s="24" t="n"/>
      <c r="I354" s="24" t="n"/>
      <c r="J354" s="24" t="s">
        <v>7</v>
      </c>
      <c r="K354" s="24" t="s">
        <v>7</v>
      </c>
      <c r="L354" s="24" t="n"/>
      <c r="M354" s="24" t="n"/>
      <c r="N354" s="24" t="n"/>
      <c r="O354" s="24" t="n"/>
      <c r="P354" s="24" t="n"/>
      <c r="Q354" s="24" t="s">
        <v>7</v>
      </c>
      <c r="R354" s="24" t="s">
        <v>7</v>
      </c>
      <c r="S354" s="24" t="n"/>
      <c r="T354" s="24" t="n"/>
      <c r="U354" s="24" t="n"/>
      <c r="V354" s="24" t="n"/>
      <c r="W354" s="24" t="n"/>
      <c r="X354" s="24" t="s">
        <v>7</v>
      </c>
      <c r="Y354" s="24" t="s">
        <v>7</v>
      </c>
      <c r="Z354" s="24" t="n"/>
      <c r="AA354" s="24" t="n"/>
      <c r="AB354" s="24" t="n"/>
      <c r="AC354" s="24" t="n"/>
      <c r="AD354" s="24" t="s">
        <v>7</v>
      </c>
      <c r="AE354" s="24" t="s">
        <v>7</v>
      </c>
      <c r="AF354" s="24" t="s">
        <v>7</v>
      </c>
      <c r="AG354" s="24" t="n"/>
      <c r="AH354" s="24" t="n"/>
      <c r="AI354" s="24" t="n"/>
      <c r="AJ354" s="24" t="n"/>
      <c r="AK354" s="24" t="n"/>
      <c r="AL354" s="24" t="n"/>
      <c r="AM354" s="25">
        <f>COUNT(H354:AL354)</f>
        <v/>
      </c>
      <c r="AN354" s="24" t="n"/>
      <c r="AO354" s="25">
        <f>COUNTIF(H354:AL354,"О")</f>
        <v/>
      </c>
      <c r="AP354" s="25">
        <f>COUNTIF(H354:AL354,"От")</f>
        <v/>
      </c>
      <c r="AQ354" s="25">
        <f>COUNTIF(H354:AL354,"Б")</f>
        <v/>
      </c>
      <c r="AR354" s="25">
        <f>COUNTIF(H354:AL354,"Н")</f>
        <v/>
      </c>
      <c r="AS354" s="24" t="n"/>
      <c r="AT354" s="25">
        <f>SUM(H354:AL354)</f>
        <v/>
      </c>
      <c r="AU354" s="24" t="n"/>
      <c r="AV354" s="25">
        <f>SUM(J354,K354,Q354,R354,X354,Y354,AD354,AE354,AF354)</f>
        <v/>
      </c>
      <c r="AW354" s="24" t="n"/>
    </row>
    <row r="355" spans="1:49" ht="15.75" customHeight="1" s="55">
      <c r="A355" s="24" t="n">
        <v>349</v>
      </c>
      <c r="B355" s="24" t="s">
        <v>195</v>
      </c>
      <c r="C355" s="24" t="s">
        <v>193</v>
      </c>
      <c r="D355" s="24" t="s">
        <v>196</v>
      </c>
      <c r="E355" s="24" t="s">
        <v>65</v>
      </c>
      <c r="F355" s="24" t="s">
        <v>32</v>
      </c>
      <c r="G355" s="24" t="n"/>
      <c r="H355" s="27" t="n">
        <v>2.48175</v>
      </c>
      <c r="I355" s="27" t="n">
        <v>2.41611</v>
      </c>
      <c r="J355" s="24" t="n"/>
      <c r="K355" s="24" t="n"/>
      <c r="L355" s="27" t="n">
        <v>1.79538</v>
      </c>
      <c r="M355" s="27" t="n">
        <v>0.24742</v>
      </c>
      <c r="N355" s="24" t="n"/>
      <c r="O355" s="24" t="n"/>
      <c r="P355" s="24" t="n"/>
      <c r="Q355" s="24" t="n"/>
      <c r="R355" s="24" t="n"/>
      <c r="S355" s="24" t="n"/>
      <c r="T355" s="24" t="n"/>
      <c r="U355" s="24" t="n"/>
      <c r="V355" s="27" t="n">
        <v>0.0868</v>
      </c>
      <c r="W355" s="24" t="n"/>
      <c r="X355" s="24" t="n"/>
      <c r="Y355" s="24" t="n"/>
      <c r="Z355" s="27" t="n">
        <v>0.35398</v>
      </c>
      <c r="AA355" s="24" t="n"/>
      <c r="AB355" s="24" t="n"/>
      <c r="AC355" s="24" t="n"/>
      <c r="AD355" s="24" t="n"/>
      <c r="AE355" s="24" t="n"/>
      <c r="AF355" s="24" t="n"/>
      <c r="AG355" s="24" t="n"/>
      <c r="AH355" s="27" t="n">
        <v>0.92022</v>
      </c>
      <c r="AI355" s="27" t="s">
        <v>253</v>
      </c>
      <c r="AJ355" s="24" t="n"/>
      <c r="AK355" s="24" t="n"/>
      <c r="AL355" s="24" t="n"/>
      <c r="AM355" s="25">
        <f>COUNT(H355:AL355)</f>
        <v/>
      </c>
      <c r="AN355" s="24" t="n"/>
      <c r="AO355" s="24" t="n"/>
      <c r="AP355" s="24" t="n"/>
      <c r="AQ355" s="24" t="n"/>
      <c r="AR355" s="24" t="n"/>
      <c r="AS355" s="24" t="n"/>
      <c r="AT355" s="25">
        <f>SUM(H355:AL355)</f>
        <v/>
      </c>
      <c r="AU355" s="24" t="n"/>
      <c r="AV355" s="25">
        <f>SUM(J355,K355,Q355,R355,X355,Y355,AD355,AE355,AF355)</f>
        <v/>
      </c>
      <c r="AW355" s="24" t="n"/>
    </row>
    <row r="356" spans="1:49" ht="15.75" customHeight="1" s="55">
      <c r="A356" s="24" t="n">
        <v>350</v>
      </c>
      <c r="B356" s="24" t="s">
        <v>195</v>
      </c>
      <c r="C356" s="24" t="s">
        <v>193</v>
      </c>
      <c r="D356" s="24" t="s">
        <v>196</v>
      </c>
      <c r="E356" s="24" t="s">
        <v>168</v>
      </c>
      <c r="F356" s="24" t="s">
        <v>32</v>
      </c>
      <c r="G356" s="24" t="n"/>
      <c r="H356" s="27" t="n">
        <v>5.51825</v>
      </c>
      <c r="I356" s="27" t="n">
        <v>4.81879</v>
      </c>
      <c r="J356" s="24" t="n"/>
      <c r="K356" s="24" t="n"/>
      <c r="L356" s="27" t="n">
        <v>3.44554</v>
      </c>
      <c r="M356" s="27" t="n">
        <v>4.78351</v>
      </c>
      <c r="N356" s="27" t="n">
        <v>8</v>
      </c>
      <c r="O356" s="27" t="n">
        <v>8</v>
      </c>
      <c r="P356" s="27" t="n">
        <v>8</v>
      </c>
      <c r="Q356" s="24" t="n"/>
      <c r="R356" s="24" t="n"/>
      <c r="S356" s="27" t="n">
        <v>8</v>
      </c>
      <c r="T356" s="27" t="n">
        <v>8</v>
      </c>
      <c r="U356" s="27" t="n">
        <v>8</v>
      </c>
      <c r="V356" s="27" t="n">
        <v>7.58047</v>
      </c>
      <c r="W356" s="27" t="n">
        <v>7.86667</v>
      </c>
      <c r="X356" s="24" t="n"/>
      <c r="Y356" s="24" t="n"/>
      <c r="Z356" s="27" t="n">
        <v>7.64602</v>
      </c>
      <c r="AA356" s="27" t="n">
        <v>7.22667</v>
      </c>
      <c r="AB356" s="27" t="n">
        <v>8</v>
      </c>
      <c r="AC356" s="27" t="n">
        <v>7</v>
      </c>
      <c r="AD356" s="24" t="n"/>
      <c r="AE356" s="24" t="n"/>
      <c r="AF356" s="24" t="n"/>
      <c r="AG356" s="27" t="n">
        <v>4.51171</v>
      </c>
      <c r="AH356" s="27" t="n">
        <v>4.17069</v>
      </c>
      <c r="AI356" s="27" t="n">
        <v>1.20223</v>
      </c>
      <c r="AJ356" s="24" t="n"/>
      <c r="AK356" s="24" t="n"/>
      <c r="AL356" s="24" t="n"/>
      <c r="AM356" s="25">
        <f>COUNT(H356:AL356)</f>
        <v/>
      </c>
      <c r="AN356" s="24" t="n"/>
      <c r="AO356" s="24" t="n"/>
      <c r="AP356" s="24" t="n"/>
      <c r="AQ356" s="24" t="n"/>
      <c r="AR356" s="24" t="n"/>
      <c r="AS356" s="24" t="n"/>
      <c r="AT356" s="25">
        <f>SUM(H356:AL356)</f>
        <v/>
      </c>
      <c r="AU356" s="24" t="n"/>
      <c r="AV356" s="25">
        <f>SUM(J356,K356,Q356,R356,X356,Y356,AD356,AE356,AF356)</f>
        <v/>
      </c>
      <c r="AW356" s="24" t="n"/>
    </row>
    <row r="357" spans="1:49" ht="15.75" customHeight="1" s="55">
      <c r="A357" s="24" t="n">
        <v>351</v>
      </c>
      <c r="B357" s="24" t="s">
        <v>195</v>
      </c>
      <c r="C357" s="24" t="s">
        <v>193</v>
      </c>
      <c r="D357" s="24" t="s">
        <v>196</v>
      </c>
      <c r="E357" s="24" t="s">
        <v>69</v>
      </c>
      <c r="F357" s="24" t="s">
        <v>32</v>
      </c>
      <c r="G357" s="24" t="n"/>
      <c r="H357" s="24" t="n"/>
      <c r="I357" s="27" t="n">
        <v>0.7651</v>
      </c>
      <c r="J357" s="24" t="n"/>
      <c r="K357" s="24" t="n"/>
      <c r="L357" s="27" t="n">
        <v>2.54785</v>
      </c>
      <c r="M357" s="27" t="n">
        <v>2.96907</v>
      </c>
      <c r="N357" s="27" t="s">
        <v>254</v>
      </c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  <c r="AG357" s="24" t="n"/>
      <c r="AH357" s="24" t="n"/>
      <c r="AI357" s="24" t="n"/>
      <c r="AJ357" s="24" t="n"/>
      <c r="AK357" s="24" t="n"/>
      <c r="AL357" s="24" t="n"/>
      <c r="AM357" s="25">
        <f>COUNT(H357:AL357)</f>
        <v/>
      </c>
      <c r="AN357" s="24" t="n"/>
      <c r="AO357" s="24" t="n"/>
      <c r="AP357" s="24" t="n"/>
      <c r="AQ357" s="24" t="n"/>
      <c r="AR357" s="24" t="n"/>
      <c r="AS357" s="24" t="n"/>
      <c r="AT357" s="25">
        <f>SUM(H357:AL357)</f>
        <v/>
      </c>
      <c r="AU357" s="24" t="n"/>
      <c r="AV357" s="25">
        <f>SUM(J357,K357,Q357,R357,X357,Y357,AD357,AE357,AF357)</f>
        <v/>
      </c>
      <c r="AW357" s="24" t="n"/>
    </row>
    <row r="358" spans="1:49" ht="15.75" customHeight="1" s="55">
      <c r="A358" s="24" t="n">
        <v>352</v>
      </c>
      <c r="B358" s="24" t="s">
        <v>195</v>
      </c>
      <c r="C358" s="24" t="s">
        <v>193</v>
      </c>
      <c r="D358" s="24" t="s">
        <v>196</v>
      </c>
      <c r="E358" s="24" t="s">
        <v>149</v>
      </c>
      <c r="F358" s="24" t="s">
        <v>32</v>
      </c>
      <c r="G358" s="24" t="n"/>
      <c r="H358" s="24" t="n"/>
      <c r="I358" s="24" t="n"/>
      <c r="J358" s="24" t="n"/>
      <c r="K358" s="24" t="n"/>
      <c r="L358" s="27" t="n">
        <v>0.21122</v>
      </c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  <c r="AG358" s="24" t="n"/>
      <c r="AH358" s="24" t="n"/>
      <c r="AI358" s="24" t="n"/>
      <c r="AJ358" s="24" t="n"/>
      <c r="AK358" s="24" t="n"/>
      <c r="AL358" s="24" t="n"/>
      <c r="AM358" s="25">
        <f>COUNT(H358:AL358)</f>
        <v/>
      </c>
      <c r="AN358" s="24" t="n"/>
      <c r="AO358" s="24" t="n"/>
      <c r="AP358" s="24" t="n"/>
      <c r="AQ358" s="24" t="n"/>
      <c r="AR358" s="24" t="n"/>
      <c r="AS358" s="24" t="n"/>
      <c r="AT358" s="25">
        <f>SUM(H358:AL358)</f>
        <v/>
      </c>
      <c r="AU358" s="24" t="n"/>
      <c r="AV358" s="25">
        <f>SUM(J358,K358,Q358,R358,X358,Y358,AD358,AE358,AF358)</f>
        <v/>
      </c>
      <c r="AW358" s="24" t="n"/>
    </row>
    <row r="359" spans="1:49" ht="15.75" customHeight="1" s="55">
      <c r="A359" s="24" t="n">
        <v>353</v>
      </c>
      <c r="B359" s="24" t="s">
        <v>195</v>
      </c>
      <c r="C359" s="24" t="s">
        <v>193</v>
      </c>
      <c r="D359" s="24" t="s">
        <v>196</v>
      </c>
      <c r="E359" s="24" t="s">
        <v>77</v>
      </c>
      <c r="F359" s="24" t="s">
        <v>32</v>
      </c>
      <c r="G359" s="2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7" t="n">
        <v>0.217</v>
      </c>
      <c r="W359" s="24" t="n"/>
      <c r="X359" s="24" t="n"/>
      <c r="Y359" s="24" t="n"/>
      <c r="Z359" s="24" t="n"/>
      <c r="AA359" s="24" t="n"/>
      <c r="AB359" s="24" t="n"/>
      <c r="AC359" s="24" t="n"/>
      <c r="AD359" s="24" t="n"/>
      <c r="AE359" s="24" t="n"/>
      <c r="AF359" s="24" t="n"/>
      <c r="AG359" s="24" t="n"/>
      <c r="AH359" s="24" t="n"/>
      <c r="AI359" s="24" t="n"/>
      <c r="AJ359" s="27" t="n">
        <v>3.91837</v>
      </c>
      <c r="AK359" s="24" t="n"/>
      <c r="AL359" s="24" t="n"/>
      <c r="AM359" s="25">
        <f>COUNT(H359:AL359)</f>
        <v/>
      </c>
      <c r="AN359" s="24" t="n"/>
      <c r="AO359" s="24" t="n"/>
      <c r="AP359" s="24" t="n"/>
      <c r="AQ359" s="24" t="n"/>
      <c r="AR359" s="24" t="n"/>
      <c r="AS359" s="24" t="n"/>
      <c r="AT359" s="25">
        <f>SUM(H359:AL359)</f>
        <v/>
      </c>
      <c r="AU359" s="24" t="n"/>
      <c r="AV359" s="25">
        <f>SUM(J359,K359,Q359,R359,X359,Y359,AD359,AE359,AF359)</f>
        <v/>
      </c>
      <c r="AW359" s="24" t="n"/>
    </row>
    <row r="360" spans="1:49" ht="15.75" customHeight="1" s="55">
      <c r="A360" s="24" t="n">
        <v>354</v>
      </c>
      <c r="B360" s="24" t="s">
        <v>195</v>
      </c>
      <c r="C360" s="24" t="s">
        <v>193</v>
      </c>
      <c r="D360" s="24" t="s">
        <v>196</v>
      </c>
      <c r="E360" s="24" t="s">
        <v>105</v>
      </c>
      <c r="F360" s="24" t="s">
        <v>32</v>
      </c>
      <c r="G360" s="24" t="n"/>
      <c r="H360" s="24" t="n"/>
      <c r="I360" s="24" t="n"/>
      <c r="J360" s="24" t="n"/>
      <c r="K360" s="24" t="n"/>
      <c r="L360" s="24" t="n"/>
      <c r="M360" s="24" t="n"/>
      <c r="N360" s="24" t="n"/>
      <c r="O360" s="24" t="n"/>
      <c r="P360" s="24" t="n"/>
      <c r="Q360" s="24" t="n"/>
      <c r="R360" s="24" t="n"/>
      <c r="S360" s="24" t="n"/>
      <c r="T360" s="24" t="n"/>
      <c r="U360" s="24" t="n"/>
      <c r="V360" s="27" t="n">
        <v>0.11573</v>
      </c>
      <c r="W360" s="27" t="n">
        <v>0.01481</v>
      </c>
      <c r="X360" s="24" t="n"/>
      <c r="Y360" s="24" t="n"/>
      <c r="Z360" s="24" t="n"/>
      <c r="AA360" s="24" t="n"/>
      <c r="AB360" s="24" t="n"/>
      <c r="AC360" s="24" t="n"/>
      <c r="AD360" s="24" t="n"/>
      <c r="AE360" s="24" t="n"/>
      <c r="AF360" s="24" t="n"/>
      <c r="AG360" s="24" t="n"/>
      <c r="AH360" s="24" t="n"/>
      <c r="AI360" s="24" t="n"/>
      <c r="AJ360" s="24" t="n"/>
      <c r="AK360" s="24" t="n"/>
      <c r="AL360" s="24" t="n"/>
      <c r="AM360" s="25">
        <f>COUNT(H360:AL360)</f>
        <v/>
      </c>
      <c r="AN360" s="24" t="n"/>
      <c r="AO360" s="24" t="n"/>
      <c r="AP360" s="24" t="n"/>
      <c r="AQ360" s="24" t="n"/>
      <c r="AR360" s="24" t="n"/>
      <c r="AS360" s="24" t="n"/>
      <c r="AT360" s="25">
        <f>SUM(H360:AL360)</f>
        <v/>
      </c>
      <c r="AU360" s="24" t="n"/>
      <c r="AV360" s="25">
        <f>SUM(J360,K360,Q360,R360,X360,Y360,AD360,AE360,AF360)</f>
        <v/>
      </c>
      <c r="AW360" s="24" t="n"/>
    </row>
    <row r="361" spans="1:49" ht="15.75" customHeight="1" s="55">
      <c r="A361" s="24" t="n">
        <v>355</v>
      </c>
      <c r="B361" s="24" t="s">
        <v>195</v>
      </c>
      <c r="C361" s="24" t="s">
        <v>193</v>
      </c>
      <c r="D361" s="24" t="s">
        <v>196</v>
      </c>
      <c r="E361" s="24" t="s">
        <v>135</v>
      </c>
      <c r="F361" s="24" t="s">
        <v>32</v>
      </c>
      <c r="G361" s="24" t="n"/>
      <c r="H361" s="24" t="n"/>
      <c r="I361" s="24" t="n"/>
      <c r="J361" s="24" t="n"/>
      <c r="K361" s="24" t="n"/>
      <c r="L361" s="24" t="n"/>
      <c r="M361" s="24" t="n"/>
      <c r="N361" s="24" t="n"/>
      <c r="O361" s="24" t="n"/>
      <c r="P361" s="24" t="n"/>
      <c r="Q361" s="24" t="n"/>
      <c r="R361" s="24" t="n"/>
      <c r="S361" s="24" t="n"/>
      <c r="T361" s="24" t="n"/>
      <c r="U361" s="24" t="n"/>
      <c r="V361" s="24" t="n"/>
      <c r="W361" s="27" t="n">
        <v>0.11852</v>
      </c>
      <c r="X361" s="24" t="n"/>
      <c r="Y361" s="24" t="n"/>
      <c r="Z361" s="24" t="n"/>
      <c r="AA361" s="24" t="n"/>
      <c r="AB361" s="24" t="n"/>
      <c r="AC361" s="24" t="n"/>
      <c r="AD361" s="24" t="n"/>
      <c r="AE361" s="24" t="n"/>
      <c r="AF361" s="24" t="n"/>
      <c r="AG361" s="24" t="n"/>
      <c r="AH361" s="24" t="n"/>
      <c r="AI361" s="24" t="n"/>
      <c r="AJ361" s="24" t="n"/>
      <c r="AK361" s="24" t="n"/>
      <c r="AL361" s="24" t="n"/>
      <c r="AM361" s="25">
        <f>COUNT(H361:AL361)</f>
        <v/>
      </c>
      <c r="AN361" s="24" t="n"/>
      <c r="AO361" s="24" t="n"/>
      <c r="AP361" s="24" t="n"/>
      <c r="AQ361" s="24" t="n"/>
      <c r="AR361" s="24" t="n"/>
      <c r="AS361" s="24" t="n"/>
      <c r="AT361" s="25">
        <f>SUM(H361:AL361)</f>
        <v/>
      </c>
      <c r="AU361" s="24" t="n"/>
      <c r="AV361" s="25">
        <f>SUM(J361,K361,Q361,R361,X361,Y361,AD361,AE361,AF361)</f>
        <v/>
      </c>
      <c r="AW361" s="24" t="n"/>
    </row>
    <row r="362" spans="1:49" ht="15.75" customHeight="1" s="55">
      <c r="A362" s="24" t="n">
        <v>356</v>
      </c>
      <c r="B362" s="24" t="s">
        <v>195</v>
      </c>
      <c r="C362" s="24" t="s">
        <v>193</v>
      </c>
      <c r="D362" s="24" t="s">
        <v>196</v>
      </c>
      <c r="E362" s="24" t="s">
        <v>169</v>
      </c>
      <c r="F362" s="24" t="s">
        <v>32</v>
      </c>
      <c r="G362" s="24" t="n"/>
      <c r="H362" s="24" t="n"/>
      <c r="I362" s="24" t="n"/>
      <c r="J362" s="24" t="n"/>
      <c r="K362" s="24" t="n"/>
      <c r="L362" s="24" t="n"/>
      <c r="M362" s="24" t="n"/>
      <c r="N362" s="24" t="n"/>
      <c r="O362" s="24" t="n"/>
      <c r="P362" s="24" t="n"/>
      <c r="Q362" s="24" t="n"/>
      <c r="R362" s="24" t="n"/>
      <c r="S362" s="24" t="n"/>
      <c r="T362" s="24" t="n"/>
      <c r="U362" s="24" t="n"/>
      <c r="V362" s="24" t="n"/>
      <c r="W362" s="24" t="n"/>
      <c r="X362" s="24" t="n"/>
      <c r="Y362" s="24" t="n"/>
      <c r="Z362" s="24" t="n"/>
      <c r="AA362" s="27" t="n">
        <v>0.77333</v>
      </c>
      <c r="AB362" s="24" t="n"/>
      <c r="AC362" s="24" t="n"/>
      <c r="AD362" s="24" t="n"/>
      <c r="AE362" s="24" t="n"/>
      <c r="AF362" s="24" t="n"/>
      <c r="AG362" s="24" t="n"/>
      <c r="AH362" s="24" t="n"/>
      <c r="AI362" s="24" t="n"/>
      <c r="AJ362" s="24" t="n"/>
      <c r="AK362" s="24" t="n"/>
      <c r="AL362" s="24" t="n"/>
      <c r="AM362" s="25">
        <f>COUNT(H362:AL362)</f>
        <v/>
      </c>
      <c r="AN362" s="24" t="n"/>
      <c r="AO362" s="24" t="n"/>
      <c r="AP362" s="24" t="n"/>
      <c r="AQ362" s="24" t="n"/>
      <c r="AR362" s="24" t="n"/>
      <c r="AS362" s="24" t="n"/>
      <c r="AT362" s="25">
        <f>SUM(H362:AL362)</f>
        <v/>
      </c>
      <c r="AU362" s="24" t="n"/>
      <c r="AV362" s="25">
        <f>SUM(J362,K362,Q362,R362,X362,Y362,AD362,AE362,AF362)</f>
        <v/>
      </c>
      <c r="AW362" s="24" t="n"/>
    </row>
    <row r="363" spans="1:49" ht="15.75" customHeight="1" s="55">
      <c r="A363" s="24" t="n">
        <v>357</v>
      </c>
      <c r="B363" s="24" t="s">
        <v>195</v>
      </c>
      <c r="C363" s="24" t="s">
        <v>193</v>
      </c>
      <c r="D363" s="24" t="s">
        <v>196</v>
      </c>
      <c r="E363" s="24" t="s">
        <v>199</v>
      </c>
      <c r="F363" s="24" t="s">
        <v>32</v>
      </c>
      <c r="G363" s="24" t="n"/>
      <c r="H363" s="24" t="n"/>
      <c r="I363" s="24" t="n"/>
      <c r="J363" s="24" t="n"/>
      <c r="K363" s="24" t="n"/>
      <c r="L363" s="24" t="n"/>
      <c r="M363" s="24" t="n"/>
      <c r="N363" s="24" t="n"/>
      <c r="O363" s="24" t="n"/>
      <c r="P363" s="24" t="n"/>
      <c r="Q363" s="24" t="n"/>
      <c r="R363" s="24" t="n"/>
      <c r="S363" s="24" t="n"/>
      <c r="T363" s="24" t="n"/>
      <c r="U363" s="24" t="n"/>
      <c r="V363" s="24" t="n"/>
      <c r="W363" s="24" t="n"/>
      <c r="X363" s="24" t="n"/>
      <c r="Y363" s="24" t="n"/>
      <c r="Z363" s="24" t="n"/>
      <c r="AA363" s="24" t="n"/>
      <c r="AB363" s="24" t="n"/>
      <c r="AC363" s="24" t="n"/>
      <c r="AD363" s="24" t="n"/>
      <c r="AE363" s="24" t="n"/>
      <c r="AF363" s="24" t="n"/>
      <c r="AG363" s="27" t="n">
        <v>3.48829</v>
      </c>
      <c r="AH363" s="27" t="n">
        <v>2.90909</v>
      </c>
      <c r="AI363" s="27" t="n">
        <v>6.79777</v>
      </c>
      <c r="AJ363" s="27" t="n">
        <v>4.08163</v>
      </c>
      <c r="AK363" s="24" t="n"/>
      <c r="AL363" s="24" t="n"/>
      <c r="AM363" s="25">
        <f>COUNT(H363:AL363)</f>
        <v/>
      </c>
      <c r="AN363" s="24" t="n"/>
      <c r="AO363" s="24" t="n"/>
      <c r="AP363" s="24" t="n"/>
      <c r="AQ363" s="24" t="n"/>
      <c r="AR363" s="24" t="n"/>
      <c r="AS363" s="24" t="n"/>
      <c r="AT363" s="25">
        <f>SUM(H363:AL363)</f>
        <v/>
      </c>
      <c r="AU363" s="24" t="n"/>
      <c r="AV363" s="25">
        <f>SUM(J363,K363,Q363,R363,X363,Y363,AD363,AE363,AF363)</f>
        <v/>
      </c>
      <c r="AW363" s="24" t="n"/>
    </row>
    <row r="364" spans="1:49">
      <c r="A364" s="26" t="n">
        <v>358</v>
      </c>
      <c r="B364" s="26" t="s">
        <v>195</v>
      </c>
      <c r="C364" s="26" t="s">
        <v>193</v>
      </c>
      <c r="D364" s="26" t="s">
        <v>196</v>
      </c>
      <c r="E364" s="26" t="s">
        <v>33</v>
      </c>
      <c r="F364" s="26" t="n"/>
      <c r="G364" s="26" t="n"/>
      <c r="H364" s="26" t="n">
        <v>8</v>
      </c>
      <c r="I364" s="26" t="n">
        <v>8</v>
      </c>
      <c r="J364" s="26" t="n">
        <v>0</v>
      </c>
      <c r="K364" s="26" t="n">
        <v>0</v>
      </c>
      <c r="L364" s="26" t="n">
        <v>8</v>
      </c>
      <c r="M364" s="26" t="n">
        <v>8</v>
      </c>
      <c r="N364" s="26" t="n">
        <v>8</v>
      </c>
      <c r="O364" s="26" t="n">
        <v>8</v>
      </c>
      <c r="P364" s="26" t="n">
        <v>8</v>
      </c>
      <c r="Q364" s="26" t="n">
        <v>0</v>
      </c>
      <c r="R364" s="26" t="n">
        <v>0</v>
      </c>
      <c r="S364" s="26" t="n">
        <v>8</v>
      </c>
      <c r="T364" s="26" t="n">
        <v>8</v>
      </c>
      <c r="U364" s="26" t="n">
        <v>8</v>
      </c>
      <c r="V364" s="26" t="n">
        <v>8</v>
      </c>
      <c r="W364" s="26" t="n">
        <v>8</v>
      </c>
      <c r="X364" s="26" t="n">
        <v>0</v>
      </c>
      <c r="Y364" s="26" t="n">
        <v>0</v>
      </c>
      <c r="Z364" s="26" t="n">
        <v>8</v>
      </c>
      <c r="AA364" s="26" t="n">
        <v>8</v>
      </c>
      <c r="AB364" s="26" t="n">
        <v>8</v>
      </c>
      <c r="AC364" s="26" t="n">
        <v>7</v>
      </c>
      <c r="AD364" s="26" t="n">
        <v>0</v>
      </c>
      <c r="AE364" s="26" t="n">
        <v>0</v>
      </c>
      <c r="AF364" s="26" t="n">
        <v>0</v>
      </c>
      <c r="AG364" s="26" t="n">
        <v>8</v>
      </c>
      <c r="AH364" s="26" t="n">
        <v>8</v>
      </c>
      <c r="AI364" s="26" t="n">
        <v>8</v>
      </c>
      <c r="AJ364" s="26" t="n">
        <v>8</v>
      </c>
      <c r="AK364" s="26" t="n"/>
      <c r="AL364" s="26" t="n"/>
      <c r="AM364" s="26">
        <f>COUNT(IF(SUM(H356,H355,H354)&gt;0,1,"FALSE"),IF(SUM(I356,I355,I354,I357)&gt;0,1,"FALSE"),IF(SUM(J355,J356,J354)&gt;0,1,"FALSE"),IF(SUM(K356,K354,K355)&gt;0,1,"FALSE"),IF(SUM(L355,L356,L354,L358,L357)&gt;0,1,"FALSE"),IF(SUM(M357,M354,M355,M356)&gt;0,1,"FALSE"),IF(SUM(N354,N356,N357)&gt;0,1,"FALSE"),IF(SUM(O356,O354)&gt;0,1,"FALSE"),IF(SUM(P356,P354)&gt;0,1,"FALSE"),IF(SUM(Q354,Q356)&gt;0,1,"FALSE"),IF(SUM(R354,R356)&gt;0,1,"FALSE"),IF(SUM(S356,S354)&gt;0,1,"FALSE"),IF(SUM(T356,T354)&gt;0,1,"FALSE"),IF(SUM(U354,U356)&gt;0,1,"FALSE"),IF(SUM(V354,V359,V360,V356,V355)&gt;0,1,"FALSE"),IF(SUM(W356,W361,W354,W360)&gt;0,1,"FALSE"),IF(SUM(X356,X354)&gt;0,1,"FALSE"),IF(SUM(Y354,Y356)&gt;0,1,"FALSE"),IF(SUM(Z355,Z354,Z356)&gt;0,1,"FALSE"),IF(SUM(AA356,AA354,AA362)&gt;0,1,"FALSE"),IF(SUM(AB356,AB354)&gt;0,1,"FALSE"),IF(SUM(AC354,AC356)&gt;0,1,"FALSE"),IF(SUM(AD356,AD354)&gt;0,1,"FALSE"),IF(SUM(AE354,AE356)&gt;0,1,"FALSE"),IF(SUM(AF356,AF354)&gt;0,1,"FALSE"),IF(SUM(AG356,AG363,AG354)&gt;0,1,"FALSE"),IF(SUM(AH363,AH354,AH356,AH355)&gt;0,1,"FALSE"),IF(SUM(AI355,AI363,AI354,AI356)&gt;0,1,"FALSE"),IF(SUM(AJ363,AJ359,AJ354)&gt;0,1,"FALSE"))</f>
        <v/>
      </c>
      <c r="AN364" s="26" t="n"/>
      <c r="AO364" s="26">
        <f>MAX(AO354:AO363)</f>
        <v/>
      </c>
      <c r="AP364" s="26">
        <f>MAX(AP354:AP363)</f>
        <v/>
      </c>
      <c r="AQ364" s="26">
        <f>MAX(AQ354:AQ363)</f>
        <v/>
      </c>
      <c r="AR364" s="26">
        <f>MAX(AR354:AR363)</f>
        <v/>
      </c>
      <c r="AS364" s="26">
        <f>SUM(AS354:AS363)</f>
        <v/>
      </c>
      <c r="AT364" s="26">
        <f>SUM(AT354:AT363)</f>
        <v/>
      </c>
      <c r="AU364" s="26">
        <f>SUM(AU354:AU363)</f>
        <v/>
      </c>
      <c r="AV364" s="26">
        <f>SUM(AV354:AV363)</f>
        <v/>
      </c>
      <c r="AW364" s="26">
        <f>SUM(AW354:AW363)</f>
        <v/>
      </c>
    </row>
    <row r="365" spans="1:49">
      <c r="A365" s="24" t="n">
        <v>359</v>
      </c>
      <c r="B365" s="24" t="s">
        <v>200</v>
      </c>
      <c r="C365" s="24" t="s">
        <v>193</v>
      </c>
      <c r="D365" s="24" t="s">
        <v>194</v>
      </c>
      <c r="E365" s="24" t="s">
        <v>31</v>
      </c>
      <c r="F365" s="24" t="s">
        <v>32</v>
      </c>
      <c r="G365" s="24" t="n"/>
      <c r="H365" s="24" t="n"/>
      <c r="I365" s="24" t="n"/>
      <c r="J365" s="24" t="n">
        <v>12</v>
      </c>
      <c r="K365" s="24" t="n">
        <v>12</v>
      </c>
      <c r="L365" s="24" t="n"/>
      <c r="M365" s="24" t="n"/>
      <c r="N365" s="24" t="n">
        <v>12</v>
      </c>
      <c r="O365" s="24" t="n">
        <v>12</v>
      </c>
      <c r="P365" s="24" t="n"/>
      <c r="Q365" s="24" t="n"/>
      <c r="R365" s="24" t="n">
        <v>12</v>
      </c>
      <c r="S365" s="24" t="n"/>
      <c r="T365" s="24" t="n"/>
      <c r="U365" s="24" t="n"/>
      <c r="V365" s="24" t="n"/>
      <c r="W365" s="24" t="n"/>
      <c r="X365" s="24" t="n"/>
      <c r="Y365" s="24" t="n"/>
      <c r="Z365" s="24" t="n"/>
      <c r="AA365" s="24" t="n"/>
      <c r="AB365" s="24" t="n"/>
      <c r="AC365" s="24" t="n"/>
      <c r="AD365" s="24" t="n"/>
      <c r="AE365" s="24" t="n"/>
      <c r="AF365" s="24" t="n"/>
      <c r="AG365" s="24" t="n"/>
      <c r="AH365" s="24" t="n"/>
      <c r="AI365" s="24" t="n"/>
      <c r="AJ365" s="24" t="n"/>
      <c r="AK365" s="24" t="n"/>
      <c r="AL365" s="24" t="n"/>
      <c r="AM365" s="25">
        <f>COUNT(H365:AL365)</f>
        <v/>
      </c>
      <c r="AN365" s="24" t="n"/>
      <c r="AO365" s="25">
        <f>COUNTIF(H365:AL365,"О")</f>
        <v/>
      </c>
      <c r="AP365" s="25">
        <f>COUNTIF(H365:AL365,"От")</f>
        <v/>
      </c>
      <c r="AQ365" s="25">
        <f>COUNTIF(H365:AL365,"Б")</f>
        <v/>
      </c>
      <c r="AR365" s="25">
        <f>COUNTIF(H365:AL365,"Н")</f>
        <v/>
      </c>
      <c r="AS365" s="24" t="n"/>
      <c r="AT365" s="25">
        <f>SUM(H365:AL365)</f>
        <v/>
      </c>
      <c r="AU365" s="24" t="n"/>
      <c r="AV365" s="25">
        <f>SUM(J365,K365,Q365,R365,X365,Y365,AD365,AE365,AF365)</f>
        <v/>
      </c>
      <c r="AW365" s="24" t="n"/>
    </row>
    <row r="366" spans="1:49">
      <c r="A366" s="24" t="n">
        <v>360</v>
      </c>
      <c r="B366" s="24" t="s">
        <v>200</v>
      </c>
      <c r="C366" s="24" t="s">
        <v>193</v>
      </c>
      <c r="D366" s="24" t="s">
        <v>194</v>
      </c>
      <c r="E366" s="24" t="s">
        <v>31</v>
      </c>
      <c r="F366" s="24" t="s">
        <v>48</v>
      </c>
      <c r="G366" s="24" t="n"/>
      <c r="H366" s="24" t="n"/>
      <c r="I366" s="24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>
        <v>12</v>
      </c>
      <c r="Z366" s="24" t="n">
        <v>12</v>
      </c>
      <c r="AA366" s="24" t="n"/>
      <c r="AB366" s="24" t="n"/>
      <c r="AC366" s="24" t="n">
        <v>12</v>
      </c>
      <c r="AD366" s="24" t="n">
        <v>12</v>
      </c>
      <c r="AE366" s="24" t="n"/>
      <c r="AF366" s="24" t="n"/>
      <c r="AG366" s="24" t="n">
        <v>12</v>
      </c>
      <c r="AH366" s="24" t="n">
        <v>12</v>
      </c>
      <c r="AI366" s="24" t="n"/>
      <c r="AJ366" s="24" t="n"/>
      <c r="AK366" s="24" t="n"/>
      <c r="AL366" s="24" t="n"/>
      <c r="AM366" s="24" t="n"/>
      <c r="AN366" s="25">
        <f>COUNT(H366:AL366)</f>
        <v/>
      </c>
      <c r="AO366" s="25">
        <f>COUNTIF(H366:AL366,"О")</f>
        <v/>
      </c>
      <c r="AP366" s="25">
        <f>COUNTIF(H366:AL366,"От")</f>
        <v/>
      </c>
      <c r="AQ366" s="25">
        <f>COUNTIF(H366:AL366,"Б")</f>
        <v/>
      </c>
      <c r="AR366" s="25">
        <f>COUNTIF(H366:AL366,"Н")</f>
        <v/>
      </c>
      <c r="AS366" s="24" t="n"/>
      <c r="AT366" s="24" t="n"/>
      <c r="AU366" s="25">
        <f>SUM(H366:AL366)</f>
        <v/>
      </c>
      <c r="AV366" s="24" t="n"/>
      <c r="AW366" s="25">
        <f>SUM(J366,K366,Q366,R366,X366,Y366,AD366,AE366,AF366)</f>
        <v/>
      </c>
    </row>
    <row r="367" spans="1:49">
      <c r="A367" s="26" t="n">
        <v>361</v>
      </c>
      <c r="B367" s="26" t="s">
        <v>200</v>
      </c>
      <c r="C367" s="26" t="s">
        <v>193</v>
      </c>
      <c r="D367" s="26" t="s">
        <v>194</v>
      </c>
      <c r="E367" s="26" t="s">
        <v>33</v>
      </c>
      <c r="F367" s="26" t="n"/>
      <c r="G367" s="26" t="n"/>
      <c r="H367" s="26" t="n"/>
      <c r="I367" s="26" t="n"/>
      <c r="J367" s="26" t="n">
        <v>12</v>
      </c>
      <c r="K367" s="26" t="n">
        <v>12</v>
      </c>
      <c r="L367" s="26" t="n"/>
      <c r="M367" s="26" t="n"/>
      <c r="N367" s="26" t="n">
        <v>12</v>
      </c>
      <c r="O367" s="26" t="n">
        <v>12</v>
      </c>
      <c r="P367" s="26" t="n"/>
      <c r="Q367" s="26" t="n"/>
      <c r="R367" s="26" t="n">
        <v>12</v>
      </c>
      <c r="S367" s="26" t="n"/>
      <c r="T367" s="26" t="n"/>
      <c r="U367" s="26" t="n"/>
      <c r="V367" s="26" t="n"/>
      <c r="W367" s="26" t="n"/>
      <c r="X367" s="26" t="n"/>
      <c r="Y367" s="26" t="n">
        <v>12</v>
      </c>
      <c r="Z367" s="26" t="n">
        <v>12</v>
      </c>
      <c r="AA367" s="26" t="n"/>
      <c r="AB367" s="26" t="n"/>
      <c r="AC367" s="26" t="n">
        <v>12</v>
      </c>
      <c r="AD367" s="26" t="n">
        <v>12</v>
      </c>
      <c r="AE367" s="26" t="n"/>
      <c r="AF367" s="26" t="n"/>
      <c r="AG367" s="26" t="n">
        <v>12</v>
      </c>
      <c r="AH367" s="26" t="n">
        <v>12</v>
      </c>
      <c r="AI367" s="26" t="n"/>
      <c r="AJ367" s="26" t="n"/>
      <c r="AK367" s="26" t="n"/>
      <c r="AL367" s="26" t="n"/>
      <c r="AM367" s="26">
        <f>COUNT(IF(SUM(J365)&gt;0,1,"FALSE"),IF(SUM(K365)&gt;0,1,"FALSE"),IF(SUM(N365)&gt;0,1,"FALSE"),IF(SUM(O365)&gt;0,1,"FALSE"),IF(SUM(R365)&gt;0,1,"FALSE"))</f>
        <v/>
      </c>
      <c r="AN367" s="26">
        <f>COUNT(IF(SUM(Y366)&gt;0,1,"FALSE"),IF(SUM(Z366)&gt;0,1,"FALSE"),IF(SUM(AC366)&gt;0,1,"FALSE"),IF(SUM(AD366)&gt;0,1,"FALSE"),IF(SUM(AG366)&gt;0,1,"FALSE"),IF(SUM(AH366)&gt;0,1,"FALSE"))</f>
        <v/>
      </c>
      <c r="AO367" s="26">
        <f>MAX(AO365:AO366)</f>
        <v/>
      </c>
      <c r="AP367" s="26">
        <f>MAX(AP365:AP366)</f>
        <v/>
      </c>
      <c r="AQ367" s="26">
        <f>MAX(AQ365:AQ366)</f>
        <v/>
      </c>
      <c r="AR367" s="26">
        <f>MAX(AR365:AR366)</f>
        <v/>
      </c>
      <c r="AS367" s="26">
        <f>SUM(AS365:AS366)</f>
        <v/>
      </c>
      <c r="AT367" s="26">
        <f>SUM(AT365:AT366)</f>
        <v/>
      </c>
      <c r="AU367" s="26">
        <f>SUM(AU365:AU366)</f>
        <v/>
      </c>
      <c r="AV367" s="26">
        <f>SUM(AV365:AV366)</f>
        <v/>
      </c>
      <c r="AW367" s="26">
        <f>SUM(AW365:AW366)</f>
        <v/>
      </c>
    </row>
    <row r="368" spans="1:49">
      <c r="A368" s="24" t="n">
        <v>362</v>
      </c>
      <c r="B368" s="24" t="s">
        <v>201</v>
      </c>
      <c r="C368" s="24" t="s">
        <v>193</v>
      </c>
      <c r="D368" s="24" t="s">
        <v>163</v>
      </c>
      <c r="E368" s="24" t="s">
        <v>31</v>
      </c>
      <c r="F368" s="24" t="s">
        <v>32</v>
      </c>
      <c r="G368" s="24" t="n"/>
      <c r="H368" s="24" t="n">
        <v>8</v>
      </c>
      <c r="I368" s="24" t="n">
        <v>8</v>
      </c>
      <c r="J368" s="24" t="s">
        <v>7</v>
      </c>
      <c r="K368" s="24" t="s">
        <v>7</v>
      </c>
      <c r="L368" s="24" t="n">
        <v>8</v>
      </c>
      <c r="M368" s="24" t="n">
        <v>8</v>
      </c>
      <c r="N368" s="24" t="n">
        <v>8</v>
      </c>
      <c r="O368" s="24" t="n">
        <v>8</v>
      </c>
      <c r="P368" s="24" t="n">
        <v>8</v>
      </c>
      <c r="Q368" s="24" t="s">
        <v>7</v>
      </c>
      <c r="R368" s="24" t="s">
        <v>7</v>
      </c>
      <c r="S368" s="24" t="n">
        <v>8</v>
      </c>
      <c r="T368" s="24" t="n">
        <v>8</v>
      </c>
      <c r="U368" s="24" t="n">
        <v>8</v>
      </c>
      <c r="V368" s="24" t="n">
        <v>8</v>
      </c>
      <c r="W368" s="24" t="n">
        <v>8</v>
      </c>
      <c r="X368" s="24" t="s">
        <v>7</v>
      </c>
      <c r="Y368" s="24" t="s">
        <v>7</v>
      </c>
      <c r="Z368" s="24" t="n">
        <v>8</v>
      </c>
      <c r="AA368" s="24" t="n">
        <v>8</v>
      </c>
      <c r="AB368" s="24" t="n">
        <v>8</v>
      </c>
      <c r="AC368" s="24" t="n">
        <v>7</v>
      </c>
      <c r="AD368" s="24" t="s">
        <v>7</v>
      </c>
      <c r="AE368" s="24" t="s">
        <v>7</v>
      </c>
      <c r="AF368" s="24" t="s">
        <v>7</v>
      </c>
      <c r="AG368" s="24" t="n">
        <v>8</v>
      </c>
      <c r="AH368" s="24" t="n">
        <v>8</v>
      </c>
      <c r="AI368" s="24" t="n">
        <v>8</v>
      </c>
      <c r="AJ368" s="24" t="n">
        <v>8</v>
      </c>
      <c r="AK368" s="24" t="n"/>
      <c r="AL368" s="24" t="n"/>
      <c r="AM368" s="25">
        <f>COUNT(H368:AL368)</f>
        <v/>
      </c>
      <c r="AN368" s="24" t="n"/>
      <c r="AO368" s="25">
        <f>COUNTIF(H368:AL368,"О")</f>
        <v/>
      </c>
      <c r="AP368" s="25">
        <f>COUNTIF(H368:AL368,"От")</f>
        <v/>
      </c>
      <c r="AQ368" s="25">
        <f>COUNTIF(H368:AL368,"Б")</f>
        <v/>
      </c>
      <c r="AR368" s="25">
        <f>COUNTIF(H368:AL368,"Н")</f>
        <v/>
      </c>
      <c r="AS368" s="24" t="n"/>
      <c r="AT368" s="25">
        <f>SUM(H368:AL368)</f>
        <v/>
      </c>
      <c r="AU368" s="24" t="n"/>
      <c r="AV368" s="25">
        <f>SUM(J368,K368,Q368,R368,X368,Y368,AD368,AE368,AF368)</f>
        <v/>
      </c>
      <c r="AW368" s="24" t="n"/>
    </row>
    <row r="369" spans="1:49">
      <c r="A369" s="26" t="n">
        <v>363</v>
      </c>
      <c r="B369" s="26" t="s">
        <v>201</v>
      </c>
      <c r="C369" s="26" t="s">
        <v>193</v>
      </c>
      <c r="D369" s="26" t="s">
        <v>163</v>
      </c>
      <c r="E369" s="26" t="s">
        <v>33</v>
      </c>
      <c r="F369" s="26" t="n"/>
      <c r="G369" s="26" t="n"/>
      <c r="H369" s="26" t="n">
        <v>8</v>
      </c>
      <c r="I369" s="26" t="n">
        <v>8</v>
      </c>
      <c r="J369" s="26" t="n">
        <v>0</v>
      </c>
      <c r="K369" s="26" t="n">
        <v>0</v>
      </c>
      <c r="L369" s="26" t="n">
        <v>8</v>
      </c>
      <c r="M369" s="26" t="n">
        <v>8</v>
      </c>
      <c r="N369" s="26" t="n">
        <v>8</v>
      </c>
      <c r="O369" s="26" t="n">
        <v>8</v>
      </c>
      <c r="P369" s="26" t="n">
        <v>8</v>
      </c>
      <c r="Q369" s="26" t="n">
        <v>0</v>
      </c>
      <c r="R369" s="26" t="n">
        <v>0</v>
      </c>
      <c r="S369" s="26" t="n">
        <v>8</v>
      </c>
      <c r="T369" s="26" t="n">
        <v>8</v>
      </c>
      <c r="U369" s="26" t="n">
        <v>8</v>
      </c>
      <c r="V369" s="26" t="n">
        <v>8</v>
      </c>
      <c r="W369" s="26" t="n">
        <v>8</v>
      </c>
      <c r="X369" s="26" t="n">
        <v>0</v>
      </c>
      <c r="Y369" s="26" t="n">
        <v>0</v>
      </c>
      <c r="Z369" s="26" t="n">
        <v>8</v>
      </c>
      <c r="AA369" s="26" t="n">
        <v>8</v>
      </c>
      <c r="AB369" s="26" t="n">
        <v>8</v>
      </c>
      <c r="AC369" s="26" t="n">
        <v>7</v>
      </c>
      <c r="AD369" s="26" t="n">
        <v>0</v>
      </c>
      <c r="AE369" s="26" t="n">
        <v>0</v>
      </c>
      <c r="AF369" s="26" t="n">
        <v>0</v>
      </c>
      <c r="AG369" s="26" t="n">
        <v>8</v>
      </c>
      <c r="AH369" s="26" t="n">
        <v>8</v>
      </c>
      <c r="AI369" s="26" t="n">
        <v>8</v>
      </c>
      <c r="AJ369" s="26" t="n">
        <v>8</v>
      </c>
      <c r="AK369" s="26" t="n"/>
      <c r="AL369" s="26" t="n"/>
      <c r="AM369" s="26">
        <f>COUNT(IF(SUM(H368)&gt;0,1,"FALSE"),IF(SUM(I368)&gt;0,1,"FALSE"),IF(SUM(J368)&gt;0,1,"FALSE"),IF(SUM(K368)&gt;0,1,"FALSE"),IF(SUM(L368)&gt;0,1,"FALSE"),IF(SUM(M368)&gt;0,1,"FALSE"),IF(SUM(N368)&gt;0,1,"FALSE"),IF(SUM(O368)&gt;0,1,"FALSE"),IF(SUM(P368)&gt;0,1,"FALSE"),IF(SUM(Q368)&gt;0,1,"FALSE"),IF(SUM(R368)&gt;0,1,"FALSE"),IF(SUM(S368)&gt;0,1,"FALSE"),IF(SUM(T368)&gt;0,1,"FALSE"),IF(SUM(U368)&gt;0,1,"FALSE"),IF(SUM(V368)&gt;0,1,"FALSE"),IF(SUM(W368)&gt;0,1,"FALSE"),IF(SUM(X368)&gt;0,1,"FALSE"),IF(SUM(Y368)&gt;0,1,"FALSE"),IF(SUM(Z368)&gt;0,1,"FALSE"),IF(SUM(AA368)&gt;0,1,"FALSE"),IF(SUM(AB368)&gt;0,1,"FALSE"),IF(SUM(AC368)&gt;0,1,"FALSE"),IF(SUM(AD368)&gt;0,1,"FALSE"),IF(SUM(AE368)&gt;0,1,"FALSE"),IF(SUM(AF368)&gt;0,1,"FALSE"),IF(SUM(AG368)&gt;0,1,"FALSE"),IF(SUM(AH368)&gt;0,1,"FALSE"),IF(SUM(AI368)&gt;0,1,"FALSE"),IF(SUM(AJ368)&gt;0,1,"FALSE"))</f>
        <v/>
      </c>
      <c r="AN369" s="26" t="n"/>
      <c r="AO369" s="26">
        <f>MAX(AO368:AO368)</f>
        <v/>
      </c>
      <c r="AP369" s="26">
        <f>MAX(AP368:AP368)</f>
        <v/>
      </c>
      <c r="AQ369" s="26">
        <f>MAX(AQ368:AQ368)</f>
        <v/>
      </c>
      <c r="AR369" s="26">
        <f>MAX(AR368:AR368)</f>
        <v/>
      </c>
      <c r="AS369" s="26">
        <f>SUM(AS368:AS368)</f>
        <v/>
      </c>
      <c r="AT369" s="26">
        <f>SUM(AT368:AT368)</f>
        <v/>
      </c>
      <c r="AU369" s="26">
        <f>SUM(AU368:AU368)</f>
        <v/>
      </c>
      <c r="AV369" s="26">
        <f>SUM(AV368:AV368)</f>
        <v/>
      </c>
      <c r="AW369" s="26">
        <f>SUM(AW368:AW368)</f>
        <v/>
      </c>
    </row>
    <row r="370" spans="1:49">
      <c r="A370" s="24" t="n">
        <v>364</v>
      </c>
      <c r="B370" s="24" t="s">
        <v>202</v>
      </c>
      <c r="C370" s="24" t="s">
        <v>193</v>
      </c>
      <c r="D370" s="24" t="s">
        <v>97</v>
      </c>
      <c r="E370" s="24" t="s">
        <v>43</v>
      </c>
      <c r="F370" s="24" t="s">
        <v>32</v>
      </c>
      <c r="G370" s="24" t="n"/>
      <c r="H370" s="24" t="n">
        <v>8</v>
      </c>
      <c r="I370" s="24" t="n">
        <v>7.86667</v>
      </c>
      <c r="J370" s="24" t="s">
        <v>7</v>
      </c>
      <c r="K370" s="24" t="s">
        <v>7</v>
      </c>
      <c r="L370" s="24" t="n">
        <v>8</v>
      </c>
      <c r="M370" s="24" t="n">
        <v>8</v>
      </c>
      <c r="N370" s="24" t="n">
        <v>8</v>
      </c>
      <c r="O370" s="24" t="n">
        <v>8</v>
      </c>
      <c r="P370" s="24" t="n">
        <v>3.78333</v>
      </c>
      <c r="Q370" s="24" t="s">
        <v>7</v>
      </c>
      <c r="R370" s="24" t="s">
        <v>7</v>
      </c>
      <c r="S370" s="24" t="n"/>
      <c r="T370" s="24" t="n"/>
      <c r="U370" s="24" t="n"/>
      <c r="V370" s="24" t="n"/>
      <c r="W370" s="24" t="n"/>
      <c r="X370" s="24" t="s">
        <v>7</v>
      </c>
      <c r="Y370" s="24" t="s">
        <v>7</v>
      </c>
      <c r="Z370" s="24" t="n"/>
      <c r="AA370" s="24" t="n"/>
      <c r="AB370" s="24" t="n"/>
      <c r="AC370" s="24" t="n"/>
      <c r="AD370" s="24" t="s">
        <v>7</v>
      </c>
      <c r="AE370" s="24" t="s">
        <v>7</v>
      </c>
      <c r="AF370" s="24" t="s">
        <v>7</v>
      </c>
      <c r="AG370" s="24" t="n"/>
      <c r="AH370" s="24" t="n"/>
      <c r="AI370" s="24" t="n"/>
      <c r="AJ370" s="24" t="n"/>
      <c r="AK370" s="24" t="n"/>
      <c r="AL370" s="24" t="n"/>
      <c r="AM370" s="25">
        <f>COUNT(H370:AL370)</f>
        <v/>
      </c>
      <c r="AN370" s="24" t="n"/>
      <c r="AO370" s="25">
        <f>COUNTIF(H370:AL370,"О")</f>
        <v/>
      </c>
      <c r="AP370" s="25">
        <f>COUNTIF(H370:AL370,"От")</f>
        <v/>
      </c>
      <c r="AQ370" s="25">
        <f>COUNTIF(H370:AL370,"Б")</f>
        <v/>
      </c>
      <c r="AR370" s="25">
        <f>COUNTIF(H370:AL370,"Н")</f>
        <v/>
      </c>
      <c r="AS370" s="24" t="n"/>
      <c r="AT370" s="25">
        <f>SUM(H370:AL370)</f>
        <v/>
      </c>
      <c r="AU370" s="24" t="n"/>
      <c r="AV370" s="25">
        <f>SUM(J370,K370,Q370,R370,X370,Y370,AD370,AE370,AF370)</f>
        <v/>
      </c>
      <c r="AW370" s="24" t="n"/>
    </row>
    <row r="371" spans="1:49" ht="15.75" customHeight="1" s="55">
      <c r="A371" s="24" t="n">
        <v>365</v>
      </c>
      <c r="B371" s="24" t="s">
        <v>202</v>
      </c>
      <c r="C371" s="24" t="s">
        <v>193</v>
      </c>
      <c r="D371" s="24" t="s">
        <v>97</v>
      </c>
      <c r="E371" s="24" t="s">
        <v>106</v>
      </c>
      <c r="F371" s="24" t="s">
        <v>32</v>
      </c>
      <c r="G371" s="24" t="n"/>
      <c r="H371" s="24" t="n"/>
      <c r="I371" s="27" t="n">
        <v>0.13333</v>
      </c>
      <c r="J371" s="24" t="n"/>
      <c r="K371" s="24" t="n"/>
      <c r="L371" s="24" t="n"/>
      <c r="M371" s="24" t="n"/>
      <c r="N371" s="24" t="n"/>
      <c r="O371" s="24" t="n"/>
      <c r="P371" s="27" t="n">
        <v>4.21667</v>
      </c>
      <c r="Q371" s="24" t="n"/>
      <c r="R371" s="24" t="n">
        <v>12</v>
      </c>
      <c r="S371" s="27" t="n">
        <v>8</v>
      </c>
      <c r="T371" s="27" t="n">
        <v>8</v>
      </c>
      <c r="U371" s="27" t="n">
        <v>8</v>
      </c>
      <c r="V371" s="27" t="n">
        <v>8</v>
      </c>
      <c r="W371" s="27" t="n">
        <v>8</v>
      </c>
      <c r="X371" s="24" t="n"/>
      <c r="Y371" s="24" t="n"/>
      <c r="Z371" s="27" t="n">
        <v>8</v>
      </c>
      <c r="AA371" s="27" t="n">
        <v>8</v>
      </c>
      <c r="AB371" s="27" t="n">
        <v>8</v>
      </c>
      <c r="AC371" s="27" t="n">
        <v>7</v>
      </c>
      <c r="AD371" s="24" t="n"/>
      <c r="AE371" s="24" t="n"/>
      <c r="AF371" s="24" t="n"/>
      <c r="AG371" s="27" t="n">
        <v>8</v>
      </c>
      <c r="AH371" s="27" t="n">
        <v>8</v>
      </c>
      <c r="AI371" s="27" t="n">
        <v>8</v>
      </c>
      <c r="AJ371" s="27" t="n">
        <v>7.07009</v>
      </c>
      <c r="AK371" s="24" t="n"/>
      <c r="AL371" s="24" t="n"/>
      <c r="AM371" s="25">
        <f>COUNT(H371:AL371)</f>
        <v/>
      </c>
      <c r="AN371" s="24" t="n"/>
      <c r="AO371" s="24" t="n"/>
      <c r="AP371" s="24" t="n"/>
      <c r="AQ371" s="24" t="n"/>
      <c r="AR371" s="24" t="n"/>
      <c r="AS371" s="24" t="n"/>
      <c r="AT371" s="25">
        <f>SUM(H371:AL371)</f>
        <v/>
      </c>
      <c r="AU371" s="24" t="n"/>
      <c r="AV371" s="25">
        <f>SUM(J371,K371,Q371,R371,X371,Y371,AD371,AE371,AF371)</f>
        <v/>
      </c>
      <c r="AW371" s="24" t="n"/>
    </row>
    <row r="372" spans="1:49" ht="15.75" customHeight="1" s="55">
      <c r="A372" s="24" t="n">
        <v>366</v>
      </c>
      <c r="B372" s="24" t="s">
        <v>202</v>
      </c>
      <c r="C372" s="24" t="s">
        <v>193</v>
      </c>
      <c r="D372" s="24" t="s">
        <v>97</v>
      </c>
      <c r="E372" s="24" t="s">
        <v>158</v>
      </c>
      <c r="F372" s="24" t="s">
        <v>32</v>
      </c>
      <c r="G372" s="24" t="n"/>
      <c r="H372" s="24" t="n"/>
      <c r="I372" s="24" t="n"/>
      <c r="J372" s="24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  <c r="AA372" s="24" t="n"/>
      <c r="AB372" s="24" t="n"/>
      <c r="AC372" s="24" t="n"/>
      <c r="AD372" s="24" t="n"/>
      <c r="AE372" s="24" t="n"/>
      <c r="AF372" s="24" t="n"/>
      <c r="AG372" s="24" t="n"/>
      <c r="AH372" s="24" t="n"/>
      <c r="AI372" s="24" t="n"/>
      <c r="AJ372" s="27" t="n">
        <v>0.92991</v>
      </c>
      <c r="AK372" s="24" t="n"/>
      <c r="AL372" s="24" t="n"/>
      <c r="AM372" s="25">
        <f>COUNT(H372:AL372)</f>
        <v/>
      </c>
      <c r="AN372" s="24" t="n"/>
      <c r="AO372" s="24" t="n"/>
      <c r="AP372" s="24" t="n"/>
      <c r="AQ372" s="24" t="n"/>
      <c r="AR372" s="24" t="n"/>
      <c r="AS372" s="24" t="n"/>
      <c r="AT372" s="25">
        <f>SUM(H372:AL372)</f>
        <v/>
      </c>
      <c r="AU372" s="24" t="n"/>
      <c r="AV372" s="25">
        <f>SUM(J372,K372,Q372,R372,X372,Y372,AD372,AE372,AF372)</f>
        <v/>
      </c>
      <c r="AW372" s="24" t="n"/>
    </row>
    <row r="373" spans="1:49">
      <c r="A373" s="26" t="n">
        <v>367</v>
      </c>
      <c r="B373" s="26" t="s">
        <v>202</v>
      </c>
      <c r="C373" s="26" t="s">
        <v>193</v>
      </c>
      <c r="D373" s="26" t="s">
        <v>97</v>
      </c>
      <c r="E373" s="26" t="s">
        <v>33</v>
      </c>
      <c r="F373" s="26" t="n"/>
      <c r="G373" s="26" t="n"/>
      <c r="H373" s="26" t="n">
        <v>8</v>
      </c>
      <c r="I373" s="26" t="n">
        <v>8</v>
      </c>
      <c r="J373" s="26" t="n">
        <v>0</v>
      </c>
      <c r="K373" s="26" t="n">
        <v>0</v>
      </c>
      <c r="L373" s="26" t="n">
        <v>8</v>
      </c>
      <c r="M373" s="26" t="n">
        <v>8</v>
      </c>
      <c r="N373" s="26" t="n">
        <v>8</v>
      </c>
      <c r="O373" s="26" t="n">
        <v>8</v>
      </c>
      <c r="P373" s="26" t="n">
        <v>8</v>
      </c>
      <c r="Q373" s="26" t="n">
        <v>0</v>
      </c>
      <c r="R373" s="26" t="n">
        <v>0</v>
      </c>
      <c r="S373" s="26" t="n">
        <v>8</v>
      </c>
      <c r="T373" s="26" t="n">
        <v>8</v>
      </c>
      <c r="U373" s="26" t="n">
        <v>8</v>
      </c>
      <c r="V373" s="26" t="n">
        <v>8</v>
      </c>
      <c r="W373" s="26" t="n">
        <v>8</v>
      </c>
      <c r="X373" s="26" t="n">
        <v>0</v>
      </c>
      <c r="Y373" s="26" t="n">
        <v>0</v>
      </c>
      <c r="Z373" s="26" t="n">
        <v>8</v>
      </c>
      <c r="AA373" s="26" t="n">
        <v>8</v>
      </c>
      <c r="AB373" s="26" t="n">
        <v>8</v>
      </c>
      <c r="AC373" s="26" t="n">
        <v>7</v>
      </c>
      <c r="AD373" s="26" t="n">
        <v>0</v>
      </c>
      <c r="AE373" s="26" t="n">
        <v>0</v>
      </c>
      <c r="AF373" s="26" t="n">
        <v>0</v>
      </c>
      <c r="AG373" s="26" t="n">
        <v>8</v>
      </c>
      <c r="AH373" s="26" t="n">
        <v>8</v>
      </c>
      <c r="AI373" s="26" t="n">
        <v>8</v>
      </c>
      <c r="AJ373" s="26" t="n">
        <v>8</v>
      </c>
      <c r="AK373" s="26" t="n"/>
      <c r="AL373" s="26" t="n"/>
      <c r="AM373" s="26">
        <f>COUNT(IF(SUM(H370)&gt;0,1,"FALSE"),IF(SUM(I371,I370)&gt;0,1,"FALSE"),IF(SUM(J370)&gt;0,1,"FALSE"),IF(SUM(K370)&gt;0,1,"FALSE"),IF(SUM(L370)&gt;0,1,"FALSE"),IF(SUM(M370)&gt;0,1,"FALSE"),IF(SUM(N370)&gt;0,1,"FALSE"),IF(SUM(O370)&gt;0,1,"FALSE"),IF(SUM(P371,P370)&gt;0,1,"FALSE"),IF(SUM(Q370,Q371)&gt;0,1,"FALSE"),IF(SUM(R370,R371)&gt;0,1,"FALSE"),IF(SUM(S370,S371)&gt;0,1,"FALSE"),IF(SUM(T370,T371)&gt;0,1,"FALSE"),IF(SUM(U371,U370)&gt;0,1,"FALSE"),IF(SUM(V371,V370)&gt;0,1,"FALSE"),IF(SUM(W371,W370)&gt;0,1,"FALSE"),IF(SUM(X371,X370)&gt;0,1,"FALSE"),IF(SUM(Y370,Y371)&gt;0,1,"FALSE"),IF(SUM(Z370,Z371)&gt;0,1,"FALSE"),IF(SUM(AA370,AA371)&gt;0,1,"FALSE"),IF(SUM(AB371,AB370)&gt;0,1,"FALSE"),IF(SUM(AC370,AC371)&gt;0,1,"FALSE"),IF(SUM(AD371,AD370)&gt;0,1,"FALSE"),IF(SUM(AE370,AE371)&gt;0,1,"FALSE"),IF(SUM(AF370,AF371)&gt;0,1,"FALSE"),IF(SUM(AG370,AG371)&gt;0,1,"FALSE"),IF(SUM(AH370,AH371)&gt;0,1,"FALSE"),IF(SUM(AI371,AI370)&gt;0,1,"FALSE"),IF(SUM(AJ370,AJ372,AJ371)&gt;0,1,"FALSE"))</f>
        <v/>
      </c>
      <c r="AN373" s="26" t="n"/>
      <c r="AO373" s="26">
        <f>MAX(AO370:AO372)</f>
        <v/>
      </c>
      <c r="AP373" s="26">
        <f>MAX(AP370:AP372)</f>
        <v/>
      </c>
      <c r="AQ373" s="26">
        <f>MAX(AQ370:AQ372)</f>
        <v/>
      </c>
      <c r="AR373" s="26">
        <f>MAX(AR370:AR372)</f>
        <v/>
      </c>
      <c r="AS373" s="26">
        <f>SUM(AS370:AS372)</f>
        <v/>
      </c>
      <c r="AT373" s="26">
        <f>SUM(AT370:AT372)</f>
        <v/>
      </c>
      <c r="AU373" s="26">
        <f>SUM(AU370:AU372)</f>
        <v/>
      </c>
      <c r="AV373" s="26">
        <f>SUM(AV370:AV372)</f>
        <v/>
      </c>
      <c r="AW373" s="26">
        <f>SUM(AW370:AW372)</f>
        <v/>
      </c>
    </row>
    <row r="374" spans="1:49">
      <c r="A374" s="24" t="n">
        <v>368</v>
      </c>
      <c r="B374" s="24" t="s">
        <v>203</v>
      </c>
      <c r="C374" s="24" t="s">
        <v>193</v>
      </c>
      <c r="D374" s="24" t="s">
        <v>204</v>
      </c>
      <c r="E374" s="24" t="s">
        <v>31</v>
      </c>
      <c r="F374" s="24" t="s">
        <v>32</v>
      </c>
      <c r="G374" s="24" t="n"/>
      <c r="H374" s="24" t="n"/>
      <c r="I374" s="24" t="n"/>
      <c r="J374" s="24" t="s">
        <v>7</v>
      </c>
      <c r="K374" s="24" t="s">
        <v>7</v>
      </c>
      <c r="L374" s="24" t="n"/>
      <c r="M374" s="24" t="n"/>
      <c r="N374" s="24" t="n"/>
      <c r="O374" s="24" t="n"/>
      <c r="P374" s="24" t="n"/>
      <c r="Q374" s="24" t="s">
        <v>7</v>
      </c>
      <c r="R374" s="24" t="s">
        <v>7</v>
      </c>
      <c r="S374" s="24" t="n"/>
      <c r="T374" s="24" t="n"/>
      <c r="U374" s="24" t="n"/>
      <c r="V374" s="24" t="n"/>
      <c r="W374" s="24" t="n"/>
      <c r="X374" s="24" t="s">
        <v>7</v>
      </c>
      <c r="Y374" s="24" t="s">
        <v>7</v>
      </c>
      <c r="Z374" s="24" t="n"/>
      <c r="AA374" s="24" t="n"/>
      <c r="AB374" s="24" t="n">
        <v>0.8666700000000001</v>
      </c>
      <c r="AC374" s="24" t="n"/>
      <c r="AD374" s="24" t="s">
        <v>7</v>
      </c>
      <c r="AE374" s="24" t="s">
        <v>7</v>
      </c>
      <c r="AF374" s="24" t="s">
        <v>7</v>
      </c>
      <c r="AG374" s="24" t="n"/>
      <c r="AH374" s="24" t="n">
        <v>1.18333</v>
      </c>
      <c r="AI374" s="24" t="n">
        <v>8</v>
      </c>
      <c r="AJ374" s="24" t="n">
        <v>8</v>
      </c>
      <c r="AK374" s="24" t="n"/>
      <c r="AL374" s="24" t="n"/>
      <c r="AM374" s="25">
        <f>COUNT(H374:AL374)</f>
        <v/>
      </c>
      <c r="AN374" s="24" t="n"/>
      <c r="AO374" s="25">
        <f>COUNTIF(H374:AL374,"О")</f>
        <v/>
      </c>
      <c r="AP374" s="25">
        <f>COUNTIF(H374:AL374,"От")</f>
        <v/>
      </c>
      <c r="AQ374" s="25">
        <f>COUNTIF(H374:AL374,"Б")</f>
        <v/>
      </c>
      <c r="AR374" s="25">
        <f>COUNTIF(H374:AL374,"Н")</f>
        <v/>
      </c>
      <c r="AS374" s="24" t="n"/>
      <c r="AT374" s="25">
        <f>SUM(H374:AL374)</f>
        <v/>
      </c>
      <c r="AU374" s="24" t="n"/>
      <c r="AV374" s="25">
        <f>SUM(J374,K374,Q374,R374,X374,Y374,AD374,AE374,AF374)</f>
        <v/>
      </c>
      <c r="AW374" s="24" t="n"/>
    </row>
    <row r="375" spans="1:49" ht="15.75" customHeight="1" s="55">
      <c r="A375" s="24" t="n">
        <v>369</v>
      </c>
      <c r="B375" s="24" t="s">
        <v>203</v>
      </c>
      <c r="C375" s="24" t="s">
        <v>193</v>
      </c>
      <c r="D375" s="24" t="s">
        <v>204</v>
      </c>
      <c r="E375" s="24" t="s">
        <v>69</v>
      </c>
      <c r="F375" s="24" t="s">
        <v>32</v>
      </c>
      <c r="G375" s="24" t="n"/>
      <c r="H375" s="27" t="n">
        <v>0.84601</v>
      </c>
      <c r="I375" s="24" t="n"/>
      <c r="J375" s="24" t="n"/>
      <c r="K375" s="24" t="n"/>
      <c r="L375" s="24" t="n"/>
      <c r="M375" s="24" t="n"/>
      <c r="N375" s="24" t="n"/>
      <c r="O375" s="24" t="n"/>
      <c r="P375" s="24" t="n"/>
      <c r="Q375" s="24" t="n"/>
      <c r="R375" s="24" t="n"/>
      <c r="S375" s="24" t="n"/>
      <c r="T375" s="24" t="n"/>
      <c r="U375" s="24" t="n"/>
      <c r="V375" s="24" t="n"/>
      <c r="W375" s="24" t="n"/>
      <c r="X375" s="24" t="n"/>
      <c r="Y375" s="24" t="n"/>
      <c r="Z375" s="24" t="n"/>
      <c r="AA375" s="24" t="n"/>
      <c r="AB375" s="24" t="n"/>
      <c r="AC375" s="24" t="n"/>
      <c r="AD375" s="24" t="n"/>
      <c r="AE375" s="24" t="n"/>
      <c r="AF375" s="24" t="n"/>
      <c r="AG375" s="24" t="n"/>
      <c r="AH375" s="24" t="n"/>
      <c r="AI375" s="24" t="n"/>
      <c r="AJ375" s="24" t="n"/>
      <c r="AK375" s="24" t="n"/>
      <c r="AL375" s="24" t="n"/>
      <c r="AM375" s="25">
        <f>COUNT(H375:AL375)</f>
        <v/>
      </c>
      <c r="AN375" s="24" t="n"/>
      <c r="AO375" s="24" t="n"/>
      <c r="AP375" s="24" t="n"/>
      <c r="AQ375" s="24" t="n"/>
      <c r="AR375" s="24" t="n"/>
      <c r="AS375" s="24" t="n"/>
      <c r="AT375" s="25">
        <f>SUM(H375:AL375)</f>
        <v/>
      </c>
      <c r="AU375" s="24" t="n"/>
      <c r="AV375" s="25">
        <f>SUM(J375,K375,Q375,R375,X375,Y375,AD375,AE375,AF375)</f>
        <v/>
      </c>
      <c r="AW375" s="24" t="n"/>
    </row>
    <row r="376" spans="1:49" ht="15.75" customHeight="1" s="55">
      <c r="A376" s="24" t="n">
        <v>370</v>
      </c>
      <c r="B376" s="24" t="s">
        <v>203</v>
      </c>
      <c r="C376" s="24" t="s">
        <v>193</v>
      </c>
      <c r="D376" s="24" t="s">
        <v>204</v>
      </c>
      <c r="E376" s="24" t="s">
        <v>169</v>
      </c>
      <c r="F376" s="24" t="s">
        <v>32</v>
      </c>
      <c r="G376" s="24" t="n"/>
      <c r="H376" s="27" t="n">
        <v>7.15399</v>
      </c>
      <c r="I376" s="27" t="n">
        <v>8</v>
      </c>
      <c r="J376" s="24" t="n"/>
      <c r="K376" s="24" t="n"/>
      <c r="L376" s="27" t="n">
        <v>7.91095</v>
      </c>
      <c r="M376" s="27" t="n">
        <v>8</v>
      </c>
      <c r="N376" s="27" t="n">
        <v>8</v>
      </c>
      <c r="O376" s="27" t="n">
        <v>8</v>
      </c>
      <c r="P376" s="27" t="n">
        <v>8</v>
      </c>
      <c r="Q376" s="24" t="n"/>
      <c r="R376" s="24" t="n"/>
      <c r="S376" s="27" t="n">
        <v>8</v>
      </c>
      <c r="T376" s="27" t="n">
        <v>8</v>
      </c>
      <c r="U376" s="27" t="n">
        <v>7.80741</v>
      </c>
      <c r="V376" s="27" t="n">
        <v>8</v>
      </c>
      <c r="W376" s="27" t="n">
        <v>8</v>
      </c>
      <c r="X376" s="24" t="n"/>
      <c r="Y376" s="24" t="n"/>
      <c r="Z376" s="27" t="n">
        <v>7.8513</v>
      </c>
      <c r="AA376" s="27" t="n">
        <v>8</v>
      </c>
      <c r="AB376" s="27" t="n">
        <v>2.03333</v>
      </c>
      <c r="AC376" s="24" t="n"/>
      <c r="AD376" s="24" t="n"/>
      <c r="AE376" s="24" t="n"/>
      <c r="AF376" s="24" t="n"/>
      <c r="AG376" s="24" t="n"/>
      <c r="AH376" s="24" t="n"/>
      <c r="AI376" s="24" t="n"/>
      <c r="AJ376" s="24" t="n"/>
      <c r="AK376" s="24" t="n"/>
      <c r="AL376" s="24" t="n"/>
      <c r="AM376" s="25">
        <f>COUNT(H376:AL376)</f>
        <v/>
      </c>
      <c r="AN376" s="24" t="n"/>
      <c r="AO376" s="24" t="n"/>
      <c r="AP376" s="24" t="n"/>
      <c r="AQ376" s="24" t="n"/>
      <c r="AR376" s="24" t="n"/>
      <c r="AS376" s="24" t="n"/>
      <c r="AT376" s="25">
        <f>SUM(H376:AL376)</f>
        <v/>
      </c>
      <c r="AU376" s="24" t="n"/>
      <c r="AV376" s="25">
        <f>SUM(J376,K376,Q376,R376,X376,Y376,AD376,AE376,AF376)</f>
        <v/>
      </c>
      <c r="AW376" s="24" t="n"/>
    </row>
    <row r="377" spans="1:49" ht="15.75" customHeight="1" s="55">
      <c r="A377" s="24" t="n">
        <v>371</v>
      </c>
      <c r="B377" s="24" t="s">
        <v>203</v>
      </c>
      <c r="C377" s="24" t="s">
        <v>193</v>
      </c>
      <c r="D377" s="24" t="s">
        <v>204</v>
      </c>
      <c r="E377" s="24" t="s">
        <v>158</v>
      </c>
      <c r="F377" s="24" t="s">
        <v>32</v>
      </c>
      <c r="G377" s="24" t="n"/>
      <c r="H377" s="24" t="n"/>
      <c r="I377" s="24" t="n"/>
      <c r="J377" s="24" t="n"/>
      <c r="K377" s="24" t="n"/>
      <c r="L377" s="27" t="n">
        <v>0.08905</v>
      </c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  <c r="AA377" s="24" t="n"/>
      <c r="AB377" s="24" t="n"/>
      <c r="AC377" s="24" t="n"/>
      <c r="AD377" s="24" t="n"/>
      <c r="AE377" s="24" t="n"/>
      <c r="AF377" s="24" t="n"/>
      <c r="AG377" s="24" t="n"/>
      <c r="AH377" s="24" t="n"/>
      <c r="AI377" s="24" t="n"/>
      <c r="AJ377" s="24" t="n"/>
      <c r="AK377" s="24" t="n"/>
      <c r="AL377" s="24" t="n"/>
      <c r="AM377" s="25">
        <f>COUNT(H377:AL377)</f>
        <v/>
      </c>
      <c r="AN377" s="24" t="n"/>
      <c r="AO377" s="24" t="n"/>
      <c r="AP377" s="24" t="n"/>
      <c r="AQ377" s="24" t="n"/>
      <c r="AR377" s="24" t="n"/>
      <c r="AS377" s="24" t="n"/>
      <c r="AT377" s="25">
        <f>SUM(H377:AL377)</f>
        <v/>
      </c>
      <c r="AU377" s="24" t="n"/>
      <c r="AV377" s="25">
        <f>SUM(J377,K377,Q377,R377,X377,Y377,AD377,AE377,AF377)</f>
        <v/>
      </c>
      <c r="AW377" s="24" t="n"/>
    </row>
    <row r="378" spans="1:49" ht="15.75" customHeight="1" s="55">
      <c r="A378" s="24" t="n">
        <v>372</v>
      </c>
      <c r="B378" s="24" t="s">
        <v>203</v>
      </c>
      <c r="C378" s="24" t="s">
        <v>193</v>
      </c>
      <c r="D378" s="24" t="s">
        <v>204</v>
      </c>
      <c r="E378" s="24" t="s">
        <v>65</v>
      </c>
      <c r="F378" s="24" t="s">
        <v>32</v>
      </c>
      <c r="G378" s="2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7" t="n">
        <v>0.19259</v>
      </c>
      <c r="V378" s="24" t="n"/>
      <c r="W378" s="24" t="n"/>
      <c r="X378" s="24" t="n"/>
      <c r="Y378" s="24" t="n"/>
      <c r="Z378" s="27" t="n">
        <v>0.13383</v>
      </c>
      <c r="AA378" s="24" t="n"/>
      <c r="AB378" s="27" t="n">
        <v>5.1</v>
      </c>
      <c r="AC378" s="27" t="n">
        <v>7</v>
      </c>
      <c r="AD378" s="24" t="n"/>
      <c r="AE378" s="24" t="n"/>
      <c r="AF378" s="24" t="n"/>
      <c r="AG378" s="27" t="n">
        <v>8</v>
      </c>
      <c r="AH378" s="27" t="n">
        <v>6.81667</v>
      </c>
      <c r="AI378" s="24" t="n"/>
      <c r="AJ378" s="24" t="n"/>
      <c r="AK378" s="24" t="n"/>
      <c r="AL378" s="24" t="n"/>
      <c r="AM378" s="25">
        <f>COUNT(H378:AL378)</f>
        <v/>
      </c>
      <c r="AN378" s="24" t="n"/>
      <c r="AO378" s="24" t="n"/>
      <c r="AP378" s="24" t="n"/>
      <c r="AQ378" s="24" t="n"/>
      <c r="AR378" s="24" t="n"/>
      <c r="AS378" s="24" t="n"/>
      <c r="AT378" s="25">
        <f>SUM(H378:AL378)</f>
        <v/>
      </c>
      <c r="AU378" s="24" t="n"/>
      <c r="AV378" s="25">
        <f>SUM(J378,K378,Q378,R378,X378,Y378,AD378,AE378,AF378)</f>
        <v/>
      </c>
      <c r="AW378" s="24" t="n"/>
    </row>
    <row r="379" spans="1:49" ht="15.75" customHeight="1" s="55">
      <c r="A379" s="24" t="n">
        <v>373</v>
      </c>
      <c r="B379" s="24" t="s">
        <v>203</v>
      </c>
      <c r="C379" s="24" t="s">
        <v>193</v>
      </c>
      <c r="D379" s="24" t="s">
        <v>204</v>
      </c>
      <c r="E379" s="24" t="s">
        <v>77</v>
      </c>
      <c r="F379" s="24" t="s">
        <v>32</v>
      </c>
      <c r="G379" s="24" t="n"/>
      <c r="H379" s="24" t="n"/>
      <c r="I379" s="24" t="n"/>
      <c r="J379" s="24" t="n"/>
      <c r="K379" s="24" t="n"/>
      <c r="L379" s="24" t="n"/>
      <c r="M379" s="24" t="n"/>
      <c r="N379" s="24" t="n"/>
      <c r="O379" s="24" t="n"/>
      <c r="P379" s="24" t="n"/>
      <c r="Q379" s="24" t="n"/>
      <c r="R379" s="24" t="n"/>
      <c r="S379" s="24" t="n"/>
      <c r="T379" s="24" t="n"/>
      <c r="U379" s="24" t="n"/>
      <c r="V379" s="24" t="n"/>
      <c r="W379" s="24" t="n"/>
      <c r="X379" s="24" t="n"/>
      <c r="Y379" s="24" t="n"/>
      <c r="Z379" s="27" t="n">
        <v>0.01487</v>
      </c>
      <c r="AA379" s="24" t="n"/>
      <c r="AB379" s="24" t="n"/>
      <c r="AC379" s="24" t="n"/>
      <c r="AD379" s="24" t="n"/>
      <c r="AE379" s="24" t="n"/>
      <c r="AF379" s="24" t="n"/>
      <c r="AG379" s="24" t="n"/>
      <c r="AH379" s="24" t="n"/>
      <c r="AI379" s="24" t="n"/>
      <c r="AJ379" s="24" t="n"/>
      <c r="AK379" s="24" t="n"/>
      <c r="AL379" s="24" t="n"/>
      <c r="AM379" s="25">
        <f>COUNT(H379:AL379)</f>
        <v/>
      </c>
      <c r="AN379" s="24" t="n"/>
      <c r="AO379" s="24" t="n"/>
      <c r="AP379" s="24" t="n"/>
      <c r="AQ379" s="24" t="n"/>
      <c r="AR379" s="24" t="n"/>
      <c r="AS379" s="24" t="n"/>
      <c r="AT379" s="25">
        <f>SUM(H379:AL379)</f>
        <v/>
      </c>
      <c r="AU379" s="24" t="n"/>
      <c r="AV379" s="25">
        <f>SUM(J379,K379,Q379,R379,X379,Y379,AD379,AE379,AF379)</f>
        <v/>
      </c>
      <c r="AW379" s="24" t="n"/>
    </row>
    <row r="380" spans="1:49">
      <c r="A380" s="26" t="n">
        <v>374</v>
      </c>
      <c r="B380" s="26" t="s">
        <v>203</v>
      </c>
      <c r="C380" s="26" t="s">
        <v>193</v>
      </c>
      <c r="D380" s="26" t="s">
        <v>204</v>
      </c>
      <c r="E380" s="26" t="s">
        <v>33</v>
      </c>
      <c r="F380" s="26" t="n"/>
      <c r="G380" s="26" t="n"/>
      <c r="H380" s="26" t="n">
        <v>8</v>
      </c>
      <c r="I380" s="26" t="n">
        <v>8</v>
      </c>
      <c r="J380" s="26" t="n">
        <v>0</v>
      </c>
      <c r="K380" s="26" t="n">
        <v>0</v>
      </c>
      <c r="L380" s="26" t="n">
        <v>8</v>
      </c>
      <c r="M380" s="26" t="n">
        <v>8</v>
      </c>
      <c r="N380" s="26" t="n">
        <v>8</v>
      </c>
      <c r="O380" s="26" t="n">
        <v>8</v>
      </c>
      <c r="P380" s="26" t="n">
        <v>8</v>
      </c>
      <c r="Q380" s="26" t="n">
        <v>0</v>
      </c>
      <c r="R380" s="26" t="n">
        <v>0</v>
      </c>
      <c r="S380" s="26" t="n">
        <v>8</v>
      </c>
      <c r="T380" s="26" t="n">
        <v>8</v>
      </c>
      <c r="U380" s="26" t="n">
        <v>8</v>
      </c>
      <c r="V380" s="26" t="n">
        <v>8</v>
      </c>
      <c r="W380" s="26" t="n">
        <v>8</v>
      </c>
      <c r="X380" s="26" t="n">
        <v>0</v>
      </c>
      <c r="Y380" s="26" t="n">
        <v>0</v>
      </c>
      <c r="Z380" s="26" t="n">
        <v>8</v>
      </c>
      <c r="AA380" s="26" t="n">
        <v>8</v>
      </c>
      <c r="AB380" s="26" t="n">
        <v>8</v>
      </c>
      <c r="AC380" s="26" t="n">
        <v>7</v>
      </c>
      <c r="AD380" s="26" t="n">
        <v>0</v>
      </c>
      <c r="AE380" s="26" t="n">
        <v>0</v>
      </c>
      <c r="AF380" s="26" t="n">
        <v>0</v>
      </c>
      <c r="AG380" s="26" t="n">
        <v>8</v>
      </c>
      <c r="AH380" s="26" t="n">
        <v>8</v>
      </c>
      <c r="AI380" s="26" t="n">
        <v>8</v>
      </c>
      <c r="AJ380" s="26" t="n">
        <v>8</v>
      </c>
      <c r="AK380" s="26" t="n"/>
      <c r="AL380" s="26" t="n"/>
      <c r="AM380" s="26">
        <f>COUNT(IF(SUM(H375,H374,H376)&gt;0,1,"FALSE"),IF(SUM(I376,I374)&gt;0,1,"FALSE"),IF(SUM(J374,J376)&gt;0,1,"FALSE"),IF(SUM(K374,K376)&gt;0,1,"FALSE"),IF(SUM(L374,L377,L376)&gt;0,1,"FALSE"),IF(SUM(M374,M376)&gt;0,1,"FALSE"),IF(SUM(N374,N376)&gt;0,1,"FALSE"),IF(SUM(O374,O376)&gt;0,1,"FALSE"),IF(SUM(P376,P374)&gt;0,1,"FALSE"),IF(SUM(Q376,Q374)&gt;0,1,"FALSE"),IF(SUM(R374,R376)&gt;0,1,"FALSE"),IF(SUM(S374,S376)&gt;0,1,"FALSE"),IF(SUM(T376,T374)&gt;0,1,"FALSE"),IF(SUM(U376,U374,U378)&gt;0,1,"FALSE"),IF(SUM(V374,V376)&gt;0,1,"FALSE"),IF(SUM(W374,W376)&gt;0,1,"FALSE"),IF(SUM(X374,X376)&gt;0,1,"FALSE"),IF(SUM(Y374,Y376)&gt;0,1,"FALSE"),IF(SUM(Z379,Z378,Z376,Z374)&gt;0,1,"FALSE"),IF(SUM(AA374,AA376)&gt;0,1,"FALSE"),IF(SUM(AB374,AB376,AB378)&gt;0,1,"FALSE"),IF(SUM(AC374,AC378)&gt;0,1,"FALSE"),IF(SUM(AD378,AD374)&gt;0,1,"FALSE"),IF(SUM(AE374,AE378)&gt;0,1,"FALSE"),IF(SUM(AF378,AF374)&gt;0,1,"FALSE"),IF(SUM(AG374,AG378)&gt;0,1,"FALSE"),IF(SUM(AH374,AH378)&gt;0,1,"FALSE"),IF(SUM(AI374)&gt;0,1,"FALSE"),IF(SUM(AJ374)&gt;0,1,"FALSE"))</f>
        <v/>
      </c>
      <c r="AN380" s="26" t="n"/>
      <c r="AO380" s="26">
        <f>MAX(AO374:AO379)</f>
        <v/>
      </c>
      <c r="AP380" s="26">
        <f>MAX(AP374:AP379)</f>
        <v/>
      </c>
      <c r="AQ380" s="26">
        <f>MAX(AQ374:AQ379)</f>
        <v/>
      </c>
      <c r="AR380" s="26">
        <f>MAX(AR374:AR379)</f>
        <v/>
      </c>
      <c r="AS380" s="26">
        <f>SUM(AS374:AS379)</f>
        <v/>
      </c>
      <c r="AT380" s="26">
        <f>SUM(AT374:AT379)</f>
        <v/>
      </c>
      <c r="AU380" s="26">
        <f>SUM(AU374:AU379)</f>
        <v/>
      </c>
      <c r="AV380" s="26">
        <f>SUM(AV374:AV379)</f>
        <v/>
      </c>
      <c r="AW380" s="26">
        <f>SUM(AW374:AW379)</f>
        <v/>
      </c>
    </row>
    <row r="381" spans="1:49">
      <c r="A381" s="24" t="n">
        <v>375</v>
      </c>
      <c r="B381" s="24" t="s">
        <v>207</v>
      </c>
      <c r="C381" s="24" t="s">
        <v>193</v>
      </c>
      <c r="D381" s="24" t="s">
        <v>208</v>
      </c>
      <c r="E381" s="24" t="s">
        <v>43</v>
      </c>
      <c r="F381" s="24" t="s">
        <v>32</v>
      </c>
      <c r="G381" s="24" t="n"/>
      <c r="H381" s="24" t="n">
        <v>8</v>
      </c>
      <c r="I381" s="24" t="n">
        <v>8</v>
      </c>
      <c r="J381" s="24" t="s">
        <v>7</v>
      </c>
      <c r="K381" s="24" t="s">
        <v>7</v>
      </c>
      <c r="L381" s="24" t="n">
        <v>8</v>
      </c>
      <c r="M381" s="24" t="n">
        <v>8</v>
      </c>
      <c r="N381" s="24" t="n">
        <v>8</v>
      </c>
      <c r="O381" s="24" t="n">
        <v>8</v>
      </c>
      <c r="P381" s="24" t="n">
        <v>8</v>
      </c>
      <c r="Q381" s="24" t="s">
        <v>7</v>
      </c>
      <c r="R381" s="24" t="s">
        <v>7</v>
      </c>
      <c r="S381" s="24" t="n">
        <v>8</v>
      </c>
      <c r="T381" s="24" t="n">
        <v>8</v>
      </c>
      <c r="U381" s="24" t="n">
        <v>8</v>
      </c>
      <c r="V381" s="24" t="n">
        <v>8</v>
      </c>
      <c r="W381" s="24" t="n">
        <v>8</v>
      </c>
      <c r="X381" s="24" t="s">
        <v>7</v>
      </c>
      <c r="Y381" s="24" t="s">
        <v>7</v>
      </c>
      <c r="Z381" s="24" t="n">
        <v>8</v>
      </c>
      <c r="AA381" s="24" t="n">
        <v>8</v>
      </c>
      <c r="AB381" s="24" t="n">
        <v>8</v>
      </c>
      <c r="AC381" s="24" t="n">
        <v>7</v>
      </c>
      <c r="AD381" s="24" t="s">
        <v>7</v>
      </c>
      <c r="AE381" s="24" t="s">
        <v>7</v>
      </c>
      <c r="AF381" s="24" t="s">
        <v>7</v>
      </c>
      <c r="AG381" s="24" t="n">
        <v>8</v>
      </c>
      <c r="AH381" s="24" t="n">
        <v>8</v>
      </c>
      <c r="AI381" s="24" t="n">
        <v>8</v>
      </c>
      <c r="AJ381" s="24" t="n">
        <v>8</v>
      </c>
      <c r="AK381" s="24" t="n"/>
      <c r="AL381" s="24" t="n"/>
      <c r="AM381" s="25">
        <f>COUNT(H381:AL381)</f>
        <v/>
      </c>
      <c r="AN381" s="24" t="n"/>
      <c r="AO381" s="25">
        <f>COUNTIF(H381:AL381,"О")</f>
        <v/>
      </c>
      <c r="AP381" s="25">
        <f>COUNTIF(H381:AL381,"От")</f>
        <v/>
      </c>
      <c r="AQ381" s="25">
        <f>COUNTIF(H381:AL381,"Б")</f>
        <v/>
      </c>
      <c r="AR381" s="25">
        <f>COUNTIF(H381:AL381,"Н")</f>
        <v/>
      </c>
      <c r="AS381" s="24" t="n"/>
      <c r="AT381" s="25">
        <f>SUM(H381:AL381)</f>
        <v/>
      </c>
      <c r="AU381" s="24" t="n"/>
      <c r="AV381" s="25">
        <f>SUM(J381,K381,Q381,R381,X381,Y381,AD381,AE381,AF381)</f>
        <v/>
      </c>
      <c r="AW381" s="24" t="n"/>
    </row>
    <row r="382" spans="1:49">
      <c r="A382" s="26" t="n">
        <v>376</v>
      </c>
      <c r="B382" s="26" t="s">
        <v>207</v>
      </c>
      <c r="C382" s="26" t="s">
        <v>193</v>
      </c>
      <c r="D382" s="26" t="s">
        <v>208</v>
      </c>
      <c r="E382" s="26" t="s">
        <v>33</v>
      </c>
      <c r="F382" s="26" t="n"/>
      <c r="G382" s="26" t="n"/>
      <c r="H382" s="26" t="n">
        <v>8</v>
      </c>
      <c r="I382" s="26" t="n">
        <v>8</v>
      </c>
      <c r="J382" s="26" t="n">
        <v>0</v>
      </c>
      <c r="K382" s="26" t="n">
        <v>0</v>
      </c>
      <c r="L382" s="26" t="n">
        <v>8</v>
      </c>
      <c r="M382" s="26" t="n">
        <v>8</v>
      </c>
      <c r="N382" s="26" t="n">
        <v>8</v>
      </c>
      <c r="O382" s="26" t="n">
        <v>8</v>
      </c>
      <c r="P382" s="26" t="n">
        <v>8</v>
      </c>
      <c r="Q382" s="26" t="n">
        <v>0</v>
      </c>
      <c r="R382" s="26" t="n">
        <v>0</v>
      </c>
      <c r="S382" s="26" t="n">
        <v>8</v>
      </c>
      <c r="T382" s="26" t="n">
        <v>8</v>
      </c>
      <c r="U382" s="26" t="n">
        <v>8</v>
      </c>
      <c r="V382" s="26" t="n">
        <v>8</v>
      </c>
      <c r="W382" s="26" t="n">
        <v>8</v>
      </c>
      <c r="X382" s="26" t="n">
        <v>0</v>
      </c>
      <c r="Y382" s="26" t="n">
        <v>0</v>
      </c>
      <c r="Z382" s="26" t="n">
        <v>8</v>
      </c>
      <c r="AA382" s="26" t="n">
        <v>8</v>
      </c>
      <c r="AB382" s="26" t="n">
        <v>8</v>
      </c>
      <c r="AC382" s="26" t="n">
        <v>7</v>
      </c>
      <c r="AD382" s="26" t="n">
        <v>0</v>
      </c>
      <c r="AE382" s="26" t="n">
        <v>0</v>
      </c>
      <c r="AF382" s="26" t="n">
        <v>0</v>
      </c>
      <c r="AG382" s="26" t="n">
        <v>8</v>
      </c>
      <c r="AH382" s="26" t="n">
        <v>8</v>
      </c>
      <c r="AI382" s="26" t="n">
        <v>8</v>
      </c>
      <c r="AJ382" s="26" t="n">
        <v>8</v>
      </c>
      <c r="AK382" s="26" t="n"/>
      <c r="AL382" s="26" t="n"/>
      <c r="AM382" s="26">
        <f>COUNT(IF(SUM(H381)&gt;0,1,"FALSE"),IF(SUM(I381)&gt;0,1,"FALSE"),IF(SUM(J381)&gt;0,1,"FALSE"),IF(SUM(K381)&gt;0,1,"FALSE"),IF(SUM(L381)&gt;0,1,"FALSE"),IF(SUM(M381)&gt;0,1,"FALSE"),IF(SUM(N381)&gt;0,1,"FALSE"),IF(SUM(O381)&gt;0,1,"FALSE"),IF(SUM(P381)&gt;0,1,"FALSE"),IF(SUM(Q381)&gt;0,1,"FALSE"),IF(SUM(R381)&gt;0,1,"FALSE"),IF(SUM(S381)&gt;0,1,"FALSE"),IF(SUM(T381)&gt;0,1,"FALSE"),IF(SUM(U381)&gt;0,1,"FALSE"),IF(SUM(V381)&gt;0,1,"FALSE"),IF(SUM(W381)&gt;0,1,"FALSE"),IF(SUM(X381)&gt;0,1,"FALSE"),IF(SUM(Y381)&gt;0,1,"FALSE"),IF(SUM(Z381)&gt;0,1,"FALSE"),IF(SUM(AA381)&gt;0,1,"FALSE"),IF(SUM(AB381)&gt;0,1,"FALSE"),IF(SUM(AC381)&gt;0,1,"FALSE"),IF(SUM(AD381)&gt;0,1,"FALSE"),IF(SUM(AE381)&gt;0,1,"FALSE"),IF(SUM(AF381)&gt;0,1,"FALSE"),IF(SUM(AG381)&gt;0,1,"FALSE"),IF(SUM(AH381)&gt;0,1,"FALSE"),IF(SUM(AI381)&gt;0,1,"FALSE"),IF(SUM(AJ381)&gt;0,1,"FALSE"))</f>
        <v/>
      </c>
      <c r="AN382" s="26" t="n"/>
      <c r="AO382" s="26">
        <f>MAX(AO381:AO381)</f>
        <v/>
      </c>
      <c r="AP382" s="26">
        <f>MAX(AP381:AP381)</f>
        <v/>
      </c>
      <c r="AQ382" s="26">
        <f>MAX(AQ381:AQ381)</f>
        <v/>
      </c>
      <c r="AR382" s="26">
        <f>MAX(AR381:AR381)</f>
        <v/>
      </c>
      <c r="AS382" s="26">
        <f>SUM(AS381:AS381)</f>
        <v/>
      </c>
      <c r="AT382" s="26">
        <f>SUM(AT381:AT381)</f>
        <v/>
      </c>
      <c r="AU382" s="26">
        <f>SUM(AU381:AU381)</f>
        <v/>
      </c>
      <c r="AV382" s="26">
        <f>SUM(AV381:AV381)</f>
        <v/>
      </c>
      <c r="AW382" s="26">
        <f>SUM(AW381:AW381)</f>
        <v/>
      </c>
    </row>
    <row r="383" spans="1:49">
      <c r="A383" s="24" t="n">
        <v>377</v>
      </c>
      <c r="B383" s="24" t="s">
        <v>209</v>
      </c>
      <c r="C383" s="24" t="s">
        <v>193</v>
      </c>
      <c r="D383" s="24" t="s">
        <v>210</v>
      </c>
      <c r="E383" s="24" t="s">
        <v>31</v>
      </c>
      <c r="F383" s="24" t="s">
        <v>32</v>
      </c>
      <c r="G383" s="24" t="n"/>
      <c r="H383" s="24" t="n">
        <v>8</v>
      </c>
      <c r="I383" s="24" t="n">
        <v>8</v>
      </c>
      <c r="J383" s="24" t="s">
        <v>7</v>
      </c>
      <c r="K383" s="24" t="s">
        <v>7</v>
      </c>
      <c r="L383" s="24" t="n">
        <v>8</v>
      </c>
      <c r="M383" s="24" t="n">
        <v>8</v>
      </c>
      <c r="N383" s="24" t="n">
        <v>8</v>
      </c>
      <c r="O383" s="24" t="n">
        <v>8</v>
      </c>
      <c r="P383" s="24" t="n">
        <v>8</v>
      </c>
      <c r="Q383" s="24" t="s">
        <v>7</v>
      </c>
      <c r="R383" s="24" t="s">
        <v>7</v>
      </c>
      <c r="S383" s="24" t="n">
        <v>8</v>
      </c>
      <c r="T383" s="24" t="n">
        <v>8</v>
      </c>
      <c r="U383" s="24" t="n">
        <v>8</v>
      </c>
      <c r="V383" s="24" t="n">
        <v>8</v>
      </c>
      <c r="W383" s="24" t="n">
        <v>8</v>
      </c>
      <c r="X383" s="24" t="s">
        <v>7</v>
      </c>
      <c r="Y383" s="24" t="s">
        <v>7</v>
      </c>
      <c r="Z383" s="24" t="n">
        <v>8</v>
      </c>
      <c r="AA383" s="24" t="n">
        <v>8</v>
      </c>
      <c r="AB383" s="24" t="n">
        <v>8</v>
      </c>
      <c r="AC383" s="24" t="n">
        <v>7</v>
      </c>
      <c r="AD383" s="24" t="s">
        <v>7</v>
      </c>
      <c r="AE383" s="24" t="s">
        <v>7</v>
      </c>
      <c r="AF383" s="24" t="s">
        <v>7</v>
      </c>
      <c r="AG383" s="24" t="n">
        <v>8</v>
      </c>
      <c r="AH383" s="24" t="n">
        <v>8</v>
      </c>
      <c r="AI383" s="24" t="n">
        <v>8</v>
      </c>
      <c r="AJ383" s="24" t="n">
        <v>8</v>
      </c>
      <c r="AK383" s="24" t="n"/>
      <c r="AL383" s="24" t="n"/>
      <c r="AM383" s="25">
        <f>COUNT(H383:AL383)</f>
        <v/>
      </c>
      <c r="AN383" s="24" t="n"/>
      <c r="AO383" s="25">
        <f>COUNTIF(H383:AL383,"О")</f>
        <v/>
      </c>
      <c r="AP383" s="25">
        <f>COUNTIF(H383:AL383,"От")</f>
        <v/>
      </c>
      <c r="AQ383" s="25">
        <f>COUNTIF(H383:AL383,"Б")</f>
        <v/>
      </c>
      <c r="AR383" s="25">
        <f>COUNTIF(H383:AL383,"Н")</f>
        <v/>
      </c>
      <c r="AS383" s="24" t="n"/>
      <c r="AT383" s="25">
        <f>SUM(H383:AL383)</f>
        <v/>
      </c>
      <c r="AU383" s="24" t="n"/>
      <c r="AV383" s="25">
        <f>SUM(J383,K383,Q383,R383,X383,Y383,AD383,AE383,AF383)</f>
        <v/>
      </c>
      <c r="AW383" s="24" t="n"/>
    </row>
    <row r="384" spans="1:49">
      <c r="A384" s="26" t="n">
        <v>378</v>
      </c>
      <c r="B384" s="26" t="s">
        <v>209</v>
      </c>
      <c r="C384" s="26" t="s">
        <v>193</v>
      </c>
      <c r="D384" s="26" t="s">
        <v>210</v>
      </c>
      <c r="E384" s="26" t="s">
        <v>33</v>
      </c>
      <c r="F384" s="26" t="n"/>
      <c r="G384" s="26" t="n"/>
      <c r="H384" s="26" t="n">
        <v>8</v>
      </c>
      <c r="I384" s="26" t="n">
        <v>8</v>
      </c>
      <c r="J384" s="26" t="n">
        <v>0</v>
      </c>
      <c r="K384" s="26" t="n">
        <v>0</v>
      </c>
      <c r="L384" s="26" t="n">
        <v>8</v>
      </c>
      <c r="M384" s="26" t="n">
        <v>8</v>
      </c>
      <c r="N384" s="26" t="n">
        <v>8</v>
      </c>
      <c r="O384" s="26" t="n">
        <v>8</v>
      </c>
      <c r="P384" s="26" t="n">
        <v>8</v>
      </c>
      <c r="Q384" s="26" t="n">
        <v>0</v>
      </c>
      <c r="R384" s="26" t="n">
        <v>0</v>
      </c>
      <c r="S384" s="26" t="n">
        <v>8</v>
      </c>
      <c r="T384" s="26" t="n">
        <v>8</v>
      </c>
      <c r="U384" s="26" t="n">
        <v>8</v>
      </c>
      <c r="V384" s="26" t="n">
        <v>8</v>
      </c>
      <c r="W384" s="26" t="n">
        <v>8</v>
      </c>
      <c r="X384" s="26" t="n">
        <v>0</v>
      </c>
      <c r="Y384" s="26" t="n">
        <v>0</v>
      </c>
      <c r="Z384" s="26" t="n">
        <v>8</v>
      </c>
      <c r="AA384" s="26" t="n">
        <v>8</v>
      </c>
      <c r="AB384" s="26" t="n">
        <v>8</v>
      </c>
      <c r="AC384" s="26" t="n">
        <v>7</v>
      </c>
      <c r="AD384" s="26" t="n">
        <v>0</v>
      </c>
      <c r="AE384" s="26" t="n">
        <v>0</v>
      </c>
      <c r="AF384" s="26" t="n">
        <v>0</v>
      </c>
      <c r="AG384" s="26" t="n">
        <v>8</v>
      </c>
      <c r="AH384" s="26" t="n">
        <v>8</v>
      </c>
      <c r="AI384" s="26" t="n">
        <v>8</v>
      </c>
      <c r="AJ384" s="26" t="n">
        <v>8</v>
      </c>
      <c r="AK384" s="26" t="n"/>
      <c r="AL384" s="26" t="n"/>
      <c r="AM384" s="26">
        <f>COUNT(IF(SUM(H383)&gt;0,1,"FALSE"),IF(SUM(I383)&gt;0,1,"FALSE"),IF(SUM(J383)&gt;0,1,"FALSE"),IF(SUM(K383)&gt;0,1,"FALSE"),IF(SUM(L383)&gt;0,1,"FALSE"),IF(SUM(M383)&gt;0,1,"FALSE"),IF(SUM(N383)&gt;0,1,"FALSE"),IF(SUM(O383)&gt;0,1,"FALSE"),IF(SUM(P383)&gt;0,1,"FALSE"),IF(SUM(Q383)&gt;0,1,"FALSE"),IF(SUM(R383)&gt;0,1,"FALSE"),IF(SUM(S383)&gt;0,1,"FALSE"),IF(SUM(T383)&gt;0,1,"FALSE"),IF(SUM(U383)&gt;0,1,"FALSE"),IF(SUM(V383)&gt;0,1,"FALSE"),IF(SUM(W383)&gt;0,1,"FALSE"),IF(SUM(X383)&gt;0,1,"FALSE"),IF(SUM(Y383)&gt;0,1,"FALSE"),IF(SUM(Z383)&gt;0,1,"FALSE"),IF(SUM(AA383)&gt;0,1,"FALSE"),IF(SUM(AB383)&gt;0,1,"FALSE"),IF(SUM(AC383)&gt;0,1,"FALSE"),IF(SUM(AD383)&gt;0,1,"FALSE"),IF(SUM(AE383)&gt;0,1,"FALSE"),IF(SUM(AF383)&gt;0,1,"FALSE"),IF(SUM(AG383)&gt;0,1,"FALSE"),IF(SUM(AH383)&gt;0,1,"FALSE"),IF(SUM(AI383)&gt;0,1,"FALSE"),IF(SUM(AJ383)&gt;0,1,"FALSE"))</f>
        <v/>
      </c>
      <c r="AN384" s="26" t="n"/>
      <c r="AO384" s="26">
        <f>MAX(AO383:AO383)</f>
        <v/>
      </c>
      <c r="AP384" s="26">
        <f>MAX(AP383:AP383)</f>
        <v/>
      </c>
      <c r="AQ384" s="26">
        <f>MAX(AQ383:AQ383)</f>
        <v/>
      </c>
      <c r="AR384" s="26">
        <f>MAX(AR383:AR383)</f>
        <v/>
      </c>
      <c r="AS384" s="26">
        <f>SUM(AS383:AS383)</f>
        <v/>
      </c>
      <c r="AT384" s="26">
        <f>SUM(AT383:AT383)</f>
        <v/>
      </c>
      <c r="AU384" s="26">
        <f>SUM(AU383:AU383)</f>
        <v/>
      </c>
      <c r="AV384" s="26">
        <f>SUM(AV383:AV383)</f>
        <v/>
      </c>
      <c r="AW384" s="26">
        <f>SUM(AW383:AW383)</f>
        <v/>
      </c>
    </row>
    <row r="385" spans="1:49">
      <c r="A385" s="24" t="n">
        <v>379</v>
      </c>
      <c r="B385" s="24" t="s">
        <v>211</v>
      </c>
      <c r="C385" s="24" t="s">
        <v>193</v>
      </c>
      <c r="D385" s="24" t="s">
        <v>194</v>
      </c>
      <c r="E385" s="24" t="s">
        <v>31</v>
      </c>
      <c r="F385" s="24" t="s">
        <v>32</v>
      </c>
      <c r="G385" s="24" t="n"/>
      <c r="H385" s="24" t="n"/>
      <c r="I385" s="24" t="n">
        <v>12</v>
      </c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>
        <v>12</v>
      </c>
      <c r="X385" s="24" t="n">
        <v>12</v>
      </c>
      <c r="Y385" s="24" t="n"/>
      <c r="Z385" s="24" t="n"/>
      <c r="AA385" s="24" t="n"/>
      <c r="AB385" s="24" t="n"/>
      <c r="AC385" s="24" t="n"/>
      <c r="AD385" s="24" t="n"/>
      <c r="AE385" s="24" t="n"/>
      <c r="AF385" s="24" t="n"/>
      <c r="AG385" s="24" t="n"/>
      <c r="AH385" s="24" t="n"/>
      <c r="AI385" s="24" t="n">
        <v>12</v>
      </c>
      <c r="AJ385" s="24" t="n">
        <v>12</v>
      </c>
      <c r="AK385" s="24" t="n"/>
      <c r="AL385" s="24" t="n"/>
      <c r="AM385" s="25">
        <f>COUNT(H385:AL385)</f>
        <v/>
      </c>
      <c r="AN385" s="24" t="n"/>
      <c r="AO385" s="25">
        <f>COUNTIF(H385:AL385,"О")</f>
        <v/>
      </c>
      <c r="AP385" s="25">
        <f>COUNTIF(H385:AL385,"От")</f>
        <v/>
      </c>
      <c r="AQ385" s="25">
        <f>COUNTIF(H385:AL385,"Б")</f>
        <v/>
      </c>
      <c r="AR385" s="25">
        <f>COUNTIF(H385:AL385,"Н")</f>
        <v/>
      </c>
      <c r="AS385" s="24" t="n"/>
      <c r="AT385" s="25">
        <f>SUM(H385:AL385)</f>
        <v/>
      </c>
      <c r="AU385" s="24" t="n"/>
      <c r="AV385" s="25">
        <f>SUM(J385,K385,Q385,R385,X385,Y385,AD385,AE385,AF385)</f>
        <v/>
      </c>
      <c r="AW385" s="24" t="n"/>
    </row>
    <row r="386" spans="1:49">
      <c r="A386" s="24" t="n">
        <v>380</v>
      </c>
      <c r="B386" s="24" t="s">
        <v>211</v>
      </c>
      <c r="C386" s="24" t="s">
        <v>193</v>
      </c>
      <c r="D386" s="24" t="s">
        <v>194</v>
      </c>
      <c r="E386" s="24" t="s">
        <v>31</v>
      </c>
      <c r="F386" s="24" t="s">
        <v>48</v>
      </c>
      <c r="G386" s="24" t="n"/>
      <c r="H386" s="24" t="n"/>
      <c r="I386" s="24" t="n"/>
      <c r="J386" s="24" t="n"/>
      <c r="K386" s="24" t="n"/>
      <c r="L386" s="24" t="n"/>
      <c r="M386" s="24" t="n"/>
      <c r="N386" s="24" t="n"/>
      <c r="O386" s="24" t="n"/>
      <c r="P386" s="24" t="n"/>
      <c r="Q386" s="24" t="n"/>
      <c r="R386" s="24" t="n"/>
      <c r="S386" s="24" t="n">
        <v>12</v>
      </c>
      <c r="T386" s="24" t="n">
        <v>12</v>
      </c>
      <c r="U386" s="24" t="n"/>
      <c r="V386" s="24" t="n"/>
      <c r="W386" s="24" t="n"/>
      <c r="X386" s="24" t="n"/>
      <c r="Y386" s="24" t="n"/>
      <c r="Z386" s="24" t="n"/>
      <c r="AA386" s="24" t="n">
        <v>12</v>
      </c>
      <c r="AB386" s="24" t="n">
        <v>12</v>
      </c>
      <c r="AC386" s="24" t="n"/>
      <c r="AD386" s="24" t="n"/>
      <c r="AE386" s="24" t="n">
        <v>12</v>
      </c>
      <c r="AF386" s="24" t="n">
        <v>12</v>
      </c>
      <c r="AG386" s="24" t="n"/>
      <c r="AH386" s="24" t="n"/>
      <c r="AI386" s="24" t="n"/>
      <c r="AJ386" s="24" t="n"/>
      <c r="AK386" s="24" t="n"/>
      <c r="AL386" s="24" t="n"/>
      <c r="AM386" s="24" t="n"/>
      <c r="AN386" s="25">
        <f>COUNT(H386:AL386)</f>
        <v/>
      </c>
      <c r="AO386" s="25">
        <f>COUNTIF(H386:AL386,"О")</f>
        <v/>
      </c>
      <c r="AP386" s="25">
        <f>COUNTIF(H386:AL386,"От")</f>
        <v/>
      </c>
      <c r="AQ386" s="25">
        <f>COUNTIF(H386:AL386,"Б")</f>
        <v/>
      </c>
      <c r="AR386" s="25">
        <f>COUNTIF(H386:AL386,"Н")</f>
        <v/>
      </c>
      <c r="AS386" s="24" t="n"/>
      <c r="AT386" s="24" t="n"/>
      <c r="AU386" s="25">
        <f>SUM(H386:AL386)</f>
        <v/>
      </c>
      <c r="AV386" s="24" t="n"/>
      <c r="AW386" s="25">
        <f>SUM(J386,K386,Q386,R386,X386,Y386,AD386,AE386,AF386)</f>
        <v/>
      </c>
    </row>
    <row r="387" spans="1:49">
      <c r="A387" s="26" t="n">
        <v>381</v>
      </c>
      <c r="B387" s="26" t="s">
        <v>211</v>
      </c>
      <c r="C387" s="26" t="s">
        <v>193</v>
      </c>
      <c r="D387" s="26" t="s">
        <v>194</v>
      </c>
      <c r="E387" s="26" t="s">
        <v>33</v>
      </c>
      <c r="F387" s="26" t="n"/>
      <c r="G387" s="26" t="n"/>
      <c r="H387" s="26" t="n"/>
      <c r="I387" s="26" t="n">
        <v>12</v>
      </c>
      <c r="J387" s="26" t="n"/>
      <c r="K387" s="26" t="n"/>
      <c r="L387" s="26" t="n"/>
      <c r="M387" s="26" t="n"/>
      <c r="N387" s="26" t="n"/>
      <c r="O387" s="26" t="n"/>
      <c r="P387" s="26" t="n"/>
      <c r="Q387" s="26" t="n"/>
      <c r="R387" s="26" t="n"/>
      <c r="S387" s="26" t="n">
        <v>12</v>
      </c>
      <c r="T387" s="26" t="n">
        <v>12</v>
      </c>
      <c r="U387" s="26" t="n"/>
      <c r="V387" s="26" t="n"/>
      <c r="W387" s="26" t="n">
        <v>12</v>
      </c>
      <c r="X387" s="26" t="n">
        <v>12</v>
      </c>
      <c r="Y387" s="26" t="n"/>
      <c r="Z387" s="26" t="n"/>
      <c r="AA387" s="26" t="n">
        <v>12</v>
      </c>
      <c r="AB387" s="26" t="n">
        <v>12</v>
      </c>
      <c r="AC387" s="26" t="n"/>
      <c r="AD387" s="26" t="n"/>
      <c r="AE387" s="26" t="n">
        <v>12</v>
      </c>
      <c r="AF387" s="26" t="n">
        <v>12</v>
      </c>
      <c r="AG387" s="26" t="n"/>
      <c r="AH387" s="26" t="n"/>
      <c r="AI387" s="26" t="n">
        <v>12</v>
      </c>
      <c r="AJ387" s="26" t="n">
        <v>12</v>
      </c>
      <c r="AK387" s="26" t="n"/>
      <c r="AL387" s="26" t="n"/>
      <c r="AM387" s="26">
        <f>COUNT(IF(SUM(I385)&gt;0,1,"FALSE"),IF(SUM(W385)&gt;0,1,"FALSE"),IF(SUM(X385)&gt;0,1,"FALSE"),IF(SUM(AI385)&gt;0,1,"FALSE"),IF(SUM(AJ385)&gt;0,1,"FALSE"))</f>
        <v/>
      </c>
      <c r="AN387" s="26">
        <f>COUNT(IF(SUM(S386)&gt;0,1,"FALSE"),IF(SUM(T386)&gt;0,1,"FALSE"),IF(SUM(AA386)&gt;0,1,"FALSE"),IF(SUM(AB386)&gt;0,1,"FALSE"),IF(SUM(AE386)&gt;0,1,"FALSE"),IF(SUM(AF386)&gt;0,1,"FALSE"))</f>
        <v/>
      </c>
      <c r="AO387" s="26">
        <f>MAX(AO385:AO386)</f>
        <v/>
      </c>
      <c r="AP387" s="26">
        <f>MAX(AP385:AP386)</f>
        <v/>
      </c>
      <c r="AQ387" s="26">
        <f>MAX(AQ385:AQ386)</f>
        <v/>
      </c>
      <c r="AR387" s="26">
        <f>MAX(AR385:AR386)</f>
        <v/>
      </c>
      <c r="AS387" s="26">
        <f>SUM(AS385:AS386)</f>
        <v/>
      </c>
      <c r="AT387" s="26">
        <f>SUM(AT385:AT386)</f>
        <v/>
      </c>
      <c r="AU387" s="26">
        <f>SUM(AU385:AU386)</f>
        <v/>
      </c>
      <c r="AV387" s="26">
        <f>SUM(AV385:AV386)</f>
        <v/>
      </c>
      <c r="AW387" s="26">
        <f>SUM(AW385:AW386)</f>
        <v/>
      </c>
    </row>
    <row r="388" spans="1:49">
      <c r="A388" s="24" t="n">
        <v>382</v>
      </c>
      <c r="B388" s="24" t="s">
        <v>212</v>
      </c>
      <c r="C388" s="24" t="s">
        <v>193</v>
      </c>
      <c r="D388" s="24" t="s">
        <v>163</v>
      </c>
      <c r="E388" s="24" t="s">
        <v>31</v>
      </c>
      <c r="F388" s="24" t="s">
        <v>32</v>
      </c>
      <c r="G388" s="24" t="n"/>
      <c r="H388" s="24" t="n">
        <v>4.13333</v>
      </c>
      <c r="I388" s="24" t="n">
        <v>8</v>
      </c>
      <c r="J388" s="24" t="s">
        <v>7</v>
      </c>
      <c r="K388" s="24" t="s">
        <v>7</v>
      </c>
      <c r="L388" s="24" t="n">
        <v>8</v>
      </c>
      <c r="M388" s="24" t="n">
        <v>8</v>
      </c>
      <c r="N388" s="24" t="n">
        <v>8</v>
      </c>
      <c r="O388" s="24" t="n">
        <v>8</v>
      </c>
      <c r="P388" s="24" t="n">
        <v>8</v>
      </c>
      <c r="Q388" s="24" t="s">
        <v>7</v>
      </c>
      <c r="R388" s="24" t="s">
        <v>7</v>
      </c>
      <c r="S388" s="24" t="n">
        <v>8</v>
      </c>
      <c r="T388" s="24" t="n">
        <v>8</v>
      </c>
      <c r="U388" s="24" t="n">
        <v>8</v>
      </c>
      <c r="V388" s="24" t="n">
        <v>7.85</v>
      </c>
      <c r="W388" s="24" t="n">
        <v>8</v>
      </c>
      <c r="X388" s="24" t="s">
        <v>7</v>
      </c>
      <c r="Y388" s="24" t="s">
        <v>7</v>
      </c>
      <c r="Z388" s="24" t="n">
        <v>7.91667</v>
      </c>
      <c r="AA388" s="24" t="n">
        <v>8</v>
      </c>
      <c r="AB388" s="24" t="n">
        <v>8</v>
      </c>
      <c r="AC388" s="24" t="n">
        <v>7</v>
      </c>
      <c r="AD388" s="24" t="s">
        <v>7</v>
      </c>
      <c r="AE388" s="24" t="s">
        <v>7</v>
      </c>
      <c r="AF388" s="24" t="s">
        <v>7</v>
      </c>
      <c r="AG388" s="24" t="n">
        <v>8</v>
      </c>
      <c r="AH388" s="24" t="n">
        <v>8</v>
      </c>
      <c r="AI388" s="24" t="n">
        <v>8</v>
      </c>
      <c r="AJ388" s="24" t="n">
        <v>8</v>
      </c>
      <c r="AK388" s="24" t="n"/>
      <c r="AL388" s="24" t="n"/>
      <c r="AM388" s="25">
        <f>COUNT(H388:AL388)</f>
        <v/>
      </c>
      <c r="AN388" s="24" t="n"/>
      <c r="AO388" s="25">
        <f>COUNTIF(H388:AL388,"О")</f>
        <v/>
      </c>
      <c r="AP388" s="25">
        <f>COUNTIF(H388:AL388,"От")</f>
        <v/>
      </c>
      <c r="AQ388" s="25">
        <f>COUNTIF(H388:AL388,"Б")</f>
        <v/>
      </c>
      <c r="AR388" s="25">
        <f>COUNTIF(H388:AL388,"Н")</f>
        <v/>
      </c>
      <c r="AS388" s="24" t="n"/>
      <c r="AT388" s="25">
        <f>SUM(H388:AL388)</f>
        <v/>
      </c>
      <c r="AU388" s="24" t="n"/>
      <c r="AV388" s="25">
        <f>SUM(J388,K388,Q388,R388,X388,Y388,AD388,AE388,AF388)</f>
        <v/>
      </c>
      <c r="AW388" s="24" t="n"/>
    </row>
    <row r="389" spans="1:49" ht="15.75" customHeight="1" s="55">
      <c r="A389" s="24" t="n">
        <v>383</v>
      </c>
      <c r="B389" s="24" t="s">
        <v>212</v>
      </c>
      <c r="C389" s="24" t="s">
        <v>193</v>
      </c>
      <c r="D389" s="24" t="s">
        <v>163</v>
      </c>
      <c r="E389" s="24" t="s">
        <v>105</v>
      </c>
      <c r="F389" s="24" t="s">
        <v>32</v>
      </c>
      <c r="G389" s="24" t="n"/>
      <c r="H389" s="27" t="n">
        <v>2.96667</v>
      </c>
      <c r="I389" s="24" t="n"/>
      <c r="J389" s="24" t="n"/>
      <c r="K389" s="24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  <c r="AA389" s="24" t="n"/>
      <c r="AB389" s="24" t="n"/>
      <c r="AC389" s="24" t="n"/>
      <c r="AD389" s="24" t="n"/>
      <c r="AE389" s="24" t="n"/>
      <c r="AF389" s="24" t="n"/>
      <c r="AG389" s="24" t="n"/>
      <c r="AH389" s="24" t="n"/>
      <c r="AI389" s="24" t="n"/>
      <c r="AJ389" s="24" t="n"/>
      <c r="AK389" s="24" t="n"/>
      <c r="AL389" s="24" t="n"/>
      <c r="AM389" s="25">
        <f>COUNT(H389:AL389)</f>
        <v/>
      </c>
      <c r="AN389" s="24" t="n"/>
      <c r="AO389" s="24" t="n"/>
      <c r="AP389" s="24" t="n"/>
      <c r="AQ389" s="24" t="n"/>
      <c r="AR389" s="24" t="n"/>
      <c r="AS389" s="24" t="n"/>
      <c r="AT389" s="25">
        <f>SUM(H389:AL389)</f>
        <v/>
      </c>
      <c r="AU389" s="24" t="n"/>
      <c r="AV389" s="25">
        <f>SUM(J389,K389,Q389,R389,X389,Y389,AD389,AE389,AF389)</f>
        <v/>
      </c>
      <c r="AW389" s="24" t="n"/>
    </row>
    <row r="390" spans="1:49" ht="15.75" customHeight="1" s="55">
      <c r="A390" s="24" t="n">
        <v>384</v>
      </c>
      <c r="B390" s="24" t="s">
        <v>212</v>
      </c>
      <c r="C390" s="24" t="s">
        <v>193</v>
      </c>
      <c r="D390" s="24" t="s">
        <v>163</v>
      </c>
      <c r="E390" s="24" t="s">
        <v>65</v>
      </c>
      <c r="F390" s="24" t="s">
        <v>32</v>
      </c>
      <c r="G390" s="24" t="n"/>
      <c r="H390" s="27" t="n">
        <v>0.9</v>
      </c>
      <c r="I390" s="24" t="n"/>
      <c r="J390" s="24" t="n"/>
      <c r="K390" s="24" t="n"/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7" t="n">
        <v>0.15</v>
      </c>
      <c r="W390" s="24" t="n"/>
      <c r="X390" s="24" t="n"/>
      <c r="Y390" s="24" t="n"/>
      <c r="Z390" s="27" t="n">
        <v>0.08333</v>
      </c>
      <c r="AA390" s="24" t="n"/>
      <c r="AB390" s="24" t="n"/>
      <c r="AC390" s="24" t="n"/>
      <c r="AD390" s="24" t="n"/>
      <c r="AE390" s="24" t="n"/>
      <c r="AF390" s="24" t="n"/>
      <c r="AG390" s="24" t="n"/>
      <c r="AH390" s="24" t="n"/>
      <c r="AI390" s="24" t="n"/>
      <c r="AJ390" s="24" t="n"/>
      <c r="AK390" s="24" t="n"/>
      <c r="AL390" s="24" t="n"/>
      <c r="AM390" s="25">
        <f>COUNT(H390:AL390)</f>
        <v/>
      </c>
      <c r="AN390" s="24" t="n"/>
      <c r="AO390" s="24" t="n"/>
      <c r="AP390" s="24" t="n"/>
      <c r="AQ390" s="24" t="n"/>
      <c r="AR390" s="24" t="n"/>
      <c r="AS390" s="24" t="n"/>
      <c r="AT390" s="25">
        <f>SUM(H390:AL390)</f>
        <v/>
      </c>
      <c r="AU390" s="24" t="n"/>
      <c r="AV390" s="25">
        <f>SUM(J390,K390,Q390,R390,X390,Y390,AD390,AE390,AF390)</f>
        <v/>
      </c>
      <c r="AW390" s="24" t="n"/>
    </row>
    <row r="391" spans="1:49">
      <c r="A391" s="26" t="n">
        <v>385</v>
      </c>
      <c r="B391" s="26" t="s">
        <v>212</v>
      </c>
      <c r="C391" s="26" t="s">
        <v>193</v>
      </c>
      <c r="D391" s="26" t="s">
        <v>163</v>
      </c>
      <c r="E391" s="26" t="s">
        <v>33</v>
      </c>
      <c r="F391" s="26" t="n"/>
      <c r="G391" s="26" t="n"/>
      <c r="H391" s="26" t="n">
        <v>8</v>
      </c>
      <c r="I391" s="26" t="n">
        <v>8</v>
      </c>
      <c r="J391" s="26" t="n">
        <v>0</v>
      </c>
      <c r="K391" s="26" t="n">
        <v>0</v>
      </c>
      <c r="L391" s="26" t="n">
        <v>8</v>
      </c>
      <c r="M391" s="26" t="n">
        <v>8</v>
      </c>
      <c r="N391" s="26" t="n">
        <v>8</v>
      </c>
      <c r="O391" s="26" t="n">
        <v>8</v>
      </c>
      <c r="P391" s="26" t="n">
        <v>8</v>
      </c>
      <c r="Q391" s="26" t="n">
        <v>0</v>
      </c>
      <c r="R391" s="26" t="n">
        <v>0</v>
      </c>
      <c r="S391" s="26" t="n">
        <v>8</v>
      </c>
      <c r="T391" s="26" t="n">
        <v>8</v>
      </c>
      <c r="U391" s="26" t="n">
        <v>8</v>
      </c>
      <c r="V391" s="26" t="n">
        <v>8</v>
      </c>
      <c r="W391" s="26" t="n">
        <v>8</v>
      </c>
      <c r="X391" s="26" t="n">
        <v>0</v>
      </c>
      <c r="Y391" s="26" t="n">
        <v>0</v>
      </c>
      <c r="Z391" s="26" t="n">
        <v>8</v>
      </c>
      <c r="AA391" s="26" t="n">
        <v>8</v>
      </c>
      <c r="AB391" s="26" t="n">
        <v>8</v>
      </c>
      <c r="AC391" s="26" t="n">
        <v>7</v>
      </c>
      <c r="AD391" s="26" t="n">
        <v>0</v>
      </c>
      <c r="AE391" s="26" t="n">
        <v>0</v>
      </c>
      <c r="AF391" s="26" t="n">
        <v>0</v>
      </c>
      <c r="AG391" s="26" t="n">
        <v>8</v>
      </c>
      <c r="AH391" s="26" t="n">
        <v>8</v>
      </c>
      <c r="AI391" s="26" t="n">
        <v>8</v>
      </c>
      <c r="AJ391" s="26" t="n">
        <v>8</v>
      </c>
      <c r="AK391" s="26" t="n"/>
      <c r="AL391" s="26" t="n"/>
      <c r="AM391" s="26">
        <f>COUNT(IF(SUM(H390,H389,H388)&gt;0,1,"FALSE"),IF(SUM(I388)&gt;0,1,"FALSE"),IF(SUM(J388)&gt;0,1,"FALSE"),IF(SUM(K388)&gt;0,1,"FALSE"),IF(SUM(L388)&gt;0,1,"FALSE"),IF(SUM(M388)&gt;0,1,"FALSE"),IF(SUM(N388)&gt;0,1,"FALSE"),IF(SUM(O388)&gt;0,1,"FALSE"),IF(SUM(P388)&gt;0,1,"FALSE"),IF(SUM(Q388)&gt;0,1,"FALSE"),IF(SUM(R388)&gt;0,1,"FALSE"),IF(SUM(S388)&gt;0,1,"FALSE"),IF(SUM(T388)&gt;0,1,"FALSE"),IF(SUM(U388)&gt;0,1,"FALSE"),IF(SUM(V388,V390)&gt;0,1,"FALSE"),IF(SUM(W388)&gt;0,1,"FALSE"),IF(SUM(X388)&gt;0,1,"FALSE"),IF(SUM(Y388)&gt;0,1,"FALSE"),IF(SUM(Z388,Z390)&gt;0,1,"FALSE"),IF(SUM(AA388)&gt;0,1,"FALSE"),IF(SUM(AB388)&gt;0,1,"FALSE"),IF(SUM(AC388)&gt;0,1,"FALSE"),IF(SUM(AD388)&gt;0,1,"FALSE"),IF(SUM(AE388)&gt;0,1,"FALSE"),IF(SUM(AF388)&gt;0,1,"FALSE"),IF(SUM(AG388)&gt;0,1,"FALSE"),IF(SUM(AH388)&gt;0,1,"FALSE"),IF(SUM(AI388)&gt;0,1,"FALSE"),IF(SUM(AJ388)&gt;0,1,"FALSE"))</f>
        <v/>
      </c>
      <c r="AN391" s="26" t="n"/>
      <c r="AO391" s="26">
        <f>MAX(AO388:AO390)</f>
        <v/>
      </c>
      <c r="AP391" s="26">
        <f>MAX(AP388:AP390)</f>
        <v/>
      </c>
      <c r="AQ391" s="26">
        <f>MAX(AQ388:AQ390)</f>
        <v/>
      </c>
      <c r="AR391" s="26">
        <f>MAX(AR388:AR390)</f>
        <v/>
      </c>
      <c r="AS391" s="26">
        <f>SUM(AS388:AS390)</f>
        <v/>
      </c>
      <c r="AT391" s="26">
        <f>SUM(AT388:AT390)</f>
        <v/>
      </c>
      <c r="AU391" s="26">
        <f>SUM(AU388:AU390)</f>
        <v/>
      </c>
      <c r="AV391" s="26">
        <f>SUM(AV388:AV390)</f>
        <v/>
      </c>
      <c r="AW391" s="26">
        <f>SUM(AW388:AW390)</f>
        <v/>
      </c>
    </row>
    <row r="392" spans="1:49" ht="15.75" customHeight="1" s="55">
      <c r="A392" s="24" t="n">
        <v>386</v>
      </c>
      <c r="B392" s="24" t="s">
        <v>213</v>
      </c>
      <c r="C392" s="24" t="s">
        <v>193</v>
      </c>
      <c r="D392" s="24" t="s">
        <v>214</v>
      </c>
      <c r="E392" s="24" t="s">
        <v>43</v>
      </c>
      <c r="F392" s="24" t="s">
        <v>32</v>
      </c>
      <c r="G392" s="24" t="n"/>
      <c r="H392" s="24" t="n"/>
      <c r="I392" s="24" t="n"/>
      <c r="J392" s="24" t="s">
        <v>7</v>
      </c>
      <c r="K392" s="24" t="s">
        <v>7</v>
      </c>
      <c r="L392" s="27" t="s">
        <v>75</v>
      </c>
      <c r="M392" s="24" t="n"/>
      <c r="N392" s="24" t="n"/>
      <c r="O392" s="24" t="n"/>
      <c r="P392" s="24" t="n"/>
      <c r="Q392" s="24" t="s">
        <v>7</v>
      </c>
      <c r="R392" s="24" t="s">
        <v>7</v>
      </c>
      <c r="S392" s="24" t="n"/>
      <c r="T392" s="24" t="n"/>
      <c r="U392" s="24" t="n"/>
      <c r="V392" s="24" t="n"/>
      <c r="W392" s="24" t="n"/>
      <c r="X392" s="24" t="s">
        <v>7</v>
      </c>
      <c r="Y392" s="24" t="s">
        <v>7</v>
      </c>
      <c r="Z392" s="24" t="n"/>
      <c r="AA392" s="24" t="n"/>
      <c r="AB392" s="24" t="n"/>
      <c r="AC392" s="24" t="n"/>
      <c r="AD392" s="24" t="s">
        <v>7</v>
      </c>
      <c r="AE392" s="24" t="s">
        <v>7</v>
      </c>
      <c r="AF392" s="24" t="s">
        <v>7</v>
      </c>
      <c r="AG392" s="24" t="n"/>
      <c r="AH392" s="24" t="n"/>
      <c r="AI392" s="24" t="n"/>
      <c r="AJ392" s="24" t="n"/>
      <c r="AK392" s="24" t="n"/>
      <c r="AL392" s="24" t="n"/>
      <c r="AM392" s="25">
        <f>COUNT(H392:AL392)</f>
        <v/>
      </c>
      <c r="AN392" s="24" t="n"/>
      <c r="AO392" s="25">
        <f>COUNTIF(H392:AL392,"О")</f>
        <v/>
      </c>
      <c r="AP392" s="25">
        <f>COUNTIF(H392:AL392,"От")</f>
        <v/>
      </c>
      <c r="AQ392" s="25">
        <f>COUNTIF(H392:AL392,"Б")</f>
        <v/>
      </c>
      <c r="AR392" s="25">
        <f>COUNTIF(H392:AL392,"Н")</f>
        <v/>
      </c>
      <c r="AS392" s="24" t="n"/>
      <c r="AT392" s="25">
        <f>SUM(H392:AL392)</f>
        <v/>
      </c>
      <c r="AU392" s="24" t="n"/>
      <c r="AV392" s="25">
        <f>SUM(J392,K392,Q392,R392,X392,Y392,AD392,AE392,AF392)</f>
        <v/>
      </c>
      <c r="AW392" s="24" t="n"/>
    </row>
    <row r="393" spans="1:49" ht="15.75" customHeight="1" s="55">
      <c r="A393" s="24" t="n">
        <v>387</v>
      </c>
      <c r="B393" s="24" t="s">
        <v>213</v>
      </c>
      <c r="C393" s="24" t="s">
        <v>193</v>
      </c>
      <c r="D393" s="24" t="s">
        <v>214</v>
      </c>
      <c r="E393" s="24" t="s">
        <v>158</v>
      </c>
      <c r="F393" s="24" t="s">
        <v>32</v>
      </c>
      <c r="G393" s="24" t="n"/>
      <c r="H393" s="27" t="s">
        <v>255</v>
      </c>
      <c r="I393" s="24" t="n"/>
      <c r="J393" s="24" t="n"/>
      <c r="K393" s="24" t="n"/>
      <c r="L393" s="24" t="n"/>
      <c r="M393" s="24" t="n"/>
      <c r="N393" s="24" t="n"/>
      <c r="O393" s="24" t="n"/>
      <c r="P393" s="24" t="n"/>
      <c r="Q393" s="24" t="n"/>
      <c r="R393" s="24" t="n"/>
      <c r="S393" s="24" t="n"/>
      <c r="T393" s="24" t="n"/>
      <c r="U393" s="24" t="n"/>
      <c r="V393" s="24" t="n"/>
      <c r="W393" s="24" t="n"/>
      <c r="X393" s="24" t="n"/>
      <c r="Y393" s="24" t="n"/>
      <c r="Z393" s="24" t="n"/>
      <c r="AA393" s="24" t="n"/>
      <c r="AB393" s="24" t="n"/>
      <c r="AC393" s="24" t="n"/>
      <c r="AD393" s="24" t="n"/>
      <c r="AE393" s="24" t="n"/>
      <c r="AF393" s="24" t="n"/>
      <c r="AG393" s="24" t="n"/>
      <c r="AH393" s="24" t="n"/>
      <c r="AI393" s="24" t="n"/>
      <c r="AJ393" s="24" t="n"/>
      <c r="AK393" s="24" t="n"/>
      <c r="AL393" s="24" t="n"/>
      <c r="AM393" s="25">
        <f>COUNT(H393:AL393)</f>
        <v/>
      </c>
      <c r="AN393" s="24" t="n"/>
      <c r="AO393" s="24" t="n"/>
      <c r="AP393" s="24" t="n"/>
      <c r="AQ393" s="24" t="n"/>
      <c r="AR393" s="24" t="n"/>
      <c r="AS393" s="24" t="n"/>
      <c r="AT393" s="25">
        <f>SUM(H393:AL393)</f>
        <v/>
      </c>
      <c r="AU393" s="24" t="n"/>
      <c r="AV393" s="25">
        <f>SUM(J393,K393,Q393,R393,X393,Y393,AD393,AE393,AF393)</f>
        <v/>
      </c>
      <c r="AW393" s="24" t="n"/>
    </row>
    <row r="394" spans="1:49" ht="15.75" customHeight="1" s="55">
      <c r="A394" s="24" t="n">
        <v>388</v>
      </c>
      <c r="B394" s="24" t="s">
        <v>213</v>
      </c>
      <c r="C394" s="24" t="s">
        <v>193</v>
      </c>
      <c r="D394" s="24" t="s">
        <v>214</v>
      </c>
      <c r="E394" s="24" t="s">
        <v>69</v>
      </c>
      <c r="F394" s="24" t="s">
        <v>32</v>
      </c>
      <c r="G394" s="24" t="n"/>
      <c r="H394" s="27" t="n">
        <v>3.97765</v>
      </c>
      <c r="I394" s="27" t="n">
        <v>4</v>
      </c>
      <c r="J394" s="24" t="n"/>
      <c r="K394" s="24" t="n"/>
      <c r="L394" s="24" t="n"/>
      <c r="M394" s="27" t="n">
        <v>3.88104</v>
      </c>
      <c r="N394" s="27" t="n">
        <v>3.74721</v>
      </c>
      <c r="O394" s="27" t="n">
        <v>2.95911</v>
      </c>
      <c r="P394" s="27" t="n">
        <v>3.91837</v>
      </c>
      <c r="Q394" s="24" t="n"/>
      <c r="R394" s="24" t="n"/>
      <c r="S394" s="27" t="n">
        <v>4</v>
      </c>
      <c r="T394" s="27" t="n">
        <v>4</v>
      </c>
      <c r="U394" s="27" t="n">
        <v>4</v>
      </c>
      <c r="V394" s="27" t="n">
        <v>4.76723</v>
      </c>
      <c r="W394" s="27" t="n">
        <v>4.31911</v>
      </c>
      <c r="X394" s="24" t="n"/>
      <c r="Y394" s="24" t="n"/>
      <c r="Z394" s="27" t="n">
        <v>2.92937</v>
      </c>
      <c r="AA394" s="27" t="n">
        <v>3.31343</v>
      </c>
      <c r="AB394" s="27" t="n">
        <v>4.97217</v>
      </c>
      <c r="AC394" s="27" t="n">
        <v>4.66667</v>
      </c>
      <c r="AD394" s="24" t="n"/>
      <c r="AE394" s="24" t="n"/>
      <c r="AF394" s="24" t="n"/>
      <c r="AG394" s="24" t="n"/>
      <c r="AH394" s="24" t="n"/>
      <c r="AI394" s="24" t="n"/>
      <c r="AJ394" s="24" t="n"/>
      <c r="AK394" s="24" t="n"/>
      <c r="AL394" s="24" t="n"/>
      <c r="AM394" s="25">
        <f>COUNT(H394:AL394)</f>
        <v/>
      </c>
      <c r="AN394" s="24" t="n"/>
      <c r="AO394" s="24" t="n"/>
      <c r="AP394" s="24" t="n"/>
      <c r="AQ394" s="24" t="n"/>
      <c r="AR394" s="24" t="n"/>
      <c r="AS394" s="24" t="n"/>
      <c r="AT394" s="25">
        <f>SUM(H394:AL394)</f>
        <v/>
      </c>
      <c r="AU394" s="24" t="n"/>
      <c r="AV394" s="25">
        <f>SUM(J394,K394,Q394,R394,X394,Y394,AD394,AE394,AF394)</f>
        <v/>
      </c>
      <c r="AW394" s="24" t="n"/>
    </row>
    <row r="395" spans="1:49" ht="15.75" customHeight="1" s="55">
      <c r="A395" s="24" t="n">
        <v>389</v>
      </c>
      <c r="B395" s="24" t="s">
        <v>213</v>
      </c>
      <c r="C395" s="24" t="s">
        <v>193</v>
      </c>
      <c r="D395" s="24" t="s">
        <v>214</v>
      </c>
      <c r="E395" s="24" t="s">
        <v>199</v>
      </c>
      <c r="F395" s="24" t="s">
        <v>32</v>
      </c>
      <c r="G395" s="24" t="n"/>
      <c r="H395" s="27" t="s">
        <v>256</v>
      </c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7" t="n">
        <v>0.0298</v>
      </c>
      <c r="W395" s="24" t="n"/>
      <c r="X395" s="24" t="n"/>
      <c r="Y395" s="24" t="n"/>
      <c r="Z395" s="24" t="n"/>
      <c r="AA395" s="24" t="n"/>
      <c r="AB395" s="24" t="n"/>
      <c r="AC395" s="24" t="n"/>
      <c r="AD395" s="24" t="n"/>
      <c r="AE395" s="24" t="n"/>
      <c r="AF395" s="24" t="n"/>
      <c r="AG395" s="24" t="n"/>
      <c r="AH395" s="24" t="n"/>
      <c r="AI395" s="24" t="n"/>
      <c r="AJ395" s="24" t="n"/>
      <c r="AK395" s="24" t="n"/>
      <c r="AL395" s="24" t="n"/>
      <c r="AM395" s="25">
        <f>COUNT(H395:AL395)</f>
        <v/>
      </c>
      <c r="AN395" s="24" t="n"/>
      <c r="AO395" s="24" t="n"/>
      <c r="AP395" s="24" t="n"/>
      <c r="AQ395" s="24" t="n"/>
      <c r="AR395" s="24" t="n"/>
      <c r="AS395" s="24" t="n"/>
      <c r="AT395" s="25">
        <f>SUM(H395:AL395)</f>
        <v/>
      </c>
      <c r="AU395" s="24" t="n"/>
      <c r="AV395" s="25">
        <f>SUM(J395,K395,Q395,R395,X395,Y395,AD395,AE395,AF395)</f>
        <v/>
      </c>
      <c r="AW395" s="24" t="n"/>
    </row>
    <row r="396" spans="1:49" ht="15.75" customHeight="1" s="55">
      <c r="A396" s="24" t="n">
        <v>390</v>
      </c>
      <c r="B396" s="24" t="s">
        <v>213</v>
      </c>
      <c r="C396" s="24" t="s">
        <v>193</v>
      </c>
      <c r="D396" s="24" t="s">
        <v>214</v>
      </c>
      <c r="E396" s="24" t="s">
        <v>177</v>
      </c>
      <c r="F396" s="24" t="s">
        <v>32</v>
      </c>
      <c r="G396" s="24" t="n"/>
      <c r="H396" s="27" t="n">
        <v>0.05959</v>
      </c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  <c r="AA396" s="24" t="n"/>
      <c r="AB396" s="24" t="n"/>
      <c r="AC396" s="24" t="n"/>
      <c r="AD396" s="24" t="n"/>
      <c r="AE396" s="24" t="n"/>
      <c r="AF396" s="24" t="n"/>
      <c r="AG396" s="24" t="n"/>
      <c r="AH396" s="24" t="n"/>
      <c r="AI396" s="24" t="n"/>
      <c r="AJ396" s="24" t="n"/>
      <c r="AK396" s="24" t="n"/>
      <c r="AL396" s="24" t="n"/>
      <c r="AM396" s="25">
        <f>COUNT(H396:AL396)</f>
        <v/>
      </c>
      <c r="AN396" s="24" t="n"/>
      <c r="AO396" s="24" t="n"/>
      <c r="AP396" s="24" t="n"/>
      <c r="AQ396" s="24" t="n"/>
      <c r="AR396" s="24" t="n"/>
      <c r="AS396" s="24" t="n"/>
      <c r="AT396" s="25">
        <f>SUM(H396:AL396)</f>
        <v/>
      </c>
      <c r="AU396" s="24" t="n"/>
      <c r="AV396" s="25">
        <f>SUM(J396,K396,Q396,R396,X396,Y396,AD396,AE396,AF396)</f>
        <v/>
      </c>
      <c r="AW396" s="24" t="n"/>
    </row>
    <row r="397" spans="1:49" ht="15.75" customHeight="1" s="55">
      <c r="A397" s="24" t="n">
        <v>391</v>
      </c>
      <c r="B397" s="24" t="s">
        <v>213</v>
      </c>
      <c r="C397" s="24" t="s">
        <v>193</v>
      </c>
      <c r="D397" s="24" t="s">
        <v>214</v>
      </c>
      <c r="E397" s="24" t="s">
        <v>65</v>
      </c>
      <c r="F397" s="24" t="s">
        <v>32</v>
      </c>
      <c r="G397" s="24" t="n"/>
      <c r="H397" s="27" t="n">
        <v>3.96276</v>
      </c>
      <c r="I397" s="27" t="n">
        <v>4</v>
      </c>
      <c r="J397" s="24" t="n"/>
      <c r="K397" s="24" t="n"/>
      <c r="L397" s="24" t="n"/>
      <c r="M397" s="27" t="n">
        <v>3.88104</v>
      </c>
      <c r="N397" s="27" t="n">
        <v>3.94052</v>
      </c>
      <c r="O397" s="27" t="n">
        <v>2.7658</v>
      </c>
      <c r="P397" s="27" t="n">
        <v>2.61224</v>
      </c>
      <c r="Q397" s="24" t="n"/>
      <c r="R397" s="24" t="n"/>
      <c r="S397" s="27" t="n">
        <v>2.66667</v>
      </c>
      <c r="T397" s="27" t="n">
        <v>2.66667</v>
      </c>
      <c r="U397" s="27" t="n">
        <v>2.66667</v>
      </c>
      <c r="V397" s="27" t="n">
        <v>3.17318</v>
      </c>
      <c r="W397" s="27" t="n">
        <v>3.68089</v>
      </c>
      <c r="X397" s="24" t="n"/>
      <c r="Y397" s="24" t="n"/>
      <c r="Z397" s="27" t="n">
        <v>2.92937</v>
      </c>
      <c r="AA397" s="27" t="n">
        <v>3.31343</v>
      </c>
      <c r="AB397" s="27" t="n">
        <v>3.02783</v>
      </c>
      <c r="AC397" s="27" t="n">
        <v>2.33333</v>
      </c>
      <c r="AD397" s="24" t="n"/>
      <c r="AE397" s="24" t="n"/>
      <c r="AF397" s="24" t="n"/>
      <c r="AG397" s="24" t="n"/>
      <c r="AH397" s="24" t="n"/>
      <c r="AI397" s="24" t="n"/>
      <c r="AJ397" s="24" t="n"/>
      <c r="AK397" s="24" t="n"/>
      <c r="AL397" s="24" t="n"/>
      <c r="AM397" s="25">
        <f>COUNT(H397:AL397)</f>
        <v/>
      </c>
      <c r="AN397" s="24" t="n"/>
      <c r="AO397" s="24" t="n"/>
      <c r="AP397" s="24" t="n"/>
      <c r="AQ397" s="24" t="n"/>
      <c r="AR397" s="24" t="n"/>
      <c r="AS397" s="24" t="n"/>
      <c r="AT397" s="25">
        <f>SUM(H397:AL397)</f>
        <v/>
      </c>
      <c r="AU397" s="24" t="n"/>
      <c r="AV397" s="25">
        <f>SUM(J397,K397,Q397,R397,X397,Y397,AD397,AE397,AF397)</f>
        <v/>
      </c>
      <c r="AW397" s="24" t="n"/>
    </row>
    <row r="398" spans="1:49" ht="15.75" customHeight="1" s="55">
      <c r="A398" s="24" t="n">
        <v>392</v>
      </c>
      <c r="B398" s="24" t="s">
        <v>213</v>
      </c>
      <c r="C398" s="24" t="s">
        <v>193</v>
      </c>
      <c r="D398" s="24" t="s">
        <v>214</v>
      </c>
      <c r="E398" s="24" t="s">
        <v>149</v>
      </c>
      <c r="F398" s="24" t="s">
        <v>32</v>
      </c>
      <c r="G398" s="24" t="n"/>
      <c r="H398" s="24" t="n"/>
      <c r="I398" s="24" t="n"/>
      <c r="J398" s="24" t="n"/>
      <c r="K398" s="24" t="n"/>
      <c r="L398" s="24" t="n"/>
      <c r="M398" s="27" t="n">
        <v>0.23792</v>
      </c>
      <c r="N398" s="27" t="n">
        <v>0.31227</v>
      </c>
      <c r="O398" s="27" t="n">
        <v>1.13011</v>
      </c>
      <c r="P398" s="27" t="n">
        <v>0.16327</v>
      </c>
      <c r="Q398" s="24" t="n"/>
      <c r="R398" s="24" t="n"/>
      <c r="S398" s="24" t="n"/>
      <c r="T398" s="24" t="n"/>
      <c r="U398" s="24" t="n"/>
      <c r="V398" s="24" t="n"/>
      <c r="W398" s="24" t="n"/>
      <c r="X398" s="24" t="n"/>
      <c r="Y398" s="24" t="n"/>
      <c r="Z398" s="24" t="n"/>
      <c r="AA398" s="24" t="n"/>
      <c r="AB398" s="24" t="n"/>
      <c r="AC398" s="24" t="n"/>
      <c r="AD398" s="24" t="n"/>
      <c r="AE398" s="24" t="n"/>
      <c r="AF398" s="24" t="n"/>
      <c r="AG398" s="24" t="n"/>
      <c r="AH398" s="24" t="n"/>
      <c r="AI398" s="24" t="n"/>
      <c r="AJ398" s="24" t="n"/>
      <c r="AK398" s="24" t="n"/>
      <c r="AL398" s="24" t="n"/>
      <c r="AM398" s="25">
        <f>COUNT(H398:AL398)</f>
        <v/>
      </c>
      <c r="AN398" s="24" t="n"/>
      <c r="AO398" s="24" t="n"/>
      <c r="AP398" s="24" t="n"/>
      <c r="AQ398" s="24" t="n"/>
      <c r="AR398" s="24" t="n"/>
      <c r="AS398" s="24" t="n"/>
      <c r="AT398" s="25">
        <f>SUM(H398:AL398)</f>
        <v/>
      </c>
      <c r="AU398" s="24" t="n"/>
      <c r="AV398" s="25">
        <f>SUM(J398,K398,Q398,R398,X398,Y398,AD398,AE398,AF398)</f>
        <v/>
      </c>
      <c r="AW398" s="24" t="n"/>
    </row>
    <row r="399" spans="1:49" ht="15.75" customHeight="1" s="55">
      <c r="A399" s="24" t="n">
        <v>393</v>
      </c>
      <c r="B399" s="24" t="s">
        <v>213</v>
      </c>
      <c r="C399" s="24" t="s">
        <v>193</v>
      </c>
      <c r="D399" s="24" t="s">
        <v>214</v>
      </c>
      <c r="E399" s="24" t="s">
        <v>249</v>
      </c>
      <c r="F399" s="24" t="s">
        <v>32</v>
      </c>
      <c r="G399" s="24" t="n"/>
      <c r="H399" s="24" t="n"/>
      <c r="I399" s="24" t="n"/>
      <c r="J399" s="24" t="n"/>
      <c r="K399" s="24" t="n"/>
      <c r="L399" s="24" t="n"/>
      <c r="M399" s="24" t="n"/>
      <c r="N399" s="24" t="n"/>
      <c r="O399" s="27" t="n">
        <v>1.14498</v>
      </c>
      <c r="P399" s="27" t="n">
        <v>1.30612</v>
      </c>
      <c r="Q399" s="24" t="n"/>
      <c r="R399" s="24" t="n"/>
      <c r="S399" s="27" t="n">
        <v>1.33333</v>
      </c>
      <c r="T399" s="27" t="n">
        <v>1.33333</v>
      </c>
      <c r="U399" s="27" t="n">
        <v>1.33333</v>
      </c>
      <c r="V399" s="27" t="n">
        <v>0.0298</v>
      </c>
      <c r="W399" s="24" t="n"/>
      <c r="X399" s="24" t="n"/>
      <c r="Y399" s="24" t="n"/>
      <c r="Z399" s="27" t="n">
        <v>1.14498</v>
      </c>
      <c r="AA399" s="27" t="n">
        <v>0.83582</v>
      </c>
      <c r="AB399" s="24" t="n"/>
      <c r="AC399" s="24" t="n"/>
      <c r="AD399" s="24" t="n"/>
      <c r="AE399" s="24" t="n"/>
      <c r="AF399" s="24" t="n"/>
      <c r="AG399" s="24" t="n"/>
      <c r="AH399" s="24" t="n"/>
      <c r="AI399" s="24" t="n"/>
      <c r="AJ399" s="24" t="n"/>
      <c r="AK399" s="24" t="n"/>
      <c r="AL399" s="24" t="n"/>
      <c r="AM399" s="25">
        <f>COUNT(H399:AL399)</f>
        <v/>
      </c>
      <c r="AN399" s="24" t="n"/>
      <c r="AO399" s="24" t="n"/>
      <c r="AP399" s="24" t="n"/>
      <c r="AQ399" s="24" t="n"/>
      <c r="AR399" s="24" t="n"/>
      <c r="AS399" s="24" t="n"/>
      <c r="AT399" s="25">
        <f>SUM(H399:AL399)</f>
        <v/>
      </c>
      <c r="AU399" s="24" t="n"/>
      <c r="AV399" s="25">
        <f>SUM(J399,K399,Q399,R399,X399,Y399,AD399,AE399,AF399)</f>
        <v/>
      </c>
      <c r="AW399" s="24" t="n"/>
    </row>
    <row r="400" spans="1:49" ht="15.75" customHeight="1" s="55">
      <c r="A400" s="24" t="n">
        <v>394</v>
      </c>
      <c r="B400" s="24" t="s">
        <v>213</v>
      </c>
      <c r="C400" s="24" t="s">
        <v>193</v>
      </c>
      <c r="D400" s="24" t="s">
        <v>214</v>
      </c>
      <c r="E400" s="24" t="s">
        <v>77</v>
      </c>
      <c r="F400" s="24" t="s">
        <v>32</v>
      </c>
      <c r="G400" s="24" t="n"/>
      <c r="H400" s="24" t="n"/>
      <c r="I400" s="24" t="n"/>
      <c r="J400" s="24" t="n"/>
      <c r="K400" s="24" t="n"/>
      <c r="L400" s="24" t="n"/>
      <c r="M400" s="24" t="n"/>
      <c r="N400" s="24" t="n"/>
      <c r="O400" s="24" t="n"/>
      <c r="P400" s="24" t="n"/>
      <c r="Q400" s="24" t="n"/>
      <c r="R400" s="24" t="n"/>
      <c r="S400" s="24" t="n"/>
      <c r="T400" s="24" t="n"/>
      <c r="U400" s="24" t="n"/>
      <c r="V400" s="24" t="n"/>
      <c r="W400" s="24" t="n"/>
      <c r="X400" s="24" t="n"/>
      <c r="Y400" s="24" t="n"/>
      <c r="Z400" s="27" t="n">
        <v>0.9962800000000001</v>
      </c>
      <c r="AA400" s="27" t="n">
        <v>0.01493</v>
      </c>
      <c r="AB400" s="24" t="n"/>
      <c r="AC400" s="24" t="n"/>
      <c r="AD400" s="24" t="n"/>
      <c r="AE400" s="24" t="n"/>
      <c r="AF400" s="24" t="n"/>
      <c r="AG400" s="24" t="n"/>
      <c r="AH400" s="24" t="n"/>
      <c r="AI400" s="24" t="n"/>
      <c r="AJ400" s="24" t="n"/>
      <c r="AK400" s="24" t="n"/>
      <c r="AL400" s="24" t="n"/>
      <c r="AM400" s="25">
        <f>COUNT(H400:AL400)</f>
        <v/>
      </c>
      <c r="AN400" s="24" t="n"/>
      <c r="AO400" s="24" t="n"/>
      <c r="AP400" s="24" t="n"/>
      <c r="AQ400" s="24" t="n"/>
      <c r="AR400" s="24" t="n"/>
      <c r="AS400" s="24" t="n"/>
      <c r="AT400" s="25">
        <f>SUM(H400:AL400)</f>
        <v/>
      </c>
      <c r="AU400" s="24" t="n"/>
      <c r="AV400" s="25">
        <f>SUM(J400,K400,Q400,R400,X400,Y400,AD400,AE400,AF400)</f>
        <v/>
      </c>
      <c r="AW400" s="24" t="n"/>
    </row>
    <row r="401" spans="1:49" ht="15.75" customHeight="1" s="55">
      <c r="A401" s="24" t="n">
        <v>395</v>
      </c>
      <c r="B401" s="24" t="s">
        <v>213</v>
      </c>
      <c r="C401" s="24" t="s">
        <v>193</v>
      </c>
      <c r="D401" s="24" t="s">
        <v>214</v>
      </c>
      <c r="E401" s="24" t="s">
        <v>135</v>
      </c>
      <c r="F401" s="24" t="s">
        <v>32</v>
      </c>
      <c r="G401" s="24" t="n"/>
      <c r="H401" s="24" t="n"/>
      <c r="I401" s="24" t="n"/>
      <c r="J401" s="24" t="n"/>
      <c r="K401" s="24" t="n"/>
      <c r="L401" s="24" t="n"/>
      <c r="M401" s="24" t="n"/>
      <c r="N401" s="24" t="n"/>
      <c r="O401" s="24" t="n"/>
      <c r="P401" s="24" t="n"/>
      <c r="Q401" s="24" t="n"/>
      <c r="R401" s="24" t="n"/>
      <c r="S401" s="24" t="n"/>
      <c r="T401" s="24" t="n"/>
      <c r="U401" s="24" t="n"/>
      <c r="V401" s="24" t="n"/>
      <c r="W401" s="24" t="n"/>
      <c r="X401" s="24" t="n"/>
      <c r="Y401" s="24" t="n"/>
      <c r="Z401" s="24" t="n"/>
      <c r="AA401" s="27" t="n">
        <v>0.52239</v>
      </c>
      <c r="AB401" s="24" t="n"/>
      <c r="AC401" s="24" t="n"/>
      <c r="AD401" s="24" t="n"/>
      <c r="AE401" s="24" t="n"/>
      <c r="AF401" s="24" t="n"/>
      <c r="AG401" s="24" t="n"/>
      <c r="AH401" s="24" t="n"/>
      <c r="AI401" s="24" t="n"/>
      <c r="AJ401" s="24" t="n"/>
      <c r="AK401" s="24" t="n"/>
      <c r="AL401" s="24" t="n"/>
      <c r="AM401" s="25">
        <f>COUNT(H401:AL401)</f>
        <v/>
      </c>
      <c r="AN401" s="24" t="n"/>
      <c r="AO401" s="24" t="n"/>
      <c r="AP401" s="24" t="n"/>
      <c r="AQ401" s="24" t="n"/>
      <c r="AR401" s="24" t="n"/>
      <c r="AS401" s="24" t="n"/>
      <c r="AT401" s="25">
        <f>SUM(H401:AL401)</f>
        <v/>
      </c>
      <c r="AU401" s="24" t="n"/>
      <c r="AV401" s="25">
        <f>SUM(J401,K401,Q401,R401,X401,Y401,AD401,AE401,AF401)</f>
        <v/>
      </c>
      <c r="AW401" s="24" t="n"/>
    </row>
    <row r="402" spans="1:49">
      <c r="A402" s="26" t="n">
        <v>396</v>
      </c>
      <c r="B402" s="26" t="s">
        <v>213</v>
      </c>
      <c r="C402" s="26" t="s">
        <v>193</v>
      </c>
      <c r="D402" s="26" t="s">
        <v>214</v>
      </c>
      <c r="E402" s="26" t="s">
        <v>33</v>
      </c>
      <c r="F402" s="26" t="n"/>
      <c r="G402" s="26" t="n"/>
      <c r="H402" s="26" t="n">
        <v>8</v>
      </c>
      <c r="I402" s="26" t="n">
        <v>8</v>
      </c>
      <c r="J402" s="26" t="n">
        <v>0</v>
      </c>
      <c r="K402" s="26" t="n">
        <v>0</v>
      </c>
      <c r="L402" s="26" t="n">
        <v>0</v>
      </c>
      <c r="M402" s="26" t="n">
        <v>8</v>
      </c>
      <c r="N402" s="26" t="n">
        <v>8</v>
      </c>
      <c r="O402" s="26" t="n">
        <v>8</v>
      </c>
      <c r="P402" s="26" t="n">
        <v>8</v>
      </c>
      <c r="Q402" s="26" t="n">
        <v>0</v>
      </c>
      <c r="R402" s="26" t="n">
        <v>0</v>
      </c>
      <c r="S402" s="26" t="n">
        <v>8</v>
      </c>
      <c r="T402" s="26" t="n">
        <v>8</v>
      </c>
      <c r="U402" s="26" t="n">
        <v>8</v>
      </c>
      <c r="V402" s="26" t="n">
        <v>8</v>
      </c>
      <c r="W402" s="26" t="n">
        <v>8</v>
      </c>
      <c r="X402" s="26" t="n">
        <v>0</v>
      </c>
      <c r="Y402" s="26" t="n">
        <v>0</v>
      </c>
      <c r="Z402" s="26" t="n">
        <v>8</v>
      </c>
      <c r="AA402" s="26" t="n">
        <v>8</v>
      </c>
      <c r="AB402" s="26" t="n">
        <v>8</v>
      </c>
      <c r="AC402" s="26" t="n">
        <v>7</v>
      </c>
      <c r="AD402" s="26" t="n">
        <v>0</v>
      </c>
      <c r="AE402" s="26" t="n">
        <v>0</v>
      </c>
      <c r="AF402" s="26" t="n">
        <v>0</v>
      </c>
      <c r="AG402" s="26" t="n"/>
      <c r="AH402" s="26" t="n"/>
      <c r="AI402" s="26" t="n"/>
      <c r="AJ402" s="26" t="n"/>
      <c r="AK402" s="26" t="n"/>
      <c r="AL402" s="26" t="n"/>
      <c r="AM402" s="26">
        <f>COUNT(IF(SUM(H395,H397,H392,H394,H396,H393)&gt;0,1,"FALSE"),IF(SUM(I397,I394,I392)&gt;0,1,"FALSE"),IF(SUM(J392,J397,J394)&gt;0,1,"FALSE"),IF(SUM(K392,K394,K397)&gt;0,1,"FALSE"),IF(SUM(L392)&gt;0,1,"FALSE"),IF(SUM(M392,M398,M397,M394)&gt;0,1,"FALSE"),IF(SUM(N394,N392,N397,N398)&gt;0,1,"FALSE"),IF(SUM(O392,O398,O394,O397,O399)&gt;0,1,"FALSE"),IF(SUM(P397,P392,P399,P398,P394)&gt;0,1,"FALSE"),IF(SUM(Q399,Q392,Q394,Q397)&gt;0,1,"FALSE"),IF(SUM(R392,R397,R399,R394)&gt;0,1,"FALSE"),IF(SUM(S394,S399,S392,S397)&gt;0,1,"FALSE"),IF(SUM(T397,T399,T394,T392)&gt;0,1,"FALSE"),IF(SUM(U394,U397,U392,U399)&gt;0,1,"FALSE"),IF(SUM(V392,V395,V399,V394,V397)&gt;0,1,"FALSE"),IF(SUM(W394,W392,W397)&gt;0,1,"FALSE"),IF(SUM(X392,X394,X397)&gt;0,1,"FALSE"),IF(SUM(Y394,Y397,Y392)&gt;0,1,"FALSE"),IF(SUM(Z399,Z400,Z394,Z392,Z397)&gt;0,1,"FALSE"),IF(SUM(AA397,AA400,AA399,AA401,AA392,AA394)&gt;0,1,"FALSE"),IF(SUM(AB392,AB394,AB397)&gt;0,1,"FALSE"),IF(SUM(AC397,AC394,AC392)&gt;0,1,"FALSE"),IF(SUM(AD397,AD394,AD392)&gt;0,1,"FALSE"),IF(SUM(AE392,AE394,AE397)&gt;0,1,"FALSE"),IF(SUM(AF397,AF394,AF392)&gt;0,1,"FALSE"))</f>
        <v/>
      </c>
      <c r="AN402" s="26" t="n"/>
      <c r="AO402" s="26">
        <f>MAX(AO392:AO401)</f>
        <v/>
      </c>
      <c r="AP402" s="26">
        <f>MAX(AP392:AP401)</f>
        <v/>
      </c>
      <c r="AQ402" s="26">
        <f>MAX(AQ392:AQ401)</f>
        <v/>
      </c>
      <c r="AR402" s="26">
        <f>MAX(AR392:AR401)</f>
        <v/>
      </c>
      <c r="AS402" s="26">
        <f>SUM(AS392:AS401)</f>
        <v/>
      </c>
      <c r="AT402" s="26">
        <f>SUM(AT392:AT401)</f>
        <v/>
      </c>
      <c r="AU402" s="26">
        <f>SUM(AU392:AU401)</f>
        <v/>
      </c>
      <c r="AV402" s="26">
        <f>SUM(AV392:AV401)</f>
        <v/>
      </c>
      <c r="AW402" s="26">
        <f>SUM(AW392:AW401)</f>
        <v/>
      </c>
    </row>
    <row r="403" spans="1:49">
      <c r="A403" s="24" t="n">
        <v>397</v>
      </c>
      <c r="B403" s="24" t="s">
        <v>215</v>
      </c>
      <c r="C403" s="24" t="s">
        <v>193</v>
      </c>
      <c r="D403" s="24" t="s">
        <v>194</v>
      </c>
      <c r="E403" s="24" t="s">
        <v>31</v>
      </c>
      <c r="F403" s="24" t="s">
        <v>32</v>
      </c>
      <c r="G403" s="24" t="n"/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>
        <v>12</v>
      </c>
      <c r="Z403" s="24" t="n">
        <v>12</v>
      </c>
      <c r="AA403" s="24" t="n"/>
      <c r="AB403" s="24" t="n"/>
      <c r="AC403" s="24" t="n">
        <v>12</v>
      </c>
      <c r="AD403" s="24" t="n">
        <v>12</v>
      </c>
      <c r="AE403" s="24" t="n"/>
      <c r="AF403" s="24" t="n"/>
      <c r="AG403" s="24" t="n">
        <v>12</v>
      </c>
      <c r="AH403" s="24" t="n">
        <v>12</v>
      </c>
      <c r="AI403" s="24" t="n"/>
      <c r="AJ403" s="24" t="n"/>
      <c r="AK403" s="24" t="n"/>
      <c r="AL403" s="24" t="n"/>
      <c r="AM403" s="25">
        <f>COUNT(H403:AL403)</f>
        <v/>
      </c>
      <c r="AN403" s="24" t="n"/>
      <c r="AO403" s="25">
        <f>COUNTIF(H403:AL403,"О")</f>
        <v/>
      </c>
      <c r="AP403" s="25">
        <f>COUNTIF(H403:AL403,"От")</f>
        <v/>
      </c>
      <c r="AQ403" s="25">
        <f>COUNTIF(H403:AL403,"Б")</f>
        <v/>
      </c>
      <c r="AR403" s="25">
        <f>COUNTIF(H403:AL403,"Н")</f>
        <v/>
      </c>
      <c r="AS403" s="24" t="n"/>
      <c r="AT403" s="25">
        <f>SUM(H403:AL403)</f>
        <v/>
      </c>
      <c r="AU403" s="24" t="n"/>
      <c r="AV403" s="25">
        <f>SUM(J403,K403,Q403,R403,X403,Y403,AD403,AE403,AF403)</f>
        <v/>
      </c>
      <c r="AW403" s="24" t="n"/>
    </row>
    <row r="404" spans="1:49">
      <c r="A404" s="24" t="n">
        <v>398</v>
      </c>
      <c r="B404" s="24" t="s">
        <v>215</v>
      </c>
      <c r="C404" s="24" t="s">
        <v>193</v>
      </c>
      <c r="D404" s="24" t="s">
        <v>194</v>
      </c>
      <c r="E404" s="24" t="s">
        <v>31</v>
      </c>
      <c r="F404" s="24" t="s">
        <v>48</v>
      </c>
      <c r="G404" s="24" t="n"/>
      <c r="H404" s="24" t="n"/>
      <c r="I404" s="24" t="n"/>
      <c r="J404" s="24" t="n"/>
      <c r="K404" s="24" t="n"/>
      <c r="L404" s="24" t="n"/>
      <c r="M404" s="24" t="n">
        <v>12</v>
      </c>
      <c r="N404" s="24" t="n">
        <v>12</v>
      </c>
      <c r="O404" s="24" t="n"/>
      <c r="P404" s="24" t="n"/>
      <c r="Q404" s="24" t="n">
        <v>12</v>
      </c>
      <c r="R404" s="24" t="n">
        <v>12</v>
      </c>
      <c r="S404" s="24" t="n"/>
      <c r="T404" s="24" t="n"/>
      <c r="U404" s="24" t="n">
        <v>12</v>
      </c>
      <c r="V404" s="24" t="n">
        <v>12</v>
      </c>
      <c r="W404" s="24" t="n"/>
      <c r="X404" s="24" t="n"/>
      <c r="Y404" s="24" t="n"/>
      <c r="Z404" s="24" t="n"/>
      <c r="AA404" s="24" t="n"/>
      <c r="AB404" s="24" t="n"/>
      <c r="AC404" s="24" t="n"/>
      <c r="AD404" s="24" t="n"/>
      <c r="AE404" s="24" t="n"/>
      <c r="AF404" s="24" t="n"/>
      <c r="AG404" s="24" t="n"/>
      <c r="AH404" s="24" t="n"/>
      <c r="AI404" s="24" t="n"/>
      <c r="AJ404" s="24" t="n"/>
      <c r="AK404" s="24" t="n"/>
      <c r="AL404" s="24" t="n"/>
      <c r="AM404" s="24" t="n"/>
      <c r="AN404" s="25">
        <f>COUNT(H404:AL404)</f>
        <v/>
      </c>
      <c r="AO404" s="25">
        <f>COUNTIF(H404:AL404,"О")</f>
        <v/>
      </c>
      <c r="AP404" s="25">
        <f>COUNTIF(H404:AL404,"От")</f>
        <v/>
      </c>
      <c r="AQ404" s="25">
        <f>COUNTIF(H404:AL404,"Б")</f>
        <v/>
      </c>
      <c r="AR404" s="25">
        <f>COUNTIF(H404:AL404,"Н")</f>
        <v/>
      </c>
      <c r="AS404" s="24" t="n"/>
      <c r="AT404" s="24" t="n"/>
      <c r="AU404" s="25">
        <f>SUM(H404:AL404)</f>
        <v/>
      </c>
      <c r="AV404" s="24" t="n"/>
      <c r="AW404" s="25">
        <f>SUM(J404,K404,Q404,R404,X404,Y404,AD404,AE404,AF404)</f>
        <v/>
      </c>
    </row>
    <row r="405" spans="1:49">
      <c r="A405" s="26" t="n">
        <v>399</v>
      </c>
      <c r="B405" s="26" t="s">
        <v>215</v>
      </c>
      <c r="C405" s="26" t="s">
        <v>193</v>
      </c>
      <c r="D405" s="26" t="s">
        <v>194</v>
      </c>
      <c r="E405" s="26" t="s">
        <v>33</v>
      </c>
      <c r="F405" s="26" t="n"/>
      <c r="G405" s="26" t="n"/>
      <c r="H405" s="26" t="n"/>
      <c r="I405" s="26" t="n"/>
      <c r="J405" s="26" t="n"/>
      <c r="K405" s="26" t="n"/>
      <c r="L405" s="26" t="n"/>
      <c r="M405" s="26" t="n">
        <v>12</v>
      </c>
      <c r="N405" s="26" t="n">
        <v>12</v>
      </c>
      <c r="O405" s="26" t="n"/>
      <c r="P405" s="26" t="n"/>
      <c r="Q405" s="26" t="n">
        <v>12</v>
      </c>
      <c r="R405" s="26" t="n">
        <v>12</v>
      </c>
      <c r="S405" s="26" t="n"/>
      <c r="T405" s="26" t="n"/>
      <c r="U405" s="26" t="n">
        <v>12</v>
      </c>
      <c r="V405" s="26" t="n">
        <v>12</v>
      </c>
      <c r="W405" s="26" t="n"/>
      <c r="X405" s="26" t="n"/>
      <c r="Y405" s="26" t="n">
        <v>12</v>
      </c>
      <c r="Z405" s="26" t="n">
        <v>12</v>
      </c>
      <c r="AA405" s="26" t="n"/>
      <c r="AB405" s="26" t="n"/>
      <c r="AC405" s="26" t="n">
        <v>12</v>
      </c>
      <c r="AD405" s="26" t="n">
        <v>12</v>
      </c>
      <c r="AE405" s="26" t="n"/>
      <c r="AF405" s="26" t="n"/>
      <c r="AG405" s="26" t="n">
        <v>12</v>
      </c>
      <c r="AH405" s="26" t="n">
        <v>12</v>
      </c>
      <c r="AI405" s="26" t="n"/>
      <c r="AJ405" s="26" t="n"/>
      <c r="AK405" s="26" t="n"/>
      <c r="AL405" s="26" t="n"/>
      <c r="AM405" s="26">
        <f>COUNT(IF(SUM(Y403)&gt;0,1,"FALSE"),IF(SUM(Z403)&gt;0,1,"FALSE"),IF(SUM(AC403)&gt;0,1,"FALSE"),IF(SUM(AD403)&gt;0,1,"FALSE"),IF(SUM(AG403)&gt;0,1,"FALSE"),IF(SUM(AH403)&gt;0,1,"FALSE"))</f>
        <v/>
      </c>
      <c r="AN405" s="26">
        <f>COUNT(IF(SUM(M404)&gt;0,1,"FALSE"),IF(SUM(N404)&gt;0,1,"FALSE"),IF(SUM(Q404)&gt;0,1,"FALSE"),IF(SUM(R404)&gt;0,1,"FALSE"),IF(SUM(U404)&gt;0,1,"FALSE"),IF(SUM(V404)&gt;0,1,"FALSE"))</f>
        <v/>
      </c>
      <c r="AO405" s="26">
        <f>MAX(AO403:AO404)</f>
        <v/>
      </c>
      <c r="AP405" s="26">
        <f>MAX(AP403:AP404)</f>
        <v/>
      </c>
      <c r="AQ405" s="26">
        <f>MAX(AQ403:AQ404)</f>
        <v/>
      </c>
      <c r="AR405" s="26">
        <f>MAX(AR403:AR404)</f>
        <v/>
      </c>
      <c r="AS405" s="26">
        <f>SUM(AS403:AS404)</f>
        <v/>
      </c>
      <c r="AT405" s="26">
        <f>SUM(AT403:AT404)</f>
        <v/>
      </c>
      <c r="AU405" s="26">
        <f>SUM(AU403:AU404)</f>
        <v/>
      </c>
      <c r="AV405" s="26">
        <f>SUM(AV403:AV404)</f>
        <v/>
      </c>
      <c r="AW405" s="26">
        <f>SUM(AW403:AW404)</f>
        <v/>
      </c>
    </row>
    <row r="406" spans="1:49">
      <c r="A406" s="24" t="n">
        <v>400</v>
      </c>
      <c r="B406" s="24" t="s">
        <v>216</v>
      </c>
      <c r="C406" s="24" t="s">
        <v>193</v>
      </c>
      <c r="D406" s="24" t="s">
        <v>217</v>
      </c>
      <c r="E406" s="24" t="s">
        <v>31</v>
      </c>
      <c r="F406" s="24" t="s">
        <v>32</v>
      </c>
      <c r="G406" s="24" t="n"/>
      <c r="H406" s="24" t="n">
        <v>8</v>
      </c>
      <c r="I406" s="24" t="n">
        <v>8</v>
      </c>
      <c r="J406" s="24" t="s">
        <v>7</v>
      </c>
      <c r="K406" s="24" t="s">
        <v>7</v>
      </c>
      <c r="L406" s="24" t="n">
        <v>8</v>
      </c>
      <c r="M406" s="24" t="n">
        <v>8</v>
      </c>
      <c r="N406" s="24" t="n">
        <v>8</v>
      </c>
      <c r="O406" s="24" t="n">
        <v>8</v>
      </c>
      <c r="P406" s="24" t="n">
        <v>8</v>
      </c>
      <c r="Q406" s="24" t="s">
        <v>7</v>
      </c>
      <c r="R406" s="24" t="s">
        <v>7</v>
      </c>
      <c r="S406" s="24" t="n">
        <v>8</v>
      </c>
      <c r="T406" s="24" t="n">
        <v>8</v>
      </c>
      <c r="U406" s="24" t="n">
        <v>8</v>
      </c>
      <c r="V406" s="24" t="n">
        <v>8</v>
      </c>
      <c r="W406" s="24" t="n">
        <v>8</v>
      </c>
      <c r="X406" s="24" t="s">
        <v>7</v>
      </c>
      <c r="Y406" s="24" t="s">
        <v>7</v>
      </c>
      <c r="Z406" s="24" t="n">
        <v>8</v>
      </c>
      <c r="AA406" s="24" t="n">
        <v>8</v>
      </c>
      <c r="AB406" s="24" t="n">
        <v>8</v>
      </c>
      <c r="AC406" s="24" t="n">
        <v>7</v>
      </c>
      <c r="AD406" s="24" t="s">
        <v>7</v>
      </c>
      <c r="AE406" s="24" t="s">
        <v>7</v>
      </c>
      <c r="AF406" s="24" t="s">
        <v>7</v>
      </c>
      <c r="AG406" s="24" t="n">
        <v>8</v>
      </c>
      <c r="AH406" s="24" t="n">
        <v>8</v>
      </c>
      <c r="AI406" s="24" t="n">
        <v>8</v>
      </c>
      <c r="AJ406" s="24" t="n">
        <v>8</v>
      </c>
      <c r="AK406" s="24" t="n"/>
      <c r="AL406" s="24" t="n"/>
      <c r="AM406" s="25">
        <f>COUNT(H406:AL406)</f>
        <v/>
      </c>
      <c r="AN406" s="24" t="n"/>
      <c r="AO406" s="25">
        <f>COUNTIF(H406:AL406,"О")</f>
        <v/>
      </c>
      <c r="AP406" s="25">
        <f>COUNTIF(H406:AL406,"От")</f>
        <v/>
      </c>
      <c r="AQ406" s="25">
        <f>COUNTIF(H406:AL406,"Б")</f>
        <v/>
      </c>
      <c r="AR406" s="25">
        <f>COUNTIF(H406:AL406,"Н")</f>
        <v/>
      </c>
      <c r="AS406" s="24" t="n"/>
      <c r="AT406" s="25">
        <f>SUM(H406:AL406)</f>
        <v/>
      </c>
      <c r="AU406" s="24" t="n"/>
      <c r="AV406" s="25">
        <f>SUM(J406,K406,Q406,R406,X406,Y406,AD406,AE406,AF406)</f>
        <v/>
      </c>
      <c r="AW406" s="24" t="n"/>
    </row>
    <row r="407" spans="1:49">
      <c r="A407" s="26" t="n">
        <v>401</v>
      </c>
      <c r="B407" s="26" t="s">
        <v>216</v>
      </c>
      <c r="C407" s="26" t="s">
        <v>193</v>
      </c>
      <c r="D407" s="26" t="s">
        <v>217</v>
      </c>
      <c r="E407" s="26" t="s">
        <v>33</v>
      </c>
      <c r="F407" s="26" t="n"/>
      <c r="G407" s="26" t="n"/>
      <c r="H407" s="26" t="n">
        <v>8</v>
      </c>
      <c r="I407" s="26" t="n">
        <v>8</v>
      </c>
      <c r="J407" s="26" t="n">
        <v>0</v>
      </c>
      <c r="K407" s="26" t="n">
        <v>0</v>
      </c>
      <c r="L407" s="26" t="n">
        <v>8</v>
      </c>
      <c r="M407" s="26" t="n">
        <v>8</v>
      </c>
      <c r="N407" s="26" t="n">
        <v>8</v>
      </c>
      <c r="O407" s="26" t="n">
        <v>8</v>
      </c>
      <c r="P407" s="26" t="n">
        <v>8</v>
      </c>
      <c r="Q407" s="26" t="n">
        <v>0</v>
      </c>
      <c r="R407" s="26" t="n">
        <v>0</v>
      </c>
      <c r="S407" s="26" t="n">
        <v>8</v>
      </c>
      <c r="T407" s="26" t="n">
        <v>8</v>
      </c>
      <c r="U407" s="26" t="n">
        <v>8</v>
      </c>
      <c r="V407" s="26" t="n">
        <v>8</v>
      </c>
      <c r="W407" s="26" t="n">
        <v>8</v>
      </c>
      <c r="X407" s="26" t="n">
        <v>0</v>
      </c>
      <c r="Y407" s="26" t="n">
        <v>0</v>
      </c>
      <c r="Z407" s="26" t="n">
        <v>8</v>
      </c>
      <c r="AA407" s="26" t="n">
        <v>8</v>
      </c>
      <c r="AB407" s="26" t="n">
        <v>8</v>
      </c>
      <c r="AC407" s="26" t="n">
        <v>7</v>
      </c>
      <c r="AD407" s="26" t="n">
        <v>0</v>
      </c>
      <c r="AE407" s="26" t="n">
        <v>0</v>
      </c>
      <c r="AF407" s="26" t="n">
        <v>0</v>
      </c>
      <c r="AG407" s="26" t="n">
        <v>8</v>
      </c>
      <c r="AH407" s="26" t="n">
        <v>8</v>
      </c>
      <c r="AI407" s="26" t="n">
        <v>8</v>
      </c>
      <c r="AJ407" s="26" t="n">
        <v>8</v>
      </c>
      <c r="AK407" s="26" t="n"/>
      <c r="AL407" s="26" t="n"/>
      <c r="AM407" s="26">
        <f>COUNT(IF(SUM(H406)&gt;0,1,"FALSE"),IF(SUM(I406)&gt;0,1,"FALSE"),IF(SUM(J406)&gt;0,1,"FALSE"),IF(SUM(K406)&gt;0,1,"FALSE"),IF(SUM(L406)&gt;0,1,"FALSE"),IF(SUM(M406)&gt;0,1,"FALSE"),IF(SUM(N406)&gt;0,1,"FALSE"),IF(SUM(O406)&gt;0,1,"FALSE"),IF(SUM(P406)&gt;0,1,"FALSE"),IF(SUM(Q406)&gt;0,1,"FALSE"),IF(SUM(R406)&gt;0,1,"FALSE"),IF(SUM(S406)&gt;0,1,"FALSE"),IF(SUM(T406)&gt;0,1,"FALSE"),IF(SUM(U406)&gt;0,1,"FALSE"),IF(SUM(V406)&gt;0,1,"FALSE"),IF(SUM(W406)&gt;0,1,"FALSE"),IF(SUM(X406)&gt;0,1,"FALSE"),IF(SUM(Y406)&gt;0,1,"FALSE"),IF(SUM(Z406)&gt;0,1,"FALSE"),IF(SUM(AA406)&gt;0,1,"FALSE"),IF(SUM(AB406)&gt;0,1,"FALSE"),IF(SUM(AC406)&gt;0,1,"FALSE"),IF(SUM(AD406)&gt;0,1,"FALSE"),IF(SUM(AE406)&gt;0,1,"FALSE"),IF(SUM(AF406)&gt;0,1,"FALSE"),IF(SUM(AG406)&gt;0,1,"FALSE"),IF(SUM(AH406)&gt;0,1,"FALSE"),IF(SUM(AI406)&gt;0,1,"FALSE"),IF(SUM(AJ406)&gt;0,1,"FALSE"))</f>
        <v/>
      </c>
      <c r="AN407" s="26" t="n"/>
      <c r="AO407" s="26">
        <f>MAX(AO406:AO406)</f>
        <v/>
      </c>
      <c r="AP407" s="26">
        <f>MAX(AP406:AP406)</f>
        <v/>
      </c>
      <c r="AQ407" s="26">
        <f>MAX(AQ406:AQ406)</f>
        <v/>
      </c>
      <c r="AR407" s="26">
        <f>MAX(AR406:AR406)</f>
        <v/>
      </c>
      <c r="AS407" s="26">
        <f>SUM(AS406:AS406)</f>
        <v/>
      </c>
      <c r="AT407" s="26">
        <f>SUM(AT406:AT406)</f>
        <v/>
      </c>
      <c r="AU407" s="26">
        <f>SUM(AU406:AU406)</f>
        <v/>
      </c>
      <c r="AV407" s="26">
        <f>SUM(AV406:AV406)</f>
        <v/>
      </c>
      <c r="AW407" s="26">
        <f>SUM(AW406:AW406)</f>
        <v/>
      </c>
    </row>
    <row r="408" spans="1:49">
      <c r="A408" s="24" t="n">
        <v>402</v>
      </c>
      <c r="B408" s="24" t="s">
        <v>218</v>
      </c>
      <c r="C408" s="24" t="s">
        <v>193</v>
      </c>
      <c r="D408" s="24" t="s">
        <v>219</v>
      </c>
      <c r="E408" s="24" t="s">
        <v>43</v>
      </c>
      <c r="F408" s="24" t="s">
        <v>32</v>
      </c>
      <c r="G408" s="24" t="n"/>
      <c r="H408" s="24" t="n">
        <v>8</v>
      </c>
      <c r="I408" s="24" t="n">
        <v>8</v>
      </c>
      <c r="J408" s="24" t="s">
        <v>7</v>
      </c>
      <c r="K408" s="24" t="s">
        <v>7</v>
      </c>
      <c r="L408" s="24" t="n">
        <v>8</v>
      </c>
      <c r="M408" s="24" t="n">
        <v>8</v>
      </c>
      <c r="N408" s="24" t="n">
        <v>8</v>
      </c>
      <c r="O408" s="24" t="n">
        <v>8</v>
      </c>
      <c r="P408" s="24" t="n">
        <v>8</v>
      </c>
      <c r="Q408" s="24" t="s">
        <v>7</v>
      </c>
      <c r="R408" s="24" t="s">
        <v>7</v>
      </c>
      <c r="S408" s="24" t="n">
        <v>8</v>
      </c>
      <c r="T408" s="24" t="n">
        <v>8</v>
      </c>
      <c r="U408" s="24" t="n">
        <v>8</v>
      </c>
      <c r="V408" s="24" t="n">
        <v>8</v>
      </c>
      <c r="W408" s="24" t="n">
        <v>8</v>
      </c>
      <c r="X408" s="24" t="s">
        <v>7</v>
      </c>
      <c r="Y408" s="24" t="s">
        <v>7</v>
      </c>
      <c r="Z408" s="24" t="n">
        <v>8</v>
      </c>
      <c r="AA408" s="24" t="n">
        <v>8</v>
      </c>
      <c r="AB408" s="24" t="n">
        <v>8</v>
      </c>
      <c r="AC408" s="24" t="n">
        <v>7</v>
      </c>
      <c r="AD408" s="24" t="s">
        <v>7</v>
      </c>
      <c r="AE408" s="24" t="s">
        <v>7</v>
      </c>
      <c r="AF408" s="24" t="s">
        <v>7</v>
      </c>
      <c r="AG408" s="24" t="n">
        <v>8</v>
      </c>
      <c r="AH408" s="24" t="n">
        <v>8</v>
      </c>
      <c r="AI408" s="24" t="n">
        <v>8</v>
      </c>
      <c r="AJ408" s="24" t="n">
        <v>8</v>
      </c>
      <c r="AK408" s="24" t="n"/>
      <c r="AL408" s="24" t="n"/>
      <c r="AM408" s="25">
        <f>COUNT(H408:AL408)</f>
        <v/>
      </c>
      <c r="AN408" s="24" t="n"/>
      <c r="AO408" s="25">
        <f>COUNTIF(H408:AL408,"О")</f>
        <v/>
      </c>
      <c r="AP408" s="25">
        <f>COUNTIF(H408:AL408,"От")</f>
        <v/>
      </c>
      <c r="AQ408" s="25">
        <f>COUNTIF(H408:AL408,"Б")</f>
        <v/>
      </c>
      <c r="AR408" s="25">
        <f>COUNTIF(H408:AL408,"Н")</f>
        <v/>
      </c>
      <c r="AS408" s="24" t="n"/>
      <c r="AT408" s="25">
        <f>SUM(H408:AL408)</f>
        <v/>
      </c>
      <c r="AU408" s="24" t="n"/>
      <c r="AV408" s="25">
        <f>SUM(J408,K408,Q408,R408,X408,Y408,AD408,AE408,AF408)</f>
        <v/>
      </c>
      <c r="AW408" s="24" t="n"/>
    </row>
    <row r="409" spans="1:49">
      <c r="A409" s="26" t="n">
        <v>403</v>
      </c>
      <c r="B409" s="26" t="s">
        <v>218</v>
      </c>
      <c r="C409" s="26" t="s">
        <v>193</v>
      </c>
      <c r="D409" s="26" t="s">
        <v>219</v>
      </c>
      <c r="E409" s="26" t="s">
        <v>33</v>
      </c>
      <c r="F409" s="26" t="n"/>
      <c r="G409" s="26" t="n"/>
      <c r="H409" s="26" t="n">
        <v>8</v>
      </c>
      <c r="I409" s="26" t="n">
        <v>8</v>
      </c>
      <c r="J409" s="26" t="n">
        <v>0</v>
      </c>
      <c r="K409" s="26" t="n">
        <v>0</v>
      </c>
      <c r="L409" s="26" t="n">
        <v>8</v>
      </c>
      <c r="M409" s="26" t="n">
        <v>8</v>
      </c>
      <c r="N409" s="26" t="n">
        <v>8</v>
      </c>
      <c r="O409" s="26" t="n">
        <v>8</v>
      </c>
      <c r="P409" s="26" t="n">
        <v>8</v>
      </c>
      <c r="Q409" s="26" t="n">
        <v>0</v>
      </c>
      <c r="R409" s="26" t="n">
        <v>0</v>
      </c>
      <c r="S409" s="26" t="n">
        <v>8</v>
      </c>
      <c r="T409" s="26" t="n">
        <v>8</v>
      </c>
      <c r="U409" s="26" t="n">
        <v>8</v>
      </c>
      <c r="V409" s="26" t="n">
        <v>8</v>
      </c>
      <c r="W409" s="26" t="n">
        <v>8</v>
      </c>
      <c r="X409" s="26" t="n">
        <v>0</v>
      </c>
      <c r="Y409" s="26" t="n">
        <v>0</v>
      </c>
      <c r="Z409" s="26" t="n">
        <v>8</v>
      </c>
      <c r="AA409" s="26" t="n">
        <v>8</v>
      </c>
      <c r="AB409" s="26" t="n">
        <v>8</v>
      </c>
      <c r="AC409" s="26" t="n">
        <v>7</v>
      </c>
      <c r="AD409" s="26" t="n">
        <v>0</v>
      </c>
      <c r="AE409" s="26" t="n">
        <v>0</v>
      </c>
      <c r="AF409" s="26" t="n">
        <v>0</v>
      </c>
      <c r="AG409" s="26" t="n">
        <v>8</v>
      </c>
      <c r="AH409" s="26" t="n">
        <v>8</v>
      </c>
      <c r="AI409" s="26" t="n">
        <v>8</v>
      </c>
      <c r="AJ409" s="26" t="n">
        <v>8</v>
      </c>
      <c r="AK409" s="26" t="n"/>
      <c r="AL409" s="26" t="n"/>
      <c r="AM409" s="26">
        <f>COUNT(IF(SUM(H408)&gt;0,1,"FALSE"),IF(SUM(I408)&gt;0,1,"FALSE"),IF(SUM(J408)&gt;0,1,"FALSE"),IF(SUM(K408)&gt;0,1,"FALSE"),IF(SUM(L408)&gt;0,1,"FALSE"),IF(SUM(M408)&gt;0,1,"FALSE"),IF(SUM(N408)&gt;0,1,"FALSE"),IF(SUM(O408)&gt;0,1,"FALSE"),IF(SUM(P408)&gt;0,1,"FALSE"),IF(SUM(Q408)&gt;0,1,"FALSE"),IF(SUM(R408)&gt;0,1,"FALSE"),IF(SUM(S408)&gt;0,1,"FALSE"),IF(SUM(T408)&gt;0,1,"FALSE"),IF(SUM(U408)&gt;0,1,"FALSE"),IF(SUM(V408)&gt;0,1,"FALSE"),IF(SUM(W408)&gt;0,1,"FALSE"),IF(SUM(X408)&gt;0,1,"FALSE"),IF(SUM(Y408)&gt;0,1,"FALSE"),IF(SUM(Z408)&gt;0,1,"FALSE"),IF(SUM(AA408)&gt;0,1,"FALSE"),IF(SUM(AB408)&gt;0,1,"FALSE"),IF(SUM(AC408)&gt;0,1,"FALSE"),IF(SUM(AD408)&gt;0,1,"FALSE"),IF(SUM(AE408)&gt;0,1,"FALSE"),IF(SUM(AF408)&gt;0,1,"FALSE"),IF(SUM(AG408)&gt;0,1,"FALSE"),IF(SUM(AH408)&gt;0,1,"FALSE"),IF(SUM(AI408)&gt;0,1,"FALSE"),IF(SUM(AJ408)&gt;0,1,"FALSE"))</f>
        <v/>
      </c>
      <c r="AN409" s="26" t="n"/>
      <c r="AO409" s="26">
        <f>MAX(AO408:AO408)</f>
        <v/>
      </c>
      <c r="AP409" s="26">
        <f>MAX(AP408:AP408)</f>
        <v/>
      </c>
      <c r="AQ409" s="26">
        <f>MAX(AQ408:AQ408)</f>
        <v/>
      </c>
      <c r="AR409" s="26">
        <f>MAX(AR408:AR408)</f>
        <v/>
      </c>
      <c r="AS409" s="26">
        <f>SUM(AS408:AS408)</f>
        <v/>
      </c>
      <c r="AT409" s="26">
        <f>SUM(AT408:AT408)</f>
        <v/>
      </c>
      <c r="AU409" s="26">
        <f>SUM(AU408:AU408)</f>
        <v/>
      </c>
      <c r="AV409" s="26">
        <f>SUM(AV408:AV408)</f>
        <v/>
      </c>
      <c r="AW409" s="26">
        <f>SUM(AW408:AW408)</f>
        <v/>
      </c>
    </row>
    <row r="410" spans="1:49">
      <c r="A410" s="24" t="n">
        <v>404</v>
      </c>
      <c r="B410" s="24" t="s">
        <v>220</v>
      </c>
      <c r="C410" s="24" t="s">
        <v>193</v>
      </c>
      <c r="D410" s="24" t="s">
        <v>221</v>
      </c>
      <c r="E410" s="24" t="s">
        <v>31</v>
      </c>
      <c r="F410" s="24" t="s">
        <v>32</v>
      </c>
      <c r="G410" s="24" t="n"/>
      <c r="H410" s="24" t="n"/>
      <c r="I410" s="24" t="n"/>
      <c r="J410" s="24" t="s">
        <v>7</v>
      </c>
      <c r="K410" s="24" t="s">
        <v>7</v>
      </c>
      <c r="L410" s="24" t="n"/>
      <c r="M410" s="24" t="n">
        <v>0.93333</v>
      </c>
      <c r="N410" s="24" t="n">
        <v>8</v>
      </c>
      <c r="O410" s="24" t="n">
        <v>8</v>
      </c>
      <c r="P410" s="24" t="n">
        <v>8</v>
      </c>
      <c r="Q410" s="24" t="s">
        <v>7</v>
      </c>
      <c r="R410" s="24" t="s">
        <v>7</v>
      </c>
      <c r="S410" s="24" t="n">
        <v>8</v>
      </c>
      <c r="T410" s="24" t="n">
        <v>8</v>
      </c>
      <c r="U410" s="24" t="n">
        <v>8</v>
      </c>
      <c r="V410" s="24" t="n">
        <v>8</v>
      </c>
      <c r="W410" s="24" t="n">
        <v>8</v>
      </c>
      <c r="X410" s="24" t="s">
        <v>7</v>
      </c>
      <c r="Y410" s="24" t="s">
        <v>7</v>
      </c>
      <c r="Z410" s="24" t="n">
        <v>8</v>
      </c>
      <c r="AA410" s="24" t="n">
        <v>8</v>
      </c>
      <c r="AB410" s="24" t="n">
        <v>8</v>
      </c>
      <c r="AC410" s="24" t="n">
        <v>7</v>
      </c>
      <c r="AD410" s="24" t="s">
        <v>7</v>
      </c>
      <c r="AE410" s="24" t="s">
        <v>7</v>
      </c>
      <c r="AF410" s="24" t="s">
        <v>7</v>
      </c>
      <c r="AG410" s="24" t="n">
        <v>8</v>
      </c>
      <c r="AH410" s="24" t="n">
        <v>8</v>
      </c>
      <c r="AI410" s="24" t="n">
        <v>8</v>
      </c>
      <c r="AJ410" s="24" t="n">
        <v>8</v>
      </c>
      <c r="AK410" s="24" t="n"/>
      <c r="AL410" s="24" t="n"/>
      <c r="AM410" s="25">
        <f>COUNT(H410:AL410)</f>
        <v/>
      </c>
      <c r="AN410" s="24" t="n"/>
      <c r="AO410" s="25">
        <f>COUNTIF(H410:AL410,"О")</f>
        <v/>
      </c>
      <c r="AP410" s="25">
        <f>COUNTIF(H410:AL410,"От")</f>
        <v/>
      </c>
      <c r="AQ410" s="25">
        <f>COUNTIF(H410:AL410,"Б")</f>
        <v/>
      </c>
      <c r="AR410" s="25">
        <f>COUNTIF(H410:AL410,"Н")</f>
        <v/>
      </c>
      <c r="AS410" s="24" t="n"/>
      <c r="AT410" s="25">
        <f>SUM(H410:AL410)</f>
        <v/>
      </c>
      <c r="AU410" s="24" t="n"/>
      <c r="AV410" s="25">
        <f>SUM(J410,K410,Q410,R410,X410,Y410,AD410,AE410,AF410)</f>
        <v/>
      </c>
      <c r="AW410" s="24" t="n"/>
    </row>
    <row r="411" spans="1:49" ht="15.75" customHeight="1" s="55">
      <c r="A411" s="24" t="n">
        <v>405</v>
      </c>
      <c r="B411" s="24" t="s">
        <v>220</v>
      </c>
      <c r="C411" s="24" t="s">
        <v>193</v>
      </c>
      <c r="D411" s="24" t="s">
        <v>221</v>
      </c>
      <c r="E411" s="24" t="s">
        <v>199</v>
      </c>
      <c r="F411" s="24" t="s">
        <v>32</v>
      </c>
      <c r="G411" s="24" t="n"/>
      <c r="H411" s="27" t="n">
        <v>8</v>
      </c>
      <c r="I411" s="27" t="n">
        <v>8</v>
      </c>
      <c r="J411" s="24" t="n"/>
      <c r="K411" s="24" t="n"/>
      <c r="L411" s="27" t="n">
        <v>8</v>
      </c>
      <c r="M411" s="27" t="n">
        <v>7.06667</v>
      </c>
      <c r="N411" s="24" t="n"/>
      <c r="O411" s="24" t="n"/>
      <c r="P411" s="24" t="n"/>
      <c r="Q411" s="24" t="n"/>
      <c r="R411" s="24" t="n"/>
      <c r="S411" s="24" t="n"/>
      <c r="T411" s="24" t="n"/>
      <c r="U411" s="24" t="n"/>
      <c r="V411" s="24" t="n"/>
      <c r="W411" s="24" t="n"/>
      <c r="X411" s="24" t="n"/>
      <c r="Y411" s="24" t="n"/>
      <c r="Z411" s="24" t="n"/>
      <c r="AA411" s="24" t="n"/>
      <c r="AB411" s="24" t="n"/>
      <c r="AC411" s="24" t="n"/>
      <c r="AD411" s="24" t="n"/>
      <c r="AE411" s="24" t="n"/>
      <c r="AF411" s="24" t="n"/>
      <c r="AG411" s="24" t="n"/>
      <c r="AH411" s="24" t="n"/>
      <c r="AI411" s="24" t="n"/>
      <c r="AJ411" s="24" t="n"/>
      <c r="AK411" s="24" t="n"/>
      <c r="AL411" s="24" t="n"/>
      <c r="AM411" s="25">
        <f>COUNT(H411:AL411)</f>
        <v/>
      </c>
      <c r="AN411" s="24" t="n"/>
      <c r="AO411" s="24" t="n"/>
      <c r="AP411" s="24" t="n"/>
      <c r="AQ411" s="24" t="n"/>
      <c r="AR411" s="24" t="n"/>
      <c r="AS411" s="24" t="n"/>
      <c r="AT411" s="25">
        <f>SUM(H411:AL411)</f>
        <v/>
      </c>
      <c r="AU411" s="24" t="n"/>
      <c r="AV411" s="25">
        <f>SUM(J411,K411,Q411,R411,X411,Y411,AD411,AE411,AF411)</f>
        <v/>
      </c>
      <c r="AW411" s="24" t="n"/>
    </row>
    <row r="412" spans="1:49">
      <c r="A412" s="26" t="n">
        <v>406</v>
      </c>
      <c r="B412" s="26" t="s">
        <v>220</v>
      </c>
      <c r="C412" s="26" t="s">
        <v>193</v>
      </c>
      <c r="D412" s="26" t="s">
        <v>221</v>
      </c>
      <c r="E412" s="26" t="s">
        <v>33</v>
      </c>
      <c r="F412" s="26" t="n"/>
      <c r="G412" s="26" t="n"/>
      <c r="H412" s="26" t="n">
        <v>8</v>
      </c>
      <c r="I412" s="26" t="n">
        <v>8</v>
      </c>
      <c r="J412" s="26" t="n">
        <v>0</v>
      </c>
      <c r="K412" s="26" t="n">
        <v>0</v>
      </c>
      <c r="L412" s="26" t="n">
        <v>8</v>
      </c>
      <c r="M412" s="26" t="n">
        <v>8</v>
      </c>
      <c r="N412" s="26" t="n">
        <v>8</v>
      </c>
      <c r="O412" s="26" t="n">
        <v>8</v>
      </c>
      <c r="P412" s="26" t="n">
        <v>8</v>
      </c>
      <c r="Q412" s="26" t="n">
        <v>0</v>
      </c>
      <c r="R412" s="26" t="n">
        <v>0</v>
      </c>
      <c r="S412" s="26" t="n">
        <v>8</v>
      </c>
      <c r="T412" s="26" t="n">
        <v>8</v>
      </c>
      <c r="U412" s="26" t="n">
        <v>8</v>
      </c>
      <c r="V412" s="26" t="n">
        <v>8</v>
      </c>
      <c r="W412" s="26" t="n">
        <v>8</v>
      </c>
      <c r="X412" s="26" t="n">
        <v>0</v>
      </c>
      <c r="Y412" s="26" t="n">
        <v>0</v>
      </c>
      <c r="Z412" s="26" t="n">
        <v>8</v>
      </c>
      <c r="AA412" s="26" t="n">
        <v>8</v>
      </c>
      <c r="AB412" s="26" t="n">
        <v>8</v>
      </c>
      <c r="AC412" s="26" t="n">
        <v>7</v>
      </c>
      <c r="AD412" s="26" t="n">
        <v>0</v>
      </c>
      <c r="AE412" s="26" t="n">
        <v>0</v>
      </c>
      <c r="AF412" s="26" t="n">
        <v>0</v>
      </c>
      <c r="AG412" s="26" t="n">
        <v>8</v>
      </c>
      <c r="AH412" s="26" t="n">
        <v>8</v>
      </c>
      <c r="AI412" s="26" t="n">
        <v>8</v>
      </c>
      <c r="AJ412" s="26" t="n">
        <v>8</v>
      </c>
      <c r="AK412" s="26" t="n"/>
      <c r="AL412" s="26" t="n"/>
      <c r="AM412" s="26">
        <f>COUNT(IF(SUM(H410,H411)&gt;0,1,"FALSE"),IF(SUM(I411,I410)&gt;0,1,"FALSE"),IF(SUM(J410,J411)&gt;0,1,"FALSE"),IF(SUM(K411,K410)&gt;0,1,"FALSE"),IF(SUM(L411,L410)&gt;0,1,"FALSE"),IF(SUM(M410,M411)&gt;0,1,"FALSE"),IF(SUM(N410)&gt;0,1,"FALSE"),IF(SUM(O410)&gt;0,1,"FALSE"),IF(SUM(P410)&gt;0,1,"FALSE"),IF(SUM(Q410)&gt;0,1,"FALSE"),IF(SUM(R410)&gt;0,1,"FALSE"),IF(SUM(S410)&gt;0,1,"FALSE"),IF(SUM(T410)&gt;0,1,"FALSE"),IF(SUM(U410)&gt;0,1,"FALSE"),IF(SUM(V410)&gt;0,1,"FALSE"),IF(SUM(W410)&gt;0,1,"FALSE"),IF(SUM(X410)&gt;0,1,"FALSE"),IF(SUM(Y410)&gt;0,1,"FALSE"),IF(SUM(Z410)&gt;0,1,"FALSE"),IF(SUM(AA410)&gt;0,1,"FALSE"),IF(SUM(AB410)&gt;0,1,"FALSE"),IF(SUM(AC410)&gt;0,1,"FALSE"),IF(SUM(AD410)&gt;0,1,"FALSE"),IF(SUM(AE410)&gt;0,1,"FALSE"),IF(SUM(AF410)&gt;0,1,"FALSE"),IF(SUM(AG410)&gt;0,1,"FALSE"),IF(SUM(AH410)&gt;0,1,"FALSE"),IF(SUM(AI410)&gt;0,1,"FALSE"),IF(SUM(AJ410)&gt;0,1,"FALSE"))</f>
        <v/>
      </c>
      <c r="AN412" s="26" t="n"/>
      <c r="AO412" s="26">
        <f>MAX(AO410:AO411)</f>
        <v/>
      </c>
      <c r="AP412" s="26">
        <f>MAX(AP410:AP411)</f>
        <v/>
      </c>
      <c r="AQ412" s="26">
        <f>MAX(AQ410:AQ411)</f>
        <v/>
      </c>
      <c r="AR412" s="26">
        <f>MAX(AR410:AR411)</f>
        <v/>
      </c>
      <c r="AS412" s="26">
        <f>SUM(AS410:AS411)</f>
        <v/>
      </c>
      <c r="AT412" s="26">
        <f>SUM(AT410:AT411)</f>
        <v/>
      </c>
      <c r="AU412" s="26">
        <f>SUM(AU410:AU411)</f>
        <v/>
      </c>
      <c r="AV412" s="26">
        <f>SUM(AV410:AV411)</f>
        <v/>
      </c>
      <c r="AW412" s="26">
        <f>SUM(AW410:AW411)</f>
        <v/>
      </c>
    </row>
    <row r="413" spans="1:49">
      <c r="A413" s="24" t="n">
        <v>407</v>
      </c>
      <c r="B413" s="24" t="s">
        <v>222</v>
      </c>
      <c r="C413" s="24" t="s">
        <v>193</v>
      </c>
      <c r="D413" s="24" t="s">
        <v>109</v>
      </c>
      <c r="E413" s="24" t="s">
        <v>43</v>
      </c>
      <c r="F413" s="24" t="s">
        <v>32</v>
      </c>
      <c r="G413" s="24" t="n"/>
      <c r="H413" s="24" t="n"/>
      <c r="I413" s="24" t="n">
        <v>8</v>
      </c>
      <c r="J413" s="24" t="s">
        <v>7</v>
      </c>
      <c r="K413" s="24" t="s">
        <v>7</v>
      </c>
      <c r="L413" s="24" t="n"/>
      <c r="M413" s="24" t="n"/>
      <c r="N413" s="24" t="n"/>
      <c r="O413" s="24" t="n"/>
      <c r="P413" s="24" t="n"/>
      <c r="Q413" s="24" t="n"/>
      <c r="R413" s="24" t="n"/>
      <c r="S413" s="24" t="n"/>
      <c r="T413" s="24" t="n"/>
      <c r="U413" s="24" t="n"/>
      <c r="V413" s="24" t="n"/>
      <c r="W413" s="24" t="n"/>
      <c r="X413" s="24" t="n"/>
      <c r="Y413" s="24" t="n"/>
      <c r="Z413" s="24" t="n"/>
      <c r="AA413" s="24" t="n"/>
      <c r="AB413" s="24" t="n"/>
      <c r="AC413" s="24" t="n"/>
      <c r="AD413" s="24" t="n"/>
      <c r="AE413" s="24" t="n"/>
      <c r="AF413" s="24" t="n"/>
      <c r="AG413" s="24" t="n"/>
      <c r="AH413" s="24" t="n"/>
      <c r="AI413" s="24" t="n"/>
      <c r="AJ413" s="24" t="n"/>
      <c r="AK413" s="24" t="n"/>
      <c r="AL413" s="24" t="n"/>
      <c r="AM413" s="25">
        <f>COUNT(H413:AL413)</f>
        <v/>
      </c>
      <c r="AN413" s="24" t="n"/>
      <c r="AO413" s="25">
        <f>COUNTIF(H413:AL413,"О")</f>
        <v/>
      </c>
      <c r="AP413" s="25">
        <f>COUNTIF(H413:AL413,"От")</f>
        <v/>
      </c>
      <c r="AQ413" s="25">
        <f>COUNTIF(H413:AL413,"Б")</f>
        <v/>
      </c>
      <c r="AR413" s="25">
        <f>COUNTIF(H413:AL413,"Н")</f>
        <v/>
      </c>
      <c r="AS413" s="24" t="n"/>
      <c r="AT413" s="25">
        <f>SUM(H413:AL413)</f>
        <v/>
      </c>
      <c r="AU413" s="24" t="n"/>
      <c r="AV413" s="25">
        <f>SUM(J413,K413,Q413,R413,X413,Y413,AD413,AE413,AF413)</f>
        <v/>
      </c>
      <c r="AW413" s="24" t="n"/>
    </row>
    <row r="414" spans="1:49" ht="15.75" customHeight="1" s="55">
      <c r="A414" s="24" t="n">
        <v>408</v>
      </c>
      <c r="B414" s="24" t="s">
        <v>222</v>
      </c>
      <c r="C414" s="24" t="s">
        <v>193</v>
      </c>
      <c r="D414" s="24" t="s">
        <v>109</v>
      </c>
      <c r="E414" s="24" t="s">
        <v>61</v>
      </c>
      <c r="F414" s="24" t="s">
        <v>32</v>
      </c>
      <c r="G414" s="24" t="s">
        <v>49</v>
      </c>
      <c r="H414" s="27" t="n">
        <v>8</v>
      </c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  <c r="AA414" s="24" t="n"/>
      <c r="AB414" s="24" t="n"/>
      <c r="AC414" s="24" t="n"/>
      <c r="AD414" s="24" t="n"/>
      <c r="AE414" s="24" t="n"/>
      <c r="AF414" s="24" t="n"/>
      <c r="AG414" s="24" t="n"/>
      <c r="AH414" s="24" t="n"/>
      <c r="AI414" s="24" t="n"/>
      <c r="AJ414" s="24" t="n"/>
      <c r="AK414" s="24" t="n"/>
      <c r="AL414" s="24" t="n"/>
      <c r="AM414" s="25">
        <f>SUM(H414:AL414)/8</f>
        <v/>
      </c>
      <c r="AN414" s="24" t="n"/>
      <c r="AO414" s="24" t="n"/>
      <c r="AP414" s="24" t="n"/>
      <c r="AQ414" s="24" t="n"/>
      <c r="AR414" s="24" t="n"/>
      <c r="AS414" s="25">
        <f>COUNTIF(H414:AL414,"В")+SUM(H414:AL414)/8</f>
        <v/>
      </c>
      <c r="AT414" s="25">
        <f>SUM(H414:AL414)</f>
        <v/>
      </c>
      <c r="AU414" s="24" t="n"/>
      <c r="AV414" s="24" t="n"/>
      <c r="AW414" s="24" t="n"/>
    </row>
    <row r="415" spans="1:49" ht="15.75" customHeight="1" s="55">
      <c r="A415" s="24" t="n">
        <v>409</v>
      </c>
      <c r="B415" s="24" t="s">
        <v>222</v>
      </c>
      <c r="C415" s="24" t="s">
        <v>193</v>
      </c>
      <c r="D415" s="24" t="s">
        <v>109</v>
      </c>
      <c r="E415" s="24" t="s">
        <v>69</v>
      </c>
      <c r="F415" s="24" t="s">
        <v>32</v>
      </c>
      <c r="G415" s="24" t="s">
        <v>49</v>
      </c>
      <c r="H415" s="24" t="n"/>
      <c r="I415" s="24" t="n"/>
      <c r="J415" s="24" t="n"/>
      <c r="K415" s="24" t="n"/>
      <c r="L415" s="27" t="n">
        <v>8</v>
      </c>
      <c r="M415" s="27" t="n">
        <v>8</v>
      </c>
      <c r="N415" s="27" t="n">
        <v>8</v>
      </c>
      <c r="O415" s="27" t="n">
        <v>8</v>
      </c>
      <c r="P415" s="27" t="n">
        <v>8</v>
      </c>
      <c r="Q415" s="27" t="s">
        <v>7</v>
      </c>
      <c r="R415" s="27" t="s">
        <v>7</v>
      </c>
      <c r="S415" s="27" t="n">
        <v>8</v>
      </c>
      <c r="T415" s="27" t="n">
        <v>8</v>
      </c>
      <c r="U415" s="27" t="n">
        <v>8</v>
      </c>
      <c r="V415" s="27" t="n">
        <v>8</v>
      </c>
      <c r="W415" s="27" t="n">
        <v>8</v>
      </c>
      <c r="X415" s="27" t="s">
        <v>7</v>
      </c>
      <c r="Y415" s="27" t="s">
        <v>7</v>
      </c>
      <c r="Z415" s="27" t="n">
        <v>8</v>
      </c>
      <c r="AA415" s="27" t="n">
        <v>8</v>
      </c>
      <c r="AB415" s="27" t="n">
        <v>8</v>
      </c>
      <c r="AC415" s="27" t="n">
        <v>7</v>
      </c>
      <c r="AD415" s="27" t="s">
        <v>7</v>
      </c>
      <c r="AE415" s="27" t="s">
        <v>7</v>
      </c>
      <c r="AF415" s="27" t="s">
        <v>7</v>
      </c>
      <c r="AG415" s="27" t="n">
        <v>8</v>
      </c>
      <c r="AH415" s="27" t="n">
        <v>8</v>
      </c>
      <c r="AI415" s="27" t="n">
        <v>8</v>
      </c>
      <c r="AJ415" s="27" t="n">
        <v>8</v>
      </c>
      <c r="AK415" s="24" t="n"/>
      <c r="AL415" s="24" t="n"/>
      <c r="AM415" s="25">
        <f>SUM(H415:AL415)/8</f>
        <v/>
      </c>
      <c r="AN415" s="24" t="n"/>
      <c r="AO415" s="24" t="n"/>
      <c r="AP415" s="24" t="n"/>
      <c r="AQ415" s="24" t="n"/>
      <c r="AR415" s="24" t="n"/>
      <c r="AS415" s="25">
        <f>COUNTIF(H415:AL415,"В")+SUM(H415:AL415)/8</f>
        <v/>
      </c>
      <c r="AT415" s="25">
        <f>SUM(H415:AL415)</f>
        <v/>
      </c>
      <c r="AU415" s="24" t="n"/>
      <c r="AV415" s="24" t="n"/>
      <c r="AW415" s="24" t="n"/>
    </row>
    <row r="416" spans="1:49">
      <c r="A416" s="26" t="n">
        <v>410</v>
      </c>
      <c r="B416" s="26" t="s">
        <v>222</v>
      </c>
      <c r="C416" s="26" t="s">
        <v>193</v>
      </c>
      <c r="D416" s="26" t="s">
        <v>109</v>
      </c>
      <c r="E416" s="26" t="s">
        <v>33</v>
      </c>
      <c r="F416" s="26" t="n"/>
      <c r="G416" s="26" t="n"/>
      <c r="H416" s="26" t="n">
        <v>8</v>
      </c>
      <c r="I416" s="26" t="n">
        <v>8</v>
      </c>
      <c r="J416" s="26" t="n">
        <v>0</v>
      </c>
      <c r="K416" s="26" t="n">
        <v>0</v>
      </c>
      <c r="L416" s="26" t="n">
        <v>8</v>
      </c>
      <c r="M416" s="26" t="n">
        <v>8</v>
      </c>
      <c r="N416" s="26" t="n">
        <v>8</v>
      </c>
      <c r="O416" s="26" t="n">
        <v>8</v>
      </c>
      <c r="P416" s="26" t="n">
        <v>8</v>
      </c>
      <c r="Q416" s="26" t="n">
        <v>0</v>
      </c>
      <c r="R416" s="26" t="n">
        <v>0</v>
      </c>
      <c r="S416" s="26" t="n">
        <v>8</v>
      </c>
      <c r="T416" s="26" t="n">
        <v>8</v>
      </c>
      <c r="U416" s="26" t="n">
        <v>8</v>
      </c>
      <c r="V416" s="26" t="n">
        <v>8</v>
      </c>
      <c r="W416" s="26" t="n">
        <v>8</v>
      </c>
      <c r="X416" s="26" t="n">
        <v>0</v>
      </c>
      <c r="Y416" s="26" t="n">
        <v>0</v>
      </c>
      <c r="Z416" s="26" t="n">
        <v>8</v>
      </c>
      <c r="AA416" s="26" t="n">
        <v>8</v>
      </c>
      <c r="AB416" s="26" t="n">
        <v>8</v>
      </c>
      <c r="AC416" s="26" t="n">
        <v>7</v>
      </c>
      <c r="AD416" s="26" t="n">
        <v>0</v>
      </c>
      <c r="AE416" s="26" t="n">
        <v>0</v>
      </c>
      <c r="AF416" s="26" t="n">
        <v>0</v>
      </c>
      <c r="AG416" s="26" t="n">
        <v>8</v>
      </c>
      <c r="AH416" s="26" t="n">
        <v>8</v>
      </c>
      <c r="AI416" s="26" t="n">
        <v>8</v>
      </c>
      <c r="AJ416" s="26" t="n">
        <v>8</v>
      </c>
      <c r="AK416" s="26" t="n"/>
      <c r="AL416" s="26" t="n"/>
      <c r="AM416" s="26">
        <f>COUNT(IF(SUM(I413)&gt;0,1,"FALSE"),IF(SUM(J413)&gt;0,1,"FALSE"),IF(SUM(K413)&gt;0,1,"FALSE"),IF(SUM(H414)&gt;0,1,"FALSE"),IF(SUM(L415)&gt;0,1,"FALSE"),IF(SUM(M415)&gt;0,1,"FALSE"),IF(SUM(N415)&gt;0,1,"FALSE"),IF(SUM(O415)&gt;0,1,"FALSE"),IF(SUM(P415)&gt;0,1,"FALSE"),IF(SUM(Q415)&gt;0,1,"FALSE"),IF(SUM(R415)&gt;0,1,"FALSE"),IF(SUM(S415)&gt;0,1,"FALSE"),IF(SUM(T415)&gt;0,1,"FALSE"),IF(SUM(U415)&gt;0,1,"FALSE"),IF(SUM(V415)&gt;0,1,"FALSE"),IF(SUM(W415)&gt;0,1,"FALSE"),IF(SUM(X415)&gt;0,1,"FALSE"),IF(SUM(Y415)&gt;0,1,"FALSE"),IF(SUM(Z415)&gt;0,1,"FALSE"),IF(SUM(AA415)&gt;0,1,"FALSE"),IF(SUM(AB415)&gt;0,1,"FALSE"),IF(SUM(AC415)&gt;0,1,"FALSE"),IF(SUM(AD415)&gt;0,1,"FALSE"),IF(SUM(AE415)&gt;0,1,"FALSE"),IF(SUM(AF415)&gt;0,1,"FALSE"),IF(SUM(AG415)&gt;0,1,"FALSE"),IF(SUM(AH415)&gt;0,1,"FALSE"),IF(SUM(AI415)&gt;0,1,"FALSE"),IF(SUM(AJ415)&gt;0,1,"FALSE"))</f>
        <v/>
      </c>
      <c r="AN416" s="26" t="n"/>
      <c r="AO416" s="26">
        <f>MAX(AO413:AO415)</f>
        <v/>
      </c>
      <c r="AP416" s="26">
        <f>MAX(AP413:AP415)</f>
        <v/>
      </c>
      <c r="AQ416" s="26">
        <f>MAX(AQ413:AQ415)</f>
        <v/>
      </c>
      <c r="AR416" s="26">
        <f>MAX(AR413:AR415)</f>
        <v/>
      </c>
      <c r="AS416" s="26">
        <f>SUM(AS413:AS415)</f>
        <v/>
      </c>
      <c r="AT416" s="26">
        <f>SUM(AT413:AT415)</f>
        <v/>
      </c>
      <c r="AU416" s="26">
        <f>SUM(AU413:AU415)</f>
        <v/>
      </c>
      <c r="AV416" s="26">
        <f>SUM(AV413:AV415)</f>
        <v/>
      </c>
      <c r="AW416" s="26">
        <f>SUM(AW413:AW415)</f>
        <v/>
      </c>
    </row>
    <row r="417" spans="1:49">
      <c r="A417" s="24" t="n">
        <v>411</v>
      </c>
      <c r="B417" s="24" t="s">
        <v>223</v>
      </c>
      <c r="C417" s="24" t="s">
        <v>193</v>
      </c>
      <c r="D417" s="24" t="s">
        <v>194</v>
      </c>
      <c r="E417" s="24" t="s">
        <v>31</v>
      </c>
      <c r="F417" s="24" t="s">
        <v>32</v>
      </c>
      <c r="G417" s="24" t="n"/>
      <c r="H417" s="24" t="n">
        <v>12</v>
      </c>
      <c r="I417" s="24" t="n"/>
      <c r="J417" s="24" t="n"/>
      <c r="K417" s="24" t="n"/>
      <c r="L417" s="24" t="n"/>
      <c r="M417" s="24" t="n"/>
      <c r="N417" s="24" t="n"/>
      <c r="O417" s="24" t="n"/>
      <c r="P417" s="24" t="n"/>
      <c r="Q417" s="24" t="n"/>
      <c r="R417" s="24" t="n"/>
      <c r="S417" s="24" t="n">
        <v>12</v>
      </c>
      <c r="T417" s="24" t="n">
        <v>12</v>
      </c>
      <c r="U417" s="24" t="n"/>
      <c r="V417" s="24" t="n"/>
      <c r="W417" s="24" t="n"/>
      <c r="X417" s="24" t="n"/>
      <c r="Y417" s="24" t="n"/>
      <c r="Z417" s="24" t="n"/>
      <c r="AA417" s="24" t="n">
        <v>12</v>
      </c>
      <c r="AB417" s="24" t="n">
        <v>12</v>
      </c>
      <c r="AC417" s="24" t="n"/>
      <c r="AD417" s="24" t="n"/>
      <c r="AE417" s="24" t="n"/>
      <c r="AF417" s="24" t="n"/>
      <c r="AG417" s="24" t="n"/>
      <c r="AH417" s="24" t="n"/>
      <c r="AI417" s="24" t="n"/>
      <c r="AJ417" s="24" t="n"/>
      <c r="AK417" s="24" t="n"/>
      <c r="AL417" s="24" t="n"/>
      <c r="AM417" s="25">
        <f>COUNT(H417:AL417)</f>
        <v/>
      </c>
      <c r="AN417" s="24" t="n"/>
      <c r="AO417" s="25">
        <f>COUNTIF(H417:AL417,"О")</f>
        <v/>
      </c>
      <c r="AP417" s="25">
        <f>COUNTIF(H417:AL417,"От")</f>
        <v/>
      </c>
      <c r="AQ417" s="25">
        <f>COUNTIF(H417:AL417,"Б")</f>
        <v/>
      </c>
      <c r="AR417" s="25">
        <f>COUNTIF(H417:AL417,"Н")</f>
        <v/>
      </c>
      <c r="AS417" s="24" t="n"/>
      <c r="AT417" s="25">
        <f>SUM(H417:AL417)</f>
        <v/>
      </c>
      <c r="AU417" s="24" t="n"/>
      <c r="AV417" s="25">
        <f>SUM(J417,K417,Q417,R417,X417,Y417,AD417,AE417,AF417)</f>
        <v/>
      </c>
      <c r="AW417" s="24" t="n"/>
    </row>
    <row r="418" spans="1:49">
      <c r="A418" s="24" t="n">
        <v>412</v>
      </c>
      <c r="B418" s="24" t="s">
        <v>223</v>
      </c>
      <c r="C418" s="24" t="s">
        <v>193</v>
      </c>
      <c r="D418" s="24" t="s">
        <v>194</v>
      </c>
      <c r="E418" s="24" t="s">
        <v>31</v>
      </c>
      <c r="F418" s="24" t="s">
        <v>48</v>
      </c>
      <c r="G418" s="24" t="n"/>
      <c r="H418" s="24" t="n"/>
      <c r="I418" s="24" t="n"/>
      <c r="J418" s="24" t="n">
        <v>12</v>
      </c>
      <c r="K418" s="24" t="n">
        <v>12</v>
      </c>
      <c r="L418" s="24" t="n">
        <v>12</v>
      </c>
      <c r="M418" s="24" t="n"/>
      <c r="N418" s="24" t="n"/>
      <c r="O418" s="24" t="n">
        <v>12</v>
      </c>
      <c r="P418" s="24" t="n">
        <v>12</v>
      </c>
      <c r="Q418" s="24" t="n"/>
      <c r="R418" s="24" t="n"/>
      <c r="S418" s="24" t="n"/>
      <c r="T418" s="24" t="n"/>
      <c r="U418" s="24" t="n"/>
      <c r="V418" s="24" t="n"/>
      <c r="W418" s="24" t="n">
        <v>12</v>
      </c>
      <c r="X418" s="24" t="n">
        <v>12</v>
      </c>
      <c r="Y418" s="24" t="n"/>
      <c r="Z418" s="24" t="n"/>
      <c r="AA418" s="24" t="n"/>
      <c r="AB418" s="24" t="n"/>
      <c r="AC418" s="24" t="n"/>
      <c r="AD418" s="24" t="n"/>
      <c r="AE418" s="24" t="n"/>
      <c r="AF418" s="24" t="n"/>
      <c r="AG418" s="24" t="n"/>
      <c r="AH418" s="24" t="n"/>
      <c r="AI418" s="24" t="n"/>
      <c r="AJ418" s="24" t="n"/>
      <c r="AK418" s="24" t="n"/>
      <c r="AL418" s="24" t="n"/>
      <c r="AM418" s="24" t="n"/>
      <c r="AN418" s="25">
        <f>COUNT(H418:AL418)</f>
        <v/>
      </c>
      <c r="AO418" s="25">
        <f>COUNTIF(H418:AL418,"О")</f>
        <v/>
      </c>
      <c r="AP418" s="25">
        <f>COUNTIF(H418:AL418,"От")</f>
        <v/>
      </c>
      <c r="AQ418" s="25">
        <f>COUNTIF(H418:AL418,"Б")</f>
        <v/>
      </c>
      <c r="AR418" s="25">
        <f>COUNTIF(H418:AL418,"Н")</f>
        <v/>
      </c>
      <c r="AS418" s="24" t="n"/>
      <c r="AT418" s="24" t="n"/>
      <c r="AU418" s="25">
        <f>SUM(H418:AL418)</f>
        <v/>
      </c>
      <c r="AV418" s="24" t="n"/>
      <c r="AW418" s="25">
        <f>SUM(J418,K418,Q418,R418,X418,Y418,AD418,AE418,AF418)</f>
        <v/>
      </c>
    </row>
    <row r="419" spans="1:49">
      <c r="A419" s="26" t="n">
        <v>413</v>
      </c>
      <c r="B419" s="26" t="s">
        <v>223</v>
      </c>
      <c r="C419" s="26" t="s">
        <v>193</v>
      </c>
      <c r="D419" s="26" t="s">
        <v>194</v>
      </c>
      <c r="E419" s="26" t="s">
        <v>33</v>
      </c>
      <c r="F419" s="26" t="n"/>
      <c r="G419" s="26" t="n"/>
      <c r="H419" s="26" t="n">
        <v>12</v>
      </c>
      <c r="I419" s="26" t="n"/>
      <c r="J419" s="26" t="n">
        <v>12</v>
      </c>
      <c r="K419" s="26" t="n">
        <v>12</v>
      </c>
      <c r="L419" s="26" t="n">
        <v>12</v>
      </c>
      <c r="M419" s="26" t="n"/>
      <c r="N419" s="26" t="n"/>
      <c r="O419" s="26" t="n">
        <v>12</v>
      </c>
      <c r="P419" s="26" t="n">
        <v>12</v>
      </c>
      <c r="Q419" s="26" t="n"/>
      <c r="R419" s="26" t="n"/>
      <c r="S419" s="26" t="n">
        <v>12</v>
      </c>
      <c r="T419" s="26" t="n">
        <v>12</v>
      </c>
      <c r="U419" s="26" t="n"/>
      <c r="V419" s="26" t="n"/>
      <c r="W419" s="26" t="n">
        <v>12</v>
      </c>
      <c r="X419" s="26" t="n">
        <v>12</v>
      </c>
      <c r="Y419" s="26" t="n"/>
      <c r="Z419" s="26" t="n"/>
      <c r="AA419" s="26" t="n">
        <v>12</v>
      </c>
      <c r="AB419" s="26" t="n">
        <v>12</v>
      </c>
      <c r="AC419" s="26" t="n"/>
      <c r="AD419" s="26" t="n"/>
      <c r="AE419" s="26" t="n"/>
      <c r="AF419" s="26" t="n"/>
      <c r="AG419" s="26" t="n"/>
      <c r="AH419" s="26" t="n"/>
      <c r="AI419" s="26" t="n"/>
      <c r="AJ419" s="26" t="n"/>
      <c r="AK419" s="26" t="n"/>
      <c r="AL419" s="26" t="n"/>
      <c r="AM419" s="26">
        <f>COUNT(IF(SUM(H417)&gt;0,1,"FALSE"),IF(SUM(S417)&gt;0,1,"FALSE"),IF(SUM(T417)&gt;0,1,"FALSE"),IF(SUM(AA417)&gt;0,1,"FALSE"),IF(SUM(AB417)&gt;0,1,"FALSE"))</f>
        <v/>
      </c>
      <c r="AN419" s="26">
        <f>COUNT(IF(SUM(J418)&gt;0,1,"FALSE"),IF(SUM(K418)&gt;0,1,"FALSE"),IF(SUM(L418)&gt;0,1,"FALSE"),IF(SUM(O418)&gt;0,1,"FALSE"),IF(SUM(P418)&gt;0,1,"FALSE"),IF(SUM(W418)&gt;0,1,"FALSE"),IF(SUM(X418)&gt;0,1,"FALSE"))</f>
        <v/>
      </c>
      <c r="AO419" s="26">
        <f>MAX(AO417:AO418)</f>
        <v/>
      </c>
      <c r="AP419" s="26">
        <f>MAX(AP417:AP418)</f>
        <v/>
      </c>
      <c r="AQ419" s="26">
        <f>MAX(AQ417:AQ418)</f>
        <v/>
      </c>
      <c r="AR419" s="26">
        <f>MAX(AR417:AR418)</f>
        <v/>
      </c>
      <c r="AS419" s="26">
        <f>SUM(AS417:AS418)</f>
        <v/>
      </c>
      <c r="AT419" s="26">
        <f>SUM(AT417:AT418)</f>
        <v/>
      </c>
      <c r="AU419" s="26">
        <f>SUM(AU417:AU418)</f>
        <v/>
      </c>
      <c r="AV419" s="26">
        <f>SUM(AV417:AV418)</f>
        <v/>
      </c>
      <c r="AW419" s="26">
        <f>SUM(AW417:AW418)</f>
        <v/>
      </c>
    </row>
    <row r="420" spans="1:49">
      <c r="A420" s="24" t="n">
        <v>414</v>
      </c>
      <c r="B420" s="24" t="s">
        <v>224</v>
      </c>
      <c r="C420" s="24" t="s">
        <v>193</v>
      </c>
      <c r="D420" s="24" t="s">
        <v>204</v>
      </c>
      <c r="E420" s="24" t="s">
        <v>31</v>
      </c>
      <c r="F420" s="24" t="s">
        <v>32</v>
      </c>
      <c r="G420" s="24" t="n"/>
      <c r="H420" s="24" t="n">
        <v>0.45</v>
      </c>
      <c r="I420" s="24" t="n"/>
      <c r="J420" s="24" t="s">
        <v>7</v>
      </c>
      <c r="K420" s="24" t="s">
        <v>7</v>
      </c>
      <c r="L420" s="24" t="n">
        <v>5.03333</v>
      </c>
      <c r="M420" s="24" t="n">
        <v>8</v>
      </c>
      <c r="N420" s="24" t="n">
        <v>5.45</v>
      </c>
      <c r="O420" s="24" t="n">
        <v>8</v>
      </c>
      <c r="P420" s="24" t="n">
        <v>8</v>
      </c>
      <c r="Q420" s="24" t="s">
        <v>7</v>
      </c>
      <c r="R420" s="24" t="s">
        <v>7</v>
      </c>
      <c r="S420" s="24" t="n">
        <v>8</v>
      </c>
      <c r="T420" s="24" t="n">
        <v>8</v>
      </c>
      <c r="U420" s="24" t="n">
        <v>2.86667</v>
      </c>
      <c r="V420" s="24" t="n">
        <v>8</v>
      </c>
      <c r="W420" s="24" t="n"/>
      <c r="X420" s="24" t="s">
        <v>7</v>
      </c>
      <c r="Y420" s="24" t="s">
        <v>7</v>
      </c>
      <c r="Z420" s="24" t="n"/>
      <c r="AA420" s="24" t="n"/>
      <c r="AB420" s="24" t="n"/>
      <c r="AC420" s="24" t="n">
        <v>0.9</v>
      </c>
      <c r="AD420" s="24" t="s">
        <v>7</v>
      </c>
      <c r="AE420" s="24" t="s">
        <v>7</v>
      </c>
      <c r="AF420" s="24" t="s">
        <v>7</v>
      </c>
      <c r="AG420" s="24" t="n">
        <v>2.06667</v>
      </c>
      <c r="AH420" s="24" t="n"/>
      <c r="AI420" s="24" t="n"/>
      <c r="AJ420" s="24" t="n"/>
      <c r="AK420" s="24" t="n"/>
      <c r="AL420" s="24" t="n"/>
      <c r="AM420" s="25">
        <f>COUNT(H420:AL420)</f>
        <v/>
      </c>
      <c r="AN420" s="24" t="n"/>
      <c r="AO420" s="25">
        <f>COUNTIF(H420:AL420,"О")</f>
        <v/>
      </c>
      <c r="AP420" s="25">
        <f>COUNTIF(H420:AL420,"От")</f>
        <v/>
      </c>
      <c r="AQ420" s="25">
        <f>COUNTIF(H420:AL420,"Б")</f>
        <v/>
      </c>
      <c r="AR420" s="25">
        <f>COUNTIF(H420:AL420,"Н")</f>
        <v/>
      </c>
      <c r="AS420" s="24" t="n"/>
      <c r="AT420" s="25">
        <f>SUM(H420:AL420)</f>
        <v/>
      </c>
      <c r="AU420" s="24" t="n"/>
      <c r="AV420" s="25">
        <f>SUM(J420,K420,Q420,R420,X420,Y420,AD420,AE420,AF420)</f>
        <v/>
      </c>
      <c r="AW420" s="24" t="n"/>
    </row>
    <row r="421" spans="1:49" ht="15.75" customHeight="1" s="55">
      <c r="A421" s="24" t="n">
        <v>415</v>
      </c>
      <c r="B421" s="24" t="s">
        <v>224</v>
      </c>
      <c r="C421" s="24" t="s">
        <v>193</v>
      </c>
      <c r="D421" s="24" t="s">
        <v>204</v>
      </c>
      <c r="E421" s="24" t="s">
        <v>168</v>
      </c>
      <c r="F421" s="24" t="s">
        <v>32</v>
      </c>
      <c r="G421" s="24" t="n"/>
      <c r="H421" s="27" t="n">
        <v>6.5</v>
      </c>
      <c r="I421" s="27" t="n">
        <v>0.03738</v>
      </c>
      <c r="J421" s="24" t="n">
        <v>15</v>
      </c>
      <c r="K421" s="24" t="n">
        <v>16</v>
      </c>
      <c r="L421" s="27" t="n">
        <v>2.96667</v>
      </c>
      <c r="M421" s="24" t="n"/>
      <c r="N421" s="24" t="n"/>
      <c r="O421" s="24" t="n"/>
      <c r="P421" s="24" t="n"/>
      <c r="Q421" s="24" t="n"/>
      <c r="R421" s="24" t="n"/>
      <c r="S421" s="24" t="n"/>
      <c r="T421" s="24" t="n"/>
      <c r="U421" s="24" t="n"/>
      <c r="V421" s="24" t="n"/>
      <c r="W421" s="24" t="n"/>
      <c r="X421" s="24" t="n"/>
      <c r="Y421" s="24" t="n"/>
      <c r="Z421" s="24" t="n"/>
      <c r="AA421" s="24" t="n"/>
      <c r="AB421" s="24" t="n"/>
      <c r="AC421" s="24" t="n"/>
      <c r="AD421" s="24" t="n"/>
      <c r="AE421" s="24" t="n"/>
      <c r="AF421" s="24" t="n"/>
      <c r="AG421" s="24" t="n"/>
      <c r="AH421" s="24" t="n"/>
      <c r="AI421" s="24" t="n"/>
      <c r="AJ421" s="24" t="n"/>
      <c r="AK421" s="24" t="n"/>
      <c r="AL421" s="24" t="n"/>
      <c r="AM421" s="25">
        <f>COUNT(H421:AL421)</f>
        <v/>
      </c>
      <c r="AN421" s="24" t="n"/>
      <c r="AO421" s="24" t="n"/>
      <c r="AP421" s="24" t="n"/>
      <c r="AQ421" s="24" t="n"/>
      <c r="AR421" s="24" t="n"/>
      <c r="AS421" s="24" t="n"/>
      <c r="AT421" s="25">
        <f>SUM(H421:AL421)</f>
        <v/>
      </c>
      <c r="AU421" s="24" t="n"/>
      <c r="AV421" s="25">
        <f>SUM(J421,K421,Q421,R421,X421,Y421,AD421,AE421,AF421)</f>
        <v/>
      </c>
      <c r="AW421" s="24" t="n"/>
    </row>
    <row r="422" spans="1:49" ht="15.75" customHeight="1" s="55">
      <c r="A422" s="24" t="n">
        <v>416</v>
      </c>
      <c r="B422" s="24" t="s">
        <v>224</v>
      </c>
      <c r="C422" s="24" t="s">
        <v>193</v>
      </c>
      <c r="D422" s="24" t="s">
        <v>204</v>
      </c>
      <c r="E422" s="24" t="s">
        <v>169</v>
      </c>
      <c r="F422" s="24" t="s">
        <v>32</v>
      </c>
      <c r="G422" s="24" t="n"/>
      <c r="H422" s="27" t="n">
        <v>3.51667</v>
      </c>
      <c r="I422" s="27" t="n">
        <v>7.96262</v>
      </c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  <c r="AA422" s="24" t="n"/>
      <c r="AB422" s="24" t="n"/>
      <c r="AC422" s="24" t="n"/>
      <c r="AD422" s="24" t="n"/>
      <c r="AE422" s="24" t="n"/>
      <c r="AF422" s="24" t="n"/>
      <c r="AG422" s="24" t="n"/>
      <c r="AH422" s="27" t="s">
        <v>257</v>
      </c>
      <c r="AI422" s="27" t="n">
        <v>1.38333</v>
      </c>
      <c r="AJ422" s="24" t="n"/>
      <c r="AK422" s="24" t="n"/>
      <c r="AL422" s="24" t="n"/>
      <c r="AM422" s="25">
        <f>COUNT(H422:AL422)</f>
        <v/>
      </c>
      <c r="AN422" s="24" t="n"/>
      <c r="AO422" s="24" t="n"/>
      <c r="AP422" s="24" t="n"/>
      <c r="AQ422" s="24" t="n"/>
      <c r="AR422" s="24" t="n"/>
      <c r="AS422" s="24" t="n"/>
      <c r="AT422" s="25">
        <f>SUM(H422:AL422)</f>
        <v/>
      </c>
      <c r="AU422" s="24" t="n"/>
      <c r="AV422" s="25">
        <f>SUM(J422,K422,Q422,R422,X422,Y422,AD422,AE422,AF422)</f>
        <v/>
      </c>
      <c r="AW422" s="24" t="n"/>
    </row>
    <row r="423" spans="1:49" ht="15.75" customHeight="1" s="55">
      <c r="A423" s="24" t="n">
        <v>417</v>
      </c>
      <c r="B423" s="24" t="s">
        <v>224</v>
      </c>
      <c r="C423" s="24" t="s">
        <v>193</v>
      </c>
      <c r="D423" s="24" t="s">
        <v>204</v>
      </c>
      <c r="E423" s="24" t="s">
        <v>105</v>
      </c>
      <c r="F423" s="24" t="s">
        <v>32</v>
      </c>
      <c r="G423" s="24" t="n"/>
      <c r="H423" s="27" t="n">
        <v>2.53333</v>
      </c>
      <c r="I423" s="27" t="s">
        <v>258</v>
      </c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  <c r="AA423" s="27" t="n">
        <v>1.14286</v>
      </c>
      <c r="AB423" s="24" t="n"/>
      <c r="AC423" s="27" t="n">
        <v>3.56667</v>
      </c>
      <c r="AD423" s="24" t="n"/>
      <c r="AE423" s="24" t="n"/>
      <c r="AF423" s="24" t="n"/>
      <c r="AG423" s="24" t="n"/>
      <c r="AH423" s="24" t="n"/>
      <c r="AI423" s="24" t="n"/>
      <c r="AJ423" s="24" t="n"/>
      <c r="AK423" s="24" t="n"/>
      <c r="AL423" s="24" t="n"/>
      <c r="AM423" s="25">
        <f>COUNT(H423:AL423)</f>
        <v/>
      </c>
      <c r="AN423" s="24" t="n"/>
      <c r="AO423" s="24" t="n"/>
      <c r="AP423" s="24" t="n"/>
      <c r="AQ423" s="24" t="n"/>
      <c r="AR423" s="24" t="n"/>
      <c r="AS423" s="24" t="n"/>
      <c r="AT423" s="25">
        <f>SUM(H423:AL423)</f>
        <v/>
      </c>
      <c r="AU423" s="24" t="n"/>
      <c r="AV423" s="25">
        <f>SUM(J423,K423,Q423,R423,X423,Y423,AD423,AE423,AF423)</f>
        <v/>
      </c>
      <c r="AW423" s="24" t="n"/>
    </row>
    <row r="424" spans="1:49" ht="15.75" customHeight="1" s="55">
      <c r="A424" s="24" t="n">
        <v>418</v>
      </c>
      <c r="B424" s="24" t="s">
        <v>224</v>
      </c>
      <c r="C424" s="24" t="s">
        <v>193</v>
      </c>
      <c r="D424" s="24" t="s">
        <v>204</v>
      </c>
      <c r="E424" s="24" t="s">
        <v>65</v>
      </c>
      <c r="F424" s="24" t="s">
        <v>32</v>
      </c>
      <c r="G424" s="24" t="n"/>
      <c r="H424" s="24" t="n"/>
      <c r="I424" s="24" t="n"/>
      <c r="J424" s="24" t="n"/>
      <c r="K424" s="24" t="n"/>
      <c r="L424" s="24" t="n"/>
      <c r="M424" s="24" t="n"/>
      <c r="N424" s="27" t="n">
        <v>2.55</v>
      </c>
      <c r="O424" s="24" t="n"/>
      <c r="P424" s="24" t="n"/>
      <c r="Q424" s="24" t="n"/>
      <c r="R424" s="24" t="n"/>
      <c r="S424" s="24" t="n"/>
      <c r="T424" s="24" t="n"/>
      <c r="U424" s="24" t="n"/>
      <c r="V424" s="24" t="n"/>
      <c r="W424" s="24" t="n"/>
      <c r="X424" s="24" t="n">
        <v>6.13333</v>
      </c>
      <c r="Y424" s="24" t="n"/>
      <c r="Z424" s="27" t="n">
        <v>4</v>
      </c>
      <c r="AA424" s="27" t="n">
        <v>5.83302</v>
      </c>
      <c r="AB424" s="27" t="n">
        <v>8</v>
      </c>
      <c r="AC424" s="27" t="n">
        <v>2.53333</v>
      </c>
      <c r="AD424" s="24" t="n"/>
      <c r="AE424" s="24" t="n"/>
      <c r="AF424" s="24" t="n"/>
      <c r="AG424" s="24" t="n"/>
      <c r="AH424" s="24" t="n"/>
      <c r="AI424" s="24" t="n"/>
      <c r="AJ424" s="24" t="n"/>
      <c r="AK424" s="24" t="n"/>
      <c r="AL424" s="24" t="n"/>
      <c r="AM424" s="25">
        <f>COUNT(H424:AL424)</f>
        <v/>
      </c>
      <c r="AN424" s="24" t="n"/>
      <c r="AO424" s="24" t="n"/>
      <c r="AP424" s="24" t="n"/>
      <c r="AQ424" s="24" t="n"/>
      <c r="AR424" s="24" t="n"/>
      <c r="AS424" s="24" t="n"/>
      <c r="AT424" s="25">
        <f>SUM(H424:AL424)</f>
        <v/>
      </c>
      <c r="AU424" s="24" t="n"/>
      <c r="AV424" s="25">
        <f>SUM(J424,K424,Q424,R424,X424,Y424,AD424,AE424,AF424)</f>
        <v/>
      </c>
      <c r="AW424" s="24" t="n"/>
    </row>
    <row r="425" spans="1:49" ht="15.75" customHeight="1" s="55">
      <c r="A425" s="24" t="n">
        <v>419</v>
      </c>
      <c r="B425" s="24" t="s">
        <v>224</v>
      </c>
      <c r="C425" s="24" t="s">
        <v>193</v>
      </c>
      <c r="D425" s="24" t="s">
        <v>204</v>
      </c>
      <c r="E425" s="24" t="s">
        <v>69</v>
      </c>
      <c r="F425" s="24" t="s">
        <v>32</v>
      </c>
      <c r="G425" s="24" t="n"/>
      <c r="H425" s="24" t="n"/>
      <c r="I425" s="24" t="n"/>
      <c r="J425" s="24" t="n"/>
      <c r="K425" s="24" t="n"/>
      <c r="L425" s="24" t="n"/>
      <c r="M425" s="24" t="n"/>
      <c r="N425" s="24" t="n"/>
      <c r="O425" s="24" t="n"/>
      <c r="P425" s="24" t="n"/>
      <c r="Q425" s="24" t="n"/>
      <c r="R425" s="24" t="n"/>
      <c r="S425" s="24" t="n"/>
      <c r="T425" s="24" t="n"/>
      <c r="U425" s="27" t="n">
        <v>5.13333</v>
      </c>
      <c r="V425" s="24" t="n"/>
      <c r="W425" s="24" t="n"/>
      <c r="X425" s="24" t="n"/>
      <c r="Y425" s="24" t="n"/>
      <c r="Z425" s="24" t="n"/>
      <c r="AA425" s="24" t="n"/>
      <c r="AB425" s="24" t="n"/>
      <c r="AC425" s="24" t="n"/>
      <c r="AD425" s="24" t="n"/>
      <c r="AE425" s="24" t="n"/>
      <c r="AF425" s="24" t="n"/>
      <c r="AG425" s="24" t="n"/>
      <c r="AH425" s="27" t="n">
        <v>3.66667</v>
      </c>
      <c r="AI425" s="27" t="n">
        <v>4.31667</v>
      </c>
      <c r="AJ425" s="27" t="s">
        <v>259</v>
      </c>
      <c r="AK425" s="24" t="n"/>
      <c r="AL425" s="24" t="n"/>
      <c r="AM425" s="25">
        <f>COUNT(H425:AL425)</f>
        <v/>
      </c>
      <c r="AN425" s="24" t="n"/>
      <c r="AO425" s="24" t="n"/>
      <c r="AP425" s="24" t="n"/>
      <c r="AQ425" s="24" t="n"/>
      <c r="AR425" s="24" t="n"/>
      <c r="AS425" s="24" t="n"/>
      <c r="AT425" s="25">
        <f>SUM(H425:AL425)</f>
        <v/>
      </c>
      <c r="AU425" s="24" t="n"/>
      <c r="AV425" s="25">
        <f>SUM(J425,K425,Q425,R425,X425,Y425,AD425,AE425,AF425)</f>
        <v/>
      </c>
      <c r="AW425" s="24" t="n"/>
    </row>
    <row r="426" spans="1:49" ht="15.75" customHeight="1" s="55">
      <c r="A426" s="24" t="n">
        <v>420</v>
      </c>
      <c r="B426" s="24" t="s">
        <v>224</v>
      </c>
      <c r="C426" s="24" t="s">
        <v>193</v>
      </c>
      <c r="D426" s="24" t="s">
        <v>204</v>
      </c>
      <c r="E426" s="24" t="s">
        <v>79</v>
      </c>
      <c r="F426" s="24" t="s">
        <v>32</v>
      </c>
      <c r="G426" s="24" t="n"/>
      <c r="H426" s="24" t="n"/>
      <c r="I426" s="24" t="n"/>
      <c r="J426" s="24" t="n"/>
      <c r="K426" s="24" t="n"/>
      <c r="L426" s="24" t="n"/>
      <c r="M426" s="24" t="n"/>
      <c r="N426" s="24" t="n"/>
      <c r="O426" s="24" t="n"/>
      <c r="P426" s="24" t="n"/>
      <c r="Q426" s="24" t="n"/>
      <c r="R426" s="24" t="n"/>
      <c r="S426" s="24" t="n"/>
      <c r="T426" s="24" t="n"/>
      <c r="U426" s="24" t="n"/>
      <c r="V426" s="24" t="n"/>
      <c r="W426" s="27" t="n">
        <v>8</v>
      </c>
      <c r="X426" s="24" t="n">
        <v>4.86667</v>
      </c>
      <c r="Y426" s="24" t="n"/>
      <c r="Z426" s="27" t="n">
        <v>4</v>
      </c>
      <c r="AA426" s="27" t="n">
        <v>1.02412</v>
      </c>
      <c r="AB426" s="24" t="n"/>
      <c r="AC426" s="24" t="n"/>
      <c r="AD426" s="24" t="n"/>
      <c r="AE426" s="24" t="n"/>
      <c r="AF426" s="24" t="n"/>
      <c r="AG426" s="24" t="n"/>
      <c r="AH426" s="24" t="n"/>
      <c r="AI426" s="24" t="n"/>
      <c r="AJ426" s="24" t="n"/>
      <c r="AK426" s="24" t="n"/>
      <c r="AL426" s="24" t="n"/>
      <c r="AM426" s="25">
        <f>COUNT(H426:AL426)</f>
        <v/>
      </c>
      <c r="AN426" s="24" t="n"/>
      <c r="AO426" s="24" t="n"/>
      <c r="AP426" s="24" t="n"/>
      <c r="AQ426" s="24" t="n"/>
      <c r="AR426" s="24" t="n"/>
      <c r="AS426" s="24" t="n"/>
      <c r="AT426" s="25">
        <f>SUM(H426:AL426)</f>
        <v/>
      </c>
      <c r="AU426" s="24" t="n"/>
      <c r="AV426" s="25">
        <f>SUM(J426,K426,Q426,R426,X426,Y426,AD426,AE426,AF426)</f>
        <v/>
      </c>
      <c r="AW426" s="24" t="n"/>
    </row>
    <row r="427" spans="1:49" ht="15.75" customHeight="1" s="55">
      <c r="A427" s="24" t="n">
        <v>421</v>
      </c>
      <c r="B427" s="24" t="s">
        <v>224</v>
      </c>
      <c r="C427" s="24" t="s">
        <v>193</v>
      </c>
      <c r="D427" s="24" t="s">
        <v>204</v>
      </c>
      <c r="E427" s="24" t="s">
        <v>149</v>
      </c>
      <c r="F427" s="24" t="s">
        <v>32</v>
      </c>
      <c r="G427" s="24" t="n"/>
      <c r="H427" s="24" t="n"/>
      <c r="I427" s="24" t="n"/>
      <c r="J427" s="24" t="n"/>
      <c r="K427" s="24" t="n"/>
      <c r="L427" s="24" t="n"/>
      <c r="M427" s="24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  <c r="AA427" s="24" t="n"/>
      <c r="AB427" s="24" t="n"/>
      <c r="AC427" s="24" t="n"/>
      <c r="AD427" s="24" t="n"/>
      <c r="AE427" s="24" t="n"/>
      <c r="AF427" s="24" t="n"/>
      <c r="AG427" s="27" t="n">
        <v>5.93333</v>
      </c>
      <c r="AH427" s="27" t="n">
        <v>8.31667</v>
      </c>
      <c r="AI427" s="27" t="n">
        <v>6.28333</v>
      </c>
      <c r="AJ427" s="27" t="n">
        <v>8</v>
      </c>
      <c r="AK427" s="24" t="n"/>
      <c r="AL427" s="24" t="n"/>
      <c r="AM427" s="25">
        <f>COUNT(H427:AL427)</f>
        <v/>
      </c>
      <c r="AN427" s="24" t="n"/>
      <c r="AO427" s="24" t="n"/>
      <c r="AP427" s="24" t="n"/>
      <c r="AQ427" s="24" t="n"/>
      <c r="AR427" s="24" t="n"/>
      <c r="AS427" s="24" t="n"/>
      <c r="AT427" s="25">
        <f>SUM(H427:AL427)</f>
        <v/>
      </c>
      <c r="AU427" s="24" t="n"/>
      <c r="AV427" s="25">
        <f>SUM(J427,K427,Q427,R427,X427,Y427,AD427,AE427,AF427)</f>
        <v/>
      </c>
      <c r="AW427" s="24" t="n"/>
    </row>
    <row r="428" spans="1:49">
      <c r="A428" s="26" t="n">
        <v>422</v>
      </c>
      <c r="B428" s="26" t="s">
        <v>224</v>
      </c>
      <c r="C428" s="26" t="s">
        <v>193</v>
      </c>
      <c r="D428" s="26" t="s">
        <v>204</v>
      </c>
      <c r="E428" s="26" t="s">
        <v>33</v>
      </c>
      <c r="F428" s="26" t="n"/>
      <c r="G428" s="26" t="n"/>
      <c r="H428" s="26" t="n">
        <v>8</v>
      </c>
      <c r="I428" s="26" t="n">
        <v>8</v>
      </c>
      <c r="J428" s="26" t="n">
        <v>0</v>
      </c>
      <c r="K428" s="26" t="n">
        <v>0</v>
      </c>
      <c r="L428" s="26" t="n">
        <v>8</v>
      </c>
      <c r="M428" s="26" t="n">
        <v>8</v>
      </c>
      <c r="N428" s="26" t="n">
        <v>8</v>
      </c>
      <c r="O428" s="26" t="n">
        <v>8</v>
      </c>
      <c r="P428" s="26" t="n">
        <v>8</v>
      </c>
      <c r="Q428" s="26" t="n">
        <v>0</v>
      </c>
      <c r="R428" s="26" t="n">
        <v>0</v>
      </c>
      <c r="S428" s="26" t="n">
        <v>8</v>
      </c>
      <c r="T428" s="26" t="n">
        <v>8</v>
      </c>
      <c r="U428" s="26" t="n">
        <v>8</v>
      </c>
      <c r="V428" s="26" t="n">
        <v>8</v>
      </c>
      <c r="W428" s="26" t="n">
        <v>8</v>
      </c>
      <c r="X428" s="26" t="n">
        <v>0</v>
      </c>
      <c r="Y428" s="26" t="n">
        <v>0</v>
      </c>
      <c r="Z428" s="26" t="n">
        <v>8</v>
      </c>
      <c r="AA428" s="26" t="n">
        <v>8</v>
      </c>
      <c r="AB428" s="26" t="n">
        <v>8</v>
      </c>
      <c r="AC428" s="26" t="n">
        <v>7</v>
      </c>
      <c r="AD428" s="26" t="n">
        <v>0</v>
      </c>
      <c r="AE428" s="26" t="n">
        <v>0</v>
      </c>
      <c r="AF428" s="26" t="n">
        <v>0</v>
      </c>
      <c r="AG428" s="26" t="n">
        <v>8</v>
      </c>
      <c r="AH428" s="26" t="n">
        <v>8</v>
      </c>
      <c r="AI428" s="26" t="n">
        <v>8</v>
      </c>
      <c r="AJ428" s="26" t="n">
        <v>8</v>
      </c>
      <c r="AK428" s="26" t="n"/>
      <c r="AL428" s="26" t="n"/>
      <c r="AM428" s="26">
        <f>COUNT(IF(SUM(H423,H420,H422,H421)&gt;0,1,"FALSE"),IF(SUM(I423,I421,I422,I420)&gt;0,1,"FALSE"),IF(SUM(J420,J421)&gt;0,1,"FALSE"),IF(SUM(K420,K421)&gt;0,1,"FALSE"),IF(SUM(L421,L420)&gt;0,1,"FALSE"),IF(SUM(M420)&gt;0,1,"FALSE"),IF(SUM(N424,N420)&gt;0,1,"FALSE"),IF(SUM(O420)&gt;0,1,"FALSE"),IF(SUM(P420)&gt;0,1,"FALSE"),IF(SUM(Q420)&gt;0,1,"FALSE"),IF(SUM(R420)&gt;0,1,"FALSE"),IF(SUM(S420)&gt;0,1,"FALSE"),IF(SUM(T420)&gt;0,1,"FALSE"),IF(SUM(U425,U420)&gt;0,1,"FALSE"),IF(SUM(V420)&gt;0,1,"FALSE"),IF(SUM(W420,W426)&gt;0,1,"FALSE"),IF(SUM(X426,X420,X424)&gt;0,1,"FALSE"),IF(SUM(Y424,Y420,Y426)&gt;0,1,"FALSE"),IF(SUM(Z426,Z420,Z424)&gt;0,1,"FALSE"),IF(SUM(AA423,AA426,AA420,AA424)&gt;0,1,"FALSE"),IF(SUM(AB424,AB420)&gt;0,1,"FALSE"),IF(SUM(AC423,AC424,AC420)&gt;0,1,"FALSE"),IF(SUM(AD420)&gt;0,1,"FALSE"),IF(SUM(AE420)&gt;0,1,"FALSE"),IF(SUM(AF420)&gt;0,1,"FALSE"),IF(SUM(AG420,AG427)&gt;0,1,"FALSE"),IF(SUM(AH420,AH422,AH427,AH425)&gt;0,1,"FALSE"),IF(SUM(AI427,AI425,AI422,AI420)&gt;0,1,"FALSE"),IF(SUM(AJ427,AJ420,AJ425)&gt;0,1,"FALSE"))</f>
        <v/>
      </c>
      <c r="AN428" s="26" t="n"/>
      <c r="AO428" s="26">
        <f>MAX(AO420:AO427)</f>
        <v/>
      </c>
      <c r="AP428" s="26">
        <f>MAX(AP420:AP427)</f>
        <v/>
      </c>
      <c r="AQ428" s="26">
        <f>MAX(AQ420:AQ427)</f>
        <v/>
      </c>
      <c r="AR428" s="26">
        <f>MAX(AR420:AR427)</f>
        <v/>
      </c>
      <c r="AS428" s="26">
        <f>SUM(AS420:AS427)</f>
        <v/>
      </c>
      <c r="AT428" s="26">
        <f>SUM(AT420:AT427)</f>
        <v/>
      </c>
      <c r="AU428" s="26">
        <f>SUM(AU420:AU427)</f>
        <v/>
      </c>
      <c r="AV428" s="26">
        <f>SUM(AV420:AV427)</f>
        <v/>
      </c>
      <c r="AW428" s="26">
        <f>SUM(AW420:AW427)</f>
        <v/>
      </c>
    </row>
    <row r="429" spans="1:49">
      <c r="A429" s="24" t="n">
        <v>423</v>
      </c>
      <c r="B429" s="24" t="s">
        <v>225</v>
      </c>
      <c r="C429" s="24" t="s">
        <v>193</v>
      </c>
      <c r="D429" s="24" t="s">
        <v>226</v>
      </c>
      <c r="E429" s="24" t="s">
        <v>31</v>
      </c>
      <c r="F429" s="24" t="s">
        <v>32</v>
      </c>
      <c r="G429" s="24" t="n"/>
      <c r="H429" s="24" t="n"/>
      <c r="I429" s="24" t="n"/>
      <c r="J429" s="24" t="s">
        <v>7</v>
      </c>
      <c r="K429" s="24" t="s">
        <v>7</v>
      </c>
      <c r="L429" s="24" t="n"/>
      <c r="M429" s="24" t="n">
        <v>4.25</v>
      </c>
      <c r="N429" s="24" t="n">
        <v>7.93333</v>
      </c>
      <c r="O429" s="24" t="n"/>
      <c r="P429" s="24" t="n"/>
      <c r="Q429" s="24" t="s">
        <v>7</v>
      </c>
      <c r="R429" s="24" t="s">
        <v>7</v>
      </c>
      <c r="S429" s="24" t="n"/>
      <c r="T429" s="24" t="n"/>
      <c r="U429" s="24" t="n"/>
      <c r="V429" s="24" t="n"/>
      <c r="W429" s="24" t="n"/>
      <c r="X429" s="24" t="s">
        <v>7</v>
      </c>
      <c r="Y429" s="24" t="s">
        <v>7</v>
      </c>
      <c r="Z429" s="24" t="n"/>
      <c r="AA429" s="24" t="n"/>
      <c r="AB429" s="24" t="n"/>
      <c r="AC429" s="24" t="n"/>
      <c r="AD429" s="24" t="s">
        <v>7</v>
      </c>
      <c r="AE429" s="24" t="s">
        <v>7</v>
      </c>
      <c r="AF429" s="24" t="s">
        <v>7</v>
      </c>
      <c r="AG429" s="24" t="n"/>
      <c r="AH429" s="24" t="n"/>
      <c r="AI429" s="24" t="n"/>
      <c r="AJ429" s="24" t="n"/>
      <c r="AK429" s="24" t="n"/>
      <c r="AL429" s="24" t="n"/>
      <c r="AM429" s="25">
        <f>COUNT(H429:AL429)</f>
        <v/>
      </c>
      <c r="AN429" s="24" t="n"/>
      <c r="AO429" s="25">
        <f>COUNTIF(H429:AL429,"О")</f>
        <v/>
      </c>
      <c r="AP429" s="25">
        <f>COUNTIF(H429:AL429,"От")</f>
        <v/>
      </c>
      <c r="AQ429" s="25">
        <f>COUNTIF(H429:AL429,"Б")</f>
        <v/>
      </c>
      <c r="AR429" s="25">
        <f>COUNTIF(H429:AL429,"Н")</f>
        <v/>
      </c>
      <c r="AS429" s="24" t="n"/>
      <c r="AT429" s="25">
        <f>SUM(H429:AL429)</f>
        <v/>
      </c>
      <c r="AU429" s="24" t="n"/>
      <c r="AV429" s="25">
        <f>SUM(J429,K429,Q429,R429,X429,Y429,AD429,AE429,AF429)</f>
        <v/>
      </c>
      <c r="AW429" s="24" t="n"/>
    </row>
    <row r="430" spans="1:49" ht="15.75" customHeight="1" s="55">
      <c r="A430" s="24" t="n">
        <v>424</v>
      </c>
      <c r="B430" s="24" t="s">
        <v>225</v>
      </c>
      <c r="C430" s="24" t="s">
        <v>193</v>
      </c>
      <c r="D430" s="24" t="s">
        <v>226</v>
      </c>
      <c r="E430" s="24" t="s">
        <v>105</v>
      </c>
      <c r="F430" s="24" t="s">
        <v>32</v>
      </c>
      <c r="G430" s="24" t="n"/>
      <c r="H430" s="27" t="n">
        <v>0.15971</v>
      </c>
      <c r="I430" s="24" t="n"/>
      <c r="J430" s="24" t="n"/>
      <c r="K430" s="24" t="n"/>
      <c r="L430" s="24" t="n"/>
      <c r="M430" s="24" t="n"/>
      <c r="N430" s="24" t="n"/>
      <c r="O430" s="24" t="n"/>
      <c r="P430" s="24" t="n"/>
      <c r="Q430" s="24" t="n"/>
      <c r="R430" s="24" t="n"/>
      <c r="S430" s="24" t="n"/>
      <c r="T430" s="24" t="n"/>
      <c r="U430" s="24" t="n"/>
      <c r="V430" s="24" t="n"/>
      <c r="W430" s="24" t="n"/>
      <c r="X430" s="24" t="n"/>
      <c r="Y430" s="24" t="n"/>
      <c r="Z430" s="24" t="n"/>
      <c r="AA430" s="24" t="n"/>
      <c r="AB430" s="24" t="n"/>
      <c r="AC430" s="24" t="n"/>
      <c r="AD430" s="24" t="n"/>
      <c r="AE430" s="24" t="n"/>
      <c r="AF430" s="24" t="n"/>
      <c r="AG430" s="24" t="n"/>
      <c r="AH430" s="24" t="n"/>
      <c r="AI430" s="27" t="n">
        <v>0.16327</v>
      </c>
      <c r="AJ430" s="27" t="n">
        <v>0.0149</v>
      </c>
      <c r="AK430" s="24" t="n"/>
      <c r="AL430" s="24" t="n"/>
      <c r="AM430" s="25">
        <f>COUNT(H430:AL430)</f>
        <v/>
      </c>
      <c r="AN430" s="24" t="n"/>
      <c r="AO430" s="24" t="n"/>
      <c r="AP430" s="24" t="n"/>
      <c r="AQ430" s="24" t="n"/>
      <c r="AR430" s="24" t="n"/>
      <c r="AS430" s="24" t="n"/>
      <c r="AT430" s="25">
        <f>SUM(H430:AL430)</f>
        <v/>
      </c>
      <c r="AU430" s="24" t="n"/>
      <c r="AV430" s="25">
        <f>SUM(J430,K430,Q430,R430,X430,Y430,AD430,AE430,AF430)</f>
        <v/>
      </c>
      <c r="AW430" s="24" t="n"/>
    </row>
    <row r="431" spans="1:49" ht="15.75" customHeight="1" s="55">
      <c r="A431" s="24" t="n">
        <v>425</v>
      </c>
      <c r="B431" s="24" t="s">
        <v>225</v>
      </c>
      <c r="C431" s="24" t="s">
        <v>193</v>
      </c>
      <c r="D431" s="24" t="s">
        <v>226</v>
      </c>
      <c r="E431" s="24" t="s">
        <v>135</v>
      </c>
      <c r="F431" s="24" t="s">
        <v>32</v>
      </c>
      <c r="G431" s="24" t="n"/>
      <c r="H431" s="27" t="s">
        <v>260</v>
      </c>
      <c r="I431" s="24" t="n"/>
      <c r="J431" s="24" t="n"/>
      <c r="K431" s="24" t="n"/>
      <c r="L431" s="24" t="n"/>
      <c r="M431" s="24" t="n"/>
      <c r="N431" s="24" t="n"/>
      <c r="O431" s="24" t="n"/>
      <c r="P431" s="24" t="n"/>
      <c r="Q431" s="24" t="n"/>
      <c r="R431" s="24" t="n"/>
      <c r="S431" s="24" t="n"/>
      <c r="T431" s="27" t="n">
        <v>8</v>
      </c>
      <c r="U431" s="27" t="n">
        <v>8</v>
      </c>
      <c r="V431" s="27" t="n">
        <v>8</v>
      </c>
      <c r="W431" s="27" t="n">
        <v>5.92208</v>
      </c>
      <c r="X431" s="24" t="n"/>
      <c r="Y431" s="24" t="n"/>
      <c r="Z431" s="27" t="s">
        <v>261</v>
      </c>
      <c r="AA431" s="24" t="n"/>
      <c r="AB431" s="24" t="n"/>
      <c r="AC431" s="24" t="n"/>
      <c r="AD431" s="24" t="n"/>
      <c r="AE431" s="24" t="n"/>
      <c r="AF431" s="24" t="n"/>
      <c r="AG431" s="24" t="n"/>
      <c r="AH431" s="24" t="n"/>
      <c r="AI431" s="24" t="n"/>
      <c r="AJ431" s="27" t="n">
        <v>0.23836</v>
      </c>
      <c r="AK431" s="24" t="n"/>
      <c r="AL431" s="24" t="n"/>
      <c r="AM431" s="25">
        <f>COUNT(H431:AL431)</f>
        <v/>
      </c>
      <c r="AN431" s="24" t="n"/>
      <c r="AO431" s="24" t="n"/>
      <c r="AP431" s="24" t="n"/>
      <c r="AQ431" s="24" t="n"/>
      <c r="AR431" s="24" t="n"/>
      <c r="AS431" s="24" t="n"/>
      <c r="AT431" s="25">
        <f>SUM(H431:AL431)</f>
        <v/>
      </c>
      <c r="AU431" s="24" t="n"/>
      <c r="AV431" s="25">
        <f>SUM(J431,K431,Q431,R431,X431,Y431,AD431,AE431,AF431)</f>
        <v/>
      </c>
      <c r="AW431" s="24" t="n"/>
    </row>
    <row r="432" spans="1:49" ht="15.75" customHeight="1" s="55">
      <c r="A432" s="24" t="n">
        <v>426</v>
      </c>
      <c r="B432" s="24" t="s">
        <v>225</v>
      </c>
      <c r="C432" s="24" t="s">
        <v>193</v>
      </c>
      <c r="D432" s="24" t="s">
        <v>226</v>
      </c>
      <c r="E432" s="24" t="s">
        <v>65</v>
      </c>
      <c r="F432" s="24" t="s">
        <v>32</v>
      </c>
      <c r="G432" s="24" t="n"/>
      <c r="H432" s="27" t="n">
        <v>7.84029</v>
      </c>
      <c r="I432" s="27" t="n">
        <v>6.9462</v>
      </c>
      <c r="J432" s="24" t="n"/>
      <c r="K432" s="24" t="n"/>
      <c r="L432" s="27" t="n">
        <v>6.53061</v>
      </c>
      <c r="M432" s="27" t="n">
        <v>3.75</v>
      </c>
      <c r="N432" s="24" t="n"/>
      <c r="O432" s="24" t="n"/>
      <c r="P432" s="24" t="n"/>
      <c r="Q432" s="24" t="n"/>
      <c r="R432" s="24" t="n"/>
      <c r="S432" s="24" t="n"/>
      <c r="T432" s="24" t="n"/>
      <c r="U432" s="24" t="n"/>
      <c r="V432" s="24" t="n"/>
      <c r="W432" s="24" t="n"/>
      <c r="X432" s="24" t="n"/>
      <c r="Y432" s="24" t="n"/>
      <c r="Z432" s="27" t="n">
        <v>0.17391</v>
      </c>
      <c r="AA432" s="24" t="n"/>
      <c r="AB432" s="24" t="n"/>
      <c r="AC432" s="27" t="n">
        <v>0.12727</v>
      </c>
      <c r="AD432" s="24" t="n"/>
      <c r="AE432" s="24" t="n"/>
      <c r="AF432" s="24" t="n"/>
      <c r="AG432" s="24" t="n"/>
      <c r="AH432" s="24" t="n"/>
      <c r="AI432" s="24" t="n"/>
      <c r="AJ432" s="24" t="n"/>
      <c r="AK432" s="24" t="n"/>
      <c r="AL432" s="24" t="n"/>
      <c r="AM432" s="25">
        <f>COUNT(H432:AL432)</f>
        <v/>
      </c>
      <c r="AN432" s="24" t="n"/>
      <c r="AO432" s="24" t="n"/>
      <c r="AP432" s="24" t="n"/>
      <c r="AQ432" s="24" t="n"/>
      <c r="AR432" s="24" t="n"/>
      <c r="AS432" s="24" t="n"/>
      <c r="AT432" s="25">
        <f>SUM(H432:AL432)</f>
        <v/>
      </c>
      <c r="AU432" s="24" t="n"/>
      <c r="AV432" s="25">
        <f>SUM(J432,K432,Q432,R432,X432,Y432,AD432,AE432,AF432)</f>
        <v/>
      </c>
      <c r="AW432" s="24" t="n"/>
    </row>
    <row r="433" spans="1:49" ht="15.75" customHeight="1" s="55">
      <c r="A433" s="24" t="n">
        <v>427</v>
      </c>
      <c r="B433" s="24" t="s">
        <v>225</v>
      </c>
      <c r="C433" s="24" t="s">
        <v>193</v>
      </c>
      <c r="D433" s="24" t="s">
        <v>226</v>
      </c>
      <c r="E433" s="24" t="s">
        <v>199</v>
      </c>
      <c r="F433" s="24" t="s">
        <v>32</v>
      </c>
      <c r="G433" s="24" t="n"/>
      <c r="H433" s="24" t="n"/>
      <c r="I433" s="27" t="n">
        <v>1.0538</v>
      </c>
      <c r="J433" s="24" t="n"/>
      <c r="K433" s="24" t="n"/>
      <c r="L433" s="27" t="n">
        <v>1.36549</v>
      </c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7" t="n">
        <v>2.07792</v>
      </c>
      <c r="X433" s="24" t="n"/>
      <c r="Y433" s="24" t="n"/>
      <c r="Z433" s="27" t="n">
        <v>7.82609</v>
      </c>
      <c r="AA433" s="27" t="n">
        <v>8</v>
      </c>
      <c r="AB433" s="27" t="n">
        <v>8</v>
      </c>
      <c r="AC433" s="27" t="n">
        <v>6.87273</v>
      </c>
      <c r="AD433" s="24" t="n"/>
      <c r="AE433" s="24" t="n"/>
      <c r="AF433" s="24" t="n"/>
      <c r="AG433" s="27" t="n">
        <v>7.63636</v>
      </c>
      <c r="AH433" s="27" t="n">
        <v>8</v>
      </c>
      <c r="AI433" s="27" t="n">
        <v>7.83673</v>
      </c>
      <c r="AJ433" s="27" t="n">
        <v>7.71695</v>
      </c>
      <c r="AK433" s="24" t="n"/>
      <c r="AL433" s="24" t="n"/>
      <c r="AM433" s="25">
        <f>COUNT(H433:AL433)</f>
        <v/>
      </c>
      <c r="AN433" s="24" t="n"/>
      <c r="AO433" s="24" t="n"/>
      <c r="AP433" s="24" t="n"/>
      <c r="AQ433" s="24" t="n"/>
      <c r="AR433" s="24" t="n"/>
      <c r="AS433" s="24" t="n"/>
      <c r="AT433" s="25">
        <f>SUM(H433:AL433)</f>
        <v/>
      </c>
      <c r="AU433" s="24" t="n"/>
      <c r="AV433" s="25">
        <f>SUM(J433,K433,Q433,R433,X433,Y433,AD433,AE433,AF433)</f>
        <v/>
      </c>
      <c r="AW433" s="24" t="n"/>
    </row>
    <row r="434" spans="1:49" ht="15.75" customHeight="1" s="55">
      <c r="A434" s="24" t="n">
        <v>428</v>
      </c>
      <c r="B434" s="24" t="s">
        <v>225</v>
      </c>
      <c r="C434" s="24" t="s">
        <v>193</v>
      </c>
      <c r="D434" s="24" t="s">
        <v>226</v>
      </c>
      <c r="E434" s="24" t="s">
        <v>69</v>
      </c>
      <c r="F434" s="24" t="s">
        <v>32</v>
      </c>
      <c r="G434" s="24" t="n"/>
      <c r="H434" s="24" t="n"/>
      <c r="I434" s="24" t="n"/>
      <c r="J434" s="24" t="n"/>
      <c r="K434" s="24" t="n"/>
      <c r="L434" s="27" t="n">
        <v>0.1039</v>
      </c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  <c r="AA434" s="24" t="n"/>
      <c r="AB434" s="24" t="n"/>
      <c r="AC434" s="24" t="n"/>
      <c r="AD434" s="24" t="n"/>
      <c r="AE434" s="24" t="n"/>
      <c r="AF434" s="24" t="n"/>
      <c r="AG434" s="24" t="n"/>
      <c r="AH434" s="24" t="n"/>
      <c r="AI434" s="24" t="n"/>
      <c r="AJ434" s="24" t="n"/>
      <c r="AK434" s="24" t="n"/>
      <c r="AL434" s="24" t="n"/>
      <c r="AM434" s="25">
        <f>COUNT(H434:AL434)</f>
        <v/>
      </c>
      <c r="AN434" s="24" t="n"/>
      <c r="AO434" s="24" t="n"/>
      <c r="AP434" s="24" t="n"/>
      <c r="AQ434" s="24" t="n"/>
      <c r="AR434" s="24" t="n"/>
      <c r="AS434" s="24" t="n"/>
      <c r="AT434" s="25">
        <f>SUM(H434:AL434)</f>
        <v/>
      </c>
      <c r="AU434" s="24" t="n"/>
      <c r="AV434" s="25">
        <f>SUM(J434,K434,Q434,R434,X434,Y434,AD434,AE434,AF434)</f>
        <v/>
      </c>
      <c r="AW434" s="24" t="n"/>
    </row>
    <row r="435" spans="1:49" ht="15.75" customHeight="1" s="55">
      <c r="A435" s="24" t="n">
        <v>429</v>
      </c>
      <c r="B435" s="24" t="s">
        <v>225</v>
      </c>
      <c r="C435" s="24" t="s">
        <v>193</v>
      </c>
      <c r="D435" s="24" t="s">
        <v>226</v>
      </c>
      <c r="E435" s="24" t="s">
        <v>168</v>
      </c>
      <c r="F435" s="24" t="s">
        <v>32</v>
      </c>
      <c r="G435" s="24" t="n"/>
      <c r="H435" s="24" t="n"/>
      <c r="I435" s="24" t="n"/>
      <c r="J435" s="24" t="n"/>
      <c r="K435" s="24" t="n"/>
      <c r="L435" s="24" t="n"/>
      <c r="M435" s="24" t="n"/>
      <c r="N435" s="27" t="n">
        <v>0.06666999999999999</v>
      </c>
      <c r="O435" s="27" t="n">
        <v>8</v>
      </c>
      <c r="P435" s="27" t="n">
        <v>8</v>
      </c>
      <c r="Q435" s="24" t="n"/>
      <c r="R435" s="24" t="n"/>
      <c r="S435" s="27" t="n">
        <v>8</v>
      </c>
      <c r="T435" s="27" t="s">
        <v>262</v>
      </c>
      <c r="U435" s="24" t="n"/>
      <c r="V435" s="24" t="n"/>
      <c r="W435" s="24" t="n"/>
      <c r="X435" s="24" t="n"/>
      <c r="Y435" s="24" t="n"/>
      <c r="Z435" s="24" t="n"/>
      <c r="AA435" s="24" t="n"/>
      <c r="AB435" s="24" t="n"/>
      <c r="AC435" s="24" t="n"/>
      <c r="AD435" s="24" t="n"/>
      <c r="AE435" s="24" t="n"/>
      <c r="AF435" s="24" t="n"/>
      <c r="AG435" s="27" t="n">
        <v>0.36364</v>
      </c>
      <c r="AH435" s="24" t="n"/>
      <c r="AI435" s="24" t="n"/>
      <c r="AJ435" s="24" t="n"/>
      <c r="AK435" s="24" t="n"/>
      <c r="AL435" s="24" t="n"/>
      <c r="AM435" s="25">
        <f>COUNT(H435:AL435)</f>
        <v/>
      </c>
      <c r="AN435" s="24" t="n"/>
      <c r="AO435" s="24" t="n"/>
      <c r="AP435" s="24" t="n"/>
      <c r="AQ435" s="24" t="n"/>
      <c r="AR435" s="24" t="n"/>
      <c r="AS435" s="24" t="n"/>
      <c r="AT435" s="25">
        <f>SUM(H435:AL435)</f>
        <v/>
      </c>
      <c r="AU435" s="24" t="n"/>
      <c r="AV435" s="25">
        <f>SUM(J435,K435,Q435,R435,X435,Y435,AD435,AE435,AF435)</f>
        <v/>
      </c>
      <c r="AW435" s="24" t="n"/>
    </row>
    <row r="436" spans="1:49" ht="15.75" customHeight="1" s="55">
      <c r="A436" s="24" t="n">
        <v>430</v>
      </c>
      <c r="B436" s="24" t="s">
        <v>225</v>
      </c>
      <c r="C436" s="24" t="s">
        <v>193</v>
      </c>
      <c r="D436" s="24" t="s">
        <v>226</v>
      </c>
      <c r="E436" s="24" t="s">
        <v>149</v>
      </c>
      <c r="F436" s="24" t="s">
        <v>32</v>
      </c>
      <c r="G436" s="24" t="n"/>
      <c r="H436" s="24" t="n"/>
      <c r="I436" s="24" t="n"/>
      <c r="J436" s="24" t="n"/>
      <c r="K436" s="24" t="n"/>
      <c r="L436" s="24" t="n"/>
      <c r="M436" s="24" t="n"/>
      <c r="N436" s="24" t="n"/>
      <c r="O436" s="24" t="n"/>
      <c r="P436" s="24" t="n"/>
      <c r="Q436" s="24" t="n"/>
      <c r="R436" s="24" t="n"/>
      <c r="S436" s="24" t="n"/>
      <c r="T436" s="24" t="n"/>
      <c r="U436" s="24" t="n"/>
      <c r="V436" s="24" t="n"/>
      <c r="W436" s="24" t="n"/>
      <c r="X436" s="24" t="n"/>
      <c r="Y436" s="24" t="n"/>
      <c r="Z436" s="24" t="n"/>
      <c r="AA436" s="24" t="n"/>
      <c r="AB436" s="24" t="n"/>
      <c r="AC436" s="24" t="n"/>
      <c r="AD436" s="24" t="n"/>
      <c r="AE436" s="24" t="n"/>
      <c r="AF436" s="24" t="n"/>
      <c r="AG436" s="24" t="n"/>
      <c r="AH436" s="24" t="n"/>
      <c r="AI436" s="24" t="n"/>
      <c r="AJ436" s="27" t="n">
        <v>0.0149</v>
      </c>
      <c r="AK436" s="24" t="n"/>
      <c r="AL436" s="24" t="n"/>
      <c r="AM436" s="25">
        <f>COUNT(H436:AL436)</f>
        <v/>
      </c>
      <c r="AN436" s="24" t="n"/>
      <c r="AO436" s="24" t="n"/>
      <c r="AP436" s="24" t="n"/>
      <c r="AQ436" s="24" t="n"/>
      <c r="AR436" s="24" t="n"/>
      <c r="AS436" s="24" t="n"/>
      <c r="AT436" s="25">
        <f>SUM(H436:AL436)</f>
        <v/>
      </c>
      <c r="AU436" s="24" t="n"/>
      <c r="AV436" s="25">
        <f>SUM(J436,K436,Q436,R436,X436,Y436,AD436,AE436,AF436)</f>
        <v/>
      </c>
      <c r="AW436" s="24" t="n"/>
    </row>
    <row r="437" spans="1:49" ht="15.75" customHeight="1" s="55">
      <c r="A437" s="24" t="n">
        <v>431</v>
      </c>
      <c r="B437" s="24" t="s">
        <v>225</v>
      </c>
      <c r="C437" s="24" t="s">
        <v>193</v>
      </c>
      <c r="D437" s="24" t="s">
        <v>226</v>
      </c>
      <c r="E437" s="24" t="s">
        <v>153</v>
      </c>
      <c r="F437" s="24" t="s">
        <v>32</v>
      </c>
      <c r="G437" s="24" t="n"/>
      <c r="H437" s="24" t="n"/>
      <c r="I437" s="24" t="n"/>
      <c r="J437" s="24" t="n"/>
      <c r="K437" s="24" t="n"/>
      <c r="L437" s="24" t="n"/>
      <c r="M437" s="24" t="n"/>
      <c r="N437" s="24" t="n"/>
      <c r="O437" s="24" t="n"/>
      <c r="P437" s="24" t="n"/>
      <c r="Q437" s="24" t="n"/>
      <c r="R437" s="24" t="n"/>
      <c r="S437" s="24" t="n"/>
      <c r="T437" s="24" t="n"/>
      <c r="U437" s="24" t="n"/>
      <c r="V437" s="24" t="n"/>
      <c r="W437" s="24" t="n"/>
      <c r="X437" s="24" t="n"/>
      <c r="Y437" s="24" t="n"/>
      <c r="Z437" s="24" t="n"/>
      <c r="AA437" s="24" t="n"/>
      <c r="AB437" s="24" t="n"/>
      <c r="AC437" s="24" t="n"/>
      <c r="AD437" s="24" t="n"/>
      <c r="AE437" s="24" t="n"/>
      <c r="AF437" s="24" t="n"/>
      <c r="AG437" s="24" t="n"/>
      <c r="AH437" s="24" t="n"/>
      <c r="AI437" s="24" t="n"/>
      <c r="AJ437" s="27" t="n">
        <v>0.0149</v>
      </c>
      <c r="AK437" s="24" t="n"/>
      <c r="AL437" s="24" t="n"/>
      <c r="AM437" s="25">
        <f>COUNT(H437:AL437)</f>
        <v/>
      </c>
      <c r="AN437" s="24" t="n"/>
      <c r="AO437" s="24" t="n"/>
      <c r="AP437" s="24" t="n"/>
      <c r="AQ437" s="24" t="n"/>
      <c r="AR437" s="24" t="n"/>
      <c r="AS437" s="24" t="n"/>
      <c r="AT437" s="25">
        <f>SUM(H437:AL437)</f>
        <v/>
      </c>
      <c r="AU437" s="24" t="n"/>
      <c r="AV437" s="25">
        <f>SUM(J437,K437,Q437,R437,X437,Y437,AD437,AE437,AF437)</f>
        <v/>
      </c>
      <c r="AW437" s="24" t="n"/>
    </row>
    <row r="438" spans="1:49">
      <c r="A438" s="26" t="n">
        <v>432</v>
      </c>
      <c r="B438" s="26" t="s">
        <v>225</v>
      </c>
      <c r="C438" s="26" t="s">
        <v>193</v>
      </c>
      <c r="D438" s="26" t="s">
        <v>226</v>
      </c>
      <c r="E438" s="26" t="s">
        <v>33</v>
      </c>
      <c r="F438" s="26" t="n"/>
      <c r="G438" s="26" t="n"/>
      <c r="H438" s="26" t="n">
        <v>8</v>
      </c>
      <c r="I438" s="26" t="n">
        <v>8</v>
      </c>
      <c r="J438" s="26" t="n">
        <v>0</v>
      </c>
      <c r="K438" s="26" t="n">
        <v>0</v>
      </c>
      <c r="L438" s="26" t="n">
        <v>8</v>
      </c>
      <c r="M438" s="26" t="n">
        <v>8</v>
      </c>
      <c r="N438" s="26" t="n">
        <v>8</v>
      </c>
      <c r="O438" s="26" t="n">
        <v>8</v>
      </c>
      <c r="P438" s="26" t="n">
        <v>8</v>
      </c>
      <c r="Q438" s="26" t="n">
        <v>0</v>
      </c>
      <c r="R438" s="26" t="n">
        <v>0</v>
      </c>
      <c r="S438" s="26" t="n">
        <v>8</v>
      </c>
      <c r="T438" s="26" t="n">
        <v>8</v>
      </c>
      <c r="U438" s="26" t="n">
        <v>8</v>
      </c>
      <c r="V438" s="26" t="n">
        <v>8</v>
      </c>
      <c r="W438" s="26" t="n">
        <v>8</v>
      </c>
      <c r="X438" s="26" t="n">
        <v>0</v>
      </c>
      <c r="Y438" s="26" t="n">
        <v>0</v>
      </c>
      <c r="Z438" s="26" t="n">
        <v>8</v>
      </c>
      <c r="AA438" s="26" t="n">
        <v>8</v>
      </c>
      <c r="AB438" s="26" t="n">
        <v>8</v>
      </c>
      <c r="AC438" s="26" t="n">
        <v>7</v>
      </c>
      <c r="AD438" s="26" t="n">
        <v>0</v>
      </c>
      <c r="AE438" s="26" t="n">
        <v>0</v>
      </c>
      <c r="AF438" s="26" t="n">
        <v>0</v>
      </c>
      <c r="AG438" s="26" t="n">
        <v>8</v>
      </c>
      <c r="AH438" s="26" t="n">
        <v>8</v>
      </c>
      <c r="AI438" s="26" t="n">
        <v>8</v>
      </c>
      <c r="AJ438" s="26" t="n">
        <v>8</v>
      </c>
      <c r="AK438" s="26" t="n"/>
      <c r="AL438" s="26" t="n"/>
      <c r="AM438" s="26">
        <f>COUNT(IF(SUM(H432,H430,H431,H429)&gt;0,1,"FALSE"),IF(SUM(I429,I432,I433)&gt;0,1,"FALSE"),IF(SUM(J433,J429,J432)&gt;0,1,"FALSE"),IF(SUM(K432,K433,K429)&gt;0,1,"FALSE"),IF(SUM(L432,L429,L433,L434)&gt;0,1,"FALSE"),IF(SUM(M429,M432)&gt;0,1,"FALSE"),IF(SUM(N429,N435)&gt;0,1,"FALSE"),IF(SUM(O429,O435)&gt;0,1,"FALSE"),IF(SUM(P435,P429)&gt;0,1,"FALSE"),IF(SUM(Q435,Q429)&gt;0,1,"FALSE"),IF(SUM(R435,R429)&gt;0,1,"FALSE"),IF(SUM(S435,S429)&gt;0,1,"FALSE"),IF(SUM(T435,T431,T429)&gt;0,1,"FALSE"),IF(SUM(U429,U431)&gt;0,1,"FALSE"),IF(SUM(V431,V429)&gt;0,1,"FALSE"),IF(SUM(W429,W431,W433)&gt;0,1,"FALSE"),IF(SUM(X431,X429,X433)&gt;0,1,"FALSE"),IF(SUM(Y433,Y431,Y429)&gt;0,1,"FALSE"),IF(SUM(Z431,Z433,Z432,Z429)&gt;0,1,"FALSE"),IF(SUM(AA429,AA433)&gt;0,1,"FALSE"),IF(SUM(AB429,AB433)&gt;0,1,"FALSE"),IF(SUM(AC432,AC429,AC433)&gt;0,1,"FALSE"),IF(SUM(AD429,AD433)&gt;0,1,"FALSE"),IF(SUM(AE429,AE433)&gt;0,1,"FALSE"),IF(SUM(AF429,AF433)&gt;0,1,"FALSE"),IF(SUM(AG433,AG435,AG429)&gt;0,1,"FALSE"),IF(SUM(AH433,AH429)&gt;0,1,"FALSE"),IF(SUM(AI433,AI429,AI430)&gt;0,1,"FALSE"),IF(SUM(AJ431,AJ430,AJ437,AJ429,AJ436,AJ433)&gt;0,1,"FALSE"))</f>
        <v/>
      </c>
      <c r="AN438" s="26" t="n"/>
      <c r="AO438" s="26">
        <f>MAX(AO429:AO437)</f>
        <v/>
      </c>
      <c r="AP438" s="26">
        <f>MAX(AP429:AP437)</f>
        <v/>
      </c>
      <c r="AQ438" s="26">
        <f>MAX(AQ429:AQ437)</f>
        <v/>
      </c>
      <c r="AR438" s="26">
        <f>MAX(AR429:AR437)</f>
        <v/>
      </c>
      <c r="AS438" s="26">
        <f>SUM(AS429:AS437)</f>
        <v/>
      </c>
      <c r="AT438" s="26">
        <f>SUM(AT429:AT437)</f>
        <v/>
      </c>
      <c r="AU438" s="26">
        <f>SUM(AU429:AU437)</f>
        <v/>
      </c>
      <c r="AV438" s="26">
        <f>SUM(AV429:AV437)</f>
        <v/>
      </c>
      <c r="AW438" s="26">
        <f>SUM(AW429:AW437)</f>
        <v/>
      </c>
    </row>
    <row r="439" spans="1:49">
      <c r="A439" s="24" t="n">
        <v>433</v>
      </c>
      <c r="B439" s="24" t="s">
        <v>227</v>
      </c>
      <c r="C439" s="24" t="s">
        <v>228</v>
      </c>
      <c r="D439" s="24" t="s">
        <v>229</v>
      </c>
      <c r="E439" s="24" t="s">
        <v>43</v>
      </c>
      <c r="F439" s="24" t="s">
        <v>32</v>
      </c>
      <c r="G439" s="24" t="n"/>
      <c r="H439" s="24" t="n">
        <v>8</v>
      </c>
      <c r="I439" s="24" t="n">
        <v>8</v>
      </c>
      <c r="J439" s="24" t="s">
        <v>7</v>
      </c>
      <c r="K439" s="24" t="s">
        <v>7</v>
      </c>
      <c r="L439" s="24" t="n">
        <v>8</v>
      </c>
      <c r="M439" s="24" t="n">
        <v>8</v>
      </c>
      <c r="N439" s="24" t="n">
        <v>8</v>
      </c>
      <c r="O439" s="24" t="n">
        <v>8</v>
      </c>
      <c r="P439" s="24" t="n">
        <v>8</v>
      </c>
      <c r="Q439" s="24" t="s">
        <v>7</v>
      </c>
      <c r="R439" s="24" t="s">
        <v>7</v>
      </c>
      <c r="S439" s="24" t="n">
        <v>8</v>
      </c>
      <c r="T439" s="24" t="n">
        <v>8</v>
      </c>
      <c r="U439" s="24" t="n">
        <v>8</v>
      </c>
      <c r="V439" s="24" t="n">
        <v>8</v>
      </c>
      <c r="W439" s="24" t="n">
        <v>8</v>
      </c>
      <c r="X439" s="24" t="s">
        <v>7</v>
      </c>
      <c r="Y439" s="24" t="s">
        <v>7</v>
      </c>
      <c r="Z439" s="24" t="n">
        <v>8</v>
      </c>
      <c r="AA439" s="24" t="n">
        <v>8</v>
      </c>
      <c r="AB439" s="24" t="n">
        <v>8</v>
      </c>
      <c r="AC439" s="24" t="n">
        <v>7</v>
      </c>
      <c r="AD439" s="24" t="s">
        <v>7</v>
      </c>
      <c r="AE439" s="24" t="s">
        <v>7</v>
      </c>
      <c r="AF439" s="24" t="s">
        <v>7</v>
      </c>
      <c r="AG439" s="24" t="n">
        <v>8</v>
      </c>
      <c r="AH439" s="24" t="n">
        <v>8</v>
      </c>
      <c r="AI439" s="24" t="n">
        <v>8</v>
      </c>
      <c r="AJ439" s="24" t="n">
        <v>8</v>
      </c>
      <c r="AK439" s="24" t="n"/>
      <c r="AL439" s="24" t="n"/>
      <c r="AM439" s="25">
        <f>COUNT(H439:AL439)</f>
        <v/>
      </c>
      <c r="AN439" s="24" t="n"/>
      <c r="AO439" s="25">
        <f>COUNTIF(H439:AL439,"О")</f>
        <v/>
      </c>
      <c r="AP439" s="25">
        <f>COUNTIF(H439:AL439,"От")</f>
        <v/>
      </c>
      <c r="AQ439" s="25">
        <f>COUNTIF(H439:AL439,"Б")</f>
        <v/>
      </c>
      <c r="AR439" s="25">
        <f>COUNTIF(H439:AL439,"Н")</f>
        <v/>
      </c>
      <c r="AS439" s="24" t="n"/>
      <c r="AT439" s="25">
        <f>SUM(H439:AL439)</f>
        <v/>
      </c>
      <c r="AU439" s="24" t="n"/>
      <c r="AV439" s="25">
        <f>SUM(J439,K439,Q439,R439,X439,Y439,AD439,AE439,AF439)</f>
        <v/>
      </c>
      <c r="AW439" s="24" t="n"/>
    </row>
    <row r="440" spans="1:49">
      <c r="A440" s="26" t="n">
        <v>434</v>
      </c>
      <c r="B440" s="26" t="s">
        <v>227</v>
      </c>
      <c r="C440" s="26" t="s">
        <v>228</v>
      </c>
      <c r="D440" s="26" t="s">
        <v>229</v>
      </c>
      <c r="E440" s="26" t="s">
        <v>33</v>
      </c>
      <c r="F440" s="26" t="n"/>
      <c r="G440" s="26" t="n"/>
      <c r="H440" s="26" t="n">
        <v>8</v>
      </c>
      <c r="I440" s="26" t="n">
        <v>8</v>
      </c>
      <c r="J440" s="26" t="n">
        <v>0</v>
      </c>
      <c r="K440" s="26" t="n">
        <v>0</v>
      </c>
      <c r="L440" s="26" t="n">
        <v>8</v>
      </c>
      <c r="M440" s="26" t="n">
        <v>8</v>
      </c>
      <c r="N440" s="26" t="n">
        <v>8</v>
      </c>
      <c r="O440" s="26" t="n">
        <v>8</v>
      </c>
      <c r="P440" s="26" t="n">
        <v>8</v>
      </c>
      <c r="Q440" s="26" t="n">
        <v>0</v>
      </c>
      <c r="R440" s="26" t="n">
        <v>0</v>
      </c>
      <c r="S440" s="26" t="n">
        <v>8</v>
      </c>
      <c r="T440" s="26" t="n">
        <v>8</v>
      </c>
      <c r="U440" s="26" t="n">
        <v>8</v>
      </c>
      <c r="V440" s="26" t="n">
        <v>8</v>
      </c>
      <c r="W440" s="26" t="n">
        <v>8</v>
      </c>
      <c r="X440" s="26" t="n">
        <v>0</v>
      </c>
      <c r="Y440" s="26" t="n">
        <v>0</v>
      </c>
      <c r="Z440" s="26" t="n">
        <v>8</v>
      </c>
      <c r="AA440" s="26" t="n">
        <v>8</v>
      </c>
      <c r="AB440" s="26" t="n">
        <v>8</v>
      </c>
      <c r="AC440" s="26" t="n">
        <v>7</v>
      </c>
      <c r="AD440" s="26" t="n">
        <v>0</v>
      </c>
      <c r="AE440" s="26" t="n">
        <v>0</v>
      </c>
      <c r="AF440" s="26" t="n">
        <v>0</v>
      </c>
      <c r="AG440" s="26" t="n">
        <v>8</v>
      </c>
      <c r="AH440" s="26" t="n">
        <v>8</v>
      </c>
      <c r="AI440" s="26" t="n">
        <v>8</v>
      </c>
      <c r="AJ440" s="26" t="n">
        <v>8</v>
      </c>
      <c r="AK440" s="26" t="n"/>
      <c r="AL440" s="26" t="n"/>
      <c r="AM440" s="26">
        <f>COUNT(IF(SUM(H439)&gt;0,1,"FALSE"),IF(SUM(I439)&gt;0,1,"FALSE"),IF(SUM(J439)&gt;0,1,"FALSE"),IF(SUM(K439)&gt;0,1,"FALSE"),IF(SUM(L439)&gt;0,1,"FALSE"),IF(SUM(M439)&gt;0,1,"FALSE"),IF(SUM(N439)&gt;0,1,"FALSE"),IF(SUM(O439)&gt;0,1,"FALSE"),IF(SUM(P439)&gt;0,1,"FALSE"),IF(SUM(Q439)&gt;0,1,"FALSE"),IF(SUM(R439)&gt;0,1,"FALSE"),IF(SUM(S439)&gt;0,1,"FALSE"),IF(SUM(T439)&gt;0,1,"FALSE"),IF(SUM(U439)&gt;0,1,"FALSE"),IF(SUM(V439)&gt;0,1,"FALSE"),IF(SUM(W439)&gt;0,1,"FALSE"),IF(SUM(X439)&gt;0,1,"FALSE"),IF(SUM(Y439)&gt;0,1,"FALSE"),IF(SUM(Z439)&gt;0,1,"FALSE"),IF(SUM(AA439)&gt;0,1,"FALSE"),IF(SUM(AB439)&gt;0,1,"FALSE"),IF(SUM(AC439)&gt;0,1,"FALSE"),IF(SUM(AD439)&gt;0,1,"FALSE"),IF(SUM(AE439)&gt;0,1,"FALSE"),IF(SUM(AF439)&gt;0,1,"FALSE"),IF(SUM(AG439)&gt;0,1,"FALSE"),IF(SUM(AH439)&gt;0,1,"FALSE"),IF(SUM(AI439)&gt;0,1,"FALSE"),IF(SUM(AJ439)&gt;0,1,"FALSE"))</f>
        <v/>
      </c>
      <c r="AN440" s="26" t="n"/>
      <c r="AO440" s="26">
        <f>MAX(AO439:AO439)</f>
        <v/>
      </c>
      <c r="AP440" s="26">
        <f>MAX(AP439:AP439)</f>
        <v/>
      </c>
      <c r="AQ440" s="26">
        <f>MAX(AQ439:AQ439)</f>
        <v/>
      </c>
      <c r="AR440" s="26">
        <f>MAX(AR439:AR439)</f>
        <v/>
      </c>
      <c r="AS440" s="26">
        <f>SUM(AS439:AS439)</f>
        <v/>
      </c>
      <c r="AT440" s="26">
        <f>SUM(AT439:AT439)</f>
        <v/>
      </c>
      <c r="AU440" s="26">
        <f>SUM(AU439:AU439)</f>
        <v/>
      </c>
      <c r="AV440" s="26">
        <f>SUM(AV439:AV439)</f>
        <v/>
      </c>
      <c r="AW440" s="26">
        <f>SUM(AW439:AW439)</f>
        <v/>
      </c>
    </row>
    <row r="441" spans="1:49">
      <c r="A441" s="24" t="n">
        <v>435</v>
      </c>
      <c r="B441" s="24" t="s">
        <v>230</v>
      </c>
      <c r="C441" s="24" t="s">
        <v>228</v>
      </c>
      <c r="D441" s="24" t="s">
        <v>229</v>
      </c>
      <c r="E441" s="24" t="s">
        <v>43</v>
      </c>
      <c r="F441" s="24" t="s">
        <v>32</v>
      </c>
      <c r="G441" s="24" t="n"/>
      <c r="H441" s="24" t="n">
        <v>8</v>
      </c>
      <c r="I441" s="24" t="n">
        <v>8</v>
      </c>
      <c r="J441" s="24" t="s">
        <v>7</v>
      </c>
      <c r="K441" s="24" t="s">
        <v>7</v>
      </c>
      <c r="L441" s="24" t="n">
        <v>8</v>
      </c>
      <c r="M441" s="24" t="n">
        <v>8</v>
      </c>
      <c r="N441" s="24" t="n">
        <v>8</v>
      </c>
      <c r="O441" s="24" t="n">
        <v>8</v>
      </c>
      <c r="P441" s="24" t="n">
        <v>8</v>
      </c>
      <c r="Q441" s="24" t="s">
        <v>7</v>
      </c>
      <c r="R441" s="24" t="s">
        <v>7</v>
      </c>
      <c r="S441" s="24" t="n">
        <v>8</v>
      </c>
      <c r="T441" s="24" t="n">
        <v>8</v>
      </c>
      <c r="U441" s="24" t="n">
        <v>8</v>
      </c>
      <c r="V441" s="24" t="n">
        <v>8</v>
      </c>
      <c r="W441" s="24" t="n">
        <v>8</v>
      </c>
      <c r="X441" s="24" t="s">
        <v>7</v>
      </c>
      <c r="Y441" s="24" t="s">
        <v>7</v>
      </c>
      <c r="Z441" s="24" t="n">
        <v>8</v>
      </c>
      <c r="AA441" s="24" t="n">
        <v>8</v>
      </c>
      <c r="AB441" s="24" t="n">
        <v>8</v>
      </c>
      <c r="AC441" s="24" t="n">
        <v>7</v>
      </c>
      <c r="AD441" s="24" t="s">
        <v>7</v>
      </c>
      <c r="AE441" s="24" t="s">
        <v>7</v>
      </c>
      <c r="AF441" s="24" t="s">
        <v>7</v>
      </c>
      <c r="AG441" s="24" t="n">
        <v>8</v>
      </c>
      <c r="AH441" s="24" t="n">
        <v>8</v>
      </c>
      <c r="AI441" s="24" t="n">
        <v>8</v>
      </c>
      <c r="AJ441" s="24" t="n">
        <v>8</v>
      </c>
      <c r="AK441" s="24" t="n"/>
      <c r="AL441" s="24" t="n"/>
      <c r="AM441" s="25">
        <f>COUNT(H441:AL441)</f>
        <v/>
      </c>
      <c r="AN441" s="24" t="n"/>
      <c r="AO441" s="25">
        <f>COUNTIF(H441:AL441,"О")</f>
        <v/>
      </c>
      <c r="AP441" s="25">
        <f>COUNTIF(H441:AL441,"От")</f>
        <v/>
      </c>
      <c r="AQ441" s="25">
        <f>COUNTIF(H441:AL441,"Б")</f>
        <v/>
      </c>
      <c r="AR441" s="25">
        <f>COUNTIF(H441:AL441,"Н")</f>
        <v/>
      </c>
      <c r="AS441" s="24" t="n"/>
      <c r="AT441" s="25">
        <f>SUM(H441:AL441)</f>
        <v/>
      </c>
      <c r="AU441" s="24" t="n"/>
      <c r="AV441" s="25">
        <f>SUM(J441,K441,Q441,R441,X441,Y441,AD441,AE441,AF441)</f>
        <v/>
      </c>
      <c r="AW441" s="24" t="n"/>
    </row>
    <row r="442" spans="1:49">
      <c r="A442" s="26" t="n">
        <v>436</v>
      </c>
      <c r="B442" s="26" t="s">
        <v>230</v>
      </c>
      <c r="C442" s="26" t="s">
        <v>228</v>
      </c>
      <c r="D442" s="26" t="s">
        <v>229</v>
      </c>
      <c r="E442" s="26" t="s">
        <v>33</v>
      </c>
      <c r="F442" s="26" t="n"/>
      <c r="G442" s="26" t="n"/>
      <c r="H442" s="26" t="n">
        <v>8</v>
      </c>
      <c r="I442" s="26" t="n">
        <v>8</v>
      </c>
      <c r="J442" s="26" t="n">
        <v>0</v>
      </c>
      <c r="K442" s="26" t="n">
        <v>0</v>
      </c>
      <c r="L442" s="26" t="n">
        <v>8</v>
      </c>
      <c r="M442" s="26" t="n">
        <v>8</v>
      </c>
      <c r="N442" s="26" t="n">
        <v>8</v>
      </c>
      <c r="O442" s="26" t="n">
        <v>8</v>
      </c>
      <c r="P442" s="26" t="n">
        <v>8</v>
      </c>
      <c r="Q442" s="26" t="n">
        <v>0</v>
      </c>
      <c r="R442" s="26" t="n">
        <v>0</v>
      </c>
      <c r="S442" s="26" t="n">
        <v>8</v>
      </c>
      <c r="T442" s="26" t="n">
        <v>8</v>
      </c>
      <c r="U442" s="26" t="n">
        <v>8</v>
      </c>
      <c r="V442" s="26" t="n">
        <v>8</v>
      </c>
      <c r="W442" s="26" t="n">
        <v>8</v>
      </c>
      <c r="X442" s="26" t="n">
        <v>0</v>
      </c>
      <c r="Y442" s="26" t="n">
        <v>0</v>
      </c>
      <c r="Z442" s="26" t="n">
        <v>8</v>
      </c>
      <c r="AA442" s="26" t="n">
        <v>8</v>
      </c>
      <c r="AB442" s="26" t="n">
        <v>8</v>
      </c>
      <c r="AC442" s="26" t="n">
        <v>7</v>
      </c>
      <c r="AD442" s="26" t="n">
        <v>0</v>
      </c>
      <c r="AE442" s="26" t="n">
        <v>0</v>
      </c>
      <c r="AF442" s="26" t="n">
        <v>0</v>
      </c>
      <c r="AG442" s="26" t="n">
        <v>8</v>
      </c>
      <c r="AH442" s="26" t="n">
        <v>8</v>
      </c>
      <c r="AI442" s="26" t="n">
        <v>8</v>
      </c>
      <c r="AJ442" s="26" t="n">
        <v>8</v>
      </c>
      <c r="AK442" s="26" t="n"/>
      <c r="AL442" s="26" t="n"/>
      <c r="AM442" s="26">
        <f>COUNT(IF(SUM(H441)&gt;0,1,"FALSE"),IF(SUM(I441)&gt;0,1,"FALSE"),IF(SUM(J441)&gt;0,1,"FALSE"),IF(SUM(K441)&gt;0,1,"FALSE"),IF(SUM(L441)&gt;0,1,"FALSE"),IF(SUM(M441)&gt;0,1,"FALSE"),IF(SUM(N441)&gt;0,1,"FALSE"),IF(SUM(O441)&gt;0,1,"FALSE"),IF(SUM(P441)&gt;0,1,"FALSE"),IF(SUM(Q441)&gt;0,1,"FALSE"),IF(SUM(R441)&gt;0,1,"FALSE"),IF(SUM(S441)&gt;0,1,"FALSE"),IF(SUM(T441)&gt;0,1,"FALSE"),IF(SUM(U441)&gt;0,1,"FALSE"),IF(SUM(V441)&gt;0,1,"FALSE"),IF(SUM(W441)&gt;0,1,"FALSE"),IF(SUM(X441)&gt;0,1,"FALSE"),IF(SUM(Y441)&gt;0,1,"FALSE"),IF(SUM(Z441)&gt;0,1,"FALSE"),IF(SUM(AA441)&gt;0,1,"FALSE"),IF(SUM(AB441)&gt;0,1,"FALSE"),IF(SUM(AC441)&gt;0,1,"FALSE"),IF(SUM(AD441)&gt;0,1,"FALSE"),IF(SUM(AE441)&gt;0,1,"FALSE"),IF(SUM(AF441)&gt;0,1,"FALSE"),IF(SUM(AG441)&gt;0,1,"FALSE"),IF(SUM(AH441)&gt;0,1,"FALSE"),IF(SUM(AI441)&gt;0,1,"FALSE"),IF(SUM(AJ441)&gt;0,1,"FALSE"))</f>
        <v/>
      </c>
      <c r="AN442" s="26" t="n"/>
      <c r="AO442" s="26">
        <f>MAX(AO441:AO441)</f>
        <v/>
      </c>
      <c r="AP442" s="26">
        <f>MAX(AP441:AP441)</f>
        <v/>
      </c>
      <c r="AQ442" s="26">
        <f>MAX(AQ441:AQ441)</f>
        <v/>
      </c>
      <c r="AR442" s="26">
        <f>MAX(AR441:AR441)</f>
        <v/>
      </c>
      <c r="AS442" s="26">
        <f>SUM(AS441:AS441)</f>
        <v/>
      </c>
      <c r="AT442" s="26">
        <f>SUM(AT441:AT441)</f>
        <v/>
      </c>
      <c r="AU442" s="26">
        <f>SUM(AU441:AU441)</f>
        <v/>
      </c>
      <c r="AV442" s="26">
        <f>SUM(AV441:AV441)</f>
        <v/>
      </c>
      <c r="AW442" s="26">
        <f>SUM(AW441:AW441)</f>
        <v/>
      </c>
    </row>
    <row r="443" spans="1:49" ht="15.75" customHeight="1" s="55">
      <c r="A443" s="24" t="n">
        <v>437</v>
      </c>
      <c r="B443" s="24" t="s">
        <v>231</v>
      </c>
      <c r="C443" s="24" t="s">
        <v>228</v>
      </c>
      <c r="D443" s="24" t="s">
        <v>232</v>
      </c>
      <c r="E443" s="24" t="s">
        <v>43</v>
      </c>
      <c r="F443" s="24" t="s">
        <v>32</v>
      </c>
      <c r="G443" s="24" t="n"/>
      <c r="H443" s="24" t="n">
        <v>8</v>
      </c>
      <c r="I443" s="24" t="n">
        <v>8</v>
      </c>
      <c r="J443" s="24" t="s">
        <v>7</v>
      </c>
      <c r="K443" s="24" t="s">
        <v>7</v>
      </c>
      <c r="L443" s="24" t="n">
        <v>8</v>
      </c>
      <c r="M443" s="24" t="n">
        <v>8</v>
      </c>
      <c r="N443" s="24" t="n">
        <v>8</v>
      </c>
      <c r="O443" s="27" t="s">
        <v>0</v>
      </c>
      <c r="P443" s="27" t="s">
        <v>0</v>
      </c>
      <c r="Q443" s="24" t="s">
        <v>7</v>
      </c>
      <c r="R443" s="24" t="s">
        <v>7</v>
      </c>
      <c r="S443" s="24" t="n">
        <v>8</v>
      </c>
      <c r="T443" s="24" t="n">
        <v>8</v>
      </c>
      <c r="U443" s="24" t="n">
        <v>8</v>
      </c>
      <c r="V443" s="24" t="n">
        <v>8</v>
      </c>
      <c r="W443" s="24" t="n">
        <v>8</v>
      </c>
      <c r="X443" s="24" t="s">
        <v>7</v>
      </c>
      <c r="Y443" s="24" t="s">
        <v>7</v>
      </c>
      <c r="Z443" s="24" t="n">
        <v>8</v>
      </c>
      <c r="AA443" s="24" t="n">
        <v>8</v>
      </c>
      <c r="AB443" s="24" t="n">
        <v>8</v>
      </c>
      <c r="AC443" s="24" t="n">
        <v>7</v>
      </c>
      <c r="AD443" s="24" t="s">
        <v>7</v>
      </c>
      <c r="AE443" s="24" t="s">
        <v>7</v>
      </c>
      <c r="AF443" s="24" t="s">
        <v>7</v>
      </c>
      <c r="AG443" s="24" t="n">
        <v>8</v>
      </c>
      <c r="AH443" s="24" t="n">
        <v>8</v>
      </c>
      <c r="AI443" s="24" t="n">
        <v>8</v>
      </c>
      <c r="AJ443" s="24" t="n">
        <v>8</v>
      </c>
      <c r="AK443" s="24" t="n"/>
      <c r="AL443" s="24" t="n"/>
      <c r="AM443" s="25">
        <f>COUNT(H443:AL443)</f>
        <v/>
      </c>
      <c r="AN443" s="24" t="n"/>
      <c r="AO443" s="25">
        <f>COUNTIF(H443:AL443,"О")</f>
        <v/>
      </c>
      <c r="AP443" s="25">
        <f>COUNTIF(H443:AL443,"От")</f>
        <v/>
      </c>
      <c r="AQ443" s="25">
        <f>COUNTIF(H443:AL443,"Б")</f>
        <v/>
      </c>
      <c r="AR443" s="25">
        <f>COUNTIF(H443:AL443,"Н")</f>
        <v/>
      </c>
      <c r="AS443" s="24" t="n"/>
      <c r="AT443" s="25">
        <f>SUM(H443:AL443)</f>
        <v/>
      </c>
      <c r="AU443" s="24" t="n"/>
      <c r="AV443" s="25">
        <f>SUM(J443,K443,Q443,R443,X443,Y443,AD443,AE443,AF443)</f>
        <v/>
      </c>
      <c r="AW443" s="24" t="n"/>
    </row>
    <row r="444" spans="1:49">
      <c r="A444" s="26" t="n">
        <v>438</v>
      </c>
      <c r="B444" s="26" t="s">
        <v>231</v>
      </c>
      <c r="C444" s="26" t="s">
        <v>228</v>
      </c>
      <c r="D444" s="26" t="s">
        <v>232</v>
      </c>
      <c r="E444" s="26" t="s">
        <v>33</v>
      </c>
      <c r="F444" s="26" t="n"/>
      <c r="G444" s="26" t="n"/>
      <c r="H444" s="26" t="n">
        <v>8</v>
      </c>
      <c r="I444" s="26" t="n">
        <v>8</v>
      </c>
      <c r="J444" s="26" t="n">
        <v>0</v>
      </c>
      <c r="K444" s="26" t="n">
        <v>0</v>
      </c>
      <c r="L444" s="26" t="n">
        <v>8</v>
      </c>
      <c r="M444" s="26" t="n">
        <v>8</v>
      </c>
      <c r="N444" s="26" t="n">
        <v>8</v>
      </c>
      <c r="O444" s="26" t="n">
        <v>0</v>
      </c>
      <c r="P444" s="26" t="n">
        <v>0</v>
      </c>
      <c r="Q444" s="26" t="n">
        <v>0</v>
      </c>
      <c r="R444" s="26" t="n">
        <v>0</v>
      </c>
      <c r="S444" s="26" t="n">
        <v>8</v>
      </c>
      <c r="T444" s="26" t="n">
        <v>8</v>
      </c>
      <c r="U444" s="26" t="n">
        <v>8</v>
      </c>
      <c r="V444" s="26" t="n">
        <v>8</v>
      </c>
      <c r="W444" s="26" t="n">
        <v>8</v>
      </c>
      <c r="X444" s="26" t="n">
        <v>0</v>
      </c>
      <c r="Y444" s="26" t="n">
        <v>0</v>
      </c>
      <c r="Z444" s="26" t="n">
        <v>8</v>
      </c>
      <c r="AA444" s="26" t="n">
        <v>8</v>
      </c>
      <c r="AB444" s="26" t="n">
        <v>8</v>
      </c>
      <c r="AC444" s="26" t="n">
        <v>7</v>
      </c>
      <c r="AD444" s="26" t="n">
        <v>0</v>
      </c>
      <c r="AE444" s="26" t="n">
        <v>0</v>
      </c>
      <c r="AF444" s="26" t="n">
        <v>0</v>
      </c>
      <c r="AG444" s="26" t="n">
        <v>8</v>
      </c>
      <c r="AH444" s="26" t="n">
        <v>8</v>
      </c>
      <c r="AI444" s="26" t="n">
        <v>8</v>
      </c>
      <c r="AJ444" s="26" t="n">
        <v>8</v>
      </c>
      <c r="AK444" s="26" t="n"/>
      <c r="AL444" s="26" t="n"/>
      <c r="AM444" s="26">
        <f>COUNT(IF(SUM(H443)&gt;0,1,"FALSE"),IF(SUM(I443)&gt;0,1,"FALSE"),IF(SUM(J443)&gt;0,1,"FALSE"),IF(SUM(K443)&gt;0,1,"FALSE"),IF(SUM(L443)&gt;0,1,"FALSE"),IF(SUM(M443)&gt;0,1,"FALSE"),IF(SUM(N443)&gt;0,1,"FALSE"),IF(SUM(O443)&gt;0,1,"FALSE"),IF(SUM(P443)&gt;0,1,"FALSE"),IF(SUM(Q443)&gt;0,1,"FALSE"),IF(SUM(R443)&gt;0,1,"FALSE"),IF(SUM(S443)&gt;0,1,"FALSE"),IF(SUM(T443)&gt;0,1,"FALSE"),IF(SUM(U443)&gt;0,1,"FALSE"),IF(SUM(V443)&gt;0,1,"FALSE"),IF(SUM(W443)&gt;0,1,"FALSE"),IF(SUM(X443)&gt;0,1,"FALSE"),IF(SUM(Y443)&gt;0,1,"FALSE"),IF(SUM(Z443)&gt;0,1,"FALSE"),IF(SUM(AA443)&gt;0,1,"FALSE"),IF(SUM(AB443)&gt;0,1,"FALSE"),IF(SUM(AC443)&gt;0,1,"FALSE"),IF(SUM(AD443)&gt;0,1,"FALSE"),IF(SUM(AE443)&gt;0,1,"FALSE"),IF(SUM(AF443)&gt;0,1,"FALSE"),IF(SUM(AG443)&gt;0,1,"FALSE"),IF(SUM(AH443)&gt;0,1,"FALSE"),IF(SUM(AI443)&gt;0,1,"FALSE"),IF(SUM(AJ443)&gt;0,1,"FALSE"))</f>
        <v/>
      </c>
      <c r="AN444" s="26" t="n"/>
      <c r="AO444" s="26">
        <f>MAX(AO443:AO443)</f>
        <v/>
      </c>
      <c r="AP444" s="26">
        <f>MAX(AP443:AP443)</f>
        <v/>
      </c>
      <c r="AQ444" s="26">
        <f>MAX(AQ443:AQ443)</f>
        <v/>
      </c>
      <c r="AR444" s="26">
        <f>MAX(AR443:AR443)</f>
        <v/>
      </c>
      <c r="AS444" s="26">
        <f>SUM(AS443:AS443)</f>
        <v/>
      </c>
      <c r="AT444" s="26">
        <f>SUM(AT443:AT443)</f>
        <v/>
      </c>
      <c r="AU444" s="26">
        <f>SUM(AU443:AU443)</f>
        <v/>
      </c>
      <c r="AV444" s="26">
        <f>SUM(AV443:AV443)</f>
        <v/>
      </c>
      <c r="AW444" s="26">
        <f>SUM(AW443:AW443)</f>
        <v/>
      </c>
    </row>
    <row r="445" spans="1:49">
      <c r="A445" s="24" t="n">
        <v>439</v>
      </c>
      <c r="B445" s="24" t="s">
        <v>233</v>
      </c>
      <c r="C445" s="24" t="s">
        <v>234</v>
      </c>
      <c r="D445" s="24" t="s">
        <v>235</v>
      </c>
      <c r="E445" s="24" t="s">
        <v>31</v>
      </c>
      <c r="F445" s="24" t="s">
        <v>32</v>
      </c>
      <c r="G445" s="24" t="n"/>
      <c r="H445" s="24" t="n">
        <v>8</v>
      </c>
      <c r="I445" s="24" t="n">
        <v>8</v>
      </c>
      <c r="J445" s="24" t="s">
        <v>7</v>
      </c>
      <c r="K445" s="24" t="s">
        <v>7</v>
      </c>
      <c r="L445" s="24" t="n">
        <v>8</v>
      </c>
      <c r="M445" s="24" t="n">
        <v>8</v>
      </c>
      <c r="N445" s="24" t="n">
        <v>8</v>
      </c>
      <c r="O445" s="24" t="n">
        <v>8</v>
      </c>
      <c r="P445" s="24" t="n">
        <v>8</v>
      </c>
      <c r="Q445" s="24" t="s">
        <v>7</v>
      </c>
      <c r="R445" s="24" t="s">
        <v>7</v>
      </c>
      <c r="S445" s="24" t="n">
        <v>8</v>
      </c>
      <c r="T445" s="24" t="n">
        <v>8</v>
      </c>
      <c r="U445" s="24" t="n">
        <v>8</v>
      </c>
      <c r="V445" s="24" t="n">
        <v>8</v>
      </c>
      <c r="W445" s="24" t="n">
        <v>8</v>
      </c>
      <c r="X445" s="24" t="s">
        <v>7</v>
      </c>
      <c r="Y445" s="24" t="s">
        <v>7</v>
      </c>
      <c r="Z445" s="24" t="n">
        <v>8</v>
      </c>
      <c r="AA445" s="24" t="n">
        <v>8</v>
      </c>
      <c r="AB445" s="24" t="n">
        <v>8</v>
      </c>
      <c r="AC445" s="24" t="n">
        <v>7</v>
      </c>
      <c r="AD445" s="24" t="s">
        <v>7</v>
      </c>
      <c r="AE445" s="24" t="s">
        <v>7</v>
      </c>
      <c r="AF445" s="24" t="s">
        <v>7</v>
      </c>
      <c r="AG445" s="24" t="n">
        <v>8</v>
      </c>
      <c r="AH445" s="24" t="n">
        <v>8</v>
      </c>
      <c r="AI445" s="24" t="n">
        <v>8</v>
      </c>
      <c r="AJ445" s="24" t="n">
        <v>8</v>
      </c>
      <c r="AK445" s="24" t="n"/>
      <c r="AL445" s="24" t="n"/>
      <c r="AM445" s="25">
        <f>COUNT(H445:AL445)</f>
        <v/>
      </c>
      <c r="AN445" s="24" t="n"/>
      <c r="AO445" s="25">
        <f>COUNTIF(H445:AL445,"О")</f>
        <v/>
      </c>
      <c r="AP445" s="25">
        <f>COUNTIF(H445:AL445,"От")</f>
        <v/>
      </c>
      <c r="AQ445" s="25">
        <f>COUNTIF(H445:AL445,"Б")</f>
        <v/>
      </c>
      <c r="AR445" s="25">
        <f>COUNTIF(H445:AL445,"Н")</f>
        <v/>
      </c>
      <c r="AS445" s="24" t="n"/>
      <c r="AT445" s="25">
        <f>SUM(H445:AL445)</f>
        <v/>
      </c>
      <c r="AU445" s="24" t="n"/>
      <c r="AV445" s="25">
        <f>SUM(J445,K445,Q445,R445,X445,Y445,AD445,AE445,AF445)</f>
        <v/>
      </c>
      <c r="AW445" s="24" t="n"/>
    </row>
    <row r="446" spans="1:49">
      <c r="A446" s="26" t="n">
        <v>440</v>
      </c>
      <c r="B446" s="26" t="s">
        <v>233</v>
      </c>
      <c r="C446" s="26" t="s">
        <v>234</v>
      </c>
      <c r="D446" s="26" t="s">
        <v>235</v>
      </c>
      <c r="E446" s="26" t="s">
        <v>33</v>
      </c>
      <c r="F446" s="26" t="n"/>
      <c r="G446" s="26" t="n"/>
      <c r="H446" s="26" t="n">
        <v>8</v>
      </c>
      <c r="I446" s="26" t="n">
        <v>8</v>
      </c>
      <c r="J446" s="26" t="n">
        <v>0</v>
      </c>
      <c r="K446" s="26" t="n">
        <v>0</v>
      </c>
      <c r="L446" s="26" t="n">
        <v>8</v>
      </c>
      <c r="M446" s="26" t="n">
        <v>8</v>
      </c>
      <c r="N446" s="26" t="n">
        <v>8</v>
      </c>
      <c r="O446" s="26" t="n">
        <v>8</v>
      </c>
      <c r="P446" s="26" t="n">
        <v>8</v>
      </c>
      <c r="Q446" s="26" t="n">
        <v>0</v>
      </c>
      <c r="R446" s="26" t="n">
        <v>0</v>
      </c>
      <c r="S446" s="26" t="n">
        <v>8</v>
      </c>
      <c r="T446" s="26" t="n">
        <v>8</v>
      </c>
      <c r="U446" s="26" t="n">
        <v>8</v>
      </c>
      <c r="V446" s="26" t="n">
        <v>8</v>
      </c>
      <c r="W446" s="26" t="n">
        <v>8</v>
      </c>
      <c r="X446" s="26" t="n">
        <v>0</v>
      </c>
      <c r="Y446" s="26" t="n">
        <v>0</v>
      </c>
      <c r="Z446" s="26" t="n">
        <v>8</v>
      </c>
      <c r="AA446" s="26" t="n">
        <v>8</v>
      </c>
      <c r="AB446" s="26" t="n">
        <v>8</v>
      </c>
      <c r="AC446" s="26" t="n">
        <v>7</v>
      </c>
      <c r="AD446" s="26" t="n">
        <v>0</v>
      </c>
      <c r="AE446" s="26" t="n">
        <v>0</v>
      </c>
      <c r="AF446" s="26" t="n">
        <v>0</v>
      </c>
      <c r="AG446" s="26" t="n">
        <v>8</v>
      </c>
      <c r="AH446" s="26" t="n">
        <v>8</v>
      </c>
      <c r="AI446" s="26" t="n">
        <v>8</v>
      </c>
      <c r="AJ446" s="26" t="n">
        <v>8</v>
      </c>
      <c r="AK446" s="26" t="n"/>
      <c r="AL446" s="26" t="n"/>
      <c r="AM446" s="26">
        <f>COUNT(IF(SUM(H445)&gt;0,1,"FALSE"),IF(SUM(I445)&gt;0,1,"FALSE"),IF(SUM(J445)&gt;0,1,"FALSE"),IF(SUM(K445)&gt;0,1,"FALSE"),IF(SUM(L445)&gt;0,1,"FALSE"),IF(SUM(M445)&gt;0,1,"FALSE"),IF(SUM(N445)&gt;0,1,"FALSE"),IF(SUM(O445)&gt;0,1,"FALSE"),IF(SUM(P445)&gt;0,1,"FALSE"),IF(SUM(Q445)&gt;0,1,"FALSE"),IF(SUM(R445)&gt;0,1,"FALSE"),IF(SUM(S445)&gt;0,1,"FALSE"),IF(SUM(T445)&gt;0,1,"FALSE"),IF(SUM(U445)&gt;0,1,"FALSE"),IF(SUM(V445)&gt;0,1,"FALSE"),IF(SUM(W445)&gt;0,1,"FALSE"),IF(SUM(X445)&gt;0,1,"FALSE"),IF(SUM(Y445)&gt;0,1,"FALSE"),IF(SUM(Z445)&gt;0,1,"FALSE"),IF(SUM(AA445)&gt;0,1,"FALSE"),IF(SUM(AB445)&gt;0,1,"FALSE"),IF(SUM(AC445)&gt;0,1,"FALSE"),IF(SUM(AD445)&gt;0,1,"FALSE"),IF(SUM(AE445)&gt;0,1,"FALSE"),IF(SUM(AF445)&gt;0,1,"FALSE"),IF(SUM(AG445)&gt;0,1,"FALSE"),IF(SUM(AH445)&gt;0,1,"FALSE"),IF(SUM(AI445)&gt;0,1,"FALSE"),IF(SUM(AJ445)&gt;0,1,"FALSE"))</f>
        <v/>
      </c>
      <c r="AN446" s="26" t="n"/>
      <c r="AO446" s="26">
        <f>MAX(AO445:AO445)</f>
        <v/>
      </c>
      <c r="AP446" s="26">
        <f>MAX(AP445:AP445)</f>
        <v/>
      </c>
      <c r="AQ446" s="26">
        <f>MAX(AQ445:AQ445)</f>
        <v/>
      </c>
      <c r="AR446" s="26">
        <f>MAX(AR445:AR445)</f>
        <v/>
      </c>
      <c r="AS446" s="26">
        <f>SUM(AS445:AS445)</f>
        <v/>
      </c>
      <c r="AT446" s="26">
        <f>SUM(AT445:AT445)</f>
        <v/>
      </c>
      <c r="AU446" s="26">
        <f>SUM(AU445:AU445)</f>
        <v/>
      </c>
      <c r="AV446" s="26">
        <f>SUM(AV445:AV445)</f>
        <v/>
      </c>
      <c r="AW446" s="26">
        <f>SUM(AW445:AW445)</f>
        <v/>
      </c>
    </row>
    <row r="447" spans="1:49">
      <c r="A447" s="24" t="n">
        <v>441</v>
      </c>
      <c r="B447" s="24" t="s">
        <v>236</v>
      </c>
      <c r="C447" s="24" t="s">
        <v>237</v>
      </c>
      <c r="D447" s="24" t="s">
        <v>60</v>
      </c>
      <c r="E447" s="24" t="s">
        <v>43</v>
      </c>
      <c r="F447" s="24" t="s">
        <v>32</v>
      </c>
      <c r="G447" s="24" t="n"/>
      <c r="H447" s="24" t="n">
        <v>8</v>
      </c>
      <c r="I447" s="24" t="n">
        <v>8</v>
      </c>
      <c r="J447" s="24" t="s">
        <v>7</v>
      </c>
      <c r="K447" s="24" t="s">
        <v>7</v>
      </c>
      <c r="L447" s="24" t="n">
        <v>8</v>
      </c>
      <c r="M447" s="24" t="n">
        <v>8</v>
      </c>
      <c r="N447" s="24" t="n">
        <v>8</v>
      </c>
      <c r="O447" s="24" t="n">
        <v>8</v>
      </c>
      <c r="P447" s="24" t="n">
        <v>8</v>
      </c>
      <c r="Q447" s="24" t="s">
        <v>7</v>
      </c>
      <c r="R447" s="24" t="s">
        <v>7</v>
      </c>
      <c r="S447" s="24" t="n">
        <v>8</v>
      </c>
      <c r="T447" s="24" t="n">
        <v>8</v>
      </c>
      <c r="U447" s="24" t="n">
        <v>8</v>
      </c>
      <c r="V447" s="24" t="n">
        <v>8</v>
      </c>
      <c r="W447" s="24" t="n">
        <v>8</v>
      </c>
      <c r="X447" s="24" t="s">
        <v>7</v>
      </c>
      <c r="Y447" s="24" t="s">
        <v>7</v>
      </c>
      <c r="Z447" s="24" t="n">
        <v>8</v>
      </c>
      <c r="AA447" s="24" t="n">
        <v>8</v>
      </c>
      <c r="AB447" s="24" t="n">
        <v>8</v>
      </c>
      <c r="AC447" s="24" t="n">
        <v>7</v>
      </c>
      <c r="AD447" s="24" t="s">
        <v>7</v>
      </c>
      <c r="AE447" s="24" t="s">
        <v>7</v>
      </c>
      <c r="AF447" s="24" t="s">
        <v>7</v>
      </c>
      <c r="AG447" s="24" t="n">
        <v>8</v>
      </c>
      <c r="AH447" s="24" t="n">
        <v>8</v>
      </c>
      <c r="AI447" s="24" t="n">
        <v>8</v>
      </c>
      <c r="AJ447" s="24" t="n">
        <v>8</v>
      </c>
      <c r="AK447" s="24" t="n"/>
      <c r="AL447" s="24" t="n"/>
      <c r="AM447" s="25">
        <f>COUNT(H447:AL447)</f>
        <v/>
      </c>
      <c r="AN447" s="24" t="n"/>
      <c r="AO447" s="25">
        <f>COUNTIF(H447:AL447,"О")</f>
        <v/>
      </c>
      <c r="AP447" s="25">
        <f>COUNTIF(H447:AL447,"От")</f>
        <v/>
      </c>
      <c r="AQ447" s="25">
        <f>COUNTIF(H447:AL447,"Б")</f>
        <v/>
      </c>
      <c r="AR447" s="25">
        <f>COUNTIF(H447:AL447,"Н")</f>
        <v/>
      </c>
      <c r="AS447" s="24" t="n"/>
      <c r="AT447" s="25">
        <f>SUM(H447:AL447)</f>
        <v/>
      </c>
      <c r="AU447" s="24" t="n"/>
      <c r="AV447" s="25">
        <f>SUM(J447,K447,Q447,R447,X447,Y447,AD447,AE447,AF447)</f>
        <v/>
      </c>
      <c r="AW447" s="24" t="n"/>
    </row>
    <row r="448" spans="1:49">
      <c r="A448" s="26" t="n">
        <v>442</v>
      </c>
      <c r="B448" s="26" t="s">
        <v>236</v>
      </c>
      <c r="C448" s="26" t="s">
        <v>237</v>
      </c>
      <c r="D448" s="26" t="s">
        <v>60</v>
      </c>
      <c r="E448" s="26" t="s">
        <v>33</v>
      </c>
      <c r="F448" s="26" t="n"/>
      <c r="G448" s="26" t="n"/>
      <c r="H448" s="26" t="n">
        <v>8</v>
      </c>
      <c r="I448" s="26" t="n">
        <v>8</v>
      </c>
      <c r="J448" s="26" t="n">
        <v>0</v>
      </c>
      <c r="K448" s="26" t="n">
        <v>0</v>
      </c>
      <c r="L448" s="26" t="n">
        <v>8</v>
      </c>
      <c r="M448" s="26" t="n">
        <v>8</v>
      </c>
      <c r="N448" s="26" t="n">
        <v>8</v>
      </c>
      <c r="O448" s="26" t="n">
        <v>8</v>
      </c>
      <c r="P448" s="26" t="n">
        <v>8</v>
      </c>
      <c r="Q448" s="26" t="n">
        <v>0</v>
      </c>
      <c r="R448" s="26" t="n">
        <v>0</v>
      </c>
      <c r="S448" s="26" t="n">
        <v>8</v>
      </c>
      <c r="T448" s="26" t="n">
        <v>8</v>
      </c>
      <c r="U448" s="26" t="n">
        <v>8</v>
      </c>
      <c r="V448" s="26" t="n">
        <v>8</v>
      </c>
      <c r="W448" s="26" t="n">
        <v>8</v>
      </c>
      <c r="X448" s="26" t="n">
        <v>0</v>
      </c>
      <c r="Y448" s="26" t="n">
        <v>0</v>
      </c>
      <c r="Z448" s="26" t="n">
        <v>8</v>
      </c>
      <c r="AA448" s="26" t="n">
        <v>8</v>
      </c>
      <c r="AB448" s="26" t="n">
        <v>8</v>
      </c>
      <c r="AC448" s="26" t="n">
        <v>7</v>
      </c>
      <c r="AD448" s="26" t="n">
        <v>0</v>
      </c>
      <c r="AE448" s="26" t="n">
        <v>0</v>
      </c>
      <c r="AF448" s="26" t="n">
        <v>0</v>
      </c>
      <c r="AG448" s="26" t="n">
        <v>8</v>
      </c>
      <c r="AH448" s="26" t="n">
        <v>8</v>
      </c>
      <c r="AI448" s="26" t="n">
        <v>8</v>
      </c>
      <c r="AJ448" s="26" t="n">
        <v>8</v>
      </c>
      <c r="AK448" s="26" t="n"/>
      <c r="AL448" s="26" t="n"/>
      <c r="AM448" s="26">
        <f>COUNT(IF(SUM(H447)&gt;0,1,"FALSE"),IF(SUM(I447)&gt;0,1,"FALSE"),IF(SUM(J447)&gt;0,1,"FALSE"),IF(SUM(K447)&gt;0,1,"FALSE"),IF(SUM(L447)&gt;0,1,"FALSE"),IF(SUM(M447)&gt;0,1,"FALSE"),IF(SUM(N447)&gt;0,1,"FALSE"),IF(SUM(O447)&gt;0,1,"FALSE"),IF(SUM(P447)&gt;0,1,"FALSE"),IF(SUM(Q447)&gt;0,1,"FALSE"),IF(SUM(R447)&gt;0,1,"FALSE"),IF(SUM(S447)&gt;0,1,"FALSE"),IF(SUM(T447)&gt;0,1,"FALSE"),IF(SUM(U447)&gt;0,1,"FALSE"),IF(SUM(V447)&gt;0,1,"FALSE"),IF(SUM(W447)&gt;0,1,"FALSE"),IF(SUM(X447)&gt;0,1,"FALSE"),IF(SUM(Y447)&gt;0,1,"FALSE"),IF(SUM(Z447)&gt;0,1,"FALSE"),IF(SUM(AA447)&gt;0,1,"FALSE"),IF(SUM(AB447)&gt;0,1,"FALSE"),IF(SUM(AC447)&gt;0,1,"FALSE"),IF(SUM(AD447)&gt;0,1,"FALSE"),IF(SUM(AE447)&gt;0,1,"FALSE"),IF(SUM(AF447)&gt;0,1,"FALSE"),IF(SUM(AG447)&gt;0,1,"FALSE"),IF(SUM(AH447)&gt;0,1,"FALSE"),IF(SUM(AI447)&gt;0,1,"FALSE"),IF(SUM(AJ447)&gt;0,1,"FALSE"))</f>
        <v/>
      </c>
      <c r="AN448" s="26" t="n"/>
      <c r="AO448" s="26">
        <f>MAX(AO447:AO447)</f>
        <v/>
      </c>
      <c r="AP448" s="26">
        <f>MAX(AP447:AP447)</f>
        <v/>
      </c>
      <c r="AQ448" s="26">
        <f>MAX(AQ447:AQ447)</f>
        <v/>
      </c>
      <c r="AR448" s="26">
        <f>MAX(AR447:AR447)</f>
        <v/>
      </c>
      <c r="AS448" s="26">
        <f>SUM(AS447:AS447)</f>
        <v/>
      </c>
      <c r="AT448" s="26">
        <f>SUM(AT447:AT447)</f>
        <v/>
      </c>
      <c r="AU448" s="26">
        <f>SUM(AU447:AU447)</f>
        <v/>
      </c>
      <c r="AV448" s="26">
        <f>SUM(AV447:AV447)</f>
        <v/>
      </c>
      <c r="AW448" s="26">
        <f>SUM(AW447:AW447)</f>
        <v/>
      </c>
    </row>
    <row r="449" spans="1:49">
      <c r="A449" s="24" t="n">
        <v>443</v>
      </c>
      <c r="B449" s="24" t="s">
        <v>238</v>
      </c>
      <c r="C449" s="24" t="s">
        <v>237</v>
      </c>
      <c r="D449" s="24" t="s">
        <v>60</v>
      </c>
      <c r="E449" s="24" t="s">
        <v>43</v>
      </c>
      <c r="F449" s="24" t="s">
        <v>32</v>
      </c>
      <c r="G449" s="24" t="n"/>
      <c r="H449" s="24" t="n"/>
      <c r="I449" s="24" t="n"/>
      <c r="J449" s="24" t="n"/>
      <c r="K449" s="24" t="n"/>
      <c r="L449" s="24" t="n"/>
      <c r="M449" s="24" t="n"/>
      <c r="N449" s="24" t="n"/>
      <c r="O449" s="24" t="n"/>
      <c r="P449" s="24" t="n"/>
      <c r="Q449" s="24" t="n"/>
      <c r="R449" s="24" t="n"/>
      <c r="S449" s="24" t="n"/>
      <c r="T449" s="24" t="n"/>
      <c r="U449" s="24" t="n"/>
      <c r="V449" s="24" t="n"/>
      <c r="W449" s="24" t="n">
        <v>8</v>
      </c>
      <c r="X449" s="24" t="s">
        <v>7</v>
      </c>
      <c r="Y449" s="24" t="s">
        <v>7</v>
      </c>
      <c r="Z449" s="24" t="n">
        <v>8</v>
      </c>
      <c r="AA449" s="24" t="n">
        <v>8</v>
      </c>
      <c r="AB449" s="24" t="n">
        <v>8</v>
      </c>
      <c r="AC449" s="24" t="n">
        <v>7</v>
      </c>
      <c r="AD449" s="24" t="s">
        <v>7</v>
      </c>
      <c r="AE449" s="24" t="s">
        <v>7</v>
      </c>
      <c r="AF449" s="24" t="s">
        <v>7</v>
      </c>
      <c r="AG449" s="24" t="n">
        <v>8</v>
      </c>
      <c r="AH449" s="24" t="n">
        <v>8</v>
      </c>
      <c r="AI449" s="24" t="n">
        <v>8</v>
      </c>
      <c r="AJ449" s="24" t="n">
        <v>8</v>
      </c>
      <c r="AK449" s="24" t="n"/>
      <c r="AL449" s="24" t="n"/>
      <c r="AM449" s="25">
        <f>COUNT(H449:AL449)</f>
        <v/>
      </c>
      <c r="AN449" s="24" t="n"/>
      <c r="AO449" s="25">
        <f>COUNTIF(H449:AL449,"О")</f>
        <v/>
      </c>
      <c r="AP449" s="25">
        <f>COUNTIF(H449:AL449,"От")</f>
        <v/>
      </c>
      <c r="AQ449" s="25">
        <f>COUNTIF(H449:AL449,"Б")</f>
        <v/>
      </c>
      <c r="AR449" s="25">
        <f>COUNTIF(H449:AL449,"Н")</f>
        <v/>
      </c>
      <c r="AS449" s="24" t="n"/>
      <c r="AT449" s="25">
        <f>SUM(H449:AL449)</f>
        <v/>
      </c>
      <c r="AU449" s="24" t="n"/>
      <c r="AV449" s="25">
        <f>SUM(J449,K449,Q449,R449,X449,Y449,AD449,AE449,AF449)</f>
        <v/>
      </c>
      <c r="AW449" s="24" t="n"/>
    </row>
    <row r="450" spans="1:49" ht="15.75" customHeight="1" s="55">
      <c r="A450" s="24" t="n">
        <v>444</v>
      </c>
      <c r="B450" s="24" t="s">
        <v>238</v>
      </c>
      <c r="C450" s="24" t="s">
        <v>237</v>
      </c>
      <c r="D450" s="24" t="s">
        <v>60</v>
      </c>
      <c r="E450" s="24" t="s">
        <v>69</v>
      </c>
      <c r="F450" s="24" t="s">
        <v>32</v>
      </c>
      <c r="G450" s="24" t="s">
        <v>49</v>
      </c>
      <c r="H450" s="27" t="n">
        <v>8</v>
      </c>
      <c r="I450" s="27" t="n">
        <v>8</v>
      </c>
      <c r="J450" s="27" t="s">
        <v>7</v>
      </c>
      <c r="K450" s="27" t="s">
        <v>7</v>
      </c>
      <c r="L450" s="27" t="n">
        <v>8</v>
      </c>
      <c r="M450" s="27" t="n">
        <v>8</v>
      </c>
      <c r="N450" s="27" t="n">
        <v>8</v>
      </c>
      <c r="O450" s="27" t="n">
        <v>8</v>
      </c>
      <c r="P450" s="27" t="n">
        <v>8</v>
      </c>
      <c r="Q450" s="27" t="s">
        <v>7</v>
      </c>
      <c r="R450" s="27" t="s">
        <v>7</v>
      </c>
      <c r="S450" s="27" t="n">
        <v>8</v>
      </c>
      <c r="T450" s="27" t="n">
        <v>8</v>
      </c>
      <c r="U450" s="27" t="n">
        <v>8</v>
      </c>
      <c r="V450" s="27" t="n">
        <v>8</v>
      </c>
      <c r="W450" s="24" t="n"/>
      <c r="X450" s="24" t="n"/>
      <c r="Y450" s="24" t="n"/>
      <c r="Z450" s="24" t="n"/>
      <c r="AA450" s="24" t="n"/>
      <c r="AB450" s="24" t="n"/>
      <c r="AC450" s="24" t="n"/>
      <c r="AD450" s="24" t="n"/>
      <c r="AE450" s="24" t="n"/>
      <c r="AF450" s="24" t="n"/>
      <c r="AG450" s="24" t="n"/>
      <c r="AH450" s="24" t="n"/>
      <c r="AI450" s="24" t="n"/>
      <c r="AJ450" s="24" t="n"/>
      <c r="AK450" s="24" t="n"/>
      <c r="AL450" s="24" t="n"/>
      <c r="AM450" s="25">
        <f>SUM(H450:AL450)/8</f>
        <v/>
      </c>
      <c r="AN450" s="24" t="n"/>
      <c r="AO450" s="24" t="n"/>
      <c r="AP450" s="24" t="n"/>
      <c r="AQ450" s="24" t="n"/>
      <c r="AR450" s="24" t="n"/>
      <c r="AS450" s="25">
        <f>COUNTIF(H450:AL450,"В")+SUM(H450:AL450)/8</f>
        <v/>
      </c>
      <c r="AT450" s="25">
        <f>SUM(H450:AL450)</f>
        <v/>
      </c>
      <c r="AU450" s="24" t="n"/>
      <c r="AV450" s="24" t="n"/>
      <c r="AW450" s="24" t="n"/>
    </row>
    <row r="451" spans="1:49" ht="15.75" customHeight="1" s="55">
      <c r="A451" s="24" t="n">
        <v>445</v>
      </c>
      <c r="B451" s="24" t="s">
        <v>238</v>
      </c>
      <c r="C451" s="24" t="s">
        <v>237</v>
      </c>
      <c r="D451" s="24" t="s">
        <v>60</v>
      </c>
      <c r="E451" s="24" t="s">
        <v>105</v>
      </c>
      <c r="F451" s="24" t="s">
        <v>32</v>
      </c>
      <c r="G451" s="24" t="n"/>
      <c r="H451" s="24" t="n"/>
      <c r="I451" s="24" t="n"/>
      <c r="J451" s="27" t="n">
        <v>8</v>
      </c>
      <c r="K451" s="27" t="n">
        <v>8</v>
      </c>
      <c r="L451" s="24" t="n"/>
      <c r="M451" s="24" t="n"/>
      <c r="N451" s="24" t="n"/>
      <c r="O451" s="24" t="n"/>
      <c r="P451" s="24" t="n"/>
      <c r="Q451" s="27" t="n">
        <v>11</v>
      </c>
      <c r="R451" s="27" t="n">
        <v>11</v>
      </c>
      <c r="S451" s="24" t="n"/>
      <c r="T451" s="24" t="n"/>
      <c r="U451" s="24" t="n"/>
      <c r="V451" s="24" t="n"/>
      <c r="W451" s="24" t="n"/>
      <c r="X451" s="24" t="n"/>
      <c r="Y451" s="24" t="n"/>
      <c r="Z451" s="24" t="n"/>
      <c r="AA451" s="24" t="n"/>
      <c r="AB451" s="24" t="n"/>
      <c r="AC451" s="24" t="n"/>
      <c r="AD451" s="24" t="n"/>
      <c r="AE451" s="24" t="n"/>
      <c r="AF451" s="24" t="n"/>
      <c r="AG451" s="24" t="n"/>
      <c r="AH451" s="24" t="n"/>
      <c r="AI451" s="24" t="n"/>
      <c r="AJ451" s="24" t="n"/>
      <c r="AK451" s="24" t="n"/>
      <c r="AL451" s="24" t="n"/>
      <c r="AM451" s="25">
        <f>COUNT(H451:AL451)</f>
        <v/>
      </c>
      <c r="AN451" s="24" t="n"/>
      <c r="AO451" s="24" t="n"/>
      <c r="AP451" s="24" t="n"/>
      <c r="AQ451" s="24" t="n"/>
      <c r="AR451" s="24" t="n"/>
      <c r="AS451" s="24" t="n"/>
      <c r="AT451" s="25">
        <f>SUM(H451:AL451)</f>
        <v/>
      </c>
      <c r="AU451" s="24" t="n"/>
      <c r="AV451" s="25">
        <f>SUM(J451,K451,Q451,R451,X451,Y451,AD451,AE451,AF451)</f>
        <v/>
      </c>
      <c r="AW451" s="24" t="n"/>
    </row>
    <row r="452" spans="1:49" ht="15.75" customHeight="1" s="55">
      <c r="A452" s="24" t="n">
        <v>446</v>
      </c>
      <c r="B452" s="24" t="s">
        <v>238</v>
      </c>
      <c r="C452" s="24" t="s">
        <v>237</v>
      </c>
      <c r="D452" s="24" t="s">
        <v>60</v>
      </c>
      <c r="E452" s="24" t="s">
        <v>105</v>
      </c>
      <c r="F452" s="24" t="s">
        <v>48</v>
      </c>
      <c r="G452" s="2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7" t="n">
        <v>2</v>
      </c>
      <c r="R452" s="27" t="n">
        <v>3</v>
      </c>
      <c r="S452" s="24" t="n"/>
      <c r="T452" s="24" t="n"/>
      <c r="U452" s="24" t="n"/>
      <c r="V452" s="24" t="n"/>
      <c r="W452" s="24" t="n"/>
      <c r="X452" s="24" t="n"/>
      <c r="Y452" s="24" t="n"/>
      <c r="Z452" s="24" t="n"/>
      <c r="AA452" s="24" t="n"/>
      <c r="AB452" s="24" t="n"/>
      <c r="AC452" s="24" t="n"/>
      <c r="AD452" s="24" t="n"/>
      <c r="AE452" s="24" t="n"/>
      <c r="AF452" s="24" t="n"/>
      <c r="AG452" s="24" t="n"/>
      <c r="AH452" s="24" t="n"/>
      <c r="AI452" s="24" t="n"/>
      <c r="AJ452" s="24" t="n"/>
      <c r="AK452" s="24" t="n"/>
      <c r="AL452" s="24" t="n"/>
      <c r="AM452" s="24" t="n"/>
      <c r="AN452" s="25">
        <f>COUNT(H452:AL452)</f>
        <v/>
      </c>
      <c r="AO452" s="24" t="n"/>
      <c r="AP452" s="24" t="n"/>
      <c r="AQ452" s="24" t="n"/>
      <c r="AR452" s="24" t="n"/>
      <c r="AS452" s="24" t="n"/>
      <c r="AT452" s="24" t="n"/>
      <c r="AU452" s="25">
        <f>SUM(H452:AL452)</f>
        <v/>
      </c>
      <c r="AV452" s="24" t="n"/>
      <c r="AW452" s="25">
        <f>SUM(J452,K452,Q452,R452,X452,Y452,AD452,AE452,AF452)</f>
        <v/>
      </c>
    </row>
    <row r="453" spans="1:49">
      <c r="A453" s="26" t="n">
        <v>447</v>
      </c>
      <c r="B453" s="26" t="s">
        <v>238</v>
      </c>
      <c r="C453" s="26" t="s">
        <v>237</v>
      </c>
      <c r="D453" s="26" t="s">
        <v>60</v>
      </c>
      <c r="E453" s="26" t="s">
        <v>33</v>
      </c>
      <c r="F453" s="26" t="n"/>
      <c r="G453" s="26" t="n"/>
      <c r="H453" s="26" t="n">
        <v>8</v>
      </c>
      <c r="I453" s="26" t="n">
        <v>8</v>
      </c>
      <c r="J453" s="26" t="n">
        <v>8</v>
      </c>
      <c r="K453" s="26" t="n">
        <v>8</v>
      </c>
      <c r="L453" s="26" t="n">
        <v>8</v>
      </c>
      <c r="M453" s="26" t="n">
        <v>8</v>
      </c>
      <c r="N453" s="26" t="n">
        <v>8</v>
      </c>
      <c r="O453" s="26" t="n">
        <v>8</v>
      </c>
      <c r="P453" s="26" t="n">
        <v>8</v>
      </c>
      <c r="Q453" s="26" t="n">
        <v>13</v>
      </c>
      <c r="R453" s="26" t="n">
        <v>14</v>
      </c>
      <c r="S453" s="26" t="n">
        <v>8</v>
      </c>
      <c r="T453" s="26" t="n">
        <v>8</v>
      </c>
      <c r="U453" s="26" t="n">
        <v>8</v>
      </c>
      <c r="V453" s="26" t="n">
        <v>8</v>
      </c>
      <c r="W453" s="26" t="n">
        <v>8</v>
      </c>
      <c r="X453" s="26" t="n">
        <v>0</v>
      </c>
      <c r="Y453" s="26" t="n">
        <v>0</v>
      </c>
      <c r="Z453" s="26" t="n">
        <v>8</v>
      </c>
      <c r="AA453" s="26" t="n">
        <v>8</v>
      </c>
      <c r="AB453" s="26" t="n">
        <v>8</v>
      </c>
      <c r="AC453" s="26" t="n">
        <v>7</v>
      </c>
      <c r="AD453" s="26" t="n">
        <v>0</v>
      </c>
      <c r="AE453" s="26" t="n">
        <v>0</v>
      </c>
      <c r="AF453" s="26" t="n">
        <v>0</v>
      </c>
      <c r="AG453" s="26" t="n">
        <v>8</v>
      </c>
      <c r="AH453" s="26" t="n">
        <v>8</v>
      </c>
      <c r="AI453" s="26" t="n">
        <v>8</v>
      </c>
      <c r="AJ453" s="26" t="n">
        <v>8</v>
      </c>
      <c r="AK453" s="26" t="n"/>
      <c r="AL453" s="26" t="n"/>
      <c r="AM453" s="26">
        <f>COUNT(IF(SUM(W449)&gt;0,1,"FALSE"),IF(SUM(X449)&gt;0,1,"FALSE"),IF(SUM(Y449)&gt;0,1,"FALSE"),IF(SUM(Z449)&gt;0,1,"FALSE"),IF(SUM(AA449)&gt;0,1,"FALSE"),IF(SUM(AB449)&gt;0,1,"FALSE"),IF(SUM(AC449)&gt;0,1,"FALSE"),IF(SUM(AD449)&gt;0,1,"FALSE"),IF(SUM(AE449)&gt;0,1,"FALSE"),IF(SUM(AF449)&gt;0,1,"FALSE"),IF(SUM(AG449)&gt;0,1,"FALSE"),IF(SUM(AH449)&gt;0,1,"FALSE"),IF(SUM(AI449)&gt;0,1,"FALSE"),IF(SUM(AJ449)&gt;0,1,"FALSE"),IF(SUM(H450)&gt;0,1,"FALSE"),IF(SUM(I450)&gt;0,1,"FALSE"),IF(SUM(J451,J450)&gt;0,1,"FALSE"),IF(SUM(K451,K450)&gt;0,1,"FALSE"),IF(SUM(L450)&gt;0,1,"FALSE"),IF(SUM(M450)&gt;0,1,"FALSE"),IF(SUM(N450)&gt;0,1,"FALSE"),IF(SUM(O450)&gt;0,1,"FALSE"),IF(SUM(P450)&gt;0,1,"FALSE"),IF(SUM(Q451,Q450)&gt;0,1,"FALSE"),IF(SUM(R451,R450)&gt;0,1,"FALSE"),IF(SUM(S450)&gt;0,1,"FALSE"),IF(SUM(T450)&gt;0,1,"FALSE"),IF(SUM(U450)&gt;0,1,"FALSE"),IF(SUM(V450)&gt;0,1,"FALSE"))</f>
        <v/>
      </c>
      <c r="AN453" s="26">
        <f>COUNT(IF(SUM(Q452)&gt;0,1,"FALSE"),IF(SUM(R452)&gt;0,1,"FALSE"))</f>
        <v/>
      </c>
      <c r="AO453" s="26">
        <f>MAX(AO449:AO452)</f>
        <v/>
      </c>
      <c r="AP453" s="26">
        <f>MAX(AP449:AP452)</f>
        <v/>
      </c>
      <c r="AQ453" s="26">
        <f>MAX(AQ449:AQ452)</f>
        <v/>
      </c>
      <c r="AR453" s="26">
        <f>MAX(AR449:AR452)</f>
        <v/>
      </c>
      <c r="AS453" s="26">
        <f>SUM(AS449:AS452)</f>
        <v/>
      </c>
      <c r="AT453" s="26">
        <f>SUM(AT449:AT452)</f>
        <v/>
      </c>
      <c r="AU453" s="26">
        <f>SUM(AU449:AU452)</f>
        <v/>
      </c>
      <c r="AV453" s="26">
        <f>SUM(AV449:AV452)</f>
        <v/>
      </c>
      <c r="AW453" s="26">
        <f>SUM(AW449:AW452)</f>
        <v/>
      </c>
    </row>
    <row r="454" spans="1:49">
      <c r="A454" s="24" t="n">
        <v>448</v>
      </c>
      <c r="B454" s="24" t="s">
        <v>240</v>
      </c>
      <c r="C454" s="24" t="s">
        <v>237</v>
      </c>
      <c r="D454" s="24" t="s">
        <v>241</v>
      </c>
      <c r="E454" s="24" t="s">
        <v>43</v>
      </c>
      <c r="F454" s="24" t="s">
        <v>32</v>
      </c>
      <c r="G454" s="24" t="n"/>
      <c r="H454" s="24" t="n">
        <v>8</v>
      </c>
      <c r="I454" s="24" t="n">
        <v>8</v>
      </c>
      <c r="J454" s="24" t="s">
        <v>7</v>
      </c>
      <c r="K454" s="24" t="s">
        <v>7</v>
      </c>
      <c r="L454" s="24" t="n">
        <v>8</v>
      </c>
      <c r="M454" s="24" t="n">
        <v>8</v>
      </c>
      <c r="N454" s="24" t="n">
        <v>8</v>
      </c>
      <c r="O454" s="24" t="n">
        <v>8</v>
      </c>
      <c r="P454" s="24" t="n">
        <v>8</v>
      </c>
      <c r="Q454" s="24" t="s">
        <v>7</v>
      </c>
      <c r="R454" s="24" t="s">
        <v>7</v>
      </c>
      <c r="S454" s="24" t="n">
        <v>8</v>
      </c>
      <c r="T454" s="24" t="n">
        <v>8</v>
      </c>
      <c r="U454" s="24" t="n">
        <v>8</v>
      </c>
      <c r="V454" s="24" t="n">
        <v>8</v>
      </c>
      <c r="W454" s="24" t="n">
        <v>8</v>
      </c>
      <c r="X454" s="24" t="s">
        <v>7</v>
      </c>
      <c r="Y454" s="24" t="s">
        <v>7</v>
      </c>
      <c r="Z454" s="24" t="n">
        <v>8</v>
      </c>
      <c r="AA454" s="24" t="n">
        <v>8</v>
      </c>
      <c r="AB454" s="24" t="n">
        <v>8</v>
      </c>
      <c r="AC454" s="24" t="n">
        <v>7</v>
      </c>
      <c r="AD454" s="24" t="s">
        <v>7</v>
      </c>
      <c r="AE454" s="24" t="s">
        <v>7</v>
      </c>
      <c r="AF454" s="24" t="s">
        <v>7</v>
      </c>
      <c r="AG454" s="24" t="n">
        <v>8</v>
      </c>
      <c r="AH454" s="24" t="n">
        <v>8</v>
      </c>
      <c r="AI454" s="24" t="n">
        <v>8</v>
      </c>
      <c r="AJ454" s="24" t="n">
        <v>8</v>
      </c>
      <c r="AK454" s="24" t="n"/>
      <c r="AL454" s="24" t="n"/>
      <c r="AM454" s="25">
        <f>COUNT(H454:AL454)</f>
        <v/>
      </c>
      <c r="AN454" s="24" t="n"/>
      <c r="AO454" s="25">
        <f>COUNTIF(H454:AL454,"О")</f>
        <v/>
      </c>
      <c r="AP454" s="25">
        <f>COUNTIF(H454:AL454,"От")</f>
        <v/>
      </c>
      <c r="AQ454" s="25">
        <f>COUNTIF(H454:AL454,"Б")</f>
        <v/>
      </c>
      <c r="AR454" s="25">
        <f>COUNTIF(H454:AL454,"Н")</f>
        <v/>
      </c>
      <c r="AS454" s="24" t="n"/>
      <c r="AT454" s="25">
        <f>SUM(H454:AL454)</f>
        <v/>
      </c>
      <c r="AU454" s="24" t="n"/>
      <c r="AV454" s="25">
        <f>SUM(J454,K454,Q454,R454,X454,Y454,AD454,AE454,AF454)</f>
        <v/>
      </c>
      <c r="AW454" s="24" t="n"/>
    </row>
    <row r="455" spans="1:49">
      <c r="A455" s="26" t="n">
        <v>449</v>
      </c>
      <c r="B455" s="26" t="s">
        <v>240</v>
      </c>
      <c r="C455" s="26" t="s">
        <v>237</v>
      </c>
      <c r="D455" s="26" t="s">
        <v>241</v>
      </c>
      <c r="E455" s="26" t="s">
        <v>33</v>
      </c>
      <c r="F455" s="26" t="n"/>
      <c r="G455" s="26" t="n"/>
      <c r="H455" s="26" t="n">
        <v>8</v>
      </c>
      <c r="I455" s="26" t="n">
        <v>8</v>
      </c>
      <c r="J455" s="26" t="n">
        <v>0</v>
      </c>
      <c r="K455" s="26" t="n">
        <v>0</v>
      </c>
      <c r="L455" s="26" t="n">
        <v>8</v>
      </c>
      <c r="M455" s="26" t="n">
        <v>8</v>
      </c>
      <c r="N455" s="26" t="n">
        <v>8</v>
      </c>
      <c r="O455" s="26" t="n">
        <v>8</v>
      </c>
      <c r="P455" s="26" t="n">
        <v>8</v>
      </c>
      <c r="Q455" s="26" t="n">
        <v>0</v>
      </c>
      <c r="R455" s="26" t="n">
        <v>0</v>
      </c>
      <c r="S455" s="26" t="n">
        <v>8</v>
      </c>
      <c r="T455" s="26" t="n">
        <v>8</v>
      </c>
      <c r="U455" s="26" t="n">
        <v>8</v>
      </c>
      <c r="V455" s="26" t="n">
        <v>8</v>
      </c>
      <c r="W455" s="26" t="n">
        <v>8</v>
      </c>
      <c r="X455" s="26" t="n">
        <v>0</v>
      </c>
      <c r="Y455" s="26" t="n">
        <v>0</v>
      </c>
      <c r="Z455" s="26" t="n">
        <v>8</v>
      </c>
      <c r="AA455" s="26" t="n">
        <v>8</v>
      </c>
      <c r="AB455" s="26" t="n">
        <v>8</v>
      </c>
      <c r="AC455" s="26" t="n">
        <v>7</v>
      </c>
      <c r="AD455" s="26" t="n">
        <v>0</v>
      </c>
      <c r="AE455" s="26" t="n">
        <v>0</v>
      </c>
      <c r="AF455" s="26" t="n">
        <v>0</v>
      </c>
      <c r="AG455" s="26" t="n">
        <v>8</v>
      </c>
      <c r="AH455" s="26" t="n">
        <v>8</v>
      </c>
      <c r="AI455" s="26" t="n">
        <v>8</v>
      </c>
      <c r="AJ455" s="26" t="n">
        <v>8</v>
      </c>
      <c r="AK455" s="26" t="n"/>
      <c r="AL455" s="26" t="n"/>
      <c r="AM455" s="26">
        <f>COUNT(IF(SUM(H454)&gt;0,1,"FALSE"),IF(SUM(I454)&gt;0,1,"FALSE"),IF(SUM(J454)&gt;0,1,"FALSE"),IF(SUM(K454)&gt;0,1,"FALSE"),IF(SUM(L454)&gt;0,1,"FALSE"),IF(SUM(M454)&gt;0,1,"FALSE"),IF(SUM(N454)&gt;0,1,"FALSE"),IF(SUM(O454)&gt;0,1,"FALSE"),IF(SUM(P454)&gt;0,1,"FALSE"),IF(SUM(Q454)&gt;0,1,"FALSE"),IF(SUM(R454)&gt;0,1,"FALSE"),IF(SUM(S454)&gt;0,1,"FALSE"),IF(SUM(T454)&gt;0,1,"FALSE"),IF(SUM(U454)&gt;0,1,"FALSE"),IF(SUM(V454)&gt;0,1,"FALSE"),IF(SUM(W454)&gt;0,1,"FALSE"),IF(SUM(X454)&gt;0,1,"FALSE"),IF(SUM(Y454)&gt;0,1,"FALSE"),IF(SUM(Z454)&gt;0,1,"FALSE"),IF(SUM(AA454)&gt;0,1,"FALSE"),IF(SUM(AB454)&gt;0,1,"FALSE"),IF(SUM(AC454)&gt;0,1,"FALSE"),IF(SUM(AD454)&gt;0,1,"FALSE"),IF(SUM(AE454)&gt;0,1,"FALSE"),IF(SUM(AF454)&gt;0,1,"FALSE"),IF(SUM(AG454)&gt;0,1,"FALSE"),IF(SUM(AH454)&gt;0,1,"FALSE"),IF(SUM(AI454)&gt;0,1,"FALSE"),IF(SUM(AJ454)&gt;0,1,"FALSE"))</f>
        <v/>
      </c>
      <c r="AN455" s="26" t="n"/>
      <c r="AO455" s="26">
        <f>MAX(AO454:AO454)</f>
        <v/>
      </c>
      <c r="AP455" s="26">
        <f>MAX(AP454:AP454)</f>
        <v/>
      </c>
      <c r="AQ455" s="26">
        <f>MAX(AQ454:AQ454)</f>
        <v/>
      </c>
      <c r="AR455" s="26">
        <f>MAX(AR454:AR454)</f>
        <v/>
      </c>
      <c r="AS455" s="26">
        <f>SUM(AS454:AS454)</f>
        <v/>
      </c>
      <c r="AT455" s="26">
        <f>SUM(AT454:AT454)</f>
        <v/>
      </c>
      <c r="AU455" s="26">
        <f>SUM(AU454:AU454)</f>
        <v/>
      </c>
      <c r="AV455" s="26">
        <f>SUM(AV454:AV454)</f>
        <v/>
      </c>
      <c r="AW455" s="26">
        <f>SUM(AW454:AW454)</f>
        <v/>
      </c>
    </row>
    <row r="456" spans="1:49">
      <c r="A456" s="24" t="n">
        <v>450</v>
      </c>
      <c r="B456" s="24" t="s">
        <v>242</v>
      </c>
      <c r="C456" s="24" t="s">
        <v>237</v>
      </c>
      <c r="D456" s="24" t="s">
        <v>60</v>
      </c>
      <c r="E456" s="24" t="s">
        <v>43</v>
      </c>
      <c r="F456" s="24" t="s">
        <v>32</v>
      </c>
      <c r="G456" s="24" t="n"/>
      <c r="H456" s="24" t="n">
        <v>0.03333</v>
      </c>
      <c r="I456" s="24" t="n">
        <v>8</v>
      </c>
      <c r="J456" s="24" t="s">
        <v>7</v>
      </c>
      <c r="K456" s="24" t="s">
        <v>7</v>
      </c>
      <c r="L456" s="24" t="n">
        <v>8</v>
      </c>
      <c r="M456" s="24" t="n">
        <v>8</v>
      </c>
      <c r="N456" s="24" t="n">
        <v>8</v>
      </c>
      <c r="O456" s="24" t="n">
        <v>8</v>
      </c>
      <c r="P456" s="24" t="n">
        <v>8</v>
      </c>
      <c r="Q456" s="24" t="s">
        <v>7</v>
      </c>
      <c r="R456" s="24" t="s">
        <v>7</v>
      </c>
      <c r="S456" s="24" t="n">
        <v>8</v>
      </c>
      <c r="T456" s="24" t="n">
        <v>8</v>
      </c>
      <c r="U456" s="24" t="n">
        <v>8</v>
      </c>
      <c r="V456" s="24" t="n">
        <v>8</v>
      </c>
      <c r="W456" s="24" t="n">
        <v>8</v>
      </c>
      <c r="X456" s="24" t="s">
        <v>7</v>
      </c>
      <c r="Y456" s="24" t="s">
        <v>7</v>
      </c>
      <c r="Z456" s="24" t="n">
        <v>8</v>
      </c>
      <c r="AA456" s="24" t="n">
        <v>8</v>
      </c>
      <c r="AB456" s="24" t="n">
        <v>8</v>
      </c>
      <c r="AC456" s="24" t="n">
        <v>7</v>
      </c>
      <c r="AD456" s="24" t="s">
        <v>7</v>
      </c>
      <c r="AE456" s="24" t="s">
        <v>7</v>
      </c>
      <c r="AF456" s="24" t="s">
        <v>7</v>
      </c>
      <c r="AG456" s="24" t="n">
        <v>8</v>
      </c>
      <c r="AH456" s="24" t="n">
        <v>8</v>
      </c>
      <c r="AI456" s="24" t="n">
        <v>8</v>
      </c>
      <c r="AJ456" s="24" t="n">
        <v>8</v>
      </c>
      <c r="AK456" s="24" t="n"/>
      <c r="AL456" s="24" t="n"/>
      <c r="AM456" s="25">
        <f>COUNT(H456:AL456)</f>
        <v/>
      </c>
      <c r="AN456" s="24" t="n"/>
      <c r="AO456" s="25">
        <f>COUNTIF(H456:AL456,"О")</f>
        <v/>
      </c>
      <c r="AP456" s="25">
        <f>COUNTIF(H456:AL456,"От")</f>
        <v/>
      </c>
      <c r="AQ456" s="25">
        <f>COUNTIF(H456:AL456,"Б")</f>
        <v/>
      </c>
      <c r="AR456" s="25">
        <f>COUNTIF(H456:AL456,"Н")</f>
        <v/>
      </c>
      <c r="AS456" s="24" t="n"/>
      <c r="AT456" s="25">
        <f>SUM(H456:AL456)</f>
        <v/>
      </c>
      <c r="AU456" s="24" t="n"/>
      <c r="AV456" s="25">
        <f>SUM(J456,K456,Q456,R456,X456,Y456,AD456,AE456,AF456)</f>
        <v/>
      </c>
      <c r="AW456" s="24" t="n"/>
    </row>
    <row r="457" spans="1:49" ht="15.75" customHeight="1" s="55">
      <c r="A457" s="24" t="n">
        <v>451</v>
      </c>
      <c r="B457" s="24" t="s">
        <v>242</v>
      </c>
      <c r="C457" s="24" t="s">
        <v>237</v>
      </c>
      <c r="D457" s="24" t="s">
        <v>60</v>
      </c>
      <c r="E457" s="24" t="s">
        <v>243</v>
      </c>
      <c r="F457" s="24" t="s">
        <v>32</v>
      </c>
      <c r="G457" s="24" t="n"/>
      <c r="H457" s="27" t="n">
        <v>7.96667</v>
      </c>
      <c r="I457" s="27" t="s">
        <v>263</v>
      </c>
      <c r="J457" s="24" t="n"/>
      <c r="K457" s="24" t="n"/>
      <c r="L457" s="24" t="n"/>
      <c r="M457" s="24" t="n"/>
      <c r="N457" s="24" t="n"/>
      <c r="O457" s="24" t="n"/>
      <c r="P457" s="24" t="n"/>
      <c r="Q457" s="24" t="n"/>
      <c r="R457" s="24" t="n"/>
      <c r="S457" s="24" t="n"/>
      <c r="T457" s="24" t="n"/>
      <c r="U457" s="24" t="n"/>
      <c r="V457" s="24" t="n"/>
      <c r="W457" s="24" t="n"/>
      <c r="X457" s="24" t="n"/>
      <c r="Y457" s="24" t="n"/>
      <c r="Z457" s="24" t="n"/>
      <c r="AA457" s="24" t="n"/>
      <c r="AB457" s="24" t="n"/>
      <c r="AC457" s="24" t="n"/>
      <c r="AD457" s="24" t="n"/>
      <c r="AE457" s="24" t="n"/>
      <c r="AF457" s="24" t="n"/>
      <c r="AG457" s="24" t="n"/>
      <c r="AH457" s="24" t="n"/>
      <c r="AI457" s="24" t="n"/>
      <c r="AJ457" s="24" t="n"/>
      <c r="AK457" s="24" t="n"/>
      <c r="AL457" s="24" t="n"/>
      <c r="AM457" s="25">
        <f>COUNT(H457:AL457)</f>
        <v/>
      </c>
      <c r="AN457" s="24" t="n"/>
      <c r="AO457" s="24" t="n"/>
      <c r="AP457" s="24" t="n"/>
      <c r="AQ457" s="24" t="n"/>
      <c r="AR457" s="24" t="n"/>
      <c r="AS457" s="24" t="n"/>
      <c r="AT457" s="25">
        <f>SUM(H457:AL457)</f>
        <v/>
      </c>
      <c r="AU457" s="24" t="n"/>
      <c r="AV457" s="25">
        <f>SUM(J457,K457,Q457,R457,X457,Y457,AD457,AE457,AF457)</f>
        <v/>
      </c>
      <c r="AW457" s="24" t="n"/>
    </row>
    <row r="458" spans="1:49">
      <c r="A458" s="26" t="n">
        <v>452</v>
      </c>
      <c r="B458" s="26" t="s">
        <v>242</v>
      </c>
      <c r="C458" s="26" t="s">
        <v>237</v>
      </c>
      <c r="D458" s="26" t="s">
        <v>60</v>
      </c>
      <c r="E458" s="26" t="s">
        <v>33</v>
      </c>
      <c r="F458" s="26" t="n"/>
      <c r="G458" s="26" t="n"/>
      <c r="H458" s="26" t="n">
        <v>8</v>
      </c>
      <c r="I458" s="26" t="n">
        <v>8</v>
      </c>
      <c r="J458" s="26" t="n">
        <v>0</v>
      </c>
      <c r="K458" s="26" t="n">
        <v>0</v>
      </c>
      <c r="L458" s="26" t="n">
        <v>8</v>
      </c>
      <c r="M458" s="26" t="n">
        <v>8</v>
      </c>
      <c r="N458" s="26" t="n">
        <v>8</v>
      </c>
      <c r="O458" s="26" t="n">
        <v>8</v>
      </c>
      <c r="P458" s="26" t="n">
        <v>8</v>
      </c>
      <c r="Q458" s="26" t="n">
        <v>0</v>
      </c>
      <c r="R458" s="26" t="n">
        <v>0</v>
      </c>
      <c r="S458" s="26" t="n">
        <v>8</v>
      </c>
      <c r="T458" s="26" t="n">
        <v>8</v>
      </c>
      <c r="U458" s="26" t="n">
        <v>8</v>
      </c>
      <c r="V458" s="26" t="n">
        <v>8</v>
      </c>
      <c r="W458" s="26" t="n">
        <v>8</v>
      </c>
      <c r="X458" s="26" t="n">
        <v>0</v>
      </c>
      <c r="Y458" s="26" t="n">
        <v>0</v>
      </c>
      <c r="Z458" s="26" t="n">
        <v>8</v>
      </c>
      <c r="AA458" s="26" t="n">
        <v>8</v>
      </c>
      <c r="AB458" s="26" t="n">
        <v>8</v>
      </c>
      <c r="AC458" s="26" t="n">
        <v>7</v>
      </c>
      <c r="AD458" s="26" t="n">
        <v>0</v>
      </c>
      <c r="AE458" s="26" t="n">
        <v>0</v>
      </c>
      <c r="AF458" s="26" t="n">
        <v>0</v>
      </c>
      <c r="AG458" s="26" t="n">
        <v>8</v>
      </c>
      <c r="AH458" s="26" t="n">
        <v>8</v>
      </c>
      <c r="AI458" s="26" t="n">
        <v>8</v>
      </c>
      <c r="AJ458" s="26" t="n">
        <v>8</v>
      </c>
      <c r="AK458" s="26" t="n"/>
      <c r="AL458" s="26" t="n"/>
      <c r="AM458" s="26">
        <f>COUNT(IF(SUM(H457,H456)&gt;0,1,"FALSE"),IF(SUM(I457,I456)&gt;0,1,"FALSE"),IF(SUM(J456)&gt;0,1,"FALSE"),IF(SUM(K456)&gt;0,1,"FALSE"),IF(SUM(L456)&gt;0,1,"FALSE"),IF(SUM(M456)&gt;0,1,"FALSE"),IF(SUM(N456)&gt;0,1,"FALSE"),IF(SUM(O456)&gt;0,1,"FALSE"),IF(SUM(P456)&gt;0,1,"FALSE"),IF(SUM(Q456)&gt;0,1,"FALSE"),IF(SUM(R456)&gt;0,1,"FALSE"),IF(SUM(S456)&gt;0,1,"FALSE"),IF(SUM(T456)&gt;0,1,"FALSE"),IF(SUM(U456)&gt;0,1,"FALSE"),IF(SUM(V456)&gt;0,1,"FALSE"),IF(SUM(W456)&gt;0,1,"FALSE"),IF(SUM(X456)&gt;0,1,"FALSE"),IF(SUM(Y456)&gt;0,1,"FALSE"),IF(SUM(Z456)&gt;0,1,"FALSE"),IF(SUM(AA456)&gt;0,1,"FALSE"),IF(SUM(AB456)&gt;0,1,"FALSE"),IF(SUM(AC456)&gt;0,1,"FALSE"),IF(SUM(AD456)&gt;0,1,"FALSE"),IF(SUM(AE456)&gt;0,1,"FALSE"),IF(SUM(AF456)&gt;0,1,"FALSE"),IF(SUM(AG456)&gt;0,1,"FALSE"),IF(SUM(AH456)&gt;0,1,"FALSE"),IF(SUM(AI456)&gt;0,1,"FALSE"),IF(SUM(AJ456)&gt;0,1,"FALSE"))</f>
        <v/>
      </c>
      <c r="AN458" s="26" t="n"/>
      <c r="AO458" s="26">
        <f>MAX(AO456:AO457)</f>
        <v/>
      </c>
      <c r="AP458" s="26">
        <f>MAX(AP456:AP457)</f>
        <v/>
      </c>
      <c r="AQ458" s="26">
        <f>MAX(AQ456:AQ457)</f>
        <v/>
      </c>
      <c r="AR458" s="26">
        <f>MAX(AR456:AR457)</f>
        <v/>
      </c>
      <c r="AS458" s="26">
        <f>SUM(AS456:AS457)</f>
        <v/>
      </c>
      <c r="AT458" s="26">
        <f>SUM(AT456:AT457)</f>
        <v/>
      </c>
      <c r="AU458" s="26">
        <f>SUM(AU456:AU457)</f>
        <v/>
      </c>
      <c r="AV458" s="26">
        <f>SUM(AV456:AV457)</f>
        <v/>
      </c>
      <c r="AW458" s="26">
        <f>SUM(AW456:AW457)</f>
        <v/>
      </c>
    </row>
    <row r="459" spans="1:49">
      <c r="A459" s="24" t="n">
        <v>453</v>
      </c>
      <c r="B459" s="24" t="s">
        <v>244</v>
      </c>
      <c r="C459" s="24" t="s">
        <v>237</v>
      </c>
      <c r="D459" s="24" t="s">
        <v>60</v>
      </c>
      <c r="E459" s="24" t="s">
        <v>43</v>
      </c>
      <c r="F459" s="24" t="s">
        <v>32</v>
      </c>
      <c r="G459" s="24" t="n"/>
      <c r="H459" s="24" t="n"/>
      <c r="I459" s="24" t="n"/>
      <c r="J459" s="24" t="s">
        <v>7</v>
      </c>
      <c r="K459" s="24" t="s">
        <v>7</v>
      </c>
      <c r="L459" s="24" t="n">
        <v>8</v>
      </c>
      <c r="M459" s="24" t="n">
        <v>8</v>
      </c>
      <c r="N459" s="24" t="n">
        <v>8</v>
      </c>
      <c r="O459" s="24" t="n">
        <v>8</v>
      </c>
      <c r="P459" s="24" t="n">
        <v>8</v>
      </c>
      <c r="Q459" s="24" t="s">
        <v>7</v>
      </c>
      <c r="R459" s="24" t="s">
        <v>7</v>
      </c>
      <c r="S459" s="24" t="n">
        <v>8</v>
      </c>
      <c r="T459" s="24" t="n">
        <v>8</v>
      </c>
      <c r="U459" s="24" t="n">
        <v>8</v>
      </c>
      <c r="V459" s="24" t="n">
        <v>8</v>
      </c>
      <c r="W459" s="24" t="n">
        <v>8</v>
      </c>
      <c r="X459" s="24" t="s">
        <v>7</v>
      </c>
      <c r="Y459" s="24" t="s">
        <v>7</v>
      </c>
      <c r="Z459" s="24" t="n">
        <v>8</v>
      </c>
      <c r="AA459" s="24" t="n">
        <v>8</v>
      </c>
      <c r="AB459" s="24" t="n">
        <v>8</v>
      </c>
      <c r="AC459" s="24" t="n">
        <v>7</v>
      </c>
      <c r="AD459" s="24" t="s">
        <v>7</v>
      </c>
      <c r="AE459" s="24" t="s">
        <v>7</v>
      </c>
      <c r="AF459" s="24" t="s">
        <v>7</v>
      </c>
      <c r="AG459" s="24" t="n">
        <v>8</v>
      </c>
      <c r="AH459" s="24" t="n">
        <v>8</v>
      </c>
      <c r="AI459" s="24" t="n">
        <v>8</v>
      </c>
      <c r="AJ459" s="24" t="n">
        <v>8</v>
      </c>
      <c r="AK459" s="24" t="n"/>
      <c r="AL459" s="24" t="n"/>
      <c r="AM459" s="25">
        <f>COUNT(H459:AL459)</f>
        <v/>
      </c>
      <c r="AN459" s="24" t="n"/>
      <c r="AO459" s="25">
        <f>COUNTIF(H459:AL459,"О")</f>
        <v/>
      </c>
      <c r="AP459" s="25">
        <f>COUNTIF(H459:AL459,"От")</f>
        <v/>
      </c>
      <c r="AQ459" s="25">
        <f>COUNTIF(H459:AL459,"Б")</f>
        <v/>
      </c>
      <c r="AR459" s="25">
        <f>COUNTIF(H459:AL459,"Н")</f>
        <v/>
      </c>
      <c r="AS459" s="24" t="n"/>
      <c r="AT459" s="25">
        <f>SUM(H459:AL459)</f>
        <v/>
      </c>
      <c r="AU459" s="24" t="n"/>
      <c r="AV459" s="25">
        <f>SUM(J459,K459,Q459,R459,X459,Y459,AD459,AE459,AF459)</f>
        <v/>
      </c>
      <c r="AW459" s="24" t="n"/>
    </row>
    <row r="460" spans="1:49" ht="15.75" customHeight="1" s="55">
      <c r="A460" s="24" t="n">
        <v>454</v>
      </c>
      <c r="B460" s="24" t="s">
        <v>244</v>
      </c>
      <c r="C460" s="24" t="s">
        <v>237</v>
      </c>
      <c r="D460" s="24" t="s">
        <v>60</v>
      </c>
      <c r="E460" s="24" t="s">
        <v>61</v>
      </c>
      <c r="F460" s="24" t="s">
        <v>32</v>
      </c>
      <c r="G460" s="24" t="s">
        <v>49</v>
      </c>
      <c r="H460" s="27" t="n">
        <v>8</v>
      </c>
      <c r="I460" s="27" t="n">
        <v>8</v>
      </c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  <c r="AA460" s="24" t="n"/>
      <c r="AB460" s="24" t="n"/>
      <c r="AC460" s="24" t="n"/>
      <c r="AD460" s="24" t="n"/>
      <c r="AE460" s="24" t="n"/>
      <c r="AF460" s="24" t="n"/>
      <c r="AG460" s="24" t="n"/>
      <c r="AH460" s="24" t="n"/>
      <c r="AI460" s="24" t="n"/>
      <c r="AJ460" s="24" t="n"/>
      <c r="AK460" s="24" t="n"/>
      <c r="AL460" s="24" t="n"/>
      <c r="AM460" s="25">
        <f>SUM(H460:AL460)/8</f>
        <v/>
      </c>
      <c r="AN460" s="24" t="n"/>
      <c r="AO460" s="24" t="n"/>
      <c r="AP460" s="24" t="n"/>
      <c r="AQ460" s="24" t="n"/>
      <c r="AR460" s="24" t="n"/>
      <c r="AS460" s="25">
        <f>COUNTIF(H460:AL460,"В")+SUM(H460:AL460)/8</f>
        <v/>
      </c>
      <c r="AT460" s="25">
        <f>SUM(H460:AL460)</f>
        <v/>
      </c>
      <c r="AU460" s="24" t="n"/>
      <c r="AV460" s="24" t="n"/>
      <c r="AW460" s="24" t="n"/>
    </row>
    <row r="461" spans="1:49">
      <c r="A461" s="26" t="n">
        <v>455</v>
      </c>
      <c r="B461" s="26" t="s">
        <v>244</v>
      </c>
      <c r="C461" s="26" t="s">
        <v>237</v>
      </c>
      <c r="D461" s="26" t="s">
        <v>60</v>
      </c>
      <c r="E461" s="26" t="s">
        <v>33</v>
      </c>
      <c r="F461" s="26" t="n"/>
      <c r="G461" s="26" t="n"/>
      <c r="H461" s="26" t="n">
        <v>8</v>
      </c>
      <c r="I461" s="26" t="n">
        <v>8</v>
      </c>
      <c r="J461" s="26" t="n">
        <v>0</v>
      </c>
      <c r="K461" s="26" t="n">
        <v>0</v>
      </c>
      <c r="L461" s="26" t="n">
        <v>8</v>
      </c>
      <c r="M461" s="26" t="n">
        <v>8</v>
      </c>
      <c r="N461" s="26" t="n">
        <v>8</v>
      </c>
      <c r="O461" s="26" t="n">
        <v>8</v>
      </c>
      <c r="P461" s="26" t="n">
        <v>8</v>
      </c>
      <c r="Q461" s="26" t="n">
        <v>0</v>
      </c>
      <c r="R461" s="26" t="n">
        <v>0</v>
      </c>
      <c r="S461" s="26" t="n">
        <v>8</v>
      </c>
      <c r="T461" s="26" t="n">
        <v>8</v>
      </c>
      <c r="U461" s="26" t="n">
        <v>8</v>
      </c>
      <c r="V461" s="26" t="n">
        <v>8</v>
      </c>
      <c r="W461" s="26" t="n">
        <v>8</v>
      </c>
      <c r="X461" s="26" t="n">
        <v>0</v>
      </c>
      <c r="Y461" s="26" t="n">
        <v>0</v>
      </c>
      <c r="Z461" s="26" t="n">
        <v>8</v>
      </c>
      <c r="AA461" s="26" t="n">
        <v>8</v>
      </c>
      <c r="AB461" s="26" t="n">
        <v>8</v>
      </c>
      <c r="AC461" s="26" t="n">
        <v>7</v>
      </c>
      <c r="AD461" s="26" t="n">
        <v>0</v>
      </c>
      <c r="AE461" s="26" t="n">
        <v>0</v>
      </c>
      <c r="AF461" s="26" t="n">
        <v>0</v>
      </c>
      <c r="AG461" s="26" t="n">
        <v>8</v>
      </c>
      <c r="AH461" s="26" t="n">
        <v>8</v>
      </c>
      <c r="AI461" s="26" t="n">
        <v>8</v>
      </c>
      <c r="AJ461" s="26" t="n">
        <v>8</v>
      </c>
      <c r="AK461" s="26" t="n"/>
      <c r="AL461" s="26" t="n"/>
      <c r="AM461" s="26">
        <f>COUNT(IF(SUM(J459)&gt;0,1,"FALSE"),IF(SUM(K459)&gt;0,1,"FALSE"),IF(SUM(L459)&gt;0,1,"FALSE"),IF(SUM(M459)&gt;0,1,"FALSE"),IF(SUM(N459)&gt;0,1,"FALSE"),IF(SUM(O459)&gt;0,1,"FALSE"),IF(SUM(P459)&gt;0,1,"FALSE"),IF(SUM(Q459)&gt;0,1,"FALSE"),IF(SUM(R459)&gt;0,1,"FALSE"),IF(SUM(S459)&gt;0,1,"FALSE"),IF(SUM(T459)&gt;0,1,"FALSE"),IF(SUM(U459)&gt;0,1,"FALSE"),IF(SUM(V459)&gt;0,1,"FALSE"),IF(SUM(W459)&gt;0,1,"FALSE"),IF(SUM(X459)&gt;0,1,"FALSE"),IF(SUM(Y459)&gt;0,1,"FALSE"),IF(SUM(Z459)&gt;0,1,"FALSE"),IF(SUM(AA459)&gt;0,1,"FALSE"),IF(SUM(AB459)&gt;0,1,"FALSE"),IF(SUM(AC459)&gt;0,1,"FALSE"),IF(SUM(AD459)&gt;0,1,"FALSE"),IF(SUM(AE459)&gt;0,1,"FALSE"),IF(SUM(AF459)&gt;0,1,"FALSE"),IF(SUM(AG459)&gt;0,1,"FALSE"),IF(SUM(AH459)&gt;0,1,"FALSE"),IF(SUM(AI459)&gt;0,1,"FALSE"),IF(SUM(AJ459)&gt;0,1,"FALSE"),IF(SUM(H460)&gt;0,1,"FALSE"),IF(SUM(I460)&gt;0,1,"FALSE"))</f>
        <v/>
      </c>
      <c r="AN461" s="26" t="n"/>
      <c r="AO461" s="26">
        <f>MAX(AO459:AO460)</f>
        <v/>
      </c>
      <c r="AP461" s="26">
        <f>MAX(AP459:AP460)</f>
        <v/>
      </c>
      <c r="AQ461" s="26">
        <f>MAX(AQ459:AQ460)</f>
        <v/>
      </c>
      <c r="AR461" s="26">
        <f>MAX(AR459:AR460)</f>
        <v/>
      </c>
      <c r="AS461" s="26">
        <f>SUM(AS459:AS460)</f>
        <v/>
      </c>
      <c r="AT461" s="26">
        <f>SUM(AT459:AT460)</f>
        <v/>
      </c>
      <c r="AU461" s="26">
        <f>SUM(AU459:AU460)</f>
        <v/>
      </c>
      <c r="AV461" s="26">
        <f>SUM(AV459:AV460)</f>
        <v/>
      </c>
      <c r="AW461" s="26">
        <f>SUM(AW459:AW460)</f>
        <v/>
      </c>
    </row>
    <row r="462" spans="1:49">
      <c r="A462" s="24" t="n">
        <v>456</v>
      </c>
      <c r="B462" s="24" t="s">
        <v>245</v>
      </c>
      <c r="C462" s="24" t="s">
        <v>246</v>
      </c>
      <c r="D462" s="24" t="s">
        <v>247</v>
      </c>
      <c r="E462" s="24" t="s">
        <v>43</v>
      </c>
      <c r="F462" s="24" t="s">
        <v>32</v>
      </c>
      <c r="G462" s="24" t="n"/>
      <c r="H462" s="24" t="n">
        <v>8</v>
      </c>
      <c r="I462" s="24" t="n">
        <v>7.9</v>
      </c>
      <c r="J462" s="24" t="s">
        <v>7</v>
      </c>
      <c r="K462" s="24" t="s">
        <v>7</v>
      </c>
      <c r="L462" s="24" t="n">
        <v>8</v>
      </c>
      <c r="M462" s="24" t="n">
        <v>6.23333</v>
      </c>
      <c r="N462" s="24" t="n">
        <v>5.58333</v>
      </c>
      <c r="O462" s="24" t="n"/>
      <c r="P462" s="24" t="n"/>
      <c r="Q462" s="24" t="s">
        <v>7</v>
      </c>
      <c r="R462" s="24" t="s">
        <v>7</v>
      </c>
      <c r="S462" s="24" t="n"/>
      <c r="T462" s="24" t="n"/>
      <c r="U462" s="24" t="n"/>
      <c r="V462" s="24" t="n"/>
      <c r="W462" s="24" t="n"/>
      <c r="X462" s="24" t="s">
        <v>7</v>
      </c>
      <c r="Y462" s="24" t="s">
        <v>7</v>
      </c>
      <c r="Z462" s="24" t="n"/>
      <c r="AA462" s="24" t="n"/>
      <c r="AB462" s="24" t="n"/>
      <c r="AC462" s="24" t="n"/>
      <c r="AD462" s="24" t="s">
        <v>7</v>
      </c>
      <c r="AE462" s="24" t="s">
        <v>7</v>
      </c>
      <c r="AF462" s="24" t="s">
        <v>7</v>
      </c>
      <c r="AG462" s="24" t="n"/>
      <c r="AH462" s="24" t="n"/>
      <c r="AI462" s="24" t="n"/>
      <c r="AJ462" s="24" t="n"/>
      <c r="AK462" s="24" t="n"/>
      <c r="AL462" s="24" t="n"/>
      <c r="AM462" s="25">
        <f>COUNT(H462:AL462)</f>
        <v/>
      </c>
      <c r="AN462" s="24" t="n"/>
      <c r="AO462" s="25">
        <f>COUNTIF(H462:AL462,"О")</f>
        <v/>
      </c>
      <c r="AP462" s="25">
        <f>COUNTIF(H462:AL462,"От")</f>
        <v/>
      </c>
      <c r="AQ462" s="25">
        <f>COUNTIF(H462:AL462,"Б")</f>
        <v/>
      </c>
      <c r="AR462" s="25">
        <f>COUNTIF(H462:AL462,"Н")</f>
        <v/>
      </c>
      <c r="AS462" s="24" t="n"/>
      <c r="AT462" s="25">
        <f>SUM(H462:AL462)</f>
        <v/>
      </c>
      <c r="AU462" s="24" t="n"/>
      <c r="AV462" s="25">
        <f>SUM(J462,K462,Q462,R462,X462,Y462,AD462,AE462,AF462)</f>
        <v/>
      </c>
      <c r="AW462" s="24" t="n"/>
    </row>
    <row r="463" spans="1:49" ht="15.75" customHeight="1" s="55">
      <c r="A463" s="24" t="n">
        <v>457</v>
      </c>
      <c r="B463" s="24" t="s">
        <v>245</v>
      </c>
      <c r="C463" s="24" t="s">
        <v>246</v>
      </c>
      <c r="D463" s="24" t="s">
        <v>247</v>
      </c>
      <c r="E463" s="24" t="s">
        <v>86</v>
      </c>
      <c r="F463" s="24" t="s">
        <v>32</v>
      </c>
      <c r="G463" s="24" t="n"/>
      <c r="H463" s="24" t="n"/>
      <c r="I463" s="27" t="n">
        <v>0.1</v>
      </c>
      <c r="J463" s="24" t="n"/>
      <c r="K463" s="24" t="n"/>
      <c r="L463" s="24" t="n"/>
      <c r="M463" s="27" t="n">
        <v>1.76667</v>
      </c>
      <c r="N463" s="27" t="n">
        <v>2.41667</v>
      </c>
      <c r="O463" s="27" t="n">
        <v>3.7037</v>
      </c>
      <c r="P463" s="27" t="n">
        <v>0.04444</v>
      </c>
      <c r="Q463" s="24" t="n"/>
      <c r="R463" s="24" t="n"/>
      <c r="S463" s="24" t="n"/>
      <c r="T463" s="27" t="n">
        <v>1.47619</v>
      </c>
      <c r="U463" s="27" t="n">
        <v>0.13358</v>
      </c>
      <c r="V463" s="27" t="n">
        <v>3.73272</v>
      </c>
      <c r="W463" s="27" t="n">
        <v>3.32367</v>
      </c>
      <c r="X463" s="24" t="n"/>
      <c r="Y463" s="24" t="n"/>
      <c r="Z463" s="27" t="n">
        <v>0.23748</v>
      </c>
      <c r="AA463" s="27" t="n">
        <v>3.62348</v>
      </c>
      <c r="AB463" s="27" t="n">
        <v>3.42378</v>
      </c>
      <c r="AC463" s="24" t="n"/>
      <c r="AD463" s="24" t="n"/>
      <c r="AE463" s="24" t="n"/>
      <c r="AF463" s="24" t="n"/>
      <c r="AG463" s="24" t="n"/>
      <c r="AH463" s="27" t="n">
        <v>2.83564</v>
      </c>
      <c r="AI463" s="27" t="n">
        <v>0.21826</v>
      </c>
      <c r="AJ463" s="27" t="n">
        <v>1.75848</v>
      </c>
      <c r="AK463" s="24" t="n"/>
      <c r="AL463" s="24" t="n"/>
      <c r="AM463" s="25">
        <f>COUNT(H463:AL463)</f>
        <v/>
      </c>
      <c r="AN463" s="24" t="n"/>
      <c r="AO463" s="24" t="n"/>
      <c r="AP463" s="24" t="n"/>
      <c r="AQ463" s="24" t="n"/>
      <c r="AR463" s="24" t="n"/>
      <c r="AS463" s="24" t="n"/>
      <c r="AT463" s="25">
        <f>SUM(H463:AL463)</f>
        <v/>
      </c>
      <c r="AU463" s="24" t="n"/>
      <c r="AV463" s="25">
        <f>SUM(J463,K463,Q463,R463,X463,Y463,AD463,AE463,AF463)</f>
        <v/>
      </c>
      <c r="AW463" s="24" t="n"/>
    </row>
    <row r="464" spans="1:49" ht="15.75" customHeight="1" s="55">
      <c r="A464" s="24" t="n">
        <v>458</v>
      </c>
      <c r="B464" s="24" t="s">
        <v>245</v>
      </c>
      <c r="C464" s="24" t="s">
        <v>246</v>
      </c>
      <c r="D464" s="24" t="s">
        <v>247</v>
      </c>
      <c r="E464" s="24" t="s">
        <v>65</v>
      </c>
      <c r="F464" s="24" t="s">
        <v>32</v>
      </c>
      <c r="G464" s="24" t="n"/>
      <c r="H464" s="24" t="n"/>
      <c r="I464" s="24" t="n"/>
      <c r="J464" s="24" t="n"/>
      <c r="K464" s="24" t="n"/>
      <c r="L464" s="24" t="n"/>
      <c r="M464" s="24" t="n"/>
      <c r="N464" s="24" t="n"/>
      <c r="O464" s="27" t="n">
        <v>4.2963</v>
      </c>
      <c r="P464" s="27" t="n">
        <v>7.95556</v>
      </c>
      <c r="Q464" s="24" t="n"/>
      <c r="R464" s="24" t="n"/>
      <c r="S464" s="27" t="n">
        <v>7.84136</v>
      </c>
      <c r="T464" s="27" t="n">
        <v>6.52381</v>
      </c>
      <c r="U464" s="27" t="n">
        <v>7.86642</v>
      </c>
      <c r="V464" s="27" t="n">
        <v>4.26728</v>
      </c>
      <c r="W464" s="27" t="n">
        <v>1.4686</v>
      </c>
      <c r="X464" s="24" t="n"/>
      <c r="Y464" s="24" t="n"/>
      <c r="Z464" s="27" t="n">
        <v>7.76252</v>
      </c>
      <c r="AA464" s="27" t="n">
        <v>4.37652</v>
      </c>
      <c r="AB464" s="27" t="n">
        <v>4.57622</v>
      </c>
      <c r="AC464" s="27" t="n">
        <v>7</v>
      </c>
      <c r="AD464" s="24" t="n"/>
      <c r="AE464" s="24" t="n"/>
      <c r="AF464" s="24" t="n"/>
      <c r="AG464" s="27" t="n">
        <v>8</v>
      </c>
      <c r="AH464" s="27" t="n">
        <v>3.34257</v>
      </c>
      <c r="AI464" s="27" t="n">
        <v>4.25603</v>
      </c>
      <c r="AJ464" s="27" t="n">
        <v>5.16689</v>
      </c>
      <c r="AK464" s="24" t="n"/>
      <c r="AL464" s="24" t="n"/>
      <c r="AM464" s="25">
        <f>COUNT(H464:AL464)</f>
        <v/>
      </c>
      <c r="AN464" s="24" t="n"/>
      <c r="AO464" s="24" t="n"/>
      <c r="AP464" s="24" t="n"/>
      <c r="AQ464" s="24" t="n"/>
      <c r="AR464" s="24" t="n"/>
      <c r="AS464" s="24" t="n"/>
      <c r="AT464" s="25">
        <f>SUM(H464:AL464)</f>
        <v/>
      </c>
      <c r="AU464" s="24" t="n"/>
      <c r="AV464" s="25">
        <f>SUM(J464,K464,Q464,R464,X464,Y464,AD464,AE464,AF464)</f>
        <v/>
      </c>
      <c r="AW464" s="24" t="n"/>
    </row>
    <row r="465" spans="1:49" ht="15.75" customHeight="1" s="55">
      <c r="A465" s="24" t="n">
        <v>459</v>
      </c>
      <c r="B465" s="24" t="s">
        <v>245</v>
      </c>
      <c r="C465" s="24" t="s">
        <v>246</v>
      </c>
      <c r="D465" s="24" t="s">
        <v>247</v>
      </c>
      <c r="E465" s="24" t="s">
        <v>61</v>
      </c>
      <c r="F465" s="24" t="s">
        <v>32</v>
      </c>
      <c r="G465" s="24" t="n"/>
      <c r="H465" s="24" t="n"/>
      <c r="I465" s="24" t="n"/>
      <c r="J465" s="24" t="n"/>
      <c r="K465" s="24" t="n"/>
      <c r="L465" s="24" t="n"/>
      <c r="M465" s="24" t="n"/>
      <c r="N465" s="24" t="n"/>
      <c r="O465" s="24" t="n"/>
      <c r="P465" s="24" t="n"/>
      <c r="Q465" s="24" t="n"/>
      <c r="R465" s="24" t="n"/>
      <c r="S465" s="27" t="n">
        <v>0.15864</v>
      </c>
      <c r="T465" s="24" t="n"/>
      <c r="U465" s="24" t="n"/>
      <c r="V465" s="24" t="n"/>
      <c r="W465" s="24" t="n"/>
      <c r="X465" s="24" t="n"/>
      <c r="Y465" s="24" t="n"/>
      <c r="Z465" s="24" t="n"/>
      <c r="AA465" s="24" t="n"/>
      <c r="AB465" s="24" t="n"/>
      <c r="AC465" s="24" t="n"/>
      <c r="AD465" s="24" t="n"/>
      <c r="AE465" s="24" t="n"/>
      <c r="AF465" s="24" t="n"/>
      <c r="AG465" s="24" t="n"/>
      <c r="AH465" s="24" t="n"/>
      <c r="AI465" s="24" t="n"/>
      <c r="AJ465" s="24" t="n"/>
      <c r="AK465" s="24" t="n"/>
      <c r="AL465" s="24" t="n"/>
      <c r="AM465" s="25">
        <f>COUNT(H465:AL465)</f>
        <v/>
      </c>
      <c r="AN465" s="24" t="n"/>
      <c r="AO465" s="24" t="n"/>
      <c r="AP465" s="24" t="n"/>
      <c r="AQ465" s="24" t="n"/>
      <c r="AR465" s="24" t="n"/>
      <c r="AS465" s="24" t="n"/>
      <c r="AT465" s="25">
        <f>SUM(H465:AL465)</f>
        <v/>
      </c>
      <c r="AU465" s="24" t="n"/>
      <c r="AV465" s="25">
        <f>SUM(J465,K465,Q465,R465,X465,Y465,AD465,AE465,AF465)</f>
        <v/>
      </c>
      <c r="AW465" s="24" t="n"/>
    </row>
    <row r="466" spans="1:49" ht="15.75" customHeight="1" s="55">
      <c r="A466" s="24" t="n">
        <v>460</v>
      </c>
      <c r="B466" s="24" t="s">
        <v>245</v>
      </c>
      <c r="C466" s="24" t="s">
        <v>246</v>
      </c>
      <c r="D466" s="24" t="s">
        <v>247</v>
      </c>
      <c r="E466" s="24" t="s">
        <v>87</v>
      </c>
      <c r="F466" s="24" t="s">
        <v>32</v>
      </c>
      <c r="G466" s="24" t="n"/>
      <c r="H466" s="24" t="n"/>
      <c r="I466" s="24" t="n"/>
      <c r="J466" s="24" t="n"/>
      <c r="K466" s="24" t="n"/>
      <c r="L466" s="24" t="n"/>
      <c r="M466" s="24" t="n"/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7" t="n">
        <v>3.20773</v>
      </c>
      <c r="X466" s="24" t="n"/>
      <c r="Y466" s="24" t="n"/>
      <c r="Z466" s="24" t="n"/>
      <c r="AA466" s="24" t="n"/>
      <c r="AB466" s="24" t="n"/>
      <c r="AC466" s="24" t="n"/>
      <c r="AD466" s="24" t="n"/>
      <c r="AE466" s="24" t="n"/>
      <c r="AF466" s="24" t="n"/>
      <c r="AG466" s="24" t="n"/>
      <c r="AH466" s="27" t="n">
        <v>1.82178</v>
      </c>
      <c r="AI466" s="27" t="n">
        <v>3.52571</v>
      </c>
      <c r="AJ466" s="27" t="n">
        <v>1.07463</v>
      </c>
      <c r="AK466" s="24" t="n"/>
      <c r="AL466" s="24" t="n"/>
      <c r="AM466" s="25">
        <f>COUNT(H466:AL466)</f>
        <v/>
      </c>
      <c r="AN466" s="24" t="n"/>
      <c r="AO466" s="24" t="n"/>
      <c r="AP466" s="24" t="n"/>
      <c r="AQ466" s="24" t="n"/>
      <c r="AR466" s="24" t="n"/>
      <c r="AS466" s="24" t="n"/>
      <c r="AT466" s="25">
        <f>SUM(H466:AL466)</f>
        <v/>
      </c>
      <c r="AU466" s="24" t="n"/>
      <c r="AV466" s="25">
        <f>SUM(J466,K466,Q466,R466,X466,Y466,AD466,AE466,AF466)</f>
        <v/>
      </c>
      <c r="AW466" s="24" t="n"/>
    </row>
    <row r="467" spans="1:49">
      <c r="A467" s="26" t="n">
        <v>461</v>
      </c>
      <c r="B467" s="26" t="s">
        <v>245</v>
      </c>
      <c r="C467" s="26" t="s">
        <v>246</v>
      </c>
      <c r="D467" s="26" t="s">
        <v>247</v>
      </c>
      <c r="E467" s="26" t="s">
        <v>33</v>
      </c>
      <c r="F467" s="26" t="n"/>
      <c r="G467" s="26" t="n"/>
      <c r="H467" s="26" t="n">
        <v>8</v>
      </c>
      <c r="I467" s="26" t="n">
        <v>8</v>
      </c>
      <c r="J467" s="26" t="n">
        <v>0</v>
      </c>
      <c r="K467" s="26" t="n">
        <v>0</v>
      </c>
      <c r="L467" s="26" t="n">
        <v>8</v>
      </c>
      <c r="M467" s="26" t="n">
        <v>8</v>
      </c>
      <c r="N467" s="26" t="n">
        <v>8</v>
      </c>
      <c r="O467" s="26" t="n">
        <v>8</v>
      </c>
      <c r="P467" s="26" t="n">
        <v>8</v>
      </c>
      <c r="Q467" s="26" t="n">
        <v>0</v>
      </c>
      <c r="R467" s="26" t="n">
        <v>0</v>
      </c>
      <c r="S467" s="26" t="n">
        <v>8</v>
      </c>
      <c r="T467" s="26" t="n">
        <v>8</v>
      </c>
      <c r="U467" s="26" t="n">
        <v>8</v>
      </c>
      <c r="V467" s="26" t="n">
        <v>8</v>
      </c>
      <c r="W467" s="26" t="n">
        <v>8</v>
      </c>
      <c r="X467" s="26" t="n">
        <v>0</v>
      </c>
      <c r="Y467" s="26" t="n">
        <v>0</v>
      </c>
      <c r="Z467" s="26" t="n">
        <v>8</v>
      </c>
      <c r="AA467" s="26" t="n">
        <v>8</v>
      </c>
      <c r="AB467" s="26" t="n">
        <v>8</v>
      </c>
      <c r="AC467" s="26" t="n">
        <v>7</v>
      </c>
      <c r="AD467" s="26" t="n">
        <v>0</v>
      </c>
      <c r="AE467" s="26" t="n">
        <v>0</v>
      </c>
      <c r="AF467" s="26" t="n">
        <v>0</v>
      </c>
      <c r="AG467" s="26" t="n">
        <v>8</v>
      </c>
      <c r="AH467" s="26" t="n">
        <v>8</v>
      </c>
      <c r="AI467" s="26" t="n">
        <v>8</v>
      </c>
      <c r="AJ467" s="26" t="n">
        <v>8</v>
      </c>
      <c r="AK467" s="26" t="n"/>
      <c r="AL467" s="26" t="n"/>
      <c r="AM467" s="26">
        <f>COUNT(IF(SUM(H462)&gt;0,1,"FALSE"),IF(SUM(I463,I462)&gt;0,1,"FALSE"),IF(SUM(J462)&gt;0,1,"FALSE"),IF(SUM(K462)&gt;0,1,"FALSE"),IF(SUM(L462)&gt;0,1,"FALSE"),IF(SUM(M463,M462)&gt;0,1,"FALSE"),IF(SUM(N463,N462)&gt;0,1,"FALSE"),IF(SUM(O463,O462,O464)&gt;0,1,"FALSE"),IF(SUM(P462,P464,P463)&gt;0,1,"FALSE"),IF(SUM(Q462,Q464)&gt;0,1,"FALSE"),IF(SUM(R464,R462)&gt;0,1,"FALSE"),IF(SUM(S464,S462,S465)&gt;0,1,"FALSE"),IF(SUM(T463,T462,T464)&gt;0,1,"FALSE"),IF(SUM(U463,U464,U462)&gt;0,1,"FALSE"),IF(SUM(V463,V462,V464)&gt;0,1,"FALSE"),IF(SUM(W462,W463,W466,W464)&gt;0,1,"FALSE"),IF(SUM(X462,X464)&gt;0,1,"FALSE"),IF(SUM(Y464,Y462)&gt;0,1,"FALSE"),IF(SUM(Z463,Z464,Z462)&gt;0,1,"FALSE"),IF(SUM(AA462,AA464,AA463)&gt;0,1,"FALSE"),IF(SUM(AB464,AB463,AB462)&gt;0,1,"FALSE"),IF(SUM(AC464,AC462)&gt;0,1,"FALSE"),IF(SUM(AD464,AD462)&gt;0,1,"FALSE"),IF(SUM(AE464,AE462)&gt;0,1,"FALSE"),IF(SUM(AF462,AF464)&gt;0,1,"FALSE"),IF(SUM(AG464,AG462)&gt;0,1,"FALSE"),IF(SUM(AH466,AH463,AH462,AH464)&gt;0,1,"FALSE"),IF(SUM(AI466,AI462,AI464,AI463)&gt;0,1,"FALSE"),IF(SUM(AJ466,AJ462,AJ463,AJ464)&gt;0,1,"FALSE"))</f>
        <v/>
      </c>
      <c r="AN467" s="26" t="n"/>
      <c r="AO467" s="26">
        <f>MAX(AO462:AO466)</f>
        <v/>
      </c>
      <c r="AP467" s="26">
        <f>MAX(AP462:AP466)</f>
        <v/>
      </c>
      <c r="AQ467" s="26">
        <f>MAX(AQ462:AQ466)</f>
        <v/>
      </c>
      <c r="AR467" s="26">
        <f>MAX(AR462:AR466)</f>
        <v/>
      </c>
      <c r="AS467" s="26">
        <f>SUM(AS462:AS466)</f>
        <v/>
      </c>
      <c r="AT467" s="26">
        <f>SUM(AT462:AT466)</f>
        <v/>
      </c>
      <c r="AU467" s="26">
        <f>SUM(AU462:AU466)</f>
        <v/>
      </c>
      <c r="AV467" s="26">
        <f>SUM(AV462:AV466)</f>
        <v/>
      </c>
      <c r="AW467" s="26">
        <f>SUM(AW462:AW466)</f>
        <v/>
      </c>
    </row>
    <row r="468" spans="1:49">
      <c r="A468" s="24" t="n">
        <v>462</v>
      </c>
      <c r="B468" s="24" t="s">
        <v>70</v>
      </c>
      <c r="C468" s="24" t="s">
        <v>74</v>
      </c>
      <c r="D468" s="24" t="s">
        <v>72</v>
      </c>
      <c r="E468" s="24" t="s">
        <v>43</v>
      </c>
      <c r="F468" s="24" t="s">
        <v>32</v>
      </c>
      <c r="G468" s="24" t="n"/>
      <c r="H468" s="24" t="n"/>
      <c r="I468" s="24" t="n"/>
      <c r="J468" s="24" t="s">
        <v>7</v>
      </c>
      <c r="K468" s="24" t="s">
        <v>7</v>
      </c>
      <c r="L468" s="24" t="n"/>
      <c r="M468" s="24" t="n"/>
      <c r="N468" s="24" t="n"/>
      <c r="O468" s="24" t="n"/>
      <c r="P468" s="24" t="n"/>
      <c r="Q468" s="24" t="n"/>
      <c r="R468" s="24" t="n"/>
      <c r="S468" s="24" t="n"/>
      <c r="T468" s="24" t="n"/>
      <c r="U468" s="24" t="n"/>
      <c r="V468" s="24" t="n"/>
      <c r="W468" s="24" t="n"/>
      <c r="X468" s="24" t="n"/>
      <c r="Y468" s="24" t="n"/>
      <c r="Z468" s="24" t="n"/>
      <c r="AA468" s="24" t="n"/>
      <c r="AB468" s="24" t="n"/>
      <c r="AC468" s="24" t="n"/>
      <c r="AD468" s="24" t="n"/>
      <c r="AE468" s="24" t="n"/>
      <c r="AF468" s="24" t="n"/>
      <c r="AG468" s="24" t="n"/>
      <c r="AH468" s="24" t="n"/>
      <c r="AI468" s="24" t="n"/>
      <c r="AJ468" s="24" t="n"/>
      <c r="AK468" s="24" t="n"/>
      <c r="AL468" s="24" t="n"/>
      <c r="AM468" s="25">
        <f>COUNT(H468:AL468)</f>
        <v/>
      </c>
      <c r="AN468" s="24" t="n"/>
      <c r="AO468" s="25">
        <f>COUNTIF(H468:AL468,"О")</f>
        <v/>
      </c>
      <c r="AP468" s="25">
        <f>COUNTIF(H468:AL468,"От")</f>
        <v/>
      </c>
      <c r="AQ468" s="25">
        <f>COUNTIF(H468:AL468,"Б")</f>
        <v/>
      </c>
      <c r="AR468" s="25">
        <f>COUNTIF(H468:AL468,"Н")</f>
        <v/>
      </c>
      <c r="AS468" s="24" t="n"/>
      <c r="AT468" s="25">
        <f>SUM(H468:AL468)</f>
        <v/>
      </c>
      <c r="AU468" s="24" t="n"/>
      <c r="AV468" s="25">
        <f>SUM(J468,K468,Q468,R468,X468,Y468,AD468,AE468,AF468)</f>
        <v/>
      </c>
      <c r="AW468" s="24" t="n"/>
    </row>
    <row r="469" spans="1:49">
      <c r="A469" s="24" t="n">
        <v>463</v>
      </c>
      <c r="B469" s="24" t="s">
        <v>70</v>
      </c>
      <c r="C469" s="24" t="s">
        <v>74</v>
      </c>
      <c r="D469" s="24" t="s">
        <v>72</v>
      </c>
      <c r="E469" s="24" t="s">
        <v>90</v>
      </c>
      <c r="F469" s="24" t="s">
        <v>32</v>
      </c>
      <c r="G469" s="24" t="n"/>
      <c r="H469" s="24" t="n"/>
      <c r="I469" s="24" t="n"/>
      <c r="J469" s="24" t="n"/>
      <c r="K469" s="24" t="n"/>
      <c r="L469" s="24" t="n"/>
      <c r="M469" s="24" t="n"/>
      <c r="N469" s="24" t="n"/>
      <c r="O469" s="24" t="n"/>
      <c r="P469" s="24" t="n"/>
      <c r="Q469" s="24" t="n"/>
      <c r="R469" s="24" t="n"/>
      <c r="S469" s="24" t="n"/>
      <c r="T469" s="24" t="n"/>
      <c r="U469" s="24" t="n"/>
      <c r="V469" s="24" t="n"/>
      <c r="W469" s="24" t="n"/>
      <c r="X469" s="24" t="n"/>
      <c r="Y469" s="24" t="n"/>
      <c r="Z469" s="24" t="n"/>
      <c r="AA469" s="24" t="n"/>
      <c r="AB469" s="24" t="n"/>
      <c r="AC469" s="24" t="n"/>
      <c r="AD469" s="24" t="n"/>
      <c r="AE469" s="24" t="n"/>
      <c r="AF469" s="24" t="n"/>
      <c r="AG469" s="24" t="n"/>
      <c r="AH469" s="24" t="n"/>
      <c r="AI469" s="24" t="n"/>
      <c r="AJ469" s="24" t="n"/>
      <c r="AK469" s="24" t="n"/>
      <c r="AL469" s="24" t="n"/>
      <c r="AM469" s="25">
        <f>COUNT(H469:AL469)</f>
        <v/>
      </c>
      <c r="AN469" s="24" t="n"/>
      <c r="AO469" s="24" t="n"/>
      <c r="AP469" s="24" t="n"/>
      <c r="AQ469" s="24" t="n"/>
      <c r="AR469" s="24" t="n"/>
      <c r="AS469" s="24" t="n"/>
      <c r="AT469" s="25">
        <f>SUM(H469:AL469)</f>
        <v/>
      </c>
      <c r="AU469" s="24" t="n"/>
      <c r="AV469" s="25">
        <f>SUM(J469,K469,Q469,R469,X469,Y469,AD469,AE469,AF469)</f>
        <v/>
      </c>
      <c r="AW469" s="24" t="n"/>
    </row>
    <row r="470" spans="1:49">
      <c r="A470" s="24" t="n">
        <v>464</v>
      </c>
      <c r="B470" s="24" t="s">
        <v>70</v>
      </c>
      <c r="C470" s="24" t="s">
        <v>74</v>
      </c>
      <c r="D470" s="24" t="s">
        <v>72</v>
      </c>
      <c r="E470" s="24" t="s">
        <v>65</v>
      </c>
      <c r="F470" s="24" t="s">
        <v>32</v>
      </c>
      <c r="G470" s="24" t="n"/>
      <c r="H470" s="24" t="n"/>
      <c r="I470" s="24" t="n"/>
      <c r="J470" s="24" t="n"/>
      <c r="K470" s="24" t="n"/>
      <c r="L470" s="24" t="n"/>
      <c r="M470" s="24" t="n"/>
      <c r="N470" s="24" t="n"/>
      <c r="O470" s="24" t="n"/>
      <c r="P470" s="24" t="n"/>
      <c r="Q470" s="24" t="n"/>
      <c r="R470" s="24" t="n"/>
      <c r="S470" s="24" t="n"/>
      <c r="T470" s="24" t="n"/>
      <c r="U470" s="24" t="n"/>
      <c r="V470" s="24" t="n"/>
      <c r="W470" s="24" t="n"/>
      <c r="X470" s="24" t="n"/>
      <c r="Y470" s="24" t="n"/>
      <c r="Z470" s="24" t="n"/>
      <c r="AA470" s="24" t="n"/>
      <c r="AB470" s="24" t="n"/>
      <c r="AC470" s="24" t="n"/>
      <c r="AD470" s="24" t="n"/>
      <c r="AE470" s="24" t="n"/>
      <c r="AF470" s="24" t="n"/>
      <c r="AG470" s="24" t="n"/>
      <c r="AH470" s="24" t="n"/>
      <c r="AI470" s="24" t="n"/>
      <c r="AJ470" s="24" t="n"/>
      <c r="AK470" s="24" t="n"/>
      <c r="AL470" s="24" t="n"/>
      <c r="AM470" s="25">
        <f>COUNT(H470:AL470)</f>
        <v/>
      </c>
      <c r="AN470" s="24" t="n"/>
      <c r="AO470" s="24" t="n"/>
      <c r="AP470" s="24" t="n"/>
      <c r="AQ470" s="24" t="n"/>
      <c r="AR470" s="24" t="n"/>
      <c r="AS470" s="24" t="n"/>
      <c r="AT470" s="25">
        <f>SUM(H470:AL470)</f>
        <v/>
      </c>
      <c r="AU470" s="24" t="n"/>
      <c r="AV470" s="25">
        <f>SUM(J470,K470,Q470,R470,X470,Y470,AD470,AE470,AF470)</f>
        <v/>
      </c>
      <c r="AW470" s="24" t="n"/>
    </row>
    <row r="471" spans="1:49">
      <c r="A471" s="24" t="n">
        <v>465</v>
      </c>
      <c r="B471" s="24" t="s">
        <v>70</v>
      </c>
      <c r="C471" s="24" t="s">
        <v>74</v>
      </c>
      <c r="D471" s="24" t="s">
        <v>72</v>
      </c>
      <c r="E471" s="24" t="s">
        <v>86</v>
      </c>
      <c r="F471" s="24" t="s">
        <v>32</v>
      </c>
      <c r="G471" s="2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  <c r="AA471" s="24" t="n"/>
      <c r="AB471" s="24" t="n"/>
      <c r="AC471" s="24" t="n"/>
      <c r="AD471" s="24" t="n"/>
      <c r="AE471" s="24" t="n"/>
      <c r="AF471" s="24" t="n"/>
      <c r="AG471" s="24" t="n"/>
      <c r="AH471" s="24" t="n"/>
      <c r="AI471" s="24" t="n"/>
      <c r="AJ471" s="24" t="n"/>
      <c r="AK471" s="24" t="n"/>
      <c r="AL471" s="24" t="n"/>
      <c r="AM471" s="25">
        <f>COUNT(H471:AL471)</f>
        <v/>
      </c>
      <c r="AN471" s="24" t="n"/>
      <c r="AO471" s="24" t="n"/>
      <c r="AP471" s="24" t="n"/>
      <c r="AQ471" s="24" t="n"/>
      <c r="AR471" s="24" t="n"/>
      <c r="AS471" s="24" t="n"/>
      <c r="AT471" s="25">
        <f>SUM(H471:AL471)</f>
        <v/>
      </c>
      <c r="AU471" s="24" t="n"/>
      <c r="AV471" s="25">
        <f>SUM(J471,K471,Q471,R471,X471,Y471,AD471,AE471,AF471)</f>
        <v/>
      </c>
      <c r="AW471" s="24" t="n"/>
    </row>
    <row r="472" spans="1:49">
      <c r="A472" s="24" t="n">
        <v>466</v>
      </c>
      <c r="B472" s="24" t="s">
        <v>70</v>
      </c>
      <c r="C472" s="24" t="s">
        <v>74</v>
      </c>
      <c r="D472" s="24" t="s">
        <v>72</v>
      </c>
      <c r="E472" s="24" t="s">
        <v>87</v>
      </c>
      <c r="F472" s="24" t="s">
        <v>32</v>
      </c>
      <c r="G472" s="24" t="n"/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  <c r="AA472" s="24" t="n"/>
      <c r="AB472" s="24" t="n"/>
      <c r="AC472" s="24" t="n"/>
      <c r="AD472" s="24" t="n"/>
      <c r="AE472" s="24" t="n"/>
      <c r="AF472" s="24" t="n"/>
      <c r="AG472" s="24" t="n"/>
      <c r="AH472" s="24" t="n"/>
      <c r="AI472" s="24" t="n"/>
      <c r="AJ472" s="24" t="n"/>
      <c r="AK472" s="24" t="n"/>
      <c r="AL472" s="24" t="n"/>
      <c r="AM472" s="25">
        <f>COUNT(H472:AL472)</f>
        <v/>
      </c>
      <c r="AN472" s="24" t="n"/>
      <c r="AO472" s="24" t="n"/>
      <c r="AP472" s="24" t="n"/>
      <c r="AQ472" s="24" t="n"/>
      <c r="AR472" s="24" t="n"/>
      <c r="AS472" s="24" t="n"/>
      <c r="AT472" s="25">
        <f>SUM(H472:AL472)</f>
        <v/>
      </c>
      <c r="AU472" s="24" t="n"/>
      <c r="AV472" s="25">
        <f>SUM(J472,K472,Q472,R472,X472,Y472,AD472,AE472,AF472)</f>
        <v/>
      </c>
      <c r="AW472" s="24" t="n"/>
    </row>
    <row r="473" spans="1:49">
      <c r="A473" s="24" t="n">
        <v>467</v>
      </c>
      <c r="B473" s="24" t="s">
        <v>70</v>
      </c>
      <c r="C473" s="24" t="s">
        <v>74</v>
      </c>
      <c r="D473" s="24" t="s">
        <v>72</v>
      </c>
      <c r="E473" s="24" t="s">
        <v>83</v>
      </c>
      <c r="F473" s="24" t="s">
        <v>32</v>
      </c>
      <c r="G473" s="2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  <c r="AA473" s="24" t="n"/>
      <c r="AB473" s="24" t="n"/>
      <c r="AC473" s="24" t="n"/>
      <c r="AD473" s="24" t="n"/>
      <c r="AE473" s="24" t="n"/>
      <c r="AF473" s="24" t="n"/>
      <c r="AG473" s="24" t="n"/>
      <c r="AH473" s="24" t="n"/>
      <c r="AI473" s="24" t="n"/>
      <c r="AJ473" s="24" t="n"/>
      <c r="AK473" s="24" t="n"/>
      <c r="AL473" s="24" t="n"/>
      <c r="AM473" s="25">
        <f>COUNT(H473:AL473)</f>
        <v/>
      </c>
      <c r="AN473" s="24" t="n"/>
      <c r="AO473" s="24" t="n"/>
      <c r="AP473" s="24" t="n"/>
      <c r="AQ473" s="24" t="n"/>
      <c r="AR473" s="24" t="n"/>
      <c r="AS473" s="24" t="n"/>
      <c r="AT473" s="25">
        <f>SUM(H473:AL473)</f>
        <v/>
      </c>
      <c r="AU473" s="24" t="n"/>
      <c r="AV473" s="25">
        <f>SUM(J473,K473,Q473,R473,X473,Y473,AD473,AE473,AF473)</f>
        <v/>
      </c>
      <c r="AW473" s="24" t="n"/>
    </row>
    <row r="474" spans="1:49">
      <c r="A474" s="24" t="n">
        <v>468</v>
      </c>
      <c r="B474" s="24" t="s">
        <v>70</v>
      </c>
      <c r="C474" s="24" t="s">
        <v>74</v>
      </c>
      <c r="D474" s="24" t="s">
        <v>72</v>
      </c>
      <c r="E474" s="24" t="s">
        <v>79</v>
      </c>
      <c r="F474" s="24" t="s">
        <v>32</v>
      </c>
      <c r="G474" s="24" t="n"/>
      <c r="H474" s="24" t="n"/>
      <c r="I474" s="24" t="n"/>
      <c r="J474" s="24" t="n"/>
      <c r="K474" s="24" t="n"/>
      <c r="L474" s="24" t="n"/>
      <c r="M474" s="24" t="n"/>
      <c r="N474" s="24" t="n"/>
      <c r="O474" s="24" t="n"/>
      <c r="P474" s="24" t="n"/>
      <c r="Q474" s="24" t="n"/>
      <c r="R474" s="24" t="n"/>
      <c r="S474" s="24" t="n"/>
      <c r="T474" s="24" t="n"/>
      <c r="U474" s="24" t="n"/>
      <c r="V474" s="24" t="n"/>
      <c r="W474" s="24" t="n"/>
      <c r="X474" s="24" t="n"/>
      <c r="Y474" s="24" t="n"/>
      <c r="Z474" s="24" t="n"/>
      <c r="AA474" s="24" t="n"/>
      <c r="AB474" s="24" t="n"/>
      <c r="AC474" s="24" t="n"/>
      <c r="AD474" s="24" t="n"/>
      <c r="AE474" s="24" t="n"/>
      <c r="AF474" s="24" t="n"/>
      <c r="AG474" s="24" t="n"/>
      <c r="AH474" s="24" t="n"/>
      <c r="AI474" s="24" t="n"/>
      <c r="AJ474" s="24" t="n"/>
      <c r="AK474" s="24" t="n"/>
      <c r="AL474" s="24" t="n"/>
      <c r="AM474" s="25">
        <f>COUNT(H474:AL474)</f>
        <v/>
      </c>
      <c r="AN474" s="24" t="n"/>
      <c r="AO474" s="24" t="n"/>
      <c r="AP474" s="24" t="n"/>
      <c r="AQ474" s="24" t="n"/>
      <c r="AR474" s="24" t="n"/>
      <c r="AS474" s="24" t="n"/>
      <c r="AT474" s="25">
        <f>SUM(H474:AL474)</f>
        <v/>
      </c>
      <c r="AU474" s="24" t="n"/>
      <c r="AV474" s="25">
        <f>SUM(J474,K474,Q474,R474,X474,Y474,AD474,AE474,AF474)</f>
        <v/>
      </c>
      <c r="AW474" s="24" t="n"/>
    </row>
    <row r="475" spans="1:49">
      <c r="A475" s="24" t="n">
        <v>469</v>
      </c>
      <c r="B475" s="24" t="s">
        <v>70</v>
      </c>
      <c r="C475" s="24" t="s">
        <v>74</v>
      </c>
      <c r="D475" s="24" t="s">
        <v>72</v>
      </c>
      <c r="E475" s="24" t="s">
        <v>76</v>
      </c>
      <c r="F475" s="24" t="s">
        <v>32</v>
      </c>
      <c r="G475" s="24" t="n"/>
      <c r="H475" s="24" t="n"/>
      <c r="I475" s="24" t="n"/>
      <c r="J475" s="24" t="n"/>
      <c r="K475" s="24" t="n"/>
      <c r="L475" s="24" t="n"/>
      <c r="M475" s="24" t="n"/>
      <c r="N475" s="24" t="n"/>
      <c r="O475" s="24" t="n"/>
      <c r="P475" s="24" t="n"/>
      <c r="Q475" s="24" t="n"/>
      <c r="R475" s="24" t="n"/>
      <c r="S475" s="24" t="n"/>
      <c r="T475" s="24" t="n"/>
      <c r="U475" s="24" t="n"/>
      <c r="V475" s="24" t="n"/>
      <c r="W475" s="24" t="n"/>
      <c r="X475" s="24" t="n"/>
      <c r="Y475" s="24" t="n"/>
      <c r="Z475" s="24" t="n"/>
      <c r="AA475" s="24" t="n"/>
      <c r="AB475" s="24" t="n"/>
      <c r="AC475" s="24" t="n"/>
      <c r="AD475" s="24" t="n"/>
      <c r="AE475" s="24" t="n"/>
      <c r="AF475" s="24" t="n"/>
      <c r="AG475" s="24" t="n"/>
      <c r="AH475" s="24" t="n"/>
      <c r="AI475" s="24" t="n"/>
      <c r="AJ475" s="24" t="n"/>
      <c r="AK475" s="24" t="n"/>
      <c r="AL475" s="24" t="n"/>
      <c r="AM475" s="25">
        <f>COUNT(H475:AL475)</f>
        <v/>
      </c>
      <c r="AN475" s="24" t="n"/>
      <c r="AO475" s="24" t="n"/>
      <c r="AP475" s="24" t="n"/>
      <c r="AQ475" s="24" t="n"/>
      <c r="AR475" s="24" t="n"/>
      <c r="AS475" s="24" t="n"/>
      <c r="AT475" s="25">
        <f>SUM(H475:AL475)</f>
        <v/>
      </c>
      <c r="AU475" s="24" t="n"/>
      <c r="AV475" s="25">
        <f>SUM(J475,K475,Q475,R475,X475,Y475,AD475,AE475,AF475)</f>
        <v/>
      </c>
      <c r="AW475" s="24" t="n"/>
    </row>
    <row r="476" spans="1:49">
      <c r="A476" s="24" t="n">
        <v>470</v>
      </c>
      <c r="B476" s="24" t="s">
        <v>70</v>
      </c>
      <c r="C476" s="24" t="s">
        <v>74</v>
      </c>
      <c r="D476" s="24" t="s">
        <v>72</v>
      </c>
      <c r="E476" s="24" t="s">
        <v>81</v>
      </c>
      <c r="F476" s="24" t="s">
        <v>32</v>
      </c>
      <c r="G476" s="24" t="n"/>
      <c r="H476" s="24" t="n"/>
      <c r="I476" s="24" t="n"/>
      <c r="J476" s="24" t="n"/>
      <c r="K476" s="24" t="n"/>
      <c r="L476" s="24" t="n"/>
      <c r="M476" s="24" t="n"/>
      <c r="N476" s="24" t="n"/>
      <c r="O476" s="24" t="n"/>
      <c r="P476" s="24" t="n"/>
      <c r="Q476" s="24" t="n"/>
      <c r="R476" s="24" t="n"/>
      <c r="S476" s="24" t="n"/>
      <c r="T476" s="24" t="n"/>
      <c r="U476" s="24" t="n"/>
      <c r="V476" s="24" t="n"/>
      <c r="W476" s="24" t="n"/>
      <c r="X476" s="24" t="n"/>
      <c r="Y476" s="24" t="n"/>
      <c r="Z476" s="24" t="n"/>
      <c r="AA476" s="24" t="n"/>
      <c r="AB476" s="24" t="n"/>
      <c r="AC476" s="24" t="n"/>
      <c r="AD476" s="24" t="n"/>
      <c r="AE476" s="24" t="n"/>
      <c r="AF476" s="24" t="n"/>
      <c r="AG476" s="24" t="n"/>
      <c r="AH476" s="24" t="n"/>
      <c r="AI476" s="24" t="n"/>
      <c r="AJ476" s="24" t="n"/>
      <c r="AK476" s="24" t="n"/>
      <c r="AL476" s="24" t="n"/>
      <c r="AM476" s="25">
        <f>COUNT(H476:AL476)</f>
        <v/>
      </c>
      <c r="AN476" s="24" t="n"/>
      <c r="AO476" s="24" t="n"/>
      <c r="AP476" s="24" t="n"/>
      <c r="AQ476" s="24" t="n"/>
      <c r="AR476" s="24" t="n"/>
      <c r="AS476" s="24" t="n"/>
      <c r="AT476" s="25">
        <f>SUM(H476:AL476)</f>
        <v/>
      </c>
      <c r="AU476" s="24" t="n"/>
      <c r="AV476" s="25">
        <f>SUM(J476,K476,Q476,R476,X476,Y476,AD476,AE476,AF476)</f>
        <v/>
      </c>
      <c r="AW476" s="24" t="n"/>
    </row>
    <row r="477" spans="1:49">
      <c r="A477" s="24" t="n">
        <v>471</v>
      </c>
      <c r="B477" s="24" t="s">
        <v>70</v>
      </c>
      <c r="C477" s="24" t="s">
        <v>74</v>
      </c>
      <c r="D477" s="24" t="s">
        <v>72</v>
      </c>
      <c r="E477" s="24" t="s">
        <v>88</v>
      </c>
      <c r="F477" s="24" t="s">
        <v>32</v>
      </c>
      <c r="G477" s="24" t="n"/>
      <c r="H477" s="24" t="n"/>
      <c r="I477" s="24" t="n"/>
      <c r="J477" s="24" t="n"/>
      <c r="K477" s="24" t="n"/>
      <c r="L477" s="24" t="n"/>
      <c r="M477" s="24" t="n"/>
      <c r="N477" s="24" t="n"/>
      <c r="O477" s="24" t="n"/>
      <c r="P477" s="24" t="n"/>
      <c r="Q477" s="24" t="n"/>
      <c r="R477" s="24" t="n"/>
      <c r="S477" s="24" t="n"/>
      <c r="T477" s="24" t="n"/>
      <c r="U477" s="24" t="n"/>
      <c r="V477" s="24" t="n"/>
      <c r="W477" s="24" t="n"/>
      <c r="X477" s="24" t="n"/>
      <c r="Y477" s="24" t="n"/>
      <c r="Z477" s="24" t="n"/>
      <c r="AA477" s="24" t="n"/>
      <c r="AB477" s="24" t="n"/>
      <c r="AC477" s="24" t="n"/>
      <c r="AD477" s="24" t="n"/>
      <c r="AE477" s="24" t="n"/>
      <c r="AF477" s="24" t="n"/>
      <c r="AG477" s="24" t="n"/>
      <c r="AH477" s="24" t="n"/>
      <c r="AI477" s="24" t="n"/>
      <c r="AJ477" s="24" t="n"/>
      <c r="AK477" s="24" t="n"/>
      <c r="AL477" s="24" t="n"/>
      <c r="AM477" s="25">
        <f>COUNT(H477:AL477)</f>
        <v/>
      </c>
      <c r="AN477" s="24" t="n"/>
      <c r="AO477" s="24" t="n"/>
      <c r="AP477" s="24" t="n"/>
      <c r="AQ477" s="24" t="n"/>
      <c r="AR477" s="24" t="n"/>
      <c r="AS477" s="24" t="n"/>
      <c r="AT477" s="25">
        <f>SUM(H477:AL477)</f>
        <v/>
      </c>
      <c r="AU477" s="24" t="n"/>
      <c r="AV477" s="25">
        <f>SUM(J477,K477,Q477,R477,X477,Y477,AD477,AE477,AF477)</f>
        <v/>
      </c>
      <c r="AW477" s="24" t="n"/>
    </row>
    <row r="478" spans="1:49">
      <c r="A478" s="24" t="n">
        <v>472</v>
      </c>
      <c r="B478" s="24" t="s">
        <v>70</v>
      </c>
      <c r="C478" s="24" t="s">
        <v>74</v>
      </c>
      <c r="D478" s="24" t="s">
        <v>72</v>
      </c>
      <c r="E478" s="24" t="s">
        <v>56</v>
      </c>
      <c r="F478" s="24" t="s">
        <v>32</v>
      </c>
      <c r="G478" s="24" t="n"/>
      <c r="H478" s="24" t="n"/>
      <c r="I478" s="24" t="n"/>
      <c r="J478" s="24" t="n"/>
      <c r="K478" s="24" t="n"/>
      <c r="L478" s="24" t="n"/>
      <c r="M478" s="24" t="n"/>
      <c r="N478" s="24" t="n"/>
      <c r="O478" s="24" t="n"/>
      <c r="P478" s="24" t="n"/>
      <c r="Q478" s="24" t="n"/>
      <c r="R478" s="24" t="n"/>
      <c r="S478" s="24" t="n"/>
      <c r="T478" s="24" t="n"/>
      <c r="U478" s="24" t="n"/>
      <c r="V478" s="24" t="n"/>
      <c r="W478" s="24" t="n"/>
      <c r="X478" s="24" t="n"/>
      <c r="Y478" s="24" t="n"/>
      <c r="Z478" s="24" t="n"/>
      <c r="AA478" s="24" t="n"/>
      <c r="AB478" s="24" t="n"/>
      <c r="AC478" s="24" t="n"/>
      <c r="AD478" s="24" t="n"/>
      <c r="AE478" s="24" t="n"/>
      <c r="AF478" s="24" t="n"/>
      <c r="AG478" s="24" t="n"/>
      <c r="AH478" s="24" t="n"/>
      <c r="AI478" s="24" t="n"/>
      <c r="AJ478" s="24" t="n"/>
      <c r="AK478" s="24" t="n"/>
      <c r="AL478" s="24" t="n"/>
      <c r="AM478" s="25">
        <f>COUNT(H478:AL478)</f>
        <v/>
      </c>
      <c r="AN478" s="24" t="n"/>
      <c r="AO478" s="24" t="n"/>
      <c r="AP478" s="24" t="n"/>
      <c r="AQ478" s="24" t="n"/>
      <c r="AR478" s="24" t="n"/>
      <c r="AS478" s="24" t="n"/>
      <c r="AT478" s="25">
        <f>SUM(H478:AL478)</f>
        <v/>
      </c>
      <c r="AU478" s="24" t="n"/>
      <c r="AV478" s="25">
        <f>SUM(J478,K478,Q478,R478,X478,Y478,AD478,AE478,AF478)</f>
        <v/>
      </c>
      <c r="AW478" s="24" t="n"/>
    </row>
    <row r="479" spans="1:49">
      <c r="A479" s="24" t="n">
        <v>473</v>
      </c>
      <c r="B479" s="24" t="s">
        <v>70</v>
      </c>
      <c r="C479" s="24" t="s">
        <v>74</v>
      </c>
      <c r="D479" s="24" t="s">
        <v>72</v>
      </c>
      <c r="E479" s="24" t="s">
        <v>61</v>
      </c>
      <c r="F479" s="24" t="s">
        <v>32</v>
      </c>
      <c r="G479" s="24" t="n"/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  <c r="AA479" s="24" t="n"/>
      <c r="AB479" s="24" t="n"/>
      <c r="AC479" s="24" t="n"/>
      <c r="AD479" s="24" t="n"/>
      <c r="AE479" s="24" t="n"/>
      <c r="AF479" s="24" t="n"/>
      <c r="AG479" s="24" t="n"/>
      <c r="AH479" s="24" t="n"/>
      <c r="AI479" s="24" t="n"/>
      <c r="AJ479" s="24" t="n"/>
      <c r="AK479" s="24" t="n"/>
      <c r="AL479" s="24" t="n"/>
      <c r="AM479" s="25">
        <f>COUNT(H479:AL479)</f>
        <v/>
      </c>
      <c r="AN479" s="24" t="n"/>
      <c r="AO479" s="24" t="n"/>
      <c r="AP479" s="24" t="n"/>
      <c r="AQ479" s="24" t="n"/>
      <c r="AR479" s="24" t="n"/>
      <c r="AS479" s="24" t="n"/>
      <c r="AT479" s="25">
        <f>SUM(H479:AL479)</f>
        <v/>
      </c>
      <c r="AU479" s="24" t="n"/>
      <c r="AV479" s="25">
        <f>SUM(J479,K479,Q479,R479,X479,Y479,AD479,AE479,AF479)</f>
        <v/>
      </c>
      <c r="AW479" s="24" t="n"/>
    </row>
    <row r="480" spans="1:49">
      <c r="A480" s="24" t="n">
        <v>474</v>
      </c>
      <c r="B480" s="24" t="s">
        <v>70</v>
      </c>
      <c r="C480" s="24" t="s">
        <v>74</v>
      </c>
      <c r="D480" s="24" t="s">
        <v>72</v>
      </c>
      <c r="E480" s="24" t="s">
        <v>85</v>
      </c>
      <c r="F480" s="24" t="s">
        <v>32</v>
      </c>
      <c r="G480" s="2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  <c r="AA480" s="24" t="n"/>
      <c r="AB480" s="24" t="n"/>
      <c r="AC480" s="24" t="n"/>
      <c r="AD480" s="24" t="n"/>
      <c r="AE480" s="24" t="n"/>
      <c r="AF480" s="24" t="n"/>
      <c r="AG480" s="24" t="n"/>
      <c r="AH480" s="24" t="n"/>
      <c r="AI480" s="24" t="n"/>
      <c r="AJ480" s="24" t="n"/>
      <c r="AK480" s="24" t="n"/>
      <c r="AL480" s="24" t="n"/>
      <c r="AM480" s="25">
        <f>COUNT(H480:AL480)</f>
        <v/>
      </c>
      <c r="AN480" s="24" t="n"/>
      <c r="AO480" s="24" t="n"/>
      <c r="AP480" s="24" t="n"/>
      <c r="AQ480" s="24" t="n"/>
      <c r="AR480" s="24" t="n"/>
      <c r="AS480" s="24" t="n"/>
      <c r="AT480" s="25">
        <f>SUM(H480:AL480)</f>
        <v/>
      </c>
      <c r="AU480" s="24" t="n"/>
      <c r="AV480" s="25">
        <f>SUM(J480,K480,Q480,R480,X480,Y480,AD480,AE480,AF480)</f>
        <v/>
      </c>
      <c r="AW480" s="24" t="n"/>
    </row>
    <row r="481" spans="1:49">
      <c r="A481" s="24" t="n">
        <v>475</v>
      </c>
      <c r="B481" s="24" t="s">
        <v>70</v>
      </c>
      <c r="C481" s="24" t="s">
        <v>74</v>
      </c>
      <c r="D481" s="24" t="s">
        <v>72</v>
      </c>
      <c r="E481" s="24" t="s">
        <v>82</v>
      </c>
      <c r="F481" s="24" t="s">
        <v>32</v>
      </c>
      <c r="G481" s="24" t="n"/>
      <c r="H481" s="24" t="n"/>
      <c r="I481" s="24" t="n"/>
      <c r="J481" s="24" t="n"/>
      <c r="K481" s="24" t="n"/>
      <c r="L481" s="24" t="n"/>
      <c r="M481" s="24" t="n"/>
      <c r="N481" s="24" t="n"/>
      <c r="O481" s="24" t="n"/>
      <c r="P481" s="24" t="n"/>
      <c r="Q481" s="24" t="n"/>
      <c r="R481" s="24" t="n"/>
      <c r="S481" s="24" t="n"/>
      <c r="T481" s="24" t="n"/>
      <c r="U481" s="24" t="n"/>
      <c r="V481" s="24" t="n"/>
      <c r="W481" s="24" t="n"/>
      <c r="X481" s="24" t="n"/>
      <c r="Y481" s="24" t="n"/>
      <c r="Z481" s="24" t="n"/>
      <c r="AA481" s="24" t="n"/>
      <c r="AB481" s="24" t="n"/>
      <c r="AC481" s="24" t="n"/>
      <c r="AD481" s="24" t="n"/>
      <c r="AE481" s="24" t="n"/>
      <c r="AF481" s="24" t="n"/>
      <c r="AG481" s="24" t="n"/>
      <c r="AH481" s="24" t="n"/>
      <c r="AI481" s="24" t="n"/>
      <c r="AJ481" s="24" t="n"/>
      <c r="AK481" s="24" t="n"/>
      <c r="AL481" s="24" t="n"/>
      <c r="AM481" s="25">
        <f>COUNT(H481:AL481)</f>
        <v/>
      </c>
      <c r="AN481" s="24" t="n"/>
      <c r="AO481" s="24" t="n"/>
      <c r="AP481" s="24" t="n"/>
      <c r="AQ481" s="24" t="n"/>
      <c r="AR481" s="24" t="n"/>
      <c r="AS481" s="24" t="n"/>
      <c r="AT481" s="25">
        <f>SUM(H481:AL481)</f>
        <v/>
      </c>
      <c r="AU481" s="24" t="n"/>
      <c r="AV481" s="25">
        <f>SUM(J481,K481,Q481,R481,X481,Y481,AD481,AE481,AF481)</f>
        <v/>
      </c>
      <c r="AW481" s="24" t="n"/>
    </row>
    <row r="482" spans="1:49" ht="15.75" customHeight="1" s="55">
      <c r="A482" s="24" t="n">
        <v>476</v>
      </c>
      <c r="B482" s="24" t="s">
        <v>70</v>
      </c>
      <c r="C482" s="24" t="s">
        <v>74</v>
      </c>
      <c r="D482" s="24" t="s">
        <v>72</v>
      </c>
      <c r="E482" s="24" t="s">
        <v>90</v>
      </c>
      <c r="F482" s="24" t="s">
        <v>32</v>
      </c>
      <c r="G482" s="24" t="s">
        <v>49</v>
      </c>
      <c r="H482" s="27" t="n">
        <v>8</v>
      </c>
      <c r="I482" s="27" t="n">
        <v>8</v>
      </c>
      <c r="J482" s="24" t="n"/>
      <c r="K482" s="24" t="n"/>
      <c r="L482" s="24" t="n"/>
      <c r="M482" s="24" t="n"/>
      <c r="N482" s="24" t="n"/>
      <c r="O482" s="24" t="n"/>
      <c r="P482" s="24" t="n"/>
      <c r="Q482" s="24" t="n"/>
      <c r="R482" s="24" t="n"/>
      <c r="S482" s="24" t="n"/>
      <c r="T482" s="24" t="n"/>
      <c r="U482" s="24" t="n"/>
      <c r="V482" s="24" t="n"/>
      <c r="W482" s="24" t="n"/>
      <c r="X482" s="24" t="n"/>
      <c r="Y482" s="24" t="n"/>
      <c r="Z482" s="24" t="n"/>
      <c r="AA482" s="24" t="n"/>
      <c r="AB482" s="24" t="n"/>
      <c r="AC482" s="24" t="n"/>
      <c r="AD482" s="24" t="n"/>
      <c r="AE482" s="24" t="n"/>
      <c r="AF482" s="24" t="n"/>
      <c r="AG482" s="24" t="n"/>
      <c r="AH482" s="24" t="n"/>
      <c r="AI482" s="24" t="n"/>
      <c r="AJ482" s="24" t="n"/>
      <c r="AK482" s="24" t="n"/>
      <c r="AL482" s="24" t="n"/>
      <c r="AM482" s="25">
        <f>SUM(H482:AL482)/8</f>
        <v/>
      </c>
      <c r="AN482" s="24" t="n"/>
      <c r="AO482" s="24" t="n"/>
      <c r="AP482" s="24" t="n"/>
      <c r="AQ482" s="24" t="n"/>
      <c r="AR482" s="24" t="n"/>
      <c r="AS482" s="25">
        <f>COUNTIF(H482:AL482,"В")+SUM(H482:AL482)/8</f>
        <v/>
      </c>
      <c r="AT482" s="25">
        <f>SUM(H482:AL482)</f>
        <v/>
      </c>
      <c r="AU482" s="24" t="n"/>
      <c r="AV482" s="24" t="n"/>
      <c r="AW482" s="24" t="n"/>
    </row>
    <row r="483" spans="1:49" ht="15.75" customHeight="1" s="55">
      <c r="A483" s="24" t="n">
        <v>477</v>
      </c>
      <c r="B483" s="24" t="s">
        <v>70</v>
      </c>
      <c r="C483" s="24" t="s">
        <v>74</v>
      </c>
      <c r="D483" s="24" t="s">
        <v>72</v>
      </c>
      <c r="E483" s="24" t="s">
        <v>69</v>
      </c>
      <c r="F483" s="24" t="s">
        <v>32</v>
      </c>
      <c r="G483" s="24" t="n"/>
      <c r="H483" s="24" t="n"/>
      <c r="I483" s="24" t="n"/>
      <c r="J483" s="24" t="n"/>
      <c r="K483" s="24" t="n"/>
      <c r="L483" s="27" t="n">
        <v>2.5</v>
      </c>
      <c r="M483" s="24" t="n"/>
      <c r="N483" s="24" t="n"/>
      <c r="O483" s="24" t="n"/>
      <c r="P483" s="24" t="n"/>
      <c r="Q483" s="24" t="n"/>
      <c r="R483" s="24" t="n"/>
      <c r="S483" s="24" t="n"/>
      <c r="T483" s="24" t="n"/>
      <c r="U483" s="24" t="n"/>
      <c r="V483" s="24" t="n"/>
      <c r="W483" s="24" t="n"/>
      <c r="X483" s="24" t="n"/>
      <c r="Y483" s="24" t="n"/>
      <c r="Z483" s="24" t="n"/>
      <c r="AA483" s="24" t="n"/>
      <c r="AB483" s="24" t="n"/>
      <c r="AC483" s="24" t="n"/>
      <c r="AD483" s="24" t="n"/>
      <c r="AE483" s="24" t="n"/>
      <c r="AF483" s="24" t="n"/>
      <c r="AG483" s="24" t="n"/>
      <c r="AH483" s="24" t="n"/>
      <c r="AI483" s="24" t="n"/>
      <c r="AJ483" s="24" t="n"/>
      <c r="AK483" s="24" t="n"/>
      <c r="AL483" s="24" t="n"/>
      <c r="AM483" s="25">
        <f>COUNT(H483:AL483)</f>
        <v/>
      </c>
      <c r="AN483" s="24" t="n"/>
      <c r="AO483" s="24" t="n"/>
      <c r="AP483" s="24" t="n"/>
      <c r="AQ483" s="24" t="n"/>
      <c r="AR483" s="24" t="n"/>
      <c r="AS483" s="24" t="n"/>
      <c r="AT483" s="25">
        <f>SUM(H483:AL483)</f>
        <v/>
      </c>
      <c r="AU483" s="24" t="n"/>
      <c r="AV483" s="25">
        <f>SUM(J483,K483,Q483,R483,X483,Y483,AD483,AE483,AF483)</f>
        <v/>
      </c>
      <c r="AW483" s="24" t="n"/>
    </row>
    <row r="484" spans="1:49" ht="15.75" customHeight="1" s="55">
      <c r="A484" s="24" t="n">
        <v>478</v>
      </c>
      <c r="B484" s="24" t="s">
        <v>70</v>
      </c>
      <c r="C484" s="24" t="s">
        <v>74</v>
      </c>
      <c r="D484" s="24" t="s">
        <v>72</v>
      </c>
      <c r="E484" s="24" t="s">
        <v>69</v>
      </c>
      <c r="F484" s="24" t="s">
        <v>48</v>
      </c>
      <c r="G484" s="24" t="n"/>
      <c r="H484" s="24" t="n"/>
      <c r="I484" s="24" t="n"/>
      <c r="J484" s="24" t="n"/>
      <c r="K484" s="24" t="n"/>
      <c r="L484" s="27" t="n">
        <v>2</v>
      </c>
      <c r="M484" s="27" t="n">
        <v>3</v>
      </c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  <c r="AA484" s="24" t="n"/>
      <c r="AB484" s="24" t="n"/>
      <c r="AC484" s="24" t="n"/>
      <c r="AD484" s="24" t="n"/>
      <c r="AE484" s="24" t="n"/>
      <c r="AF484" s="24" t="n"/>
      <c r="AG484" s="24" t="n"/>
      <c r="AH484" s="24" t="n"/>
      <c r="AI484" s="24" t="n"/>
      <c r="AJ484" s="24" t="n"/>
      <c r="AK484" s="24" t="n"/>
      <c r="AL484" s="24" t="n"/>
      <c r="AM484" s="24" t="n"/>
      <c r="AN484" s="25">
        <f>COUNT(H484:AL484)</f>
        <v/>
      </c>
      <c r="AO484" s="24" t="n"/>
      <c r="AP484" s="24" t="n"/>
      <c r="AQ484" s="24" t="n"/>
      <c r="AR484" s="24" t="n"/>
      <c r="AS484" s="24" t="n"/>
      <c r="AT484" s="24" t="n"/>
      <c r="AU484" s="25">
        <f>SUM(H484:AL484)</f>
        <v/>
      </c>
      <c r="AV484" s="24" t="n"/>
      <c r="AW484" s="25">
        <f>SUM(J484,K484,Q484,R484,X484,Y484,AD484,AE484,AF484)</f>
        <v/>
      </c>
    </row>
    <row r="485" spans="1:49" ht="15.75" customHeight="1" s="55">
      <c r="A485" s="24" t="n">
        <v>479</v>
      </c>
      <c r="B485" s="24" t="s">
        <v>70</v>
      </c>
      <c r="C485" s="24" t="s">
        <v>74</v>
      </c>
      <c r="D485" s="24" t="s">
        <v>72</v>
      </c>
      <c r="E485" s="24" t="s">
        <v>69</v>
      </c>
      <c r="F485" s="24" t="s">
        <v>32</v>
      </c>
      <c r="G485" s="24" t="s">
        <v>49</v>
      </c>
      <c r="H485" s="24" t="n"/>
      <c r="I485" s="24" t="n"/>
      <c r="J485" s="24" t="n"/>
      <c r="K485" s="24" t="n"/>
      <c r="L485" s="27" t="n">
        <v>8</v>
      </c>
      <c r="M485" s="27" t="n">
        <v>8</v>
      </c>
      <c r="N485" s="27" t="n">
        <v>8</v>
      </c>
      <c r="O485" s="27" t="n">
        <v>8</v>
      </c>
      <c r="P485" s="27" t="n">
        <v>8</v>
      </c>
      <c r="Q485" s="27" t="s">
        <v>7</v>
      </c>
      <c r="R485" s="27" t="s">
        <v>7</v>
      </c>
      <c r="S485" s="27" t="n">
        <v>8</v>
      </c>
      <c r="T485" s="27" t="n">
        <v>8</v>
      </c>
      <c r="U485" s="27" t="n">
        <v>8</v>
      </c>
      <c r="V485" s="27" t="n">
        <v>8</v>
      </c>
      <c r="W485" s="27" t="n">
        <v>8</v>
      </c>
      <c r="X485" s="27" t="s">
        <v>7</v>
      </c>
      <c r="Y485" s="27" t="s">
        <v>7</v>
      </c>
      <c r="Z485" s="27" t="n">
        <v>8</v>
      </c>
      <c r="AA485" s="27" t="n">
        <v>8</v>
      </c>
      <c r="AB485" s="27" t="n">
        <v>8</v>
      </c>
      <c r="AC485" s="27" t="n">
        <v>7</v>
      </c>
      <c r="AD485" s="27" t="s">
        <v>7</v>
      </c>
      <c r="AE485" s="27" t="s">
        <v>7</v>
      </c>
      <c r="AF485" s="27" t="s">
        <v>7</v>
      </c>
      <c r="AG485" s="27" t="n">
        <v>8</v>
      </c>
      <c r="AH485" s="27" t="n">
        <v>8</v>
      </c>
      <c r="AI485" s="27" t="n">
        <v>8</v>
      </c>
      <c r="AJ485" s="27" t="n">
        <v>8</v>
      </c>
      <c r="AK485" s="24" t="n"/>
      <c r="AL485" s="24" t="n"/>
      <c r="AM485" s="25">
        <f>SUM(H485:AL485)/8</f>
        <v/>
      </c>
      <c r="AN485" s="24" t="n"/>
      <c r="AO485" s="24" t="n"/>
      <c r="AP485" s="24" t="n"/>
      <c r="AQ485" s="24" t="n"/>
      <c r="AR485" s="24" t="n"/>
      <c r="AS485" s="25">
        <f>COUNTIF(H485:AL485,"В")+SUM(H485:AL485)/8</f>
        <v/>
      </c>
      <c r="AT485" s="25">
        <f>SUM(H485:AL485)</f>
        <v/>
      </c>
      <c r="AU485" s="24" t="n"/>
      <c r="AV485" s="24" t="n"/>
      <c r="AW485" s="24" t="n"/>
    </row>
    <row r="486" spans="1:49">
      <c r="A486" s="26" t="n">
        <v>480</v>
      </c>
      <c r="B486" s="26" t="s">
        <v>70</v>
      </c>
      <c r="C486" s="26" t="s">
        <v>74</v>
      </c>
      <c r="D486" s="26" t="s">
        <v>72</v>
      </c>
      <c r="E486" s="26" t="s">
        <v>33</v>
      </c>
      <c r="F486" s="26" t="n"/>
      <c r="G486" s="26" t="n"/>
      <c r="H486" s="26" t="n">
        <v>8</v>
      </c>
      <c r="I486" s="26" t="n">
        <v>8</v>
      </c>
      <c r="J486" s="26" t="n">
        <v>0</v>
      </c>
      <c r="K486" s="26" t="n">
        <v>0</v>
      </c>
      <c r="L486" s="26" t="n">
        <v>12.5</v>
      </c>
      <c r="M486" s="26" t="n">
        <v>11</v>
      </c>
      <c r="N486" s="26" t="n">
        <v>8</v>
      </c>
      <c r="O486" s="26" t="n">
        <v>8</v>
      </c>
      <c r="P486" s="26" t="n">
        <v>8</v>
      </c>
      <c r="Q486" s="26" t="n">
        <v>0</v>
      </c>
      <c r="R486" s="26" t="n">
        <v>0</v>
      </c>
      <c r="S486" s="26" t="n">
        <v>8</v>
      </c>
      <c r="T486" s="26" t="n">
        <v>8</v>
      </c>
      <c r="U486" s="26" t="n">
        <v>8</v>
      </c>
      <c r="V486" s="26" t="n">
        <v>8</v>
      </c>
      <c r="W486" s="26" t="n">
        <v>8</v>
      </c>
      <c r="X486" s="26" t="n">
        <v>0</v>
      </c>
      <c r="Y486" s="26" t="n">
        <v>0</v>
      </c>
      <c r="Z486" s="26" t="n">
        <v>8</v>
      </c>
      <c r="AA486" s="26" t="n">
        <v>8</v>
      </c>
      <c r="AB486" s="26" t="n">
        <v>8</v>
      </c>
      <c r="AC486" s="26" t="n">
        <v>7</v>
      </c>
      <c r="AD486" s="26" t="n">
        <v>0</v>
      </c>
      <c r="AE486" s="26" t="n">
        <v>0</v>
      </c>
      <c r="AF486" s="26" t="n">
        <v>0</v>
      </c>
      <c r="AG486" s="26" t="n">
        <v>8</v>
      </c>
      <c r="AH486" s="26" t="n">
        <v>8</v>
      </c>
      <c r="AI486" s="26" t="n">
        <v>8</v>
      </c>
      <c r="AJ486" s="26" t="n">
        <v>8</v>
      </c>
      <c r="AK486" s="26" t="n"/>
      <c r="AL486" s="26" t="n"/>
      <c r="AM486" s="26">
        <f>COUNT(IF(SUM(J468,J473,J476,J480,J471,J472,J469,J477,J481,J478,J479,J475,J470,J474)&gt;0,1,"FALSE"),IF(SUM(K480,K475,K474,K473,K476,K481,K470,K468,K477,K472,K469,K471,K478,K479)&gt;0,1,"FALSE"),IF(SUM(H482)&gt;0,1,"FALSE"),IF(SUM(I482)&gt;0,1,"FALSE"),IF(SUM(L483,L485)&gt;0,1,"FALSE"),IF(SUM(M485)&gt;0,1,"FALSE"),IF(SUM(N485)&gt;0,1,"FALSE"),IF(SUM(O485)&gt;0,1,"FALSE"),IF(SUM(P485)&gt;0,1,"FALSE"),IF(SUM(Q485)&gt;0,1,"FALSE"),IF(SUM(R485)&gt;0,1,"FALSE"),IF(SUM(S485)&gt;0,1,"FALSE"),IF(SUM(T485)&gt;0,1,"FALSE"),IF(SUM(U485)&gt;0,1,"FALSE"),IF(SUM(V485)&gt;0,1,"FALSE"),IF(SUM(W485)&gt;0,1,"FALSE"),IF(SUM(X485)&gt;0,1,"FALSE"),IF(SUM(Y485)&gt;0,1,"FALSE"),IF(SUM(Z485)&gt;0,1,"FALSE"),IF(SUM(AA485)&gt;0,1,"FALSE"),IF(SUM(AB485)&gt;0,1,"FALSE"),IF(SUM(AC485)&gt;0,1,"FALSE"),IF(SUM(AD485)&gt;0,1,"FALSE"),IF(SUM(AE485)&gt;0,1,"FALSE"),IF(SUM(AF485)&gt;0,1,"FALSE"),IF(SUM(AG485)&gt;0,1,"FALSE"),IF(SUM(AH485)&gt;0,1,"FALSE"),IF(SUM(AI485)&gt;0,1,"FALSE"),IF(SUM(AJ485)&gt;0,1,"FALSE"))</f>
        <v/>
      </c>
      <c r="AN486" s="26">
        <f>COUNT(IF(SUM(L484)&gt;0,1,"FALSE"),IF(SUM(M484)&gt;0,1,"FALSE"))</f>
        <v/>
      </c>
      <c r="AO486" s="26">
        <f>MAX(AO468:AO485)</f>
        <v/>
      </c>
      <c r="AP486" s="26">
        <f>MAX(AP468:AP485)</f>
        <v/>
      </c>
      <c r="AQ486" s="26">
        <f>MAX(AQ468:AQ485)</f>
        <v/>
      </c>
      <c r="AR486" s="26">
        <f>MAX(AR468:AR485)</f>
        <v/>
      </c>
      <c r="AS486" s="26">
        <f>SUM(AS468:AS485)</f>
        <v/>
      </c>
      <c r="AT486" s="26">
        <f>SUM(AT468:AT485)</f>
        <v/>
      </c>
      <c r="AU486" s="26">
        <f>SUM(AU468:AU485)</f>
        <v/>
      </c>
      <c r="AV486" s="26">
        <f>SUM(AV468:AV485)</f>
        <v/>
      </c>
      <c r="AW486" s="26">
        <f>SUM(AW468:AW485)</f>
        <v/>
      </c>
    </row>
    <row r="487" spans="1:49" ht="15.75" customHeight="1" s="55">
      <c r="A487" s="24" t="n">
        <v>481</v>
      </c>
      <c r="B487" s="24" t="s">
        <v>98</v>
      </c>
      <c r="C487" s="24" t="s">
        <v>74</v>
      </c>
      <c r="D487" s="24" t="s">
        <v>72</v>
      </c>
      <c r="E487" s="24" t="s">
        <v>43</v>
      </c>
      <c r="F487" s="24" t="s">
        <v>32</v>
      </c>
      <c r="G487" s="24" t="n"/>
      <c r="H487" s="24" t="n"/>
      <c r="I487" s="24" t="n"/>
      <c r="J487" s="24" t="n"/>
      <c r="K487" s="24" t="n"/>
      <c r="L487" s="24" t="n">
        <v>8</v>
      </c>
      <c r="M487" s="27" t="s">
        <v>75</v>
      </c>
      <c r="N487" s="27" t="s">
        <v>75</v>
      </c>
      <c r="O487" s="27" t="s">
        <v>75</v>
      </c>
      <c r="P487" s="27" t="s">
        <v>75</v>
      </c>
      <c r="Q487" s="24" t="s">
        <v>7</v>
      </c>
      <c r="R487" s="24" t="s">
        <v>7</v>
      </c>
      <c r="S487" s="24" t="n">
        <v>8</v>
      </c>
      <c r="T487" s="24" t="n">
        <v>8</v>
      </c>
      <c r="U487" s="24" t="n"/>
      <c r="V487" s="24" t="n">
        <v>8</v>
      </c>
      <c r="W487" s="24" t="n">
        <v>8</v>
      </c>
      <c r="X487" s="24" t="s">
        <v>7</v>
      </c>
      <c r="Y487" s="24" t="s">
        <v>7</v>
      </c>
      <c r="Z487" s="24" t="n">
        <v>8</v>
      </c>
      <c r="AA487" s="24" t="n">
        <v>8</v>
      </c>
      <c r="AB487" s="24" t="n">
        <v>8</v>
      </c>
      <c r="AC487" s="24" t="n">
        <v>7</v>
      </c>
      <c r="AD487" s="24" t="s">
        <v>7</v>
      </c>
      <c r="AE487" s="24" t="s">
        <v>7</v>
      </c>
      <c r="AF487" s="24" t="s">
        <v>7</v>
      </c>
      <c r="AG487" s="24" t="n">
        <v>3.11667</v>
      </c>
      <c r="AH487" s="24" t="n">
        <v>2.31667</v>
      </c>
      <c r="AI487" s="24" t="n">
        <v>1.28333</v>
      </c>
      <c r="AJ487" s="24" t="n">
        <v>8</v>
      </c>
      <c r="AK487" s="24" t="n"/>
      <c r="AL487" s="24" t="n"/>
      <c r="AM487" s="25">
        <f>COUNT(H487:AL487)</f>
        <v/>
      </c>
      <c r="AN487" s="24" t="n"/>
      <c r="AO487" s="25">
        <f>COUNTIF(H487:AL487,"О")</f>
        <v/>
      </c>
      <c r="AP487" s="25">
        <f>COUNTIF(H487:AL487,"От")</f>
        <v/>
      </c>
      <c r="AQ487" s="25">
        <f>COUNTIF(H487:AL487,"Б")</f>
        <v/>
      </c>
      <c r="AR487" s="25">
        <f>COUNTIF(H487:AL487,"Н")</f>
        <v/>
      </c>
      <c r="AS487" s="24" t="n"/>
      <c r="AT487" s="25">
        <f>SUM(H487:AL487)</f>
        <v/>
      </c>
      <c r="AU487" s="24" t="n"/>
      <c r="AV487" s="25">
        <f>SUM(J487,K487,Q487,R487,X487,Y487,AD487,AE487,AF487)</f>
        <v/>
      </c>
      <c r="AW487" s="24" t="n"/>
    </row>
    <row r="488" spans="1:49">
      <c r="A488" s="24" t="n">
        <v>482</v>
      </c>
      <c r="B488" s="24" t="s">
        <v>98</v>
      </c>
      <c r="C488" s="24" t="s">
        <v>74</v>
      </c>
      <c r="D488" s="24" t="s">
        <v>72</v>
      </c>
      <c r="E488" s="24" t="s">
        <v>90</v>
      </c>
      <c r="F488" s="24" t="s">
        <v>32</v>
      </c>
      <c r="G488" s="24" t="n"/>
      <c r="H488" s="24" t="n"/>
      <c r="I488" s="24" t="n"/>
      <c r="J488" s="24" t="n"/>
      <c r="K488" s="24" t="n"/>
      <c r="L488" s="24" t="n"/>
      <c r="M488" s="24" t="n"/>
      <c r="N488" s="24" t="n"/>
      <c r="O488" s="24" t="n"/>
      <c r="P488" s="24" t="n"/>
      <c r="Q488" s="24" t="n"/>
      <c r="R488" s="24" t="n"/>
      <c r="S488" s="24" t="n"/>
      <c r="T488" s="24" t="n"/>
      <c r="U488" s="24" t="n"/>
      <c r="V488" s="24" t="n"/>
      <c r="W488" s="24" t="n"/>
      <c r="X488" s="24" t="n"/>
      <c r="Y488" s="24" t="n"/>
      <c r="Z488" s="24" t="n"/>
      <c r="AA488" s="24" t="n"/>
      <c r="AB488" s="24" t="n"/>
      <c r="AC488" s="24" t="n"/>
      <c r="AD488" s="24" t="n"/>
      <c r="AE488" s="24" t="n"/>
      <c r="AF488" s="24" t="n"/>
      <c r="AG488" s="24" t="n"/>
      <c r="AH488" s="24" t="n"/>
      <c r="AI488" s="24" t="n"/>
      <c r="AJ488" s="24" t="n"/>
      <c r="AK488" s="24" t="n"/>
      <c r="AL488" s="24" t="n"/>
      <c r="AM488" s="25">
        <f>COUNT(H488:AL488)</f>
        <v/>
      </c>
      <c r="AN488" s="24" t="n"/>
      <c r="AO488" s="24" t="n"/>
      <c r="AP488" s="24" t="n"/>
      <c r="AQ488" s="24" t="n"/>
      <c r="AR488" s="24" t="n"/>
      <c r="AS488" s="24" t="n"/>
      <c r="AT488" s="25">
        <f>SUM(H488:AL488)</f>
        <v/>
      </c>
      <c r="AU488" s="24" t="n"/>
      <c r="AV488" s="25">
        <f>SUM(J488,K488,Q488,R488,X488,Y488,AD488,AE488,AF488)</f>
        <v/>
      </c>
      <c r="AW488" s="24" t="n"/>
    </row>
    <row r="489" spans="1:49" ht="15.75" customHeight="1" s="55">
      <c r="A489" s="24" t="n">
        <v>483</v>
      </c>
      <c r="B489" s="24" t="s">
        <v>98</v>
      </c>
      <c r="C489" s="24" t="s">
        <v>74</v>
      </c>
      <c r="D489" s="24" t="s">
        <v>72</v>
      </c>
      <c r="E489" s="24" t="s">
        <v>65</v>
      </c>
      <c r="F489" s="24" t="s">
        <v>32</v>
      </c>
      <c r="G489" s="24" t="n"/>
      <c r="H489" s="24" t="n"/>
      <c r="I489" s="24" t="n"/>
      <c r="J489" s="24" t="n"/>
      <c r="K489" s="24" t="n"/>
      <c r="L489" s="24" t="n"/>
      <c r="M489" s="24" t="n"/>
      <c r="N489" s="24" t="n"/>
      <c r="O489" s="24" t="n"/>
      <c r="P489" s="24" t="n"/>
      <c r="Q489" s="24" t="n"/>
      <c r="R489" s="24" t="n"/>
      <c r="S489" s="24" t="n"/>
      <c r="T489" s="24" t="n"/>
      <c r="U489" s="24" t="n"/>
      <c r="V489" s="24" t="n"/>
      <c r="W489" s="24" t="n"/>
      <c r="X489" s="24" t="n"/>
      <c r="Y489" s="24" t="n"/>
      <c r="Z489" s="24" t="n"/>
      <c r="AA489" s="24" t="n"/>
      <c r="AB489" s="24" t="n"/>
      <c r="AC489" s="24" t="n"/>
      <c r="AD489" s="24" t="n"/>
      <c r="AE489" s="24" t="n"/>
      <c r="AF489" s="24" t="n"/>
      <c r="AG489" s="27" t="n">
        <v>4.88333</v>
      </c>
      <c r="AH489" s="27" t="n">
        <v>5.68333</v>
      </c>
      <c r="AI489" s="27" t="n">
        <v>6.71667</v>
      </c>
      <c r="AJ489" s="24" t="n"/>
      <c r="AK489" s="24" t="n"/>
      <c r="AL489" s="24" t="n"/>
      <c r="AM489" s="25">
        <f>COUNT(H489:AL489)</f>
        <v/>
      </c>
      <c r="AN489" s="24" t="n"/>
      <c r="AO489" s="24" t="n"/>
      <c r="AP489" s="24" t="n"/>
      <c r="AQ489" s="24" t="n"/>
      <c r="AR489" s="24" t="n"/>
      <c r="AS489" s="24" t="n"/>
      <c r="AT489" s="25">
        <f>SUM(H489:AL489)</f>
        <v/>
      </c>
      <c r="AU489" s="24" t="n"/>
      <c r="AV489" s="25">
        <f>SUM(J489,K489,Q489,R489,X489,Y489,AD489,AE489,AF489)</f>
        <v/>
      </c>
      <c r="AW489" s="24" t="n"/>
    </row>
    <row r="490" spans="1:49">
      <c r="A490" s="24" t="n">
        <v>484</v>
      </c>
      <c r="B490" s="24" t="s">
        <v>98</v>
      </c>
      <c r="C490" s="24" t="s">
        <v>74</v>
      </c>
      <c r="D490" s="24" t="s">
        <v>72</v>
      </c>
      <c r="E490" s="24" t="s">
        <v>86</v>
      </c>
      <c r="F490" s="24" t="s">
        <v>32</v>
      </c>
      <c r="G490" s="2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  <c r="AA490" s="24" t="n"/>
      <c r="AB490" s="24" t="n"/>
      <c r="AC490" s="24" t="n"/>
      <c r="AD490" s="24" t="n"/>
      <c r="AE490" s="24" t="n"/>
      <c r="AF490" s="24" t="n"/>
      <c r="AG490" s="24" t="n"/>
      <c r="AH490" s="24" t="n"/>
      <c r="AI490" s="24" t="n"/>
      <c r="AJ490" s="24" t="n"/>
      <c r="AK490" s="24" t="n"/>
      <c r="AL490" s="24" t="n"/>
      <c r="AM490" s="25">
        <f>COUNT(H490:AL490)</f>
        <v/>
      </c>
      <c r="AN490" s="24" t="n"/>
      <c r="AO490" s="24" t="n"/>
      <c r="AP490" s="24" t="n"/>
      <c r="AQ490" s="24" t="n"/>
      <c r="AR490" s="24" t="n"/>
      <c r="AS490" s="24" t="n"/>
      <c r="AT490" s="25">
        <f>SUM(H490:AL490)</f>
        <v/>
      </c>
      <c r="AU490" s="24" t="n"/>
      <c r="AV490" s="25">
        <f>SUM(J490,K490,Q490,R490,X490,Y490,AD490,AE490,AF490)</f>
        <v/>
      </c>
      <c r="AW490" s="24" t="n"/>
    </row>
    <row r="491" spans="1:49">
      <c r="A491" s="24" t="n">
        <v>485</v>
      </c>
      <c r="B491" s="24" t="s">
        <v>98</v>
      </c>
      <c r="C491" s="24" t="s">
        <v>74</v>
      </c>
      <c r="D491" s="24" t="s">
        <v>72</v>
      </c>
      <c r="E491" s="24" t="s">
        <v>87</v>
      </c>
      <c r="F491" s="24" t="s">
        <v>32</v>
      </c>
      <c r="G491" s="24" t="n"/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  <c r="AA491" s="24" t="n"/>
      <c r="AB491" s="24" t="n"/>
      <c r="AC491" s="24" t="n"/>
      <c r="AD491" s="24" t="n"/>
      <c r="AE491" s="24" t="n"/>
      <c r="AF491" s="24" t="n"/>
      <c r="AG491" s="24" t="n"/>
      <c r="AH491" s="24" t="n"/>
      <c r="AI491" s="24" t="n"/>
      <c r="AJ491" s="24" t="n"/>
      <c r="AK491" s="24" t="n"/>
      <c r="AL491" s="24" t="n"/>
      <c r="AM491" s="25">
        <f>COUNT(H491:AL491)</f>
        <v/>
      </c>
      <c r="AN491" s="24" t="n"/>
      <c r="AO491" s="24" t="n"/>
      <c r="AP491" s="24" t="n"/>
      <c r="AQ491" s="24" t="n"/>
      <c r="AR491" s="24" t="n"/>
      <c r="AS491" s="24" t="n"/>
      <c r="AT491" s="25">
        <f>SUM(H491:AL491)</f>
        <v/>
      </c>
      <c r="AU491" s="24" t="n"/>
      <c r="AV491" s="25">
        <f>SUM(J491,K491,Q491,R491,X491,Y491,AD491,AE491,AF491)</f>
        <v/>
      </c>
      <c r="AW491" s="24" t="n"/>
    </row>
    <row r="492" spans="1:49">
      <c r="A492" s="24" t="n">
        <v>486</v>
      </c>
      <c r="B492" s="24" t="s">
        <v>98</v>
      </c>
      <c r="C492" s="24" t="s">
        <v>74</v>
      </c>
      <c r="D492" s="24" t="s">
        <v>72</v>
      </c>
      <c r="E492" s="24" t="s">
        <v>83</v>
      </c>
      <c r="F492" s="24" t="s">
        <v>32</v>
      </c>
      <c r="G492" s="2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  <c r="AA492" s="24" t="n"/>
      <c r="AB492" s="24" t="n"/>
      <c r="AC492" s="24" t="n"/>
      <c r="AD492" s="24" t="n"/>
      <c r="AE492" s="24" t="n"/>
      <c r="AF492" s="24" t="n"/>
      <c r="AG492" s="24" t="n"/>
      <c r="AH492" s="24" t="n"/>
      <c r="AI492" s="24" t="n"/>
      <c r="AJ492" s="24" t="n"/>
      <c r="AK492" s="24" t="n"/>
      <c r="AL492" s="24" t="n"/>
      <c r="AM492" s="25">
        <f>COUNT(H492:AL492)</f>
        <v/>
      </c>
      <c r="AN492" s="24" t="n"/>
      <c r="AO492" s="24" t="n"/>
      <c r="AP492" s="24" t="n"/>
      <c r="AQ492" s="24" t="n"/>
      <c r="AR492" s="24" t="n"/>
      <c r="AS492" s="24" t="n"/>
      <c r="AT492" s="25">
        <f>SUM(H492:AL492)</f>
        <v/>
      </c>
      <c r="AU492" s="24" t="n"/>
      <c r="AV492" s="25">
        <f>SUM(J492,K492,Q492,R492,X492,Y492,AD492,AE492,AF492)</f>
        <v/>
      </c>
      <c r="AW492" s="24" t="n"/>
    </row>
    <row r="493" spans="1:49" ht="15.75" customHeight="1" s="55">
      <c r="A493" s="24" t="n">
        <v>487</v>
      </c>
      <c r="B493" s="24" t="s">
        <v>98</v>
      </c>
      <c r="C493" s="24" t="s">
        <v>74</v>
      </c>
      <c r="D493" s="24" t="s">
        <v>72</v>
      </c>
      <c r="E493" s="24" t="s">
        <v>79</v>
      </c>
      <c r="F493" s="24" t="s">
        <v>32</v>
      </c>
      <c r="G493" s="24" t="n"/>
      <c r="H493" s="24" t="n"/>
      <c r="I493" s="24" t="n"/>
      <c r="J493" s="24" t="n"/>
      <c r="K493" s="24" t="n"/>
      <c r="L493" s="24" t="n"/>
      <c r="M493" s="24" t="n"/>
      <c r="N493" s="24" t="n"/>
      <c r="O493" s="24" t="n"/>
      <c r="P493" s="24" t="n"/>
      <c r="Q493" s="24" t="n"/>
      <c r="R493" s="24" t="n"/>
      <c r="S493" s="24" t="n"/>
      <c r="T493" s="24" t="n"/>
      <c r="U493" s="27" t="n">
        <v>8</v>
      </c>
      <c r="V493" s="24" t="n"/>
      <c r="W493" s="24" t="n"/>
      <c r="X493" s="24" t="n"/>
      <c r="Y493" s="24" t="n"/>
      <c r="Z493" s="24" t="n"/>
      <c r="AA493" s="24" t="n"/>
      <c r="AB493" s="24" t="n"/>
      <c r="AC493" s="24" t="n"/>
      <c r="AD493" s="24" t="n"/>
      <c r="AE493" s="24" t="n"/>
      <c r="AF493" s="24" t="n"/>
      <c r="AG493" s="24" t="n"/>
      <c r="AH493" s="24" t="n"/>
      <c r="AI493" s="24" t="n"/>
      <c r="AJ493" s="24" t="n"/>
      <c r="AK493" s="24" t="n"/>
      <c r="AL493" s="24" t="n"/>
      <c r="AM493" s="25">
        <f>COUNT(H493:AL493)</f>
        <v/>
      </c>
      <c r="AN493" s="24" t="n"/>
      <c r="AO493" s="24" t="n"/>
      <c r="AP493" s="24" t="n"/>
      <c r="AQ493" s="24" t="n"/>
      <c r="AR493" s="24" t="n"/>
      <c r="AS493" s="24" t="n"/>
      <c r="AT493" s="25">
        <f>SUM(H493:AL493)</f>
        <v/>
      </c>
      <c r="AU493" s="24" t="n"/>
      <c r="AV493" s="25">
        <f>SUM(J493,K493,Q493,R493,X493,Y493,AD493,AE493,AF493)</f>
        <v/>
      </c>
      <c r="AW493" s="24" t="n"/>
    </row>
    <row r="494" spans="1:49">
      <c r="A494" s="24" t="n">
        <v>488</v>
      </c>
      <c r="B494" s="24" t="s">
        <v>98</v>
      </c>
      <c r="C494" s="24" t="s">
        <v>74</v>
      </c>
      <c r="D494" s="24" t="s">
        <v>72</v>
      </c>
      <c r="E494" s="24" t="s">
        <v>76</v>
      </c>
      <c r="F494" s="24" t="s">
        <v>32</v>
      </c>
      <c r="G494" s="24" t="n"/>
      <c r="H494" s="24" t="n"/>
      <c r="I494" s="24" t="n"/>
      <c r="J494" s="24" t="n"/>
      <c r="K494" s="24" t="n"/>
      <c r="L494" s="24" t="n"/>
      <c r="M494" s="24" t="n"/>
      <c r="N494" s="24" t="n"/>
      <c r="O494" s="24" t="n"/>
      <c r="P494" s="24" t="n"/>
      <c r="Q494" s="24" t="n"/>
      <c r="R494" s="24" t="n"/>
      <c r="S494" s="24" t="n"/>
      <c r="T494" s="24" t="n"/>
      <c r="U494" s="24" t="n"/>
      <c r="V494" s="24" t="n"/>
      <c r="W494" s="24" t="n"/>
      <c r="X494" s="24" t="n"/>
      <c r="Y494" s="24" t="n"/>
      <c r="Z494" s="24" t="n"/>
      <c r="AA494" s="24" t="n"/>
      <c r="AB494" s="24" t="n"/>
      <c r="AC494" s="24" t="n"/>
      <c r="AD494" s="24" t="n"/>
      <c r="AE494" s="24" t="n"/>
      <c r="AF494" s="24" t="n"/>
      <c r="AG494" s="24" t="n"/>
      <c r="AH494" s="24" t="n"/>
      <c r="AI494" s="24" t="n"/>
      <c r="AJ494" s="24" t="n"/>
      <c r="AK494" s="24" t="n"/>
      <c r="AL494" s="24" t="n"/>
      <c r="AM494" s="25">
        <f>COUNT(H494:AL494)</f>
        <v/>
      </c>
      <c r="AN494" s="24" t="n"/>
      <c r="AO494" s="24" t="n"/>
      <c r="AP494" s="24" t="n"/>
      <c r="AQ494" s="24" t="n"/>
      <c r="AR494" s="24" t="n"/>
      <c r="AS494" s="24" t="n"/>
      <c r="AT494" s="25">
        <f>SUM(H494:AL494)</f>
        <v/>
      </c>
      <c r="AU494" s="24" t="n"/>
      <c r="AV494" s="25">
        <f>SUM(J494,K494,Q494,R494,X494,Y494,AD494,AE494,AF494)</f>
        <v/>
      </c>
      <c r="AW494" s="24" t="n"/>
    </row>
    <row r="495" spans="1:49">
      <c r="A495" s="24" t="n">
        <v>489</v>
      </c>
      <c r="B495" s="24" t="s">
        <v>98</v>
      </c>
      <c r="C495" s="24" t="s">
        <v>74</v>
      </c>
      <c r="D495" s="24" t="s">
        <v>72</v>
      </c>
      <c r="E495" s="24" t="s">
        <v>81</v>
      </c>
      <c r="F495" s="24" t="s">
        <v>32</v>
      </c>
      <c r="G495" s="24" t="n"/>
      <c r="H495" s="24" t="n"/>
      <c r="I495" s="24" t="n"/>
      <c r="J495" s="24" t="n"/>
      <c r="K495" s="24" t="n"/>
      <c r="L495" s="24" t="n"/>
      <c r="M495" s="24" t="n"/>
      <c r="N495" s="24" t="n"/>
      <c r="O495" s="24" t="n"/>
      <c r="P495" s="24" t="n"/>
      <c r="Q495" s="24" t="n"/>
      <c r="R495" s="24" t="n"/>
      <c r="S495" s="24" t="n"/>
      <c r="T495" s="24" t="n"/>
      <c r="U495" s="24" t="n"/>
      <c r="V495" s="24" t="n"/>
      <c r="W495" s="24" t="n"/>
      <c r="X495" s="24" t="n"/>
      <c r="Y495" s="24" t="n"/>
      <c r="Z495" s="24" t="n"/>
      <c r="AA495" s="24" t="n"/>
      <c r="AB495" s="24" t="n"/>
      <c r="AC495" s="24" t="n"/>
      <c r="AD495" s="24" t="n"/>
      <c r="AE495" s="24" t="n"/>
      <c r="AF495" s="24" t="n"/>
      <c r="AG495" s="24" t="n"/>
      <c r="AH495" s="24" t="n"/>
      <c r="AI495" s="24" t="n"/>
      <c r="AJ495" s="24" t="n"/>
      <c r="AK495" s="24" t="n"/>
      <c r="AL495" s="24" t="n"/>
      <c r="AM495" s="25">
        <f>COUNT(H495:AL495)</f>
        <v/>
      </c>
      <c r="AN495" s="24" t="n"/>
      <c r="AO495" s="24" t="n"/>
      <c r="AP495" s="24" t="n"/>
      <c r="AQ495" s="24" t="n"/>
      <c r="AR495" s="24" t="n"/>
      <c r="AS495" s="24" t="n"/>
      <c r="AT495" s="25">
        <f>SUM(H495:AL495)</f>
        <v/>
      </c>
      <c r="AU495" s="24" t="n"/>
      <c r="AV495" s="25">
        <f>SUM(J495,K495,Q495,R495,X495,Y495,AD495,AE495,AF495)</f>
        <v/>
      </c>
      <c r="AW495" s="24" t="n"/>
    </row>
    <row r="496" spans="1:49">
      <c r="A496" s="24" t="n">
        <v>490</v>
      </c>
      <c r="B496" s="24" t="s">
        <v>98</v>
      </c>
      <c r="C496" s="24" t="s">
        <v>74</v>
      </c>
      <c r="D496" s="24" t="s">
        <v>72</v>
      </c>
      <c r="E496" s="24" t="s">
        <v>88</v>
      </c>
      <c r="F496" s="24" t="s">
        <v>32</v>
      </c>
      <c r="G496" s="24" t="n"/>
      <c r="H496" s="24" t="n"/>
      <c r="I496" s="24" t="n"/>
      <c r="J496" s="24" t="n"/>
      <c r="K496" s="24" t="n"/>
      <c r="L496" s="24" t="n"/>
      <c r="M496" s="24" t="n"/>
      <c r="N496" s="24" t="n"/>
      <c r="O496" s="24" t="n"/>
      <c r="P496" s="24" t="n"/>
      <c r="Q496" s="24" t="n"/>
      <c r="R496" s="24" t="n"/>
      <c r="S496" s="24" t="n"/>
      <c r="T496" s="24" t="n"/>
      <c r="U496" s="24" t="n"/>
      <c r="V496" s="24" t="n"/>
      <c r="W496" s="24" t="n"/>
      <c r="X496" s="24" t="n"/>
      <c r="Y496" s="24" t="n"/>
      <c r="Z496" s="24" t="n"/>
      <c r="AA496" s="24" t="n"/>
      <c r="AB496" s="24" t="n"/>
      <c r="AC496" s="24" t="n"/>
      <c r="AD496" s="24" t="n"/>
      <c r="AE496" s="24" t="n"/>
      <c r="AF496" s="24" t="n"/>
      <c r="AG496" s="24" t="n"/>
      <c r="AH496" s="24" t="n"/>
      <c r="AI496" s="24" t="n"/>
      <c r="AJ496" s="24" t="n"/>
      <c r="AK496" s="24" t="n"/>
      <c r="AL496" s="24" t="n"/>
      <c r="AM496" s="25">
        <f>COUNT(H496:AL496)</f>
        <v/>
      </c>
      <c r="AN496" s="24" t="n"/>
      <c r="AO496" s="24" t="n"/>
      <c r="AP496" s="24" t="n"/>
      <c r="AQ496" s="24" t="n"/>
      <c r="AR496" s="24" t="n"/>
      <c r="AS496" s="24" t="n"/>
      <c r="AT496" s="25">
        <f>SUM(H496:AL496)</f>
        <v/>
      </c>
      <c r="AU496" s="24" t="n"/>
      <c r="AV496" s="25">
        <f>SUM(J496,K496,Q496,R496,X496,Y496,AD496,AE496,AF496)</f>
        <v/>
      </c>
      <c r="AW496" s="24" t="n"/>
    </row>
    <row r="497" spans="1:49">
      <c r="A497" s="24" t="n">
        <v>491</v>
      </c>
      <c r="B497" s="24" t="s">
        <v>98</v>
      </c>
      <c r="C497" s="24" t="s">
        <v>74</v>
      </c>
      <c r="D497" s="24" t="s">
        <v>72</v>
      </c>
      <c r="E497" s="24" t="s">
        <v>56</v>
      </c>
      <c r="F497" s="24" t="s">
        <v>32</v>
      </c>
      <c r="G497" s="24" t="n"/>
      <c r="H497" s="24" t="n"/>
      <c r="I497" s="24" t="n"/>
      <c r="J497" s="24" t="n"/>
      <c r="K497" s="24" t="n"/>
      <c r="L497" s="24" t="n"/>
      <c r="M497" s="24" t="n"/>
      <c r="N497" s="24" t="n"/>
      <c r="O497" s="24" t="n"/>
      <c r="P497" s="24" t="n"/>
      <c r="Q497" s="24" t="n"/>
      <c r="R497" s="24" t="n"/>
      <c r="S497" s="24" t="n"/>
      <c r="T497" s="24" t="n"/>
      <c r="U497" s="24" t="n"/>
      <c r="V497" s="24" t="n"/>
      <c r="W497" s="24" t="n"/>
      <c r="X497" s="24" t="n"/>
      <c r="Y497" s="24" t="n"/>
      <c r="Z497" s="24" t="n"/>
      <c r="AA497" s="24" t="n"/>
      <c r="AB497" s="24" t="n"/>
      <c r="AC497" s="24" t="n"/>
      <c r="AD497" s="24" t="n"/>
      <c r="AE497" s="24" t="n"/>
      <c r="AF497" s="24" t="n"/>
      <c r="AG497" s="24" t="n"/>
      <c r="AH497" s="24" t="n"/>
      <c r="AI497" s="24" t="n"/>
      <c r="AJ497" s="24" t="n"/>
      <c r="AK497" s="24" t="n"/>
      <c r="AL497" s="24" t="n"/>
      <c r="AM497" s="25">
        <f>COUNT(H497:AL497)</f>
        <v/>
      </c>
      <c r="AN497" s="24" t="n"/>
      <c r="AO497" s="24" t="n"/>
      <c r="AP497" s="24" t="n"/>
      <c r="AQ497" s="24" t="n"/>
      <c r="AR497" s="24" t="n"/>
      <c r="AS497" s="24" t="n"/>
      <c r="AT497" s="25">
        <f>SUM(H497:AL497)</f>
        <v/>
      </c>
      <c r="AU497" s="24" t="n"/>
      <c r="AV497" s="25">
        <f>SUM(J497,K497,Q497,R497,X497,Y497,AD497,AE497,AF497)</f>
        <v/>
      </c>
      <c r="AW497" s="24" t="n"/>
    </row>
    <row r="498" spans="1:49">
      <c r="A498" s="24" t="n">
        <v>492</v>
      </c>
      <c r="B498" s="24" t="s">
        <v>98</v>
      </c>
      <c r="C498" s="24" t="s">
        <v>74</v>
      </c>
      <c r="D498" s="24" t="s">
        <v>72</v>
      </c>
      <c r="E498" s="24" t="s">
        <v>61</v>
      </c>
      <c r="F498" s="24" t="s">
        <v>32</v>
      </c>
      <c r="G498" s="24" t="n"/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  <c r="AA498" s="24" t="n"/>
      <c r="AB498" s="24" t="n"/>
      <c r="AC498" s="24" t="n"/>
      <c r="AD498" s="24" t="n"/>
      <c r="AE498" s="24" t="n"/>
      <c r="AF498" s="24" t="n"/>
      <c r="AG498" s="24" t="n"/>
      <c r="AH498" s="24" t="n"/>
      <c r="AI498" s="24" t="n"/>
      <c r="AJ498" s="24" t="n"/>
      <c r="AK498" s="24" t="n"/>
      <c r="AL498" s="24" t="n"/>
      <c r="AM498" s="25">
        <f>COUNT(H498:AL498)</f>
        <v/>
      </c>
      <c r="AN498" s="24" t="n"/>
      <c r="AO498" s="24" t="n"/>
      <c r="AP498" s="24" t="n"/>
      <c r="AQ498" s="24" t="n"/>
      <c r="AR498" s="24" t="n"/>
      <c r="AS498" s="24" t="n"/>
      <c r="AT498" s="25">
        <f>SUM(H498:AL498)</f>
        <v/>
      </c>
      <c r="AU498" s="24" t="n"/>
      <c r="AV498" s="25">
        <f>SUM(J498,K498,Q498,R498,X498,Y498,AD498,AE498,AF498)</f>
        <v/>
      </c>
      <c r="AW498" s="24" t="n"/>
    </row>
    <row r="499" spans="1:49">
      <c r="A499" s="24" t="n">
        <v>493</v>
      </c>
      <c r="B499" s="24" t="s">
        <v>98</v>
      </c>
      <c r="C499" s="24" t="s">
        <v>74</v>
      </c>
      <c r="D499" s="24" t="s">
        <v>72</v>
      </c>
      <c r="E499" s="24" t="s">
        <v>85</v>
      </c>
      <c r="F499" s="24" t="s">
        <v>32</v>
      </c>
      <c r="G499" s="2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  <c r="AA499" s="24" t="n"/>
      <c r="AB499" s="24" t="n"/>
      <c r="AC499" s="24" t="n"/>
      <c r="AD499" s="24" t="n"/>
      <c r="AE499" s="24" t="n"/>
      <c r="AF499" s="24" t="n"/>
      <c r="AG499" s="24" t="n"/>
      <c r="AH499" s="24" t="n"/>
      <c r="AI499" s="24" t="n"/>
      <c r="AJ499" s="24" t="n"/>
      <c r="AK499" s="24" t="n"/>
      <c r="AL499" s="24" t="n"/>
      <c r="AM499" s="25">
        <f>COUNT(H499:AL499)</f>
        <v/>
      </c>
      <c r="AN499" s="24" t="n"/>
      <c r="AO499" s="24" t="n"/>
      <c r="AP499" s="24" t="n"/>
      <c r="AQ499" s="24" t="n"/>
      <c r="AR499" s="24" t="n"/>
      <c r="AS499" s="24" t="n"/>
      <c r="AT499" s="25">
        <f>SUM(H499:AL499)</f>
        <v/>
      </c>
      <c r="AU499" s="24" t="n"/>
      <c r="AV499" s="25">
        <f>SUM(J499,K499,Q499,R499,X499,Y499,AD499,AE499,AF499)</f>
        <v/>
      </c>
      <c r="AW499" s="24" t="n"/>
    </row>
    <row r="500" spans="1:49">
      <c r="A500" s="24" t="n">
        <v>494</v>
      </c>
      <c r="B500" s="24" t="s">
        <v>98</v>
      </c>
      <c r="C500" s="24" t="s">
        <v>74</v>
      </c>
      <c r="D500" s="24" t="s">
        <v>72</v>
      </c>
      <c r="E500" s="24" t="s">
        <v>82</v>
      </c>
      <c r="F500" s="24" t="s">
        <v>32</v>
      </c>
      <c r="G500" s="24" t="n"/>
      <c r="H500" s="24" t="n"/>
      <c r="I500" s="24" t="n"/>
      <c r="J500" s="24" t="n"/>
      <c r="K500" s="24" t="n"/>
      <c r="L500" s="24" t="n"/>
      <c r="M500" s="24" t="n"/>
      <c r="N500" s="24" t="n"/>
      <c r="O500" s="24" t="n"/>
      <c r="P500" s="24" t="n"/>
      <c r="Q500" s="24" t="n"/>
      <c r="R500" s="24" t="n"/>
      <c r="S500" s="24" t="n"/>
      <c r="T500" s="24" t="n"/>
      <c r="U500" s="24" t="n"/>
      <c r="V500" s="24" t="n"/>
      <c r="W500" s="24" t="n"/>
      <c r="X500" s="24" t="n"/>
      <c r="Y500" s="24" t="n"/>
      <c r="Z500" s="24" t="n"/>
      <c r="AA500" s="24" t="n"/>
      <c r="AB500" s="24" t="n"/>
      <c r="AC500" s="24" t="n"/>
      <c r="AD500" s="24" t="n"/>
      <c r="AE500" s="24" t="n"/>
      <c r="AF500" s="24" t="n"/>
      <c r="AG500" s="24" t="n"/>
      <c r="AH500" s="24" t="n"/>
      <c r="AI500" s="24" t="n"/>
      <c r="AJ500" s="24" t="n"/>
      <c r="AK500" s="24" t="n"/>
      <c r="AL500" s="24" t="n"/>
      <c r="AM500" s="25">
        <f>COUNT(H500:AL500)</f>
        <v/>
      </c>
      <c r="AN500" s="24" t="n"/>
      <c r="AO500" s="24" t="n"/>
      <c r="AP500" s="24" t="n"/>
      <c r="AQ500" s="24" t="n"/>
      <c r="AR500" s="24" t="n"/>
      <c r="AS500" s="24" t="n"/>
      <c r="AT500" s="25">
        <f>SUM(H500:AL500)</f>
        <v/>
      </c>
      <c r="AU500" s="24" t="n"/>
      <c r="AV500" s="25">
        <f>SUM(J500,K500,Q500,R500,X500,Y500,AD500,AE500,AF500)</f>
        <v/>
      </c>
      <c r="AW500" s="24" t="n"/>
    </row>
    <row r="501" spans="1:49" ht="15.75" customHeight="1" s="55">
      <c r="A501" s="24" t="n">
        <v>495</v>
      </c>
      <c r="B501" s="24" t="s">
        <v>98</v>
      </c>
      <c r="C501" s="24" t="s">
        <v>74</v>
      </c>
      <c r="D501" s="24" t="s">
        <v>72</v>
      </c>
      <c r="E501" s="24" t="s">
        <v>47</v>
      </c>
      <c r="F501" s="24" t="s">
        <v>32</v>
      </c>
      <c r="G501" s="24" t="n"/>
      <c r="H501" s="24" t="n"/>
      <c r="I501" s="24" t="n"/>
      <c r="J501" s="27" t="n">
        <v>13</v>
      </c>
      <c r="K501" s="27" t="n">
        <v>2</v>
      </c>
      <c r="L501" s="24" t="n"/>
      <c r="M501" s="24" t="n"/>
      <c r="N501" s="24" t="n"/>
      <c r="O501" s="24" t="n"/>
      <c r="P501" s="24" t="n"/>
      <c r="Q501" s="24" t="n"/>
      <c r="R501" s="24" t="n"/>
      <c r="S501" s="24" t="n"/>
      <c r="T501" s="24" t="n"/>
      <c r="U501" s="24" t="n"/>
      <c r="V501" s="24" t="n"/>
      <c r="W501" s="24" t="n"/>
      <c r="X501" s="24" t="n"/>
      <c r="Y501" s="24" t="n"/>
      <c r="Z501" s="24" t="n"/>
      <c r="AA501" s="24" t="n"/>
      <c r="AB501" s="24" t="n"/>
      <c r="AC501" s="24" t="n"/>
      <c r="AD501" s="24" t="n"/>
      <c r="AE501" s="24" t="n"/>
      <c r="AF501" s="24" t="n"/>
      <c r="AG501" s="24" t="n"/>
      <c r="AH501" s="24" t="n"/>
      <c r="AI501" s="24" t="n"/>
      <c r="AJ501" s="24" t="n"/>
      <c r="AK501" s="24" t="n"/>
      <c r="AL501" s="24" t="n"/>
      <c r="AM501" s="25">
        <f>COUNT(H501:AL501)</f>
        <v/>
      </c>
      <c r="AN501" s="24" t="n"/>
      <c r="AO501" s="24" t="n"/>
      <c r="AP501" s="24" t="n"/>
      <c r="AQ501" s="24" t="n"/>
      <c r="AR501" s="24" t="n"/>
      <c r="AS501" s="24" t="n"/>
      <c r="AT501" s="25">
        <f>SUM(H501:AL501)</f>
        <v/>
      </c>
      <c r="AU501" s="24" t="n"/>
      <c r="AV501" s="25">
        <f>SUM(J501,K501,Q501,R501,X501,Y501,AD501,AE501,AF501)</f>
        <v/>
      </c>
      <c r="AW501" s="24" t="n"/>
    </row>
    <row r="502" spans="1:49" ht="15.75" customHeight="1" s="55">
      <c r="A502" s="24" t="n">
        <v>496</v>
      </c>
      <c r="B502" s="24" t="s">
        <v>98</v>
      </c>
      <c r="C502" s="24" t="s">
        <v>74</v>
      </c>
      <c r="D502" s="24" t="s">
        <v>72</v>
      </c>
      <c r="E502" s="24" t="s">
        <v>47</v>
      </c>
      <c r="F502" s="24" t="s">
        <v>48</v>
      </c>
      <c r="G502" s="24" t="n"/>
      <c r="H502" s="24" t="n"/>
      <c r="I502" s="24" t="n"/>
      <c r="J502" s="27" t="n">
        <v>1.98</v>
      </c>
      <c r="K502" s="27" t="n">
        <v>5.98</v>
      </c>
      <c r="L502" s="24" t="n"/>
      <c r="M502" s="24" t="n"/>
      <c r="N502" s="24" t="n"/>
      <c r="O502" s="24" t="n"/>
      <c r="P502" s="24" t="n"/>
      <c r="Q502" s="24" t="n"/>
      <c r="R502" s="24" t="n"/>
      <c r="S502" s="24" t="n"/>
      <c r="T502" s="24" t="n"/>
      <c r="U502" s="24" t="n"/>
      <c r="V502" s="24" t="n"/>
      <c r="W502" s="24" t="n"/>
      <c r="X502" s="24" t="n"/>
      <c r="Y502" s="24" t="n"/>
      <c r="Z502" s="24" t="n"/>
      <c r="AA502" s="24" t="n"/>
      <c r="AB502" s="24" t="n"/>
      <c r="AC502" s="24" t="n"/>
      <c r="AD502" s="24" t="n"/>
      <c r="AE502" s="24" t="n"/>
      <c r="AF502" s="24" t="n"/>
      <c r="AG502" s="24" t="n"/>
      <c r="AH502" s="24" t="n"/>
      <c r="AI502" s="24" t="n"/>
      <c r="AJ502" s="24" t="n"/>
      <c r="AK502" s="24" t="n"/>
      <c r="AL502" s="24" t="n"/>
      <c r="AM502" s="24" t="n"/>
      <c r="AN502" s="25">
        <f>COUNT(H502:AL502)</f>
        <v/>
      </c>
      <c r="AO502" s="24" t="n"/>
      <c r="AP502" s="24" t="n"/>
      <c r="AQ502" s="24" t="n"/>
      <c r="AR502" s="24" t="n"/>
      <c r="AS502" s="24" t="n"/>
      <c r="AT502" s="24" t="n"/>
      <c r="AU502" s="25">
        <f>SUM(H502:AL502)</f>
        <v/>
      </c>
      <c r="AV502" s="24" t="n"/>
      <c r="AW502" s="25">
        <f>SUM(J502,K502,Q502,R502,X502,Y502,AD502,AE502,AF502)</f>
        <v/>
      </c>
    </row>
    <row r="503" spans="1:49" ht="15.75" customHeight="1" s="55">
      <c r="A503" s="24" t="n">
        <v>497</v>
      </c>
      <c r="B503" s="24" t="s">
        <v>98</v>
      </c>
      <c r="C503" s="24" t="s">
        <v>74</v>
      </c>
      <c r="D503" s="24" t="s">
        <v>72</v>
      </c>
      <c r="E503" s="24" t="s">
        <v>47</v>
      </c>
      <c r="F503" s="24" t="s">
        <v>32</v>
      </c>
      <c r="G503" s="24" t="s">
        <v>49</v>
      </c>
      <c r="H503" s="27" t="n">
        <v>8</v>
      </c>
      <c r="I503" s="27" t="n">
        <v>8</v>
      </c>
      <c r="J503" s="27" t="s">
        <v>7</v>
      </c>
      <c r="K503" s="27" t="s">
        <v>7</v>
      </c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  <c r="AA503" s="24" t="n"/>
      <c r="AB503" s="24" t="n"/>
      <c r="AC503" s="24" t="n"/>
      <c r="AD503" s="24" t="n"/>
      <c r="AE503" s="24" t="n"/>
      <c r="AF503" s="24" t="n"/>
      <c r="AG503" s="24" t="n"/>
      <c r="AH503" s="24" t="n"/>
      <c r="AI503" s="24" t="n"/>
      <c r="AJ503" s="24" t="n"/>
      <c r="AK503" s="24" t="n"/>
      <c r="AL503" s="24" t="n"/>
      <c r="AM503" s="25">
        <f>SUM(H503:AL503)/8</f>
        <v/>
      </c>
      <c r="AN503" s="24" t="n"/>
      <c r="AO503" s="24" t="n"/>
      <c r="AP503" s="24" t="n"/>
      <c r="AQ503" s="24" t="n"/>
      <c r="AR503" s="24" t="n"/>
      <c r="AS503" s="25">
        <f>COUNTIF(H503:AL503,"В")+SUM(H503:AL503)/8</f>
        <v/>
      </c>
      <c r="AT503" s="25">
        <f>SUM(H503:AL503)</f>
        <v/>
      </c>
      <c r="AU503" s="24" t="n"/>
      <c r="AV503" s="24" t="n"/>
      <c r="AW503" s="24" t="n"/>
    </row>
    <row r="504" spans="1:49">
      <c r="A504" s="26" t="n">
        <v>498</v>
      </c>
      <c r="B504" s="26" t="s">
        <v>98</v>
      </c>
      <c r="C504" s="26" t="s">
        <v>74</v>
      </c>
      <c r="D504" s="26" t="s">
        <v>72</v>
      </c>
      <c r="E504" s="26" t="s">
        <v>33</v>
      </c>
      <c r="F504" s="26" t="n"/>
      <c r="G504" s="26" t="n"/>
      <c r="H504" s="26" t="n">
        <v>8</v>
      </c>
      <c r="I504" s="26" t="n">
        <v>8</v>
      </c>
      <c r="J504" s="26" t="n">
        <v>14.98</v>
      </c>
      <c r="K504" s="26" t="n">
        <v>7.98</v>
      </c>
      <c r="L504" s="26" t="n">
        <v>8</v>
      </c>
      <c r="M504" s="26" t="n">
        <v>0</v>
      </c>
      <c r="N504" s="26" t="n">
        <v>0</v>
      </c>
      <c r="O504" s="26" t="n">
        <v>0</v>
      </c>
      <c r="P504" s="26" t="n">
        <v>0</v>
      </c>
      <c r="Q504" s="26" t="n">
        <v>0</v>
      </c>
      <c r="R504" s="26" t="n">
        <v>0</v>
      </c>
      <c r="S504" s="26" t="n">
        <v>8</v>
      </c>
      <c r="T504" s="26" t="n">
        <v>8</v>
      </c>
      <c r="U504" s="26" t="n">
        <v>8</v>
      </c>
      <c r="V504" s="26" t="n">
        <v>8</v>
      </c>
      <c r="W504" s="26" t="n">
        <v>8</v>
      </c>
      <c r="X504" s="26" t="n">
        <v>0</v>
      </c>
      <c r="Y504" s="26" t="n">
        <v>0</v>
      </c>
      <c r="Z504" s="26" t="n">
        <v>8</v>
      </c>
      <c r="AA504" s="26" t="n">
        <v>8</v>
      </c>
      <c r="AB504" s="26" t="n">
        <v>8</v>
      </c>
      <c r="AC504" s="26" t="n">
        <v>7</v>
      </c>
      <c r="AD504" s="26" t="n">
        <v>0</v>
      </c>
      <c r="AE504" s="26" t="n">
        <v>0</v>
      </c>
      <c r="AF504" s="26" t="n">
        <v>0</v>
      </c>
      <c r="AG504" s="26" t="n">
        <v>8</v>
      </c>
      <c r="AH504" s="26" t="n">
        <v>8</v>
      </c>
      <c r="AI504" s="26" t="n">
        <v>8</v>
      </c>
      <c r="AJ504" s="26" t="n">
        <v>8</v>
      </c>
      <c r="AK504" s="26" t="n"/>
      <c r="AL504" s="26" t="n"/>
      <c r="AM504" s="26">
        <f>COUNT(IF(SUM(L497,L493,L492,L494,L498,L499,L491,L496,L500,L495,L489,L490,L488,L487)&gt;0,1,"FALSE"),IF(SUM(M487)&gt;0,1,"FALSE"),IF(SUM(N487)&gt;0,1,"FALSE"),IF(SUM(O487)&gt;0,1,"FALSE"),IF(SUM(P487)&gt;0,1,"FALSE"),IF(SUM(Q496,Q488,Q498,Q493,Q497,Q499,Q495,Q487,Q492,Q491,Q489,Q500,Q494,Q490)&gt;0,1,"FALSE"),IF(SUM(R488,R500,R492,R499,R491,R496,R497,R495,R494,R498,R487,R493,R489,R490)&gt;0,1,"FALSE"),IF(SUM(S492,S499,S496,S488,S494,S498,S495,S490,S489,S497,S493,S491,S500,S487)&gt;0,1,"FALSE"),IF(SUM(T490,T496,T487,T492,T494,T493,T497,T500,T489,T491,T499,T495,T498,T488)&gt;0,1,"FALSE"),IF(SUM(U491,U499,U493,U488,U487,U497,U496,U498,U494,U492,U495,U500,U490,U489)&gt;0,1,"FALSE"),IF(SUM(V491,V487,V492,V497,V498,V490,V489,V496,V493,V494,V499,V488,V495)&gt;0,1,"FALSE"),IF(SUM(W488,W493,W497,W491,W490,W499,W487,W489,W492,W494,W495,W496,W498)&gt;0,1,"FALSE"),IF(SUM(X493,X491,X490,X488,X497,X487,X492,X489,X499,X494,X498,X495,X496)&gt;0,1,"FALSE"),IF(SUM(Y495,Y493,Y490,Y498,Y494,Y491,Y487,Y499,Y496,Y489,Y488,Y497,Y492)&gt;0,1,"FALSE"),IF(SUM(Z499,Z490,Z498,Z496,Z494,Z489,Z491,Z492,Z497,Z487,Z495,Z488,Z493)&gt;0,1,"FALSE"),IF(SUM(AA491,AA488,AA492,AA495,AA496,AA494,AA499,AA498,AA493,AA497,AA489,AA490,AA487)&gt;0,1,"FALSE"),IF(SUM(AB493,AB497,AB499,AB487,AB495,AB488,AB491,AB494,AB496,AB490,AB489,AB498,AB492)&gt;0,1,"FALSE"),IF(SUM(AC494,AC491,AC489,AC488,AC492,AC493,AC497,AC495,AC499,AC496,AC487,AC490,AC498)&gt;0,1,"FALSE"),IF(SUM(AD494,AD493,AD490,AD498,AD487,AD488,AD496,AD499,AD491,AD489,AD495,AD492,AD497)&gt;0,1,"FALSE"),IF(SUM(AE488,AE498,AE495,AE492,AE493,AE490,AE489,AE494,AE497,AE491,AE487,AE496,AE499)&gt;0,1,"FALSE"),IF(SUM(AF489,AF495,AF498,AF496,AF497,AF494,AF487,AF493,AF499,AF492,AF491,AF488,AF490)&gt;0,1,"FALSE"),IF(SUM(AG493,AG488,AG487,AG494,AG489,AG495,AG498,AG496,AG490,AG491,AG497,AG492,AG499)&gt;0,1,"FALSE"),IF(SUM(AH487,AH489,AH499,AH492,AH490,AH491,AH498,AH494,AH493,AH497,AH495,AH488,AH496)&gt;0,1,"FALSE"),IF(SUM(AI492,AI496,AI490,AI497,AI499,AI495,AI498,AI493,AI489,AI494,AI487,AI488,AI491)&gt;0,1,"FALSE"),IF(SUM(AJ489,AJ491,AJ493,AJ499,AJ488,AJ496,AJ490,AJ487,AJ497,AJ498,AJ494,AJ495,AJ492)&gt;0,1,"FALSE"),IF(SUM(J503,J501)&gt;0,1,"FALSE"),IF(SUM(K503,K501)&gt;0,1,"FALSE"),IF(SUM(H503)&gt;0,1,"FALSE"),IF(SUM(I503)&gt;0,1,"FALSE"))</f>
        <v/>
      </c>
      <c r="AN504" s="26">
        <f>COUNT(IF(SUM(J502)&gt;0,1,"FALSE"),IF(SUM(K502)&gt;0,1,"FALSE"))</f>
        <v/>
      </c>
      <c r="AO504" s="26">
        <f>MAX(AO487:AO503)</f>
        <v/>
      </c>
      <c r="AP504" s="26">
        <f>MAX(AP487:AP503)</f>
        <v/>
      </c>
      <c r="AQ504" s="26">
        <f>MAX(AQ487:AQ503)</f>
        <v/>
      </c>
      <c r="AR504" s="26">
        <f>MAX(AR487:AR503)</f>
        <v/>
      </c>
      <c r="AS504" s="26">
        <f>SUM(AS487:AS503)</f>
        <v/>
      </c>
      <c r="AT504" s="26">
        <f>SUM(AT487:AT503)</f>
        <v/>
      </c>
      <c r="AU504" s="26">
        <f>SUM(AU487:AU503)</f>
        <v/>
      </c>
      <c r="AV504" s="26">
        <f>SUM(AV487:AV503)</f>
        <v/>
      </c>
      <c r="AW504" s="26">
        <f>SUM(AW487:AW503)</f>
        <v/>
      </c>
    </row>
    <row r="505" spans="1:49">
      <c r="A505" s="24" t="n">
        <v>499</v>
      </c>
      <c r="B505" s="24" t="s">
        <v>110</v>
      </c>
      <c r="C505" s="24" t="s">
        <v>74</v>
      </c>
      <c r="D505" s="24" t="s">
        <v>72</v>
      </c>
      <c r="E505" s="24" t="s">
        <v>43</v>
      </c>
      <c r="F505" s="24" t="s">
        <v>32</v>
      </c>
      <c r="G505" s="24" t="n"/>
      <c r="H505" s="24" t="n"/>
      <c r="I505" s="24" t="n"/>
      <c r="J505" s="24" t="n"/>
      <c r="K505" s="24" t="n"/>
      <c r="L505" s="24" t="n">
        <v>8</v>
      </c>
      <c r="M505" s="24" t="n">
        <v>8</v>
      </c>
      <c r="N505" s="24" t="n">
        <v>0.2</v>
      </c>
      <c r="O505" s="24" t="n">
        <v>8</v>
      </c>
      <c r="P505" s="24" t="n">
        <v>8</v>
      </c>
      <c r="Q505" s="24" t="s">
        <v>7</v>
      </c>
      <c r="R505" s="24" t="s">
        <v>7</v>
      </c>
      <c r="S505" s="24" t="n">
        <v>8</v>
      </c>
      <c r="T505" s="24" t="n">
        <v>7.93333</v>
      </c>
      <c r="U505" s="24" t="n">
        <v>4.7</v>
      </c>
      <c r="V505" s="24" t="n">
        <v>8</v>
      </c>
      <c r="W505" s="24" t="n">
        <v>8</v>
      </c>
      <c r="X505" s="24" t="s">
        <v>7</v>
      </c>
      <c r="Y505" s="24" t="s">
        <v>7</v>
      </c>
      <c r="Z505" s="24" t="n">
        <v>8</v>
      </c>
      <c r="AA505" s="24" t="n">
        <v>8</v>
      </c>
      <c r="AB505" s="24" t="n">
        <v>8</v>
      </c>
      <c r="AC505" s="24" t="n">
        <v>7</v>
      </c>
      <c r="AD505" s="24" t="s">
        <v>7</v>
      </c>
      <c r="AE505" s="24" t="s">
        <v>7</v>
      </c>
      <c r="AF505" s="24" t="s">
        <v>7</v>
      </c>
      <c r="AG505" s="24" t="n">
        <v>3.11667</v>
      </c>
      <c r="AH505" s="24" t="n">
        <v>2.31667</v>
      </c>
      <c r="AI505" s="24" t="n">
        <v>1.28333</v>
      </c>
      <c r="AJ505" s="24" t="n">
        <v>8</v>
      </c>
      <c r="AK505" s="24" t="n"/>
      <c r="AL505" s="24" t="n"/>
      <c r="AM505" s="25">
        <f>COUNT(H505:AL505)</f>
        <v/>
      </c>
      <c r="AN505" s="24" t="n"/>
      <c r="AO505" s="25">
        <f>COUNTIF(H505:AL505,"О")</f>
        <v/>
      </c>
      <c r="AP505" s="25">
        <f>COUNTIF(H505:AL505,"От")</f>
        <v/>
      </c>
      <c r="AQ505" s="25">
        <f>COUNTIF(H505:AL505,"Б")</f>
        <v/>
      </c>
      <c r="AR505" s="25">
        <f>COUNTIF(H505:AL505,"Н")</f>
        <v/>
      </c>
      <c r="AS505" s="24" t="n"/>
      <c r="AT505" s="25">
        <f>SUM(H505:AL505)</f>
        <v/>
      </c>
      <c r="AU505" s="24" t="n"/>
      <c r="AV505" s="25">
        <f>SUM(J505,K505,Q505,R505,X505,Y505,AD505,AE505,AF505)</f>
        <v/>
      </c>
      <c r="AW505" s="24" t="n"/>
    </row>
    <row r="506" spans="1:49">
      <c r="A506" s="24" t="n">
        <v>500</v>
      </c>
      <c r="B506" s="24" t="s">
        <v>110</v>
      </c>
      <c r="C506" s="24" t="s">
        <v>74</v>
      </c>
      <c r="D506" s="24" t="s">
        <v>72</v>
      </c>
      <c r="E506" s="24" t="s">
        <v>90</v>
      </c>
      <c r="F506" s="24" t="s">
        <v>32</v>
      </c>
      <c r="G506" s="24" t="n"/>
      <c r="H506" s="24" t="n"/>
      <c r="I506" s="24" t="n"/>
      <c r="J506" s="24" t="n"/>
      <c r="K506" s="24" t="n"/>
      <c r="L506" s="24" t="n"/>
      <c r="M506" s="24" t="n"/>
      <c r="N506" s="24" t="n"/>
      <c r="O506" s="24" t="n"/>
      <c r="P506" s="24" t="n"/>
      <c r="Q506" s="24" t="n"/>
      <c r="R506" s="24" t="n"/>
      <c r="S506" s="24" t="n"/>
      <c r="T506" s="24" t="n"/>
      <c r="U506" s="24" t="n"/>
      <c r="V506" s="24" t="n"/>
      <c r="W506" s="24" t="n"/>
      <c r="X506" s="24" t="n"/>
      <c r="Y506" s="24" t="n"/>
      <c r="Z506" s="24" t="n"/>
      <c r="AA506" s="24" t="n"/>
      <c r="AB506" s="24" t="n"/>
      <c r="AC506" s="24" t="n"/>
      <c r="AD506" s="24" t="n"/>
      <c r="AE506" s="24" t="n"/>
      <c r="AF506" s="24" t="n"/>
      <c r="AG506" s="24" t="n"/>
      <c r="AH506" s="24" t="n"/>
      <c r="AI506" s="24" t="n"/>
      <c r="AJ506" s="24" t="n"/>
      <c r="AK506" s="24" t="n"/>
      <c r="AL506" s="24" t="n"/>
      <c r="AM506" s="25">
        <f>COUNT(H506:AL506)</f>
        <v/>
      </c>
      <c r="AN506" s="24" t="n"/>
      <c r="AO506" s="24" t="n"/>
      <c r="AP506" s="24" t="n"/>
      <c r="AQ506" s="24" t="n"/>
      <c r="AR506" s="24" t="n"/>
      <c r="AS506" s="24" t="n"/>
      <c r="AT506" s="25">
        <f>SUM(H506:AL506)</f>
        <v/>
      </c>
      <c r="AU506" s="24" t="n"/>
      <c r="AV506" s="25">
        <f>SUM(J506,K506,Q506,R506,X506,Y506,AD506,AE506,AF506)</f>
        <v/>
      </c>
      <c r="AW506" s="24" t="n"/>
    </row>
    <row r="507" spans="1:49" ht="15.75" customHeight="1" s="55">
      <c r="A507" s="24" t="n">
        <v>501</v>
      </c>
      <c r="B507" s="24" t="s">
        <v>110</v>
      </c>
      <c r="C507" s="24" t="s">
        <v>74</v>
      </c>
      <c r="D507" s="24" t="s">
        <v>72</v>
      </c>
      <c r="E507" s="24" t="s">
        <v>65</v>
      </c>
      <c r="F507" s="24" t="s">
        <v>32</v>
      </c>
      <c r="G507" s="24" t="n"/>
      <c r="H507" s="24" t="n"/>
      <c r="I507" s="24" t="n"/>
      <c r="J507" s="24" t="n"/>
      <c r="K507" s="24" t="n"/>
      <c r="L507" s="24" t="n"/>
      <c r="M507" s="24" t="n"/>
      <c r="N507" s="27" t="n">
        <v>3.06667</v>
      </c>
      <c r="O507" s="24" t="n"/>
      <c r="P507" s="24" t="n"/>
      <c r="Q507" s="24" t="n"/>
      <c r="R507" s="24" t="n"/>
      <c r="S507" s="24" t="n"/>
      <c r="T507" s="24" t="n"/>
      <c r="U507" s="24" t="n"/>
      <c r="V507" s="24" t="n"/>
      <c r="W507" s="24" t="n"/>
      <c r="X507" s="24" t="n"/>
      <c r="Y507" s="24" t="n"/>
      <c r="Z507" s="24" t="n"/>
      <c r="AA507" s="24" t="n"/>
      <c r="AB507" s="24" t="n"/>
      <c r="AC507" s="24" t="n"/>
      <c r="AD507" s="24" t="n"/>
      <c r="AE507" s="24" t="n"/>
      <c r="AF507" s="24" t="n"/>
      <c r="AG507" s="27" t="n">
        <v>4.88333</v>
      </c>
      <c r="AH507" s="27" t="n">
        <v>5.68333</v>
      </c>
      <c r="AI507" s="27" t="n">
        <v>6.71667</v>
      </c>
      <c r="AJ507" s="24" t="n"/>
      <c r="AK507" s="24" t="n"/>
      <c r="AL507" s="24" t="n"/>
      <c r="AM507" s="25">
        <f>COUNT(H507:AL507)</f>
        <v/>
      </c>
      <c r="AN507" s="24" t="n"/>
      <c r="AO507" s="24" t="n"/>
      <c r="AP507" s="24" t="n"/>
      <c r="AQ507" s="24" t="n"/>
      <c r="AR507" s="24" t="n"/>
      <c r="AS507" s="24" t="n"/>
      <c r="AT507" s="25">
        <f>SUM(H507:AL507)</f>
        <v/>
      </c>
      <c r="AU507" s="24" t="n"/>
      <c r="AV507" s="25">
        <f>SUM(J507,K507,Q507,R507,X507,Y507,AD507,AE507,AF507)</f>
        <v/>
      </c>
      <c r="AW507" s="24" t="n"/>
    </row>
    <row r="508" spans="1:49">
      <c r="A508" s="24" t="n">
        <v>502</v>
      </c>
      <c r="B508" s="24" t="s">
        <v>110</v>
      </c>
      <c r="C508" s="24" t="s">
        <v>74</v>
      </c>
      <c r="D508" s="24" t="s">
        <v>72</v>
      </c>
      <c r="E508" s="24" t="s">
        <v>86</v>
      </c>
      <c r="F508" s="24" t="s">
        <v>32</v>
      </c>
      <c r="G508" s="24" t="n"/>
      <c r="H508" s="24" t="n"/>
      <c r="I508" s="24" t="n"/>
      <c r="J508" s="24" t="n"/>
      <c r="K508" s="24" t="n"/>
      <c r="L508" s="24" t="n"/>
      <c r="M508" s="24" t="n"/>
      <c r="N508" s="24" t="n"/>
      <c r="O508" s="24" t="n"/>
      <c r="P508" s="24" t="n"/>
      <c r="Q508" s="24" t="n"/>
      <c r="R508" s="24" t="n"/>
      <c r="S508" s="24" t="n"/>
      <c r="T508" s="24" t="n"/>
      <c r="U508" s="24" t="n"/>
      <c r="V508" s="24" t="n"/>
      <c r="W508" s="24" t="n"/>
      <c r="X508" s="24" t="n"/>
      <c r="Y508" s="24" t="n"/>
      <c r="Z508" s="24" t="n"/>
      <c r="AA508" s="24" t="n"/>
      <c r="AB508" s="24" t="n"/>
      <c r="AC508" s="24" t="n"/>
      <c r="AD508" s="24" t="n"/>
      <c r="AE508" s="24" t="n"/>
      <c r="AF508" s="24" t="n"/>
      <c r="AG508" s="24" t="n"/>
      <c r="AH508" s="24" t="n"/>
      <c r="AI508" s="24" t="n"/>
      <c r="AJ508" s="24" t="n"/>
      <c r="AK508" s="24" t="n"/>
      <c r="AL508" s="24" t="n"/>
      <c r="AM508" s="25">
        <f>COUNT(H508:AL508)</f>
        <v/>
      </c>
      <c r="AN508" s="24" t="n"/>
      <c r="AO508" s="24" t="n"/>
      <c r="AP508" s="24" t="n"/>
      <c r="AQ508" s="24" t="n"/>
      <c r="AR508" s="24" t="n"/>
      <c r="AS508" s="24" t="n"/>
      <c r="AT508" s="25">
        <f>SUM(H508:AL508)</f>
        <v/>
      </c>
      <c r="AU508" s="24" t="n"/>
      <c r="AV508" s="25">
        <f>SUM(J508,K508,Q508,R508,X508,Y508,AD508,AE508,AF508)</f>
        <v/>
      </c>
      <c r="AW508" s="24" t="n"/>
    </row>
    <row r="509" spans="1:49" ht="15.75" customHeight="1" s="55">
      <c r="A509" s="24" t="n">
        <v>503</v>
      </c>
      <c r="B509" s="24" t="s">
        <v>110</v>
      </c>
      <c r="C509" s="24" t="s">
        <v>74</v>
      </c>
      <c r="D509" s="24" t="s">
        <v>72</v>
      </c>
      <c r="E509" s="24" t="s">
        <v>87</v>
      </c>
      <c r="F509" s="24" t="s">
        <v>32</v>
      </c>
      <c r="G509" s="2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7" t="n">
        <v>0.06666999999999999</v>
      </c>
      <c r="U509" s="27" t="n">
        <v>3.3</v>
      </c>
      <c r="V509" s="24" t="n"/>
      <c r="W509" s="24" t="n"/>
      <c r="X509" s="24" t="n"/>
      <c r="Y509" s="24" t="n"/>
      <c r="Z509" s="24" t="n"/>
      <c r="AA509" s="24" t="n"/>
      <c r="AB509" s="24" t="n"/>
      <c r="AC509" s="24" t="n"/>
      <c r="AD509" s="24" t="n"/>
      <c r="AE509" s="24" t="n"/>
      <c r="AF509" s="24" t="n"/>
      <c r="AG509" s="24" t="n"/>
      <c r="AH509" s="24" t="n"/>
      <c r="AI509" s="24" t="n"/>
      <c r="AJ509" s="24" t="n"/>
      <c r="AK509" s="24" t="n"/>
      <c r="AL509" s="24" t="n"/>
      <c r="AM509" s="25">
        <f>COUNT(H509:AL509)</f>
        <v/>
      </c>
      <c r="AN509" s="24" t="n"/>
      <c r="AO509" s="24" t="n"/>
      <c r="AP509" s="24" t="n"/>
      <c r="AQ509" s="24" t="n"/>
      <c r="AR509" s="24" t="n"/>
      <c r="AS509" s="24" t="n"/>
      <c r="AT509" s="25">
        <f>SUM(H509:AL509)</f>
        <v/>
      </c>
      <c r="AU509" s="24" t="n"/>
      <c r="AV509" s="25">
        <f>SUM(J509,K509,Q509,R509,X509,Y509,AD509,AE509,AF509)</f>
        <v/>
      </c>
      <c r="AW509" s="24" t="n"/>
    </row>
    <row r="510" spans="1:49">
      <c r="A510" s="24" t="n">
        <v>504</v>
      </c>
      <c r="B510" s="24" t="s">
        <v>110</v>
      </c>
      <c r="C510" s="24" t="s">
        <v>74</v>
      </c>
      <c r="D510" s="24" t="s">
        <v>72</v>
      </c>
      <c r="E510" s="24" t="s">
        <v>83</v>
      </c>
      <c r="F510" s="24" t="s">
        <v>32</v>
      </c>
      <c r="G510" s="24" t="n"/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  <c r="AA510" s="24" t="n"/>
      <c r="AB510" s="24" t="n"/>
      <c r="AC510" s="24" t="n"/>
      <c r="AD510" s="24" t="n"/>
      <c r="AE510" s="24" t="n"/>
      <c r="AF510" s="24" t="n"/>
      <c r="AG510" s="24" t="n"/>
      <c r="AH510" s="24" t="n"/>
      <c r="AI510" s="24" t="n"/>
      <c r="AJ510" s="24" t="n"/>
      <c r="AK510" s="24" t="n"/>
      <c r="AL510" s="24" t="n"/>
      <c r="AM510" s="25">
        <f>COUNT(H510:AL510)</f>
        <v/>
      </c>
      <c r="AN510" s="24" t="n"/>
      <c r="AO510" s="24" t="n"/>
      <c r="AP510" s="24" t="n"/>
      <c r="AQ510" s="24" t="n"/>
      <c r="AR510" s="24" t="n"/>
      <c r="AS510" s="24" t="n"/>
      <c r="AT510" s="25">
        <f>SUM(H510:AL510)</f>
        <v/>
      </c>
      <c r="AU510" s="24" t="n"/>
      <c r="AV510" s="25">
        <f>SUM(J510,K510,Q510,R510,X510,Y510,AD510,AE510,AF510)</f>
        <v/>
      </c>
      <c r="AW510" s="24" t="n"/>
    </row>
    <row r="511" spans="1:49">
      <c r="A511" s="24" t="n">
        <v>505</v>
      </c>
      <c r="B511" s="24" t="s">
        <v>110</v>
      </c>
      <c r="C511" s="24" t="s">
        <v>74</v>
      </c>
      <c r="D511" s="24" t="s">
        <v>72</v>
      </c>
      <c r="E511" s="24" t="s">
        <v>79</v>
      </c>
      <c r="F511" s="24" t="s">
        <v>32</v>
      </c>
      <c r="G511" s="2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  <c r="AA511" s="24" t="n"/>
      <c r="AB511" s="24" t="n"/>
      <c r="AC511" s="24" t="n"/>
      <c r="AD511" s="24" t="n"/>
      <c r="AE511" s="24" t="n"/>
      <c r="AF511" s="24" t="n"/>
      <c r="AG511" s="24" t="n"/>
      <c r="AH511" s="24" t="n"/>
      <c r="AI511" s="24" t="n"/>
      <c r="AJ511" s="24" t="n"/>
      <c r="AK511" s="24" t="n"/>
      <c r="AL511" s="24" t="n"/>
      <c r="AM511" s="25">
        <f>COUNT(H511:AL511)</f>
        <v/>
      </c>
      <c r="AN511" s="24" t="n"/>
      <c r="AO511" s="24" t="n"/>
      <c r="AP511" s="24" t="n"/>
      <c r="AQ511" s="24" t="n"/>
      <c r="AR511" s="24" t="n"/>
      <c r="AS511" s="24" t="n"/>
      <c r="AT511" s="25">
        <f>SUM(H511:AL511)</f>
        <v/>
      </c>
      <c r="AU511" s="24" t="n"/>
      <c r="AV511" s="25">
        <f>SUM(J511,K511,Q511,R511,X511,Y511,AD511,AE511,AF511)</f>
        <v/>
      </c>
      <c r="AW511" s="24" t="n"/>
    </row>
    <row r="512" spans="1:49">
      <c r="A512" s="24" t="n">
        <v>506</v>
      </c>
      <c r="B512" s="24" t="s">
        <v>110</v>
      </c>
      <c r="C512" s="24" t="s">
        <v>74</v>
      </c>
      <c r="D512" s="24" t="s">
        <v>72</v>
      </c>
      <c r="E512" s="24" t="s">
        <v>76</v>
      </c>
      <c r="F512" s="24" t="s">
        <v>32</v>
      </c>
      <c r="G512" s="24" t="n"/>
      <c r="H512" s="24" t="n"/>
      <c r="I512" s="24" t="n"/>
      <c r="J512" s="24" t="n"/>
      <c r="K512" s="24" t="n"/>
      <c r="L512" s="24" t="n"/>
      <c r="M512" s="24" t="n"/>
      <c r="N512" s="24" t="n"/>
      <c r="O512" s="24" t="n"/>
      <c r="P512" s="24" t="n"/>
      <c r="Q512" s="24" t="n"/>
      <c r="R512" s="24" t="n"/>
      <c r="S512" s="24" t="n"/>
      <c r="T512" s="24" t="n"/>
      <c r="U512" s="24" t="n"/>
      <c r="V512" s="24" t="n"/>
      <c r="W512" s="24" t="n"/>
      <c r="X512" s="24" t="n"/>
      <c r="Y512" s="24" t="n"/>
      <c r="Z512" s="24" t="n"/>
      <c r="AA512" s="24" t="n"/>
      <c r="AB512" s="24" t="n"/>
      <c r="AC512" s="24" t="n"/>
      <c r="AD512" s="24" t="n"/>
      <c r="AE512" s="24" t="n"/>
      <c r="AF512" s="24" t="n"/>
      <c r="AG512" s="24" t="n"/>
      <c r="AH512" s="24" t="n"/>
      <c r="AI512" s="24" t="n"/>
      <c r="AJ512" s="24" t="n"/>
      <c r="AK512" s="24" t="n"/>
      <c r="AL512" s="24" t="n"/>
      <c r="AM512" s="25">
        <f>COUNT(H512:AL512)</f>
        <v/>
      </c>
      <c r="AN512" s="24" t="n"/>
      <c r="AO512" s="24" t="n"/>
      <c r="AP512" s="24" t="n"/>
      <c r="AQ512" s="24" t="n"/>
      <c r="AR512" s="24" t="n"/>
      <c r="AS512" s="24" t="n"/>
      <c r="AT512" s="25">
        <f>SUM(H512:AL512)</f>
        <v/>
      </c>
      <c r="AU512" s="24" t="n"/>
      <c r="AV512" s="25">
        <f>SUM(J512,K512,Q512,R512,X512,Y512,AD512,AE512,AF512)</f>
        <v/>
      </c>
      <c r="AW512" s="24" t="n"/>
    </row>
    <row r="513" spans="1:49">
      <c r="A513" s="24" t="n">
        <v>507</v>
      </c>
      <c r="B513" s="24" t="s">
        <v>110</v>
      </c>
      <c r="C513" s="24" t="s">
        <v>74</v>
      </c>
      <c r="D513" s="24" t="s">
        <v>72</v>
      </c>
      <c r="E513" s="24" t="s">
        <v>81</v>
      </c>
      <c r="F513" s="24" t="s">
        <v>32</v>
      </c>
      <c r="G513" s="24" t="n"/>
      <c r="H513" s="24" t="n"/>
      <c r="I513" s="24" t="n"/>
      <c r="J513" s="24" t="n"/>
      <c r="K513" s="24" t="n"/>
      <c r="L513" s="24" t="n"/>
      <c r="M513" s="24" t="n"/>
      <c r="N513" s="24" t="n"/>
      <c r="O513" s="24" t="n"/>
      <c r="P513" s="24" t="n"/>
      <c r="Q513" s="24" t="n"/>
      <c r="R513" s="24" t="n"/>
      <c r="S513" s="24" t="n"/>
      <c r="T513" s="24" t="n"/>
      <c r="U513" s="24" t="n"/>
      <c r="V513" s="24" t="n"/>
      <c r="W513" s="24" t="n"/>
      <c r="X513" s="24" t="n"/>
      <c r="Y513" s="24" t="n"/>
      <c r="Z513" s="24" t="n"/>
      <c r="AA513" s="24" t="n"/>
      <c r="AB513" s="24" t="n"/>
      <c r="AC513" s="24" t="n"/>
      <c r="AD513" s="24" t="n"/>
      <c r="AE513" s="24" t="n"/>
      <c r="AF513" s="24" t="n"/>
      <c r="AG513" s="24" t="n"/>
      <c r="AH513" s="24" t="n"/>
      <c r="AI513" s="24" t="n"/>
      <c r="AJ513" s="24" t="n"/>
      <c r="AK513" s="24" t="n"/>
      <c r="AL513" s="24" t="n"/>
      <c r="AM513" s="25">
        <f>COUNT(H513:AL513)</f>
        <v/>
      </c>
      <c r="AN513" s="24" t="n"/>
      <c r="AO513" s="24" t="n"/>
      <c r="AP513" s="24" t="n"/>
      <c r="AQ513" s="24" t="n"/>
      <c r="AR513" s="24" t="n"/>
      <c r="AS513" s="24" t="n"/>
      <c r="AT513" s="25">
        <f>SUM(H513:AL513)</f>
        <v/>
      </c>
      <c r="AU513" s="24" t="n"/>
      <c r="AV513" s="25">
        <f>SUM(J513,K513,Q513,R513,X513,Y513,AD513,AE513,AF513)</f>
        <v/>
      </c>
      <c r="AW513" s="24" t="n"/>
    </row>
    <row r="514" spans="1:49" ht="15.75" customHeight="1" s="55">
      <c r="A514" s="24" t="n">
        <v>508</v>
      </c>
      <c r="B514" s="24" t="s">
        <v>110</v>
      </c>
      <c r="C514" s="24" t="s">
        <v>74</v>
      </c>
      <c r="D514" s="24" t="s">
        <v>72</v>
      </c>
      <c r="E514" s="24" t="s">
        <v>88</v>
      </c>
      <c r="F514" s="24" t="s">
        <v>32</v>
      </c>
      <c r="G514" s="24" t="n"/>
      <c r="H514" s="24" t="n"/>
      <c r="I514" s="24" t="n"/>
      <c r="J514" s="24" t="n"/>
      <c r="K514" s="24" t="n"/>
      <c r="L514" s="24" t="n"/>
      <c r="M514" s="24" t="n"/>
      <c r="N514" s="27" t="n">
        <v>4.73333</v>
      </c>
      <c r="O514" s="24" t="n"/>
      <c r="P514" s="24" t="n"/>
      <c r="Q514" s="24" t="n"/>
      <c r="R514" s="24" t="n"/>
      <c r="S514" s="24" t="n"/>
      <c r="T514" s="24" t="n"/>
      <c r="U514" s="24" t="n"/>
      <c r="V514" s="24" t="n"/>
      <c r="W514" s="24" t="n"/>
      <c r="X514" s="24" t="n"/>
      <c r="Y514" s="24" t="n"/>
      <c r="Z514" s="24" t="n"/>
      <c r="AA514" s="24" t="n"/>
      <c r="AB514" s="24" t="n"/>
      <c r="AC514" s="24" t="n"/>
      <c r="AD514" s="24" t="n"/>
      <c r="AE514" s="24" t="n"/>
      <c r="AF514" s="24" t="n"/>
      <c r="AG514" s="24" t="n"/>
      <c r="AH514" s="24" t="n"/>
      <c r="AI514" s="24" t="n"/>
      <c r="AJ514" s="24" t="n"/>
      <c r="AK514" s="24" t="n"/>
      <c r="AL514" s="24" t="n"/>
      <c r="AM514" s="25">
        <f>COUNT(H514:AL514)</f>
        <v/>
      </c>
      <c r="AN514" s="24" t="n"/>
      <c r="AO514" s="24" t="n"/>
      <c r="AP514" s="24" t="n"/>
      <c r="AQ514" s="24" t="n"/>
      <c r="AR514" s="24" t="n"/>
      <c r="AS514" s="24" t="n"/>
      <c r="AT514" s="25">
        <f>SUM(H514:AL514)</f>
        <v/>
      </c>
      <c r="AU514" s="24" t="n"/>
      <c r="AV514" s="25">
        <f>SUM(J514,K514,Q514,R514,X514,Y514,AD514,AE514,AF514)</f>
        <v/>
      </c>
      <c r="AW514" s="24" t="n"/>
    </row>
    <row r="515" spans="1:49">
      <c r="A515" s="24" t="n">
        <v>509</v>
      </c>
      <c r="B515" s="24" t="s">
        <v>110</v>
      </c>
      <c r="C515" s="24" t="s">
        <v>74</v>
      </c>
      <c r="D515" s="24" t="s">
        <v>72</v>
      </c>
      <c r="E515" s="24" t="s">
        <v>56</v>
      </c>
      <c r="F515" s="24" t="s">
        <v>32</v>
      </c>
      <c r="G515" s="24" t="n"/>
      <c r="H515" s="24" t="n"/>
      <c r="I515" s="24" t="n"/>
      <c r="J515" s="24" t="n"/>
      <c r="K515" s="24" t="n"/>
      <c r="L515" s="24" t="n"/>
      <c r="M515" s="24" t="n"/>
      <c r="N515" s="24" t="n"/>
      <c r="O515" s="24" t="n"/>
      <c r="P515" s="24" t="n"/>
      <c r="Q515" s="24" t="n"/>
      <c r="R515" s="24" t="n"/>
      <c r="S515" s="24" t="n"/>
      <c r="T515" s="24" t="n"/>
      <c r="U515" s="24" t="n"/>
      <c r="V515" s="24" t="n"/>
      <c r="W515" s="24" t="n"/>
      <c r="X515" s="24" t="n"/>
      <c r="Y515" s="24" t="n"/>
      <c r="Z515" s="24" t="n"/>
      <c r="AA515" s="24" t="n"/>
      <c r="AB515" s="24" t="n"/>
      <c r="AC515" s="24" t="n"/>
      <c r="AD515" s="24" t="n"/>
      <c r="AE515" s="24" t="n"/>
      <c r="AF515" s="24" t="n"/>
      <c r="AG515" s="24" t="n"/>
      <c r="AH515" s="24" t="n"/>
      <c r="AI515" s="24" t="n"/>
      <c r="AJ515" s="24" t="n"/>
      <c r="AK515" s="24" t="n"/>
      <c r="AL515" s="24" t="n"/>
      <c r="AM515" s="25">
        <f>COUNT(H515:AL515)</f>
        <v/>
      </c>
      <c r="AN515" s="24" t="n"/>
      <c r="AO515" s="24" t="n"/>
      <c r="AP515" s="24" t="n"/>
      <c r="AQ515" s="24" t="n"/>
      <c r="AR515" s="24" t="n"/>
      <c r="AS515" s="24" t="n"/>
      <c r="AT515" s="25">
        <f>SUM(H515:AL515)</f>
        <v/>
      </c>
      <c r="AU515" s="24" t="n"/>
      <c r="AV515" s="25">
        <f>SUM(J515,K515,Q515,R515,X515,Y515,AD515,AE515,AF515)</f>
        <v/>
      </c>
      <c r="AW515" s="24" t="n"/>
    </row>
    <row r="516" spans="1:49">
      <c r="A516" s="24" t="n">
        <v>510</v>
      </c>
      <c r="B516" s="24" t="s">
        <v>110</v>
      </c>
      <c r="C516" s="24" t="s">
        <v>74</v>
      </c>
      <c r="D516" s="24" t="s">
        <v>72</v>
      </c>
      <c r="E516" s="24" t="s">
        <v>61</v>
      </c>
      <c r="F516" s="24" t="s">
        <v>32</v>
      </c>
      <c r="G516" s="24" t="n"/>
      <c r="H516" s="24" t="n"/>
      <c r="I516" s="24" t="n"/>
      <c r="J516" s="24" t="n"/>
      <c r="K516" s="24" t="n"/>
      <c r="L516" s="24" t="n"/>
      <c r="M516" s="24" t="n"/>
      <c r="N516" s="24" t="n"/>
      <c r="O516" s="24" t="n"/>
      <c r="P516" s="24" t="n"/>
      <c r="Q516" s="24" t="n"/>
      <c r="R516" s="24" t="n"/>
      <c r="S516" s="24" t="n"/>
      <c r="T516" s="24" t="n"/>
      <c r="U516" s="24" t="n"/>
      <c r="V516" s="24" t="n"/>
      <c r="W516" s="24" t="n"/>
      <c r="X516" s="24" t="n"/>
      <c r="Y516" s="24" t="n"/>
      <c r="Z516" s="24" t="n"/>
      <c r="AA516" s="24" t="n"/>
      <c r="AB516" s="24" t="n"/>
      <c r="AC516" s="24" t="n"/>
      <c r="AD516" s="24" t="n"/>
      <c r="AE516" s="24" t="n"/>
      <c r="AF516" s="24" t="n"/>
      <c r="AG516" s="24" t="n"/>
      <c r="AH516" s="24" t="n"/>
      <c r="AI516" s="24" t="n"/>
      <c r="AJ516" s="24" t="n"/>
      <c r="AK516" s="24" t="n"/>
      <c r="AL516" s="24" t="n"/>
      <c r="AM516" s="25">
        <f>COUNT(H516:AL516)</f>
        <v/>
      </c>
      <c r="AN516" s="24" t="n"/>
      <c r="AO516" s="24" t="n"/>
      <c r="AP516" s="24" t="n"/>
      <c r="AQ516" s="24" t="n"/>
      <c r="AR516" s="24" t="n"/>
      <c r="AS516" s="24" t="n"/>
      <c r="AT516" s="25">
        <f>SUM(H516:AL516)</f>
        <v/>
      </c>
      <c r="AU516" s="24" t="n"/>
      <c r="AV516" s="25">
        <f>SUM(J516,K516,Q516,R516,X516,Y516,AD516,AE516,AF516)</f>
        <v/>
      </c>
      <c r="AW516" s="24" t="n"/>
    </row>
    <row r="517" spans="1:49">
      <c r="A517" s="24" t="n">
        <v>511</v>
      </c>
      <c r="B517" s="24" t="s">
        <v>110</v>
      </c>
      <c r="C517" s="24" t="s">
        <v>74</v>
      </c>
      <c r="D517" s="24" t="s">
        <v>72</v>
      </c>
      <c r="E517" s="24" t="s">
        <v>85</v>
      </c>
      <c r="F517" s="24" t="s">
        <v>32</v>
      </c>
      <c r="G517" s="24" t="n"/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  <c r="AA517" s="24" t="n"/>
      <c r="AB517" s="24" t="n"/>
      <c r="AC517" s="24" t="n"/>
      <c r="AD517" s="24" t="n"/>
      <c r="AE517" s="24" t="n"/>
      <c r="AF517" s="24" t="n"/>
      <c r="AG517" s="24" t="n"/>
      <c r="AH517" s="24" t="n"/>
      <c r="AI517" s="24" t="n"/>
      <c r="AJ517" s="24" t="n"/>
      <c r="AK517" s="24" t="n"/>
      <c r="AL517" s="24" t="n"/>
      <c r="AM517" s="25">
        <f>COUNT(H517:AL517)</f>
        <v/>
      </c>
      <c r="AN517" s="24" t="n"/>
      <c r="AO517" s="24" t="n"/>
      <c r="AP517" s="24" t="n"/>
      <c r="AQ517" s="24" t="n"/>
      <c r="AR517" s="24" t="n"/>
      <c r="AS517" s="24" t="n"/>
      <c r="AT517" s="25">
        <f>SUM(H517:AL517)</f>
        <v/>
      </c>
      <c r="AU517" s="24" t="n"/>
      <c r="AV517" s="25">
        <f>SUM(J517,K517,Q517,R517,X517,Y517,AD517,AE517,AF517)</f>
        <v/>
      </c>
      <c r="AW517" s="24" t="n"/>
    </row>
    <row r="518" spans="1:49">
      <c r="A518" s="24" t="n">
        <v>512</v>
      </c>
      <c r="B518" s="24" t="s">
        <v>110</v>
      </c>
      <c r="C518" s="24" t="s">
        <v>74</v>
      </c>
      <c r="D518" s="24" t="s">
        <v>72</v>
      </c>
      <c r="E518" s="24" t="s">
        <v>82</v>
      </c>
      <c r="F518" s="24" t="s">
        <v>32</v>
      </c>
      <c r="G518" s="2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  <c r="AA518" s="24" t="n"/>
      <c r="AB518" s="24" t="n"/>
      <c r="AC518" s="24" t="n"/>
      <c r="AD518" s="24" t="n"/>
      <c r="AE518" s="24" t="n"/>
      <c r="AF518" s="24" t="n"/>
      <c r="AG518" s="24" t="n"/>
      <c r="AH518" s="24" t="n"/>
      <c r="AI518" s="24" t="n"/>
      <c r="AJ518" s="24" t="n"/>
      <c r="AK518" s="24" t="n"/>
      <c r="AL518" s="24" t="n"/>
      <c r="AM518" s="25">
        <f>COUNT(H518:AL518)</f>
        <v/>
      </c>
      <c r="AN518" s="24" t="n"/>
      <c r="AO518" s="24" t="n"/>
      <c r="AP518" s="24" t="n"/>
      <c r="AQ518" s="24" t="n"/>
      <c r="AR518" s="24" t="n"/>
      <c r="AS518" s="24" t="n"/>
      <c r="AT518" s="25">
        <f>SUM(H518:AL518)</f>
        <v/>
      </c>
      <c r="AU518" s="24" t="n"/>
      <c r="AV518" s="25">
        <f>SUM(J518,K518,Q518,R518,X518,Y518,AD518,AE518,AF518)</f>
        <v/>
      </c>
      <c r="AW518" s="24" t="n"/>
    </row>
    <row r="519" spans="1:49" ht="15.75" customHeight="1" s="55">
      <c r="A519" s="24" t="n">
        <v>513</v>
      </c>
      <c r="B519" s="24" t="s">
        <v>110</v>
      </c>
      <c r="C519" s="24" t="s">
        <v>74</v>
      </c>
      <c r="D519" s="24" t="s">
        <v>72</v>
      </c>
      <c r="E519" s="24" t="s">
        <v>47</v>
      </c>
      <c r="F519" s="24" t="s">
        <v>32</v>
      </c>
      <c r="G519" s="24" t="n"/>
      <c r="H519" s="24" t="n"/>
      <c r="I519" s="24" t="n"/>
      <c r="J519" s="27" t="n">
        <v>13</v>
      </c>
      <c r="K519" s="27" t="n">
        <v>2</v>
      </c>
      <c r="L519" s="24" t="n"/>
      <c r="M519" s="24" t="n"/>
      <c r="N519" s="24" t="n"/>
      <c r="O519" s="24" t="n"/>
      <c r="P519" s="24" t="n"/>
      <c r="Q519" s="24" t="n"/>
      <c r="R519" s="24" t="n"/>
      <c r="S519" s="24" t="n"/>
      <c r="T519" s="24" t="n"/>
      <c r="U519" s="24" t="n"/>
      <c r="V519" s="24" t="n"/>
      <c r="W519" s="24" t="n"/>
      <c r="X519" s="24" t="n"/>
      <c r="Y519" s="24" t="n"/>
      <c r="Z519" s="24" t="n"/>
      <c r="AA519" s="24" t="n"/>
      <c r="AB519" s="24" t="n"/>
      <c r="AC519" s="24" t="n"/>
      <c r="AD519" s="24" t="n"/>
      <c r="AE519" s="24" t="n"/>
      <c r="AF519" s="24" t="n"/>
      <c r="AG519" s="24" t="n"/>
      <c r="AH519" s="24" t="n"/>
      <c r="AI519" s="24" t="n"/>
      <c r="AJ519" s="24" t="n"/>
      <c r="AK519" s="24" t="n"/>
      <c r="AL519" s="24" t="n"/>
      <c r="AM519" s="25">
        <f>COUNT(H519:AL519)</f>
        <v/>
      </c>
      <c r="AN519" s="24" t="n"/>
      <c r="AO519" s="24" t="n"/>
      <c r="AP519" s="24" t="n"/>
      <c r="AQ519" s="24" t="n"/>
      <c r="AR519" s="24" t="n"/>
      <c r="AS519" s="24" t="n"/>
      <c r="AT519" s="25">
        <f>SUM(H519:AL519)</f>
        <v/>
      </c>
      <c r="AU519" s="24" t="n"/>
      <c r="AV519" s="25">
        <f>SUM(J519,K519,Q519,R519,X519,Y519,AD519,AE519,AF519)</f>
        <v/>
      </c>
      <c r="AW519" s="24" t="n"/>
    </row>
    <row r="520" spans="1:49" ht="15.75" customHeight="1" s="55">
      <c r="A520" s="24" t="n">
        <v>514</v>
      </c>
      <c r="B520" s="24" t="s">
        <v>110</v>
      </c>
      <c r="C520" s="24" t="s">
        <v>74</v>
      </c>
      <c r="D520" s="24" t="s">
        <v>72</v>
      </c>
      <c r="E520" s="24" t="s">
        <v>47</v>
      </c>
      <c r="F520" s="24" t="s">
        <v>48</v>
      </c>
      <c r="G520" s="24" t="n"/>
      <c r="H520" s="24" t="n"/>
      <c r="I520" s="24" t="n"/>
      <c r="J520" s="27" t="n">
        <v>1.98</v>
      </c>
      <c r="K520" s="27" t="n">
        <v>5.98</v>
      </c>
      <c r="L520" s="24" t="n"/>
      <c r="M520" s="24" t="n"/>
      <c r="N520" s="24" t="n"/>
      <c r="O520" s="24" t="n"/>
      <c r="P520" s="24" t="n"/>
      <c r="Q520" s="24" t="n"/>
      <c r="R520" s="24" t="n"/>
      <c r="S520" s="24" t="n"/>
      <c r="T520" s="24" t="n"/>
      <c r="U520" s="24" t="n"/>
      <c r="V520" s="24" t="n"/>
      <c r="W520" s="24" t="n"/>
      <c r="X520" s="24" t="n"/>
      <c r="Y520" s="24" t="n"/>
      <c r="Z520" s="24" t="n"/>
      <c r="AA520" s="24" t="n"/>
      <c r="AB520" s="24" t="n"/>
      <c r="AC520" s="24" t="n"/>
      <c r="AD520" s="24" t="n"/>
      <c r="AE520" s="24" t="n"/>
      <c r="AF520" s="24" t="n"/>
      <c r="AG520" s="24" t="n"/>
      <c r="AH520" s="24" t="n"/>
      <c r="AI520" s="24" t="n"/>
      <c r="AJ520" s="24" t="n"/>
      <c r="AK520" s="24" t="n"/>
      <c r="AL520" s="24" t="n"/>
      <c r="AM520" s="24" t="n"/>
      <c r="AN520" s="25">
        <f>COUNT(H520:AL520)</f>
        <v/>
      </c>
      <c r="AO520" s="24" t="n"/>
      <c r="AP520" s="24" t="n"/>
      <c r="AQ520" s="24" t="n"/>
      <c r="AR520" s="24" t="n"/>
      <c r="AS520" s="24" t="n"/>
      <c r="AT520" s="24" t="n"/>
      <c r="AU520" s="25">
        <f>SUM(H520:AL520)</f>
        <v/>
      </c>
      <c r="AV520" s="24" t="n"/>
      <c r="AW520" s="25">
        <f>SUM(J520,K520,Q520,R520,X520,Y520,AD520,AE520,AF520)</f>
        <v/>
      </c>
    </row>
    <row r="521" spans="1:49" ht="15.75" customHeight="1" s="55">
      <c r="A521" s="24" t="n">
        <v>515</v>
      </c>
      <c r="B521" s="24" t="s">
        <v>110</v>
      </c>
      <c r="C521" s="24" t="s">
        <v>74</v>
      </c>
      <c r="D521" s="24" t="s">
        <v>72</v>
      </c>
      <c r="E521" s="24" t="s">
        <v>47</v>
      </c>
      <c r="F521" s="24" t="s">
        <v>32</v>
      </c>
      <c r="G521" s="24" t="s">
        <v>49</v>
      </c>
      <c r="H521" s="27" t="n">
        <v>8</v>
      </c>
      <c r="I521" s="27" t="n">
        <v>8</v>
      </c>
      <c r="J521" s="27" t="s">
        <v>7</v>
      </c>
      <c r="K521" s="27" t="s">
        <v>7</v>
      </c>
      <c r="L521" s="24" t="n"/>
      <c r="M521" s="24" t="n"/>
      <c r="N521" s="24" t="n"/>
      <c r="O521" s="24" t="n"/>
      <c r="P521" s="24" t="n"/>
      <c r="Q521" s="24" t="n"/>
      <c r="R521" s="24" t="n"/>
      <c r="S521" s="24" t="n"/>
      <c r="T521" s="24" t="n"/>
      <c r="U521" s="24" t="n"/>
      <c r="V521" s="24" t="n"/>
      <c r="W521" s="24" t="n"/>
      <c r="X521" s="24" t="n"/>
      <c r="Y521" s="24" t="n"/>
      <c r="Z521" s="24" t="n"/>
      <c r="AA521" s="24" t="n"/>
      <c r="AB521" s="24" t="n"/>
      <c r="AC521" s="24" t="n"/>
      <c r="AD521" s="24" t="n"/>
      <c r="AE521" s="24" t="n"/>
      <c r="AF521" s="24" t="n"/>
      <c r="AG521" s="24" t="n"/>
      <c r="AH521" s="24" t="n"/>
      <c r="AI521" s="24" t="n"/>
      <c r="AJ521" s="24" t="n"/>
      <c r="AK521" s="24" t="n"/>
      <c r="AL521" s="24" t="n"/>
      <c r="AM521" s="25">
        <f>SUM(H521:AL521)/8</f>
        <v/>
      </c>
      <c r="AN521" s="24" t="n"/>
      <c r="AO521" s="24" t="n"/>
      <c r="AP521" s="24" t="n"/>
      <c r="AQ521" s="24" t="n"/>
      <c r="AR521" s="24" t="n"/>
      <c r="AS521" s="25">
        <f>COUNTIF(H521:AL521,"В")+SUM(H521:AL521)/8</f>
        <v/>
      </c>
      <c r="AT521" s="25">
        <f>SUM(H521:AL521)</f>
        <v/>
      </c>
      <c r="AU521" s="24" t="n"/>
      <c r="AV521" s="24" t="n"/>
      <c r="AW521" s="24" t="n"/>
    </row>
    <row r="522" spans="1:49">
      <c r="A522" s="26" t="n">
        <v>516</v>
      </c>
      <c r="B522" s="26" t="s">
        <v>110</v>
      </c>
      <c r="C522" s="26" t="s">
        <v>74</v>
      </c>
      <c r="D522" s="26" t="s">
        <v>72</v>
      </c>
      <c r="E522" s="26" t="s">
        <v>33</v>
      </c>
      <c r="F522" s="26" t="n"/>
      <c r="G522" s="26" t="n"/>
      <c r="H522" s="26" t="n">
        <v>8</v>
      </c>
      <c r="I522" s="26" t="n">
        <v>8</v>
      </c>
      <c r="J522" s="26" t="n">
        <v>14.98</v>
      </c>
      <c r="K522" s="26" t="n">
        <v>7.98</v>
      </c>
      <c r="L522" s="26" t="n">
        <v>8</v>
      </c>
      <c r="M522" s="26" t="n">
        <v>8</v>
      </c>
      <c r="N522" s="26" t="n">
        <v>8</v>
      </c>
      <c r="O522" s="26" t="n">
        <v>8</v>
      </c>
      <c r="P522" s="26" t="n">
        <v>8</v>
      </c>
      <c r="Q522" s="26" t="n">
        <v>0</v>
      </c>
      <c r="R522" s="26" t="n">
        <v>0</v>
      </c>
      <c r="S522" s="26" t="n">
        <v>8</v>
      </c>
      <c r="T522" s="26" t="n">
        <v>8</v>
      </c>
      <c r="U522" s="26" t="n">
        <v>8</v>
      </c>
      <c r="V522" s="26" t="n">
        <v>8</v>
      </c>
      <c r="W522" s="26" t="n">
        <v>8</v>
      </c>
      <c r="X522" s="26" t="n">
        <v>0</v>
      </c>
      <c r="Y522" s="26" t="n">
        <v>0</v>
      </c>
      <c r="Z522" s="26" t="n">
        <v>8</v>
      </c>
      <c r="AA522" s="26" t="n">
        <v>8</v>
      </c>
      <c r="AB522" s="26" t="n">
        <v>8</v>
      </c>
      <c r="AC522" s="26" t="n">
        <v>7</v>
      </c>
      <c r="AD522" s="26" t="n">
        <v>0</v>
      </c>
      <c r="AE522" s="26" t="n">
        <v>0</v>
      </c>
      <c r="AF522" s="26" t="n">
        <v>0</v>
      </c>
      <c r="AG522" s="26" t="n">
        <v>8</v>
      </c>
      <c r="AH522" s="26" t="n">
        <v>8</v>
      </c>
      <c r="AI522" s="26" t="n">
        <v>8</v>
      </c>
      <c r="AJ522" s="26" t="n">
        <v>8</v>
      </c>
      <c r="AK522" s="26" t="n"/>
      <c r="AL522" s="26" t="n"/>
      <c r="AM522" s="26">
        <f>COUNT(IF(SUM(L508,L516,L509,L507,L514,L505,L517,L510,L511,L513,L506,L515,L512,L518)&gt;0,1,"FALSE"),IF(SUM(M515,M509,M518,M505,M507,M508,M512,M517,M516,M511,M514,M506,M510,M513)&gt;0,1,"FALSE"),IF(SUM(N513,N518,N514,N517,N509,N508,N505,N506,N512,N510,N511,N507,N515,N516)&gt;0,1,"FALSE"),IF(SUM(O506,O508,O509,O505,O512,O517,O510,O516,O514,O518,O511,O515,O513,O507)&gt;0,1,"FALSE"),IF(SUM(P505,P512,P515,P507,P516,P517,P513,P510,P514,P506,P511,P508,P518,P509)&gt;0,1,"FALSE"),IF(SUM(Q512,Q513,Q510,Q515,Q506,Q518,Q516,Q508,Q511,Q517,Q509,Q505,Q514,Q507)&gt;0,1,"FALSE"),IF(SUM(R507,R516,R509,R518,R515,R511,R514,R510,R513,R508,R517,R512,R505,R506)&gt;0,1,"FALSE"),IF(SUM(S506,S508,S513,S512,S515,S509,S510,S511,S505,S507,S516,S518,S514,S517)&gt;0,1,"FALSE"),IF(SUM(T511,T507,T512,T517,T515,T505,T518,T506,T508,T510,T513,T509,T514,T516)&gt;0,1,"FALSE"),IF(SUM(U507,U508,U511,U516,U517,U518,U505,U514,U510,U512,U506,U513,U509,U515)&gt;0,1,"FALSE"),IF(SUM(V515,V516,V510,V512,V517,V511,V508,V507,V514,V513,V509,V505,V506)&gt;0,1,"FALSE"),IF(SUM(W515,W508,W512,W505,W506,W510,W511,W516,W513,W507,W517,W509,W514)&gt;0,1,"FALSE"),IF(SUM(X514,X509,X506,X513,X508,X516,X511,X512,X515,X517,X505,X510,X507)&gt;0,1,"FALSE"),IF(SUM(Y509,Y514,Y506,Y505,Y511,Y513,Y516,Y508,Y512,Y515,Y507,Y517,Y510)&gt;0,1,"FALSE"),IF(SUM(Z515,Z512,Z513,Z514,Z506,Z510,Z511,Z508,Z505,Z516,Z517,Z509,Z507)&gt;0,1,"FALSE"),IF(SUM(AA515,AA511,AA517,AA513,AA514,AA516,AA506,AA509,AA508,AA507,AA512,AA510,AA505)&gt;0,1,"FALSE"),IF(SUM(AB507,AB510,AB514,AB506,AB505,AB508,AB512,AB513,AB515,AB511,AB517,AB516,AB509)&gt;0,1,"FALSE"),IF(SUM(AC508,AC509,AC513,AC515,AC510,AC517,AC511,AC512,AC505,AC507,AC514,AC506,AC516)&gt;0,1,"FALSE"),IF(SUM(AD512,AD514,AD509,AD505,AD507,AD510,AD513,AD508,AD515,AD516,AD517,AD511,AD506)&gt;0,1,"FALSE"),IF(SUM(AE509,AE517,AE507,AE514,AE511,AE505,AE510,AE512,AE506,AE515,AE508,AE516,AE513)&gt;0,1,"FALSE"),IF(SUM(AF509,AF508,AF512,AF513,AF514,AF510,AF511,AF517,AF515,AF516,AF507,AF505,AF506)&gt;0,1,"FALSE"),IF(SUM(AG508,AG511,AG513,AG510,AG512,AG517,AG514,AG506,AG509,AG515,AG516,AG505,AG507)&gt;0,1,"FALSE"),IF(SUM(AH507,AH516,AH514,AH513,AH505,AH509,AH506,AH508,AH511,AH515,AH517,AH510,AH512)&gt;0,1,"FALSE"),IF(SUM(AI511,AI505,AI510,AI506,AI509,AI507,AI515,AI514,AI517,AI516,AI508,AI513,AI512)&gt;0,1,"FALSE"),IF(SUM(AJ509,AJ513,AJ511,AJ516,AJ508,AJ512,AJ515,AJ517,AJ506,AJ507,AJ510,AJ514,AJ505)&gt;0,1,"FALSE"),IF(SUM(J521,J519)&gt;0,1,"FALSE"),IF(SUM(K519,K521)&gt;0,1,"FALSE"),IF(SUM(H521)&gt;0,1,"FALSE"),IF(SUM(I521)&gt;0,1,"FALSE"))</f>
        <v/>
      </c>
      <c r="AN522" s="26">
        <f>COUNT(IF(SUM(J520)&gt;0,1,"FALSE"),IF(SUM(K520)&gt;0,1,"FALSE"))</f>
        <v/>
      </c>
      <c r="AO522" s="26">
        <f>MAX(AO505:AO521)</f>
        <v/>
      </c>
      <c r="AP522" s="26">
        <f>MAX(AP505:AP521)</f>
        <v/>
      </c>
      <c r="AQ522" s="26">
        <f>MAX(AQ505:AQ521)</f>
        <v/>
      </c>
      <c r="AR522" s="26">
        <f>MAX(AR505:AR521)</f>
        <v/>
      </c>
      <c r="AS522" s="26">
        <f>SUM(AS505:AS521)</f>
        <v/>
      </c>
      <c r="AT522" s="26">
        <f>SUM(AT505:AT521)</f>
        <v/>
      </c>
      <c r="AU522" s="26">
        <f>SUM(AU505:AU521)</f>
        <v/>
      </c>
      <c r="AV522" s="26">
        <f>SUM(AV505:AV521)</f>
        <v/>
      </c>
      <c r="AW522" s="26">
        <f>SUM(AW505:AW521)</f>
        <v/>
      </c>
    </row>
    <row r="523" spans="1:49">
      <c r="A523" s="24" t="n">
        <v>517</v>
      </c>
      <c r="B523" s="24" t="s">
        <v>52</v>
      </c>
      <c r="C523" s="24" t="s">
        <v>74</v>
      </c>
      <c r="D523" s="24" t="s">
        <v>109</v>
      </c>
      <c r="E523" s="24" t="s">
        <v>43</v>
      </c>
      <c r="F523" s="24" t="s">
        <v>32</v>
      </c>
      <c r="G523" s="24" t="n"/>
      <c r="H523" s="24" t="n"/>
      <c r="I523" s="24" t="n"/>
      <c r="J523" s="24" t="s">
        <v>7</v>
      </c>
      <c r="K523" s="24" t="s">
        <v>7</v>
      </c>
      <c r="L523" s="24" t="n">
        <v>8</v>
      </c>
      <c r="M523" s="24" t="n">
        <v>8</v>
      </c>
      <c r="N523" s="24" t="n">
        <v>8</v>
      </c>
      <c r="O523" s="24" t="n">
        <v>8</v>
      </c>
      <c r="P523" s="24" t="n">
        <v>8</v>
      </c>
      <c r="Q523" s="24" t="s">
        <v>7</v>
      </c>
      <c r="R523" s="24" t="s">
        <v>7</v>
      </c>
      <c r="S523" s="24" t="n">
        <v>8</v>
      </c>
      <c r="T523" s="24" t="n">
        <v>0.53333</v>
      </c>
      <c r="U523" s="24" t="n"/>
      <c r="V523" s="24" t="n">
        <v>0.58333</v>
      </c>
      <c r="W523" s="24" t="n">
        <v>8</v>
      </c>
      <c r="X523" s="24" t="s">
        <v>7</v>
      </c>
      <c r="Y523" s="24" t="s">
        <v>7</v>
      </c>
      <c r="Z523" s="24" t="n">
        <v>8</v>
      </c>
      <c r="AA523" s="24" t="n">
        <v>8</v>
      </c>
      <c r="AB523" s="24" t="n">
        <v>8</v>
      </c>
      <c r="AC523" s="24" t="n">
        <v>7</v>
      </c>
      <c r="AD523" s="24" t="s">
        <v>7</v>
      </c>
      <c r="AE523" s="24" t="s">
        <v>7</v>
      </c>
      <c r="AF523" s="24" t="s">
        <v>7</v>
      </c>
      <c r="AG523" s="24" t="n">
        <v>8</v>
      </c>
      <c r="AH523" s="24" t="n">
        <v>8</v>
      </c>
      <c r="AI523" s="24" t="n">
        <v>8</v>
      </c>
      <c r="AJ523" s="24" t="n">
        <v>8</v>
      </c>
      <c r="AK523" s="24" t="n"/>
      <c r="AL523" s="24" t="n"/>
      <c r="AM523" s="25">
        <f>COUNT(H523:AL523)</f>
        <v/>
      </c>
      <c r="AN523" s="24" t="n"/>
      <c r="AO523" s="25">
        <f>COUNTIF(H523:AL523,"О")</f>
        <v/>
      </c>
      <c r="AP523" s="25">
        <f>COUNTIF(H523:AL523,"От")</f>
        <v/>
      </c>
      <c r="AQ523" s="25">
        <f>COUNTIF(H523:AL523,"Б")</f>
        <v/>
      </c>
      <c r="AR523" s="25">
        <f>COUNTIF(H523:AL523,"Н")</f>
        <v/>
      </c>
      <c r="AS523" s="24" t="n"/>
      <c r="AT523" s="25">
        <f>SUM(H523:AL523)</f>
        <v/>
      </c>
      <c r="AU523" s="24" t="n"/>
      <c r="AV523" s="25">
        <f>SUM(J523,K523,Q523,R523,X523,Y523,AD523,AE523,AF523)</f>
        <v/>
      </c>
      <c r="AW523" s="24" t="n"/>
    </row>
    <row r="524" spans="1:49">
      <c r="A524" s="24" t="n">
        <v>518</v>
      </c>
      <c r="B524" s="24" t="s">
        <v>52</v>
      </c>
      <c r="C524" s="24" t="s">
        <v>74</v>
      </c>
      <c r="D524" s="24" t="s">
        <v>109</v>
      </c>
      <c r="E524" s="24" t="s">
        <v>90</v>
      </c>
      <c r="F524" s="24" t="s">
        <v>32</v>
      </c>
      <c r="G524" s="24" t="n"/>
      <c r="H524" s="24" t="n"/>
      <c r="I524" s="24" t="n"/>
      <c r="J524" s="24" t="n"/>
      <c r="K524" s="24" t="n"/>
      <c r="L524" s="24" t="n"/>
      <c r="M524" s="24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  <c r="AA524" s="24" t="n"/>
      <c r="AB524" s="24" t="n"/>
      <c r="AC524" s="24" t="n"/>
      <c r="AD524" s="24" t="n"/>
      <c r="AE524" s="24" t="n"/>
      <c r="AF524" s="24" t="n"/>
      <c r="AG524" s="24" t="n"/>
      <c r="AH524" s="24" t="n"/>
      <c r="AI524" s="24" t="n"/>
      <c r="AJ524" s="24" t="n"/>
      <c r="AK524" s="24" t="n"/>
      <c r="AL524" s="24" t="n"/>
      <c r="AM524" s="25">
        <f>COUNT(H524:AL524)</f>
        <v/>
      </c>
      <c r="AN524" s="24" t="n"/>
      <c r="AO524" s="24" t="n"/>
      <c r="AP524" s="24" t="n"/>
      <c r="AQ524" s="24" t="n"/>
      <c r="AR524" s="24" t="n"/>
      <c r="AS524" s="24" t="n"/>
      <c r="AT524" s="25">
        <f>SUM(H524:AL524)</f>
        <v/>
      </c>
      <c r="AU524" s="24" t="n"/>
      <c r="AV524" s="25">
        <f>SUM(J524,K524,Q524,R524,X524,Y524,AD524,AE524,AF524)</f>
        <v/>
      </c>
      <c r="AW524" s="24" t="n"/>
    </row>
    <row r="525" spans="1:49" ht="15.75" customHeight="1" s="55">
      <c r="A525" s="24" t="n">
        <v>519</v>
      </c>
      <c r="B525" s="24" t="s">
        <v>52</v>
      </c>
      <c r="C525" s="24" t="s">
        <v>74</v>
      </c>
      <c r="D525" s="24" t="s">
        <v>109</v>
      </c>
      <c r="E525" s="24" t="s">
        <v>65</v>
      </c>
      <c r="F525" s="24" t="s">
        <v>32</v>
      </c>
      <c r="G525" s="24" t="n"/>
      <c r="H525" s="24" t="n"/>
      <c r="I525" s="24" t="n"/>
      <c r="J525" s="24" t="n"/>
      <c r="K525" s="24" t="n"/>
      <c r="L525" s="24" t="n"/>
      <c r="M525" s="24" t="n"/>
      <c r="N525" s="24" t="n"/>
      <c r="O525" s="24" t="n"/>
      <c r="P525" s="24" t="n"/>
      <c r="Q525" s="24" t="n"/>
      <c r="R525" s="24" t="n"/>
      <c r="S525" s="24" t="n"/>
      <c r="T525" s="24" t="n"/>
      <c r="U525" s="24" t="n"/>
      <c r="V525" s="27" t="n">
        <v>7.41667</v>
      </c>
      <c r="W525" s="24" t="n"/>
      <c r="X525" s="24" t="n"/>
      <c r="Y525" s="24" t="n"/>
      <c r="Z525" s="24" t="n"/>
      <c r="AA525" s="24" t="n"/>
      <c r="AB525" s="24" t="n"/>
      <c r="AC525" s="24" t="n"/>
      <c r="AD525" s="24" t="n"/>
      <c r="AE525" s="24" t="n"/>
      <c r="AF525" s="24" t="n"/>
      <c r="AG525" s="24" t="n"/>
      <c r="AH525" s="24" t="n"/>
      <c r="AI525" s="24" t="n"/>
      <c r="AJ525" s="24" t="n"/>
      <c r="AK525" s="24" t="n"/>
      <c r="AL525" s="24" t="n"/>
      <c r="AM525" s="25">
        <f>COUNT(H525:AL525)</f>
        <v/>
      </c>
      <c r="AN525" s="24" t="n"/>
      <c r="AO525" s="24" t="n"/>
      <c r="AP525" s="24" t="n"/>
      <c r="AQ525" s="24" t="n"/>
      <c r="AR525" s="24" t="n"/>
      <c r="AS525" s="24" t="n"/>
      <c r="AT525" s="25">
        <f>SUM(H525:AL525)</f>
        <v/>
      </c>
      <c r="AU525" s="24" t="n"/>
      <c r="AV525" s="25">
        <f>SUM(J525,K525,Q525,R525,X525,Y525,AD525,AE525,AF525)</f>
        <v/>
      </c>
      <c r="AW525" s="24" t="n"/>
    </row>
    <row r="526" spans="1:49">
      <c r="A526" s="24" t="n">
        <v>520</v>
      </c>
      <c r="B526" s="24" t="s">
        <v>52</v>
      </c>
      <c r="C526" s="24" t="s">
        <v>74</v>
      </c>
      <c r="D526" s="24" t="s">
        <v>109</v>
      </c>
      <c r="E526" s="24" t="s">
        <v>86</v>
      </c>
      <c r="F526" s="24" t="s">
        <v>32</v>
      </c>
      <c r="G526" s="24" t="n"/>
      <c r="H526" s="24" t="n"/>
      <c r="I526" s="24" t="n"/>
      <c r="J526" s="24" t="n"/>
      <c r="K526" s="24" t="n"/>
      <c r="L526" s="24" t="n"/>
      <c r="M526" s="24" t="n"/>
      <c r="N526" s="24" t="n"/>
      <c r="O526" s="24" t="n"/>
      <c r="P526" s="24" t="n"/>
      <c r="Q526" s="24" t="n"/>
      <c r="R526" s="24" t="n"/>
      <c r="S526" s="24" t="n"/>
      <c r="T526" s="24" t="n"/>
      <c r="U526" s="24" t="n"/>
      <c r="V526" s="24" t="n"/>
      <c r="W526" s="24" t="n"/>
      <c r="X526" s="24" t="n"/>
      <c r="Y526" s="24" t="n"/>
      <c r="Z526" s="24" t="n"/>
      <c r="AA526" s="24" t="n"/>
      <c r="AB526" s="24" t="n"/>
      <c r="AC526" s="24" t="n"/>
      <c r="AD526" s="24" t="n"/>
      <c r="AE526" s="24" t="n"/>
      <c r="AF526" s="24" t="n"/>
      <c r="AG526" s="24" t="n"/>
      <c r="AH526" s="24" t="n"/>
      <c r="AI526" s="24" t="n"/>
      <c r="AJ526" s="24" t="n"/>
      <c r="AK526" s="24" t="n"/>
      <c r="AL526" s="24" t="n"/>
      <c r="AM526" s="25">
        <f>COUNT(H526:AL526)</f>
        <v/>
      </c>
      <c r="AN526" s="24" t="n"/>
      <c r="AO526" s="24" t="n"/>
      <c r="AP526" s="24" t="n"/>
      <c r="AQ526" s="24" t="n"/>
      <c r="AR526" s="24" t="n"/>
      <c r="AS526" s="24" t="n"/>
      <c r="AT526" s="25">
        <f>SUM(H526:AL526)</f>
        <v/>
      </c>
      <c r="AU526" s="24" t="n"/>
      <c r="AV526" s="25">
        <f>SUM(J526,K526,Q526,R526,X526,Y526,AD526,AE526,AF526)</f>
        <v/>
      </c>
      <c r="AW526" s="24" t="n"/>
    </row>
    <row r="527" spans="1:49" ht="15.75" customHeight="1" s="55">
      <c r="A527" s="24" t="n">
        <v>521</v>
      </c>
      <c r="B527" s="24" t="s">
        <v>52</v>
      </c>
      <c r="C527" s="24" t="s">
        <v>74</v>
      </c>
      <c r="D527" s="24" t="s">
        <v>109</v>
      </c>
      <c r="E527" s="24" t="s">
        <v>87</v>
      </c>
      <c r="F527" s="24" t="s">
        <v>32</v>
      </c>
      <c r="G527" s="24" t="n"/>
      <c r="H527" s="24" t="n"/>
      <c r="I527" s="24" t="n"/>
      <c r="J527" s="24" t="n"/>
      <c r="K527" s="24" t="n"/>
      <c r="L527" s="24" t="n"/>
      <c r="M527" s="24" t="n"/>
      <c r="N527" s="24" t="n"/>
      <c r="O527" s="24" t="n"/>
      <c r="P527" s="24" t="n"/>
      <c r="Q527" s="24" t="n"/>
      <c r="R527" s="24" t="n"/>
      <c r="S527" s="24" t="n"/>
      <c r="T527" s="27" t="n">
        <v>7.46667</v>
      </c>
      <c r="U527" s="27" t="n">
        <v>8</v>
      </c>
      <c r="V527" s="24" t="n"/>
      <c r="W527" s="24" t="n"/>
      <c r="X527" s="24" t="n"/>
      <c r="Y527" s="24" t="n"/>
      <c r="Z527" s="24" t="n"/>
      <c r="AA527" s="24" t="n"/>
      <c r="AB527" s="24" t="n"/>
      <c r="AC527" s="24" t="n"/>
      <c r="AD527" s="24" t="n"/>
      <c r="AE527" s="24" t="n"/>
      <c r="AF527" s="24" t="n"/>
      <c r="AG527" s="24" t="n"/>
      <c r="AH527" s="24" t="n"/>
      <c r="AI527" s="24" t="n"/>
      <c r="AJ527" s="24" t="n"/>
      <c r="AK527" s="24" t="n"/>
      <c r="AL527" s="24" t="n"/>
      <c r="AM527" s="25">
        <f>COUNT(H527:AL527)</f>
        <v/>
      </c>
      <c r="AN527" s="24" t="n"/>
      <c r="AO527" s="24" t="n"/>
      <c r="AP527" s="24" t="n"/>
      <c r="AQ527" s="24" t="n"/>
      <c r="AR527" s="24" t="n"/>
      <c r="AS527" s="24" t="n"/>
      <c r="AT527" s="25">
        <f>SUM(H527:AL527)</f>
        <v/>
      </c>
      <c r="AU527" s="24" t="n"/>
      <c r="AV527" s="25">
        <f>SUM(J527,K527,Q527,R527,X527,Y527,AD527,AE527,AF527)</f>
        <v/>
      </c>
      <c r="AW527" s="24" t="n"/>
    </row>
    <row r="528" spans="1:49">
      <c r="A528" s="24" t="n">
        <v>522</v>
      </c>
      <c r="B528" s="24" t="s">
        <v>52</v>
      </c>
      <c r="C528" s="24" t="s">
        <v>74</v>
      </c>
      <c r="D528" s="24" t="s">
        <v>109</v>
      </c>
      <c r="E528" s="24" t="s">
        <v>83</v>
      </c>
      <c r="F528" s="24" t="s">
        <v>32</v>
      </c>
      <c r="G528" s="24" t="n"/>
      <c r="H528" s="24" t="n"/>
      <c r="I528" s="24" t="n"/>
      <c r="J528" s="24" t="n"/>
      <c r="K528" s="24" t="n"/>
      <c r="L528" s="24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  <c r="AA528" s="24" t="n"/>
      <c r="AB528" s="24" t="n"/>
      <c r="AC528" s="24" t="n"/>
      <c r="AD528" s="24" t="n"/>
      <c r="AE528" s="24" t="n"/>
      <c r="AF528" s="24" t="n"/>
      <c r="AG528" s="24" t="n"/>
      <c r="AH528" s="24" t="n"/>
      <c r="AI528" s="24" t="n"/>
      <c r="AJ528" s="24" t="n"/>
      <c r="AK528" s="24" t="n"/>
      <c r="AL528" s="24" t="n"/>
      <c r="AM528" s="25">
        <f>COUNT(H528:AL528)</f>
        <v/>
      </c>
      <c r="AN528" s="24" t="n"/>
      <c r="AO528" s="24" t="n"/>
      <c r="AP528" s="24" t="n"/>
      <c r="AQ528" s="24" t="n"/>
      <c r="AR528" s="24" t="n"/>
      <c r="AS528" s="24" t="n"/>
      <c r="AT528" s="25">
        <f>SUM(H528:AL528)</f>
        <v/>
      </c>
      <c r="AU528" s="24" t="n"/>
      <c r="AV528" s="25">
        <f>SUM(J528,K528,Q528,R528,X528,Y528,AD528,AE528,AF528)</f>
        <v/>
      </c>
      <c r="AW528" s="24" t="n"/>
    </row>
    <row r="529" spans="1:49">
      <c r="A529" s="24" t="n">
        <v>523</v>
      </c>
      <c r="B529" s="24" t="s">
        <v>52</v>
      </c>
      <c r="C529" s="24" t="s">
        <v>74</v>
      </c>
      <c r="D529" s="24" t="s">
        <v>109</v>
      </c>
      <c r="E529" s="24" t="s">
        <v>79</v>
      </c>
      <c r="F529" s="24" t="s">
        <v>32</v>
      </c>
      <c r="G529" s="24" t="n"/>
      <c r="H529" s="24" t="n"/>
      <c r="I529" s="24" t="n"/>
      <c r="J529" s="24" t="n"/>
      <c r="K529" s="24" t="n"/>
      <c r="L529" s="24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  <c r="AA529" s="24" t="n"/>
      <c r="AB529" s="24" t="n"/>
      <c r="AC529" s="24" t="n"/>
      <c r="AD529" s="24" t="n"/>
      <c r="AE529" s="24" t="n"/>
      <c r="AF529" s="24" t="n"/>
      <c r="AG529" s="24" t="n"/>
      <c r="AH529" s="24" t="n"/>
      <c r="AI529" s="24" t="n"/>
      <c r="AJ529" s="24" t="n"/>
      <c r="AK529" s="24" t="n"/>
      <c r="AL529" s="24" t="n"/>
      <c r="AM529" s="25">
        <f>COUNT(H529:AL529)</f>
        <v/>
      </c>
      <c r="AN529" s="24" t="n"/>
      <c r="AO529" s="24" t="n"/>
      <c r="AP529" s="24" t="n"/>
      <c r="AQ529" s="24" t="n"/>
      <c r="AR529" s="24" t="n"/>
      <c r="AS529" s="24" t="n"/>
      <c r="AT529" s="25">
        <f>SUM(H529:AL529)</f>
        <v/>
      </c>
      <c r="AU529" s="24" t="n"/>
      <c r="AV529" s="25">
        <f>SUM(J529,K529,Q529,R529,X529,Y529,AD529,AE529,AF529)</f>
        <v/>
      </c>
      <c r="AW529" s="24" t="n"/>
    </row>
    <row r="530" spans="1:49">
      <c r="A530" s="24" t="n">
        <v>524</v>
      </c>
      <c r="B530" s="24" t="s">
        <v>52</v>
      </c>
      <c r="C530" s="24" t="s">
        <v>74</v>
      </c>
      <c r="D530" s="24" t="s">
        <v>109</v>
      </c>
      <c r="E530" s="24" t="s">
        <v>76</v>
      </c>
      <c r="F530" s="24" t="s">
        <v>32</v>
      </c>
      <c r="G530" s="24" t="n"/>
      <c r="H530" s="24" t="n"/>
      <c r="I530" s="24" t="n"/>
      <c r="J530" s="24" t="n"/>
      <c r="K530" s="24" t="n"/>
      <c r="L530" s="24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  <c r="AA530" s="24" t="n"/>
      <c r="AB530" s="24" t="n"/>
      <c r="AC530" s="24" t="n"/>
      <c r="AD530" s="24" t="n"/>
      <c r="AE530" s="24" t="n"/>
      <c r="AF530" s="24" t="n"/>
      <c r="AG530" s="24" t="n"/>
      <c r="AH530" s="24" t="n"/>
      <c r="AI530" s="24" t="n"/>
      <c r="AJ530" s="24" t="n"/>
      <c r="AK530" s="24" t="n"/>
      <c r="AL530" s="24" t="n"/>
      <c r="AM530" s="25">
        <f>COUNT(H530:AL530)</f>
        <v/>
      </c>
      <c r="AN530" s="24" t="n"/>
      <c r="AO530" s="24" t="n"/>
      <c r="AP530" s="24" t="n"/>
      <c r="AQ530" s="24" t="n"/>
      <c r="AR530" s="24" t="n"/>
      <c r="AS530" s="24" t="n"/>
      <c r="AT530" s="25">
        <f>SUM(H530:AL530)</f>
        <v/>
      </c>
      <c r="AU530" s="24" t="n"/>
      <c r="AV530" s="25">
        <f>SUM(J530,K530,Q530,R530,X530,Y530,AD530,AE530,AF530)</f>
        <v/>
      </c>
      <c r="AW530" s="24" t="n"/>
    </row>
    <row r="531" spans="1:49">
      <c r="A531" s="24" t="n">
        <v>525</v>
      </c>
      <c r="B531" s="24" t="s">
        <v>52</v>
      </c>
      <c r="C531" s="24" t="s">
        <v>74</v>
      </c>
      <c r="D531" s="24" t="s">
        <v>109</v>
      </c>
      <c r="E531" s="24" t="s">
        <v>88</v>
      </c>
      <c r="F531" s="24" t="s">
        <v>32</v>
      </c>
      <c r="G531" s="24" t="n"/>
      <c r="H531" s="24" t="n"/>
      <c r="I531" s="24" t="n"/>
      <c r="J531" s="24" t="n"/>
      <c r="K531" s="24" t="n"/>
      <c r="L531" s="24" t="n"/>
      <c r="M531" s="24" t="n"/>
      <c r="N531" s="24" t="n"/>
      <c r="O531" s="24" t="n"/>
      <c r="P531" s="24" t="n"/>
      <c r="Q531" s="24" t="n"/>
      <c r="R531" s="24" t="n"/>
      <c r="S531" s="24" t="n"/>
      <c r="T531" s="24" t="n"/>
      <c r="U531" s="24" t="n"/>
      <c r="V531" s="24" t="n"/>
      <c r="W531" s="24" t="n"/>
      <c r="X531" s="24" t="n"/>
      <c r="Y531" s="24" t="n"/>
      <c r="Z531" s="24" t="n"/>
      <c r="AA531" s="24" t="n"/>
      <c r="AB531" s="24" t="n"/>
      <c r="AC531" s="24" t="n"/>
      <c r="AD531" s="24" t="n"/>
      <c r="AE531" s="24" t="n"/>
      <c r="AF531" s="24" t="n"/>
      <c r="AG531" s="24" t="n"/>
      <c r="AH531" s="24" t="n"/>
      <c r="AI531" s="24" t="n"/>
      <c r="AJ531" s="24" t="n"/>
      <c r="AK531" s="24" t="n"/>
      <c r="AL531" s="24" t="n"/>
      <c r="AM531" s="25">
        <f>COUNT(H531:AL531)</f>
        <v/>
      </c>
      <c r="AN531" s="24" t="n"/>
      <c r="AO531" s="24" t="n"/>
      <c r="AP531" s="24" t="n"/>
      <c r="AQ531" s="24" t="n"/>
      <c r="AR531" s="24" t="n"/>
      <c r="AS531" s="24" t="n"/>
      <c r="AT531" s="25">
        <f>SUM(H531:AL531)</f>
        <v/>
      </c>
      <c r="AU531" s="24" t="n"/>
      <c r="AV531" s="25">
        <f>SUM(J531,K531,Q531,R531,X531,Y531,AD531,AE531,AF531)</f>
        <v/>
      </c>
      <c r="AW531" s="24" t="n"/>
    </row>
    <row r="532" spans="1:49">
      <c r="A532" s="24" t="n">
        <v>526</v>
      </c>
      <c r="B532" s="24" t="s">
        <v>52</v>
      </c>
      <c r="C532" s="24" t="s">
        <v>74</v>
      </c>
      <c r="D532" s="24" t="s">
        <v>109</v>
      </c>
      <c r="E532" s="24" t="s">
        <v>56</v>
      </c>
      <c r="F532" s="24" t="s">
        <v>32</v>
      </c>
      <c r="G532" s="24" t="n"/>
      <c r="H532" s="24" t="n"/>
      <c r="I532" s="24" t="n"/>
      <c r="J532" s="24" t="n"/>
      <c r="K532" s="24" t="n"/>
      <c r="L532" s="24" t="n"/>
      <c r="M532" s="24" t="n"/>
      <c r="N532" s="24" t="n"/>
      <c r="O532" s="24" t="n"/>
      <c r="P532" s="24" t="n"/>
      <c r="Q532" s="24" t="n"/>
      <c r="R532" s="24" t="n"/>
      <c r="S532" s="24" t="n"/>
      <c r="T532" s="24" t="n"/>
      <c r="U532" s="24" t="n"/>
      <c r="V532" s="24" t="n"/>
      <c r="W532" s="24" t="n"/>
      <c r="X532" s="24" t="n"/>
      <c r="Y532" s="24" t="n"/>
      <c r="Z532" s="24" t="n"/>
      <c r="AA532" s="24" t="n"/>
      <c r="AB532" s="24" t="n"/>
      <c r="AC532" s="24" t="n"/>
      <c r="AD532" s="24" t="n"/>
      <c r="AE532" s="24" t="n"/>
      <c r="AF532" s="24" t="n"/>
      <c r="AG532" s="24" t="n"/>
      <c r="AH532" s="24" t="n"/>
      <c r="AI532" s="24" t="n"/>
      <c r="AJ532" s="24" t="n"/>
      <c r="AK532" s="24" t="n"/>
      <c r="AL532" s="24" t="n"/>
      <c r="AM532" s="25">
        <f>COUNT(H532:AL532)</f>
        <v/>
      </c>
      <c r="AN532" s="24" t="n"/>
      <c r="AO532" s="24" t="n"/>
      <c r="AP532" s="24" t="n"/>
      <c r="AQ532" s="24" t="n"/>
      <c r="AR532" s="24" t="n"/>
      <c r="AS532" s="24" t="n"/>
      <c r="AT532" s="25">
        <f>SUM(H532:AL532)</f>
        <v/>
      </c>
      <c r="AU532" s="24" t="n"/>
      <c r="AV532" s="25">
        <f>SUM(J532,K532,Q532,R532,X532,Y532,AD532,AE532,AF532)</f>
        <v/>
      </c>
      <c r="AW532" s="24" t="n"/>
    </row>
    <row r="533" spans="1:49">
      <c r="A533" s="24" t="n">
        <v>527</v>
      </c>
      <c r="B533" s="24" t="s">
        <v>52</v>
      </c>
      <c r="C533" s="24" t="s">
        <v>74</v>
      </c>
      <c r="D533" s="24" t="s">
        <v>109</v>
      </c>
      <c r="E533" s="24" t="s">
        <v>61</v>
      </c>
      <c r="F533" s="24" t="s">
        <v>32</v>
      </c>
      <c r="G533" s="24" t="n"/>
      <c r="H533" s="24" t="n"/>
      <c r="I533" s="24" t="n"/>
      <c r="J533" s="24" t="n"/>
      <c r="K533" s="24" t="n"/>
      <c r="L533" s="24" t="n"/>
      <c r="M533" s="24" t="n"/>
      <c r="N533" s="24" t="n"/>
      <c r="O533" s="24" t="n"/>
      <c r="P533" s="24" t="n"/>
      <c r="Q533" s="24" t="n"/>
      <c r="R533" s="24" t="n"/>
      <c r="S533" s="24" t="n"/>
      <c r="T533" s="24" t="n"/>
      <c r="U533" s="24" t="n"/>
      <c r="V533" s="24" t="n"/>
      <c r="W533" s="24" t="n"/>
      <c r="X533" s="24" t="n"/>
      <c r="Y533" s="24" t="n"/>
      <c r="Z533" s="24" t="n"/>
      <c r="AA533" s="24" t="n"/>
      <c r="AB533" s="24" t="n"/>
      <c r="AC533" s="24" t="n"/>
      <c r="AD533" s="24" t="n"/>
      <c r="AE533" s="24" t="n"/>
      <c r="AF533" s="24" t="n"/>
      <c r="AG533" s="24" t="n"/>
      <c r="AH533" s="24" t="n"/>
      <c r="AI533" s="24" t="n"/>
      <c r="AJ533" s="24" t="n"/>
      <c r="AK533" s="24" t="n"/>
      <c r="AL533" s="24" t="n"/>
      <c r="AM533" s="25">
        <f>COUNT(H533:AL533)</f>
        <v/>
      </c>
      <c r="AN533" s="24" t="n"/>
      <c r="AO533" s="24" t="n"/>
      <c r="AP533" s="24" t="n"/>
      <c r="AQ533" s="24" t="n"/>
      <c r="AR533" s="24" t="n"/>
      <c r="AS533" s="24" t="n"/>
      <c r="AT533" s="25">
        <f>SUM(H533:AL533)</f>
        <v/>
      </c>
      <c r="AU533" s="24" t="n"/>
      <c r="AV533" s="25">
        <f>SUM(J533,K533,Q533,R533,X533,Y533,AD533,AE533,AF533)</f>
        <v/>
      </c>
      <c r="AW533" s="24" t="n"/>
    </row>
    <row r="534" spans="1:49">
      <c r="A534" s="24" t="n">
        <v>528</v>
      </c>
      <c r="B534" s="24" t="s">
        <v>52</v>
      </c>
      <c r="C534" s="24" t="s">
        <v>74</v>
      </c>
      <c r="D534" s="24" t="s">
        <v>109</v>
      </c>
      <c r="E534" s="24" t="s">
        <v>85</v>
      </c>
      <c r="F534" s="24" t="s">
        <v>32</v>
      </c>
      <c r="G534" s="24" t="n"/>
      <c r="H534" s="24" t="n"/>
      <c r="I534" s="24" t="n"/>
      <c r="J534" s="24" t="n"/>
      <c r="K534" s="24" t="n"/>
      <c r="L534" s="24" t="n"/>
      <c r="M534" s="24" t="n"/>
      <c r="N534" s="24" t="n"/>
      <c r="O534" s="24" t="n"/>
      <c r="P534" s="24" t="n"/>
      <c r="Q534" s="24" t="n"/>
      <c r="R534" s="24" t="n"/>
      <c r="S534" s="24" t="n"/>
      <c r="T534" s="24" t="n"/>
      <c r="U534" s="24" t="n"/>
      <c r="V534" s="24" t="n"/>
      <c r="W534" s="24" t="n"/>
      <c r="X534" s="24" t="n"/>
      <c r="Y534" s="24" t="n"/>
      <c r="Z534" s="24" t="n"/>
      <c r="AA534" s="24" t="n"/>
      <c r="AB534" s="24" t="n"/>
      <c r="AC534" s="24" t="n"/>
      <c r="AD534" s="24" t="n"/>
      <c r="AE534" s="24" t="n"/>
      <c r="AF534" s="24" t="n"/>
      <c r="AG534" s="24" t="n"/>
      <c r="AH534" s="24" t="n"/>
      <c r="AI534" s="24" t="n"/>
      <c r="AJ534" s="24" t="n"/>
      <c r="AK534" s="24" t="n"/>
      <c r="AL534" s="24" t="n"/>
      <c r="AM534" s="25">
        <f>COUNT(H534:AL534)</f>
        <v/>
      </c>
      <c r="AN534" s="24" t="n"/>
      <c r="AO534" s="24" t="n"/>
      <c r="AP534" s="24" t="n"/>
      <c r="AQ534" s="24" t="n"/>
      <c r="AR534" s="24" t="n"/>
      <c r="AS534" s="24" t="n"/>
      <c r="AT534" s="25">
        <f>SUM(H534:AL534)</f>
        <v/>
      </c>
      <c r="AU534" s="24" t="n"/>
      <c r="AV534" s="25">
        <f>SUM(J534,K534,Q534,R534,X534,Y534,AD534,AE534,AF534)</f>
        <v/>
      </c>
      <c r="AW534" s="24" t="n"/>
    </row>
    <row r="535" spans="1:49">
      <c r="A535" s="24" t="n">
        <v>529</v>
      </c>
      <c r="B535" s="24" t="s">
        <v>52</v>
      </c>
      <c r="C535" s="24" t="s">
        <v>74</v>
      </c>
      <c r="D535" s="24" t="s">
        <v>109</v>
      </c>
      <c r="E535" s="24" t="s">
        <v>82</v>
      </c>
      <c r="F535" s="24" t="s">
        <v>32</v>
      </c>
      <c r="G535" s="24" t="n"/>
      <c r="H535" s="24" t="n"/>
      <c r="I535" s="24" t="n"/>
      <c r="J535" s="24" t="n"/>
      <c r="K535" s="24" t="n"/>
      <c r="L535" s="24" t="n"/>
      <c r="M535" s="24" t="n"/>
      <c r="N535" s="24" t="n"/>
      <c r="O535" s="24" t="n"/>
      <c r="P535" s="24" t="n"/>
      <c r="Q535" s="24" t="n"/>
      <c r="R535" s="24" t="n"/>
      <c r="S535" s="24" t="n"/>
      <c r="T535" s="24" t="n"/>
      <c r="U535" s="24" t="n"/>
      <c r="V535" s="24" t="n"/>
      <c r="W535" s="24" t="n"/>
      <c r="X535" s="24" t="n"/>
      <c r="Y535" s="24" t="n"/>
      <c r="Z535" s="24" t="n"/>
      <c r="AA535" s="24" t="n"/>
      <c r="AB535" s="24" t="n"/>
      <c r="AC535" s="24" t="n"/>
      <c r="AD535" s="24" t="n"/>
      <c r="AE535" s="24" t="n"/>
      <c r="AF535" s="24" t="n"/>
      <c r="AG535" s="24" t="n"/>
      <c r="AH535" s="24" t="n"/>
      <c r="AI535" s="24" t="n"/>
      <c r="AJ535" s="24" t="n"/>
      <c r="AK535" s="24" t="n"/>
      <c r="AL535" s="24" t="n"/>
      <c r="AM535" s="25">
        <f>COUNT(H535:AL535)</f>
        <v/>
      </c>
      <c r="AN535" s="24" t="n"/>
      <c r="AO535" s="24" t="n"/>
      <c r="AP535" s="24" t="n"/>
      <c r="AQ535" s="24" t="n"/>
      <c r="AR535" s="24" t="n"/>
      <c r="AS535" s="24" t="n"/>
      <c r="AT535" s="25">
        <f>SUM(H535:AL535)</f>
        <v/>
      </c>
      <c r="AU535" s="24" t="n"/>
      <c r="AV535" s="25">
        <f>SUM(J535,K535,Q535,R535,X535,Y535,AD535,AE535,AF535)</f>
        <v/>
      </c>
      <c r="AW535" s="24" t="n"/>
    </row>
    <row r="536" spans="1:49" ht="15.75" customHeight="1" s="55">
      <c r="A536" s="24" t="n">
        <v>530</v>
      </c>
      <c r="B536" s="24" t="s">
        <v>52</v>
      </c>
      <c r="C536" s="24" t="s">
        <v>74</v>
      </c>
      <c r="D536" s="24" t="s">
        <v>109</v>
      </c>
      <c r="E536" s="24" t="s">
        <v>90</v>
      </c>
      <c r="F536" s="24" t="s">
        <v>32</v>
      </c>
      <c r="G536" s="24" t="s">
        <v>49</v>
      </c>
      <c r="H536" s="27" t="n">
        <v>8</v>
      </c>
      <c r="I536" s="27" t="n">
        <v>8</v>
      </c>
      <c r="J536" s="24" t="n"/>
      <c r="K536" s="24" t="n"/>
      <c r="L536" s="24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  <c r="AA536" s="24" t="n"/>
      <c r="AB536" s="24" t="n"/>
      <c r="AC536" s="24" t="n"/>
      <c r="AD536" s="24" t="n"/>
      <c r="AE536" s="24" t="n"/>
      <c r="AF536" s="24" t="n"/>
      <c r="AG536" s="24" t="n"/>
      <c r="AH536" s="24" t="n"/>
      <c r="AI536" s="24" t="n"/>
      <c r="AJ536" s="24" t="n"/>
      <c r="AK536" s="24" t="n"/>
      <c r="AL536" s="24" t="n"/>
      <c r="AM536" s="25">
        <f>SUM(H536:AL536)/8</f>
        <v/>
      </c>
      <c r="AN536" s="24" t="n"/>
      <c r="AO536" s="24" t="n"/>
      <c r="AP536" s="24" t="n"/>
      <c r="AQ536" s="24" t="n"/>
      <c r="AR536" s="24" t="n"/>
      <c r="AS536" s="25">
        <f>COUNTIF(H536:AL536,"В")+SUM(H536:AL536)/8</f>
        <v/>
      </c>
      <c r="AT536" s="25">
        <f>SUM(H536:AL536)</f>
        <v/>
      </c>
      <c r="AU536" s="24" t="n"/>
      <c r="AV536" s="24" t="n"/>
      <c r="AW536" s="24" t="n"/>
    </row>
    <row r="537" spans="1:49">
      <c r="A537" s="26" t="n">
        <v>531</v>
      </c>
      <c r="B537" s="26" t="s">
        <v>52</v>
      </c>
      <c r="C537" s="26" t="s">
        <v>74</v>
      </c>
      <c r="D537" s="26" t="s">
        <v>109</v>
      </c>
      <c r="E537" s="26" t="s">
        <v>33</v>
      </c>
      <c r="F537" s="26" t="n"/>
      <c r="G537" s="26" t="n"/>
      <c r="H537" s="26" t="n">
        <v>8</v>
      </c>
      <c r="I537" s="26" t="n">
        <v>8</v>
      </c>
      <c r="J537" s="26" t="n">
        <v>0</v>
      </c>
      <c r="K537" s="26" t="n">
        <v>0</v>
      </c>
      <c r="L537" s="26" t="n">
        <v>8</v>
      </c>
      <c r="M537" s="26" t="n">
        <v>8</v>
      </c>
      <c r="N537" s="26" t="n">
        <v>8</v>
      </c>
      <c r="O537" s="26" t="n">
        <v>8</v>
      </c>
      <c r="P537" s="26" t="n">
        <v>8</v>
      </c>
      <c r="Q537" s="26" t="n">
        <v>0</v>
      </c>
      <c r="R537" s="26" t="n">
        <v>0</v>
      </c>
      <c r="S537" s="26" t="n">
        <v>8</v>
      </c>
      <c r="T537" s="26" t="n">
        <v>8</v>
      </c>
      <c r="U537" s="26" t="n">
        <v>8</v>
      </c>
      <c r="V537" s="26" t="n">
        <v>8</v>
      </c>
      <c r="W537" s="26" t="n">
        <v>8</v>
      </c>
      <c r="X537" s="26" t="n">
        <v>0</v>
      </c>
      <c r="Y537" s="26" t="n">
        <v>0</v>
      </c>
      <c r="Z537" s="26" t="n">
        <v>8</v>
      </c>
      <c r="AA537" s="26" t="n">
        <v>8</v>
      </c>
      <c r="AB537" s="26" t="n">
        <v>8</v>
      </c>
      <c r="AC537" s="26" t="n">
        <v>7</v>
      </c>
      <c r="AD537" s="26" t="n">
        <v>0</v>
      </c>
      <c r="AE537" s="26" t="n">
        <v>0</v>
      </c>
      <c r="AF537" s="26" t="n">
        <v>0</v>
      </c>
      <c r="AG537" s="26" t="n">
        <v>8</v>
      </c>
      <c r="AH537" s="26" t="n">
        <v>8</v>
      </c>
      <c r="AI537" s="26" t="n">
        <v>8</v>
      </c>
      <c r="AJ537" s="26" t="n">
        <v>8</v>
      </c>
      <c r="AK537" s="26" t="n"/>
      <c r="AL537" s="26" t="n"/>
      <c r="AM537" s="26">
        <f>COUNT(IF(SUM(J527,J529,J531,J530,J525,J528,J534,J532,J533,J535,J526,J524,J523)&gt;0,1,"FALSE"),IF(SUM(K526,K529,K527,K534,K533,K535,K528,K523,K524,K525,K531,K530,K532)&gt;0,1,"FALSE"),IF(SUM(L530,L533,L532,L525,L526,L534,L527,L531,L528,L535,L529,L524,L523)&gt;0,1,"FALSE"),IF(SUM(M523,M528,M525,M533,M532,M524,M531,M534,M526,M527,M529,M535,M530)&gt;0,1,"FALSE"),IF(SUM(N530,N527,N533,N529,N526,N531,N528,N534,N532,N524,N525,N523,N535)&gt;0,1,"FALSE"),IF(SUM(O532,O528,O529,O534,O525,O527,O535,O530,O531,O526,O524,O523,O533)&gt;0,1,"FALSE"),IF(SUM(P532,P533,P531,P524,P523,P535,P527,P528,P529,P525,P526,P530,P534)&gt;0,1,"FALSE"),IF(SUM(Q534,Q531,Q533,Q528,Q530,Q535,Q527,Q524,Q532,Q523,Q529,Q526,Q525)&gt;0,1,"FALSE"),IF(SUM(R523,R528,R532,R527,R525,R533,R535,R531,R526,R534,R524,R530,R529)&gt;0,1,"FALSE"),IF(SUM(S524,S523,S527,S526,S533,S530,S531,S532,S535,S534,S525,S529,S528)&gt;0,1,"FALSE"),IF(SUM(T528,T530,T531,T534,T523,T532,T529,T533,T535,T526,T524,T527,T525)&gt;0,1,"FALSE"),IF(SUM(U531,U525,U523,U526,U528,U535,U533,U532,U534,U529,U530,U527,U524)&gt;0,1,"FALSE"),IF(SUM(V528,V529,V523,V527,V531,V524,V526,V525,V530,V532,V534,V533)&gt;0,1,"FALSE"),IF(SUM(W532,W527,W524,W525,W533,W523,W534,W530,W526,W531,W529,W528)&gt;0,1,"FALSE"),IF(SUM(X528,X531,X529,X533,X523,X532,X534,X525,X527,X524,X526,X530)&gt;0,1,"FALSE"),IF(SUM(Y530,Y532,Y523,Y533,Y524,Y526,Y531,Y534,Y527,Y528,Y529,Y525)&gt;0,1,"FALSE"),IF(SUM(Z533,Z525,Z526,Z528,Z524,Z532,Z534,Z531,Z529,Z530,Z523,Z527)&gt;0,1,"FALSE"),IF(SUM(AA530,AA533,AA529,AA523,AA532,AA524,AA525,AA526,AA528,AA534,AA527,AA531)&gt;0,1,"FALSE"),IF(SUM(AB528,AB524,AB532,AB531,AB523,AB526,AB527,AB534,AB525,AB530,AB529,AB533)&gt;0,1,"FALSE"),IF(SUM(AC529,AC534,AC523,AC532,AC525,AC528,AC526,AC527,AC524,AC531,AC533,AC530)&gt;0,1,"FALSE"),IF(SUM(AD523,AD524,AD531,AD527,AD528,AD530,AD534,AD532,AD529,AD525,AD533,AD526)&gt;0,1,"FALSE"),IF(SUM(AE523,AE532,AE533,AE530,AE526,AE531,AE534,AE524,AE525,AE529,AE527,AE528)&gt;0,1,"FALSE"),IF(SUM(AF529,AF533,AF525,AF527,AF530,AF528,AF534,AF532,AF526,AF524,AF523,AF531)&gt;0,1,"FALSE"),IF(SUM(AG524,AG530,AG529,AG531,AG525,AG527,AG528,AG532,AG533,AG534,AG523,AG526)&gt;0,1,"FALSE"),IF(SUM(AH526,AH527,AH528,AH525,AH533,AH531,AH529,AH523,AH534,AH532,AH530,AH524)&gt;0,1,"FALSE"),IF(SUM(AI528,AI529,AI533,AI532,AI534,AI523,AI531,AI527,AI526,AI524,AI525,AI530)&gt;0,1,"FALSE"),IF(SUM(AJ533,AJ530,AJ534,AJ526,AJ531,AJ529,AJ523,AJ528,AJ527,AJ525,AJ524,AJ532)&gt;0,1,"FALSE"),IF(SUM(H536)&gt;0,1,"FALSE"),IF(SUM(I536)&gt;0,1,"FALSE"))</f>
        <v/>
      </c>
      <c r="AN537" s="26" t="n"/>
      <c r="AO537" s="26">
        <f>MAX(AO523:AO536)</f>
        <v/>
      </c>
      <c r="AP537" s="26">
        <f>MAX(AP523:AP536)</f>
        <v/>
      </c>
      <c r="AQ537" s="26">
        <f>MAX(AQ523:AQ536)</f>
        <v/>
      </c>
      <c r="AR537" s="26">
        <f>MAX(AR523:AR536)</f>
        <v/>
      </c>
      <c r="AS537" s="26">
        <f>SUM(AS523:AS536)</f>
        <v/>
      </c>
      <c r="AT537" s="26">
        <f>SUM(AT523:AT536)</f>
        <v/>
      </c>
      <c r="AU537" s="26">
        <f>SUM(AU523:AU536)</f>
        <v/>
      </c>
      <c r="AV537" s="26">
        <f>SUM(AV523:AV536)</f>
        <v/>
      </c>
      <c r="AW537" s="26">
        <f>SUM(AW523:AW536)</f>
        <v/>
      </c>
    </row>
    <row r="538" spans="1:49">
      <c r="A538" s="24" t="n">
        <v>532</v>
      </c>
      <c r="B538" s="24" t="s">
        <v>59</v>
      </c>
      <c r="C538" s="24" t="s">
        <v>74</v>
      </c>
      <c r="D538" s="24" t="s">
        <v>109</v>
      </c>
      <c r="E538" s="24" t="s">
        <v>43</v>
      </c>
      <c r="F538" s="24" t="s">
        <v>32</v>
      </c>
      <c r="G538" s="24" t="n"/>
      <c r="H538" s="24" t="n"/>
      <c r="I538" s="24" t="n">
        <v>1.8</v>
      </c>
      <c r="J538" s="24" t="s">
        <v>7</v>
      </c>
      <c r="K538" s="24" t="s">
        <v>7</v>
      </c>
      <c r="L538" s="24" t="n">
        <v>0.33333</v>
      </c>
      <c r="M538" s="24" t="n"/>
      <c r="N538" s="24" t="n"/>
      <c r="O538" s="24" t="n"/>
      <c r="P538" s="24" t="n"/>
      <c r="Q538" s="24" t="s">
        <v>7</v>
      </c>
      <c r="R538" s="24" t="s">
        <v>7</v>
      </c>
      <c r="S538" s="24" t="n">
        <v>0.21667</v>
      </c>
      <c r="T538" s="24" t="n">
        <v>1.3</v>
      </c>
      <c r="U538" s="24" t="n">
        <v>4.7</v>
      </c>
      <c r="V538" s="24" t="n">
        <v>0.65</v>
      </c>
      <c r="W538" s="24" t="n">
        <v>7.85</v>
      </c>
      <c r="X538" s="24" t="s">
        <v>7</v>
      </c>
      <c r="Y538" s="24" t="s">
        <v>7</v>
      </c>
      <c r="Z538" s="24" t="n"/>
      <c r="AA538" s="24" t="n">
        <v>6.53333</v>
      </c>
      <c r="AB538" s="24" t="n"/>
      <c r="AC538" s="24" t="n">
        <v>7</v>
      </c>
      <c r="AD538" s="24" t="s">
        <v>7</v>
      </c>
      <c r="AE538" s="24" t="s">
        <v>7</v>
      </c>
      <c r="AF538" s="24" t="s">
        <v>7</v>
      </c>
      <c r="AG538" s="24" t="n">
        <v>3.11667</v>
      </c>
      <c r="AH538" s="24" t="n">
        <v>8</v>
      </c>
      <c r="AI538" s="24" t="n">
        <v>8</v>
      </c>
      <c r="AJ538" s="24" t="n">
        <v>8</v>
      </c>
      <c r="AK538" s="24" t="n"/>
      <c r="AL538" s="24" t="n"/>
      <c r="AM538" s="25">
        <f>COUNT(H538:AL538)</f>
        <v/>
      </c>
      <c r="AN538" s="24" t="n"/>
      <c r="AO538" s="25">
        <f>COUNTIF(H538:AL538,"О")</f>
        <v/>
      </c>
      <c r="AP538" s="25">
        <f>COUNTIF(H538:AL538,"От")</f>
        <v/>
      </c>
      <c r="AQ538" s="25">
        <f>COUNTIF(H538:AL538,"Б")</f>
        <v/>
      </c>
      <c r="AR538" s="25">
        <f>COUNTIF(H538:AL538,"Н")</f>
        <v/>
      </c>
      <c r="AS538" s="24" t="n"/>
      <c r="AT538" s="25">
        <f>SUM(H538:AL538)</f>
        <v/>
      </c>
      <c r="AU538" s="24" t="n"/>
      <c r="AV538" s="25">
        <f>SUM(J538,K538,Q538,R538,X538,Y538,AD538,AE538,AF538)</f>
        <v/>
      </c>
      <c r="AW538" s="24" t="n"/>
    </row>
    <row r="539" spans="1:49">
      <c r="A539" s="24" t="n">
        <v>533</v>
      </c>
      <c r="B539" s="24" t="s">
        <v>59</v>
      </c>
      <c r="C539" s="24" t="s">
        <v>74</v>
      </c>
      <c r="D539" s="24" t="s">
        <v>109</v>
      </c>
      <c r="E539" s="24" t="s">
        <v>61</v>
      </c>
      <c r="F539" s="24" t="s">
        <v>32</v>
      </c>
      <c r="G539" s="24" t="n"/>
      <c r="H539" s="24" t="n"/>
      <c r="I539" s="24" t="n"/>
      <c r="J539" s="24" t="n"/>
      <c r="K539" s="24" t="n"/>
      <c r="L539" s="24" t="n"/>
      <c r="M539" s="24" t="n"/>
      <c r="N539" s="24" t="n"/>
      <c r="O539" s="24" t="n"/>
      <c r="P539" s="24" t="n"/>
      <c r="Q539" s="24" t="n"/>
      <c r="R539" s="24" t="n"/>
      <c r="S539" s="24" t="n"/>
      <c r="T539" s="24" t="n"/>
      <c r="U539" s="24" t="n"/>
      <c r="V539" s="24" t="n"/>
      <c r="W539" s="24" t="n"/>
      <c r="X539" s="24" t="n"/>
      <c r="Y539" s="24" t="n"/>
      <c r="Z539" s="24" t="n"/>
      <c r="AA539" s="24" t="n"/>
      <c r="AB539" s="24" t="n"/>
      <c r="AC539" s="24" t="n"/>
      <c r="AD539" s="24" t="n"/>
      <c r="AE539" s="24" t="n"/>
      <c r="AF539" s="24" t="n"/>
      <c r="AG539" s="24" t="n"/>
      <c r="AH539" s="24" t="n"/>
      <c r="AI539" s="24" t="n"/>
      <c r="AJ539" s="24" t="n"/>
      <c r="AK539" s="24" t="n"/>
      <c r="AL539" s="24" t="n"/>
      <c r="AM539" s="25">
        <f>COUNT(H539:AL539)</f>
        <v/>
      </c>
      <c r="AN539" s="24" t="n"/>
      <c r="AO539" s="24" t="n"/>
      <c r="AP539" s="24" t="n"/>
      <c r="AQ539" s="24" t="n"/>
      <c r="AR539" s="24" t="n"/>
      <c r="AS539" s="24" t="n"/>
      <c r="AT539" s="25">
        <f>SUM(H539:AL539)</f>
        <v/>
      </c>
      <c r="AU539" s="24" t="n"/>
      <c r="AV539" s="25">
        <f>SUM(J539,K539,Q539,R539,X539,Y539,AD539,AE539,AF539)</f>
        <v/>
      </c>
      <c r="AW539" s="24" t="n"/>
    </row>
    <row r="540" spans="1:49">
      <c r="A540" s="24" t="n">
        <v>534</v>
      </c>
      <c r="B540" s="24" t="s">
        <v>59</v>
      </c>
      <c r="C540" s="24" t="s">
        <v>74</v>
      </c>
      <c r="D540" s="24" t="s">
        <v>109</v>
      </c>
      <c r="E540" s="24" t="s">
        <v>90</v>
      </c>
      <c r="F540" s="24" t="s">
        <v>32</v>
      </c>
      <c r="G540" s="24" t="n"/>
      <c r="H540" s="24" t="n"/>
      <c r="I540" s="24" t="n"/>
      <c r="J540" s="24" t="n"/>
      <c r="K540" s="24" t="n"/>
      <c r="L540" s="24" t="n"/>
      <c r="M540" s="24" t="n"/>
      <c r="N540" s="24" t="n"/>
      <c r="O540" s="24" t="n"/>
      <c r="P540" s="24" t="n"/>
      <c r="Q540" s="24" t="n"/>
      <c r="R540" s="24" t="n"/>
      <c r="S540" s="24" t="n"/>
      <c r="T540" s="24" t="n"/>
      <c r="U540" s="24" t="n"/>
      <c r="V540" s="24" t="n"/>
      <c r="W540" s="24" t="n"/>
      <c r="X540" s="24" t="n"/>
      <c r="Y540" s="24" t="n"/>
      <c r="Z540" s="24" t="n"/>
      <c r="AA540" s="24" t="n"/>
      <c r="AB540" s="24" t="n"/>
      <c r="AC540" s="24" t="n"/>
      <c r="AD540" s="24" t="n"/>
      <c r="AE540" s="24" t="n"/>
      <c r="AF540" s="24" t="n"/>
      <c r="AG540" s="24" t="n"/>
      <c r="AH540" s="24" t="n"/>
      <c r="AI540" s="24" t="n"/>
      <c r="AJ540" s="24" t="n"/>
      <c r="AK540" s="24" t="n"/>
      <c r="AL540" s="24" t="n"/>
      <c r="AM540" s="25">
        <f>COUNT(H540:AL540)</f>
        <v/>
      </c>
      <c r="AN540" s="24" t="n"/>
      <c r="AO540" s="24" t="n"/>
      <c r="AP540" s="24" t="n"/>
      <c r="AQ540" s="24" t="n"/>
      <c r="AR540" s="24" t="n"/>
      <c r="AS540" s="24" t="n"/>
      <c r="AT540" s="25">
        <f>SUM(H540:AL540)</f>
        <v/>
      </c>
      <c r="AU540" s="24" t="n"/>
      <c r="AV540" s="25">
        <f>SUM(J540,K540,Q540,R540,X540,Y540,AD540,AE540,AF540)</f>
        <v/>
      </c>
      <c r="AW540" s="24" t="n"/>
    </row>
    <row r="541" spans="1:49" ht="15.75" customHeight="1" s="55">
      <c r="A541" s="24" t="n">
        <v>535</v>
      </c>
      <c r="B541" s="24" t="s">
        <v>59</v>
      </c>
      <c r="C541" s="24" t="s">
        <v>74</v>
      </c>
      <c r="D541" s="24" t="s">
        <v>109</v>
      </c>
      <c r="E541" s="24" t="s">
        <v>65</v>
      </c>
      <c r="F541" s="24" t="s">
        <v>32</v>
      </c>
      <c r="G541" s="24" t="n"/>
      <c r="H541" s="24" t="n"/>
      <c r="I541" s="24" t="n"/>
      <c r="J541" s="24" t="n"/>
      <c r="K541" s="24" t="n"/>
      <c r="L541" s="24" t="n"/>
      <c r="M541" s="24" t="n"/>
      <c r="N541" s="24" t="n"/>
      <c r="O541" s="24" t="n"/>
      <c r="P541" s="24" t="n"/>
      <c r="Q541" s="24" t="n"/>
      <c r="R541" s="24" t="n"/>
      <c r="S541" s="27" t="n">
        <v>2.58333</v>
      </c>
      <c r="T541" s="24" t="n"/>
      <c r="U541" s="24" t="n"/>
      <c r="V541" s="27" t="n">
        <v>0.36667</v>
      </c>
      <c r="W541" s="24" t="n"/>
      <c r="X541" s="24" t="n"/>
      <c r="Y541" s="24" t="n"/>
      <c r="Z541" s="27" t="n">
        <v>3.00752</v>
      </c>
      <c r="AA541" s="24" t="n"/>
      <c r="AB541" s="27" t="n">
        <v>4.00574</v>
      </c>
      <c r="AC541" s="24" t="n"/>
      <c r="AD541" s="24" t="n"/>
      <c r="AE541" s="24" t="n"/>
      <c r="AF541" s="24" t="n"/>
      <c r="AG541" s="27" t="n">
        <v>4.88333</v>
      </c>
      <c r="AH541" s="24" t="n"/>
      <c r="AI541" s="24" t="n"/>
      <c r="AJ541" s="24" t="n"/>
      <c r="AK541" s="24" t="n"/>
      <c r="AL541" s="24" t="n"/>
      <c r="AM541" s="25">
        <f>COUNT(H541:AL541)</f>
        <v/>
      </c>
      <c r="AN541" s="24" t="n"/>
      <c r="AO541" s="24" t="n"/>
      <c r="AP541" s="24" t="n"/>
      <c r="AQ541" s="24" t="n"/>
      <c r="AR541" s="24" t="n"/>
      <c r="AS541" s="24" t="n"/>
      <c r="AT541" s="25">
        <f>SUM(H541:AL541)</f>
        <v/>
      </c>
      <c r="AU541" s="24" t="n"/>
      <c r="AV541" s="25">
        <f>SUM(J541,K541,Q541,R541,X541,Y541,AD541,AE541,AF541)</f>
        <v/>
      </c>
      <c r="AW541" s="24" t="n"/>
    </row>
    <row r="542" spans="1:49" ht="15.75" customHeight="1" s="55">
      <c r="A542" s="24" t="n">
        <v>536</v>
      </c>
      <c r="B542" s="24" t="s">
        <v>59</v>
      </c>
      <c r="C542" s="24" t="s">
        <v>74</v>
      </c>
      <c r="D542" s="24" t="s">
        <v>109</v>
      </c>
      <c r="E542" s="24" t="s">
        <v>86</v>
      </c>
      <c r="F542" s="24" t="s">
        <v>32</v>
      </c>
      <c r="G542" s="24" t="n"/>
      <c r="H542" s="24" t="n"/>
      <c r="I542" s="27" t="n">
        <v>6.2</v>
      </c>
      <c r="J542" s="24" t="n"/>
      <c r="K542" s="24" t="n"/>
      <c r="L542" s="24" t="n"/>
      <c r="M542" s="27" t="n">
        <v>1.4963</v>
      </c>
      <c r="N542" s="27" t="n">
        <v>3.20879</v>
      </c>
      <c r="O542" s="27" t="n">
        <v>3.99185</v>
      </c>
      <c r="P542" s="27" t="n">
        <v>1.5245</v>
      </c>
      <c r="Q542" s="24" t="n"/>
      <c r="R542" s="24" t="n"/>
      <c r="S542" s="24" t="n"/>
      <c r="T542" s="24" t="n"/>
      <c r="U542" s="24" t="n"/>
      <c r="V542" s="27" t="n">
        <v>0.38333</v>
      </c>
      <c r="W542" s="24" t="n"/>
      <c r="X542" s="24" t="n"/>
      <c r="Y542" s="24" t="n"/>
      <c r="Z542" s="27" t="n">
        <v>3.5188</v>
      </c>
      <c r="AA542" s="27" t="n">
        <v>1.46667</v>
      </c>
      <c r="AB542" s="24" t="n"/>
      <c r="AC542" s="24" t="n"/>
      <c r="AD542" s="24" t="n"/>
      <c r="AE542" s="24" t="n"/>
      <c r="AF542" s="24" t="n"/>
      <c r="AG542" s="24" t="n"/>
      <c r="AH542" s="24" t="n"/>
      <c r="AI542" s="24" t="n"/>
      <c r="AJ542" s="24" t="n"/>
      <c r="AK542" s="24" t="n"/>
      <c r="AL542" s="24" t="n"/>
      <c r="AM542" s="25">
        <f>COUNT(H542:AL542)</f>
        <v/>
      </c>
      <c r="AN542" s="24" t="n"/>
      <c r="AO542" s="24" t="n"/>
      <c r="AP542" s="24" t="n"/>
      <c r="AQ542" s="24" t="n"/>
      <c r="AR542" s="24" t="n"/>
      <c r="AS542" s="24" t="n"/>
      <c r="AT542" s="25">
        <f>SUM(H542:AL542)</f>
        <v/>
      </c>
      <c r="AU542" s="24" t="n"/>
      <c r="AV542" s="25">
        <f>SUM(J542,K542,Q542,R542,X542,Y542,AD542,AE542,AF542)</f>
        <v/>
      </c>
      <c r="AW542" s="24" t="n"/>
    </row>
    <row r="543" spans="1:49" ht="15.75" customHeight="1" s="55">
      <c r="A543" s="24" t="n">
        <v>537</v>
      </c>
      <c r="B543" s="24" t="s">
        <v>59</v>
      </c>
      <c r="C543" s="24" t="s">
        <v>74</v>
      </c>
      <c r="D543" s="24" t="s">
        <v>109</v>
      </c>
      <c r="E543" s="24" t="s">
        <v>87</v>
      </c>
      <c r="F543" s="24" t="s">
        <v>32</v>
      </c>
      <c r="G543" s="24" t="n"/>
      <c r="H543" s="24" t="n"/>
      <c r="I543" s="24" t="n"/>
      <c r="J543" s="24" t="n"/>
      <c r="K543" s="24" t="n"/>
      <c r="L543" s="27" t="n">
        <v>7.66667</v>
      </c>
      <c r="M543" s="27" t="n">
        <v>6.5037</v>
      </c>
      <c r="N543" s="27" t="n">
        <v>4.79121</v>
      </c>
      <c r="O543" s="24" t="n"/>
      <c r="P543" s="27" t="n">
        <v>4.951</v>
      </c>
      <c r="Q543" s="24" t="n"/>
      <c r="R543" s="24" t="n"/>
      <c r="S543" s="27" t="n">
        <v>5.2</v>
      </c>
      <c r="T543" s="27" t="n">
        <v>6.7</v>
      </c>
      <c r="U543" s="27" t="n">
        <v>3.3</v>
      </c>
      <c r="V543" s="27" t="n">
        <v>6.6</v>
      </c>
      <c r="W543" s="27" t="n">
        <v>0.15</v>
      </c>
      <c r="X543" s="24" t="n"/>
      <c r="Y543" s="24" t="n"/>
      <c r="Z543" s="27" t="n">
        <v>1.47368</v>
      </c>
      <c r="AA543" s="24" t="n"/>
      <c r="AB543" s="27" t="n">
        <v>3.99426</v>
      </c>
      <c r="AC543" s="24" t="n"/>
      <c r="AD543" s="24" t="n"/>
      <c r="AE543" s="24" t="n"/>
      <c r="AF543" s="24" t="n"/>
      <c r="AG543" s="24" t="n"/>
      <c r="AH543" s="24" t="n"/>
      <c r="AI543" s="24" t="n"/>
      <c r="AJ543" s="24" t="n"/>
      <c r="AK543" s="24" t="n"/>
      <c r="AL543" s="24" t="n"/>
      <c r="AM543" s="25">
        <f>COUNT(H543:AL543)</f>
        <v/>
      </c>
      <c r="AN543" s="24" t="n"/>
      <c r="AO543" s="24" t="n"/>
      <c r="AP543" s="24" t="n"/>
      <c r="AQ543" s="24" t="n"/>
      <c r="AR543" s="24" t="n"/>
      <c r="AS543" s="24" t="n"/>
      <c r="AT543" s="25">
        <f>SUM(H543:AL543)</f>
        <v/>
      </c>
      <c r="AU543" s="24" t="n"/>
      <c r="AV543" s="25">
        <f>SUM(J543,K543,Q543,R543,X543,Y543,AD543,AE543,AF543)</f>
        <v/>
      </c>
      <c r="AW543" s="24" t="n"/>
    </row>
    <row r="544" spans="1:49">
      <c r="A544" s="24" t="n">
        <v>538</v>
      </c>
      <c r="B544" s="24" t="s">
        <v>59</v>
      </c>
      <c r="C544" s="24" t="s">
        <v>74</v>
      </c>
      <c r="D544" s="24" t="s">
        <v>109</v>
      </c>
      <c r="E544" s="24" t="s">
        <v>83</v>
      </c>
      <c r="F544" s="24" t="s">
        <v>32</v>
      </c>
      <c r="G544" s="24" t="n"/>
      <c r="H544" s="24" t="n"/>
      <c r="I544" s="24" t="n"/>
      <c r="J544" s="24" t="n"/>
      <c r="K544" s="24" t="n"/>
      <c r="L544" s="24" t="n"/>
      <c r="M544" s="24" t="n"/>
      <c r="N544" s="24" t="n"/>
      <c r="O544" s="24" t="n"/>
      <c r="P544" s="24" t="n"/>
      <c r="Q544" s="24" t="n"/>
      <c r="R544" s="24" t="n"/>
      <c r="S544" s="24" t="n"/>
      <c r="T544" s="24" t="n"/>
      <c r="U544" s="24" t="n"/>
      <c r="V544" s="24" t="n"/>
      <c r="W544" s="24" t="n"/>
      <c r="X544" s="24" t="n"/>
      <c r="Y544" s="24" t="n"/>
      <c r="Z544" s="24" t="n"/>
      <c r="AA544" s="24" t="n"/>
      <c r="AB544" s="24" t="n"/>
      <c r="AC544" s="24" t="n"/>
      <c r="AD544" s="24" t="n"/>
      <c r="AE544" s="24" t="n"/>
      <c r="AF544" s="24" t="n"/>
      <c r="AG544" s="24" t="n"/>
      <c r="AH544" s="24" t="n"/>
      <c r="AI544" s="24" t="n"/>
      <c r="AJ544" s="24" t="n"/>
      <c r="AK544" s="24" t="n"/>
      <c r="AL544" s="24" t="n"/>
      <c r="AM544" s="25">
        <f>COUNT(H544:AL544)</f>
        <v/>
      </c>
      <c r="AN544" s="24" t="n"/>
      <c r="AO544" s="24" t="n"/>
      <c r="AP544" s="24" t="n"/>
      <c r="AQ544" s="24" t="n"/>
      <c r="AR544" s="24" t="n"/>
      <c r="AS544" s="24" t="n"/>
      <c r="AT544" s="25">
        <f>SUM(H544:AL544)</f>
        <v/>
      </c>
      <c r="AU544" s="24" t="n"/>
      <c r="AV544" s="25">
        <f>SUM(J544,K544,Q544,R544,X544,Y544,AD544,AE544,AF544)</f>
        <v/>
      </c>
      <c r="AW544" s="24" t="n"/>
    </row>
    <row r="545" spans="1:49">
      <c r="A545" s="24" t="n">
        <v>539</v>
      </c>
      <c r="B545" s="24" t="s">
        <v>59</v>
      </c>
      <c r="C545" s="24" t="s">
        <v>74</v>
      </c>
      <c r="D545" s="24" t="s">
        <v>109</v>
      </c>
      <c r="E545" s="24" t="s">
        <v>79</v>
      </c>
      <c r="F545" s="24" t="s">
        <v>32</v>
      </c>
      <c r="G545" s="24" t="n"/>
      <c r="H545" s="24" t="n"/>
      <c r="I545" s="24" t="n"/>
      <c r="J545" s="24" t="n"/>
      <c r="K545" s="24" t="n"/>
      <c r="L545" s="24" t="n"/>
      <c r="M545" s="24" t="n"/>
      <c r="N545" s="24" t="n"/>
      <c r="O545" s="24" t="n"/>
      <c r="P545" s="24" t="n"/>
      <c r="Q545" s="24" t="n"/>
      <c r="R545" s="24" t="n"/>
      <c r="S545" s="24" t="n"/>
      <c r="T545" s="24" t="n"/>
      <c r="U545" s="24" t="n"/>
      <c r="V545" s="24" t="n"/>
      <c r="W545" s="24" t="n"/>
      <c r="X545" s="24" t="n"/>
      <c r="Y545" s="24" t="n"/>
      <c r="Z545" s="24" t="n"/>
      <c r="AA545" s="24" t="n"/>
      <c r="AB545" s="24" t="n"/>
      <c r="AC545" s="24" t="n"/>
      <c r="AD545" s="24" t="n"/>
      <c r="AE545" s="24" t="n"/>
      <c r="AF545" s="24" t="n"/>
      <c r="AG545" s="24" t="n"/>
      <c r="AH545" s="24" t="n"/>
      <c r="AI545" s="24" t="n"/>
      <c r="AJ545" s="24" t="n"/>
      <c r="AK545" s="24" t="n"/>
      <c r="AL545" s="24" t="n"/>
      <c r="AM545" s="25">
        <f>COUNT(H545:AL545)</f>
        <v/>
      </c>
      <c r="AN545" s="24" t="n"/>
      <c r="AO545" s="24" t="n"/>
      <c r="AP545" s="24" t="n"/>
      <c r="AQ545" s="24" t="n"/>
      <c r="AR545" s="24" t="n"/>
      <c r="AS545" s="24" t="n"/>
      <c r="AT545" s="25">
        <f>SUM(H545:AL545)</f>
        <v/>
      </c>
      <c r="AU545" s="24" t="n"/>
      <c r="AV545" s="25">
        <f>SUM(J545,K545,Q545,R545,X545,Y545,AD545,AE545,AF545)</f>
        <v/>
      </c>
      <c r="AW545" s="24" t="n"/>
    </row>
    <row r="546" spans="1:49">
      <c r="A546" s="24" t="n">
        <v>540</v>
      </c>
      <c r="B546" s="24" t="s">
        <v>59</v>
      </c>
      <c r="C546" s="24" t="s">
        <v>74</v>
      </c>
      <c r="D546" s="24" t="s">
        <v>109</v>
      </c>
      <c r="E546" s="24" t="s">
        <v>76</v>
      </c>
      <c r="F546" s="24" t="s">
        <v>32</v>
      </c>
      <c r="G546" s="24" t="n"/>
      <c r="H546" s="24" t="n"/>
      <c r="I546" s="24" t="n"/>
      <c r="J546" s="24" t="n"/>
      <c r="K546" s="24" t="n"/>
      <c r="L546" s="24" t="n"/>
      <c r="M546" s="24" t="n"/>
      <c r="N546" s="24" t="n"/>
      <c r="O546" s="24" t="n"/>
      <c r="P546" s="24" t="n"/>
      <c r="Q546" s="24" t="n"/>
      <c r="R546" s="24" t="n"/>
      <c r="S546" s="24" t="n"/>
      <c r="T546" s="24" t="n"/>
      <c r="U546" s="24" t="n"/>
      <c r="V546" s="24" t="n"/>
      <c r="W546" s="24" t="n"/>
      <c r="X546" s="24" t="n"/>
      <c r="Y546" s="24" t="n"/>
      <c r="Z546" s="24" t="n"/>
      <c r="AA546" s="24" t="n"/>
      <c r="AB546" s="24" t="n"/>
      <c r="AC546" s="24" t="n"/>
      <c r="AD546" s="24" t="n"/>
      <c r="AE546" s="24" t="n"/>
      <c r="AF546" s="24" t="n"/>
      <c r="AG546" s="24" t="n"/>
      <c r="AH546" s="24" t="n"/>
      <c r="AI546" s="24" t="n"/>
      <c r="AJ546" s="24" t="n"/>
      <c r="AK546" s="24" t="n"/>
      <c r="AL546" s="24" t="n"/>
      <c r="AM546" s="25">
        <f>COUNT(H546:AL546)</f>
        <v/>
      </c>
      <c r="AN546" s="24" t="n"/>
      <c r="AO546" s="24" t="n"/>
      <c r="AP546" s="24" t="n"/>
      <c r="AQ546" s="24" t="n"/>
      <c r="AR546" s="24" t="n"/>
      <c r="AS546" s="24" t="n"/>
      <c r="AT546" s="25">
        <f>SUM(H546:AL546)</f>
        <v/>
      </c>
      <c r="AU546" s="24" t="n"/>
      <c r="AV546" s="25">
        <f>SUM(J546,K546,Q546,R546,X546,Y546,AD546,AE546,AF546)</f>
        <v/>
      </c>
      <c r="AW546" s="24" t="n"/>
    </row>
    <row r="547" spans="1:49">
      <c r="A547" s="24" t="n">
        <v>541</v>
      </c>
      <c r="B547" s="24" t="s">
        <v>59</v>
      </c>
      <c r="C547" s="24" t="s">
        <v>74</v>
      </c>
      <c r="D547" s="24" t="s">
        <v>109</v>
      </c>
      <c r="E547" s="24" t="s">
        <v>88</v>
      </c>
      <c r="F547" s="24" t="s">
        <v>32</v>
      </c>
      <c r="G547" s="24" t="n"/>
      <c r="H547" s="24" t="n"/>
      <c r="I547" s="24" t="n"/>
      <c r="J547" s="24" t="n"/>
      <c r="K547" s="24" t="n"/>
      <c r="L547" s="24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  <c r="AA547" s="24" t="n"/>
      <c r="AB547" s="24" t="n"/>
      <c r="AC547" s="24" t="n"/>
      <c r="AD547" s="24" t="n"/>
      <c r="AE547" s="24" t="n"/>
      <c r="AF547" s="24" t="n"/>
      <c r="AG547" s="24" t="n"/>
      <c r="AH547" s="24" t="n"/>
      <c r="AI547" s="24" t="n"/>
      <c r="AJ547" s="24" t="n"/>
      <c r="AK547" s="24" t="n"/>
      <c r="AL547" s="24" t="n"/>
      <c r="AM547" s="25">
        <f>COUNT(H547:AL547)</f>
        <v/>
      </c>
      <c r="AN547" s="24" t="n"/>
      <c r="AO547" s="24" t="n"/>
      <c r="AP547" s="24" t="n"/>
      <c r="AQ547" s="24" t="n"/>
      <c r="AR547" s="24" t="n"/>
      <c r="AS547" s="24" t="n"/>
      <c r="AT547" s="25">
        <f>SUM(H547:AL547)</f>
        <v/>
      </c>
      <c r="AU547" s="24" t="n"/>
      <c r="AV547" s="25">
        <f>SUM(J547,K547,Q547,R547,X547,Y547,AD547,AE547,AF547)</f>
        <v/>
      </c>
      <c r="AW547" s="24" t="n"/>
    </row>
    <row r="548" spans="1:49">
      <c r="A548" s="24" t="n">
        <v>542</v>
      </c>
      <c r="B548" s="24" t="s">
        <v>59</v>
      </c>
      <c r="C548" s="24" t="s">
        <v>74</v>
      </c>
      <c r="D548" s="24" t="s">
        <v>109</v>
      </c>
      <c r="E548" s="24" t="s">
        <v>56</v>
      </c>
      <c r="F548" s="24" t="s">
        <v>32</v>
      </c>
      <c r="G548" s="24" t="n"/>
      <c r="H548" s="24" t="n"/>
      <c r="I548" s="24" t="n"/>
      <c r="J548" s="24" t="n"/>
      <c r="K548" s="24" t="n"/>
      <c r="L548" s="24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  <c r="AA548" s="24" t="n"/>
      <c r="AB548" s="24" t="n"/>
      <c r="AC548" s="24" t="n"/>
      <c r="AD548" s="24" t="n"/>
      <c r="AE548" s="24" t="n"/>
      <c r="AF548" s="24" t="n"/>
      <c r="AG548" s="24" t="n"/>
      <c r="AH548" s="24" t="n"/>
      <c r="AI548" s="24" t="n"/>
      <c r="AJ548" s="24" t="n"/>
      <c r="AK548" s="24" t="n"/>
      <c r="AL548" s="24" t="n"/>
      <c r="AM548" s="25">
        <f>COUNT(H548:AL548)</f>
        <v/>
      </c>
      <c r="AN548" s="24" t="n"/>
      <c r="AO548" s="24" t="n"/>
      <c r="AP548" s="24" t="n"/>
      <c r="AQ548" s="24" t="n"/>
      <c r="AR548" s="24" t="n"/>
      <c r="AS548" s="24" t="n"/>
      <c r="AT548" s="25">
        <f>SUM(H548:AL548)</f>
        <v/>
      </c>
      <c r="AU548" s="24" t="n"/>
      <c r="AV548" s="25">
        <f>SUM(J548,K548,Q548,R548,X548,Y548,AD548,AE548,AF548)</f>
        <v/>
      </c>
      <c r="AW548" s="24" t="n"/>
    </row>
    <row r="549" spans="1:49">
      <c r="A549" s="24" t="n">
        <v>543</v>
      </c>
      <c r="B549" s="24" t="s">
        <v>59</v>
      </c>
      <c r="C549" s="24" t="s">
        <v>74</v>
      </c>
      <c r="D549" s="24" t="s">
        <v>109</v>
      </c>
      <c r="E549" s="24" t="s">
        <v>85</v>
      </c>
      <c r="F549" s="24" t="s">
        <v>32</v>
      </c>
      <c r="G549" s="24" t="n"/>
      <c r="H549" s="24" t="n"/>
      <c r="I549" s="24" t="n"/>
      <c r="J549" s="24" t="n"/>
      <c r="K549" s="24" t="n"/>
      <c r="L549" s="24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  <c r="AA549" s="24" t="n"/>
      <c r="AB549" s="24" t="n"/>
      <c r="AC549" s="24" t="n"/>
      <c r="AD549" s="24" t="n"/>
      <c r="AE549" s="24" t="n"/>
      <c r="AF549" s="24" t="n"/>
      <c r="AG549" s="24" t="n"/>
      <c r="AH549" s="24" t="n"/>
      <c r="AI549" s="24" t="n"/>
      <c r="AJ549" s="24" t="n"/>
      <c r="AK549" s="24" t="n"/>
      <c r="AL549" s="24" t="n"/>
      <c r="AM549" s="25">
        <f>COUNT(H549:AL549)</f>
        <v/>
      </c>
      <c r="AN549" s="24" t="n"/>
      <c r="AO549" s="24" t="n"/>
      <c r="AP549" s="24" t="n"/>
      <c r="AQ549" s="24" t="n"/>
      <c r="AR549" s="24" t="n"/>
      <c r="AS549" s="24" t="n"/>
      <c r="AT549" s="25">
        <f>SUM(H549:AL549)</f>
        <v/>
      </c>
      <c r="AU549" s="24" t="n"/>
      <c r="AV549" s="25">
        <f>SUM(J549,K549,Q549,R549,X549,Y549,AD549,AE549,AF549)</f>
        <v/>
      </c>
      <c r="AW549" s="24" t="n"/>
    </row>
    <row r="550" spans="1:49">
      <c r="A550" s="24" t="n">
        <v>544</v>
      </c>
      <c r="B550" s="24" t="s">
        <v>59</v>
      </c>
      <c r="C550" s="24" t="s">
        <v>74</v>
      </c>
      <c r="D550" s="24" t="s">
        <v>109</v>
      </c>
      <c r="E550" s="24" t="s">
        <v>82</v>
      </c>
      <c r="F550" s="24" t="s">
        <v>32</v>
      </c>
      <c r="G550" s="24" t="n"/>
      <c r="H550" s="24" t="n"/>
      <c r="I550" s="24" t="n"/>
      <c r="J550" s="24" t="n"/>
      <c r="K550" s="24" t="n"/>
      <c r="L550" s="24" t="n"/>
      <c r="M550" s="24" t="n"/>
      <c r="N550" s="24" t="n"/>
      <c r="O550" s="24" t="n"/>
      <c r="P550" s="24" t="n"/>
      <c r="Q550" s="24" t="n"/>
      <c r="R550" s="24" t="n"/>
      <c r="S550" s="24" t="n"/>
      <c r="T550" s="24" t="n"/>
      <c r="U550" s="24" t="n"/>
      <c r="V550" s="24" t="n"/>
      <c r="W550" s="24" t="n"/>
      <c r="X550" s="24" t="n"/>
      <c r="Y550" s="24" t="n"/>
      <c r="Z550" s="24" t="n"/>
      <c r="AA550" s="24" t="n"/>
      <c r="AB550" s="24" t="n"/>
      <c r="AC550" s="24" t="n"/>
      <c r="AD550" s="24" t="n"/>
      <c r="AE550" s="24" t="n"/>
      <c r="AF550" s="24" t="n"/>
      <c r="AG550" s="24" t="n"/>
      <c r="AH550" s="24" t="n"/>
      <c r="AI550" s="24" t="n"/>
      <c r="AJ550" s="24" t="n"/>
      <c r="AK550" s="24" t="n"/>
      <c r="AL550" s="24" t="n"/>
      <c r="AM550" s="25">
        <f>COUNT(H550:AL550)</f>
        <v/>
      </c>
      <c r="AN550" s="24" t="n"/>
      <c r="AO550" s="24" t="n"/>
      <c r="AP550" s="24" t="n"/>
      <c r="AQ550" s="24" t="n"/>
      <c r="AR550" s="24" t="n"/>
      <c r="AS550" s="24" t="n"/>
      <c r="AT550" s="25">
        <f>SUM(H550:AL550)</f>
        <v/>
      </c>
      <c r="AU550" s="24" t="n"/>
      <c r="AV550" s="25">
        <f>SUM(J550,K550,Q550,R550,X550,Y550,AD550,AE550,AF550)</f>
        <v/>
      </c>
      <c r="AW550" s="24" t="n"/>
    </row>
    <row r="551" spans="1:49" ht="15.75" customHeight="1" s="55">
      <c r="A551" s="24" t="n">
        <v>545</v>
      </c>
      <c r="B551" s="24" t="s">
        <v>59</v>
      </c>
      <c r="C551" s="24" t="s">
        <v>74</v>
      </c>
      <c r="D551" s="24" t="s">
        <v>109</v>
      </c>
      <c r="E551" s="24" t="s">
        <v>81</v>
      </c>
      <c r="F551" s="24" t="s">
        <v>32</v>
      </c>
      <c r="G551" s="24" t="n"/>
      <c r="H551" s="24" t="n"/>
      <c r="I551" s="24" t="n"/>
      <c r="J551" s="24" t="n"/>
      <c r="K551" s="24" t="n"/>
      <c r="L551" s="24" t="n"/>
      <c r="M551" s="24" t="n"/>
      <c r="N551" s="24" t="n"/>
      <c r="O551" s="27" t="n">
        <v>4.00815</v>
      </c>
      <c r="P551" s="27" t="n">
        <v>1.5245</v>
      </c>
      <c r="Q551" s="24" t="n"/>
      <c r="R551" s="24" t="n"/>
      <c r="S551" s="24" t="n"/>
      <c r="T551" s="24" t="n"/>
      <c r="U551" s="24" t="n"/>
      <c r="V551" s="24" t="n"/>
      <c r="W551" s="24" t="n"/>
      <c r="X551" s="24" t="n"/>
      <c r="Y551" s="24" t="n"/>
      <c r="Z551" s="24" t="n"/>
      <c r="AA551" s="24" t="n"/>
      <c r="AB551" s="24" t="n"/>
      <c r="AC551" s="24" t="n"/>
      <c r="AD551" s="24" t="n"/>
      <c r="AE551" s="24" t="n"/>
      <c r="AF551" s="24" t="n"/>
      <c r="AG551" s="24" t="n"/>
      <c r="AH551" s="24" t="n"/>
      <c r="AI551" s="24" t="n"/>
      <c r="AJ551" s="24" t="n"/>
      <c r="AK551" s="24" t="n"/>
      <c r="AL551" s="24" t="n"/>
      <c r="AM551" s="25">
        <f>COUNT(H551:AL551)</f>
        <v/>
      </c>
      <c r="AN551" s="24" t="n"/>
      <c r="AO551" s="24" t="n"/>
      <c r="AP551" s="24" t="n"/>
      <c r="AQ551" s="24" t="n"/>
      <c r="AR551" s="24" t="n"/>
      <c r="AS551" s="24" t="n"/>
      <c r="AT551" s="25">
        <f>SUM(H551:AL551)</f>
        <v/>
      </c>
      <c r="AU551" s="24" t="n"/>
      <c r="AV551" s="25">
        <f>SUM(J551,K551,Q551,R551,X551,Y551,AD551,AE551,AF551)</f>
        <v/>
      </c>
      <c r="AW551" s="24" t="n"/>
    </row>
    <row r="552" spans="1:49" ht="15.75" customHeight="1" s="55">
      <c r="A552" s="24" t="n">
        <v>546</v>
      </c>
      <c r="B552" s="24" t="s">
        <v>59</v>
      </c>
      <c r="C552" s="24" t="s">
        <v>74</v>
      </c>
      <c r="D552" s="24" t="s">
        <v>109</v>
      </c>
      <c r="E552" s="24" t="s">
        <v>61</v>
      </c>
      <c r="F552" s="24" t="s">
        <v>32</v>
      </c>
      <c r="G552" s="24" t="s">
        <v>49</v>
      </c>
      <c r="H552" s="27" t="n">
        <v>8</v>
      </c>
      <c r="I552" s="24" t="n"/>
      <c r="J552" s="24" t="n"/>
      <c r="K552" s="24" t="n"/>
      <c r="L552" s="24" t="n"/>
      <c r="M552" s="24" t="n"/>
      <c r="N552" s="24" t="n"/>
      <c r="O552" s="24" t="n"/>
      <c r="P552" s="24" t="n"/>
      <c r="Q552" s="24" t="n"/>
      <c r="R552" s="24" t="n"/>
      <c r="S552" s="24" t="n"/>
      <c r="T552" s="24" t="n"/>
      <c r="U552" s="24" t="n"/>
      <c r="V552" s="24" t="n"/>
      <c r="W552" s="24" t="n"/>
      <c r="X552" s="24" t="n"/>
      <c r="Y552" s="24" t="n"/>
      <c r="Z552" s="24" t="n"/>
      <c r="AA552" s="24" t="n"/>
      <c r="AB552" s="24" t="n"/>
      <c r="AC552" s="24" t="n"/>
      <c r="AD552" s="24" t="n"/>
      <c r="AE552" s="24" t="n"/>
      <c r="AF552" s="24" t="n"/>
      <c r="AG552" s="24" t="n"/>
      <c r="AH552" s="24" t="n"/>
      <c r="AI552" s="24" t="n"/>
      <c r="AJ552" s="24" t="n"/>
      <c r="AK552" s="24" t="n"/>
      <c r="AL552" s="24" t="n"/>
      <c r="AM552" s="25">
        <f>SUM(H552:AL552)/8</f>
        <v/>
      </c>
      <c r="AN552" s="24" t="n"/>
      <c r="AO552" s="24" t="n"/>
      <c r="AP552" s="24" t="n"/>
      <c r="AQ552" s="24" t="n"/>
      <c r="AR552" s="24" t="n"/>
      <c r="AS552" s="25">
        <f>COUNTIF(H552:AL552,"В")+SUM(H552:AL552)/8</f>
        <v/>
      </c>
      <c r="AT552" s="25">
        <f>SUM(H552:AL552)</f>
        <v/>
      </c>
      <c r="AU552" s="24" t="n"/>
      <c r="AV552" s="24" t="n"/>
      <c r="AW552" s="24" t="n"/>
    </row>
    <row r="553" spans="1:49">
      <c r="A553" s="26" t="n">
        <v>547</v>
      </c>
      <c r="B553" s="26" t="s">
        <v>59</v>
      </c>
      <c r="C553" s="26" t="s">
        <v>74</v>
      </c>
      <c r="D553" s="26" t="s">
        <v>109</v>
      </c>
      <c r="E553" s="26" t="s">
        <v>33</v>
      </c>
      <c r="F553" s="26" t="n"/>
      <c r="G553" s="26" t="n"/>
      <c r="H553" s="26" t="n">
        <v>8</v>
      </c>
      <c r="I553" s="26" t="n">
        <v>8</v>
      </c>
      <c r="J553" s="26" t="n">
        <v>0</v>
      </c>
      <c r="K553" s="26" t="n">
        <v>0</v>
      </c>
      <c r="L553" s="26" t="n">
        <v>8</v>
      </c>
      <c r="M553" s="26" t="n">
        <v>8</v>
      </c>
      <c r="N553" s="26" t="n">
        <v>8</v>
      </c>
      <c r="O553" s="26" t="n">
        <v>8</v>
      </c>
      <c r="P553" s="26" t="n">
        <v>8</v>
      </c>
      <c r="Q553" s="26" t="n">
        <v>0</v>
      </c>
      <c r="R553" s="26" t="n">
        <v>0</v>
      </c>
      <c r="S553" s="26" t="n">
        <v>8</v>
      </c>
      <c r="T553" s="26" t="n">
        <v>8</v>
      </c>
      <c r="U553" s="26" t="n">
        <v>8</v>
      </c>
      <c r="V553" s="26" t="n">
        <v>8</v>
      </c>
      <c r="W553" s="26" t="n">
        <v>8</v>
      </c>
      <c r="X553" s="26" t="n">
        <v>0</v>
      </c>
      <c r="Y553" s="26" t="n">
        <v>0</v>
      </c>
      <c r="Z553" s="26" t="n">
        <v>8</v>
      </c>
      <c r="AA553" s="26" t="n">
        <v>8</v>
      </c>
      <c r="AB553" s="26" t="n">
        <v>8</v>
      </c>
      <c r="AC553" s="26" t="n">
        <v>7</v>
      </c>
      <c r="AD553" s="26" t="n">
        <v>0</v>
      </c>
      <c r="AE553" s="26" t="n">
        <v>0</v>
      </c>
      <c r="AF553" s="26" t="n">
        <v>0</v>
      </c>
      <c r="AG553" s="26" t="n">
        <v>8</v>
      </c>
      <c r="AH553" s="26" t="n">
        <v>8</v>
      </c>
      <c r="AI553" s="26" t="n">
        <v>8</v>
      </c>
      <c r="AJ553" s="26" t="n">
        <v>8</v>
      </c>
      <c r="AK553" s="26" t="n"/>
      <c r="AL553" s="26" t="n"/>
      <c r="AM553" s="26">
        <f>COUNT(IF(SUM(I544,I549,I546,I538,I545,I548,I542,I540,I541,I543,I539,I547,I550)&gt;0,1,"FALSE"),IF(SUM(J545,J539,J541,J542,J546,J544,J550,J547,J540,J543,J548,J538,J549)&gt;0,1,"FALSE"),IF(SUM(K540,K538,K546,K544,K539,K541,K547,K542,K543,K548,K545,K550,K549)&gt;0,1,"FALSE"),IF(SUM(L538,L544,L543,L547,L546,L540,L542,L548,L549,L545,L539,L541,L550)&gt;0,1,"FALSE"),IF(SUM(M539,M542,M544,M548,M550,M549,M546,M540,M543,M545,M547,M541,M538)&gt;0,1,"FALSE"),IF(SUM(N539,N538,N547,N550,N542,N548,N549,N540,N541,N543,N545,N546,N544)&gt;0,1,"FALSE"),IF(SUM(O548,O547,O551,O543,O545,O538,O549,O540,O550,O542,O539,O546,O544,O541)&gt;0,1,"FALSE"),IF(SUM(P539,P543,P550,P551,P542,P540,P541,P538,P544,P548,P549,P546,P545,P547)&gt;0,1,"FALSE"),IF(SUM(Q542,Q550,Q544,Q546,Q543,Q545,Q541,Q549,Q548,Q539,Q547,Q540,Q538)&gt;0,1,"FALSE"),IF(SUM(R550,R547,R549,R543,R545,R539,R538,R544,R540,R546,R542,R548,R541)&gt;0,1,"FALSE"),IF(SUM(S539,S538,S543,S547,S541,S545,S544,S550,S542,S549,S546,S540,S548)&gt;0,1,"FALSE"),IF(SUM(T547,T545,T542,T544,T539,T543,T546,T540,T538,T541,T548,T549,T550)&gt;0,1,"FALSE"),IF(SUM(U538,U549,U540,U544,U547,U548,U539,U545,U546,U550,U541,U543,U542)&gt;0,1,"FALSE"),IF(SUM(V538,V542,V549,V543,V541,V546,V539,V547,V548,V540,V544,V545)&gt;0,1,"FALSE"),IF(SUM(W545,W543,W540,W538,W547,W548,W541,W544,W549,W546,W542,W539)&gt;0,1,"FALSE"),IF(SUM(X548,X546,X541,X539,X544,X538,X543,X547,X540,X549,X542,X545)&gt;0,1,"FALSE"),IF(SUM(Y548,Y546,Y544,Y545,Y543,Y540,Y542,Y547,Y549,Y541,Y538,Y539)&gt;0,1,"FALSE"),IF(SUM(Z543,Z538,Z542,Z547,Z546,Z544,Z540,Z549,Z548,Z541,Z539,Z545)&gt;0,1,"FALSE"),IF(SUM(AA546,AA543,AA538,AA545,AA547,AA541,AA548,AA542,AA544,AA540,AA549,AA539)&gt;0,1,"FALSE"),IF(SUM(AB542,AB549,AB543,AB548,AB547,AB544,AB545,AB540,AB541,AB546,AB538,AB539)&gt;0,1,"FALSE"),IF(SUM(AC544,AC549,AC538,AC541,AC543,AC539,AC540,AC548,AC547,AC546,AC545,AC542)&gt;0,1,"FALSE"),IF(SUM(AD544,AD548,AD541,AD545,AD543,AD547,AD549,AD539,AD546,AD540,AD542,AD538)&gt;0,1,"FALSE"),IF(SUM(AE541,AE549,AE543,AE548,AE546,AE545,AE538,AE547,AE542,AE540,AE544,AE539)&gt;0,1,"FALSE"),IF(SUM(AF543,AF539,AF542,AF549,AF546,AF541,AF538,AF545,AF547,AF540,AF548,AF544)&gt;0,1,"FALSE"),IF(SUM(AG543,AG541,AG539,AG544,AG545,AG549,AG540,AG547,AG542,AG548,AG546,AG538)&gt;0,1,"FALSE"),IF(SUM(AH543,AH547,AH539,AH548,AH544,AH546,AH549,AH541,AH542,AH540,AH538,AH545)&gt;0,1,"FALSE"),IF(SUM(AI539,AI547,AI548,AI546,AI538,AI543,AI544,AI549,AI541,AI542,AI545,AI540)&gt;0,1,"FALSE"),IF(SUM(AJ549,AJ540,AJ538,AJ545,AJ541,AJ544,AJ539,AJ547,AJ546,AJ542,AJ548,AJ543)&gt;0,1,"FALSE"),IF(SUM(H552)&gt;0,1,"FALSE"))</f>
        <v/>
      </c>
      <c r="AN553" s="26" t="n"/>
      <c r="AO553" s="26">
        <f>MAX(AO538:AO552)</f>
        <v/>
      </c>
      <c r="AP553" s="26">
        <f>MAX(AP538:AP552)</f>
        <v/>
      </c>
      <c r="AQ553" s="26">
        <f>MAX(AQ538:AQ552)</f>
        <v/>
      </c>
      <c r="AR553" s="26">
        <f>MAX(AR538:AR552)</f>
        <v/>
      </c>
      <c r="AS553" s="26">
        <f>SUM(AS538:AS552)</f>
        <v/>
      </c>
      <c r="AT553" s="26">
        <f>SUM(AT538:AT552)</f>
        <v/>
      </c>
      <c r="AU553" s="26">
        <f>SUM(AU538:AU552)</f>
        <v/>
      </c>
      <c r="AV553" s="26">
        <f>SUM(AV538:AV552)</f>
        <v/>
      </c>
      <c r="AW553" s="26">
        <f>SUM(AW538:AW552)</f>
        <v/>
      </c>
    </row>
    <row r="554" spans="1:49">
      <c r="A554" s="24" t="n">
        <v>548</v>
      </c>
      <c r="B554" s="24" t="s">
        <v>66</v>
      </c>
      <c r="C554" s="24" t="s">
        <v>74</v>
      </c>
      <c r="D554" s="24" t="s">
        <v>109</v>
      </c>
      <c r="E554" s="24" t="s">
        <v>43</v>
      </c>
      <c r="F554" s="24" t="s">
        <v>32</v>
      </c>
      <c r="G554" s="24" t="n"/>
      <c r="H554" s="24" t="s">
        <v>3</v>
      </c>
      <c r="I554" s="24" t="s">
        <v>3</v>
      </c>
      <c r="J554" s="24" t="s">
        <v>3</v>
      </c>
      <c r="K554" s="24" t="s">
        <v>3</v>
      </c>
      <c r="L554" s="24" t="s">
        <v>3</v>
      </c>
      <c r="M554" s="24" t="s">
        <v>3</v>
      </c>
      <c r="N554" s="24" t="s">
        <v>3</v>
      </c>
      <c r="O554" s="24" t="s">
        <v>3</v>
      </c>
      <c r="P554" s="24" t="s">
        <v>3</v>
      </c>
      <c r="Q554" s="24" t="s">
        <v>3</v>
      </c>
      <c r="R554" s="24" t="s">
        <v>3</v>
      </c>
      <c r="S554" s="24" t="s">
        <v>3</v>
      </c>
      <c r="T554" s="24" t="s">
        <v>3</v>
      </c>
      <c r="U554" s="24" t="s">
        <v>3</v>
      </c>
      <c r="V554" s="24" t="s">
        <v>3</v>
      </c>
      <c r="W554" s="24" t="s">
        <v>3</v>
      </c>
      <c r="X554" s="24" t="s">
        <v>3</v>
      </c>
      <c r="Y554" s="24" t="s">
        <v>3</v>
      </c>
      <c r="Z554" s="24" t="s">
        <v>3</v>
      </c>
      <c r="AA554" s="24" t="s">
        <v>3</v>
      </c>
      <c r="AB554" s="24" t="s">
        <v>3</v>
      </c>
      <c r="AC554" s="24" t="s">
        <v>3</v>
      </c>
      <c r="AD554" s="24" t="s">
        <v>3</v>
      </c>
      <c r="AE554" s="24" t="s">
        <v>3</v>
      </c>
      <c r="AF554" s="24" t="s">
        <v>3</v>
      </c>
      <c r="AG554" s="24" t="s">
        <v>3</v>
      </c>
      <c r="AH554" s="24" t="s">
        <v>3</v>
      </c>
      <c r="AI554" s="24" t="n">
        <v>8</v>
      </c>
      <c r="AJ554" s="24" t="n">
        <v>8</v>
      </c>
      <c r="AK554" s="24" t="n"/>
      <c r="AL554" s="24" t="n"/>
      <c r="AM554" s="25">
        <f>COUNT(H554:AL554)</f>
        <v/>
      </c>
      <c r="AN554" s="24" t="n"/>
      <c r="AO554" s="25">
        <f>COUNTIF(H554:AL554,"О")</f>
        <v/>
      </c>
      <c r="AP554" s="25">
        <f>COUNTIF(H554:AL554,"От")</f>
        <v/>
      </c>
      <c r="AQ554" s="25">
        <f>COUNTIF(H554:AL554,"Б")</f>
        <v/>
      </c>
      <c r="AR554" s="25">
        <f>COUNTIF(H554:AL554,"Н")</f>
        <v/>
      </c>
      <c r="AS554" s="24" t="n"/>
      <c r="AT554" s="25">
        <f>SUM(H554:AL554)</f>
        <v/>
      </c>
      <c r="AU554" s="24" t="n"/>
      <c r="AV554" s="25">
        <f>SUM(J554,K554,Q554,R554,X554,Y554,AD554,AE554,AF554)</f>
        <v/>
      </c>
      <c r="AW554" s="24" t="n"/>
    </row>
    <row r="555" spans="1:49">
      <c r="A555" s="24" t="n">
        <v>549</v>
      </c>
      <c r="B555" s="24" t="s">
        <v>66</v>
      </c>
      <c r="C555" s="24" t="s">
        <v>74</v>
      </c>
      <c r="D555" s="24" t="s">
        <v>109</v>
      </c>
      <c r="E555" s="24" t="s">
        <v>90</v>
      </c>
      <c r="F555" s="24" t="s">
        <v>32</v>
      </c>
      <c r="G555" s="24" t="n"/>
      <c r="H555" s="24" t="n"/>
      <c r="I555" s="24" t="n"/>
      <c r="J555" s="24" t="n"/>
      <c r="K555" s="24" t="n"/>
      <c r="L555" s="24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  <c r="AA555" s="24" t="n"/>
      <c r="AB555" s="24" t="n"/>
      <c r="AC555" s="24" t="n"/>
      <c r="AD555" s="24" t="n"/>
      <c r="AE555" s="24" t="n"/>
      <c r="AF555" s="24" t="n"/>
      <c r="AG555" s="24" t="n"/>
      <c r="AH555" s="24" t="n"/>
      <c r="AI555" s="24" t="n"/>
      <c r="AJ555" s="24" t="n"/>
      <c r="AK555" s="24" t="n"/>
      <c r="AL555" s="24" t="n"/>
      <c r="AM555" s="25">
        <f>COUNT(H555:AL555)</f>
        <v/>
      </c>
      <c r="AN555" s="24" t="n"/>
      <c r="AO555" s="24" t="n"/>
      <c r="AP555" s="24" t="n"/>
      <c r="AQ555" s="24" t="n"/>
      <c r="AR555" s="24" t="n"/>
      <c r="AS555" s="24" t="n"/>
      <c r="AT555" s="25">
        <f>SUM(H555:AL555)</f>
        <v/>
      </c>
      <c r="AU555" s="24" t="n"/>
      <c r="AV555" s="25">
        <f>SUM(J555,K555,Q555,R555,X555,Y555,AD555,AE555,AF555)</f>
        <v/>
      </c>
      <c r="AW555" s="24" t="n"/>
    </row>
    <row r="556" spans="1:49">
      <c r="A556" s="24" t="n">
        <v>550</v>
      </c>
      <c r="B556" s="24" t="s">
        <v>66</v>
      </c>
      <c r="C556" s="24" t="s">
        <v>74</v>
      </c>
      <c r="D556" s="24" t="s">
        <v>109</v>
      </c>
      <c r="E556" s="24" t="s">
        <v>65</v>
      </c>
      <c r="F556" s="24" t="s">
        <v>32</v>
      </c>
      <c r="G556" s="24" t="n"/>
      <c r="H556" s="24" t="n"/>
      <c r="I556" s="24" t="n"/>
      <c r="J556" s="24" t="n"/>
      <c r="K556" s="24" t="n"/>
      <c r="L556" s="24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  <c r="AA556" s="24" t="n"/>
      <c r="AB556" s="24" t="n"/>
      <c r="AC556" s="24" t="n"/>
      <c r="AD556" s="24" t="n"/>
      <c r="AE556" s="24" t="n"/>
      <c r="AF556" s="24" t="n"/>
      <c r="AG556" s="24" t="n"/>
      <c r="AH556" s="24" t="n"/>
      <c r="AI556" s="24" t="n"/>
      <c r="AJ556" s="24" t="n"/>
      <c r="AK556" s="24" t="n"/>
      <c r="AL556" s="24" t="n"/>
      <c r="AM556" s="25">
        <f>COUNT(H556:AL556)</f>
        <v/>
      </c>
      <c r="AN556" s="24" t="n"/>
      <c r="AO556" s="24" t="n"/>
      <c r="AP556" s="24" t="n"/>
      <c r="AQ556" s="24" t="n"/>
      <c r="AR556" s="24" t="n"/>
      <c r="AS556" s="24" t="n"/>
      <c r="AT556" s="25">
        <f>SUM(H556:AL556)</f>
        <v/>
      </c>
      <c r="AU556" s="24" t="n"/>
      <c r="AV556" s="25">
        <f>SUM(J556,K556,Q556,R556,X556,Y556,AD556,AE556,AF556)</f>
        <v/>
      </c>
      <c r="AW556" s="24" t="n"/>
    </row>
    <row r="557" spans="1:49">
      <c r="A557" s="24" t="n">
        <v>551</v>
      </c>
      <c r="B557" s="24" t="s">
        <v>66</v>
      </c>
      <c r="C557" s="24" t="s">
        <v>74</v>
      </c>
      <c r="D557" s="24" t="s">
        <v>109</v>
      </c>
      <c r="E557" s="24" t="s">
        <v>86</v>
      </c>
      <c r="F557" s="24" t="s">
        <v>32</v>
      </c>
      <c r="G557" s="24" t="n"/>
      <c r="H557" s="24" t="n"/>
      <c r="I557" s="24" t="n"/>
      <c r="J557" s="24" t="n"/>
      <c r="K557" s="24" t="n"/>
      <c r="L557" s="24" t="n"/>
      <c r="M557" s="24" t="n"/>
      <c r="N557" s="24" t="n"/>
      <c r="O557" s="24" t="n"/>
      <c r="P557" s="24" t="n"/>
      <c r="Q557" s="24" t="n"/>
      <c r="R557" s="24" t="n"/>
      <c r="S557" s="24" t="n"/>
      <c r="T557" s="24" t="n"/>
      <c r="U557" s="24" t="n"/>
      <c r="V557" s="24" t="n"/>
      <c r="W557" s="24" t="n"/>
      <c r="X557" s="24" t="n"/>
      <c r="Y557" s="24" t="n"/>
      <c r="Z557" s="24" t="n"/>
      <c r="AA557" s="24" t="n"/>
      <c r="AB557" s="24" t="n"/>
      <c r="AC557" s="24" t="n"/>
      <c r="AD557" s="24" t="n"/>
      <c r="AE557" s="24" t="n"/>
      <c r="AF557" s="24" t="n"/>
      <c r="AG557" s="24" t="n"/>
      <c r="AH557" s="24" t="n"/>
      <c r="AI557" s="24" t="n"/>
      <c r="AJ557" s="24" t="n"/>
      <c r="AK557" s="24" t="n"/>
      <c r="AL557" s="24" t="n"/>
      <c r="AM557" s="25">
        <f>COUNT(H557:AL557)</f>
        <v/>
      </c>
      <c r="AN557" s="24" t="n"/>
      <c r="AO557" s="24" t="n"/>
      <c r="AP557" s="24" t="n"/>
      <c r="AQ557" s="24" t="n"/>
      <c r="AR557" s="24" t="n"/>
      <c r="AS557" s="24" t="n"/>
      <c r="AT557" s="25">
        <f>SUM(H557:AL557)</f>
        <v/>
      </c>
      <c r="AU557" s="24" t="n"/>
      <c r="AV557" s="25">
        <f>SUM(J557,K557,Q557,R557,X557,Y557,AD557,AE557,AF557)</f>
        <v/>
      </c>
      <c r="AW557" s="24" t="n"/>
    </row>
    <row r="558" spans="1:49">
      <c r="A558" s="24" t="n">
        <v>552</v>
      </c>
      <c r="B558" s="24" t="s">
        <v>66</v>
      </c>
      <c r="C558" s="24" t="s">
        <v>74</v>
      </c>
      <c r="D558" s="24" t="s">
        <v>109</v>
      </c>
      <c r="E558" s="24" t="s">
        <v>87</v>
      </c>
      <c r="F558" s="24" t="s">
        <v>32</v>
      </c>
      <c r="G558" s="24" t="n"/>
      <c r="H558" s="24" t="n"/>
      <c r="I558" s="24" t="n"/>
      <c r="J558" s="24" t="n"/>
      <c r="K558" s="24" t="n"/>
      <c r="L558" s="24" t="n"/>
      <c r="M558" s="24" t="n"/>
      <c r="N558" s="24" t="n"/>
      <c r="O558" s="24" t="n"/>
      <c r="P558" s="24" t="n"/>
      <c r="Q558" s="24" t="n"/>
      <c r="R558" s="24" t="n"/>
      <c r="S558" s="24" t="n"/>
      <c r="T558" s="24" t="n"/>
      <c r="U558" s="24" t="n"/>
      <c r="V558" s="24" t="n"/>
      <c r="W558" s="24" t="n"/>
      <c r="X558" s="24" t="n"/>
      <c r="Y558" s="24" t="n"/>
      <c r="Z558" s="24" t="n"/>
      <c r="AA558" s="24" t="n"/>
      <c r="AB558" s="24" t="n"/>
      <c r="AC558" s="24" t="n"/>
      <c r="AD558" s="24" t="n"/>
      <c r="AE558" s="24" t="n"/>
      <c r="AF558" s="24" t="n"/>
      <c r="AG558" s="24" t="n"/>
      <c r="AH558" s="24" t="n"/>
      <c r="AI558" s="24" t="n"/>
      <c r="AJ558" s="24" t="n"/>
      <c r="AK558" s="24" t="n"/>
      <c r="AL558" s="24" t="n"/>
      <c r="AM558" s="25">
        <f>COUNT(H558:AL558)</f>
        <v/>
      </c>
      <c r="AN558" s="24" t="n"/>
      <c r="AO558" s="24" t="n"/>
      <c r="AP558" s="24" t="n"/>
      <c r="AQ558" s="24" t="n"/>
      <c r="AR558" s="24" t="n"/>
      <c r="AS558" s="24" t="n"/>
      <c r="AT558" s="25">
        <f>SUM(H558:AL558)</f>
        <v/>
      </c>
      <c r="AU558" s="24" t="n"/>
      <c r="AV558" s="25">
        <f>SUM(J558,K558,Q558,R558,X558,Y558,AD558,AE558,AF558)</f>
        <v/>
      </c>
      <c r="AW558" s="24" t="n"/>
    </row>
    <row r="559" spans="1:49">
      <c r="A559" s="24" t="n">
        <v>553</v>
      </c>
      <c r="B559" s="24" t="s">
        <v>66</v>
      </c>
      <c r="C559" s="24" t="s">
        <v>74</v>
      </c>
      <c r="D559" s="24" t="s">
        <v>109</v>
      </c>
      <c r="E559" s="24" t="s">
        <v>83</v>
      </c>
      <c r="F559" s="24" t="s">
        <v>32</v>
      </c>
      <c r="G559" s="24" t="n"/>
      <c r="H559" s="24" t="n"/>
      <c r="I559" s="24" t="n"/>
      <c r="J559" s="24" t="n"/>
      <c r="K559" s="24" t="n"/>
      <c r="L559" s="24" t="n"/>
      <c r="M559" s="24" t="n"/>
      <c r="N559" s="24" t="n"/>
      <c r="O559" s="24" t="n"/>
      <c r="P559" s="24" t="n"/>
      <c r="Q559" s="24" t="n"/>
      <c r="R559" s="24" t="n"/>
      <c r="S559" s="24" t="n"/>
      <c r="T559" s="24" t="n"/>
      <c r="U559" s="24" t="n"/>
      <c r="V559" s="24" t="n"/>
      <c r="W559" s="24" t="n"/>
      <c r="X559" s="24" t="n"/>
      <c r="Y559" s="24" t="n"/>
      <c r="Z559" s="24" t="n"/>
      <c r="AA559" s="24" t="n"/>
      <c r="AB559" s="24" t="n"/>
      <c r="AC559" s="24" t="n"/>
      <c r="AD559" s="24" t="n"/>
      <c r="AE559" s="24" t="n"/>
      <c r="AF559" s="24" t="n"/>
      <c r="AG559" s="24" t="n"/>
      <c r="AH559" s="24" t="n"/>
      <c r="AI559" s="24" t="n"/>
      <c r="AJ559" s="24" t="n"/>
      <c r="AK559" s="24" t="n"/>
      <c r="AL559" s="24" t="n"/>
      <c r="AM559" s="25">
        <f>COUNT(H559:AL559)</f>
        <v/>
      </c>
      <c r="AN559" s="24" t="n"/>
      <c r="AO559" s="24" t="n"/>
      <c r="AP559" s="24" t="n"/>
      <c r="AQ559" s="24" t="n"/>
      <c r="AR559" s="24" t="n"/>
      <c r="AS559" s="24" t="n"/>
      <c r="AT559" s="25">
        <f>SUM(H559:AL559)</f>
        <v/>
      </c>
      <c r="AU559" s="24" t="n"/>
      <c r="AV559" s="25">
        <f>SUM(J559,K559,Q559,R559,X559,Y559,AD559,AE559,AF559)</f>
        <v/>
      </c>
      <c r="AW559" s="24" t="n"/>
    </row>
    <row r="560" spans="1:49">
      <c r="A560" s="24" t="n">
        <v>554</v>
      </c>
      <c r="B560" s="24" t="s">
        <v>66</v>
      </c>
      <c r="C560" s="24" t="s">
        <v>74</v>
      </c>
      <c r="D560" s="24" t="s">
        <v>109</v>
      </c>
      <c r="E560" s="24" t="s">
        <v>79</v>
      </c>
      <c r="F560" s="24" t="s">
        <v>32</v>
      </c>
      <c r="G560" s="24" t="n"/>
      <c r="H560" s="24" t="n"/>
      <c r="I560" s="24" t="n"/>
      <c r="J560" s="24" t="n"/>
      <c r="K560" s="24" t="n"/>
      <c r="L560" s="24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  <c r="AA560" s="24" t="n"/>
      <c r="AB560" s="24" t="n"/>
      <c r="AC560" s="24" t="n"/>
      <c r="AD560" s="24" t="n"/>
      <c r="AE560" s="24" t="n"/>
      <c r="AF560" s="24" t="n"/>
      <c r="AG560" s="24" t="n"/>
      <c r="AH560" s="24" t="n"/>
      <c r="AI560" s="24" t="n"/>
      <c r="AJ560" s="24" t="n"/>
      <c r="AK560" s="24" t="n"/>
      <c r="AL560" s="24" t="n"/>
      <c r="AM560" s="25">
        <f>COUNT(H560:AL560)</f>
        <v/>
      </c>
      <c r="AN560" s="24" t="n"/>
      <c r="AO560" s="24" t="n"/>
      <c r="AP560" s="24" t="n"/>
      <c r="AQ560" s="24" t="n"/>
      <c r="AR560" s="24" t="n"/>
      <c r="AS560" s="24" t="n"/>
      <c r="AT560" s="25">
        <f>SUM(H560:AL560)</f>
        <v/>
      </c>
      <c r="AU560" s="24" t="n"/>
      <c r="AV560" s="25">
        <f>SUM(J560,K560,Q560,R560,X560,Y560,AD560,AE560,AF560)</f>
        <v/>
      </c>
      <c r="AW560" s="24" t="n"/>
    </row>
    <row r="561" spans="1:49">
      <c r="A561" s="24" t="n">
        <v>555</v>
      </c>
      <c r="B561" s="24" t="s">
        <v>66</v>
      </c>
      <c r="C561" s="24" t="s">
        <v>74</v>
      </c>
      <c r="D561" s="24" t="s">
        <v>109</v>
      </c>
      <c r="E561" s="24" t="s">
        <v>76</v>
      </c>
      <c r="F561" s="24" t="s">
        <v>32</v>
      </c>
      <c r="G561" s="24" t="n"/>
      <c r="H561" s="24" t="n"/>
      <c r="I561" s="24" t="n"/>
      <c r="J561" s="24" t="n"/>
      <c r="K561" s="24" t="n"/>
      <c r="L561" s="24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  <c r="AA561" s="24" t="n"/>
      <c r="AB561" s="24" t="n"/>
      <c r="AC561" s="24" t="n"/>
      <c r="AD561" s="24" t="n"/>
      <c r="AE561" s="24" t="n"/>
      <c r="AF561" s="24" t="n"/>
      <c r="AG561" s="24" t="n"/>
      <c r="AH561" s="24" t="n"/>
      <c r="AI561" s="24" t="n"/>
      <c r="AJ561" s="24" t="n"/>
      <c r="AK561" s="24" t="n"/>
      <c r="AL561" s="24" t="n"/>
      <c r="AM561" s="25">
        <f>COUNT(H561:AL561)</f>
        <v/>
      </c>
      <c r="AN561" s="24" t="n"/>
      <c r="AO561" s="24" t="n"/>
      <c r="AP561" s="24" t="n"/>
      <c r="AQ561" s="24" t="n"/>
      <c r="AR561" s="24" t="n"/>
      <c r="AS561" s="24" t="n"/>
      <c r="AT561" s="25">
        <f>SUM(H561:AL561)</f>
        <v/>
      </c>
      <c r="AU561" s="24" t="n"/>
      <c r="AV561" s="25">
        <f>SUM(J561,K561,Q561,R561,X561,Y561,AD561,AE561,AF561)</f>
        <v/>
      </c>
      <c r="AW561" s="24" t="n"/>
    </row>
    <row r="562" spans="1:49">
      <c r="A562" s="24" t="n">
        <v>556</v>
      </c>
      <c r="B562" s="24" t="s">
        <v>66</v>
      </c>
      <c r="C562" s="24" t="s">
        <v>74</v>
      </c>
      <c r="D562" s="24" t="s">
        <v>109</v>
      </c>
      <c r="E562" s="24" t="s">
        <v>88</v>
      </c>
      <c r="F562" s="24" t="s">
        <v>32</v>
      </c>
      <c r="G562" s="24" t="n"/>
      <c r="H562" s="24" t="n"/>
      <c r="I562" s="24" t="n"/>
      <c r="J562" s="24" t="n"/>
      <c r="K562" s="24" t="n"/>
      <c r="L562" s="24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  <c r="AA562" s="24" t="n"/>
      <c r="AB562" s="24" t="n"/>
      <c r="AC562" s="24" t="n"/>
      <c r="AD562" s="24" t="n"/>
      <c r="AE562" s="24" t="n"/>
      <c r="AF562" s="24" t="n"/>
      <c r="AG562" s="24" t="n"/>
      <c r="AH562" s="24" t="n"/>
      <c r="AI562" s="24" t="n"/>
      <c r="AJ562" s="24" t="n"/>
      <c r="AK562" s="24" t="n"/>
      <c r="AL562" s="24" t="n"/>
      <c r="AM562" s="25">
        <f>COUNT(H562:AL562)</f>
        <v/>
      </c>
      <c r="AN562" s="24" t="n"/>
      <c r="AO562" s="24" t="n"/>
      <c r="AP562" s="24" t="n"/>
      <c r="AQ562" s="24" t="n"/>
      <c r="AR562" s="24" t="n"/>
      <c r="AS562" s="24" t="n"/>
      <c r="AT562" s="25">
        <f>SUM(H562:AL562)</f>
        <v/>
      </c>
      <c r="AU562" s="24" t="n"/>
      <c r="AV562" s="25">
        <f>SUM(J562,K562,Q562,R562,X562,Y562,AD562,AE562,AF562)</f>
        <v/>
      </c>
      <c r="AW562" s="24" t="n"/>
    </row>
    <row r="563" spans="1:49">
      <c r="A563" s="24" t="n">
        <v>557</v>
      </c>
      <c r="B563" s="24" t="s">
        <v>66</v>
      </c>
      <c r="C563" s="24" t="s">
        <v>74</v>
      </c>
      <c r="D563" s="24" t="s">
        <v>109</v>
      </c>
      <c r="E563" s="24" t="s">
        <v>56</v>
      </c>
      <c r="F563" s="24" t="s">
        <v>32</v>
      </c>
      <c r="G563" s="24" t="n"/>
      <c r="H563" s="24" t="n"/>
      <c r="I563" s="24" t="n"/>
      <c r="J563" s="24" t="n"/>
      <c r="K563" s="24" t="n"/>
      <c r="L563" s="24" t="n"/>
      <c r="M563" s="24" t="n"/>
      <c r="N563" s="24" t="n"/>
      <c r="O563" s="24" t="n"/>
      <c r="P563" s="24" t="n"/>
      <c r="Q563" s="24" t="n"/>
      <c r="R563" s="24" t="n"/>
      <c r="S563" s="24" t="n"/>
      <c r="T563" s="24" t="n"/>
      <c r="U563" s="24" t="n"/>
      <c r="V563" s="24" t="n"/>
      <c r="W563" s="24" t="n"/>
      <c r="X563" s="24" t="n"/>
      <c r="Y563" s="24" t="n"/>
      <c r="Z563" s="24" t="n"/>
      <c r="AA563" s="24" t="n"/>
      <c r="AB563" s="24" t="n"/>
      <c r="AC563" s="24" t="n"/>
      <c r="AD563" s="24" t="n"/>
      <c r="AE563" s="24" t="n"/>
      <c r="AF563" s="24" t="n"/>
      <c r="AG563" s="24" t="n"/>
      <c r="AH563" s="24" t="n"/>
      <c r="AI563" s="24" t="n"/>
      <c r="AJ563" s="24" t="n"/>
      <c r="AK563" s="24" t="n"/>
      <c r="AL563" s="24" t="n"/>
      <c r="AM563" s="25">
        <f>COUNT(H563:AL563)</f>
        <v/>
      </c>
      <c r="AN563" s="24" t="n"/>
      <c r="AO563" s="24" t="n"/>
      <c r="AP563" s="24" t="n"/>
      <c r="AQ563" s="24" t="n"/>
      <c r="AR563" s="24" t="n"/>
      <c r="AS563" s="24" t="n"/>
      <c r="AT563" s="25">
        <f>SUM(H563:AL563)</f>
        <v/>
      </c>
      <c r="AU563" s="24" t="n"/>
      <c r="AV563" s="25">
        <f>SUM(J563,K563,Q563,R563,X563,Y563,AD563,AE563,AF563)</f>
        <v/>
      </c>
      <c r="AW563" s="24" t="n"/>
    </row>
    <row r="564" spans="1:49">
      <c r="A564" s="24" t="n">
        <v>558</v>
      </c>
      <c r="B564" s="24" t="s">
        <v>66</v>
      </c>
      <c r="C564" s="24" t="s">
        <v>74</v>
      </c>
      <c r="D564" s="24" t="s">
        <v>109</v>
      </c>
      <c r="E564" s="24" t="s">
        <v>61</v>
      </c>
      <c r="F564" s="24" t="s">
        <v>32</v>
      </c>
      <c r="G564" s="24" t="n"/>
      <c r="H564" s="24" t="n"/>
      <c r="I564" s="24" t="n"/>
      <c r="J564" s="24" t="n"/>
      <c r="K564" s="24" t="n"/>
      <c r="L564" s="24" t="n"/>
      <c r="M564" s="24" t="n"/>
      <c r="N564" s="24" t="n"/>
      <c r="O564" s="24" t="n"/>
      <c r="P564" s="24" t="n"/>
      <c r="Q564" s="24" t="n"/>
      <c r="R564" s="24" t="n"/>
      <c r="S564" s="24" t="n"/>
      <c r="T564" s="24" t="n"/>
      <c r="U564" s="24" t="n"/>
      <c r="V564" s="24" t="n"/>
      <c r="W564" s="24" t="n"/>
      <c r="X564" s="24" t="n"/>
      <c r="Y564" s="24" t="n"/>
      <c r="Z564" s="24" t="n"/>
      <c r="AA564" s="24" t="n"/>
      <c r="AB564" s="24" t="n"/>
      <c r="AC564" s="24" t="n"/>
      <c r="AD564" s="24" t="n"/>
      <c r="AE564" s="24" t="n"/>
      <c r="AF564" s="24" t="n"/>
      <c r="AG564" s="24" t="n"/>
      <c r="AH564" s="24" t="n"/>
      <c r="AI564" s="24" t="n"/>
      <c r="AJ564" s="24" t="n"/>
      <c r="AK564" s="24" t="n"/>
      <c r="AL564" s="24" t="n"/>
      <c r="AM564" s="25">
        <f>COUNT(H564:AL564)</f>
        <v/>
      </c>
      <c r="AN564" s="24" t="n"/>
      <c r="AO564" s="24" t="n"/>
      <c r="AP564" s="24" t="n"/>
      <c r="AQ564" s="24" t="n"/>
      <c r="AR564" s="24" t="n"/>
      <c r="AS564" s="24" t="n"/>
      <c r="AT564" s="25">
        <f>SUM(H564:AL564)</f>
        <v/>
      </c>
      <c r="AU564" s="24" t="n"/>
      <c r="AV564" s="25">
        <f>SUM(J564,K564,Q564,R564,X564,Y564,AD564,AE564,AF564)</f>
        <v/>
      </c>
      <c r="AW564" s="24" t="n"/>
    </row>
    <row r="565" spans="1:49">
      <c r="A565" s="24" t="n">
        <v>559</v>
      </c>
      <c r="B565" s="24" t="s">
        <v>66</v>
      </c>
      <c r="C565" s="24" t="s">
        <v>74</v>
      </c>
      <c r="D565" s="24" t="s">
        <v>109</v>
      </c>
      <c r="E565" s="24" t="s">
        <v>85</v>
      </c>
      <c r="F565" s="24" t="s">
        <v>32</v>
      </c>
      <c r="G565" s="24" t="n"/>
      <c r="H565" s="24" t="n"/>
      <c r="I565" s="24" t="n"/>
      <c r="J565" s="24" t="n"/>
      <c r="K565" s="24" t="n"/>
      <c r="L565" s="24" t="n"/>
      <c r="M565" s="24" t="n"/>
      <c r="N565" s="24" t="n"/>
      <c r="O565" s="24" t="n"/>
      <c r="P565" s="24" t="n"/>
      <c r="Q565" s="24" t="n"/>
      <c r="R565" s="24" t="n"/>
      <c r="S565" s="24" t="n"/>
      <c r="T565" s="24" t="n"/>
      <c r="U565" s="24" t="n"/>
      <c r="V565" s="24" t="n"/>
      <c r="W565" s="24" t="n"/>
      <c r="X565" s="24" t="n"/>
      <c r="Y565" s="24" t="n"/>
      <c r="Z565" s="24" t="n"/>
      <c r="AA565" s="24" t="n"/>
      <c r="AB565" s="24" t="n"/>
      <c r="AC565" s="24" t="n"/>
      <c r="AD565" s="24" t="n"/>
      <c r="AE565" s="24" t="n"/>
      <c r="AF565" s="24" t="n"/>
      <c r="AG565" s="24" t="n"/>
      <c r="AH565" s="24" t="n"/>
      <c r="AI565" s="24" t="n"/>
      <c r="AJ565" s="24" t="n"/>
      <c r="AK565" s="24" t="n"/>
      <c r="AL565" s="24" t="n"/>
      <c r="AM565" s="25">
        <f>COUNT(H565:AL565)</f>
        <v/>
      </c>
      <c r="AN565" s="24" t="n"/>
      <c r="AO565" s="24" t="n"/>
      <c r="AP565" s="24" t="n"/>
      <c r="AQ565" s="24" t="n"/>
      <c r="AR565" s="24" t="n"/>
      <c r="AS565" s="24" t="n"/>
      <c r="AT565" s="25">
        <f>SUM(H565:AL565)</f>
        <v/>
      </c>
      <c r="AU565" s="24" t="n"/>
      <c r="AV565" s="25">
        <f>SUM(J565,K565,Q565,R565,X565,Y565,AD565,AE565,AF565)</f>
        <v/>
      </c>
      <c r="AW565" s="24" t="n"/>
    </row>
    <row r="566" spans="1:49">
      <c r="A566" s="26" t="n">
        <v>560</v>
      </c>
      <c r="B566" s="26" t="s">
        <v>66</v>
      </c>
      <c r="C566" s="26" t="s">
        <v>74</v>
      </c>
      <c r="D566" s="26" t="s">
        <v>109</v>
      </c>
      <c r="E566" s="26" t="s">
        <v>33</v>
      </c>
      <c r="F566" s="26" t="n"/>
      <c r="G566" s="26" t="n"/>
      <c r="H566" s="26" t="n">
        <v>0</v>
      </c>
      <c r="I566" s="26" t="n">
        <v>0</v>
      </c>
      <c r="J566" s="26" t="n">
        <v>0</v>
      </c>
      <c r="K566" s="26" t="n">
        <v>0</v>
      </c>
      <c r="L566" s="26" t="n">
        <v>0</v>
      </c>
      <c r="M566" s="26" t="n">
        <v>0</v>
      </c>
      <c r="N566" s="26" t="n">
        <v>0</v>
      </c>
      <c r="O566" s="26" t="n">
        <v>0</v>
      </c>
      <c r="P566" s="26" t="n">
        <v>0</v>
      </c>
      <c r="Q566" s="26" t="n">
        <v>0</v>
      </c>
      <c r="R566" s="26" t="n">
        <v>0</v>
      </c>
      <c r="S566" s="26" t="n">
        <v>0</v>
      </c>
      <c r="T566" s="26" t="n">
        <v>0</v>
      </c>
      <c r="U566" s="26" t="n">
        <v>0</v>
      </c>
      <c r="V566" s="26" t="n">
        <v>0</v>
      </c>
      <c r="W566" s="26" t="n">
        <v>0</v>
      </c>
      <c r="X566" s="26" t="n">
        <v>0</v>
      </c>
      <c r="Y566" s="26" t="n">
        <v>0</v>
      </c>
      <c r="Z566" s="26" t="n">
        <v>0</v>
      </c>
      <c r="AA566" s="26" t="n">
        <v>0</v>
      </c>
      <c r="AB566" s="26" t="n">
        <v>0</v>
      </c>
      <c r="AC566" s="26" t="n">
        <v>0</v>
      </c>
      <c r="AD566" s="26" t="n">
        <v>0</v>
      </c>
      <c r="AE566" s="26" t="n">
        <v>0</v>
      </c>
      <c r="AF566" s="26" t="n">
        <v>0</v>
      </c>
      <c r="AG566" s="26" t="n">
        <v>0</v>
      </c>
      <c r="AH566" s="26" t="n">
        <v>0</v>
      </c>
      <c r="AI566" s="26" t="n">
        <v>8</v>
      </c>
      <c r="AJ566" s="26" t="n">
        <v>8</v>
      </c>
      <c r="AK566" s="26" t="n"/>
      <c r="AL566" s="26" t="n"/>
      <c r="AM566" s="26">
        <f>COUNT(IF(SUM(H554)&gt;0,1,"FALSE"),IF(SUM(I554)&gt;0,1,"FALSE"),IF(SUM(J554)&gt;0,1,"FALSE"),IF(SUM(K554)&gt;0,1,"FALSE"),IF(SUM(L554)&gt;0,1,"FALSE"),IF(SUM(M554)&gt;0,1,"FALSE"),IF(SUM(N554)&gt;0,1,"FALSE"),IF(SUM(O554)&gt;0,1,"FALSE"),IF(SUM(P554)&gt;0,1,"FALSE"),IF(SUM(Q554)&gt;0,1,"FALSE"),IF(SUM(R554)&gt;0,1,"FALSE"),IF(SUM(S554)&gt;0,1,"FALSE"),IF(SUM(T554)&gt;0,1,"FALSE"),IF(SUM(U554)&gt;0,1,"FALSE"),IF(SUM(V554)&gt;0,1,"FALSE"),IF(SUM(W554)&gt;0,1,"FALSE"),IF(SUM(X554)&gt;0,1,"FALSE"),IF(SUM(Y554)&gt;0,1,"FALSE"),IF(SUM(Z554)&gt;0,1,"FALSE"),IF(SUM(AA554)&gt;0,1,"FALSE"),IF(SUM(AB554)&gt;0,1,"FALSE"),IF(SUM(AC554)&gt;0,1,"FALSE"),IF(SUM(AD554)&gt;0,1,"FALSE"),IF(SUM(AE554)&gt;0,1,"FALSE"),IF(SUM(AF554)&gt;0,1,"FALSE"),IF(SUM(AG554)&gt;0,1,"FALSE"),IF(SUM(AH554)&gt;0,1,"FALSE"),IF(SUM(AI564,AI565,AI558,AI556,AI555,AI561,AI563,AI560,AI562,AI557,AI559,AI554)&gt;0,1,"FALSE"),IF(SUM(AJ564,AJ565,AJ563,AJ555,AJ557,AJ556,AJ562,AJ560,AJ559,AJ561,AJ558,AJ554)&gt;0,1,"FALSE"))</f>
        <v/>
      </c>
      <c r="AN566" s="26" t="n"/>
      <c r="AO566" s="26">
        <f>MAX(AO554:AO565)</f>
        <v/>
      </c>
      <c r="AP566" s="26">
        <f>MAX(AP554:AP565)</f>
        <v/>
      </c>
      <c r="AQ566" s="26">
        <f>MAX(AQ554:AQ565)</f>
        <v/>
      </c>
      <c r="AR566" s="26">
        <f>MAX(AR554:AR565)</f>
        <v/>
      </c>
      <c r="AS566" s="26">
        <f>SUM(AS554:AS565)</f>
        <v/>
      </c>
      <c r="AT566" s="26">
        <f>SUM(AT554:AT565)</f>
        <v/>
      </c>
      <c r="AU566" s="26">
        <f>SUM(AU554:AU565)</f>
        <v/>
      </c>
      <c r="AV566" s="26">
        <f>SUM(AV554:AV565)</f>
        <v/>
      </c>
      <c r="AW566" s="26">
        <f>SUM(AW554:AW565)</f>
        <v/>
      </c>
    </row>
    <row r="567" spans="1:49">
      <c r="A567" s="24" t="n">
        <v>561</v>
      </c>
      <c r="B567" s="24" t="s">
        <v>264</v>
      </c>
      <c r="C567" s="24" t="s">
        <v>152</v>
      </c>
      <c r="D567" s="24" t="s">
        <v>109</v>
      </c>
      <c r="E567" s="24" t="s">
        <v>43</v>
      </c>
      <c r="F567" s="24" t="s">
        <v>32</v>
      </c>
      <c r="G567" s="24" t="n"/>
      <c r="H567" s="24" t="n">
        <v>8</v>
      </c>
      <c r="I567" s="24" t="n">
        <v>8</v>
      </c>
      <c r="J567" s="24" t="s">
        <v>7</v>
      </c>
      <c r="K567" s="24" t="s">
        <v>7</v>
      </c>
      <c r="L567" s="24" t="n">
        <v>8</v>
      </c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  <c r="AA567" s="24" t="n"/>
      <c r="AB567" s="24" t="n"/>
      <c r="AC567" s="24" t="n"/>
      <c r="AD567" s="24" t="n"/>
      <c r="AE567" s="24" t="n"/>
      <c r="AF567" s="24" t="n"/>
      <c r="AG567" s="24" t="n"/>
      <c r="AH567" s="24" t="n"/>
      <c r="AI567" s="24" t="n"/>
      <c r="AJ567" s="24" t="n"/>
      <c r="AK567" s="24" t="n"/>
      <c r="AL567" s="24" t="n"/>
      <c r="AM567" s="25">
        <f>COUNT(H567:AL567)</f>
        <v/>
      </c>
      <c r="AN567" s="24" t="n"/>
      <c r="AO567" s="25">
        <f>COUNTIF(H567:AL567,"О")</f>
        <v/>
      </c>
      <c r="AP567" s="25">
        <f>COUNTIF(H567:AL567,"От")</f>
        <v/>
      </c>
      <c r="AQ567" s="25">
        <f>COUNTIF(H567:AL567,"Б")</f>
        <v/>
      </c>
      <c r="AR567" s="25">
        <f>COUNTIF(H567:AL567,"Н")</f>
        <v/>
      </c>
      <c r="AS567" s="24" t="n"/>
      <c r="AT567" s="25">
        <f>SUM(H567:AL567)</f>
        <v/>
      </c>
      <c r="AU567" s="24" t="n"/>
      <c r="AV567" s="25">
        <f>SUM(J567,K567,Q567,R567,X567,Y567,AD567,AE567,AF567)</f>
        <v/>
      </c>
      <c r="AW567" s="24" t="n"/>
    </row>
    <row r="568" spans="1:49">
      <c r="A568" s="24" t="n">
        <v>562</v>
      </c>
      <c r="B568" s="24" t="s">
        <v>264</v>
      </c>
      <c r="C568" s="24" t="s">
        <v>152</v>
      </c>
      <c r="D568" s="24" t="s">
        <v>109</v>
      </c>
      <c r="E568" s="24" t="s">
        <v>156</v>
      </c>
      <c r="F568" s="24" t="s">
        <v>32</v>
      </c>
      <c r="G568" s="24" t="n"/>
      <c r="H568" s="24" t="n"/>
      <c r="I568" s="24" t="n"/>
      <c r="J568" s="24" t="n"/>
      <c r="K568" s="24" t="n"/>
      <c r="L568" s="24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  <c r="AA568" s="24" t="n"/>
      <c r="AB568" s="24" t="n"/>
      <c r="AC568" s="24" t="n"/>
      <c r="AD568" s="24" t="n"/>
      <c r="AE568" s="24" t="n"/>
      <c r="AF568" s="24" t="n"/>
      <c r="AG568" s="24" t="n"/>
      <c r="AH568" s="24" t="n"/>
      <c r="AI568" s="24" t="n"/>
      <c r="AJ568" s="24" t="n"/>
      <c r="AK568" s="24" t="n"/>
      <c r="AL568" s="24" t="n"/>
      <c r="AM568" s="25">
        <f>COUNT(H568:AL568)</f>
        <v/>
      </c>
      <c r="AN568" s="24" t="n"/>
      <c r="AO568" s="24" t="n"/>
      <c r="AP568" s="24" t="n"/>
      <c r="AQ568" s="24" t="n"/>
      <c r="AR568" s="24" t="n"/>
      <c r="AS568" s="24" t="n"/>
      <c r="AT568" s="25">
        <f>SUM(H568:AL568)</f>
        <v/>
      </c>
      <c r="AU568" s="24" t="n"/>
      <c r="AV568" s="25">
        <f>SUM(J568,K568,Q568,R568,X568,Y568,AD568,AE568,AF568)</f>
        <v/>
      </c>
      <c r="AW568" s="24" t="n"/>
    </row>
    <row r="569" spans="1:49">
      <c r="A569" s="24" t="n">
        <v>563</v>
      </c>
      <c r="B569" s="24" t="s">
        <v>264</v>
      </c>
      <c r="C569" s="24" t="s">
        <v>152</v>
      </c>
      <c r="D569" s="24" t="s">
        <v>109</v>
      </c>
      <c r="E569" s="24" t="s">
        <v>157</v>
      </c>
      <c r="F569" s="24" t="s">
        <v>32</v>
      </c>
      <c r="G569" s="24" t="n"/>
      <c r="H569" s="24" t="n"/>
      <c r="I569" s="24" t="n"/>
      <c r="J569" s="24" t="n"/>
      <c r="K569" s="24" t="n"/>
      <c r="L569" s="24" t="n"/>
      <c r="M569" s="24" t="n"/>
      <c r="N569" s="24" t="n"/>
      <c r="O569" s="24" t="n"/>
      <c r="P569" s="24" t="n"/>
      <c r="Q569" s="24" t="n"/>
      <c r="R569" s="24" t="n"/>
      <c r="S569" s="24" t="n"/>
      <c r="T569" s="24" t="n"/>
      <c r="U569" s="24" t="n"/>
      <c r="V569" s="24" t="n"/>
      <c r="W569" s="24" t="n"/>
      <c r="X569" s="24" t="n"/>
      <c r="Y569" s="24" t="n"/>
      <c r="Z569" s="24" t="n"/>
      <c r="AA569" s="24" t="n"/>
      <c r="AB569" s="24" t="n"/>
      <c r="AC569" s="24" t="n"/>
      <c r="AD569" s="24" t="n"/>
      <c r="AE569" s="24" t="n"/>
      <c r="AF569" s="24" t="n"/>
      <c r="AG569" s="24" t="n"/>
      <c r="AH569" s="24" t="n"/>
      <c r="AI569" s="24" t="n"/>
      <c r="AJ569" s="24" t="n"/>
      <c r="AK569" s="24" t="n"/>
      <c r="AL569" s="24" t="n"/>
      <c r="AM569" s="25">
        <f>COUNT(H569:AL569)</f>
        <v/>
      </c>
      <c r="AN569" s="24" t="n"/>
      <c r="AO569" s="24" t="n"/>
      <c r="AP569" s="24" t="n"/>
      <c r="AQ569" s="24" t="n"/>
      <c r="AR569" s="24" t="n"/>
      <c r="AS569" s="24" t="n"/>
      <c r="AT569" s="25">
        <f>SUM(H569:AL569)</f>
        <v/>
      </c>
      <c r="AU569" s="24" t="n"/>
      <c r="AV569" s="25">
        <f>SUM(J569,K569,Q569,R569,X569,Y569,AD569,AE569,AF569)</f>
        <v/>
      </c>
      <c r="AW569" s="24" t="n"/>
    </row>
    <row r="570" spans="1:49">
      <c r="A570" s="24" t="n">
        <v>564</v>
      </c>
      <c r="B570" s="24" t="s">
        <v>264</v>
      </c>
      <c r="C570" s="24" t="s">
        <v>152</v>
      </c>
      <c r="D570" s="24" t="s">
        <v>109</v>
      </c>
      <c r="E570" s="24" t="s">
        <v>158</v>
      </c>
      <c r="F570" s="24" t="s">
        <v>32</v>
      </c>
      <c r="G570" s="24" t="n"/>
      <c r="H570" s="24" t="n"/>
      <c r="I570" s="24" t="n"/>
      <c r="J570" s="24" t="n"/>
      <c r="K570" s="24" t="n"/>
      <c r="L570" s="24" t="n"/>
      <c r="M570" s="24" t="n"/>
      <c r="N570" s="24" t="n"/>
      <c r="O570" s="24" t="n"/>
      <c r="P570" s="24" t="n"/>
      <c r="Q570" s="24" t="n"/>
      <c r="R570" s="24" t="n"/>
      <c r="S570" s="24" t="n"/>
      <c r="T570" s="24" t="n"/>
      <c r="U570" s="24" t="n"/>
      <c r="V570" s="24" t="n"/>
      <c r="W570" s="24" t="n"/>
      <c r="X570" s="24" t="n"/>
      <c r="Y570" s="24" t="n"/>
      <c r="Z570" s="24" t="n"/>
      <c r="AA570" s="24" t="n"/>
      <c r="AB570" s="24" t="n"/>
      <c r="AC570" s="24" t="n"/>
      <c r="AD570" s="24" t="n"/>
      <c r="AE570" s="24" t="n"/>
      <c r="AF570" s="24" t="n"/>
      <c r="AG570" s="24" t="n"/>
      <c r="AH570" s="24" t="n"/>
      <c r="AI570" s="24" t="n"/>
      <c r="AJ570" s="24" t="n"/>
      <c r="AK570" s="24" t="n"/>
      <c r="AL570" s="24" t="n"/>
      <c r="AM570" s="25">
        <f>COUNT(H570:AL570)</f>
        <v/>
      </c>
      <c r="AN570" s="24" t="n"/>
      <c r="AO570" s="24" t="n"/>
      <c r="AP570" s="24" t="n"/>
      <c r="AQ570" s="24" t="n"/>
      <c r="AR570" s="24" t="n"/>
      <c r="AS570" s="24" t="n"/>
      <c r="AT570" s="25">
        <f>SUM(H570:AL570)</f>
        <v/>
      </c>
      <c r="AU570" s="24" t="n"/>
      <c r="AV570" s="25">
        <f>SUM(J570,K570,Q570,R570,X570,Y570,AD570,AE570,AF570)</f>
        <v/>
      </c>
      <c r="AW570" s="24" t="n"/>
    </row>
    <row r="571" spans="1:49">
      <c r="A571" s="24" t="n">
        <v>565</v>
      </c>
      <c r="B571" s="24" t="s">
        <v>264</v>
      </c>
      <c r="C571" s="24" t="s">
        <v>152</v>
      </c>
      <c r="D571" s="24" t="s">
        <v>109</v>
      </c>
      <c r="E571" s="24" t="s">
        <v>155</v>
      </c>
      <c r="F571" s="24" t="s">
        <v>32</v>
      </c>
      <c r="G571" s="24" t="n"/>
      <c r="H571" s="24" t="n"/>
      <c r="I571" s="24" t="n"/>
      <c r="J571" s="24" t="n"/>
      <c r="K571" s="24" t="n"/>
      <c r="L571" s="24" t="n"/>
      <c r="M571" s="24" t="n"/>
      <c r="N571" s="24" t="n"/>
      <c r="O571" s="24" t="n"/>
      <c r="P571" s="24" t="n"/>
      <c r="Q571" s="24" t="n"/>
      <c r="R571" s="24" t="n"/>
      <c r="S571" s="24" t="n"/>
      <c r="T571" s="24" t="n"/>
      <c r="U571" s="24" t="n"/>
      <c r="V571" s="24" t="n"/>
      <c r="W571" s="24" t="n"/>
      <c r="X571" s="24" t="n"/>
      <c r="Y571" s="24" t="n"/>
      <c r="Z571" s="24" t="n"/>
      <c r="AA571" s="24" t="n"/>
      <c r="AB571" s="24" t="n"/>
      <c r="AC571" s="24" t="n"/>
      <c r="AD571" s="24" t="n"/>
      <c r="AE571" s="24" t="n"/>
      <c r="AF571" s="24" t="n"/>
      <c r="AG571" s="24" t="n"/>
      <c r="AH571" s="24" t="n"/>
      <c r="AI571" s="24" t="n"/>
      <c r="AJ571" s="24" t="n"/>
      <c r="AK571" s="24" t="n"/>
      <c r="AL571" s="24" t="n"/>
      <c r="AM571" s="25">
        <f>COUNT(H571:AL571)</f>
        <v/>
      </c>
      <c r="AN571" s="24" t="n"/>
      <c r="AO571" s="24" t="n"/>
      <c r="AP571" s="24" t="n"/>
      <c r="AQ571" s="24" t="n"/>
      <c r="AR571" s="24" t="n"/>
      <c r="AS571" s="24" t="n"/>
      <c r="AT571" s="25">
        <f>SUM(H571:AL571)</f>
        <v/>
      </c>
      <c r="AU571" s="24" t="n"/>
      <c r="AV571" s="25">
        <f>SUM(J571,K571,Q571,R571,X571,Y571,AD571,AE571,AF571)</f>
        <v/>
      </c>
      <c r="AW571" s="24" t="n"/>
    </row>
    <row r="572" spans="1:49">
      <c r="A572" s="24" t="n">
        <v>566</v>
      </c>
      <c r="B572" s="24" t="s">
        <v>264</v>
      </c>
      <c r="C572" s="24" t="s">
        <v>152</v>
      </c>
      <c r="D572" s="24" t="s">
        <v>109</v>
      </c>
      <c r="E572" s="24" t="s">
        <v>153</v>
      </c>
      <c r="F572" s="24" t="s">
        <v>32</v>
      </c>
      <c r="G572" s="24" t="n"/>
      <c r="H572" s="24" t="n"/>
      <c r="I572" s="24" t="n"/>
      <c r="J572" s="24" t="n"/>
      <c r="K572" s="24" t="n"/>
      <c r="L572" s="24" t="n"/>
      <c r="M572" s="24" t="n"/>
      <c r="N572" s="24" t="n"/>
      <c r="O572" s="24" t="n"/>
      <c r="P572" s="24" t="n"/>
      <c r="Q572" s="24" t="n"/>
      <c r="R572" s="24" t="n"/>
      <c r="S572" s="24" t="n"/>
      <c r="T572" s="24" t="n"/>
      <c r="U572" s="24" t="n"/>
      <c r="V572" s="24" t="n"/>
      <c r="W572" s="24" t="n"/>
      <c r="X572" s="24" t="n"/>
      <c r="Y572" s="24" t="n"/>
      <c r="Z572" s="24" t="n"/>
      <c r="AA572" s="24" t="n"/>
      <c r="AB572" s="24" t="n"/>
      <c r="AC572" s="24" t="n"/>
      <c r="AD572" s="24" t="n"/>
      <c r="AE572" s="24" t="n"/>
      <c r="AF572" s="24" t="n"/>
      <c r="AG572" s="24" t="n"/>
      <c r="AH572" s="24" t="n"/>
      <c r="AI572" s="24" t="n"/>
      <c r="AJ572" s="24" t="n"/>
      <c r="AK572" s="24" t="n"/>
      <c r="AL572" s="24" t="n"/>
      <c r="AM572" s="25">
        <f>COUNT(H572:AL572)</f>
        <v/>
      </c>
      <c r="AN572" s="24" t="n"/>
      <c r="AO572" s="24" t="n"/>
      <c r="AP572" s="24" t="n"/>
      <c r="AQ572" s="24" t="n"/>
      <c r="AR572" s="24" t="n"/>
      <c r="AS572" s="24" t="n"/>
      <c r="AT572" s="25">
        <f>SUM(H572:AL572)</f>
        <v/>
      </c>
      <c r="AU572" s="24" t="n"/>
      <c r="AV572" s="25">
        <f>SUM(J572,K572,Q572,R572,X572,Y572,AD572,AE572,AF572)</f>
        <v/>
      </c>
      <c r="AW572" s="24" t="n"/>
    </row>
    <row r="573" spans="1:49">
      <c r="A573" s="24" t="n">
        <v>567</v>
      </c>
      <c r="B573" s="24" t="s">
        <v>264</v>
      </c>
      <c r="C573" s="24" t="s">
        <v>152</v>
      </c>
      <c r="D573" s="24" t="s">
        <v>109</v>
      </c>
      <c r="E573" s="24" t="s">
        <v>154</v>
      </c>
      <c r="F573" s="24" t="s">
        <v>32</v>
      </c>
      <c r="G573" s="24" t="n"/>
      <c r="H573" s="24" t="n"/>
      <c r="I573" s="24" t="n"/>
      <c r="J573" s="24" t="n"/>
      <c r="K573" s="24" t="n"/>
      <c r="L573" s="24" t="n"/>
      <c r="M573" s="24" t="n"/>
      <c r="N573" s="24" t="n"/>
      <c r="O573" s="24" t="n"/>
      <c r="P573" s="24" t="n"/>
      <c r="Q573" s="24" t="n"/>
      <c r="R573" s="24" t="n"/>
      <c r="S573" s="24" t="n"/>
      <c r="T573" s="24" t="n"/>
      <c r="U573" s="24" t="n"/>
      <c r="V573" s="24" t="n"/>
      <c r="W573" s="24" t="n"/>
      <c r="X573" s="24" t="n"/>
      <c r="Y573" s="24" t="n"/>
      <c r="Z573" s="24" t="n"/>
      <c r="AA573" s="24" t="n"/>
      <c r="AB573" s="24" t="n"/>
      <c r="AC573" s="24" t="n"/>
      <c r="AD573" s="24" t="n"/>
      <c r="AE573" s="24" t="n"/>
      <c r="AF573" s="24" t="n"/>
      <c r="AG573" s="24" t="n"/>
      <c r="AH573" s="24" t="n"/>
      <c r="AI573" s="24" t="n"/>
      <c r="AJ573" s="24" t="n"/>
      <c r="AK573" s="24" t="n"/>
      <c r="AL573" s="24" t="n"/>
      <c r="AM573" s="25">
        <f>COUNT(H573:AL573)</f>
        <v/>
      </c>
      <c r="AN573" s="24" t="n"/>
      <c r="AO573" s="24" t="n"/>
      <c r="AP573" s="24" t="n"/>
      <c r="AQ573" s="24" t="n"/>
      <c r="AR573" s="24" t="n"/>
      <c r="AS573" s="24" t="n"/>
      <c r="AT573" s="25">
        <f>SUM(H573:AL573)</f>
        <v/>
      </c>
      <c r="AU573" s="24" t="n"/>
      <c r="AV573" s="25">
        <f>SUM(J573,K573,Q573,R573,X573,Y573,AD573,AE573,AF573)</f>
        <v/>
      </c>
      <c r="AW573" s="24" t="n"/>
    </row>
    <row r="574" spans="1:49">
      <c r="A574" s="24" t="n">
        <v>568</v>
      </c>
      <c r="B574" s="24" t="s">
        <v>264</v>
      </c>
      <c r="C574" s="24" t="s">
        <v>152</v>
      </c>
      <c r="D574" s="24" t="s">
        <v>109</v>
      </c>
      <c r="E574" s="24" t="s">
        <v>135</v>
      </c>
      <c r="F574" s="24" t="s">
        <v>32</v>
      </c>
      <c r="G574" s="24" t="n"/>
      <c r="H574" s="24" t="n"/>
      <c r="I574" s="24" t="n"/>
      <c r="J574" s="24" t="n"/>
      <c r="K574" s="24" t="n"/>
      <c r="L574" s="24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  <c r="AA574" s="24" t="n"/>
      <c r="AB574" s="24" t="n"/>
      <c r="AC574" s="24" t="n"/>
      <c r="AD574" s="24" t="n"/>
      <c r="AE574" s="24" t="n"/>
      <c r="AF574" s="24" t="n"/>
      <c r="AG574" s="24" t="n"/>
      <c r="AH574" s="24" t="n"/>
      <c r="AI574" s="24" t="n"/>
      <c r="AJ574" s="24" t="n"/>
      <c r="AK574" s="24" t="n"/>
      <c r="AL574" s="24" t="n"/>
      <c r="AM574" s="25">
        <f>COUNT(H574:AL574)</f>
        <v/>
      </c>
      <c r="AN574" s="24" t="n"/>
      <c r="AO574" s="24" t="n"/>
      <c r="AP574" s="24" t="n"/>
      <c r="AQ574" s="24" t="n"/>
      <c r="AR574" s="24" t="n"/>
      <c r="AS574" s="24" t="n"/>
      <c r="AT574" s="25">
        <f>SUM(H574:AL574)</f>
        <v/>
      </c>
      <c r="AU574" s="24" t="n"/>
      <c r="AV574" s="25">
        <f>SUM(J574,K574,Q574,R574,X574,Y574,AD574,AE574,AF574)</f>
        <v/>
      </c>
      <c r="AW574" s="24" t="n"/>
    </row>
    <row r="575" spans="1:49">
      <c r="A575" s="26" t="n">
        <v>569</v>
      </c>
      <c r="B575" s="26" t="s">
        <v>264</v>
      </c>
      <c r="C575" s="26" t="s">
        <v>152</v>
      </c>
      <c r="D575" s="26" t="s">
        <v>109</v>
      </c>
      <c r="E575" s="26" t="s">
        <v>33</v>
      </c>
      <c r="F575" s="26" t="n"/>
      <c r="G575" s="26" t="n"/>
      <c r="H575" s="26" t="n">
        <v>8</v>
      </c>
      <c r="I575" s="26" t="n">
        <v>8</v>
      </c>
      <c r="J575" s="26" t="n">
        <v>0</v>
      </c>
      <c r="K575" s="26" t="n">
        <v>0</v>
      </c>
      <c r="L575" s="26" t="n">
        <v>8</v>
      </c>
      <c r="M575" s="26" t="n"/>
      <c r="N575" s="26" t="n"/>
      <c r="O575" s="26" t="n"/>
      <c r="P575" s="26" t="n"/>
      <c r="Q575" s="26" t="n"/>
      <c r="R575" s="26" t="n"/>
      <c r="S575" s="26" t="n"/>
      <c r="T575" s="26" t="n"/>
      <c r="U575" s="26" t="n"/>
      <c r="V575" s="26" t="n"/>
      <c r="W575" s="26" t="n"/>
      <c r="X575" s="26" t="n"/>
      <c r="Y575" s="26" t="n"/>
      <c r="Z575" s="26" t="n"/>
      <c r="AA575" s="26" t="n"/>
      <c r="AB575" s="26" t="n"/>
      <c r="AC575" s="26" t="n"/>
      <c r="AD575" s="26" t="n"/>
      <c r="AE575" s="26" t="n"/>
      <c r="AF575" s="26" t="n"/>
      <c r="AG575" s="26" t="n"/>
      <c r="AH575" s="26" t="n"/>
      <c r="AI575" s="26" t="n"/>
      <c r="AJ575" s="26" t="n"/>
      <c r="AK575" s="26" t="n"/>
      <c r="AL575" s="26" t="n"/>
      <c r="AM575" s="26">
        <f>COUNT(IF(SUM(H570,H572,H568,H571,H567,H574,H573,H569)&gt;0,1,"FALSE"),IF(SUM(I574,I571,I567,I573,I568,I570,I569,I572)&gt;0,1,"FALSE"),IF(SUM(J571,J568,J569,J573,J570,J567,J572,J574)&gt;0,1,"FALSE"),IF(SUM(K569,K573,K568,K574,K572,K570,K571,K567)&gt;0,1,"FALSE"),IF(SUM(L568,L571,L572,L570,L573,L569,L567,L574)&gt;0,1,"FALSE"))</f>
        <v/>
      </c>
      <c r="AN575" s="26" t="n"/>
      <c r="AO575" s="26">
        <f>MAX(AO567:AO574)</f>
        <v/>
      </c>
      <c r="AP575" s="26">
        <f>MAX(AP567:AP574)</f>
        <v/>
      </c>
      <c r="AQ575" s="26">
        <f>MAX(AQ567:AQ574)</f>
        <v/>
      </c>
      <c r="AR575" s="26">
        <f>MAX(AR567:AR574)</f>
        <v/>
      </c>
      <c r="AS575" s="26">
        <f>SUM(AS567:AS574)</f>
        <v/>
      </c>
      <c r="AT575" s="26">
        <f>SUM(AT567:AT574)</f>
        <v/>
      </c>
      <c r="AU575" s="26">
        <f>SUM(AU567:AU574)</f>
        <v/>
      </c>
      <c r="AV575" s="26">
        <f>SUM(AV567:AV574)</f>
        <v/>
      </c>
      <c r="AW575" s="26">
        <f>SUM(AW567:AW574)</f>
        <v/>
      </c>
    </row>
    <row r="576" spans="1:49">
      <c r="A576" s="24" t="n">
        <v>570</v>
      </c>
      <c r="B576" s="24" t="s">
        <v>265</v>
      </c>
      <c r="C576" s="24" t="s">
        <v>152</v>
      </c>
      <c r="D576" s="24" t="s">
        <v>109</v>
      </c>
      <c r="E576" s="24" t="s">
        <v>43</v>
      </c>
      <c r="F576" s="24" t="s">
        <v>32</v>
      </c>
      <c r="G576" s="24" t="n"/>
      <c r="H576" s="24" t="n">
        <v>8</v>
      </c>
      <c r="I576" s="24" t="n">
        <v>8</v>
      </c>
      <c r="J576" s="24" t="s">
        <v>7</v>
      </c>
      <c r="K576" s="24" t="s">
        <v>7</v>
      </c>
      <c r="L576" s="24" t="n">
        <v>8</v>
      </c>
      <c r="M576" s="24" t="n"/>
      <c r="N576" s="24" t="n"/>
      <c r="O576" s="24" t="n"/>
      <c r="P576" s="24" t="n"/>
      <c r="Q576" s="24" t="n"/>
      <c r="R576" s="24" t="n"/>
      <c r="S576" s="24" t="n"/>
      <c r="T576" s="24" t="n"/>
      <c r="U576" s="24" t="n"/>
      <c r="V576" s="24" t="n"/>
      <c r="W576" s="24" t="n"/>
      <c r="X576" s="24" t="n"/>
      <c r="Y576" s="24" t="n"/>
      <c r="Z576" s="24" t="n"/>
      <c r="AA576" s="24" t="n"/>
      <c r="AB576" s="24" t="n"/>
      <c r="AC576" s="24" t="n"/>
      <c r="AD576" s="24" t="n"/>
      <c r="AE576" s="24" t="n"/>
      <c r="AF576" s="24" t="n"/>
      <c r="AG576" s="24" t="n"/>
      <c r="AH576" s="24" t="n"/>
      <c r="AI576" s="24" t="n"/>
      <c r="AJ576" s="24" t="n"/>
      <c r="AK576" s="24" t="n"/>
      <c r="AL576" s="24" t="n"/>
      <c r="AM576" s="25">
        <f>COUNT(H576:AL576)</f>
        <v/>
      </c>
      <c r="AN576" s="24" t="n"/>
      <c r="AO576" s="25">
        <f>COUNTIF(H576:AL576,"О")</f>
        <v/>
      </c>
      <c r="AP576" s="25">
        <f>COUNTIF(H576:AL576,"От")</f>
        <v/>
      </c>
      <c r="AQ576" s="25">
        <f>COUNTIF(H576:AL576,"Б")</f>
        <v/>
      </c>
      <c r="AR576" s="25">
        <f>COUNTIF(H576:AL576,"Н")</f>
        <v/>
      </c>
      <c r="AS576" s="24" t="n"/>
      <c r="AT576" s="25">
        <f>SUM(H576:AL576)</f>
        <v/>
      </c>
      <c r="AU576" s="24" t="n"/>
      <c r="AV576" s="25">
        <f>SUM(J576,K576,Q576,R576,X576,Y576,AD576,AE576,AF576)</f>
        <v/>
      </c>
      <c r="AW576" s="24" t="n"/>
    </row>
    <row r="577" spans="1:49">
      <c r="A577" s="24" t="n">
        <v>571</v>
      </c>
      <c r="B577" s="24" t="s">
        <v>265</v>
      </c>
      <c r="C577" s="24" t="s">
        <v>152</v>
      </c>
      <c r="D577" s="24" t="s">
        <v>109</v>
      </c>
      <c r="E577" s="24" t="s">
        <v>156</v>
      </c>
      <c r="F577" s="24" t="s">
        <v>32</v>
      </c>
      <c r="G577" s="24" t="n"/>
      <c r="H577" s="24" t="n"/>
      <c r="I577" s="24" t="n"/>
      <c r="J577" s="24" t="n"/>
      <c r="K577" s="24" t="n"/>
      <c r="L577" s="24" t="n"/>
      <c r="M577" s="24" t="n"/>
      <c r="N577" s="24" t="n"/>
      <c r="O577" s="24" t="n"/>
      <c r="P577" s="24" t="n"/>
      <c r="Q577" s="24" t="n"/>
      <c r="R577" s="24" t="n"/>
      <c r="S577" s="24" t="n"/>
      <c r="T577" s="24" t="n"/>
      <c r="U577" s="24" t="n"/>
      <c r="V577" s="24" t="n"/>
      <c r="W577" s="24" t="n"/>
      <c r="X577" s="24" t="n"/>
      <c r="Y577" s="24" t="n"/>
      <c r="Z577" s="24" t="n"/>
      <c r="AA577" s="24" t="n"/>
      <c r="AB577" s="24" t="n"/>
      <c r="AC577" s="24" t="n"/>
      <c r="AD577" s="24" t="n"/>
      <c r="AE577" s="24" t="n"/>
      <c r="AF577" s="24" t="n"/>
      <c r="AG577" s="24" t="n"/>
      <c r="AH577" s="24" t="n"/>
      <c r="AI577" s="24" t="n"/>
      <c r="AJ577" s="24" t="n"/>
      <c r="AK577" s="24" t="n"/>
      <c r="AL577" s="24" t="n"/>
      <c r="AM577" s="25">
        <f>COUNT(H577:AL577)</f>
        <v/>
      </c>
      <c r="AN577" s="24" t="n"/>
      <c r="AO577" s="24" t="n"/>
      <c r="AP577" s="24" t="n"/>
      <c r="AQ577" s="24" t="n"/>
      <c r="AR577" s="24" t="n"/>
      <c r="AS577" s="24" t="n"/>
      <c r="AT577" s="25">
        <f>SUM(H577:AL577)</f>
        <v/>
      </c>
      <c r="AU577" s="24" t="n"/>
      <c r="AV577" s="25">
        <f>SUM(J577,K577,Q577,R577,X577,Y577,AD577,AE577,AF577)</f>
        <v/>
      </c>
      <c r="AW577" s="24" t="n"/>
    </row>
    <row r="578" spans="1:49">
      <c r="A578" s="24" t="n">
        <v>572</v>
      </c>
      <c r="B578" s="24" t="s">
        <v>265</v>
      </c>
      <c r="C578" s="24" t="s">
        <v>152</v>
      </c>
      <c r="D578" s="24" t="s">
        <v>109</v>
      </c>
      <c r="E578" s="24" t="s">
        <v>157</v>
      </c>
      <c r="F578" s="24" t="s">
        <v>32</v>
      </c>
      <c r="G578" s="24" t="n"/>
      <c r="H578" s="24" t="n"/>
      <c r="I578" s="24" t="n"/>
      <c r="J578" s="24" t="n"/>
      <c r="K578" s="24" t="n"/>
      <c r="L578" s="24" t="n"/>
      <c r="M578" s="24" t="n"/>
      <c r="N578" s="24" t="n"/>
      <c r="O578" s="24" t="n"/>
      <c r="P578" s="24" t="n"/>
      <c r="Q578" s="24" t="n"/>
      <c r="R578" s="24" t="n"/>
      <c r="S578" s="24" t="n"/>
      <c r="T578" s="24" t="n"/>
      <c r="U578" s="24" t="n"/>
      <c r="V578" s="24" t="n"/>
      <c r="W578" s="24" t="n"/>
      <c r="X578" s="24" t="n"/>
      <c r="Y578" s="24" t="n"/>
      <c r="Z578" s="24" t="n"/>
      <c r="AA578" s="24" t="n"/>
      <c r="AB578" s="24" t="n"/>
      <c r="AC578" s="24" t="n"/>
      <c r="AD578" s="24" t="n"/>
      <c r="AE578" s="24" t="n"/>
      <c r="AF578" s="24" t="n"/>
      <c r="AG578" s="24" t="n"/>
      <c r="AH578" s="24" t="n"/>
      <c r="AI578" s="24" t="n"/>
      <c r="AJ578" s="24" t="n"/>
      <c r="AK578" s="24" t="n"/>
      <c r="AL578" s="24" t="n"/>
      <c r="AM578" s="25">
        <f>COUNT(H578:AL578)</f>
        <v/>
      </c>
      <c r="AN578" s="24" t="n"/>
      <c r="AO578" s="24" t="n"/>
      <c r="AP578" s="24" t="n"/>
      <c r="AQ578" s="24" t="n"/>
      <c r="AR578" s="24" t="n"/>
      <c r="AS578" s="24" t="n"/>
      <c r="AT578" s="25">
        <f>SUM(H578:AL578)</f>
        <v/>
      </c>
      <c r="AU578" s="24" t="n"/>
      <c r="AV578" s="25">
        <f>SUM(J578,K578,Q578,R578,X578,Y578,AD578,AE578,AF578)</f>
        <v/>
      </c>
      <c r="AW578" s="24" t="n"/>
    </row>
    <row r="579" spans="1:49">
      <c r="A579" s="24" t="n">
        <v>573</v>
      </c>
      <c r="B579" s="24" t="s">
        <v>265</v>
      </c>
      <c r="C579" s="24" t="s">
        <v>152</v>
      </c>
      <c r="D579" s="24" t="s">
        <v>109</v>
      </c>
      <c r="E579" s="24" t="s">
        <v>158</v>
      </c>
      <c r="F579" s="24" t="s">
        <v>32</v>
      </c>
      <c r="G579" s="24" t="n"/>
      <c r="H579" s="24" t="n"/>
      <c r="I579" s="24" t="n"/>
      <c r="J579" s="24" t="n"/>
      <c r="K579" s="24" t="n"/>
      <c r="L579" s="24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  <c r="AA579" s="24" t="n"/>
      <c r="AB579" s="24" t="n"/>
      <c r="AC579" s="24" t="n"/>
      <c r="AD579" s="24" t="n"/>
      <c r="AE579" s="24" t="n"/>
      <c r="AF579" s="24" t="n"/>
      <c r="AG579" s="24" t="n"/>
      <c r="AH579" s="24" t="n"/>
      <c r="AI579" s="24" t="n"/>
      <c r="AJ579" s="24" t="n"/>
      <c r="AK579" s="24" t="n"/>
      <c r="AL579" s="24" t="n"/>
      <c r="AM579" s="25">
        <f>COUNT(H579:AL579)</f>
        <v/>
      </c>
      <c r="AN579" s="24" t="n"/>
      <c r="AO579" s="24" t="n"/>
      <c r="AP579" s="24" t="n"/>
      <c r="AQ579" s="24" t="n"/>
      <c r="AR579" s="24" t="n"/>
      <c r="AS579" s="24" t="n"/>
      <c r="AT579" s="25">
        <f>SUM(H579:AL579)</f>
        <v/>
      </c>
      <c r="AU579" s="24" t="n"/>
      <c r="AV579" s="25">
        <f>SUM(J579,K579,Q579,R579,X579,Y579,AD579,AE579,AF579)</f>
        <v/>
      </c>
      <c r="AW579" s="24" t="n"/>
    </row>
    <row r="580" spans="1:49">
      <c r="A580" s="24" t="n">
        <v>574</v>
      </c>
      <c r="B580" s="24" t="s">
        <v>265</v>
      </c>
      <c r="C580" s="24" t="s">
        <v>152</v>
      </c>
      <c r="D580" s="24" t="s">
        <v>109</v>
      </c>
      <c r="E580" s="24" t="s">
        <v>155</v>
      </c>
      <c r="F580" s="24" t="s">
        <v>32</v>
      </c>
      <c r="G580" s="24" t="n"/>
      <c r="H580" s="24" t="n"/>
      <c r="I580" s="24" t="n"/>
      <c r="J580" s="24" t="n"/>
      <c r="K580" s="24" t="n"/>
      <c r="L580" s="24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  <c r="AA580" s="24" t="n"/>
      <c r="AB580" s="24" t="n"/>
      <c r="AC580" s="24" t="n"/>
      <c r="AD580" s="24" t="n"/>
      <c r="AE580" s="24" t="n"/>
      <c r="AF580" s="24" t="n"/>
      <c r="AG580" s="24" t="n"/>
      <c r="AH580" s="24" t="n"/>
      <c r="AI580" s="24" t="n"/>
      <c r="AJ580" s="24" t="n"/>
      <c r="AK580" s="24" t="n"/>
      <c r="AL580" s="24" t="n"/>
      <c r="AM580" s="25">
        <f>COUNT(H580:AL580)</f>
        <v/>
      </c>
      <c r="AN580" s="24" t="n"/>
      <c r="AO580" s="24" t="n"/>
      <c r="AP580" s="24" t="n"/>
      <c r="AQ580" s="24" t="n"/>
      <c r="AR580" s="24" t="n"/>
      <c r="AS580" s="24" t="n"/>
      <c r="AT580" s="25">
        <f>SUM(H580:AL580)</f>
        <v/>
      </c>
      <c r="AU580" s="24" t="n"/>
      <c r="AV580" s="25">
        <f>SUM(J580,K580,Q580,R580,X580,Y580,AD580,AE580,AF580)</f>
        <v/>
      </c>
      <c r="AW580" s="24" t="n"/>
    </row>
    <row r="581" spans="1:49">
      <c r="A581" s="24" t="n">
        <v>575</v>
      </c>
      <c r="B581" s="24" t="s">
        <v>265</v>
      </c>
      <c r="C581" s="24" t="s">
        <v>152</v>
      </c>
      <c r="D581" s="24" t="s">
        <v>109</v>
      </c>
      <c r="E581" s="24" t="s">
        <v>153</v>
      </c>
      <c r="F581" s="24" t="s">
        <v>32</v>
      </c>
      <c r="G581" s="24" t="n"/>
      <c r="H581" s="24" t="n"/>
      <c r="I581" s="24" t="n"/>
      <c r="J581" s="24" t="n"/>
      <c r="K581" s="24" t="n"/>
      <c r="L581" s="24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  <c r="AA581" s="24" t="n"/>
      <c r="AB581" s="24" t="n"/>
      <c r="AC581" s="24" t="n"/>
      <c r="AD581" s="24" t="n"/>
      <c r="AE581" s="24" t="n"/>
      <c r="AF581" s="24" t="n"/>
      <c r="AG581" s="24" t="n"/>
      <c r="AH581" s="24" t="n"/>
      <c r="AI581" s="24" t="n"/>
      <c r="AJ581" s="24" t="n"/>
      <c r="AK581" s="24" t="n"/>
      <c r="AL581" s="24" t="n"/>
      <c r="AM581" s="25">
        <f>COUNT(H581:AL581)</f>
        <v/>
      </c>
      <c r="AN581" s="24" t="n"/>
      <c r="AO581" s="24" t="n"/>
      <c r="AP581" s="24" t="n"/>
      <c r="AQ581" s="24" t="n"/>
      <c r="AR581" s="24" t="n"/>
      <c r="AS581" s="24" t="n"/>
      <c r="AT581" s="25">
        <f>SUM(H581:AL581)</f>
        <v/>
      </c>
      <c r="AU581" s="24" t="n"/>
      <c r="AV581" s="25">
        <f>SUM(J581,K581,Q581,R581,X581,Y581,AD581,AE581,AF581)</f>
        <v/>
      </c>
      <c r="AW581" s="24" t="n"/>
    </row>
    <row r="582" spans="1:49">
      <c r="A582" s="24" t="n">
        <v>576</v>
      </c>
      <c r="B582" s="24" t="s">
        <v>265</v>
      </c>
      <c r="C582" s="24" t="s">
        <v>152</v>
      </c>
      <c r="D582" s="24" t="s">
        <v>109</v>
      </c>
      <c r="E582" s="24" t="s">
        <v>154</v>
      </c>
      <c r="F582" s="24" t="s">
        <v>32</v>
      </c>
      <c r="G582" s="24" t="n"/>
      <c r="H582" s="24" t="n"/>
      <c r="I582" s="24" t="n"/>
      <c r="J582" s="24" t="n"/>
      <c r="K582" s="24" t="n"/>
      <c r="L582" s="24" t="n"/>
      <c r="M582" s="24" t="n"/>
      <c r="N582" s="24" t="n"/>
      <c r="O582" s="24" t="n"/>
      <c r="P582" s="24" t="n"/>
      <c r="Q582" s="24" t="n"/>
      <c r="R582" s="24" t="n"/>
      <c r="S582" s="24" t="n"/>
      <c r="T582" s="24" t="n"/>
      <c r="U582" s="24" t="n"/>
      <c r="V582" s="24" t="n"/>
      <c r="W582" s="24" t="n"/>
      <c r="X582" s="24" t="n"/>
      <c r="Y582" s="24" t="n"/>
      <c r="Z582" s="24" t="n"/>
      <c r="AA582" s="24" t="n"/>
      <c r="AB582" s="24" t="n"/>
      <c r="AC582" s="24" t="n"/>
      <c r="AD582" s="24" t="n"/>
      <c r="AE582" s="24" t="n"/>
      <c r="AF582" s="24" t="n"/>
      <c r="AG582" s="24" t="n"/>
      <c r="AH582" s="24" t="n"/>
      <c r="AI582" s="24" t="n"/>
      <c r="AJ582" s="24" t="n"/>
      <c r="AK582" s="24" t="n"/>
      <c r="AL582" s="24" t="n"/>
      <c r="AM582" s="25">
        <f>COUNT(H582:AL582)</f>
        <v/>
      </c>
      <c r="AN582" s="24" t="n"/>
      <c r="AO582" s="24" t="n"/>
      <c r="AP582" s="24" t="n"/>
      <c r="AQ582" s="24" t="n"/>
      <c r="AR582" s="24" t="n"/>
      <c r="AS582" s="24" t="n"/>
      <c r="AT582" s="25">
        <f>SUM(H582:AL582)</f>
        <v/>
      </c>
      <c r="AU582" s="24" t="n"/>
      <c r="AV582" s="25">
        <f>SUM(J582,K582,Q582,R582,X582,Y582,AD582,AE582,AF582)</f>
        <v/>
      </c>
      <c r="AW582" s="24" t="n"/>
    </row>
    <row r="583" spans="1:49">
      <c r="A583" s="24" t="n">
        <v>577</v>
      </c>
      <c r="B583" s="24" t="s">
        <v>265</v>
      </c>
      <c r="C583" s="24" t="s">
        <v>152</v>
      </c>
      <c r="D583" s="24" t="s">
        <v>109</v>
      </c>
      <c r="E583" s="24" t="s">
        <v>135</v>
      </c>
      <c r="F583" s="24" t="s">
        <v>32</v>
      </c>
      <c r="G583" s="24" t="n"/>
      <c r="H583" s="24" t="n"/>
      <c r="I583" s="24" t="n"/>
      <c r="J583" s="24" t="n"/>
      <c r="K583" s="24" t="n"/>
      <c r="L583" s="24" t="n"/>
      <c r="M583" s="24" t="n"/>
      <c r="N583" s="24" t="n"/>
      <c r="O583" s="24" t="n"/>
      <c r="P583" s="24" t="n"/>
      <c r="Q583" s="24" t="n"/>
      <c r="R583" s="24" t="n"/>
      <c r="S583" s="24" t="n"/>
      <c r="T583" s="24" t="n"/>
      <c r="U583" s="24" t="n"/>
      <c r="V583" s="24" t="n"/>
      <c r="W583" s="24" t="n"/>
      <c r="X583" s="24" t="n"/>
      <c r="Y583" s="24" t="n"/>
      <c r="Z583" s="24" t="n"/>
      <c r="AA583" s="24" t="n"/>
      <c r="AB583" s="24" t="n"/>
      <c r="AC583" s="24" t="n"/>
      <c r="AD583" s="24" t="n"/>
      <c r="AE583" s="24" t="n"/>
      <c r="AF583" s="24" t="n"/>
      <c r="AG583" s="24" t="n"/>
      <c r="AH583" s="24" t="n"/>
      <c r="AI583" s="24" t="n"/>
      <c r="AJ583" s="24" t="n"/>
      <c r="AK583" s="24" t="n"/>
      <c r="AL583" s="24" t="n"/>
      <c r="AM583" s="25">
        <f>COUNT(H583:AL583)</f>
        <v/>
      </c>
      <c r="AN583" s="24" t="n"/>
      <c r="AO583" s="24" t="n"/>
      <c r="AP583" s="24" t="n"/>
      <c r="AQ583" s="24" t="n"/>
      <c r="AR583" s="24" t="n"/>
      <c r="AS583" s="24" t="n"/>
      <c r="AT583" s="25">
        <f>SUM(H583:AL583)</f>
        <v/>
      </c>
      <c r="AU583" s="24" t="n"/>
      <c r="AV583" s="25">
        <f>SUM(J583,K583,Q583,R583,X583,Y583,AD583,AE583,AF583)</f>
        <v/>
      </c>
      <c r="AW583" s="24" t="n"/>
    </row>
    <row r="584" spans="1:49">
      <c r="A584" s="26" t="n">
        <v>578</v>
      </c>
      <c r="B584" s="26" t="s">
        <v>265</v>
      </c>
      <c r="C584" s="26" t="s">
        <v>152</v>
      </c>
      <c r="D584" s="26" t="s">
        <v>109</v>
      </c>
      <c r="E584" s="26" t="s">
        <v>33</v>
      </c>
      <c r="F584" s="26" t="n"/>
      <c r="G584" s="26" t="n"/>
      <c r="H584" s="26" t="n">
        <v>8</v>
      </c>
      <c r="I584" s="26" t="n">
        <v>8</v>
      </c>
      <c r="J584" s="26" t="n">
        <v>0</v>
      </c>
      <c r="K584" s="26" t="n">
        <v>0</v>
      </c>
      <c r="L584" s="26" t="n">
        <v>8</v>
      </c>
      <c r="M584" s="26" t="n"/>
      <c r="N584" s="26" t="n"/>
      <c r="O584" s="26" t="n"/>
      <c r="P584" s="26" t="n"/>
      <c r="Q584" s="26" t="n"/>
      <c r="R584" s="26" t="n"/>
      <c r="S584" s="26" t="n"/>
      <c r="T584" s="26" t="n"/>
      <c r="U584" s="26" t="n"/>
      <c r="V584" s="26" t="n"/>
      <c r="W584" s="26" t="n"/>
      <c r="X584" s="26" t="n"/>
      <c r="Y584" s="26" t="n"/>
      <c r="Z584" s="26" t="n"/>
      <c r="AA584" s="26" t="n"/>
      <c r="AB584" s="26" t="n"/>
      <c r="AC584" s="26" t="n"/>
      <c r="AD584" s="26" t="n"/>
      <c r="AE584" s="26" t="n"/>
      <c r="AF584" s="26" t="n"/>
      <c r="AG584" s="26" t="n"/>
      <c r="AH584" s="26" t="n"/>
      <c r="AI584" s="26" t="n"/>
      <c r="AJ584" s="26" t="n"/>
      <c r="AK584" s="26" t="n"/>
      <c r="AL584" s="26" t="n"/>
      <c r="AM584" s="26">
        <f>COUNT(IF(SUM(H580,H577,H576,H579,H582,H583,H578,H581)&gt;0,1,"FALSE"),IF(SUM(I581,I577,I578,I579,I583,I580,I582,I576)&gt;0,1,"FALSE"),IF(SUM(J580,J583,J577,J579,J581,J576,J582,J578)&gt;0,1,"FALSE"),IF(SUM(K580,K582,K577,K578,K581,K583,K576,K579)&gt;0,1,"FALSE"),IF(SUM(L581,L580,L576,L578,L583,L582,L579,L577)&gt;0,1,"FALSE"))</f>
        <v/>
      </c>
      <c r="AN584" s="26" t="n"/>
      <c r="AO584" s="26">
        <f>MAX(AO576:AO583)</f>
        <v/>
      </c>
      <c r="AP584" s="26">
        <f>MAX(AP576:AP583)</f>
        <v/>
      </c>
      <c r="AQ584" s="26">
        <f>MAX(AQ576:AQ583)</f>
        <v/>
      </c>
      <c r="AR584" s="26">
        <f>MAX(AR576:AR583)</f>
        <v/>
      </c>
      <c r="AS584" s="26">
        <f>SUM(AS576:AS583)</f>
        <v/>
      </c>
      <c r="AT584" s="26">
        <f>SUM(AT576:AT583)</f>
        <v/>
      </c>
      <c r="AU584" s="26">
        <f>SUM(AU576:AU583)</f>
        <v/>
      </c>
      <c r="AV584" s="26">
        <f>SUM(AV576:AV583)</f>
        <v/>
      </c>
      <c r="AW584" s="26">
        <f>SUM(AW576:AW583)</f>
        <v/>
      </c>
    </row>
    <row r="585" spans="1:49">
      <c r="A585" s="24" t="n">
        <v>579</v>
      </c>
      <c r="B585" s="24" t="s">
        <v>264</v>
      </c>
      <c r="C585" s="24" t="s">
        <v>175</v>
      </c>
      <c r="D585" s="24" t="s">
        <v>109</v>
      </c>
      <c r="E585" s="24" t="s">
        <v>43</v>
      </c>
      <c r="F585" s="24" t="s">
        <v>32</v>
      </c>
      <c r="G585" s="24" t="n"/>
      <c r="H585" s="24" t="n"/>
      <c r="I585" s="24" t="n"/>
      <c r="J585" s="24" t="n"/>
      <c r="K585" s="24" t="n"/>
      <c r="L585" s="24" t="n"/>
      <c r="M585" s="24" t="n">
        <v>8</v>
      </c>
      <c r="N585" s="24" t="n">
        <v>8</v>
      </c>
      <c r="O585" s="24" t="n">
        <v>8</v>
      </c>
      <c r="P585" s="24" t="n">
        <v>8</v>
      </c>
      <c r="Q585" s="24" t="s">
        <v>7</v>
      </c>
      <c r="R585" s="24" t="s">
        <v>7</v>
      </c>
      <c r="S585" s="24" t="n">
        <v>5.76667</v>
      </c>
      <c r="T585" s="24" t="n"/>
      <c r="U585" s="24" t="n">
        <v>3.26667</v>
      </c>
      <c r="V585" s="24" t="n">
        <v>8</v>
      </c>
      <c r="W585" s="24" t="n">
        <v>8</v>
      </c>
      <c r="X585" s="24" t="s">
        <v>7</v>
      </c>
      <c r="Y585" s="24" t="s">
        <v>7</v>
      </c>
      <c r="Z585" s="24" t="n">
        <v>4.75</v>
      </c>
      <c r="AA585" s="24" t="n"/>
      <c r="AB585" s="24" t="n"/>
      <c r="AC585" s="24" t="n"/>
      <c r="AD585" s="24" t="s">
        <v>7</v>
      </c>
      <c r="AE585" s="24" t="s">
        <v>7</v>
      </c>
      <c r="AF585" s="24" t="s">
        <v>7</v>
      </c>
      <c r="AG585" s="24" t="n"/>
      <c r="AH585" s="24" t="n"/>
      <c r="AI585" s="24" t="n"/>
      <c r="AJ585" s="24" t="n"/>
      <c r="AK585" s="24" t="n"/>
      <c r="AL585" s="24" t="n"/>
      <c r="AM585" s="25">
        <f>COUNT(H585:AL585)</f>
        <v/>
      </c>
      <c r="AN585" s="24" t="n"/>
      <c r="AO585" s="25">
        <f>COUNTIF(H585:AL585,"О")</f>
        <v/>
      </c>
      <c r="AP585" s="25">
        <f>COUNTIF(H585:AL585,"От")</f>
        <v/>
      </c>
      <c r="AQ585" s="25">
        <f>COUNTIF(H585:AL585,"Б")</f>
        <v/>
      </c>
      <c r="AR585" s="25">
        <f>COUNTIF(H585:AL585,"Н")</f>
        <v/>
      </c>
      <c r="AS585" s="24" t="n"/>
      <c r="AT585" s="25">
        <f>SUM(H585:AL585)</f>
        <v/>
      </c>
      <c r="AU585" s="24" t="n"/>
      <c r="AV585" s="25">
        <f>SUM(J585,K585,Q585,R585,X585,Y585,AD585,AE585,AF585)</f>
        <v/>
      </c>
      <c r="AW585" s="24" t="n"/>
    </row>
    <row r="586" spans="1:49">
      <c r="A586" s="24" t="n">
        <v>580</v>
      </c>
      <c r="B586" s="24" t="s">
        <v>264</v>
      </c>
      <c r="C586" s="24" t="s">
        <v>175</v>
      </c>
      <c r="D586" s="24" t="s">
        <v>109</v>
      </c>
      <c r="E586" s="24" t="s">
        <v>177</v>
      </c>
      <c r="F586" s="24" t="s">
        <v>32</v>
      </c>
      <c r="G586" s="24" t="n"/>
      <c r="H586" s="24" t="n"/>
      <c r="I586" s="24" t="n"/>
      <c r="J586" s="24" t="n"/>
      <c r="K586" s="24" t="n"/>
      <c r="L586" s="24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  <c r="AA586" s="24" t="n"/>
      <c r="AB586" s="24" t="n"/>
      <c r="AC586" s="24" t="n"/>
      <c r="AD586" s="24" t="n"/>
      <c r="AE586" s="24" t="n"/>
      <c r="AF586" s="24" t="n"/>
      <c r="AG586" s="24" t="n"/>
      <c r="AH586" s="24" t="n"/>
      <c r="AI586" s="24" t="n"/>
      <c r="AJ586" s="24" t="n"/>
      <c r="AK586" s="24" t="n"/>
      <c r="AL586" s="24" t="n"/>
      <c r="AM586" s="25">
        <f>COUNT(H586:AL586)</f>
        <v/>
      </c>
      <c r="AN586" s="24" t="n"/>
      <c r="AO586" s="24" t="n"/>
      <c r="AP586" s="24" t="n"/>
      <c r="AQ586" s="24" t="n"/>
      <c r="AR586" s="24" t="n"/>
      <c r="AS586" s="24" t="n"/>
      <c r="AT586" s="25">
        <f>SUM(H586:AL586)</f>
        <v/>
      </c>
      <c r="AU586" s="24" t="n"/>
      <c r="AV586" s="25">
        <f>SUM(J586,K586,Q586,R586,X586,Y586,AD586,AE586,AF586)</f>
        <v/>
      </c>
      <c r="AW586" s="24" t="n"/>
    </row>
    <row r="587" spans="1:49" ht="15.75" customHeight="1" s="55">
      <c r="A587" s="24" t="n">
        <v>581</v>
      </c>
      <c r="B587" s="24" t="s">
        <v>264</v>
      </c>
      <c r="C587" s="24" t="s">
        <v>175</v>
      </c>
      <c r="D587" s="24" t="s">
        <v>109</v>
      </c>
      <c r="E587" s="24" t="s">
        <v>105</v>
      </c>
      <c r="F587" s="24" t="s">
        <v>32</v>
      </c>
      <c r="G587" s="24" t="n"/>
      <c r="H587" s="24" t="n"/>
      <c r="I587" s="24" t="n"/>
      <c r="J587" s="24" t="n"/>
      <c r="K587" s="24" t="n"/>
      <c r="L587" s="24" t="n"/>
      <c r="M587" s="24" t="n"/>
      <c r="N587" s="24" t="n"/>
      <c r="O587" s="24" t="n"/>
      <c r="P587" s="24" t="n"/>
      <c r="Q587" s="24" t="n"/>
      <c r="R587" s="24" t="n"/>
      <c r="S587" s="27" t="n">
        <v>2.23333</v>
      </c>
      <c r="T587" s="27" t="n">
        <v>8</v>
      </c>
      <c r="U587" s="27" t="n">
        <v>4.73333</v>
      </c>
      <c r="V587" s="24" t="n"/>
      <c r="W587" s="24" t="n"/>
      <c r="X587" s="24" t="n"/>
      <c r="Y587" s="24" t="n"/>
      <c r="Z587" s="27" t="n">
        <v>3.25</v>
      </c>
      <c r="AA587" s="27" t="n">
        <v>8</v>
      </c>
      <c r="AB587" s="27" t="n">
        <v>8</v>
      </c>
      <c r="AC587" s="27" t="n">
        <v>7</v>
      </c>
      <c r="AD587" s="24" t="n"/>
      <c r="AE587" s="24" t="n"/>
      <c r="AF587" s="24" t="n"/>
      <c r="AG587" s="27" t="n">
        <v>8</v>
      </c>
      <c r="AH587" s="27" t="n">
        <v>8</v>
      </c>
      <c r="AI587" s="27" t="n">
        <v>8</v>
      </c>
      <c r="AJ587" s="27" t="n">
        <v>8</v>
      </c>
      <c r="AK587" s="24" t="n"/>
      <c r="AL587" s="24" t="n"/>
      <c r="AM587" s="25">
        <f>COUNT(H587:AL587)</f>
        <v/>
      </c>
      <c r="AN587" s="24" t="n"/>
      <c r="AO587" s="24" t="n"/>
      <c r="AP587" s="24" t="n"/>
      <c r="AQ587" s="24" t="n"/>
      <c r="AR587" s="24" t="n"/>
      <c r="AS587" s="24" t="n"/>
      <c r="AT587" s="25">
        <f>SUM(H587:AL587)</f>
        <v/>
      </c>
      <c r="AU587" s="24" t="n"/>
      <c r="AV587" s="25">
        <f>SUM(J587,K587,Q587,R587,X587,Y587,AD587,AE587,AF587)</f>
        <v/>
      </c>
      <c r="AW587" s="24" t="n"/>
    </row>
    <row r="588" spans="1:49">
      <c r="A588" s="26" t="n">
        <v>582</v>
      </c>
      <c r="B588" s="26" t="s">
        <v>264</v>
      </c>
      <c r="C588" s="26" t="s">
        <v>175</v>
      </c>
      <c r="D588" s="26" t="s">
        <v>109</v>
      </c>
      <c r="E588" s="26" t="s">
        <v>33</v>
      </c>
      <c r="F588" s="26" t="n"/>
      <c r="G588" s="26" t="n"/>
      <c r="H588" s="26" t="n"/>
      <c r="I588" s="26" t="n"/>
      <c r="J588" s="26" t="n"/>
      <c r="K588" s="26" t="n"/>
      <c r="L588" s="26" t="n"/>
      <c r="M588" s="26" t="n">
        <v>8</v>
      </c>
      <c r="N588" s="26" t="n">
        <v>8</v>
      </c>
      <c r="O588" s="26" t="n">
        <v>8</v>
      </c>
      <c r="P588" s="26" t="n">
        <v>8</v>
      </c>
      <c r="Q588" s="26" t="n">
        <v>0</v>
      </c>
      <c r="R588" s="26" t="n">
        <v>0</v>
      </c>
      <c r="S588" s="26" t="n">
        <v>8</v>
      </c>
      <c r="T588" s="26" t="n">
        <v>8</v>
      </c>
      <c r="U588" s="26" t="n">
        <v>8</v>
      </c>
      <c r="V588" s="26" t="n">
        <v>8</v>
      </c>
      <c r="W588" s="26" t="n">
        <v>8</v>
      </c>
      <c r="X588" s="26" t="n">
        <v>0</v>
      </c>
      <c r="Y588" s="26" t="n">
        <v>0</v>
      </c>
      <c r="Z588" s="26" t="n">
        <v>8</v>
      </c>
      <c r="AA588" s="26" t="n">
        <v>8</v>
      </c>
      <c r="AB588" s="26" t="n">
        <v>8</v>
      </c>
      <c r="AC588" s="26" t="n">
        <v>7</v>
      </c>
      <c r="AD588" s="26" t="n">
        <v>0</v>
      </c>
      <c r="AE588" s="26" t="n">
        <v>0</v>
      </c>
      <c r="AF588" s="26" t="n">
        <v>0</v>
      </c>
      <c r="AG588" s="26" t="n">
        <v>8</v>
      </c>
      <c r="AH588" s="26" t="n">
        <v>8</v>
      </c>
      <c r="AI588" s="26" t="n">
        <v>8</v>
      </c>
      <c r="AJ588" s="26" t="n">
        <v>8</v>
      </c>
      <c r="AK588" s="26" t="n"/>
      <c r="AL588" s="26" t="n"/>
      <c r="AM588" s="26">
        <f>COUNT(IF(SUM(M585,M587,M586)&gt;0,1,"FALSE"),IF(SUM(N587,N585,N586)&gt;0,1,"FALSE"),IF(SUM(O586,O585,O587)&gt;0,1,"FALSE"),IF(SUM(P586,P587,P585)&gt;0,1,"FALSE"),IF(SUM(Q586,Q587,Q585)&gt;0,1,"FALSE"),IF(SUM(R586,R587,R585)&gt;0,1,"FALSE"),IF(SUM(S585,S586,S587)&gt;0,1,"FALSE"),IF(SUM(T587,T585,T586)&gt;0,1,"FALSE"),IF(SUM(U585,U586,U587)&gt;0,1,"FALSE"),IF(SUM(V585,V586,V587)&gt;0,1,"FALSE"),IF(SUM(W587,W586,W585)&gt;0,1,"FALSE"),IF(SUM(X587,X586,X585)&gt;0,1,"FALSE"),IF(SUM(Y585,Y587,Y586)&gt;0,1,"FALSE"),IF(SUM(Z585,Z586,Z587)&gt;0,1,"FALSE"),IF(SUM(AA586,AA587,AA585)&gt;0,1,"FALSE"),IF(SUM(AB587,AB585,AB586)&gt;0,1,"FALSE"),IF(SUM(AC586,AC585,AC587)&gt;0,1,"FALSE"),IF(SUM(AD587,AD586,AD585)&gt;0,1,"FALSE"),IF(SUM(AE585,AE587,AE586)&gt;0,1,"FALSE"),IF(SUM(AF586,AF587,AF585)&gt;0,1,"FALSE"),IF(SUM(AG587,AG586,AG585)&gt;0,1,"FALSE"),IF(SUM(AH585,AH586,AH587)&gt;0,1,"FALSE"),IF(SUM(AI585,AI586,AI587)&gt;0,1,"FALSE"),IF(SUM(AJ587,AJ586,AJ585)&gt;0,1,"FALSE"))</f>
        <v/>
      </c>
      <c r="AN588" s="26" t="n"/>
      <c r="AO588" s="26">
        <f>MAX(AO585:AO587)</f>
        <v/>
      </c>
      <c r="AP588" s="26">
        <f>MAX(AP585:AP587)</f>
        <v/>
      </c>
      <c r="AQ588" s="26">
        <f>MAX(AQ585:AQ587)</f>
        <v/>
      </c>
      <c r="AR588" s="26">
        <f>MAX(AR585:AR587)</f>
        <v/>
      </c>
      <c r="AS588" s="26">
        <f>SUM(AS585:AS587)</f>
        <v/>
      </c>
      <c r="AT588" s="26">
        <f>SUM(AT585:AT587)</f>
        <v/>
      </c>
      <c r="AU588" s="26">
        <f>SUM(AU585:AU587)</f>
        <v/>
      </c>
      <c r="AV588" s="26">
        <f>SUM(AV585:AV587)</f>
        <v/>
      </c>
      <c r="AW588" s="26">
        <f>SUM(AW585:AW587)</f>
        <v/>
      </c>
    </row>
    <row r="589" spans="1:49">
      <c r="A589" s="24" t="n">
        <v>583</v>
      </c>
      <c r="B589" s="24" t="s">
        <v>265</v>
      </c>
      <c r="C589" s="24" t="s">
        <v>175</v>
      </c>
      <c r="D589" s="24" t="s">
        <v>109</v>
      </c>
      <c r="E589" s="24" t="s">
        <v>43</v>
      </c>
      <c r="F589" s="24" t="s">
        <v>32</v>
      </c>
      <c r="G589" s="24" t="n"/>
      <c r="H589" s="24" t="n"/>
      <c r="I589" s="24" t="n"/>
      <c r="J589" s="24" t="n"/>
      <c r="K589" s="24" t="n"/>
      <c r="L589" s="24" t="n"/>
      <c r="M589" s="24" t="n">
        <v>8</v>
      </c>
      <c r="N589" s="24" t="n">
        <v>8</v>
      </c>
      <c r="O589" s="24" t="n">
        <v>8</v>
      </c>
      <c r="P589" s="24" t="n">
        <v>8</v>
      </c>
      <c r="Q589" s="24" t="s">
        <v>7</v>
      </c>
      <c r="R589" s="24" t="s">
        <v>7</v>
      </c>
      <c r="S589" s="24" t="n">
        <v>5.7</v>
      </c>
      <c r="T589" s="24" t="n"/>
      <c r="U589" s="24" t="n">
        <v>3.55</v>
      </c>
      <c r="V589" s="24" t="n">
        <v>8</v>
      </c>
      <c r="W589" s="24" t="n">
        <v>8</v>
      </c>
      <c r="X589" s="24" t="s">
        <v>7</v>
      </c>
      <c r="Y589" s="24" t="s">
        <v>7</v>
      </c>
      <c r="Z589" s="24" t="n">
        <v>4.73333</v>
      </c>
      <c r="AA589" s="24" t="n"/>
      <c r="AB589" s="24" t="n"/>
      <c r="AC589" s="24" t="n"/>
      <c r="AD589" s="24" t="s">
        <v>7</v>
      </c>
      <c r="AE589" s="24" t="s">
        <v>7</v>
      </c>
      <c r="AF589" s="24" t="s">
        <v>7</v>
      </c>
      <c r="AG589" s="24" t="n"/>
      <c r="AH589" s="24" t="n"/>
      <c r="AI589" s="24" t="n"/>
      <c r="AJ589" s="24" t="n"/>
      <c r="AK589" s="24" t="n"/>
      <c r="AL589" s="24" t="n"/>
      <c r="AM589" s="25">
        <f>COUNT(H589:AL589)</f>
        <v/>
      </c>
      <c r="AN589" s="24" t="n"/>
      <c r="AO589" s="25">
        <f>COUNTIF(H589:AL589,"О")</f>
        <v/>
      </c>
      <c r="AP589" s="25">
        <f>COUNTIF(H589:AL589,"От")</f>
        <v/>
      </c>
      <c r="AQ589" s="25">
        <f>COUNTIF(H589:AL589,"Б")</f>
        <v/>
      </c>
      <c r="AR589" s="25">
        <f>COUNTIF(H589:AL589,"Н")</f>
        <v/>
      </c>
      <c r="AS589" s="24" t="n"/>
      <c r="AT589" s="25">
        <f>SUM(H589:AL589)</f>
        <v/>
      </c>
      <c r="AU589" s="24" t="n"/>
      <c r="AV589" s="25">
        <f>SUM(J589,K589,Q589,R589,X589,Y589,AD589,AE589,AF589)</f>
        <v/>
      </c>
      <c r="AW589" s="24" t="n"/>
    </row>
    <row r="590" spans="1:49">
      <c r="A590" s="24" t="n">
        <v>584</v>
      </c>
      <c r="B590" s="24" t="s">
        <v>265</v>
      </c>
      <c r="C590" s="24" t="s">
        <v>175</v>
      </c>
      <c r="D590" s="24" t="s">
        <v>109</v>
      </c>
      <c r="E590" s="24" t="s">
        <v>177</v>
      </c>
      <c r="F590" s="24" t="s">
        <v>32</v>
      </c>
      <c r="G590" s="24" t="n"/>
      <c r="H590" s="24" t="n"/>
      <c r="I590" s="24" t="n"/>
      <c r="J590" s="24" t="n"/>
      <c r="K590" s="24" t="n"/>
      <c r="L590" s="24" t="n"/>
      <c r="M590" s="24" t="n"/>
      <c r="N590" s="24" t="n"/>
      <c r="O590" s="24" t="n"/>
      <c r="P590" s="24" t="n"/>
      <c r="Q590" s="24" t="n"/>
      <c r="R590" s="24" t="n"/>
      <c r="S590" s="24" t="n"/>
      <c r="T590" s="24" t="n"/>
      <c r="U590" s="24" t="n"/>
      <c r="V590" s="24" t="n"/>
      <c r="W590" s="24" t="n"/>
      <c r="X590" s="24" t="n"/>
      <c r="Y590" s="24" t="n"/>
      <c r="Z590" s="24" t="n"/>
      <c r="AA590" s="24" t="n"/>
      <c r="AB590" s="24" t="n"/>
      <c r="AC590" s="24" t="n"/>
      <c r="AD590" s="24" t="n"/>
      <c r="AE590" s="24" t="n"/>
      <c r="AF590" s="24" t="n"/>
      <c r="AG590" s="24" t="n"/>
      <c r="AH590" s="24" t="n"/>
      <c r="AI590" s="24" t="n"/>
      <c r="AJ590" s="24" t="n"/>
      <c r="AK590" s="24" t="n"/>
      <c r="AL590" s="24" t="n"/>
      <c r="AM590" s="25">
        <f>COUNT(H590:AL590)</f>
        <v/>
      </c>
      <c r="AN590" s="24" t="n"/>
      <c r="AO590" s="24" t="n"/>
      <c r="AP590" s="24" t="n"/>
      <c r="AQ590" s="24" t="n"/>
      <c r="AR590" s="24" t="n"/>
      <c r="AS590" s="24" t="n"/>
      <c r="AT590" s="25">
        <f>SUM(H590:AL590)</f>
        <v/>
      </c>
      <c r="AU590" s="24" t="n"/>
      <c r="AV590" s="25">
        <f>SUM(J590,K590,Q590,R590,X590,Y590,AD590,AE590,AF590)</f>
        <v/>
      </c>
      <c r="AW590" s="24" t="n"/>
    </row>
    <row r="591" spans="1:49" ht="15.75" customHeight="1" s="55">
      <c r="A591" s="24" t="n">
        <v>585</v>
      </c>
      <c r="B591" s="24" t="s">
        <v>265</v>
      </c>
      <c r="C591" s="24" t="s">
        <v>175</v>
      </c>
      <c r="D591" s="24" t="s">
        <v>109</v>
      </c>
      <c r="E591" s="24" t="s">
        <v>105</v>
      </c>
      <c r="F591" s="24" t="s">
        <v>32</v>
      </c>
      <c r="G591" s="24" t="n"/>
      <c r="H591" s="24" t="n"/>
      <c r="I591" s="24" t="n"/>
      <c r="J591" s="24" t="n"/>
      <c r="K591" s="24" t="n"/>
      <c r="L591" s="24" t="n"/>
      <c r="M591" s="24" t="n"/>
      <c r="N591" s="24" t="n"/>
      <c r="O591" s="24" t="n"/>
      <c r="P591" s="24" t="n"/>
      <c r="Q591" s="24" t="n"/>
      <c r="R591" s="24" t="n"/>
      <c r="S591" s="27" t="n">
        <v>2.3</v>
      </c>
      <c r="T591" s="27" t="n">
        <v>8</v>
      </c>
      <c r="U591" s="27" t="n">
        <v>4.45</v>
      </c>
      <c r="V591" s="24" t="n"/>
      <c r="W591" s="24" t="n"/>
      <c r="X591" s="24" t="n"/>
      <c r="Y591" s="24" t="n"/>
      <c r="Z591" s="27" t="n">
        <v>3.26667</v>
      </c>
      <c r="AA591" s="27" t="n">
        <v>13</v>
      </c>
      <c r="AB591" s="27" t="n">
        <v>8</v>
      </c>
      <c r="AC591" s="27" t="n">
        <v>7</v>
      </c>
      <c r="AD591" s="24" t="n"/>
      <c r="AE591" s="24" t="n"/>
      <c r="AF591" s="24" t="n"/>
      <c r="AG591" s="27" t="n">
        <v>8</v>
      </c>
      <c r="AH591" s="27" t="n">
        <v>8</v>
      </c>
      <c r="AI591" s="27" t="n">
        <v>8</v>
      </c>
      <c r="AJ591" s="27" t="n">
        <v>8</v>
      </c>
      <c r="AK591" s="24" t="n"/>
      <c r="AL591" s="24" t="n"/>
      <c r="AM591" s="25">
        <f>COUNT(H591:AL591)</f>
        <v/>
      </c>
      <c r="AN591" s="24" t="n"/>
      <c r="AO591" s="24" t="n"/>
      <c r="AP591" s="24" t="n"/>
      <c r="AQ591" s="24" t="n"/>
      <c r="AR591" s="24" t="n"/>
      <c r="AS591" s="24" t="n"/>
      <c r="AT591" s="25">
        <f>SUM(H591:AL591)</f>
        <v/>
      </c>
      <c r="AU591" s="24" t="n"/>
      <c r="AV591" s="25">
        <f>SUM(J591,K591,Q591,R591,X591,Y591,AD591,AE591,AF591)</f>
        <v/>
      </c>
      <c r="AW591" s="24" t="n"/>
    </row>
    <row r="592" spans="1:49" ht="15.75" customHeight="1" s="55">
      <c r="A592" s="24" t="n">
        <v>586</v>
      </c>
      <c r="B592" s="24" t="s">
        <v>265</v>
      </c>
      <c r="C592" s="24" t="s">
        <v>175</v>
      </c>
      <c r="D592" s="24" t="s">
        <v>109</v>
      </c>
      <c r="E592" s="24" t="s">
        <v>105</v>
      </c>
      <c r="F592" s="24" t="s">
        <v>48</v>
      </c>
      <c r="G592" s="24" t="n"/>
      <c r="H592" s="24" t="n"/>
      <c r="I592" s="24" t="n"/>
      <c r="J592" s="24" t="n"/>
      <c r="K592" s="24" t="n"/>
      <c r="L592" s="24" t="n"/>
      <c r="M592" s="24" t="n"/>
      <c r="N592" s="24" t="n"/>
      <c r="O592" s="24" t="n"/>
      <c r="P592" s="24" t="n"/>
      <c r="Q592" s="24" t="n"/>
      <c r="R592" s="24" t="n"/>
      <c r="S592" s="24" t="n"/>
      <c r="T592" s="24" t="n"/>
      <c r="U592" s="24" t="n"/>
      <c r="V592" s="24" t="n"/>
      <c r="W592" s="24" t="n"/>
      <c r="X592" s="24" t="n"/>
      <c r="Y592" s="24" t="n"/>
      <c r="Z592" s="24" t="n"/>
      <c r="AA592" s="27" t="n">
        <v>1</v>
      </c>
      <c r="AB592" s="24" t="n"/>
      <c r="AC592" s="24" t="n"/>
      <c r="AD592" s="24" t="n"/>
      <c r="AE592" s="24" t="n"/>
      <c r="AF592" s="24" t="n"/>
      <c r="AG592" s="24" t="n"/>
      <c r="AH592" s="24" t="n"/>
      <c r="AI592" s="24" t="n"/>
      <c r="AJ592" s="24" t="n"/>
      <c r="AK592" s="24" t="n"/>
      <c r="AL592" s="24" t="n"/>
      <c r="AM592" s="24" t="n"/>
      <c r="AN592" s="25">
        <f>COUNT(H592:AL592)</f>
        <v/>
      </c>
      <c r="AO592" s="24" t="n"/>
      <c r="AP592" s="24" t="n"/>
      <c r="AQ592" s="24" t="n"/>
      <c r="AR592" s="24" t="n"/>
      <c r="AS592" s="24" t="n"/>
      <c r="AT592" s="24" t="n"/>
      <c r="AU592" s="25">
        <f>SUM(H592:AL592)</f>
        <v/>
      </c>
      <c r="AV592" s="24" t="n"/>
      <c r="AW592" s="25">
        <f>SUM(J592,K592,Q592,R592,X592,Y592,AD592,AE592,AF592)</f>
        <v/>
      </c>
    </row>
    <row r="593" spans="1:49">
      <c r="A593" s="26" t="n">
        <v>587</v>
      </c>
      <c r="B593" s="26" t="s">
        <v>265</v>
      </c>
      <c r="C593" s="26" t="s">
        <v>175</v>
      </c>
      <c r="D593" s="26" t="s">
        <v>109</v>
      </c>
      <c r="E593" s="26" t="s">
        <v>33</v>
      </c>
      <c r="F593" s="26" t="n"/>
      <c r="G593" s="26" t="n"/>
      <c r="H593" s="26" t="n"/>
      <c r="I593" s="26" t="n"/>
      <c r="J593" s="26" t="n"/>
      <c r="K593" s="26" t="n"/>
      <c r="L593" s="26" t="n"/>
      <c r="M593" s="26" t="n">
        <v>8</v>
      </c>
      <c r="N593" s="26" t="n">
        <v>8</v>
      </c>
      <c r="O593" s="26" t="n">
        <v>8</v>
      </c>
      <c r="P593" s="26" t="n">
        <v>8</v>
      </c>
      <c r="Q593" s="26" t="n">
        <v>0</v>
      </c>
      <c r="R593" s="26" t="n">
        <v>0</v>
      </c>
      <c r="S593" s="26" t="n">
        <v>8</v>
      </c>
      <c r="T593" s="26" t="n">
        <v>8</v>
      </c>
      <c r="U593" s="26" t="n">
        <v>8</v>
      </c>
      <c r="V593" s="26" t="n">
        <v>8</v>
      </c>
      <c r="W593" s="26" t="n">
        <v>8</v>
      </c>
      <c r="X593" s="26" t="n">
        <v>0</v>
      </c>
      <c r="Y593" s="26" t="n">
        <v>0</v>
      </c>
      <c r="Z593" s="26" t="n">
        <v>8</v>
      </c>
      <c r="AA593" s="26" t="n">
        <v>9</v>
      </c>
      <c r="AB593" s="26" t="n">
        <v>8</v>
      </c>
      <c r="AC593" s="26" t="n">
        <v>7</v>
      </c>
      <c r="AD593" s="26" t="n">
        <v>0</v>
      </c>
      <c r="AE593" s="26" t="n">
        <v>0</v>
      </c>
      <c r="AF593" s="26" t="n">
        <v>0</v>
      </c>
      <c r="AG593" s="26" t="n">
        <v>8</v>
      </c>
      <c r="AH593" s="26" t="n">
        <v>8</v>
      </c>
      <c r="AI593" s="26" t="n">
        <v>8</v>
      </c>
      <c r="AJ593" s="26" t="n">
        <v>8</v>
      </c>
      <c r="AK593" s="26" t="n"/>
      <c r="AL593" s="26" t="n"/>
      <c r="AM593" s="26">
        <f>COUNT(IF(SUM(M590,M589,M591)&gt;0,1,"FALSE"),IF(SUM(N589,N591,N590)&gt;0,1,"FALSE"),IF(SUM(O591,O589,O590)&gt;0,1,"FALSE"),IF(SUM(P589,P590,P591)&gt;0,1,"FALSE"),IF(SUM(Q590,Q589,Q591)&gt;0,1,"FALSE"),IF(SUM(R589,R591,R590)&gt;0,1,"FALSE"),IF(SUM(S590,S591,S589)&gt;0,1,"FALSE"),IF(SUM(T591,T590,T589)&gt;0,1,"FALSE"),IF(SUM(U589,U590,U591)&gt;0,1,"FALSE"),IF(SUM(V590,V591,V589)&gt;0,1,"FALSE"),IF(SUM(W589,W591,W590)&gt;0,1,"FALSE"),IF(SUM(X591,X590,X589)&gt;0,1,"FALSE"),IF(SUM(Y589,Y590,Y591)&gt;0,1,"FALSE"),IF(SUM(Z589,Z591,Z590)&gt;0,1,"FALSE"),IF(SUM(AA589,AA590,AA591)&gt;0,1,"FALSE"),IF(SUM(AB589,AB590,AB591)&gt;0,1,"FALSE"),IF(SUM(AC590,AC591,AC589)&gt;0,1,"FALSE"),IF(SUM(AD590,AD589,AD591)&gt;0,1,"FALSE"),IF(SUM(AE590,AE591,AE589)&gt;0,1,"FALSE"),IF(SUM(AF590,AF589,AF591)&gt;0,1,"FALSE"),IF(SUM(AG589,AG591,AG590)&gt;0,1,"FALSE"),IF(SUM(AH589,AH591,AH590)&gt;0,1,"FALSE"),IF(SUM(AI591,AI590,AI589)&gt;0,1,"FALSE"),IF(SUM(AJ591,AJ590,AJ589)&gt;0,1,"FALSE"))</f>
        <v/>
      </c>
      <c r="AN593" s="26">
        <f>COUNT(IF(SUM(AA592)&gt;0,1,"FALSE"))</f>
        <v/>
      </c>
      <c r="AO593" s="26">
        <f>MAX(AO589:AO592)</f>
        <v/>
      </c>
      <c r="AP593" s="26">
        <f>MAX(AP589:AP592)</f>
        <v/>
      </c>
      <c r="AQ593" s="26">
        <f>MAX(AQ589:AQ592)</f>
        <v/>
      </c>
      <c r="AR593" s="26">
        <f>MAX(AR589:AR592)</f>
        <v/>
      </c>
      <c r="AS593" s="26">
        <f>SUM(AS589:AS592)</f>
        <v/>
      </c>
      <c r="AT593" s="26">
        <f>SUM(AT589:AT592)</f>
        <v/>
      </c>
      <c r="AU593" s="26">
        <f>SUM(AU589:AU592)</f>
        <v/>
      </c>
      <c r="AV593" s="26">
        <f>SUM(AV589:AV592)</f>
        <v/>
      </c>
      <c r="AW593" s="26">
        <f>SUM(AW589:AW592)</f>
        <v/>
      </c>
    </row>
    <row r="594" spans="1:49">
      <c r="A594" s="24" t="n">
        <v>588</v>
      </c>
      <c r="B594" s="24" t="s">
        <v>266</v>
      </c>
      <c r="C594" s="24" t="s">
        <v>41</v>
      </c>
      <c r="D594" s="24" t="s">
        <v>42</v>
      </c>
      <c r="E594" s="24" t="s">
        <v>43</v>
      </c>
      <c r="F594" s="24" t="s">
        <v>32</v>
      </c>
      <c r="G594" s="24" t="n"/>
      <c r="H594" s="24" t="n"/>
      <c r="I594" s="24" t="n"/>
      <c r="J594" s="24" t="n"/>
      <c r="K594" s="24" t="n"/>
      <c r="L594" s="24" t="n"/>
      <c r="M594" s="24" t="n"/>
      <c r="N594" s="24" t="s">
        <v>3</v>
      </c>
      <c r="O594" s="24" t="s">
        <v>3</v>
      </c>
      <c r="P594" s="24" t="s">
        <v>3</v>
      </c>
      <c r="Q594" s="24" t="s">
        <v>3</v>
      </c>
      <c r="R594" s="24" t="s">
        <v>3</v>
      </c>
      <c r="S594" s="24" t="s">
        <v>3</v>
      </c>
      <c r="T594" s="24" t="s">
        <v>3</v>
      </c>
      <c r="U594" s="24" t="s">
        <v>3</v>
      </c>
      <c r="V594" s="24" t="n"/>
      <c r="W594" s="24" t="n"/>
      <c r="X594" s="24" t="n"/>
      <c r="Y594" s="24" t="n"/>
      <c r="Z594" s="24" t="n"/>
      <c r="AA594" s="24" t="n"/>
      <c r="AB594" s="24" t="n"/>
      <c r="AC594" s="24" t="n"/>
      <c r="AD594" s="24" t="n"/>
      <c r="AE594" s="24" t="n"/>
      <c r="AF594" s="24" t="n"/>
      <c r="AG594" s="24" t="n"/>
      <c r="AH594" s="24" t="n"/>
      <c r="AI594" s="24" t="n"/>
      <c r="AJ594" s="24" t="n"/>
      <c r="AK594" s="24" t="n"/>
      <c r="AL594" s="24" t="n"/>
      <c r="AM594" s="25">
        <f>COUNT(H594:AL594)</f>
        <v/>
      </c>
      <c r="AN594" s="24" t="n"/>
      <c r="AO594" s="25">
        <f>COUNTIF(H594:AL594,"О")</f>
        <v/>
      </c>
      <c r="AP594" s="25">
        <f>COUNTIF(H594:AL594,"От")</f>
        <v/>
      </c>
      <c r="AQ594" s="25">
        <f>COUNTIF(H594:AL594,"Б")</f>
        <v/>
      </c>
      <c r="AR594" s="25">
        <f>COUNTIF(H594:AL594,"Н")</f>
        <v/>
      </c>
      <c r="AS594" s="24" t="n"/>
      <c r="AT594" s="25">
        <f>SUM(H594:AL594)</f>
        <v/>
      </c>
      <c r="AU594" s="24" t="n"/>
      <c r="AV594" s="25">
        <f>SUM(J594,K594,Q594,R594,X594,Y594,AD594,AE594,AF594)</f>
        <v/>
      </c>
      <c r="AW594" s="24" t="n"/>
    </row>
    <row r="595" spans="1:49">
      <c r="A595" s="26" t="n">
        <v>589</v>
      </c>
      <c r="B595" s="26" t="s">
        <v>266</v>
      </c>
      <c r="C595" s="26" t="s">
        <v>41</v>
      </c>
      <c r="D595" s="26" t="s">
        <v>42</v>
      </c>
      <c r="E595" s="26" t="s">
        <v>33</v>
      </c>
      <c r="F595" s="26" t="n"/>
      <c r="G595" s="26" t="n"/>
      <c r="H595" s="26" t="n"/>
      <c r="I595" s="26" t="n"/>
      <c r="J595" s="26" t="n"/>
      <c r="K595" s="26" t="n"/>
      <c r="L595" s="26" t="n"/>
      <c r="M595" s="26" t="n"/>
      <c r="N595" s="26" t="n">
        <v>0</v>
      </c>
      <c r="O595" s="26" t="n">
        <v>0</v>
      </c>
      <c r="P595" s="26" t="n">
        <v>0</v>
      </c>
      <c r="Q595" s="26" t="n">
        <v>0</v>
      </c>
      <c r="R595" s="26" t="n">
        <v>0</v>
      </c>
      <c r="S595" s="26" t="n">
        <v>0</v>
      </c>
      <c r="T595" s="26" t="n">
        <v>0</v>
      </c>
      <c r="U595" s="26" t="n">
        <v>0</v>
      </c>
      <c r="V595" s="26" t="n"/>
      <c r="W595" s="26" t="n"/>
      <c r="X595" s="26" t="n"/>
      <c r="Y595" s="26" t="n"/>
      <c r="Z595" s="26" t="n"/>
      <c r="AA595" s="26" t="n"/>
      <c r="AB595" s="26" t="n"/>
      <c r="AC595" s="26" t="n"/>
      <c r="AD595" s="26" t="n"/>
      <c r="AE595" s="26" t="n"/>
      <c r="AF595" s="26" t="n"/>
      <c r="AG595" s="26" t="n"/>
      <c r="AH595" s="26" t="n"/>
      <c r="AI595" s="26" t="n"/>
      <c r="AJ595" s="26" t="n"/>
      <c r="AK595" s="26" t="n"/>
      <c r="AL595" s="26" t="n"/>
      <c r="AM595" s="26">
        <f>COUNT(IF(SUM(N594)&gt;0,1,"FALSE"),IF(SUM(O594)&gt;0,1,"FALSE"),IF(SUM(P594)&gt;0,1,"FALSE"),IF(SUM(Q594)&gt;0,1,"FALSE"),IF(SUM(R594)&gt;0,1,"FALSE"),IF(SUM(S594)&gt;0,1,"FALSE"),IF(SUM(T594)&gt;0,1,"FALSE"),IF(SUM(U594)&gt;0,1,"FALSE"))</f>
        <v/>
      </c>
      <c r="AN595" s="26" t="n"/>
      <c r="AO595" s="26">
        <f>MAX(AO594:AO594)</f>
        <v/>
      </c>
      <c r="AP595" s="26">
        <f>MAX(AP594:AP594)</f>
        <v/>
      </c>
      <c r="AQ595" s="26">
        <f>MAX(AQ594:AQ594)</f>
        <v/>
      </c>
      <c r="AR595" s="26">
        <f>MAX(AR594:AR594)</f>
        <v/>
      </c>
      <c r="AS595" s="26">
        <f>SUM(AS594:AS594)</f>
        <v/>
      </c>
      <c r="AT595" s="26">
        <f>SUM(AT594:AT594)</f>
        <v/>
      </c>
      <c r="AU595" s="26">
        <f>SUM(AU594:AU594)</f>
        <v/>
      </c>
      <c r="AV595" s="26">
        <f>SUM(AV594:AV594)</f>
        <v/>
      </c>
      <c r="AW595" s="26">
        <f>SUM(AW594:AW594)</f>
        <v/>
      </c>
    </row>
    <row r="596" spans="1:49">
      <c r="A596" s="24" t="n">
        <v>590</v>
      </c>
      <c r="B596" s="24" t="s">
        <v>267</v>
      </c>
      <c r="C596" s="24" t="s">
        <v>74</v>
      </c>
      <c r="D596" s="24" t="s">
        <v>97</v>
      </c>
      <c r="E596" s="24" t="s">
        <v>31</v>
      </c>
      <c r="F596" s="24" t="s">
        <v>32</v>
      </c>
      <c r="G596" s="24" t="n"/>
      <c r="H596" s="24" t="n"/>
      <c r="I596" s="24" t="n"/>
      <c r="J596" s="24" t="n"/>
      <c r="K596" s="24" t="n"/>
      <c r="L596" s="24" t="n"/>
      <c r="M596" s="24" t="n"/>
      <c r="N596" s="24" t="n"/>
      <c r="O596" s="24" t="n"/>
      <c r="P596" s="24" t="n">
        <v>0.33333</v>
      </c>
      <c r="Q596" s="24" t="s">
        <v>7</v>
      </c>
      <c r="R596" s="24" t="s">
        <v>7</v>
      </c>
      <c r="S596" s="24" t="n">
        <v>0.66667</v>
      </c>
      <c r="T596" s="24" t="n">
        <v>0.53333</v>
      </c>
      <c r="U596" s="24" t="n"/>
      <c r="V596" s="24" t="n">
        <v>0.65</v>
      </c>
      <c r="W596" s="24" t="n">
        <v>7.85</v>
      </c>
      <c r="X596" s="24" t="s">
        <v>7</v>
      </c>
      <c r="Y596" s="24" t="s">
        <v>7</v>
      </c>
      <c r="Z596" s="24" t="n"/>
      <c r="AA596" s="24" t="n">
        <v>8</v>
      </c>
      <c r="AB596" s="24" t="n"/>
      <c r="AC596" s="24" t="n">
        <v>7</v>
      </c>
      <c r="AD596" s="24" t="s">
        <v>7</v>
      </c>
      <c r="AE596" s="24" t="s">
        <v>7</v>
      </c>
      <c r="AF596" s="24" t="n"/>
      <c r="AG596" s="24" t="n"/>
      <c r="AH596" s="24" t="n"/>
      <c r="AI596" s="24" t="n"/>
      <c r="AJ596" s="24" t="n"/>
      <c r="AK596" s="24" t="n"/>
      <c r="AL596" s="24" t="n"/>
      <c r="AM596" s="25">
        <f>COUNT(H596:AL596)</f>
        <v/>
      </c>
      <c r="AN596" s="24" t="n"/>
      <c r="AO596" s="25">
        <f>COUNTIF(H596:AL596,"О")</f>
        <v/>
      </c>
      <c r="AP596" s="25">
        <f>COUNTIF(H596:AL596,"От")</f>
        <v/>
      </c>
      <c r="AQ596" s="25">
        <f>COUNTIF(H596:AL596,"Б")</f>
        <v/>
      </c>
      <c r="AR596" s="25">
        <f>COUNTIF(H596:AL596,"Н")</f>
        <v/>
      </c>
      <c r="AS596" s="24" t="n"/>
      <c r="AT596" s="25">
        <f>SUM(H596:AL596)</f>
        <v/>
      </c>
      <c r="AU596" s="24" t="n"/>
      <c r="AV596" s="25">
        <f>SUM(J596,K596,Q596,R596,X596,Y596,AD596,AE596,AF596)</f>
        <v/>
      </c>
      <c r="AW596" s="24" t="n"/>
    </row>
    <row r="597" spans="1:49">
      <c r="A597" s="24" t="n">
        <v>591</v>
      </c>
      <c r="B597" s="24" t="s">
        <v>267</v>
      </c>
      <c r="C597" s="24" t="s">
        <v>74</v>
      </c>
      <c r="D597" s="24" t="s">
        <v>97</v>
      </c>
      <c r="E597" s="24" t="s">
        <v>90</v>
      </c>
      <c r="F597" s="24" t="s">
        <v>32</v>
      </c>
      <c r="G597" s="24" t="n"/>
      <c r="H597" s="24" t="n"/>
      <c r="I597" s="24" t="n"/>
      <c r="J597" s="24" t="n"/>
      <c r="K597" s="24" t="n"/>
      <c r="L597" s="24" t="n"/>
      <c r="M597" s="24" t="n"/>
      <c r="N597" s="24" t="n"/>
      <c r="O597" s="24" t="n"/>
      <c r="P597" s="24" t="n"/>
      <c r="Q597" s="24" t="n"/>
      <c r="R597" s="24" t="n"/>
      <c r="S597" s="24" t="n"/>
      <c r="T597" s="24" t="n"/>
      <c r="U597" s="24" t="n"/>
      <c r="V597" s="24" t="n"/>
      <c r="W597" s="24" t="n"/>
      <c r="X597" s="24" t="n"/>
      <c r="Y597" s="24" t="n"/>
      <c r="Z597" s="24" t="n"/>
      <c r="AA597" s="24" t="n"/>
      <c r="AB597" s="24" t="n"/>
      <c r="AC597" s="24" t="n"/>
      <c r="AD597" s="24" t="n"/>
      <c r="AE597" s="24" t="n"/>
      <c r="AF597" s="24" t="n"/>
      <c r="AG597" s="24" t="n"/>
      <c r="AH597" s="24" t="n"/>
      <c r="AI597" s="24" t="n"/>
      <c r="AJ597" s="24" t="n"/>
      <c r="AK597" s="24" t="n"/>
      <c r="AL597" s="24" t="n"/>
      <c r="AM597" s="25">
        <f>COUNT(H597:AL597)</f>
        <v/>
      </c>
      <c r="AN597" s="24" t="n"/>
      <c r="AO597" s="24" t="n"/>
      <c r="AP597" s="24" t="n"/>
      <c r="AQ597" s="24" t="n"/>
      <c r="AR597" s="24" t="n"/>
      <c r="AS597" s="24" t="n"/>
      <c r="AT597" s="25">
        <f>SUM(H597:AL597)</f>
        <v/>
      </c>
      <c r="AU597" s="24" t="n"/>
      <c r="AV597" s="25">
        <f>SUM(J597,K597,Q597,R597,X597,Y597,AD597,AE597,AF597)</f>
        <v/>
      </c>
      <c r="AW597" s="24" t="n"/>
    </row>
    <row r="598" spans="1:49" ht="15.75" customHeight="1" s="55">
      <c r="A598" s="24" t="n">
        <v>592</v>
      </c>
      <c r="B598" s="24" t="s">
        <v>267</v>
      </c>
      <c r="C598" s="24" t="s">
        <v>74</v>
      </c>
      <c r="D598" s="24" t="s">
        <v>97</v>
      </c>
      <c r="E598" s="24" t="s">
        <v>65</v>
      </c>
      <c r="F598" s="24" t="s">
        <v>32</v>
      </c>
      <c r="G598" s="24" t="n"/>
      <c r="H598" s="24" t="n"/>
      <c r="I598" s="24" t="n"/>
      <c r="J598" s="24" t="n"/>
      <c r="K598" s="24" t="n"/>
      <c r="L598" s="24" t="n"/>
      <c r="M598" s="24" t="n"/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7" t="n">
        <v>0.36667</v>
      </c>
      <c r="W598" s="24" t="n"/>
      <c r="X598" s="24" t="n"/>
      <c r="Y598" s="24" t="n"/>
      <c r="Z598" s="27" t="n">
        <v>8</v>
      </c>
      <c r="AA598" s="24" t="n"/>
      <c r="AB598" s="27" t="n">
        <v>4.00574</v>
      </c>
      <c r="AC598" s="24" t="n"/>
      <c r="AD598" s="24" t="n"/>
      <c r="AE598" s="24" t="n"/>
      <c r="AF598" s="24" t="n"/>
      <c r="AG598" s="24" t="n"/>
      <c r="AH598" s="24" t="n"/>
      <c r="AI598" s="24" t="n"/>
      <c r="AJ598" s="24" t="n"/>
      <c r="AK598" s="24" t="n"/>
      <c r="AL598" s="24" t="n"/>
      <c r="AM598" s="25">
        <f>COUNT(H598:AL598)</f>
        <v/>
      </c>
      <c r="AN598" s="24" t="n"/>
      <c r="AO598" s="24" t="n"/>
      <c r="AP598" s="24" t="n"/>
      <c r="AQ598" s="24" t="n"/>
      <c r="AR598" s="24" t="n"/>
      <c r="AS598" s="24" t="n"/>
      <c r="AT598" s="25">
        <f>SUM(H598:AL598)</f>
        <v/>
      </c>
      <c r="AU598" s="24" t="n"/>
      <c r="AV598" s="25">
        <f>SUM(J598,K598,Q598,R598,X598,Y598,AD598,AE598,AF598)</f>
        <v/>
      </c>
      <c r="AW598" s="24" t="n"/>
    </row>
    <row r="599" spans="1:49" ht="15.75" customHeight="1" s="55">
      <c r="A599" s="24" t="n">
        <v>593</v>
      </c>
      <c r="B599" s="24" t="s">
        <v>267</v>
      </c>
      <c r="C599" s="24" t="s">
        <v>74</v>
      </c>
      <c r="D599" s="24" t="s">
        <v>97</v>
      </c>
      <c r="E599" s="24" t="s">
        <v>86</v>
      </c>
      <c r="F599" s="24" t="s">
        <v>32</v>
      </c>
      <c r="G599" s="24" t="n"/>
      <c r="H599" s="24" t="n"/>
      <c r="I599" s="24" t="n"/>
      <c r="J599" s="24" t="n"/>
      <c r="K599" s="24" t="n"/>
      <c r="L599" s="24" t="n"/>
      <c r="M599" s="24" t="n"/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7" t="n">
        <v>0.38333</v>
      </c>
      <c r="W599" s="24" t="n"/>
      <c r="X599" s="24" t="n"/>
      <c r="Y599" s="24" t="n"/>
      <c r="Z599" s="24" t="n"/>
      <c r="AA599" s="24" t="n"/>
      <c r="AB599" s="24" t="n"/>
      <c r="AC599" s="24" t="n"/>
      <c r="AD599" s="24" t="n"/>
      <c r="AE599" s="24" t="n"/>
      <c r="AF599" s="24" t="n"/>
      <c r="AG599" s="24" t="n"/>
      <c r="AH599" s="24" t="n"/>
      <c r="AI599" s="24" t="n"/>
      <c r="AJ599" s="24" t="n"/>
      <c r="AK599" s="24" t="n"/>
      <c r="AL599" s="24" t="n"/>
      <c r="AM599" s="25">
        <f>COUNT(H599:AL599)</f>
        <v/>
      </c>
      <c r="AN599" s="24" t="n"/>
      <c r="AO599" s="24" t="n"/>
      <c r="AP599" s="24" t="n"/>
      <c r="AQ599" s="24" t="n"/>
      <c r="AR599" s="24" t="n"/>
      <c r="AS599" s="24" t="n"/>
      <c r="AT599" s="25">
        <f>SUM(H599:AL599)</f>
        <v/>
      </c>
      <c r="AU599" s="24" t="n"/>
      <c r="AV599" s="25">
        <f>SUM(J599,K599,Q599,R599,X599,Y599,AD599,AE599,AF599)</f>
        <v/>
      </c>
      <c r="AW599" s="24" t="n"/>
    </row>
    <row r="600" spans="1:49" ht="15.75" customHeight="1" s="55">
      <c r="A600" s="24" t="n">
        <v>594</v>
      </c>
      <c r="B600" s="24" t="s">
        <v>267</v>
      </c>
      <c r="C600" s="24" t="s">
        <v>74</v>
      </c>
      <c r="D600" s="24" t="s">
        <v>97</v>
      </c>
      <c r="E600" s="24" t="s">
        <v>87</v>
      </c>
      <c r="F600" s="24" t="s">
        <v>32</v>
      </c>
      <c r="G600" s="24" t="n"/>
      <c r="H600" s="24" t="n"/>
      <c r="I600" s="24" t="n"/>
      <c r="J600" s="24" t="n"/>
      <c r="K600" s="24" t="n"/>
      <c r="L600" s="24" t="n"/>
      <c r="M600" s="24" t="n"/>
      <c r="N600" s="24" t="n"/>
      <c r="O600" s="24" t="n"/>
      <c r="P600" s="27" t="n">
        <v>7.66667</v>
      </c>
      <c r="Q600" s="24" t="n"/>
      <c r="R600" s="24" t="n"/>
      <c r="S600" s="27" t="n">
        <v>1.43333</v>
      </c>
      <c r="T600" s="27" t="n">
        <v>7.46667</v>
      </c>
      <c r="U600" s="27" t="n">
        <v>8</v>
      </c>
      <c r="V600" s="27" t="n">
        <v>6.6</v>
      </c>
      <c r="W600" s="27" t="n">
        <v>0.15</v>
      </c>
      <c r="X600" s="24" t="n"/>
      <c r="Y600" s="24" t="n"/>
      <c r="Z600" s="24" t="n"/>
      <c r="AA600" s="24" t="n"/>
      <c r="AB600" s="27" t="n">
        <v>3.99426</v>
      </c>
      <c r="AC600" s="24" t="n"/>
      <c r="AD600" s="24" t="n"/>
      <c r="AE600" s="24" t="n"/>
      <c r="AF600" s="24" t="n"/>
      <c r="AG600" s="24" t="n"/>
      <c r="AH600" s="24" t="n"/>
      <c r="AI600" s="24" t="n"/>
      <c r="AJ600" s="24" t="n"/>
      <c r="AK600" s="24" t="n"/>
      <c r="AL600" s="24" t="n"/>
      <c r="AM600" s="25">
        <f>COUNT(H600:AL600)</f>
        <v/>
      </c>
      <c r="AN600" s="24" t="n"/>
      <c r="AO600" s="24" t="n"/>
      <c r="AP600" s="24" t="n"/>
      <c r="AQ600" s="24" t="n"/>
      <c r="AR600" s="24" t="n"/>
      <c r="AS600" s="24" t="n"/>
      <c r="AT600" s="25">
        <f>SUM(H600:AL600)</f>
        <v/>
      </c>
      <c r="AU600" s="24" t="n"/>
      <c r="AV600" s="25">
        <f>SUM(J600,K600,Q600,R600,X600,Y600,AD600,AE600,AF600)</f>
        <v/>
      </c>
      <c r="AW600" s="24" t="n"/>
    </row>
    <row r="601" spans="1:49">
      <c r="A601" s="24" t="n">
        <v>595</v>
      </c>
      <c r="B601" s="24" t="s">
        <v>267</v>
      </c>
      <c r="C601" s="24" t="s">
        <v>74</v>
      </c>
      <c r="D601" s="24" t="s">
        <v>97</v>
      </c>
      <c r="E601" s="24" t="s">
        <v>83</v>
      </c>
      <c r="F601" s="24" t="s">
        <v>32</v>
      </c>
      <c r="G601" s="24" t="n"/>
      <c r="H601" s="24" t="n"/>
      <c r="I601" s="24" t="n"/>
      <c r="J601" s="24" t="n"/>
      <c r="K601" s="24" t="n"/>
      <c r="L601" s="24" t="n"/>
      <c r="M601" s="24" t="n"/>
      <c r="N601" s="24" t="n"/>
      <c r="O601" s="24" t="n"/>
      <c r="P601" s="24" t="n"/>
      <c r="Q601" s="24" t="n"/>
      <c r="R601" s="24" t="n"/>
      <c r="S601" s="24" t="n"/>
      <c r="T601" s="24" t="n"/>
      <c r="U601" s="24" t="n"/>
      <c r="V601" s="24" t="n"/>
      <c r="W601" s="24" t="n"/>
      <c r="X601" s="24" t="n"/>
      <c r="Y601" s="24" t="n"/>
      <c r="Z601" s="24" t="n"/>
      <c r="AA601" s="24" t="n"/>
      <c r="AB601" s="24" t="n"/>
      <c r="AC601" s="24" t="n"/>
      <c r="AD601" s="24" t="n"/>
      <c r="AE601" s="24" t="n"/>
      <c r="AF601" s="24" t="n"/>
      <c r="AG601" s="24" t="n"/>
      <c r="AH601" s="24" t="n"/>
      <c r="AI601" s="24" t="n"/>
      <c r="AJ601" s="24" t="n"/>
      <c r="AK601" s="24" t="n"/>
      <c r="AL601" s="24" t="n"/>
      <c r="AM601" s="25">
        <f>COUNT(H601:AL601)</f>
        <v/>
      </c>
      <c r="AN601" s="24" t="n"/>
      <c r="AO601" s="24" t="n"/>
      <c r="AP601" s="24" t="n"/>
      <c r="AQ601" s="24" t="n"/>
      <c r="AR601" s="24" t="n"/>
      <c r="AS601" s="24" t="n"/>
      <c r="AT601" s="25">
        <f>SUM(H601:AL601)</f>
        <v/>
      </c>
      <c r="AU601" s="24" t="n"/>
      <c r="AV601" s="25">
        <f>SUM(J601,K601,Q601,R601,X601,Y601,AD601,AE601,AF601)</f>
        <v/>
      </c>
      <c r="AW601" s="24" t="n"/>
    </row>
    <row r="602" spans="1:49">
      <c r="A602" s="24" t="n">
        <v>596</v>
      </c>
      <c r="B602" s="24" t="s">
        <v>267</v>
      </c>
      <c r="C602" s="24" t="s">
        <v>74</v>
      </c>
      <c r="D602" s="24" t="s">
        <v>97</v>
      </c>
      <c r="E602" s="24" t="s">
        <v>79</v>
      </c>
      <c r="F602" s="24" t="s">
        <v>32</v>
      </c>
      <c r="G602" s="24" t="n"/>
      <c r="H602" s="24" t="n"/>
      <c r="I602" s="24" t="n"/>
      <c r="J602" s="24" t="n"/>
      <c r="K602" s="24" t="n"/>
      <c r="L602" s="24" t="n"/>
      <c r="M602" s="24" t="n"/>
      <c r="N602" s="24" t="n"/>
      <c r="O602" s="24" t="n"/>
      <c r="P602" s="24" t="n"/>
      <c r="Q602" s="24" t="n"/>
      <c r="R602" s="24" t="n"/>
      <c r="S602" s="24" t="n"/>
      <c r="T602" s="24" t="n"/>
      <c r="U602" s="24" t="n"/>
      <c r="V602" s="24" t="n"/>
      <c r="W602" s="24" t="n"/>
      <c r="X602" s="24" t="n"/>
      <c r="Y602" s="24" t="n"/>
      <c r="Z602" s="24" t="n"/>
      <c r="AA602" s="24" t="n"/>
      <c r="AB602" s="24" t="n"/>
      <c r="AC602" s="24" t="n"/>
      <c r="AD602" s="24" t="n"/>
      <c r="AE602" s="24" t="n"/>
      <c r="AF602" s="24" t="n"/>
      <c r="AG602" s="24" t="n"/>
      <c r="AH602" s="24" t="n"/>
      <c r="AI602" s="24" t="n"/>
      <c r="AJ602" s="24" t="n"/>
      <c r="AK602" s="24" t="n"/>
      <c r="AL602" s="24" t="n"/>
      <c r="AM602" s="25">
        <f>COUNT(H602:AL602)</f>
        <v/>
      </c>
      <c r="AN602" s="24" t="n"/>
      <c r="AO602" s="24" t="n"/>
      <c r="AP602" s="24" t="n"/>
      <c r="AQ602" s="24" t="n"/>
      <c r="AR602" s="24" t="n"/>
      <c r="AS602" s="24" t="n"/>
      <c r="AT602" s="25">
        <f>SUM(H602:AL602)</f>
        <v/>
      </c>
      <c r="AU602" s="24" t="n"/>
      <c r="AV602" s="25">
        <f>SUM(J602,K602,Q602,R602,X602,Y602,AD602,AE602,AF602)</f>
        <v/>
      </c>
      <c r="AW602" s="24" t="n"/>
    </row>
    <row r="603" spans="1:49">
      <c r="A603" s="24" t="n">
        <v>597</v>
      </c>
      <c r="B603" s="24" t="s">
        <v>267</v>
      </c>
      <c r="C603" s="24" t="s">
        <v>74</v>
      </c>
      <c r="D603" s="24" t="s">
        <v>97</v>
      </c>
      <c r="E603" s="24" t="s">
        <v>76</v>
      </c>
      <c r="F603" s="24" t="s">
        <v>32</v>
      </c>
      <c r="G603" s="24" t="n"/>
      <c r="H603" s="24" t="n"/>
      <c r="I603" s="24" t="n"/>
      <c r="J603" s="24" t="n"/>
      <c r="K603" s="24" t="n"/>
      <c r="L603" s="24" t="n"/>
      <c r="M603" s="24" t="n"/>
      <c r="N603" s="24" t="n"/>
      <c r="O603" s="24" t="n"/>
      <c r="P603" s="24" t="n"/>
      <c r="Q603" s="24" t="n"/>
      <c r="R603" s="24" t="n"/>
      <c r="S603" s="24" t="n"/>
      <c r="T603" s="24" t="n"/>
      <c r="U603" s="24" t="n"/>
      <c r="V603" s="24" t="n"/>
      <c r="W603" s="24" t="n"/>
      <c r="X603" s="24" t="n"/>
      <c r="Y603" s="24" t="n"/>
      <c r="Z603" s="24" t="n"/>
      <c r="AA603" s="24" t="n"/>
      <c r="AB603" s="24" t="n"/>
      <c r="AC603" s="24" t="n"/>
      <c r="AD603" s="24" t="n"/>
      <c r="AE603" s="24" t="n"/>
      <c r="AF603" s="24" t="n"/>
      <c r="AG603" s="24" t="n"/>
      <c r="AH603" s="24" t="n"/>
      <c r="AI603" s="24" t="n"/>
      <c r="AJ603" s="24" t="n"/>
      <c r="AK603" s="24" t="n"/>
      <c r="AL603" s="24" t="n"/>
      <c r="AM603" s="25">
        <f>COUNT(H603:AL603)</f>
        <v/>
      </c>
      <c r="AN603" s="24" t="n"/>
      <c r="AO603" s="24" t="n"/>
      <c r="AP603" s="24" t="n"/>
      <c r="AQ603" s="24" t="n"/>
      <c r="AR603" s="24" t="n"/>
      <c r="AS603" s="24" t="n"/>
      <c r="AT603" s="25">
        <f>SUM(H603:AL603)</f>
        <v/>
      </c>
      <c r="AU603" s="24" t="n"/>
      <c r="AV603" s="25">
        <f>SUM(J603,K603,Q603,R603,X603,Y603,AD603,AE603,AF603)</f>
        <v/>
      </c>
      <c r="AW603" s="24" t="n"/>
    </row>
    <row r="604" spans="1:49">
      <c r="A604" s="24" t="n">
        <v>598</v>
      </c>
      <c r="B604" s="24" t="s">
        <v>267</v>
      </c>
      <c r="C604" s="24" t="s">
        <v>74</v>
      </c>
      <c r="D604" s="24" t="s">
        <v>97</v>
      </c>
      <c r="E604" s="24" t="s">
        <v>88</v>
      </c>
      <c r="F604" s="24" t="s">
        <v>32</v>
      </c>
      <c r="G604" s="24" t="n"/>
      <c r="H604" s="24" t="n"/>
      <c r="I604" s="24" t="n"/>
      <c r="J604" s="24" t="n"/>
      <c r="K604" s="24" t="n"/>
      <c r="L604" s="24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  <c r="AA604" s="24" t="n"/>
      <c r="AB604" s="24" t="n"/>
      <c r="AC604" s="24" t="n"/>
      <c r="AD604" s="24" t="n"/>
      <c r="AE604" s="24" t="n"/>
      <c r="AF604" s="24" t="n"/>
      <c r="AG604" s="24" t="n"/>
      <c r="AH604" s="24" t="n"/>
      <c r="AI604" s="24" t="n"/>
      <c r="AJ604" s="24" t="n"/>
      <c r="AK604" s="24" t="n"/>
      <c r="AL604" s="24" t="n"/>
      <c r="AM604" s="25">
        <f>COUNT(H604:AL604)</f>
        <v/>
      </c>
      <c r="AN604" s="24" t="n"/>
      <c r="AO604" s="24" t="n"/>
      <c r="AP604" s="24" t="n"/>
      <c r="AQ604" s="24" t="n"/>
      <c r="AR604" s="24" t="n"/>
      <c r="AS604" s="24" t="n"/>
      <c r="AT604" s="25">
        <f>SUM(H604:AL604)</f>
        <v/>
      </c>
      <c r="AU604" s="24" t="n"/>
      <c r="AV604" s="25">
        <f>SUM(J604,K604,Q604,R604,X604,Y604,AD604,AE604,AF604)</f>
        <v/>
      </c>
      <c r="AW604" s="24" t="n"/>
    </row>
    <row r="605" spans="1:49">
      <c r="A605" s="24" t="n">
        <v>599</v>
      </c>
      <c r="B605" s="24" t="s">
        <v>267</v>
      </c>
      <c r="C605" s="24" t="s">
        <v>74</v>
      </c>
      <c r="D605" s="24" t="s">
        <v>97</v>
      </c>
      <c r="E605" s="24" t="s">
        <v>56</v>
      </c>
      <c r="F605" s="24" t="s">
        <v>32</v>
      </c>
      <c r="G605" s="24" t="n"/>
      <c r="H605" s="24" t="n"/>
      <c r="I605" s="24" t="n"/>
      <c r="J605" s="24" t="n"/>
      <c r="K605" s="24" t="n"/>
      <c r="L605" s="24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  <c r="AA605" s="24" t="n"/>
      <c r="AB605" s="24" t="n"/>
      <c r="AC605" s="24" t="n"/>
      <c r="AD605" s="24" t="n"/>
      <c r="AE605" s="24" t="n"/>
      <c r="AF605" s="24" t="n"/>
      <c r="AG605" s="24" t="n"/>
      <c r="AH605" s="24" t="n"/>
      <c r="AI605" s="24" t="n"/>
      <c r="AJ605" s="24" t="n"/>
      <c r="AK605" s="24" t="n"/>
      <c r="AL605" s="24" t="n"/>
      <c r="AM605" s="25">
        <f>COUNT(H605:AL605)</f>
        <v/>
      </c>
      <c r="AN605" s="24" t="n"/>
      <c r="AO605" s="24" t="n"/>
      <c r="AP605" s="24" t="n"/>
      <c r="AQ605" s="24" t="n"/>
      <c r="AR605" s="24" t="n"/>
      <c r="AS605" s="24" t="n"/>
      <c r="AT605" s="25">
        <f>SUM(H605:AL605)</f>
        <v/>
      </c>
      <c r="AU605" s="24" t="n"/>
      <c r="AV605" s="25">
        <f>SUM(J605,K605,Q605,R605,X605,Y605,AD605,AE605,AF605)</f>
        <v/>
      </c>
      <c r="AW605" s="24" t="n"/>
    </row>
    <row r="606" spans="1:49">
      <c r="A606" s="24" t="n">
        <v>600</v>
      </c>
      <c r="B606" s="24" t="s">
        <v>267</v>
      </c>
      <c r="C606" s="24" t="s">
        <v>74</v>
      </c>
      <c r="D606" s="24" t="s">
        <v>97</v>
      </c>
      <c r="E606" s="24" t="s">
        <v>61</v>
      </c>
      <c r="F606" s="24" t="s">
        <v>32</v>
      </c>
      <c r="G606" s="24" t="n"/>
      <c r="H606" s="24" t="n"/>
      <c r="I606" s="24" t="n"/>
      <c r="J606" s="24" t="n"/>
      <c r="K606" s="24" t="n"/>
      <c r="L606" s="24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  <c r="AA606" s="24" t="n"/>
      <c r="AB606" s="24" t="n"/>
      <c r="AC606" s="24" t="n"/>
      <c r="AD606" s="24" t="n"/>
      <c r="AE606" s="24" t="n"/>
      <c r="AF606" s="24" t="n"/>
      <c r="AG606" s="24" t="n"/>
      <c r="AH606" s="24" t="n"/>
      <c r="AI606" s="24" t="n"/>
      <c r="AJ606" s="24" t="n"/>
      <c r="AK606" s="24" t="n"/>
      <c r="AL606" s="24" t="n"/>
      <c r="AM606" s="25">
        <f>COUNT(H606:AL606)</f>
        <v/>
      </c>
      <c r="AN606" s="24" t="n"/>
      <c r="AO606" s="24" t="n"/>
      <c r="AP606" s="24" t="n"/>
      <c r="AQ606" s="24" t="n"/>
      <c r="AR606" s="24" t="n"/>
      <c r="AS606" s="24" t="n"/>
      <c r="AT606" s="25">
        <f>SUM(H606:AL606)</f>
        <v/>
      </c>
      <c r="AU606" s="24" t="n"/>
      <c r="AV606" s="25">
        <f>SUM(J606,K606,Q606,R606,X606,Y606,AD606,AE606,AF606)</f>
        <v/>
      </c>
      <c r="AW606" s="24" t="n"/>
    </row>
    <row r="607" spans="1:49">
      <c r="A607" s="24" t="n">
        <v>601</v>
      </c>
      <c r="B607" s="24" t="s">
        <v>267</v>
      </c>
      <c r="C607" s="24" t="s">
        <v>74</v>
      </c>
      <c r="D607" s="24" t="s">
        <v>97</v>
      </c>
      <c r="E607" s="24" t="s">
        <v>85</v>
      </c>
      <c r="F607" s="24" t="s">
        <v>32</v>
      </c>
      <c r="G607" s="24" t="n"/>
      <c r="H607" s="24" t="n"/>
      <c r="I607" s="24" t="n"/>
      <c r="J607" s="24" t="n"/>
      <c r="K607" s="24" t="n"/>
      <c r="L607" s="24" t="n"/>
      <c r="M607" s="24" t="n"/>
      <c r="N607" s="24" t="n"/>
      <c r="O607" s="24" t="n"/>
      <c r="P607" s="24" t="n"/>
      <c r="Q607" s="24" t="n"/>
      <c r="R607" s="24" t="n"/>
      <c r="S607" s="24" t="n"/>
      <c r="T607" s="24" t="n"/>
      <c r="U607" s="24" t="n"/>
      <c r="V607" s="24" t="n"/>
      <c r="W607" s="24" t="n"/>
      <c r="X607" s="24" t="n"/>
      <c r="Y607" s="24" t="n"/>
      <c r="Z607" s="24" t="n"/>
      <c r="AA607" s="24" t="n"/>
      <c r="AB607" s="24" t="n"/>
      <c r="AC607" s="24" t="n"/>
      <c r="AD607" s="24" t="n"/>
      <c r="AE607" s="24" t="n"/>
      <c r="AF607" s="24" t="n"/>
      <c r="AG607" s="24" t="n"/>
      <c r="AH607" s="24" t="n"/>
      <c r="AI607" s="24" t="n"/>
      <c r="AJ607" s="24" t="n"/>
      <c r="AK607" s="24" t="n"/>
      <c r="AL607" s="24" t="n"/>
      <c r="AM607" s="25">
        <f>COUNT(H607:AL607)</f>
        <v/>
      </c>
      <c r="AN607" s="24" t="n"/>
      <c r="AO607" s="24" t="n"/>
      <c r="AP607" s="24" t="n"/>
      <c r="AQ607" s="24" t="n"/>
      <c r="AR607" s="24" t="n"/>
      <c r="AS607" s="24" t="n"/>
      <c r="AT607" s="25">
        <f>SUM(H607:AL607)</f>
        <v/>
      </c>
      <c r="AU607" s="24" t="n"/>
      <c r="AV607" s="25">
        <f>SUM(J607,K607,Q607,R607,X607,Y607,AD607,AE607,AF607)</f>
        <v/>
      </c>
      <c r="AW607" s="24" t="n"/>
    </row>
    <row r="608" spans="1:49">
      <c r="A608" s="24" t="n">
        <v>602</v>
      </c>
      <c r="B608" s="24" t="s">
        <v>267</v>
      </c>
      <c r="C608" s="24" t="s">
        <v>74</v>
      </c>
      <c r="D608" s="24" t="s">
        <v>97</v>
      </c>
      <c r="E608" s="24" t="s">
        <v>82</v>
      </c>
      <c r="F608" s="24" t="s">
        <v>32</v>
      </c>
      <c r="G608" s="24" t="n"/>
      <c r="H608" s="24" t="n"/>
      <c r="I608" s="24" t="n"/>
      <c r="J608" s="24" t="n"/>
      <c r="K608" s="24" t="n"/>
      <c r="L608" s="24" t="n"/>
      <c r="M608" s="24" t="n"/>
      <c r="N608" s="24" t="n"/>
      <c r="O608" s="24" t="n"/>
      <c r="P608" s="24" t="n"/>
      <c r="Q608" s="24" t="n"/>
      <c r="R608" s="24" t="n"/>
      <c r="S608" s="24" t="n"/>
      <c r="T608" s="24" t="n"/>
      <c r="U608" s="24" t="n"/>
      <c r="V608" s="24" t="n"/>
      <c r="W608" s="24" t="n"/>
      <c r="X608" s="24" t="n"/>
      <c r="Y608" s="24" t="n"/>
      <c r="Z608" s="24" t="n"/>
      <c r="AA608" s="24" t="n"/>
      <c r="AB608" s="24" t="n"/>
      <c r="AC608" s="24" t="n"/>
      <c r="AD608" s="24" t="n"/>
      <c r="AE608" s="24" t="n"/>
      <c r="AF608" s="24" t="n"/>
      <c r="AG608" s="24" t="n"/>
      <c r="AH608" s="24" t="n"/>
      <c r="AI608" s="24" t="n"/>
      <c r="AJ608" s="24" t="n"/>
      <c r="AK608" s="24" t="n"/>
      <c r="AL608" s="24" t="n"/>
      <c r="AM608" s="25">
        <f>COUNT(H608:AL608)</f>
        <v/>
      </c>
      <c r="AN608" s="24" t="n"/>
      <c r="AO608" s="24" t="n"/>
      <c r="AP608" s="24" t="n"/>
      <c r="AQ608" s="24" t="n"/>
      <c r="AR608" s="24" t="n"/>
      <c r="AS608" s="24" t="n"/>
      <c r="AT608" s="25">
        <f>SUM(H608:AL608)</f>
        <v/>
      </c>
      <c r="AU608" s="24" t="n"/>
      <c r="AV608" s="25">
        <f>SUM(J608,K608,Q608,R608,X608,Y608,AD608,AE608,AF608)</f>
        <v/>
      </c>
      <c r="AW608" s="24" t="n"/>
    </row>
    <row r="609" spans="1:49" ht="15.75" customHeight="1" s="55">
      <c r="A609" s="24" t="n">
        <v>603</v>
      </c>
      <c r="B609" s="24" t="s">
        <v>267</v>
      </c>
      <c r="C609" s="24" t="s">
        <v>74</v>
      </c>
      <c r="D609" s="24" t="s">
        <v>97</v>
      </c>
      <c r="E609" s="24" t="s">
        <v>77</v>
      </c>
      <c r="F609" s="24" t="s">
        <v>32</v>
      </c>
      <c r="G609" s="24" t="n"/>
      <c r="H609" s="24" t="n"/>
      <c r="I609" s="24" t="n"/>
      <c r="J609" s="24" t="n"/>
      <c r="K609" s="24" t="n"/>
      <c r="L609" s="24" t="n"/>
      <c r="M609" s="24" t="n"/>
      <c r="N609" s="24" t="n"/>
      <c r="O609" s="24" t="n"/>
      <c r="P609" s="24" t="n"/>
      <c r="Q609" s="24" t="n"/>
      <c r="R609" s="24" t="n"/>
      <c r="S609" s="27" t="n">
        <v>5.9</v>
      </c>
      <c r="T609" s="24" t="n"/>
      <c r="U609" s="24" t="n"/>
      <c r="V609" s="24" t="n"/>
      <c r="W609" s="24" t="n"/>
      <c r="X609" s="24" t="n"/>
      <c r="Y609" s="24" t="n"/>
      <c r="Z609" s="24" t="n"/>
      <c r="AA609" s="24" t="n"/>
      <c r="AB609" s="24" t="n"/>
      <c r="AC609" s="24" t="n"/>
      <c r="AD609" s="24" t="n"/>
      <c r="AE609" s="24" t="n"/>
      <c r="AF609" s="24" t="n"/>
      <c r="AG609" s="24" t="n"/>
      <c r="AH609" s="24" t="n"/>
      <c r="AI609" s="24" t="n"/>
      <c r="AJ609" s="24" t="n"/>
      <c r="AK609" s="24" t="n"/>
      <c r="AL609" s="24" t="n"/>
      <c r="AM609" s="25">
        <f>COUNT(H609:AL609)</f>
        <v/>
      </c>
      <c r="AN609" s="24" t="n"/>
      <c r="AO609" s="24" t="n"/>
      <c r="AP609" s="24" t="n"/>
      <c r="AQ609" s="24" t="n"/>
      <c r="AR609" s="24" t="n"/>
      <c r="AS609" s="24" t="n"/>
      <c r="AT609" s="25">
        <f>SUM(H609:AL609)</f>
        <v/>
      </c>
      <c r="AU609" s="24" t="n"/>
      <c r="AV609" s="25">
        <f>SUM(J609,K609,Q609,R609,X609,Y609,AD609,AE609,AF609)</f>
        <v/>
      </c>
      <c r="AW609" s="24" t="n"/>
    </row>
    <row r="610" spans="1:49" ht="15.75" customHeight="1" s="55">
      <c r="A610" s="24" t="n">
        <v>604</v>
      </c>
      <c r="B610" s="24" t="s">
        <v>267</v>
      </c>
      <c r="C610" s="24" t="s">
        <v>74</v>
      </c>
      <c r="D610" s="24" t="s">
        <v>97</v>
      </c>
      <c r="E610" s="24" t="s">
        <v>158</v>
      </c>
      <c r="F610" s="24" t="s">
        <v>32</v>
      </c>
      <c r="G610" s="24" t="n"/>
      <c r="H610" s="24" t="n"/>
      <c r="I610" s="24" t="n"/>
      <c r="J610" s="24" t="n"/>
      <c r="K610" s="24" t="n"/>
      <c r="L610" s="24" t="n"/>
      <c r="M610" s="24" t="n"/>
      <c r="N610" s="24" t="n"/>
      <c r="O610" s="24" t="n"/>
      <c r="P610" s="24" t="n"/>
      <c r="Q610" s="24" t="n"/>
      <c r="R610" s="24" t="n"/>
      <c r="S610" s="24" t="n"/>
      <c r="T610" s="24" t="n"/>
      <c r="U610" s="24" t="n"/>
      <c r="V610" s="24" t="n"/>
      <c r="W610" s="24" t="n"/>
      <c r="X610" s="24" t="n"/>
      <c r="Y610" s="24" t="n"/>
      <c r="Z610" s="24" t="n"/>
      <c r="AA610" s="24" t="n"/>
      <c r="AB610" s="24" t="n"/>
      <c r="AC610" s="24" t="n"/>
      <c r="AD610" s="24" t="n"/>
      <c r="AE610" s="24" t="n"/>
      <c r="AF610" s="27" t="n">
        <v>2</v>
      </c>
      <c r="AG610" s="24" t="n"/>
      <c r="AH610" s="24" t="n"/>
      <c r="AI610" s="24" t="n"/>
      <c r="AJ610" s="24" t="n"/>
      <c r="AK610" s="24" t="n"/>
      <c r="AL610" s="24" t="n"/>
      <c r="AM610" s="25">
        <f>COUNT(H610:AL610)</f>
        <v/>
      </c>
      <c r="AN610" s="24" t="n"/>
      <c r="AO610" s="24" t="n"/>
      <c r="AP610" s="24" t="n"/>
      <c r="AQ610" s="24" t="n"/>
      <c r="AR610" s="24" t="n"/>
      <c r="AS610" s="24" t="n"/>
      <c r="AT610" s="25">
        <f>SUM(H610:AL610)</f>
        <v/>
      </c>
      <c r="AU610" s="24" t="n"/>
      <c r="AV610" s="25">
        <f>SUM(J610,K610,Q610,R610,X610,Y610,AD610,AE610,AF610)</f>
        <v/>
      </c>
      <c r="AW610" s="24" t="n"/>
    </row>
    <row r="611" spans="1:49" ht="15.75" customHeight="1" s="55">
      <c r="A611" s="24" t="n">
        <v>605</v>
      </c>
      <c r="B611" s="24" t="s">
        <v>267</v>
      </c>
      <c r="C611" s="24" t="s">
        <v>74</v>
      </c>
      <c r="D611" s="24" t="s">
        <v>97</v>
      </c>
      <c r="E611" s="24" t="s">
        <v>158</v>
      </c>
      <c r="F611" s="24" t="s">
        <v>48</v>
      </c>
      <c r="G611" s="24" t="n"/>
      <c r="H611" s="24" t="n"/>
      <c r="I611" s="24" t="n"/>
      <c r="J611" s="24" t="n"/>
      <c r="K611" s="24" t="n"/>
      <c r="L611" s="24" t="n"/>
      <c r="M611" s="24" t="n"/>
      <c r="N611" s="24" t="n"/>
      <c r="O611" s="24" t="n"/>
      <c r="P611" s="24" t="n"/>
      <c r="Q611" s="24" t="n"/>
      <c r="R611" s="24" t="n"/>
      <c r="S611" s="24" t="n"/>
      <c r="T611" s="24" t="n"/>
      <c r="U611" s="24" t="n"/>
      <c r="V611" s="24" t="n"/>
      <c r="W611" s="24" t="n"/>
      <c r="X611" s="24" t="n"/>
      <c r="Y611" s="24" t="n"/>
      <c r="Z611" s="24" t="n"/>
      <c r="AA611" s="24" t="n"/>
      <c r="AB611" s="24" t="n"/>
      <c r="AC611" s="24" t="n"/>
      <c r="AD611" s="24" t="n"/>
      <c r="AE611" s="24" t="n"/>
      <c r="AF611" s="27" t="n">
        <v>2</v>
      </c>
      <c r="AG611" s="24" t="n"/>
      <c r="AH611" s="24" t="n"/>
      <c r="AI611" s="24" t="n"/>
      <c r="AJ611" s="24" t="n"/>
      <c r="AK611" s="24" t="n"/>
      <c r="AL611" s="24" t="n"/>
      <c r="AM611" s="24" t="n"/>
      <c r="AN611" s="25">
        <f>COUNT(H611:AL611)</f>
        <v/>
      </c>
      <c r="AO611" s="24" t="n"/>
      <c r="AP611" s="24" t="n"/>
      <c r="AQ611" s="24" t="n"/>
      <c r="AR611" s="24" t="n"/>
      <c r="AS611" s="24" t="n"/>
      <c r="AT611" s="24" t="n"/>
      <c r="AU611" s="25">
        <f>SUM(H611:AL611)</f>
        <v/>
      </c>
      <c r="AV611" s="24" t="n"/>
      <c r="AW611" s="25">
        <f>SUM(J611,K611,Q611,R611,X611,Y611,AD611,AE611,AF611)</f>
        <v/>
      </c>
    </row>
    <row r="612" spans="1:49" ht="15.75" customHeight="1" s="55">
      <c r="A612" s="24" t="n">
        <v>606</v>
      </c>
      <c r="B612" s="24" t="s">
        <v>267</v>
      </c>
      <c r="C612" s="24" t="s">
        <v>74</v>
      </c>
      <c r="D612" s="24" t="s">
        <v>97</v>
      </c>
      <c r="E612" s="24" t="s">
        <v>158</v>
      </c>
      <c r="F612" s="24" t="s">
        <v>32</v>
      </c>
      <c r="G612" s="24" t="s">
        <v>49</v>
      </c>
      <c r="H612" s="24" t="n"/>
      <c r="I612" s="24" t="n"/>
      <c r="J612" s="24" t="n"/>
      <c r="K612" s="24" t="n"/>
      <c r="L612" s="24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  <c r="AA612" s="24" t="n"/>
      <c r="AB612" s="24" t="n"/>
      <c r="AC612" s="24" t="n"/>
      <c r="AD612" s="24" t="n"/>
      <c r="AE612" s="24" t="n"/>
      <c r="AF612" s="27" t="s">
        <v>7</v>
      </c>
      <c r="AG612" s="27" t="n">
        <v>8</v>
      </c>
      <c r="AH612" s="27" t="n">
        <v>8</v>
      </c>
      <c r="AI612" s="27" t="n">
        <v>8</v>
      </c>
      <c r="AJ612" s="27" t="n">
        <v>8</v>
      </c>
      <c r="AK612" s="24" t="n"/>
      <c r="AL612" s="24" t="n"/>
      <c r="AM612" s="25">
        <f>SUM(H612:AL612)/8</f>
        <v/>
      </c>
      <c r="AN612" s="24" t="n"/>
      <c r="AO612" s="24" t="n"/>
      <c r="AP612" s="24" t="n"/>
      <c r="AQ612" s="24" t="n"/>
      <c r="AR612" s="24" t="n"/>
      <c r="AS612" s="25">
        <f>COUNTIF(H612:AL612,"В")+SUM(H612:AL612)/8</f>
        <v/>
      </c>
      <c r="AT612" s="25">
        <f>SUM(H612:AL612)</f>
        <v/>
      </c>
      <c r="AU612" s="24" t="n"/>
      <c r="AV612" s="24" t="n"/>
      <c r="AW612" s="24" t="n"/>
    </row>
    <row r="613" spans="1:49">
      <c r="A613" s="26" t="n">
        <v>607</v>
      </c>
      <c r="B613" s="26" t="s">
        <v>267</v>
      </c>
      <c r="C613" s="26" t="s">
        <v>74</v>
      </c>
      <c r="D613" s="26" t="s">
        <v>97</v>
      </c>
      <c r="E613" s="26" t="s">
        <v>33</v>
      </c>
      <c r="F613" s="26" t="n"/>
      <c r="G613" s="26" t="n"/>
      <c r="H613" s="26" t="n"/>
      <c r="I613" s="26" t="n"/>
      <c r="J613" s="26" t="n"/>
      <c r="K613" s="26" t="n"/>
      <c r="L613" s="26" t="n"/>
      <c r="M613" s="26" t="n"/>
      <c r="N613" s="26" t="n"/>
      <c r="O613" s="26" t="n"/>
      <c r="P613" s="26" t="n">
        <v>8</v>
      </c>
      <c r="Q613" s="26" t="n">
        <v>0</v>
      </c>
      <c r="R613" s="26" t="n">
        <v>0</v>
      </c>
      <c r="S613" s="26" t="n">
        <v>8</v>
      </c>
      <c r="T613" s="26" t="n">
        <v>8</v>
      </c>
      <c r="U613" s="26" t="n">
        <v>8</v>
      </c>
      <c r="V613" s="26" t="n">
        <v>8</v>
      </c>
      <c r="W613" s="26" t="n">
        <v>8</v>
      </c>
      <c r="X613" s="26" t="n">
        <v>0</v>
      </c>
      <c r="Y613" s="26" t="n">
        <v>0</v>
      </c>
      <c r="Z613" s="26" t="n">
        <v>8</v>
      </c>
      <c r="AA613" s="26" t="n">
        <v>8</v>
      </c>
      <c r="AB613" s="26" t="n">
        <v>8</v>
      </c>
      <c r="AC613" s="26" t="n">
        <v>7</v>
      </c>
      <c r="AD613" s="26" t="n">
        <v>0</v>
      </c>
      <c r="AE613" s="26" t="n">
        <v>0</v>
      </c>
      <c r="AF613" s="26" t="n">
        <v>4</v>
      </c>
      <c r="AG613" s="26" t="n">
        <v>8</v>
      </c>
      <c r="AH613" s="26" t="n">
        <v>8</v>
      </c>
      <c r="AI613" s="26" t="n">
        <v>8</v>
      </c>
      <c r="AJ613" s="26" t="n">
        <v>8</v>
      </c>
      <c r="AK613" s="26" t="n"/>
      <c r="AL613" s="26" t="n"/>
      <c r="AM613" s="26">
        <f>COUNT(IF(SUM(P605,P602,P608,P604,P596,P603,P607,P597,P600,P601,P598,P599,P606)&gt;0,1,"FALSE"),IF(SUM(Q607,Q604,Q598,Q606,Q608,Q597,Q605,Q599,Q596,Q600,Q601,Q603,Q602)&gt;0,1,"FALSE"),IF(SUM(R602,R599,R597,R603,R604,R601,R607,R605,R606,R608,R600,R596,R598)&gt;0,1,"FALSE"),IF(SUM(S596,S601,S609,S598,S597,S604,S602,S608,S607,S600,S599,S605,S603,S606)&gt;0,1,"FALSE"),IF(SUM(T598,T599,T605,T607,T596,T606,T600,T602,T608,T603,T597,T604,T601)&gt;0,1,"FALSE"),IF(SUM(U600,U599,U596,U606,U598,U603,U602,U607,U597,U604,U601,U608,U605)&gt;0,1,"FALSE"),IF(SUM(V602,V600,V601,V607,V597,V599,V603,V604,V596,V605,V598,V606)&gt;0,1,"FALSE"),IF(SUM(W605,W607,W603,W598,W599,W604,W601,W597,W596,W600,W606,W602)&gt;0,1,"FALSE"),IF(SUM(X601,X599,X607,X597,X598,X606,X604,X602,X603,X605,X596,X600)&gt;0,1,"FALSE"),IF(SUM(Y607,Y601,Y604,Y598,Y596,Y599,Y606,Y597,Y602,Y605,Y603,Y600)&gt;0,1,"FALSE"),IF(SUM(Z605,Z607,Z597,Z606,Z599,Z598,Z603,Z604,Z600,Z601,Z596,Z602)&gt;0,1,"FALSE"),IF(SUM(AA599,AA597,AA598,AA601,AA602,AA603,AA606,AA605,AA604,AA607,AA600,AA596)&gt;0,1,"FALSE"),IF(SUM(AB601,AB607,AB598,AB605,AB599,AB600,AB606,AB602,AB596,AB597,AB603,AB604)&gt;0,1,"FALSE"),IF(SUM(AC605,AC606,AC599,AC602,AC601,AC597,AC600,AC603,AC604,AC596,AC607,AC598)&gt;0,1,"FALSE"),IF(SUM(AD597,AD596,AD605,AD603,AD599,AD604,AD607,AD598,AD606,AD601,AD602,AD600)&gt;0,1,"FALSE"),IF(SUM(AE599,AE604,AE598,AE606,AE605,AE596,AE601,AE600,AE597,AE603,AE607,AE602)&gt;0,1,"FALSE"),IF(SUM(AF612,AF610)&gt;0,1,"FALSE"),IF(SUM(AG612)&gt;0,1,"FALSE"),IF(SUM(AH612)&gt;0,1,"FALSE"),IF(SUM(AI612)&gt;0,1,"FALSE"),IF(SUM(AJ612)&gt;0,1,"FALSE"))</f>
        <v/>
      </c>
      <c r="AN613" s="26">
        <f>COUNT(IF(SUM(AF611)&gt;0,1,"FALSE"))</f>
        <v/>
      </c>
      <c r="AO613" s="26">
        <f>MAX(AO596:AO612)</f>
        <v/>
      </c>
      <c r="AP613" s="26">
        <f>MAX(AP596:AP612)</f>
        <v/>
      </c>
      <c r="AQ613" s="26">
        <f>MAX(AQ596:AQ612)</f>
        <v/>
      </c>
      <c r="AR613" s="26">
        <f>MAX(AR596:AR612)</f>
        <v/>
      </c>
      <c r="AS613" s="26">
        <f>SUM(AS596:AS612)</f>
        <v/>
      </c>
      <c r="AT613" s="26">
        <f>SUM(AT596:AT612)</f>
        <v/>
      </c>
      <c r="AU613" s="26">
        <f>SUM(AU596:AU612)</f>
        <v/>
      </c>
      <c r="AV613" s="26">
        <f>SUM(AV596:AV612)</f>
        <v/>
      </c>
      <c r="AW613" s="26">
        <f>SUM(AW596:AW612)</f>
        <v/>
      </c>
    </row>
    <row r="614" spans="1:49" ht="15.75" customHeight="1" s="55">
      <c r="A614" s="24" t="n">
        <v>608</v>
      </c>
      <c r="B614" s="24" t="s">
        <v>268</v>
      </c>
      <c r="C614" s="24" t="s">
        <v>41</v>
      </c>
      <c r="D614" s="24" t="s">
        <v>42</v>
      </c>
      <c r="E614" s="24" t="s">
        <v>106</v>
      </c>
      <c r="F614" s="24" t="s">
        <v>32</v>
      </c>
      <c r="G614" s="24" t="n"/>
      <c r="H614" s="24" t="n"/>
      <c r="I614" s="24" t="n"/>
      <c r="J614" s="24" t="n"/>
      <c r="K614" s="24" t="n"/>
      <c r="L614" s="24" t="n"/>
      <c r="M614" s="24" t="n"/>
      <c r="N614" s="24" t="n"/>
      <c r="O614" s="24" t="n"/>
      <c r="P614" s="24" t="n"/>
      <c r="Q614" s="24" t="n"/>
      <c r="R614" s="27" t="n">
        <v>12</v>
      </c>
      <c r="S614" s="24" t="n"/>
      <c r="T614" s="24" t="n"/>
      <c r="U614" s="24" t="n"/>
      <c r="V614" s="24" t="n"/>
      <c r="W614" s="24" t="n"/>
      <c r="X614" s="24" t="n"/>
      <c r="Y614" s="24" t="n"/>
      <c r="Z614" s="24" t="n"/>
      <c r="AA614" s="24" t="n"/>
      <c r="AB614" s="24" t="n"/>
      <c r="AC614" s="24" t="n"/>
      <c r="AD614" s="24" t="n"/>
      <c r="AE614" s="24" t="n"/>
      <c r="AF614" s="24" t="n"/>
      <c r="AG614" s="24" t="n"/>
      <c r="AH614" s="24" t="n"/>
      <c r="AI614" s="24" t="n"/>
      <c r="AJ614" s="24" t="n"/>
      <c r="AK614" s="24" t="n"/>
      <c r="AL614" s="24" t="n"/>
      <c r="AM614" s="25">
        <f>COUNT(H614:AL614)</f>
        <v/>
      </c>
      <c r="AN614" s="24" t="n"/>
      <c r="AO614" s="24" t="n"/>
      <c r="AP614" s="24" t="n"/>
      <c r="AQ614" s="24" t="n"/>
      <c r="AR614" s="24" t="n"/>
      <c r="AS614" s="24" t="n"/>
      <c r="AT614" s="25">
        <f>SUM(H614:AL614)</f>
        <v/>
      </c>
      <c r="AU614" s="24" t="n"/>
      <c r="AV614" s="25">
        <f>SUM(J614,K614,Q614,R614,X614,Y614,AD614,AE614,AF614)</f>
        <v/>
      </c>
      <c r="AW614" s="24" t="n"/>
    </row>
    <row r="615" spans="1:49">
      <c r="A615" s="26" t="n">
        <v>609</v>
      </c>
      <c r="B615" s="26" t="s">
        <v>268</v>
      </c>
      <c r="C615" s="26" t="s">
        <v>41</v>
      </c>
      <c r="D615" s="26" t="s">
        <v>42</v>
      </c>
      <c r="E615" s="26" t="s">
        <v>33</v>
      </c>
      <c r="F615" s="26" t="n"/>
      <c r="G615" s="26" t="n"/>
      <c r="H615" s="26" t="n"/>
      <c r="I615" s="26" t="n"/>
      <c r="J615" s="26" t="n"/>
      <c r="K615" s="26" t="n"/>
      <c r="L615" s="26" t="n"/>
      <c r="M615" s="26" t="n"/>
      <c r="N615" s="26" t="n"/>
      <c r="O615" s="26" t="n"/>
      <c r="P615" s="26" t="n"/>
      <c r="Q615" s="26" t="n"/>
      <c r="R615" s="26" t="n"/>
      <c r="S615" s="26" t="n"/>
      <c r="T615" s="26" t="n"/>
      <c r="U615" s="26" t="n"/>
      <c r="V615" s="26" t="n"/>
      <c r="W615" s="26" t="n"/>
      <c r="X615" s="26" t="n"/>
      <c r="Y615" s="26" t="n"/>
      <c r="Z615" s="26" t="n"/>
      <c r="AA615" s="26" t="n"/>
      <c r="AB615" s="26" t="n"/>
      <c r="AC615" s="26" t="n"/>
      <c r="AD615" s="26" t="n"/>
      <c r="AE615" s="26" t="n"/>
      <c r="AF615" s="26" t="n"/>
      <c r="AG615" s="26" t="n"/>
      <c r="AH615" s="26" t="n"/>
      <c r="AI615" s="26" t="n"/>
      <c r="AJ615" s="26" t="n"/>
      <c r="AK615" s="26" t="n"/>
      <c r="AL615" s="26" t="n"/>
      <c r="AM615" s="26">
        <f>COUNT(IF(SUM(R614)&gt;0,1,"FALSE"))</f>
        <v/>
      </c>
      <c r="AN615" s="26" t="n"/>
      <c r="AO615" s="26">
        <f>MAX(AO614:AO614)</f>
        <v/>
      </c>
      <c r="AP615" s="26">
        <f>MAX(AP614:AP614)</f>
        <v/>
      </c>
      <c r="AQ615" s="26">
        <f>MAX(AQ614:AQ614)</f>
        <v/>
      </c>
      <c r="AR615" s="26">
        <f>MAX(AR614:AR614)</f>
        <v/>
      </c>
      <c r="AS615" s="26">
        <f>SUM(AS614:AS614)</f>
        <v/>
      </c>
      <c r="AT615" s="26">
        <f>SUM(AT614:AT614)</f>
        <v/>
      </c>
      <c r="AU615" s="26">
        <f>SUM(AU614:AU614)</f>
        <v/>
      </c>
      <c r="AV615" s="26">
        <f>SUM(AV614:AV614)</f>
        <v/>
      </c>
      <c r="AW615" s="26">
        <f>SUM(AW614:AW614)</f>
        <v/>
      </c>
    </row>
    <row r="616" spans="1:49" ht="15.75" customHeight="1" s="55">
      <c r="A616" s="24" t="n">
        <v>610</v>
      </c>
      <c r="B616" s="24" t="s">
        <v>269</v>
      </c>
      <c r="C616" s="24" t="s">
        <v>270</v>
      </c>
      <c r="D616" s="24" t="s">
        <v>109</v>
      </c>
      <c r="E616" s="24" t="s">
        <v>158</v>
      </c>
      <c r="F616" s="24" t="s">
        <v>32</v>
      </c>
      <c r="G616" s="24" t="s">
        <v>49</v>
      </c>
      <c r="H616" s="24" t="n"/>
      <c r="I616" s="24" t="n"/>
      <c r="J616" s="24" t="n"/>
      <c r="K616" s="24" t="n"/>
      <c r="L616" s="24" t="n"/>
      <c r="M616" s="24" t="n"/>
      <c r="N616" s="24" t="n"/>
      <c r="O616" s="24" t="n"/>
      <c r="P616" s="24" t="n"/>
      <c r="Q616" s="24" t="n"/>
      <c r="R616" s="24" t="n"/>
      <c r="S616" s="24" t="n"/>
      <c r="T616" s="24" t="n"/>
      <c r="U616" s="24" t="n"/>
      <c r="V616" s="24" t="n"/>
      <c r="W616" s="24" t="n"/>
      <c r="X616" s="24" t="n"/>
      <c r="Y616" s="24" t="n"/>
      <c r="Z616" s="24" t="n"/>
      <c r="AA616" s="24" t="n"/>
      <c r="AB616" s="24" t="n"/>
      <c r="AC616" s="24" t="n"/>
      <c r="AD616" s="24" t="n"/>
      <c r="AE616" s="24" t="n"/>
      <c r="AF616" s="24" t="n"/>
      <c r="AG616" s="27" t="n">
        <v>8</v>
      </c>
      <c r="AH616" s="27" t="n">
        <v>8</v>
      </c>
      <c r="AI616" s="27" t="n">
        <v>8</v>
      </c>
      <c r="AJ616" s="27" t="n">
        <v>8</v>
      </c>
      <c r="AK616" s="24" t="n"/>
      <c r="AL616" s="24" t="n"/>
      <c r="AM616" s="25">
        <f>SUM(H616:AL616)/8</f>
        <v/>
      </c>
      <c r="AN616" s="24" t="n"/>
      <c r="AO616" s="24" t="n"/>
      <c r="AP616" s="24" t="n"/>
      <c r="AQ616" s="24" t="n"/>
      <c r="AR616" s="24" t="n"/>
      <c r="AS616" s="25">
        <f>COUNTIF(H616:AL616,"В")+SUM(H616:AL616)/8</f>
        <v/>
      </c>
      <c r="AT616" s="25">
        <f>SUM(H616:AL616)</f>
        <v/>
      </c>
      <c r="AU616" s="24" t="n"/>
      <c r="AV616" s="24" t="n"/>
      <c r="AW616" s="24" t="n"/>
    </row>
    <row r="617" spans="1:49">
      <c r="A617" s="26" t="n">
        <v>611</v>
      </c>
      <c r="B617" s="26" t="s">
        <v>269</v>
      </c>
      <c r="C617" s="26" t="s">
        <v>270</v>
      </c>
      <c r="D617" s="26" t="s">
        <v>109</v>
      </c>
      <c r="E617" s="26" t="s">
        <v>33</v>
      </c>
      <c r="F617" s="26" t="n"/>
      <c r="G617" s="26" t="n"/>
      <c r="H617" s="26" t="n"/>
      <c r="I617" s="26" t="n"/>
      <c r="J617" s="26" t="n"/>
      <c r="K617" s="26" t="n"/>
      <c r="L617" s="26" t="n"/>
      <c r="M617" s="26" t="n"/>
      <c r="N617" s="26" t="n"/>
      <c r="O617" s="26" t="n"/>
      <c r="P617" s="26" t="n"/>
      <c r="Q617" s="26" t="n"/>
      <c r="R617" s="26" t="n"/>
      <c r="S617" s="26" t="n"/>
      <c r="T617" s="26" t="n"/>
      <c r="U617" s="26" t="n"/>
      <c r="V617" s="26" t="n"/>
      <c r="W617" s="26" t="n"/>
      <c r="X617" s="26" t="n"/>
      <c r="Y617" s="26" t="n"/>
      <c r="Z617" s="26" t="n"/>
      <c r="AA617" s="26" t="n"/>
      <c r="AB617" s="26" t="n"/>
      <c r="AC617" s="26" t="n"/>
      <c r="AD617" s="26" t="n"/>
      <c r="AE617" s="26" t="n"/>
      <c r="AF617" s="26" t="n"/>
      <c r="AG617" s="26" t="n">
        <v>8</v>
      </c>
      <c r="AH617" s="26" t="n">
        <v>8</v>
      </c>
      <c r="AI617" s="26" t="n">
        <v>8</v>
      </c>
      <c r="AJ617" s="26" t="n">
        <v>8</v>
      </c>
      <c r="AK617" s="26" t="n"/>
      <c r="AL617" s="26" t="n"/>
      <c r="AM617" s="26">
        <f>COUNT(IF(SUM(AG616)&gt;0,1,"FALSE"),IF(SUM(AH616)&gt;0,1,"FALSE"),IF(SUM(AI616)&gt;0,1,"FALSE"),IF(SUM(AJ616)&gt;0,1,"FALSE"))</f>
        <v/>
      </c>
      <c r="AN617" s="26" t="n"/>
      <c r="AO617" s="26">
        <f>MAX(AO616:AO616)</f>
        <v/>
      </c>
      <c r="AP617" s="26">
        <f>MAX(AP616:AP616)</f>
        <v/>
      </c>
      <c r="AQ617" s="26">
        <f>MAX(AQ616:AQ616)</f>
        <v/>
      </c>
      <c r="AR617" s="26">
        <f>MAX(AR616:AR616)</f>
        <v/>
      </c>
      <c r="AS617" s="26">
        <f>SUM(AS616:AS616)</f>
        <v/>
      </c>
      <c r="AT617" s="26">
        <f>SUM(AT616:AT616)</f>
        <v/>
      </c>
      <c r="AU617" s="26">
        <f>SUM(AU616:AU616)</f>
        <v/>
      </c>
      <c r="AV617" s="26">
        <f>SUM(AV616:AV616)</f>
        <v/>
      </c>
      <c r="AW617" s="26">
        <f>SUM(AW616:AW616)</f>
        <v/>
      </c>
    </row>
    <row r="618" spans="1:49">
      <c r="A618" s="24" t="n">
        <v>612</v>
      </c>
      <c r="B618" s="24" t="s">
        <v>213</v>
      </c>
      <c r="C618" s="24" t="s">
        <v>193</v>
      </c>
      <c r="D618" s="24" t="s">
        <v>271</v>
      </c>
      <c r="E618" s="24" t="s">
        <v>43</v>
      </c>
      <c r="F618" s="24" t="s">
        <v>32</v>
      </c>
      <c r="G618" s="24" t="n"/>
      <c r="H618" s="24" t="n"/>
      <c r="I618" s="24" t="n"/>
      <c r="J618" s="24" t="n"/>
      <c r="K618" s="24" t="n"/>
      <c r="L618" s="24" t="n"/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  <c r="AA618" s="24" t="n"/>
      <c r="AB618" s="24" t="n"/>
      <c r="AC618" s="24" t="n"/>
      <c r="AD618" s="24" t="n"/>
      <c r="AE618" s="24" t="n"/>
      <c r="AF618" s="24" t="n"/>
      <c r="AG618" s="24" t="n"/>
      <c r="AH618" s="24" t="n"/>
      <c r="AI618" s="24" t="n"/>
      <c r="AJ618" s="24" t="n"/>
      <c r="AK618" s="24" t="n"/>
      <c r="AL618" s="24" t="n"/>
      <c r="AM618" s="25">
        <f>COUNT(H618:AL618)</f>
        <v/>
      </c>
      <c r="AN618" s="24" t="n"/>
      <c r="AO618" s="25">
        <f>COUNTIF(H618:AL618,"О")</f>
        <v/>
      </c>
      <c r="AP618" s="25">
        <f>COUNTIF(H618:AL618,"От")</f>
        <v/>
      </c>
      <c r="AQ618" s="25">
        <f>COUNTIF(H618:AL618,"Б")</f>
        <v/>
      </c>
      <c r="AR618" s="25">
        <f>COUNTIF(H618:AL618,"Н")</f>
        <v/>
      </c>
      <c r="AS618" s="24" t="n"/>
      <c r="AT618" s="25">
        <f>SUM(H618:AL618)</f>
        <v/>
      </c>
      <c r="AU618" s="24" t="n"/>
      <c r="AV618" s="25">
        <f>SUM(J618,K618,Q618,R618,X618,Y618,AD618,AE618,AF618)</f>
        <v/>
      </c>
      <c r="AW618" s="24" t="n"/>
    </row>
    <row r="619" spans="1:49" ht="15.75" customHeight="1" s="55">
      <c r="A619" s="24" t="n">
        <v>613</v>
      </c>
      <c r="B619" s="24" t="s">
        <v>213</v>
      </c>
      <c r="C619" s="24" t="s">
        <v>193</v>
      </c>
      <c r="D619" s="24" t="s">
        <v>271</v>
      </c>
      <c r="E619" s="24" t="s">
        <v>69</v>
      </c>
      <c r="F619" s="24" t="s">
        <v>32</v>
      </c>
      <c r="G619" s="24" t="n"/>
      <c r="H619" s="24" t="n"/>
      <c r="I619" s="24" t="n"/>
      <c r="J619" s="24" t="n"/>
      <c r="K619" s="24" t="n"/>
      <c r="L619" s="24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  <c r="AA619" s="24" t="n"/>
      <c r="AB619" s="24" t="n"/>
      <c r="AC619" s="24" t="n"/>
      <c r="AD619" s="24" t="n"/>
      <c r="AE619" s="24" t="n"/>
      <c r="AF619" s="24" t="n"/>
      <c r="AG619" s="27" t="n">
        <v>5.33333</v>
      </c>
      <c r="AH619" s="27" t="n">
        <v>5.33333</v>
      </c>
      <c r="AI619" s="27" t="n">
        <v>5.33333</v>
      </c>
      <c r="AJ619" s="27" t="n">
        <v>4.95167</v>
      </c>
      <c r="AK619" s="24" t="n"/>
      <c r="AL619" s="24" t="n"/>
      <c r="AM619" s="25">
        <f>COUNT(H619:AL619)</f>
        <v/>
      </c>
      <c r="AN619" s="24" t="n"/>
      <c r="AO619" s="24" t="n"/>
      <c r="AP619" s="24" t="n"/>
      <c r="AQ619" s="24" t="n"/>
      <c r="AR619" s="24" t="n"/>
      <c r="AS619" s="24" t="n"/>
      <c r="AT619" s="25">
        <f>SUM(H619:AL619)</f>
        <v/>
      </c>
      <c r="AU619" s="24" t="n"/>
      <c r="AV619" s="25">
        <f>SUM(J619,K619,Q619,R619,X619,Y619,AD619,AE619,AF619)</f>
        <v/>
      </c>
      <c r="AW619" s="24" t="n"/>
    </row>
    <row r="620" spans="1:49" ht="15.75" customHeight="1" s="55">
      <c r="A620" s="24" t="n">
        <v>614</v>
      </c>
      <c r="B620" s="24" t="s">
        <v>213</v>
      </c>
      <c r="C620" s="24" t="s">
        <v>193</v>
      </c>
      <c r="D620" s="24" t="s">
        <v>271</v>
      </c>
      <c r="E620" s="24" t="s">
        <v>65</v>
      </c>
      <c r="F620" s="24" t="s">
        <v>32</v>
      </c>
      <c r="G620" s="24" t="n"/>
      <c r="H620" s="24" t="n"/>
      <c r="I620" s="24" t="n"/>
      <c r="J620" s="24" t="n"/>
      <c r="K620" s="24" t="n"/>
      <c r="L620" s="24" t="n"/>
      <c r="M620" s="24" t="n"/>
      <c r="N620" s="24" t="n"/>
      <c r="O620" s="24" t="n"/>
      <c r="P620" s="24" t="n"/>
      <c r="Q620" s="24" t="n"/>
      <c r="R620" s="24" t="n"/>
      <c r="S620" s="24" t="n"/>
      <c r="T620" s="24" t="n"/>
      <c r="U620" s="24" t="n"/>
      <c r="V620" s="24" t="n"/>
      <c r="W620" s="24" t="n"/>
      <c r="X620" s="24" t="n"/>
      <c r="Y620" s="24" t="n"/>
      <c r="Z620" s="24" t="n"/>
      <c r="AA620" s="24" t="n"/>
      <c r="AB620" s="24" t="n"/>
      <c r="AC620" s="24" t="n"/>
      <c r="AD620" s="24" t="n"/>
      <c r="AE620" s="24" t="n"/>
      <c r="AF620" s="24" t="n"/>
      <c r="AG620" s="27" t="n">
        <v>2.66667</v>
      </c>
      <c r="AH620" s="27" t="n">
        <v>2.66667</v>
      </c>
      <c r="AI620" s="27" t="n">
        <v>2.66667</v>
      </c>
      <c r="AJ620" s="27" t="n">
        <v>2.54275</v>
      </c>
      <c r="AK620" s="24" t="n"/>
      <c r="AL620" s="24" t="n"/>
      <c r="AM620" s="25">
        <f>COUNT(H620:AL620)</f>
        <v/>
      </c>
      <c r="AN620" s="24" t="n"/>
      <c r="AO620" s="24" t="n"/>
      <c r="AP620" s="24" t="n"/>
      <c r="AQ620" s="24" t="n"/>
      <c r="AR620" s="24" t="n"/>
      <c r="AS620" s="24" t="n"/>
      <c r="AT620" s="25">
        <f>SUM(H620:AL620)</f>
        <v/>
      </c>
      <c r="AU620" s="24" t="n"/>
      <c r="AV620" s="25">
        <f>SUM(J620,K620,Q620,R620,X620,Y620,AD620,AE620,AF620)</f>
        <v/>
      </c>
      <c r="AW620" s="24" t="n"/>
    </row>
    <row r="621" spans="1:49" ht="15.75" customHeight="1" s="55">
      <c r="A621" s="24" t="n">
        <v>615</v>
      </c>
      <c r="B621" s="24" t="s">
        <v>213</v>
      </c>
      <c r="C621" s="24" t="s">
        <v>193</v>
      </c>
      <c r="D621" s="24" t="s">
        <v>271</v>
      </c>
      <c r="E621" s="24" t="s">
        <v>158</v>
      </c>
      <c r="F621" s="24" t="s">
        <v>32</v>
      </c>
      <c r="G621" s="24" t="n"/>
      <c r="H621" s="24" t="n"/>
      <c r="I621" s="24" t="n"/>
      <c r="J621" s="24" t="n"/>
      <c r="K621" s="24" t="n"/>
      <c r="L621" s="24" t="n"/>
      <c r="M621" s="24" t="n"/>
      <c r="N621" s="24" t="n"/>
      <c r="O621" s="24" t="n"/>
      <c r="P621" s="24" t="n"/>
      <c r="Q621" s="24" t="n"/>
      <c r="R621" s="24" t="n"/>
      <c r="S621" s="24" t="n"/>
      <c r="T621" s="24" t="n"/>
      <c r="U621" s="24" t="n"/>
      <c r="V621" s="24" t="n"/>
      <c r="W621" s="24" t="n"/>
      <c r="X621" s="24" t="n"/>
      <c r="Y621" s="24" t="n"/>
      <c r="Z621" s="24" t="n"/>
      <c r="AA621" s="24" t="n"/>
      <c r="AB621" s="24" t="n"/>
      <c r="AC621" s="24" t="n"/>
      <c r="AD621" s="24" t="n"/>
      <c r="AE621" s="24" t="n"/>
      <c r="AF621" s="24" t="n"/>
      <c r="AG621" s="24" t="n"/>
      <c r="AH621" s="24" t="n"/>
      <c r="AI621" s="24" t="n"/>
      <c r="AJ621" s="27" t="n">
        <v>0.49071</v>
      </c>
      <c r="AK621" s="24" t="n"/>
      <c r="AL621" s="24" t="n"/>
      <c r="AM621" s="25">
        <f>COUNT(H621:AL621)</f>
        <v/>
      </c>
      <c r="AN621" s="24" t="n"/>
      <c r="AO621" s="24" t="n"/>
      <c r="AP621" s="24" t="n"/>
      <c r="AQ621" s="24" t="n"/>
      <c r="AR621" s="24" t="n"/>
      <c r="AS621" s="24" t="n"/>
      <c r="AT621" s="25">
        <f>SUM(H621:AL621)</f>
        <v/>
      </c>
      <c r="AU621" s="24" t="n"/>
      <c r="AV621" s="25">
        <f>SUM(J621,K621,Q621,R621,X621,Y621,AD621,AE621,AF621)</f>
        <v/>
      </c>
      <c r="AW621" s="24" t="n"/>
    </row>
    <row r="622" spans="1:49" ht="15.75" customHeight="1" s="55">
      <c r="A622" s="24" t="n">
        <v>616</v>
      </c>
      <c r="B622" s="24" t="s">
        <v>213</v>
      </c>
      <c r="C622" s="24" t="s">
        <v>193</v>
      </c>
      <c r="D622" s="24" t="s">
        <v>271</v>
      </c>
      <c r="E622" s="24" t="s">
        <v>105</v>
      </c>
      <c r="F622" s="24" t="s">
        <v>32</v>
      </c>
      <c r="G622" s="24" t="n"/>
      <c r="H622" s="24" t="n"/>
      <c r="I622" s="24" t="n"/>
      <c r="J622" s="24" t="n"/>
      <c r="K622" s="24" t="n"/>
      <c r="L622" s="24" t="n"/>
      <c r="M622" s="24" t="n"/>
      <c r="N622" s="24" t="n"/>
      <c r="O622" s="24" t="n"/>
      <c r="P622" s="24" t="n"/>
      <c r="Q622" s="24" t="n"/>
      <c r="R622" s="24" t="n"/>
      <c r="S622" s="24" t="n"/>
      <c r="T622" s="24" t="n"/>
      <c r="U622" s="24" t="n"/>
      <c r="V622" s="24" t="n"/>
      <c r="W622" s="24" t="n"/>
      <c r="X622" s="24" t="n"/>
      <c r="Y622" s="24" t="n"/>
      <c r="Z622" s="24" t="n"/>
      <c r="AA622" s="24" t="n"/>
      <c r="AB622" s="24" t="n"/>
      <c r="AC622" s="24" t="n"/>
      <c r="AD622" s="24" t="n"/>
      <c r="AE622" s="24" t="n"/>
      <c r="AF622" s="24" t="n"/>
      <c r="AG622" s="24" t="n"/>
      <c r="AH622" s="24" t="n"/>
      <c r="AI622" s="24" t="n"/>
      <c r="AJ622" s="27" t="n">
        <v>0.01487</v>
      </c>
      <c r="AK622" s="24" t="n"/>
      <c r="AL622" s="24" t="n"/>
      <c r="AM622" s="25">
        <f>COUNT(H622:AL622)</f>
        <v/>
      </c>
      <c r="AN622" s="24" t="n"/>
      <c r="AO622" s="24" t="n"/>
      <c r="AP622" s="24" t="n"/>
      <c r="AQ622" s="24" t="n"/>
      <c r="AR622" s="24" t="n"/>
      <c r="AS622" s="24" t="n"/>
      <c r="AT622" s="25">
        <f>SUM(H622:AL622)</f>
        <v/>
      </c>
      <c r="AU622" s="24" t="n"/>
      <c r="AV622" s="25">
        <f>SUM(J622,K622,Q622,R622,X622,Y622,AD622,AE622,AF622)</f>
        <v/>
      </c>
      <c r="AW622" s="24" t="n"/>
    </row>
    <row r="623" spans="1:49">
      <c r="A623" s="26" t="n">
        <v>617</v>
      </c>
      <c r="B623" s="26" t="s">
        <v>213</v>
      </c>
      <c r="C623" s="26" t="s">
        <v>193</v>
      </c>
      <c r="D623" s="26" t="s">
        <v>271</v>
      </c>
      <c r="E623" s="26" t="s">
        <v>33</v>
      </c>
      <c r="F623" s="26" t="n"/>
      <c r="G623" s="26" t="n"/>
      <c r="H623" s="26" t="n"/>
      <c r="I623" s="26" t="n"/>
      <c r="J623" s="26" t="n"/>
      <c r="K623" s="26" t="n"/>
      <c r="L623" s="26" t="n"/>
      <c r="M623" s="26" t="n"/>
      <c r="N623" s="26" t="n"/>
      <c r="O623" s="26" t="n"/>
      <c r="P623" s="26" t="n"/>
      <c r="Q623" s="26" t="n"/>
      <c r="R623" s="26" t="n"/>
      <c r="S623" s="26" t="n"/>
      <c r="T623" s="26" t="n"/>
      <c r="U623" s="26" t="n"/>
      <c r="V623" s="26" t="n"/>
      <c r="W623" s="26" t="n"/>
      <c r="X623" s="26" t="n"/>
      <c r="Y623" s="26" t="n"/>
      <c r="Z623" s="26" t="n"/>
      <c r="AA623" s="26" t="n"/>
      <c r="AB623" s="26" t="n"/>
      <c r="AC623" s="26" t="n"/>
      <c r="AD623" s="26" t="n"/>
      <c r="AE623" s="26" t="n"/>
      <c r="AF623" s="26" t="n"/>
      <c r="AG623" s="26" t="n">
        <v>8</v>
      </c>
      <c r="AH623" s="26" t="n">
        <v>8</v>
      </c>
      <c r="AI623" s="26" t="n">
        <v>8</v>
      </c>
      <c r="AJ623" s="26" t="n">
        <v>8</v>
      </c>
      <c r="AK623" s="26" t="n"/>
      <c r="AL623" s="26" t="n"/>
      <c r="AM623" s="26">
        <f>COUNT(IF(SUM(AG620,AG619,AG618)&gt;0,1,"FALSE"),IF(SUM(AH619,AH618,AH620)&gt;0,1,"FALSE"),IF(SUM(AI618,AI620,AI619)&gt;0,1,"FALSE"),IF(SUM(AJ621,AJ620,AJ618,AJ619,AJ622)&gt;0,1,"FALSE"))</f>
        <v/>
      </c>
      <c r="AN623" s="26" t="n"/>
      <c r="AO623" s="26">
        <f>MAX(AO618:AO622)</f>
        <v/>
      </c>
      <c r="AP623" s="26">
        <f>MAX(AP618:AP622)</f>
        <v/>
      </c>
      <c r="AQ623" s="26">
        <f>MAX(AQ618:AQ622)</f>
        <v/>
      </c>
      <c r="AR623" s="26">
        <f>MAX(AR618:AR622)</f>
        <v/>
      </c>
      <c r="AS623" s="26">
        <f>SUM(AS618:AS622)</f>
        <v/>
      </c>
      <c r="AT623" s="26">
        <f>SUM(AT618:AT622)</f>
        <v/>
      </c>
      <c r="AU623" s="26">
        <f>SUM(AU618:AU622)</f>
        <v/>
      </c>
      <c r="AV623" s="26">
        <f>SUM(AV618:AV622)</f>
        <v/>
      </c>
      <c r="AW623" s="26">
        <f>SUM(AW618:AW622)</f>
        <v/>
      </c>
    </row>
  </sheetData>
  <autoFilter ref="A6:G6"/>
  <mergeCells count="5">
    <mergeCell ref="I1:AE1"/>
    <mergeCell ref="I2:AE2"/>
    <mergeCell ref="I3:AE3"/>
    <mergeCell ref="I4:AE4"/>
    <mergeCell ref="AG1:AP4"/>
  </mergeCells>
  <hyperlinks>
    <hyperlink xmlns:r="http://schemas.openxmlformats.org/officeDocument/2006/relationships" ref="S10" display="https://jira.its-sib.ru/issues/?jql=issue%20in%20(DOCCORP-22527)" r:id="rId1"/>
    <hyperlink xmlns:r="http://schemas.openxmlformats.org/officeDocument/2006/relationships" ref="T10" display="https://jira.its-sib.ru/issues/?jql=issue%20in%20(DOCCORP-22527)" r:id="rId2"/>
    <hyperlink xmlns:r="http://schemas.openxmlformats.org/officeDocument/2006/relationships" ref="U10" display="https://jira.its-sib.ru/issues/?jql=issue%20in%20(DOCCORP-22527)" r:id="rId3"/>
    <hyperlink xmlns:r="http://schemas.openxmlformats.org/officeDocument/2006/relationships" ref="Z16" r:id="rId4"/>
    <hyperlink xmlns:r="http://schemas.openxmlformats.org/officeDocument/2006/relationships" ref="AA16" r:id="rId5"/>
    <hyperlink xmlns:r="http://schemas.openxmlformats.org/officeDocument/2006/relationships" ref="AB16" r:id="rId6"/>
    <hyperlink xmlns:r="http://schemas.openxmlformats.org/officeDocument/2006/relationships" ref="AC16" r:id="rId7"/>
    <hyperlink xmlns:r="http://schemas.openxmlformats.org/officeDocument/2006/relationships" ref="AD16" r:id="rId8"/>
    <hyperlink xmlns:r="http://schemas.openxmlformats.org/officeDocument/2006/relationships" ref="AE16" r:id="rId9"/>
    <hyperlink xmlns:r="http://schemas.openxmlformats.org/officeDocument/2006/relationships" ref="AF16" r:id="rId10"/>
    <hyperlink xmlns:r="http://schemas.openxmlformats.org/officeDocument/2006/relationships" ref="AG16" r:id="rId11"/>
    <hyperlink xmlns:r="http://schemas.openxmlformats.org/officeDocument/2006/relationships" ref="AH16" r:id="rId12"/>
    <hyperlink xmlns:r="http://schemas.openxmlformats.org/officeDocument/2006/relationships" ref="L29" display="https://jira.its-sib.ru/issues/?jql=issue%20in%20(TECHWIM-3523)" r:id="rId13"/>
    <hyperlink xmlns:r="http://schemas.openxmlformats.org/officeDocument/2006/relationships" ref="M29" display="https://jira.its-sib.ru/issues/?jql=issue%20in%20(TECHWIM-3540,TECHWIM-3523)" r:id="rId14"/>
    <hyperlink xmlns:r="http://schemas.openxmlformats.org/officeDocument/2006/relationships" ref="S29" display="https://jira.its-sib.ru/issues/?jql=issue%20in%20(TECHWIM-3586)" r:id="rId15"/>
    <hyperlink xmlns:r="http://schemas.openxmlformats.org/officeDocument/2006/relationships" ref="U29" display="https://jira.its-sib.ru/issues/?jql=issue%20in%20(TECHWIM-3611)" r:id="rId16"/>
    <hyperlink xmlns:r="http://schemas.openxmlformats.org/officeDocument/2006/relationships" ref="V29" display="https://jira.its-sib.ru/issues/?jql=issue%20in%20(TECHWIM-3611)" r:id="rId17"/>
    <hyperlink xmlns:r="http://schemas.openxmlformats.org/officeDocument/2006/relationships" ref="AA29" display="https://jira.its-sib.ru/issues/?jql=issue%20in%20(TECHWIM-3680,TECHWIM-3674)" r:id="rId18"/>
    <hyperlink xmlns:r="http://schemas.openxmlformats.org/officeDocument/2006/relationships" ref="AB29" display="https://jira.its-sib.ru/issues/?jql=issue%20in%20(TECHWIM-3688,TECHWIM-3686,TECHWIM-3680,TECHWIM-3674)" r:id="rId19"/>
    <hyperlink xmlns:r="http://schemas.openxmlformats.org/officeDocument/2006/relationships" ref="AC29" display="https://jira.its-sib.ru/issues/?jql=issue%20in%20(TECHWIM-3688,TECHWIM-3686)" r:id="rId20"/>
    <hyperlink xmlns:r="http://schemas.openxmlformats.org/officeDocument/2006/relationships" ref="AG29" display="https://jira.its-sib.ru/issues/?jql=issue%20in%20(TECHWIM-3688,TECHWIM-3686)" r:id="rId21"/>
    <hyperlink xmlns:r="http://schemas.openxmlformats.org/officeDocument/2006/relationships" ref="AH29" display="https://jira.its-sib.ru/issues/?jql=issue%20in%20(TECHWIM-3688,TECHWIM-3686)" r:id="rId22"/>
    <hyperlink xmlns:r="http://schemas.openxmlformats.org/officeDocument/2006/relationships" ref="AI29" display="https://jira.its-sib.ru/issues/?jql=issue%20in%20(TECHWIM-3688)" r:id="rId23"/>
    <hyperlink xmlns:r="http://schemas.openxmlformats.org/officeDocument/2006/relationships" ref="AJ29" display="https://jira.its-sib.ru/issues/?jql=issue%20in%20(TECHWIM-3688)" r:id="rId24"/>
    <hyperlink xmlns:r="http://schemas.openxmlformats.org/officeDocument/2006/relationships" ref="H30" display="https://jira.its-sib.ru/issues/?jql=issue%20in%20(TECHWIM-3497,DOCCORP-22302)" r:id="rId25"/>
    <hyperlink xmlns:r="http://schemas.openxmlformats.org/officeDocument/2006/relationships" ref="I30" display="https://jira.its-sib.ru/issues/?jql=issue%20in%20(DOCCORP-22302)" r:id="rId26"/>
    <hyperlink xmlns:r="http://schemas.openxmlformats.org/officeDocument/2006/relationships" ref="H34" r:id="rId27"/>
    <hyperlink xmlns:r="http://schemas.openxmlformats.org/officeDocument/2006/relationships" ref="I34" r:id="rId28"/>
    <hyperlink xmlns:r="http://schemas.openxmlformats.org/officeDocument/2006/relationships" ref="M36" display="https://jira.its-sib.ru/issues/?jql=issue%20in%20(TECHWIM-3541,TECHWIM-3429)" r:id="rId29"/>
    <hyperlink xmlns:r="http://schemas.openxmlformats.org/officeDocument/2006/relationships" ref="N36" display="https://jira.its-sib.ru/issues/?jql=issue%20in%20(TECHWIM-3429,TECHWIM-3429)" r:id="rId30"/>
    <hyperlink xmlns:r="http://schemas.openxmlformats.org/officeDocument/2006/relationships" ref="O36" display="https://jira.its-sib.ru/issues/?jql=issue%20in%20(TECHWIM-3557)" r:id="rId31"/>
    <hyperlink xmlns:r="http://schemas.openxmlformats.org/officeDocument/2006/relationships" ref="V36" display="https://jira.its-sib.ru/issues/?jql=issue%20in%20(TECHWIM-3621)" r:id="rId32"/>
    <hyperlink xmlns:r="http://schemas.openxmlformats.org/officeDocument/2006/relationships" ref="Z36" display="https://jira.its-sib.ru/issues/?jql=issue%20in%20(TECHWIM-3653)" r:id="rId33"/>
    <hyperlink xmlns:r="http://schemas.openxmlformats.org/officeDocument/2006/relationships" ref="AB36" display="https://jira.its-sib.ru/issues/?jql=issue%20in%20(TECHWIM-3687)" r:id="rId34"/>
    <hyperlink xmlns:r="http://schemas.openxmlformats.org/officeDocument/2006/relationships" ref="AG36" display="https://jira.its-sib.ru/issues/?jql=issue%20in%20(TECHWIM-3715,TECHWIM-3705)" r:id="rId35"/>
    <hyperlink xmlns:r="http://schemas.openxmlformats.org/officeDocument/2006/relationships" ref="AH36" display="https://jira.its-sib.ru/issues/?jql=issue%20in%20(TECHWIM-3715)" r:id="rId36"/>
    <hyperlink xmlns:r="http://schemas.openxmlformats.org/officeDocument/2006/relationships" ref="AI36" display="https://jira.its-sib.ru/issues/?jql=issue%20in%20(TECHWIM-3735,TECHWIM-3731)" r:id="rId37"/>
    <hyperlink xmlns:r="http://schemas.openxmlformats.org/officeDocument/2006/relationships" ref="L37" display="https://jira.its-sib.ru/issues/?jql=issue%20in%20(TECHITS-1562,TECHITS-1554,TECHITS-1546)" r:id="rId38"/>
    <hyperlink xmlns:r="http://schemas.openxmlformats.org/officeDocument/2006/relationships" ref="Z37" display="https://jira.its-sib.ru/issues/?jql=issue%20in%20(TECHITS-1625)" r:id="rId39"/>
    <hyperlink xmlns:r="http://schemas.openxmlformats.org/officeDocument/2006/relationships" ref="AA37" display="https://jira.its-sib.ru/issues/?jql=issue%20in%20(TECHITS-1625)" r:id="rId40"/>
    <hyperlink xmlns:r="http://schemas.openxmlformats.org/officeDocument/2006/relationships" ref="L38" display="https://jira.its-sib.ru/issues/?jql=issue%20in%20(TECHITS-1561,TECHITS-1560,TECHITS-1559,TECHITS-1558,TECHITS-1557,TECHITS-1556,TECHITS-1555)" r:id="rId41"/>
    <hyperlink xmlns:r="http://schemas.openxmlformats.org/officeDocument/2006/relationships" ref="P38" display="https://jira.its-sib.ru/issues/?jql=issue%20in%20(TECHITS-1584,TECHITS-1583)" r:id="rId42"/>
    <hyperlink xmlns:r="http://schemas.openxmlformats.org/officeDocument/2006/relationships" ref="S38" display="https://jira.its-sib.ru/issues/?jql=issue%20in%20(TECHITS-1580,TECHITS-1579)" r:id="rId43"/>
    <hyperlink xmlns:r="http://schemas.openxmlformats.org/officeDocument/2006/relationships" ref="T38" display="https://jira.its-sib.ru/issues/?jql=issue%20in%20(TECHITS-1597,TECHITS-1596)" r:id="rId44"/>
    <hyperlink xmlns:r="http://schemas.openxmlformats.org/officeDocument/2006/relationships" ref="Z38" display="https://jira.its-sib.ru/issues/?jql=issue%20in%20(TECHITS-1624)" r:id="rId45"/>
    <hyperlink xmlns:r="http://schemas.openxmlformats.org/officeDocument/2006/relationships" ref="AB38" display="https://jira.its-sib.ru/issues/?jql=issue%20in%20(TECHITS-1632)" r:id="rId46"/>
    <hyperlink xmlns:r="http://schemas.openxmlformats.org/officeDocument/2006/relationships" ref="U42" display="https://jira.its-sib.ru/issues/?jql=issue%20in%20(TECHITS-1599)" r:id="rId47"/>
    <hyperlink xmlns:r="http://schemas.openxmlformats.org/officeDocument/2006/relationships" ref="N44" display="https://jira.its-sib.ru/issues/?jql=issue%20in%20(TECHITS-1573,TECHITS-1572,TECHITS-1571)" r:id="rId48"/>
    <hyperlink xmlns:r="http://schemas.openxmlformats.org/officeDocument/2006/relationships" ref="S47" display="https://jira.its-sib.ru/issues/?jql=issue%20in%20(TECHWIM-3578)" r:id="rId49"/>
    <hyperlink xmlns:r="http://schemas.openxmlformats.org/officeDocument/2006/relationships" ref="H53" display="https://jira.its-sib.ru/issues/?jql=issue%20in%20(TECHWIM-3481)" r:id="rId50"/>
    <hyperlink xmlns:r="http://schemas.openxmlformats.org/officeDocument/2006/relationships" ref="I53" display="https://jira.its-sib.ru/issues/?jql=issue%20in%20(TECHWIM-3516,DOCCORP-22447)" r:id="rId51"/>
    <hyperlink xmlns:r="http://schemas.openxmlformats.org/officeDocument/2006/relationships" ref="M53" display="https://jira.its-sib.ru/issues/?jql=issue%20in%20(TECHWIM-3542)" r:id="rId52"/>
    <hyperlink xmlns:r="http://schemas.openxmlformats.org/officeDocument/2006/relationships" ref="S53" display="https://jira.its-sib.ru/issues/?jql=issue%20in%20(TECHWIM-3585)" r:id="rId53"/>
    <hyperlink xmlns:r="http://schemas.openxmlformats.org/officeDocument/2006/relationships" ref="T53" display="https://jira.its-sib.ru/issues/?jql=issue%20in%20(TECHWIM-3604)" r:id="rId54"/>
    <hyperlink xmlns:r="http://schemas.openxmlformats.org/officeDocument/2006/relationships" ref="Z53" display="https://jira.its-sib.ru/issues/?jql=issue%20in%20(TECHWIM-3660,TECHWIM-3659)" r:id="rId55"/>
    <hyperlink xmlns:r="http://schemas.openxmlformats.org/officeDocument/2006/relationships" ref="AA53" display="https://jira.its-sib.ru/issues/?jql=issue%20in%20(TECHWIM-3682,TECHWIM-3681)" r:id="rId56"/>
    <hyperlink xmlns:r="http://schemas.openxmlformats.org/officeDocument/2006/relationships" ref="AG53" display="https://jira.its-sib.ru/issues/?jql=issue%20in%20(TECHWIM-3703)" r:id="rId57"/>
    <hyperlink xmlns:r="http://schemas.openxmlformats.org/officeDocument/2006/relationships" ref="AH53" display="https://jira.its-sib.ru/issues/?jql=issue%20in%20(TECHWIM-3724,TECHWIM-3720)" r:id="rId58"/>
    <hyperlink xmlns:r="http://schemas.openxmlformats.org/officeDocument/2006/relationships" ref="I54" display="https://jira.its-sib.ru/issues/?jql=issue%20in%20(TECHITS-1549,TECHITS-1548,TECHITS-1547)" r:id="rId59"/>
    <hyperlink xmlns:r="http://schemas.openxmlformats.org/officeDocument/2006/relationships" ref="L54" display="https://jira.its-sib.ru/issues/?jql=issue%20in%20(TECHITS-1565,TECHITS-1564,TECHITS-1563)" r:id="rId60"/>
    <hyperlink xmlns:r="http://schemas.openxmlformats.org/officeDocument/2006/relationships" ref="O54" display="https://jira.its-sib.ru/issues/?jql=issue%20in%20(TECHITS-1577)" r:id="rId61"/>
    <hyperlink xmlns:r="http://schemas.openxmlformats.org/officeDocument/2006/relationships" ref="V54" display="https://jira.its-sib.ru/issues/?jql=issue%20in%20(TECHITS-1605,TECHITS-1604)" r:id="rId62"/>
    <hyperlink xmlns:r="http://schemas.openxmlformats.org/officeDocument/2006/relationships" ref="W54" display="https://jira.its-sib.ru/issues/?jql=issue%20in%20(TECHITS-1615)" r:id="rId63"/>
    <hyperlink xmlns:r="http://schemas.openxmlformats.org/officeDocument/2006/relationships" ref="AB54" display="https://jira.its-sib.ru/issues/?jql=issue%20in%20(TECHITS-1636,TECHITS-1635,TECHITS-1634)" r:id="rId64"/>
    <hyperlink xmlns:r="http://schemas.openxmlformats.org/officeDocument/2006/relationships" ref="AC54" display="https://jira.its-sib.ru/issues/?jql=issue%20in%20(TECHITS-1639,TECHITS-1638,TECHITS-1637)" r:id="rId65"/>
    <hyperlink xmlns:r="http://schemas.openxmlformats.org/officeDocument/2006/relationships" ref="AG54" display="https://jira.its-sib.ru/issues/?jql=issue%20in%20(TECHITS-1642,TECHITS-1641,TECHITS-1640)" r:id="rId66"/>
    <hyperlink xmlns:r="http://schemas.openxmlformats.org/officeDocument/2006/relationships" ref="AI54" display="https://jira.its-sib.ru/issues/?jql=issue%20in%20(TECHITS-1640)" r:id="rId67"/>
    <hyperlink xmlns:r="http://schemas.openxmlformats.org/officeDocument/2006/relationships" ref="P55" display="https://jira.its-sib.ru/issues/?jql=issue%20in%20(TECHITS-1585)" r:id="rId68"/>
    <hyperlink xmlns:r="http://schemas.openxmlformats.org/officeDocument/2006/relationships" ref="W55" display="https://jira.its-sib.ru/issues/?jql=issue%20in%20(TECHITS-1622,TECHITS-1621,TECHITS-1618)" r:id="rId69"/>
    <hyperlink xmlns:r="http://schemas.openxmlformats.org/officeDocument/2006/relationships" ref="AJ55" display="https://jira.its-sib.ru/issues/?jql=issue%20in%20(TECHITS-1644)" r:id="rId70"/>
    <hyperlink xmlns:r="http://schemas.openxmlformats.org/officeDocument/2006/relationships" ref="H58" display="https://jira.its-sib.ru/issues/?jql=issue%20in%20(TECHITS-1542,TECHITS-1541)" r:id="rId71"/>
    <hyperlink xmlns:r="http://schemas.openxmlformats.org/officeDocument/2006/relationships" ref="L58" display="https://jira.its-sib.ru/issues/?jql=issue%20in%20(TECHITS-1551,TECHITS-1550)" r:id="rId72"/>
    <hyperlink xmlns:r="http://schemas.openxmlformats.org/officeDocument/2006/relationships" ref="N58" display="https://jira.its-sib.ru/issues/?jql=issue%20in%20(TECHITS-1569)" r:id="rId73"/>
    <hyperlink xmlns:r="http://schemas.openxmlformats.org/officeDocument/2006/relationships" ref="U58" display="https://jira.its-sib.ru/issues/?jql=issue%20in%20(TECHITS-1601)" r:id="rId74"/>
    <hyperlink xmlns:r="http://schemas.openxmlformats.org/officeDocument/2006/relationships" ref="Z58" display="https://jira.its-sib.ru/issues/?jql=issue%20in%20(TECHITS-1627)" r:id="rId75"/>
    <hyperlink xmlns:r="http://schemas.openxmlformats.org/officeDocument/2006/relationships" ref="AG67" r:id="rId76"/>
    <hyperlink xmlns:r="http://schemas.openxmlformats.org/officeDocument/2006/relationships" ref="AH67" r:id="rId77"/>
    <hyperlink xmlns:r="http://schemas.openxmlformats.org/officeDocument/2006/relationships" ref="AI67" r:id="rId78"/>
    <hyperlink xmlns:r="http://schemas.openxmlformats.org/officeDocument/2006/relationships" ref="AJ67" r:id="rId79"/>
    <hyperlink xmlns:r="http://schemas.openxmlformats.org/officeDocument/2006/relationships" ref="Z68" display="https://jira.its-sib.ru/issues/?jql=issue%20in%20(TECHWIM-3673)" r:id="rId80"/>
    <hyperlink xmlns:r="http://schemas.openxmlformats.org/officeDocument/2006/relationships" ref="H69" display="https://jira.its-sib.ru/issues/?jql=issue%20in%20(DOCCORP-22269)" r:id="rId81"/>
    <hyperlink xmlns:r="http://schemas.openxmlformats.org/officeDocument/2006/relationships" ref="I69" display="https://jira.its-sib.ru/issues/?jql=issue%20in%20(DOCCORP-22269)" r:id="rId82"/>
    <hyperlink xmlns:r="http://schemas.openxmlformats.org/officeDocument/2006/relationships" ref="J69" r:id="rId83"/>
    <hyperlink xmlns:r="http://schemas.openxmlformats.org/officeDocument/2006/relationships" ref="K69" r:id="rId84"/>
    <hyperlink xmlns:r="http://schemas.openxmlformats.org/officeDocument/2006/relationships" ref="L69" display="https://jira.its-sib.ru/issues/?jql=issue%20in%20(DOCCORP-22269)" r:id="rId85"/>
    <hyperlink xmlns:r="http://schemas.openxmlformats.org/officeDocument/2006/relationships" ref="M69" display="https://jira.its-sib.ru/issues/?jql=issue%20in%20(DOCCORP-22269)" r:id="rId86"/>
    <hyperlink xmlns:r="http://schemas.openxmlformats.org/officeDocument/2006/relationships" ref="N69" display="https://jira.its-sib.ru/issues/?jql=issue%20in%20(DOCCORP-22269)" r:id="rId87"/>
    <hyperlink xmlns:r="http://schemas.openxmlformats.org/officeDocument/2006/relationships" ref="J70" display="https://jira.its-sib.ru/issues/?jql=issue%20in%20(DOCCORP-22451)" r:id="rId88"/>
    <hyperlink xmlns:r="http://schemas.openxmlformats.org/officeDocument/2006/relationships" ref="K70" display="https://jira.its-sib.ru/issues/?jql=issue%20in%20(DOCCORP-22457)" r:id="rId89"/>
    <hyperlink xmlns:r="http://schemas.openxmlformats.org/officeDocument/2006/relationships" ref="H74" display="https://jira.its-sib.ru/issues/?jql=issue%20in%20(TECHWIM-3470,TECHWIM-3479)" r:id="rId90"/>
    <hyperlink xmlns:r="http://schemas.openxmlformats.org/officeDocument/2006/relationships" ref="P74" display="https://jira.its-sib.ru/issues/?jql=issue%20in%20(TECHWIM-3577)" r:id="rId91"/>
    <hyperlink xmlns:r="http://schemas.openxmlformats.org/officeDocument/2006/relationships" ref="T74" display="https://jira.its-sib.ru/issues/?jql=issue%20in%20(TECHWIM-3601)" r:id="rId92"/>
    <hyperlink xmlns:r="http://schemas.openxmlformats.org/officeDocument/2006/relationships" ref="U74" display="https://jira.its-sib.ru/issues/?jql=issue%20in%20(TECHWIM-3615)" r:id="rId93"/>
    <hyperlink xmlns:r="http://schemas.openxmlformats.org/officeDocument/2006/relationships" ref="AG74" display="https://jira.its-sib.ru/issues/?jql=issue%20in%20(TECHWIM-3687)" r:id="rId94"/>
    <hyperlink xmlns:r="http://schemas.openxmlformats.org/officeDocument/2006/relationships" ref="I85" display="https://jira.its-sib.ru/issues/?jql=issue%20in%20(TECHWIM-3507)" r:id="rId95"/>
    <hyperlink xmlns:r="http://schemas.openxmlformats.org/officeDocument/2006/relationships" ref="AG89" r:id="rId96"/>
    <hyperlink xmlns:r="http://schemas.openxmlformats.org/officeDocument/2006/relationships" ref="AH89" r:id="rId97"/>
    <hyperlink xmlns:r="http://schemas.openxmlformats.org/officeDocument/2006/relationships" ref="AI89" r:id="rId98"/>
    <hyperlink xmlns:r="http://schemas.openxmlformats.org/officeDocument/2006/relationships" ref="AJ89" r:id="rId99"/>
    <hyperlink xmlns:r="http://schemas.openxmlformats.org/officeDocument/2006/relationships" ref="H91" display="https://jira.its-sib.ru/issues/?jql=issue%20in%20(TECHWIM-3479)" r:id="rId100"/>
    <hyperlink xmlns:r="http://schemas.openxmlformats.org/officeDocument/2006/relationships" ref="I91" display="https://jira.its-sib.ru/issues/?jql=issue%20in%20(TECHWIM-3254)" r:id="rId101"/>
    <hyperlink xmlns:r="http://schemas.openxmlformats.org/officeDocument/2006/relationships" ref="L91" display="https://jira.its-sib.ru/issues/?jql=issue%20in%20(TECHWIM-3254)" r:id="rId102"/>
    <hyperlink xmlns:r="http://schemas.openxmlformats.org/officeDocument/2006/relationships" ref="M91" display="https://jira.its-sib.ru/issues/?jql=issue%20in%20(TECHWIM-3254)" r:id="rId103"/>
    <hyperlink xmlns:r="http://schemas.openxmlformats.org/officeDocument/2006/relationships" ref="S91" display="https://jira.its-sib.ru/issues/?jql=issue%20in%20(TECHWIM-3579)" r:id="rId104"/>
    <hyperlink xmlns:r="http://schemas.openxmlformats.org/officeDocument/2006/relationships" ref="AB91" display="https://jira.its-sib.ru/issues/?jql=issue%20in%20(TECHWIM-3687)" r:id="rId105"/>
    <hyperlink xmlns:r="http://schemas.openxmlformats.org/officeDocument/2006/relationships" ref="H92" display="https://jira.its-sib.ru/issues/?jql=issue%20in%20(TECHITS-1538)" r:id="rId106"/>
    <hyperlink xmlns:r="http://schemas.openxmlformats.org/officeDocument/2006/relationships" ref="N92" display="https://jira.its-sib.ru/issues/?jql=issue%20in%20(TECHITS-1567)" r:id="rId107"/>
    <hyperlink xmlns:r="http://schemas.openxmlformats.org/officeDocument/2006/relationships" ref="O92" display="https://jira.its-sib.ru/issues/?jql=issue%20in%20(TECHITS-1575)" r:id="rId108"/>
    <hyperlink xmlns:r="http://schemas.openxmlformats.org/officeDocument/2006/relationships" ref="P92" display="https://jira.its-sib.ru/issues/?jql=issue%20in%20(TECHITS-1575)" r:id="rId109"/>
    <hyperlink xmlns:r="http://schemas.openxmlformats.org/officeDocument/2006/relationships" ref="I93" display="https://jira.its-sib.ru/issues/?jql=issue%20in%20(TECHITS-1545,TECHITS-1544)" r:id="rId110"/>
    <hyperlink xmlns:r="http://schemas.openxmlformats.org/officeDocument/2006/relationships" ref="L93" display="https://jira.its-sib.ru/issues/?jql=issue%20in%20(TECHITS-1552)" r:id="rId111"/>
    <hyperlink xmlns:r="http://schemas.openxmlformats.org/officeDocument/2006/relationships" ref="M93" display="https://jira.its-sib.ru/issues/?jql=issue%20in%20(TECHITS-1568,TECHITS-1552)" r:id="rId112"/>
    <hyperlink xmlns:r="http://schemas.openxmlformats.org/officeDocument/2006/relationships" ref="N93" display="https://jira.its-sib.ru/issues/?jql=issue%20in%20(TECHITS-1570,TECHITS-1552)" r:id="rId113"/>
    <hyperlink xmlns:r="http://schemas.openxmlformats.org/officeDocument/2006/relationships" ref="P93" display="https://jira.its-sib.ru/issues/?jql=issue%20in%20(TECHITS-1582,TECHITS-1581,TECHITS-1578)" r:id="rId114"/>
    <hyperlink xmlns:r="http://schemas.openxmlformats.org/officeDocument/2006/relationships" ref="S93" display="https://jira.its-sib.ru/issues/?jql=issue%20in%20(TECHITS-1587,TECHITS-1586)" r:id="rId115"/>
    <hyperlink xmlns:r="http://schemas.openxmlformats.org/officeDocument/2006/relationships" ref="AB93" display="https://jira.its-sib.ru/issues/?jql=issue%20in%20(TECHITS-1632)" r:id="rId116"/>
    <hyperlink xmlns:r="http://schemas.openxmlformats.org/officeDocument/2006/relationships" ref="O98" display="https://jira.its-sib.ru/issues/?jql=issue%20in%20(TECHITS-1574)" r:id="rId117"/>
    <hyperlink xmlns:r="http://schemas.openxmlformats.org/officeDocument/2006/relationships" ref="P98" display="https://jira.its-sib.ru/issues/?jql=issue%20in%20(TECHITS-1574)" r:id="rId118"/>
    <hyperlink xmlns:r="http://schemas.openxmlformats.org/officeDocument/2006/relationships" ref="H123" display="https://jira.its-sib.ru/issues/?jql=issue%20in%20(TECHWIM-3481,TECHWIM-3481)" r:id="rId119"/>
    <hyperlink xmlns:r="http://schemas.openxmlformats.org/officeDocument/2006/relationships" ref="I123" display="https://jira.its-sib.ru/issues/?jql=issue%20in%20(TECHWIM-3516,DOCCORP-22446)" r:id="rId120"/>
    <hyperlink xmlns:r="http://schemas.openxmlformats.org/officeDocument/2006/relationships" ref="M123" display="https://jira.its-sib.ru/issues/?jql=issue%20in%20(TECHWIM-3542)" r:id="rId121"/>
    <hyperlink xmlns:r="http://schemas.openxmlformats.org/officeDocument/2006/relationships" ref="S123" display="https://jira.its-sib.ru/issues/?jql=issue%20in%20(TECHWIM-3585)" r:id="rId122"/>
    <hyperlink xmlns:r="http://schemas.openxmlformats.org/officeDocument/2006/relationships" ref="T123" display="https://jira.its-sib.ru/issues/?jql=issue%20in%20(TECHWIM-3604)" r:id="rId123"/>
    <hyperlink xmlns:r="http://schemas.openxmlformats.org/officeDocument/2006/relationships" ref="Z123" display="https://jira.its-sib.ru/issues/?jql=issue%20in%20(TECHWIM-3660,TECHWIM-3659)" r:id="rId124"/>
    <hyperlink xmlns:r="http://schemas.openxmlformats.org/officeDocument/2006/relationships" ref="AA123" display="https://jira.its-sib.ru/issues/?jql=issue%20in%20(TECHWIM-3682,TECHWIM-3681)" r:id="rId125"/>
    <hyperlink xmlns:r="http://schemas.openxmlformats.org/officeDocument/2006/relationships" ref="AG123" display="https://jira.its-sib.ru/issues/?jql=issue%20in%20(TECHWIM-3703)" r:id="rId126"/>
    <hyperlink xmlns:r="http://schemas.openxmlformats.org/officeDocument/2006/relationships" ref="AH123" display="https://jira.its-sib.ru/issues/?jql=issue%20in%20(TECHWIM-3724,TECHWIM-3720)" r:id="rId127"/>
    <hyperlink xmlns:r="http://schemas.openxmlformats.org/officeDocument/2006/relationships" ref="I124" display="https://jira.its-sib.ru/issues/?jql=issue%20in%20(TECHITS-1549,TECHITS-1548,TECHITS-1547)" r:id="rId128"/>
    <hyperlink xmlns:r="http://schemas.openxmlformats.org/officeDocument/2006/relationships" ref="L124" display="https://jira.its-sib.ru/issues/?jql=issue%20in%20(TECHITS-1565,TECHITS-1564,TECHITS-1563)" r:id="rId129"/>
    <hyperlink xmlns:r="http://schemas.openxmlformats.org/officeDocument/2006/relationships" ref="O124" display="https://jira.its-sib.ru/issues/?jql=issue%20in%20(TECHITS-1577)" r:id="rId130"/>
    <hyperlink xmlns:r="http://schemas.openxmlformats.org/officeDocument/2006/relationships" ref="V124" display="https://jira.its-sib.ru/issues/?jql=issue%20in%20(TECHITS-1605,TECHITS-1604)" r:id="rId131"/>
    <hyperlink xmlns:r="http://schemas.openxmlformats.org/officeDocument/2006/relationships" ref="W124" display="https://jira.its-sib.ru/issues/?jql=issue%20in%20(TECHITS-1615,TECHITS-1615)" r:id="rId132"/>
    <hyperlink xmlns:r="http://schemas.openxmlformats.org/officeDocument/2006/relationships" ref="AB124" display="https://jira.its-sib.ru/issues/?jql=issue%20in%20(TECHITS-1636,TECHITS-1635,TECHITS-1634)" r:id="rId133"/>
    <hyperlink xmlns:r="http://schemas.openxmlformats.org/officeDocument/2006/relationships" ref="AC124" display="https://jira.its-sib.ru/issues/?jql=issue%20in%20(TECHITS-1639,TECHITS-1638,TECHITS-1637)" r:id="rId134"/>
    <hyperlink xmlns:r="http://schemas.openxmlformats.org/officeDocument/2006/relationships" ref="AG124" display="https://jira.its-sib.ru/issues/?jql=issue%20in%20(TECHITS-1642,TECHITS-1641,TECHITS-1640)" r:id="rId135"/>
    <hyperlink xmlns:r="http://schemas.openxmlformats.org/officeDocument/2006/relationships" ref="AI124" display="https://jira.its-sib.ru/issues/?jql=issue%20in%20(TECHITS-1640)" r:id="rId136"/>
    <hyperlink xmlns:r="http://schemas.openxmlformats.org/officeDocument/2006/relationships" ref="P125" display="https://jira.its-sib.ru/issues/?jql=issue%20in%20(TECHITS-1585)" r:id="rId137"/>
    <hyperlink xmlns:r="http://schemas.openxmlformats.org/officeDocument/2006/relationships" ref="W125" display="https://jira.its-sib.ru/issues/?jql=issue%20in%20(TECHITS-1622,TECHITS-1621,TECHITS-1618)" r:id="rId138"/>
    <hyperlink xmlns:r="http://schemas.openxmlformats.org/officeDocument/2006/relationships" ref="AJ125" display="https://jira.its-sib.ru/issues/?jql=issue%20in%20(TECHITS-1644)" r:id="rId139"/>
    <hyperlink xmlns:r="http://schemas.openxmlformats.org/officeDocument/2006/relationships" ref="H128" display="https://jira.its-sib.ru/issues/?jql=issue%20in%20(TECHITS-1542,TECHITS-1541)" r:id="rId140"/>
    <hyperlink xmlns:r="http://schemas.openxmlformats.org/officeDocument/2006/relationships" ref="L128" display="https://jira.its-sib.ru/issues/?jql=issue%20in%20(TECHITS-1551,TECHITS-1550)" r:id="rId141"/>
    <hyperlink xmlns:r="http://schemas.openxmlformats.org/officeDocument/2006/relationships" ref="N128" display="https://jira.its-sib.ru/issues/?jql=issue%20in%20(TECHITS-1569)" r:id="rId142"/>
    <hyperlink xmlns:r="http://schemas.openxmlformats.org/officeDocument/2006/relationships" ref="U128" display="https://jira.its-sib.ru/issues/?jql=issue%20in%20(TECHITS-1601)" r:id="rId143"/>
    <hyperlink xmlns:r="http://schemas.openxmlformats.org/officeDocument/2006/relationships" ref="Z128" display="https://jira.its-sib.ru/issues/?jql=issue%20in%20(TECHITS-1627)" r:id="rId144"/>
    <hyperlink xmlns:r="http://schemas.openxmlformats.org/officeDocument/2006/relationships" ref="H139" display="https://jira.its-sib.ru/issues/?jql=issue%20in%20(TECHWIM-3482)" r:id="rId145"/>
    <hyperlink xmlns:r="http://schemas.openxmlformats.org/officeDocument/2006/relationships" ref="U139" display="https://jira.its-sib.ru/issues/?jql=issue%20in%20(TECHWIM-3612)" r:id="rId146"/>
    <hyperlink xmlns:r="http://schemas.openxmlformats.org/officeDocument/2006/relationships" ref="V139" display="https://jira.its-sib.ru/issues/?jql=issue%20in%20(TECHWIM-3612)" r:id="rId147"/>
    <hyperlink xmlns:r="http://schemas.openxmlformats.org/officeDocument/2006/relationships" ref="I140" display="https://jira.its-sib.ru/issues/?jql=issue%20in%20(TECHWIM-3510)" r:id="rId148"/>
    <hyperlink xmlns:r="http://schemas.openxmlformats.org/officeDocument/2006/relationships" ref="L140" display="https://jira.its-sib.ru/issues/?jql=issue%20in%20(TECHWIM-3510)" r:id="rId149"/>
    <hyperlink xmlns:r="http://schemas.openxmlformats.org/officeDocument/2006/relationships" ref="M140" display="https://jira.its-sib.ru/issues/?jql=issue%20in%20(TECHWIM-3510)" r:id="rId150"/>
    <hyperlink xmlns:r="http://schemas.openxmlformats.org/officeDocument/2006/relationships" ref="N140" display="https://jira.its-sib.ru/issues/?jql=issue%20in%20(TECHWIM-3510)" r:id="rId151"/>
    <hyperlink xmlns:r="http://schemas.openxmlformats.org/officeDocument/2006/relationships" ref="O140" display="https://jira.its-sib.ru/issues/?jql=issue%20in%20(TECHWIM-3510)" r:id="rId152"/>
    <hyperlink xmlns:r="http://schemas.openxmlformats.org/officeDocument/2006/relationships" ref="P140" display="https://jira.its-sib.ru/issues/?jql=issue%20in%20(TECHWIM-3510)" r:id="rId153"/>
    <hyperlink xmlns:r="http://schemas.openxmlformats.org/officeDocument/2006/relationships" ref="L141" display="https://jira.its-sib.ru/issues/?jql=issue%20in%20(TECHWIM-3531)" r:id="rId154"/>
    <hyperlink xmlns:r="http://schemas.openxmlformats.org/officeDocument/2006/relationships" ref="M142" r:id="rId155"/>
    <hyperlink xmlns:r="http://schemas.openxmlformats.org/officeDocument/2006/relationships" ref="N143" display="https://jira.its-sib.ru/issues/?jql=issue%20in%20(TECHFVF-79)" r:id="rId156"/>
    <hyperlink xmlns:r="http://schemas.openxmlformats.org/officeDocument/2006/relationships" ref="O143" display="https://jira.its-sib.ru/issues/?jql=issue%20in%20(TECHFVF-79)" r:id="rId157"/>
    <hyperlink xmlns:r="http://schemas.openxmlformats.org/officeDocument/2006/relationships" ref="P143" display="https://jira.its-sib.ru/issues/?jql=issue%20in%20(TECHFVF-79)" r:id="rId158"/>
    <hyperlink xmlns:r="http://schemas.openxmlformats.org/officeDocument/2006/relationships" ref="AG144" display="https://jira.its-sib.ru/issues/?jql=issue%20in%20(TECHWIM-3699)" r:id="rId159"/>
    <hyperlink xmlns:r="http://schemas.openxmlformats.org/officeDocument/2006/relationships" ref="S146" r:id="rId160"/>
    <hyperlink xmlns:r="http://schemas.openxmlformats.org/officeDocument/2006/relationships" ref="T146" r:id="rId161"/>
    <hyperlink xmlns:r="http://schemas.openxmlformats.org/officeDocument/2006/relationships" ref="U146" r:id="rId162"/>
    <hyperlink xmlns:r="http://schemas.openxmlformats.org/officeDocument/2006/relationships" ref="V146" r:id="rId163"/>
    <hyperlink xmlns:r="http://schemas.openxmlformats.org/officeDocument/2006/relationships" ref="W147" display="https://jira.its-sib.ru/issues/?jql=issue%20in%20(TECHWIM-3415,TECHWIM-3414)" r:id="rId164"/>
    <hyperlink xmlns:r="http://schemas.openxmlformats.org/officeDocument/2006/relationships" ref="Z148" display="https://jira.its-sib.ru/issues/?jql=issue%20in%20(TECHWIM-3671)" r:id="rId165"/>
    <hyperlink xmlns:r="http://schemas.openxmlformats.org/officeDocument/2006/relationships" ref="Z149" display="https://jira.its-sib.ru/issues/?jql=issue%20in%20(TECHITS-1626)" r:id="rId166"/>
    <hyperlink xmlns:r="http://schemas.openxmlformats.org/officeDocument/2006/relationships" ref="J150" display="https://jira.its-sib.ru/issues/?jql=issue%20in%20(TECHWIM-3415,DOCCORP-22671,TECHWIM-3414,DOCCORP-22671)" r:id="rId167"/>
    <hyperlink xmlns:r="http://schemas.openxmlformats.org/officeDocument/2006/relationships" ref="Q150" display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r:id="rId168"/>
    <hyperlink xmlns:r="http://schemas.openxmlformats.org/officeDocument/2006/relationships" ref="P151" display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r:id="rId169"/>
    <hyperlink xmlns:r="http://schemas.openxmlformats.org/officeDocument/2006/relationships" ref="Q151" display="https://jira.its-sib.ru/issues/?jql=issue%20in%20(TECHWIM-3415,TECHWIM-3415,TECHWIM-3415,DOCCORP-22672,TECHWIM-3414,DOCCORP-22672,TECHWIM-3414,TECHWIM-3415,DOCCORP-22672,TECHWIM-3414,DOCCORP-22672,TECHWIM-3414,TECHWIM-3415,TECHWIM-3415,DOCCORP-22672,TECHWIM-3414,DOCCORP-22672,TECHWIM-3414,TECHWIM-3415,DOCCORP-22672,TECHWIM-3414,DOCCORP-22672)" r:id="rId170"/>
    <hyperlink xmlns:r="http://schemas.openxmlformats.org/officeDocument/2006/relationships" ref="H152" display="https://jira.its-sib.ru/issues/?jql=issue%20in%20(TECHWIM-3415,DOCCORP-22108)" r:id="rId171"/>
    <hyperlink xmlns:r="http://schemas.openxmlformats.org/officeDocument/2006/relationships" ref="I152" display="https://jira.its-sib.ru/issues/?jql=issue%20in%20(TECHWIM-3415,DOCCORP-22108)" r:id="rId172"/>
    <hyperlink xmlns:r="http://schemas.openxmlformats.org/officeDocument/2006/relationships" ref="J152" r:id="rId173"/>
    <hyperlink xmlns:r="http://schemas.openxmlformats.org/officeDocument/2006/relationships" ref="K152" r:id="rId174"/>
    <hyperlink xmlns:r="http://schemas.openxmlformats.org/officeDocument/2006/relationships" ref="L152" display="https://jira.its-sib.ru/issues/?jql=issue%20in%20(TECHWIM-3415,DOCCORP-22108)" r:id="rId175"/>
    <hyperlink xmlns:r="http://schemas.openxmlformats.org/officeDocument/2006/relationships" ref="M152" display="https://jira.its-sib.ru/issues/?jql=issue%20in%20(TECHWIM-3415,DOCCORP-22479)" r:id="rId176"/>
    <hyperlink xmlns:r="http://schemas.openxmlformats.org/officeDocument/2006/relationships" ref="N152" display="https://jira.its-sib.ru/issues/?jql=issue%20in%20(TECHWIM-3415,DOCCORP-22479)" r:id="rId177"/>
    <hyperlink xmlns:r="http://schemas.openxmlformats.org/officeDocument/2006/relationships" ref="O152" display="https://jira.its-sib.ru/issues/?jql=issue%20in%20(TECHWIM-3415,DOCCORP-22479)" r:id="rId178"/>
    <hyperlink xmlns:r="http://schemas.openxmlformats.org/officeDocument/2006/relationships" ref="P152" display="https://jira.its-sib.ru/issues/?jql=issue%20in%20(TECHWIM-3415,DOCCORP-22479,TECHWIM-3414,DOCCORP-22479)" r:id="rId179"/>
    <hyperlink xmlns:r="http://schemas.openxmlformats.org/officeDocument/2006/relationships" ref="Q152" r:id="rId180"/>
    <hyperlink xmlns:r="http://schemas.openxmlformats.org/officeDocument/2006/relationships" ref="AG153" display="https://jira.its-sib.ru/issues/?jql=issue%20in%20(DOCCORP-22737)" r:id="rId181"/>
    <hyperlink xmlns:r="http://schemas.openxmlformats.org/officeDocument/2006/relationships" ref="AH153" display="https://jira.its-sib.ru/issues/?jql=issue%20in%20(DOCCORP-22737)" r:id="rId182"/>
    <hyperlink xmlns:r="http://schemas.openxmlformats.org/officeDocument/2006/relationships" ref="AI153" display="https://jira.its-sib.ru/issues/?jql=issue%20in%20(DOCCORP-22737)" r:id="rId183"/>
    <hyperlink xmlns:r="http://schemas.openxmlformats.org/officeDocument/2006/relationships" ref="AJ153" display="https://jira.its-sib.ru/issues/?jql=issue%20in%20(DOCCORP-22737)" r:id="rId184"/>
    <hyperlink xmlns:r="http://schemas.openxmlformats.org/officeDocument/2006/relationships" ref="U156" display="https://jira.its-sib.ru/issues/?jql=issue%20in%20(TECHWIM-3617)" r:id="rId185"/>
    <hyperlink xmlns:r="http://schemas.openxmlformats.org/officeDocument/2006/relationships" ref="V156" display="https://jira.its-sib.ru/issues/?jql=issue%20in%20(TECHWIM-3617)" r:id="rId186"/>
    <hyperlink xmlns:r="http://schemas.openxmlformats.org/officeDocument/2006/relationships" ref="V157" display="https://jira.its-sib.ru/issues/?jql=issue%20in%20(TECHWIM-3611)" r:id="rId187"/>
    <hyperlink xmlns:r="http://schemas.openxmlformats.org/officeDocument/2006/relationships" ref="W157" display="https://jira.its-sib.ru/issues/?jql=issue%20in%20(TECHWIM-3633,TECHWIM-3611)" r:id="rId188"/>
    <hyperlink xmlns:r="http://schemas.openxmlformats.org/officeDocument/2006/relationships" ref="H158" display="https://jira.its-sib.ru/issues/?jql=issue%20in%20(DOCCORP-22270)" r:id="rId189"/>
    <hyperlink xmlns:r="http://schemas.openxmlformats.org/officeDocument/2006/relationships" ref="I158" display="https://jira.its-sib.ru/issues/?jql=issue%20in%20(DOCCORP-22270)" r:id="rId190"/>
    <hyperlink xmlns:r="http://schemas.openxmlformats.org/officeDocument/2006/relationships" ref="J158" r:id="rId191"/>
    <hyperlink xmlns:r="http://schemas.openxmlformats.org/officeDocument/2006/relationships" ref="K158" r:id="rId192"/>
    <hyperlink xmlns:r="http://schemas.openxmlformats.org/officeDocument/2006/relationships" ref="L158" display="https://jira.its-sib.ru/issues/?jql=issue%20in%20(DOCCORP-22270)" r:id="rId193"/>
    <hyperlink xmlns:r="http://schemas.openxmlformats.org/officeDocument/2006/relationships" ref="M158" display="https://jira.its-sib.ru/issues/?jql=issue%20in%20(DOCCORP-22270)" r:id="rId194"/>
    <hyperlink xmlns:r="http://schemas.openxmlformats.org/officeDocument/2006/relationships" ref="N158" display="https://jira.its-sib.ru/issues/?jql=issue%20in%20(DOCCORP-22270)" r:id="rId195"/>
    <hyperlink xmlns:r="http://schemas.openxmlformats.org/officeDocument/2006/relationships" ref="J159" display="https://jira.its-sib.ru/issues/?jql=issue%20in%20(DOCCORP-22450)" r:id="rId196"/>
    <hyperlink xmlns:r="http://schemas.openxmlformats.org/officeDocument/2006/relationships" ref="K159" display="https://jira.its-sib.ru/issues/?jql=issue%20in%20(DOCCORP-22456)" r:id="rId197"/>
    <hyperlink xmlns:r="http://schemas.openxmlformats.org/officeDocument/2006/relationships" ref="AA160" display="https://jira.its-sib.ru/issues/?jql=issue%20in%20(DOCCORP-22665)" r:id="rId198"/>
    <hyperlink xmlns:r="http://schemas.openxmlformats.org/officeDocument/2006/relationships" ref="AB160" display="https://jira.its-sib.ru/issues/?jql=issue%20in%20(DOCCORP-22665)" r:id="rId199"/>
    <hyperlink xmlns:r="http://schemas.openxmlformats.org/officeDocument/2006/relationships" ref="AC160" display="https://jira.its-sib.ru/issues/?jql=issue%20in%20(DOCCORP-22665)" r:id="rId200"/>
    <hyperlink xmlns:r="http://schemas.openxmlformats.org/officeDocument/2006/relationships" ref="AD160" r:id="rId201"/>
    <hyperlink xmlns:r="http://schemas.openxmlformats.org/officeDocument/2006/relationships" ref="AH163" display="https://jira.its-sib.ru/issues/?jql=issue%20in%20(TECHWIM-3727)" r:id="rId202"/>
    <hyperlink xmlns:r="http://schemas.openxmlformats.org/officeDocument/2006/relationships" ref="AI163" display="https://jira.its-sib.ru/issues/?jql=issue%20in%20(TECHWIM-3733,TECHWIM-3730)" r:id="rId203"/>
    <hyperlink xmlns:r="http://schemas.openxmlformats.org/officeDocument/2006/relationships" ref="H164" display="https://jira.its-sib.ru/issues/?jql=issue%20in%20(DOCCORP-22268)" r:id="rId204"/>
    <hyperlink xmlns:r="http://schemas.openxmlformats.org/officeDocument/2006/relationships" ref="I164" display="https://jira.its-sib.ru/issues/?jql=issue%20in%20(DOCCORP-22268)" r:id="rId205"/>
    <hyperlink xmlns:r="http://schemas.openxmlformats.org/officeDocument/2006/relationships" ref="J164" r:id="rId206"/>
    <hyperlink xmlns:r="http://schemas.openxmlformats.org/officeDocument/2006/relationships" ref="K164" r:id="rId207"/>
    <hyperlink xmlns:r="http://schemas.openxmlformats.org/officeDocument/2006/relationships" ref="L164" display="https://jira.its-sib.ru/issues/?jql=issue%20in%20(DOCCORP-22268)" r:id="rId208"/>
    <hyperlink xmlns:r="http://schemas.openxmlformats.org/officeDocument/2006/relationships" ref="M164" display="https://jira.its-sib.ru/issues/?jql=issue%20in%20(DOCCORP-22268)" r:id="rId209"/>
    <hyperlink xmlns:r="http://schemas.openxmlformats.org/officeDocument/2006/relationships" ref="N164" display="https://jira.its-sib.ru/issues/?jql=issue%20in%20(DOCCORP-22268)" r:id="rId210"/>
    <hyperlink xmlns:r="http://schemas.openxmlformats.org/officeDocument/2006/relationships" ref="O164" display="https://jira.its-sib.ru/issues/?jql=issue%20in%20(DOCCORP-22268)" r:id="rId211"/>
    <hyperlink xmlns:r="http://schemas.openxmlformats.org/officeDocument/2006/relationships" ref="P164" display="https://jira.its-sib.ru/issues/?jql=issue%20in%20(DOCCORP-22268)" r:id="rId212"/>
    <hyperlink xmlns:r="http://schemas.openxmlformats.org/officeDocument/2006/relationships" ref="Q164" r:id="rId213"/>
    <hyperlink xmlns:r="http://schemas.openxmlformats.org/officeDocument/2006/relationships" ref="R164" r:id="rId214"/>
    <hyperlink xmlns:r="http://schemas.openxmlformats.org/officeDocument/2006/relationships" ref="S164" display="https://jira.its-sib.ru/issues/?jql=issue%20in%20(DOCCORP-22487)" r:id="rId215"/>
    <hyperlink xmlns:r="http://schemas.openxmlformats.org/officeDocument/2006/relationships" ref="J165" display="https://jira.its-sib.ru/issues/?jql=issue%20in%20(DOCCORP-22452)" r:id="rId216"/>
    <hyperlink xmlns:r="http://schemas.openxmlformats.org/officeDocument/2006/relationships" ref="K165" display="https://jira.its-sib.ru/issues/?jql=issue%20in%20(DOCCORP-22458)" r:id="rId217"/>
    <hyperlink xmlns:r="http://schemas.openxmlformats.org/officeDocument/2006/relationships" ref="Q165" display="https://jira.its-sib.ru/issues/?jql=issue%20in%20(DOCCORP-22647)" r:id="rId218"/>
    <hyperlink xmlns:r="http://schemas.openxmlformats.org/officeDocument/2006/relationships" ref="Q166" display="https://jira.its-sib.ru/issues/?jql=issue%20in%20(DOCCORP-22647)" r:id="rId219"/>
    <hyperlink xmlns:r="http://schemas.openxmlformats.org/officeDocument/2006/relationships" ref="V167" display="https://jira.its-sib.ru/issues/?jql=issue%20in%20(DOCCORP-22651)" r:id="rId220"/>
    <hyperlink xmlns:r="http://schemas.openxmlformats.org/officeDocument/2006/relationships" ref="W167" display="https://jira.its-sib.ru/issues/?jql=issue%20in%20(DOCCORP-22651)" r:id="rId221"/>
    <hyperlink xmlns:r="http://schemas.openxmlformats.org/officeDocument/2006/relationships" ref="S170" display="https://jira.its-sib.ru/issues/?jql=issue%20in%20(TECHITS-1592,TECHITS-1591,TECHITS-1590)" r:id="rId222"/>
    <hyperlink xmlns:r="http://schemas.openxmlformats.org/officeDocument/2006/relationships" ref="Z170" display="https://jira.its-sib.ru/issues/?jql=issue%20in%20(TECHITS-1626)" r:id="rId223"/>
    <hyperlink xmlns:r="http://schemas.openxmlformats.org/officeDocument/2006/relationships" ref="S171" display="https://jira.its-sib.ru/issues/?jql=issue%20in%20(TECHITS-1589)" r:id="rId224"/>
    <hyperlink xmlns:r="http://schemas.openxmlformats.org/officeDocument/2006/relationships" ref="U172" display="https://jira.its-sib.ru/issues/?jql=issue%20in%20(TECHITS-1600)" r:id="rId225"/>
    <hyperlink xmlns:r="http://schemas.openxmlformats.org/officeDocument/2006/relationships" ref="Z173" display="https://jira.its-sib.ru/issues/?jql=issue%20in%20(TECHWIM-3671)" r:id="rId226"/>
    <hyperlink xmlns:r="http://schemas.openxmlformats.org/officeDocument/2006/relationships" ref="J174" display="https://jira.its-sib.ru/issues/?jql=issue%20in%20(DOCCORP-22649)" r:id="rId227"/>
    <hyperlink xmlns:r="http://schemas.openxmlformats.org/officeDocument/2006/relationships" ref="Q174" display="https://jira.its-sib.ru/issues/?jql=issue%20in%20(DOCCORP-22650)" r:id="rId228"/>
    <hyperlink xmlns:r="http://schemas.openxmlformats.org/officeDocument/2006/relationships" ref="P175" display="https://jira.its-sib.ru/issues/?jql=issue%20in%20(DOCCORP-22650)" r:id="rId229"/>
    <hyperlink xmlns:r="http://schemas.openxmlformats.org/officeDocument/2006/relationships" ref="Q175" display="https://jira.its-sib.ru/issues/?jql=issue%20in%20(DOCCORP-22650)" r:id="rId230"/>
    <hyperlink xmlns:r="http://schemas.openxmlformats.org/officeDocument/2006/relationships" ref="H176" display="https://jira.its-sib.ru/issues/?jql=issue%20in%20(DOCCORP-22107)" r:id="rId231"/>
    <hyperlink xmlns:r="http://schemas.openxmlformats.org/officeDocument/2006/relationships" ref="I176" display="https://jira.its-sib.ru/issues/?jql=issue%20in%20(DOCCORP-22107)" r:id="rId232"/>
    <hyperlink xmlns:r="http://schemas.openxmlformats.org/officeDocument/2006/relationships" ref="J176" r:id="rId233"/>
    <hyperlink xmlns:r="http://schemas.openxmlformats.org/officeDocument/2006/relationships" ref="K176" r:id="rId234"/>
    <hyperlink xmlns:r="http://schemas.openxmlformats.org/officeDocument/2006/relationships" ref="L176" display="https://jira.its-sib.ru/issues/?jql=issue%20in%20(DOCCORP-22107)" r:id="rId235"/>
    <hyperlink xmlns:r="http://schemas.openxmlformats.org/officeDocument/2006/relationships" ref="M176" display="https://jira.its-sib.ru/issues/?jql=issue%20in%20(DOCCORP-22249)" r:id="rId236"/>
    <hyperlink xmlns:r="http://schemas.openxmlformats.org/officeDocument/2006/relationships" ref="N176" display="https://jira.its-sib.ru/issues/?jql=issue%20in%20(DOCCORP-22480)" r:id="rId237"/>
    <hyperlink xmlns:r="http://schemas.openxmlformats.org/officeDocument/2006/relationships" ref="O176" display="https://jira.its-sib.ru/issues/?jql=issue%20in%20(DOCCORP-22480)" r:id="rId238"/>
    <hyperlink xmlns:r="http://schemas.openxmlformats.org/officeDocument/2006/relationships" ref="P176" display="https://jira.its-sib.ru/issues/?jql=issue%20in%20(DOCCORP-22480)" r:id="rId239"/>
    <hyperlink xmlns:r="http://schemas.openxmlformats.org/officeDocument/2006/relationships" ref="Q176" r:id="rId240"/>
    <hyperlink xmlns:r="http://schemas.openxmlformats.org/officeDocument/2006/relationships" ref="AG177" display="https://jira.its-sib.ru/issues/?jql=issue%20in%20(DOCCORP-22735)" r:id="rId241"/>
    <hyperlink xmlns:r="http://schemas.openxmlformats.org/officeDocument/2006/relationships" ref="AH177" display="https://jira.its-sib.ru/issues/?jql=issue%20in%20(DOCCORP-22735)" r:id="rId242"/>
    <hyperlink xmlns:r="http://schemas.openxmlformats.org/officeDocument/2006/relationships" ref="AI177" display="https://jira.its-sib.ru/issues/?jql=issue%20in%20(DOCCORP-22735)" r:id="rId243"/>
    <hyperlink xmlns:r="http://schemas.openxmlformats.org/officeDocument/2006/relationships" ref="AJ177" display="https://jira.its-sib.ru/issues/?jql=issue%20in%20(DOCCORP-22735)" r:id="rId244"/>
    <hyperlink xmlns:r="http://schemas.openxmlformats.org/officeDocument/2006/relationships" ref="H184" r:id="rId245"/>
    <hyperlink xmlns:r="http://schemas.openxmlformats.org/officeDocument/2006/relationships" ref="I184" r:id="rId246"/>
    <hyperlink xmlns:r="http://schemas.openxmlformats.org/officeDocument/2006/relationships" ref="J184" r:id="rId247"/>
    <hyperlink xmlns:r="http://schemas.openxmlformats.org/officeDocument/2006/relationships" ref="K184" r:id="rId248"/>
    <hyperlink xmlns:r="http://schemas.openxmlformats.org/officeDocument/2006/relationships" ref="L184" r:id="rId249"/>
    <hyperlink xmlns:r="http://schemas.openxmlformats.org/officeDocument/2006/relationships" ref="M184" r:id="rId250"/>
    <hyperlink xmlns:r="http://schemas.openxmlformats.org/officeDocument/2006/relationships" ref="N184" r:id="rId251"/>
    <hyperlink xmlns:r="http://schemas.openxmlformats.org/officeDocument/2006/relationships" ref="V187" display="https://jira.its-sib.ru/issues/?jql=issue%20in%20(TECHWIM-3637)" r:id="rId252"/>
    <hyperlink xmlns:r="http://schemas.openxmlformats.org/officeDocument/2006/relationships" ref="S191" r:id="rId253"/>
    <hyperlink xmlns:r="http://schemas.openxmlformats.org/officeDocument/2006/relationships" ref="T191" r:id="rId254"/>
    <hyperlink xmlns:r="http://schemas.openxmlformats.org/officeDocument/2006/relationships" ref="U191" r:id="rId255"/>
    <hyperlink xmlns:r="http://schemas.openxmlformats.org/officeDocument/2006/relationships" ref="V191" r:id="rId256"/>
    <hyperlink xmlns:r="http://schemas.openxmlformats.org/officeDocument/2006/relationships" ref="W191" r:id="rId257"/>
    <hyperlink xmlns:r="http://schemas.openxmlformats.org/officeDocument/2006/relationships" ref="X191" r:id="rId258"/>
    <hyperlink xmlns:r="http://schemas.openxmlformats.org/officeDocument/2006/relationships" ref="Y191" r:id="rId259"/>
    <hyperlink xmlns:r="http://schemas.openxmlformats.org/officeDocument/2006/relationships" ref="Z191" r:id="rId260"/>
    <hyperlink xmlns:r="http://schemas.openxmlformats.org/officeDocument/2006/relationships" ref="AA191" r:id="rId261"/>
    <hyperlink xmlns:r="http://schemas.openxmlformats.org/officeDocument/2006/relationships" ref="AB191" r:id="rId262"/>
    <hyperlink xmlns:r="http://schemas.openxmlformats.org/officeDocument/2006/relationships" ref="AG195" r:id="rId263"/>
    <hyperlink xmlns:r="http://schemas.openxmlformats.org/officeDocument/2006/relationships" ref="AH195" r:id="rId264"/>
    <hyperlink xmlns:r="http://schemas.openxmlformats.org/officeDocument/2006/relationships" ref="AI195" r:id="rId265"/>
    <hyperlink xmlns:r="http://schemas.openxmlformats.org/officeDocument/2006/relationships" ref="AJ195" r:id="rId266"/>
    <hyperlink xmlns:r="http://schemas.openxmlformats.org/officeDocument/2006/relationships" ref="H215" display="https://jira.its-sib.ru/issues/?jql=issue%20in%20(METROLOGY-47)" r:id="rId267"/>
    <hyperlink xmlns:r="http://schemas.openxmlformats.org/officeDocument/2006/relationships" ref="I215" display="https://jira.its-sib.ru/issues/?jql=issue%20in%20(METROLOGY-47)" r:id="rId268"/>
    <hyperlink xmlns:r="http://schemas.openxmlformats.org/officeDocument/2006/relationships" ref="L215" display="https://jira.its-sib.ru/issues/?jql=issue%20in%20(METROLOGY-48,METROLOGY-47)" r:id="rId269"/>
    <hyperlink xmlns:r="http://schemas.openxmlformats.org/officeDocument/2006/relationships" ref="M215" display="https://jira.its-sib.ru/issues/?jql=issue%20in%20(METROLOGY-48,METROLOGY-47)" r:id="rId270"/>
    <hyperlink xmlns:r="http://schemas.openxmlformats.org/officeDocument/2006/relationships" ref="P215" display="https://jira.its-sib.ru/issues/?jql=issue%20in%20(METROLOGY-49)" r:id="rId271"/>
    <hyperlink xmlns:r="http://schemas.openxmlformats.org/officeDocument/2006/relationships" ref="I222" r:id="rId272"/>
    <hyperlink xmlns:r="http://schemas.openxmlformats.org/officeDocument/2006/relationships" ref="H227" r:id="rId273"/>
    <hyperlink xmlns:r="http://schemas.openxmlformats.org/officeDocument/2006/relationships" ref="I227" r:id="rId274"/>
    <hyperlink xmlns:r="http://schemas.openxmlformats.org/officeDocument/2006/relationships" ref="J227" r:id="rId275"/>
    <hyperlink xmlns:r="http://schemas.openxmlformats.org/officeDocument/2006/relationships" ref="K227" r:id="rId276"/>
    <hyperlink xmlns:r="http://schemas.openxmlformats.org/officeDocument/2006/relationships" ref="L227" r:id="rId277"/>
    <hyperlink xmlns:r="http://schemas.openxmlformats.org/officeDocument/2006/relationships" ref="M227" r:id="rId278"/>
    <hyperlink xmlns:r="http://schemas.openxmlformats.org/officeDocument/2006/relationships" ref="N227" r:id="rId279"/>
    <hyperlink xmlns:r="http://schemas.openxmlformats.org/officeDocument/2006/relationships" ref="O227" r:id="rId280"/>
    <hyperlink xmlns:r="http://schemas.openxmlformats.org/officeDocument/2006/relationships" ref="P227" r:id="rId281"/>
    <hyperlink xmlns:r="http://schemas.openxmlformats.org/officeDocument/2006/relationships" ref="Q227" r:id="rId282"/>
    <hyperlink xmlns:r="http://schemas.openxmlformats.org/officeDocument/2006/relationships" ref="R227" r:id="rId283"/>
    <hyperlink xmlns:r="http://schemas.openxmlformats.org/officeDocument/2006/relationships" ref="S227" r:id="rId284"/>
    <hyperlink xmlns:r="http://schemas.openxmlformats.org/officeDocument/2006/relationships" ref="T227" r:id="rId285"/>
    <hyperlink xmlns:r="http://schemas.openxmlformats.org/officeDocument/2006/relationships" ref="U227" r:id="rId286"/>
    <hyperlink xmlns:r="http://schemas.openxmlformats.org/officeDocument/2006/relationships" ref="V227" r:id="rId287"/>
    <hyperlink xmlns:r="http://schemas.openxmlformats.org/officeDocument/2006/relationships" ref="W227" r:id="rId288"/>
    <hyperlink xmlns:r="http://schemas.openxmlformats.org/officeDocument/2006/relationships" ref="X227" r:id="rId289"/>
    <hyperlink xmlns:r="http://schemas.openxmlformats.org/officeDocument/2006/relationships" ref="Y227" r:id="rId290"/>
    <hyperlink xmlns:r="http://schemas.openxmlformats.org/officeDocument/2006/relationships" ref="Z227" r:id="rId291"/>
    <hyperlink xmlns:r="http://schemas.openxmlformats.org/officeDocument/2006/relationships" ref="AA227" r:id="rId292"/>
    <hyperlink xmlns:r="http://schemas.openxmlformats.org/officeDocument/2006/relationships" ref="AB227" r:id="rId293"/>
    <hyperlink xmlns:r="http://schemas.openxmlformats.org/officeDocument/2006/relationships" ref="AC227" r:id="rId294"/>
    <hyperlink xmlns:r="http://schemas.openxmlformats.org/officeDocument/2006/relationships" ref="AD227" r:id="rId295"/>
    <hyperlink xmlns:r="http://schemas.openxmlformats.org/officeDocument/2006/relationships" ref="AE227" r:id="rId296"/>
    <hyperlink xmlns:r="http://schemas.openxmlformats.org/officeDocument/2006/relationships" ref="AF227" r:id="rId297"/>
    <hyperlink xmlns:r="http://schemas.openxmlformats.org/officeDocument/2006/relationships" ref="AG227" r:id="rId298"/>
    <hyperlink xmlns:r="http://schemas.openxmlformats.org/officeDocument/2006/relationships" ref="AH227" r:id="rId299"/>
    <hyperlink xmlns:r="http://schemas.openxmlformats.org/officeDocument/2006/relationships" ref="AI227" r:id="rId300"/>
    <hyperlink xmlns:r="http://schemas.openxmlformats.org/officeDocument/2006/relationships" ref="AJ227" r:id="rId301"/>
    <hyperlink xmlns:r="http://schemas.openxmlformats.org/officeDocument/2006/relationships" ref="AG239" display="https://jira.its-sib.ru/issues/?jql=issue%20in%20(TECHWIM-3500)" r:id="rId302"/>
    <hyperlink xmlns:r="http://schemas.openxmlformats.org/officeDocument/2006/relationships" ref="AB242" display="https://jira.its-sib.ru/issues/?jql=issue%20in%20(TECHWIM-3696)" r:id="rId303"/>
    <hyperlink xmlns:r="http://schemas.openxmlformats.org/officeDocument/2006/relationships" ref="S245" display="https://jira.its-sib.ru/issues/?jql=issue%20in%20(TECHWIM-3599,TECHWIM-3589)" r:id="rId304"/>
    <hyperlink xmlns:r="http://schemas.openxmlformats.org/officeDocument/2006/relationships" ref="T245" display="https://jira.its-sib.ru/issues/?jql=issue%20in%20(TECHWIM-3605,TECHWIM-3599)" r:id="rId305"/>
    <hyperlink xmlns:r="http://schemas.openxmlformats.org/officeDocument/2006/relationships" ref="U245" display="https://jira.its-sib.ru/issues/?jql=issue%20in%20(TECHWIM-3605)" r:id="rId306"/>
    <hyperlink xmlns:r="http://schemas.openxmlformats.org/officeDocument/2006/relationships" ref="V245" display="https://jira.its-sib.ru/issues/?jql=issue%20in%20(TECHWIM-3605,TECHWIM-3626,DOCCORP-22660)" r:id="rId307"/>
    <hyperlink xmlns:r="http://schemas.openxmlformats.org/officeDocument/2006/relationships" ref="W245" display="https://jira.its-sib.ru/issues/?jql=issue%20in%20(TECHWIM-3605)" r:id="rId308"/>
    <hyperlink xmlns:r="http://schemas.openxmlformats.org/officeDocument/2006/relationships" ref="Z245" display="https://jira.its-sib.ru/issues/?jql=issue%20in%20(TECHWIM-3605)" r:id="rId309"/>
    <hyperlink xmlns:r="http://schemas.openxmlformats.org/officeDocument/2006/relationships" ref="AB245" display="https://jira.its-sib.ru/issues/?jql=issue%20in%20(TECHWIM-3695)" r:id="rId310"/>
    <hyperlink xmlns:r="http://schemas.openxmlformats.org/officeDocument/2006/relationships" ref="AH246" display="https://jira.its-sib.ru/issues/?jql=issue%20in%20(DOCCORP-22772)" r:id="rId311"/>
    <hyperlink xmlns:r="http://schemas.openxmlformats.org/officeDocument/2006/relationships" ref="AH247" display="https://jira.its-sib.ru/issues/?jql=issue%20in%20(TECHWIM-3717,DOCCORP-22742,TECHWIM-3717,DOCCORP-22742,TECHWIM-3500,DOCCORP-22742,TECHWIM-3500,DOCCORP-22742,TECHWIM-3500,DOCCORP-22742)" r:id="rId312"/>
    <hyperlink xmlns:r="http://schemas.openxmlformats.org/officeDocument/2006/relationships" ref="AI247" display="https://jira.its-sib.ru/issues/?jql=issue%20in%20(DOCCORP-22742)" r:id="rId313"/>
    <hyperlink xmlns:r="http://schemas.openxmlformats.org/officeDocument/2006/relationships" ref="AH248" display="https://jira.its-sib.ru/issues/?jql=issue%20in%20(DOCCORP-22742)" r:id="rId314"/>
    <hyperlink xmlns:r="http://schemas.openxmlformats.org/officeDocument/2006/relationships" ref="AI248" display="https://jira.its-sib.ru/issues/?jql=issue%20in%20(TECHWIM-3719,DOCCORP-22742,TECHWIM-3718,DOCCORP-22742,TECHWIM-3718,DOCCORP-22742)" r:id="rId315"/>
    <hyperlink xmlns:r="http://schemas.openxmlformats.org/officeDocument/2006/relationships" ref="I257" display="https://jira.its-sib.ru/issues/?jql=issue%20in%20(TECHWIM-3503)" r:id="rId316"/>
    <hyperlink xmlns:r="http://schemas.openxmlformats.org/officeDocument/2006/relationships" ref="AJ257" display="https://jira.its-sib.ru/issues/?jql=issue%20in%20(TECHWIM-3707)" r:id="rId317"/>
    <hyperlink xmlns:r="http://schemas.openxmlformats.org/officeDocument/2006/relationships" ref="AG260" display="https://jira.its-sib.ru/issues/?jql=issue%20in%20(TECHWIM-3500)" r:id="rId318"/>
    <hyperlink xmlns:r="http://schemas.openxmlformats.org/officeDocument/2006/relationships" ref="AB263" display="https://jira.its-sib.ru/issues/?jql=issue%20in%20(TECHWIM-3696,TECHWIM-3696)" r:id="rId319"/>
    <hyperlink xmlns:r="http://schemas.openxmlformats.org/officeDocument/2006/relationships" ref="H266" display="https://jira.its-sib.ru/issues/?jql=issue%20in%20(TECHWIM-3335)" r:id="rId320"/>
    <hyperlink xmlns:r="http://schemas.openxmlformats.org/officeDocument/2006/relationships" ref="I266" display="https://jira.its-sib.ru/issues/?jql=issue%20in%20(TECHWIM-3335)" r:id="rId321"/>
    <hyperlink xmlns:r="http://schemas.openxmlformats.org/officeDocument/2006/relationships" ref="L266" display="https://jira.its-sib.ru/issues/?jql=issue%20in%20(TECHWIM-3335)" r:id="rId322"/>
    <hyperlink xmlns:r="http://schemas.openxmlformats.org/officeDocument/2006/relationships" ref="M266" display="https://jira.its-sib.ru/issues/?jql=issue%20in%20(TECHWIM-3545,TECHWIM-3545,TECHWIM-3335)" r:id="rId323"/>
    <hyperlink xmlns:r="http://schemas.openxmlformats.org/officeDocument/2006/relationships" ref="N266" display="https://jira.its-sib.ru/issues/?jql=issue%20in%20(TECHWIM-3335)" r:id="rId324"/>
    <hyperlink xmlns:r="http://schemas.openxmlformats.org/officeDocument/2006/relationships" ref="S266" display="https://jira.its-sib.ru/issues/?jql=issue%20in%20(TECHWIM-3599,TECHWIM-3589,TECHWIM-3589)" r:id="rId325"/>
    <hyperlink xmlns:r="http://schemas.openxmlformats.org/officeDocument/2006/relationships" ref="T266" display="https://jira.its-sib.ru/issues/?jql=issue%20in%20(TECHWIM-3605)" r:id="rId326"/>
    <hyperlink xmlns:r="http://schemas.openxmlformats.org/officeDocument/2006/relationships" ref="U266" display="https://jira.its-sib.ru/issues/?jql=issue%20in%20(TECHWIM-3605)" r:id="rId327"/>
    <hyperlink xmlns:r="http://schemas.openxmlformats.org/officeDocument/2006/relationships" ref="V266" display="https://jira.its-sib.ru/issues/?jql=issue%20in%20(TECHWIM-3605,TECHWIM-3642,TECHWIM-3626,TECHWIM-3626,DOCCORP-22659)" r:id="rId328"/>
    <hyperlink xmlns:r="http://schemas.openxmlformats.org/officeDocument/2006/relationships" ref="W266" display="https://jira.its-sib.ru/issues/?jql=issue%20in%20(TECHWIM-3605)" r:id="rId329"/>
    <hyperlink xmlns:r="http://schemas.openxmlformats.org/officeDocument/2006/relationships" ref="Z266" display="https://jira.its-sib.ru/issues/?jql=issue%20in%20(TECHWIM-3605)" r:id="rId330"/>
    <hyperlink xmlns:r="http://schemas.openxmlformats.org/officeDocument/2006/relationships" ref="AB266" display="https://jira.its-sib.ru/issues/?jql=issue%20in%20(TECHWIM-3695,TECHWIM-3695)" r:id="rId331"/>
    <hyperlink xmlns:r="http://schemas.openxmlformats.org/officeDocument/2006/relationships" ref="AH267" display="https://jira.its-sib.ru/issues/?jql=issue%20in%20(DOCCORP-22771)" r:id="rId332"/>
    <hyperlink xmlns:r="http://schemas.openxmlformats.org/officeDocument/2006/relationships" ref="AH268" display="https://jira.its-sib.ru/issues/?jql=issue%20in%20(TECHWIM-3717,DOCCORP-22743,TECHWIM-3717,DOCCORP-22743,TECHWIM-3500,DOCCORP-22743,TECHWIM-3500,DOCCORP-22743,TECHWIM-3500,DOCCORP-22743)" r:id="rId333"/>
    <hyperlink xmlns:r="http://schemas.openxmlformats.org/officeDocument/2006/relationships" ref="AI268" display="https://jira.its-sib.ru/issues/?jql=issue%20in%20(DOCCORP-22743)" r:id="rId334"/>
    <hyperlink xmlns:r="http://schemas.openxmlformats.org/officeDocument/2006/relationships" ref="AH269" display="https://jira.its-sib.ru/issues/?jql=issue%20in%20(DOCCORP-22743)" r:id="rId335"/>
    <hyperlink xmlns:r="http://schemas.openxmlformats.org/officeDocument/2006/relationships" ref="AI269" display="https://jira.its-sib.ru/issues/?jql=issue%20in%20(TECHWIM-3719,DOCCORP-22743,TECHWIM-3719,DOCCORP-22743,TECHWIM-3718,DOCCORP-22743,TECHWIM-3718,DOCCORP-22743,TECHWIM-3718,DOCCORP-22743)" r:id="rId336"/>
    <hyperlink xmlns:r="http://schemas.openxmlformats.org/officeDocument/2006/relationships" ref="S278" display="https://jira.its-sib.ru/issues/?jql=issue%20in%20(TECHWIM-3598,TECHWIM-3592)" r:id="rId337"/>
    <hyperlink xmlns:r="http://schemas.openxmlformats.org/officeDocument/2006/relationships" ref="T278" display="https://jira.its-sib.ru/issues/?jql=issue%20in%20(TECHWIM-3605)" r:id="rId338"/>
    <hyperlink xmlns:r="http://schemas.openxmlformats.org/officeDocument/2006/relationships" ref="U278" display="https://jira.its-sib.ru/issues/?jql=issue%20in%20(TECHWIM-3605)" r:id="rId339"/>
    <hyperlink xmlns:r="http://schemas.openxmlformats.org/officeDocument/2006/relationships" ref="V278" display="https://jira.its-sib.ru/issues/?jql=issue%20in%20(TECHWIM-3605)" r:id="rId340"/>
    <hyperlink xmlns:r="http://schemas.openxmlformats.org/officeDocument/2006/relationships" ref="W278" display="https://jira.its-sib.ru/issues/?jql=issue%20in%20(TECHWIM-3605)" r:id="rId341"/>
    <hyperlink xmlns:r="http://schemas.openxmlformats.org/officeDocument/2006/relationships" ref="Z278" display="https://jira.its-sib.ru/issues/?jql=issue%20in%20(TECHWIM-3605,TECHWIM-3658,TECHWIM-3643,TECHWIM-3639,TECHWIM-3632)" r:id="rId342"/>
    <hyperlink xmlns:r="http://schemas.openxmlformats.org/officeDocument/2006/relationships" ref="AA278" display="https://jira.its-sib.ru/issues/?jql=issue%20in%20(TECHWIM-3678,TECHWIM-3658,TECHWIM-3639)" r:id="rId343"/>
    <hyperlink xmlns:r="http://schemas.openxmlformats.org/officeDocument/2006/relationships" ref="AB278" display="https://jira.its-sib.ru/issues/?jql=issue%20in%20(TECHWIM-3639)" r:id="rId344"/>
    <hyperlink xmlns:r="http://schemas.openxmlformats.org/officeDocument/2006/relationships" ref="AC278" display="https://jira.its-sib.ru/issues/?jql=issue%20in%20(TECHWIM-3639)" r:id="rId345"/>
    <hyperlink xmlns:r="http://schemas.openxmlformats.org/officeDocument/2006/relationships" ref="AG278" display="https://jira.its-sib.ru/issues/?jql=issue%20in%20(TECHWIM-3639)" r:id="rId346"/>
    <hyperlink xmlns:r="http://schemas.openxmlformats.org/officeDocument/2006/relationships" ref="AH278" display="https://jira.its-sib.ru/issues/?jql=issue%20in%20(TECHWIM-3721,TECHWIM-3639)" r:id="rId347"/>
    <hyperlink xmlns:r="http://schemas.openxmlformats.org/officeDocument/2006/relationships" ref="AJ278" display="https://jira.its-sib.ru/issues/?jql=issue%20in%20(TECHWIM-3753)" r:id="rId348"/>
    <hyperlink xmlns:r="http://schemas.openxmlformats.org/officeDocument/2006/relationships" ref="O281" display="https://jira.its-sib.ru/issues/?jql=issue%20in%20(TECHWIM-3567,TECHWIM-3566,TECHWIM-3499,TECHWIM-3378)" r:id="rId349"/>
    <hyperlink xmlns:r="http://schemas.openxmlformats.org/officeDocument/2006/relationships" ref="P281" display="https://jira.its-sib.ru/issues/?jql=issue%20in%20(TECHWIM-3378,TECHWIM-3378,TECHWIM-3378,TECHWIM-3378)" r:id="rId350"/>
    <hyperlink xmlns:r="http://schemas.openxmlformats.org/officeDocument/2006/relationships" ref="S281" display="https://jira.its-sib.ru/issues/?jql=issue%20in%20(TECHWIM-3378)" r:id="rId351"/>
    <hyperlink xmlns:r="http://schemas.openxmlformats.org/officeDocument/2006/relationships" ref="I287" display="https://jira.its-sib.ru/issues/?jql=issue%20in%20(TECHWIM-3271)" r:id="rId352"/>
    <hyperlink xmlns:r="http://schemas.openxmlformats.org/officeDocument/2006/relationships" ref="M287" display="https://jira.its-sib.ru/issues/?jql=issue%20in%20(TECHWIM-3545)" r:id="rId353"/>
    <hyperlink xmlns:r="http://schemas.openxmlformats.org/officeDocument/2006/relationships" ref="N287" display="https://jira.its-sib.ru/issues/?jql=issue%20in%20(TECHWIM-3551)" r:id="rId354"/>
    <hyperlink xmlns:r="http://schemas.openxmlformats.org/officeDocument/2006/relationships" ref="S287" display="https://jira.its-sib.ru/issues/?jql=issue%20in%20(TECHWIM-3600)" r:id="rId355"/>
    <hyperlink xmlns:r="http://schemas.openxmlformats.org/officeDocument/2006/relationships" ref="T287" display="https://jira.its-sib.ru/issues/?jql=issue%20in%20(TECHWIM-3605)" r:id="rId356"/>
    <hyperlink xmlns:r="http://schemas.openxmlformats.org/officeDocument/2006/relationships" ref="U287" display="https://jira.its-sib.ru/issues/?jql=issue%20in%20(TECHWIM-3605)" r:id="rId357"/>
    <hyperlink xmlns:r="http://schemas.openxmlformats.org/officeDocument/2006/relationships" ref="Z287" display="https://jira.its-sib.ru/issues/?jql=issue%20in%20(TECHWIM-3605)" r:id="rId358"/>
    <hyperlink xmlns:r="http://schemas.openxmlformats.org/officeDocument/2006/relationships" ref="AA287" display="https://jira.its-sib.ru/issues/?jql=issue%20in%20(TECHWIM-3679,TECHWIM-3627,TECHWIM-3562)" r:id="rId359"/>
    <hyperlink xmlns:r="http://schemas.openxmlformats.org/officeDocument/2006/relationships" ref="AB287" display="https://jira.its-sib.ru/issues/?jql=issue%20in%20(TECHWIM-3698,TECHWIM-3679,TECHWIM-3627,TECHWIM-3562)" r:id="rId360"/>
    <hyperlink xmlns:r="http://schemas.openxmlformats.org/officeDocument/2006/relationships" ref="AC287" display="https://jira.its-sib.ru/issues/?jql=issue%20in%20(TECHWIM-3679,TECHWIM-3627,TECHWIM-3562)" r:id="rId361"/>
    <hyperlink xmlns:r="http://schemas.openxmlformats.org/officeDocument/2006/relationships" ref="AG287" display="https://jira.its-sib.ru/issues/?jql=issue%20in%20(TECHWIM-3679,TECHWIM-3627,TECHWIM-3562)" r:id="rId362"/>
    <hyperlink xmlns:r="http://schemas.openxmlformats.org/officeDocument/2006/relationships" ref="V288" display="https://jira.its-sib.ru/issues/?jql=issue%20in%20(DOCCORP-22644)" r:id="rId363"/>
    <hyperlink xmlns:r="http://schemas.openxmlformats.org/officeDocument/2006/relationships" ref="W288" display="https://jira.its-sib.ru/issues/?jql=issue%20in%20(DOCCORP-22644)" r:id="rId364"/>
    <hyperlink xmlns:r="http://schemas.openxmlformats.org/officeDocument/2006/relationships" ref="V289" display="https://jira.its-sib.ru/issues/?jql=issue%20in%20(TECHWIM-3634,DOCCORP-22644,TECHWIM-3605,DOCCORP-22644)" r:id="rId365"/>
    <hyperlink xmlns:r="http://schemas.openxmlformats.org/officeDocument/2006/relationships" ref="W289" display="https://jira.its-sib.ru/issues/?jql=issue%20in%20(TECHWIM-3605,DOCCORP-22644)" r:id="rId366"/>
    <hyperlink xmlns:r="http://schemas.openxmlformats.org/officeDocument/2006/relationships" ref="AH289" display="https://jira.its-sib.ru/issues/?jql=issue%20in%20(TECHWIM-3679,DOCCORP-22760,TECHWIM-3627,DOCCORP-22760,TECHWIM-3562,DOCCORP-22760)" r:id="rId367"/>
    <hyperlink xmlns:r="http://schemas.openxmlformats.org/officeDocument/2006/relationships" ref="AI289" display="https://jira.its-sib.ru/issues/?jql=issue%20in%20(TECHWIM-3721,DOCCORP-22760,TECHWIM-3650,DOCCORP-22760,TECHWIM-3565,DOCCORP-22760,TECHWIM-3562,DOCCORP-22760,TECHWIM-3561,DOCCORP-22760)" r:id="rId368"/>
    <hyperlink xmlns:r="http://schemas.openxmlformats.org/officeDocument/2006/relationships" ref="AJ289" display="https://jira.its-sib.ru/issues/?jql=issue%20in%20(TECHWIM-3742,DOCCORP-22760,TECHWIM-3564,DOCCORP-22760)" r:id="rId369"/>
    <hyperlink xmlns:r="http://schemas.openxmlformats.org/officeDocument/2006/relationships" ref="O292" display="https://jira.its-sib.ru/issues/?jql=issue%20in%20(TECHWIM-3567,TECHWIM-3566,TECHWIM-3499,TECHWIM-3499,TECHWIM-3378)" r:id="rId370"/>
    <hyperlink xmlns:r="http://schemas.openxmlformats.org/officeDocument/2006/relationships" ref="P292" display="https://jira.its-sib.ru/issues/?jql=issue%20in%20(TECHWIM-3378,TECHWIM-3378,TECHWIM-3378,TECHWIM-3378)" r:id="rId371"/>
    <hyperlink xmlns:r="http://schemas.openxmlformats.org/officeDocument/2006/relationships" ref="S292" display="https://jira.its-sib.ru/issues/?jql=issue%20in%20(TECHWIM-3378)" r:id="rId372"/>
    <hyperlink xmlns:r="http://schemas.openxmlformats.org/officeDocument/2006/relationships" ref="I298" display="https://jira.its-sib.ru/issues/?jql=issue%20in%20(TECHWIM-3271)" r:id="rId373"/>
    <hyperlink xmlns:r="http://schemas.openxmlformats.org/officeDocument/2006/relationships" ref="M298" display="https://jira.its-sib.ru/issues/?jql=issue%20in%20(TECHWIM-3545)" r:id="rId374"/>
    <hyperlink xmlns:r="http://schemas.openxmlformats.org/officeDocument/2006/relationships" ref="N298" display="https://jira.its-sib.ru/issues/?jql=issue%20in%20(TECHWIM-3552,TECHWIM-3551,TECHWIM-3551,TECHWIM-3551)" r:id="rId375"/>
    <hyperlink xmlns:r="http://schemas.openxmlformats.org/officeDocument/2006/relationships" ref="S298" display="https://jira.its-sib.ru/issues/?jql=issue%20in%20(TECHWIM-3600,TECHWIM-3600,TECHWIM-3594,TECHWIM-3590)" r:id="rId376"/>
    <hyperlink xmlns:r="http://schemas.openxmlformats.org/officeDocument/2006/relationships" ref="T298" display="https://jira.its-sib.ru/issues/?jql=issue%20in%20(TECHWIM-3605)" r:id="rId377"/>
    <hyperlink xmlns:r="http://schemas.openxmlformats.org/officeDocument/2006/relationships" ref="U298" display="https://jira.its-sib.ru/issues/?jql=issue%20in%20(TECHWIM-3605)" r:id="rId378"/>
    <hyperlink xmlns:r="http://schemas.openxmlformats.org/officeDocument/2006/relationships" ref="Z298" display="https://jira.its-sib.ru/issues/?jql=issue%20in%20(TECHWIM-3605,TECHWIM-3605,TECHWIM-3605)" r:id="rId379"/>
    <hyperlink xmlns:r="http://schemas.openxmlformats.org/officeDocument/2006/relationships" ref="AA298" display="https://jira.its-sib.ru/issues/?jql=issue%20in%20(TECHWIM-3679,TECHWIM-3627,TECHWIM-3562)" r:id="rId380"/>
    <hyperlink xmlns:r="http://schemas.openxmlformats.org/officeDocument/2006/relationships" ref="AB298" display="https://jira.its-sib.ru/issues/?jql=issue%20in%20(TECHWIM-3698,TECHWIM-3698,TECHWIM-3679,TECHWIM-3627,TECHWIM-3562)" r:id="rId381"/>
    <hyperlink xmlns:r="http://schemas.openxmlformats.org/officeDocument/2006/relationships" ref="AC298" display="https://jira.its-sib.ru/issues/?jql=issue%20in%20(TECHWIM-3679,TECHWIM-3627,TECHWIM-3562)" r:id="rId382"/>
    <hyperlink xmlns:r="http://schemas.openxmlformats.org/officeDocument/2006/relationships" ref="AG298" display="https://jira.its-sib.ru/issues/?jql=issue%20in%20(TECHWIM-3679,TECHWIM-3627,TECHWIM-3562)" r:id="rId383"/>
    <hyperlink xmlns:r="http://schemas.openxmlformats.org/officeDocument/2006/relationships" ref="V299" display="https://jira.its-sib.ru/issues/?jql=issue%20in%20(TECHWIM-3634,DOCCORP-22645,TECHWIM-3605,DOCCORP-22645)" r:id="rId384"/>
    <hyperlink xmlns:r="http://schemas.openxmlformats.org/officeDocument/2006/relationships" ref="W299" display="https://jira.its-sib.ru/issues/?jql=issue%20in%20(TECHWIM-3605,DOCCORP-22645)" r:id="rId385"/>
    <hyperlink xmlns:r="http://schemas.openxmlformats.org/officeDocument/2006/relationships" ref="AH299" display="https://jira.its-sib.ru/issues/?jql=issue%20in%20(TECHWIM-3679,DOCCORP-22750,TECHWIM-3627,DOCCORP-22750,TECHWIM-3562,DOCCORP-22750)" r:id="rId386"/>
    <hyperlink xmlns:r="http://schemas.openxmlformats.org/officeDocument/2006/relationships" ref="AI299" display="https://jira.its-sib.ru/issues/?jql=issue%20in%20(TECHWIM-3721,DOCCORP-22750,TECHWIM-3721,DOCCORP-22750,TECHWIM-3650,DOCCORP-22750,TECHWIM-3650,DOCCORP-22750,TECHWIM-3565,DOCCORP-22750,TECHWIM-3565,DOCCORP-22750,TECHWIM-3562,DOCCORP-22750,TECHWIM-3562,DOCCORP-22750,TECHWIM-3561,DOCCORP-22750,TECHWIM-3561,DOCCORP-22750)" r:id="rId387"/>
    <hyperlink xmlns:r="http://schemas.openxmlformats.org/officeDocument/2006/relationships" ref="AJ299" display="https://jira.its-sib.ru/issues/?jql=issue%20in%20(TECHWIM-3742,DOCCORP-22750,TECHWIM-3564,DOCCORP-22750,TECHWIM-3564,DOCCORP-22750)" r:id="rId388"/>
    <hyperlink xmlns:r="http://schemas.openxmlformats.org/officeDocument/2006/relationships" ref="H307" display="https://jira.its-sib.ru/issues/?jql=issue%20in%20(TECHWIM-3498)" r:id="rId389"/>
    <hyperlink xmlns:r="http://schemas.openxmlformats.org/officeDocument/2006/relationships" ref="I307" display="https://jira.its-sib.ru/issues/?jql=issue%20in%20(TECHWIM-3498)" r:id="rId390"/>
    <hyperlink xmlns:r="http://schemas.openxmlformats.org/officeDocument/2006/relationships" ref="L307" display="https://jira.its-sib.ru/issues/?jql=issue%20in%20(TECHWIM-3519)" r:id="rId391"/>
    <hyperlink xmlns:r="http://schemas.openxmlformats.org/officeDocument/2006/relationships" ref="O307" display="https://jira.its-sib.ru/issues/?jql=issue%20in%20(TECHWIM-3544,TECHWIM-2925)" r:id="rId392"/>
    <hyperlink xmlns:r="http://schemas.openxmlformats.org/officeDocument/2006/relationships" ref="P307" display="https://jira.its-sib.ru/issues/?jql=issue%20in%20(TECHWIM-3556,TECHWIM-3544,TECHWIM-2925)" r:id="rId393"/>
    <hyperlink xmlns:r="http://schemas.openxmlformats.org/officeDocument/2006/relationships" ref="S307" display="https://jira.its-sib.ru/issues/?jql=issue%20in%20(TECHWIM-3556)" r:id="rId394"/>
    <hyperlink xmlns:r="http://schemas.openxmlformats.org/officeDocument/2006/relationships" ref="T307" display="https://jira.its-sib.ru/issues/?jql=issue%20in%20(TECHWIM-3556)" r:id="rId395"/>
    <hyperlink xmlns:r="http://schemas.openxmlformats.org/officeDocument/2006/relationships" ref="U307" display="https://jira.its-sib.ru/issues/?jql=issue%20in%20(TECHWIM-3616,TECHWIM-3614,TECHWIM-3556)" r:id="rId396"/>
    <hyperlink xmlns:r="http://schemas.openxmlformats.org/officeDocument/2006/relationships" ref="AC307" display="https://jira.its-sib.ru/issues/?jql=issue%20in%20(TECHWIM-2572)" r:id="rId397"/>
    <hyperlink xmlns:r="http://schemas.openxmlformats.org/officeDocument/2006/relationships" ref="AH308" display="https://jira.its-sib.ru/issues/?jql=issue%20in%20(TECHWIM-3723,TECHWIM-3722)" r:id="rId398"/>
    <hyperlink xmlns:r="http://schemas.openxmlformats.org/officeDocument/2006/relationships" ref="AI308" r:id="rId399"/>
    <hyperlink xmlns:r="http://schemas.openxmlformats.org/officeDocument/2006/relationships" ref="H311" r:id="rId400"/>
    <hyperlink xmlns:r="http://schemas.openxmlformats.org/officeDocument/2006/relationships" ref="I311" r:id="rId401"/>
    <hyperlink xmlns:r="http://schemas.openxmlformats.org/officeDocument/2006/relationships" ref="J311" r:id="rId402"/>
    <hyperlink xmlns:r="http://schemas.openxmlformats.org/officeDocument/2006/relationships" ref="K311" r:id="rId403"/>
    <hyperlink xmlns:r="http://schemas.openxmlformats.org/officeDocument/2006/relationships" ref="L311" r:id="rId404"/>
    <hyperlink xmlns:r="http://schemas.openxmlformats.org/officeDocument/2006/relationships" ref="M311" r:id="rId405"/>
    <hyperlink xmlns:r="http://schemas.openxmlformats.org/officeDocument/2006/relationships" ref="N311" r:id="rId406"/>
    <hyperlink xmlns:r="http://schemas.openxmlformats.org/officeDocument/2006/relationships" ref="O311" r:id="rId407"/>
    <hyperlink xmlns:r="http://schemas.openxmlformats.org/officeDocument/2006/relationships" ref="P311" r:id="rId408"/>
    <hyperlink xmlns:r="http://schemas.openxmlformats.org/officeDocument/2006/relationships" ref="Q311" r:id="rId409"/>
    <hyperlink xmlns:r="http://schemas.openxmlformats.org/officeDocument/2006/relationships" ref="R311" r:id="rId410"/>
    <hyperlink xmlns:r="http://schemas.openxmlformats.org/officeDocument/2006/relationships" ref="S311" r:id="rId411"/>
    <hyperlink xmlns:r="http://schemas.openxmlformats.org/officeDocument/2006/relationships" ref="T311" r:id="rId412"/>
    <hyperlink xmlns:r="http://schemas.openxmlformats.org/officeDocument/2006/relationships" ref="U311" r:id="rId413"/>
    <hyperlink xmlns:r="http://schemas.openxmlformats.org/officeDocument/2006/relationships" ref="V312" display="https://jira.its-sib.ru/issues/?jql=issue%20in%20(TECHWIM-3543)" r:id="rId414"/>
    <hyperlink xmlns:r="http://schemas.openxmlformats.org/officeDocument/2006/relationships" ref="W312" display="https://jira.its-sib.ru/issues/?jql=issue%20in%20(TECHWIM-3543)" r:id="rId415"/>
    <hyperlink xmlns:r="http://schemas.openxmlformats.org/officeDocument/2006/relationships" ref="AC312" display="https://jira.its-sib.ru/issues/?jql=issue%20in%20(TECHWIM-2572)" r:id="rId416"/>
    <hyperlink xmlns:r="http://schemas.openxmlformats.org/officeDocument/2006/relationships" ref="AG312" display="https://jira.its-sib.ru/issues/?jql=issue%20in%20(TECHWIM-3708)" r:id="rId417"/>
    <hyperlink xmlns:r="http://schemas.openxmlformats.org/officeDocument/2006/relationships" ref="H317" display="https://jira.its-sib.ru/issues/?jql=issue%20in%20(TECHWIM-3498)" r:id="rId418"/>
    <hyperlink xmlns:r="http://schemas.openxmlformats.org/officeDocument/2006/relationships" ref="I317" display="https://jira.its-sib.ru/issues/?jql=issue%20in%20(TECHWIM-3498)" r:id="rId419"/>
    <hyperlink xmlns:r="http://schemas.openxmlformats.org/officeDocument/2006/relationships" ref="L317" display="https://jira.its-sib.ru/issues/?jql=issue%20in%20(TECHWIM-3519)" r:id="rId420"/>
    <hyperlink xmlns:r="http://schemas.openxmlformats.org/officeDocument/2006/relationships" ref="O317" display="https://jira.its-sib.ru/issues/?jql=issue%20in%20(TECHWIM-3544,TECHWIM-2925)" r:id="rId421"/>
    <hyperlink xmlns:r="http://schemas.openxmlformats.org/officeDocument/2006/relationships" ref="P317" display="https://jira.its-sib.ru/issues/?jql=issue%20in%20(TECHWIM-3556,TECHWIM-3544,TECHWIM-2925)" r:id="rId422"/>
    <hyperlink xmlns:r="http://schemas.openxmlformats.org/officeDocument/2006/relationships" ref="S317" display="https://jira.its-sib.ru/issues/?jql=issue%20in%20(TECHWIM-3556)" r:id="rId423"/>
    <hyperlink xmlns:r="http://schemas.openxmlformats.org/officeDocument/2006/relationships" ref="T317" display="https://jira.its-sib.ru/issues/?jql=issue%20in%20(TECHWIM-3556)" r:id="rId424"/>
    <hyperlink xmlns:r="http://schemas.openxmlformats.org/officeDocument/2006/relationships" ref="U317" display="https://jira.its-sib.ru/issues/?jql=issue%20in%20(TECHWIM-3616,TECHWIM-3614,TECHWIM-3556)" r:id="rId425"/>
    <hyperlink xmlns:r="http://schemas.openxmlformats.org/officeDocument/2006/relationships" ref="V317" display="https://jira.its-sib.ru/issues/?jql=issue%20in%20(TECHWIM-3543)" r:id="rId426"/>
    <hyperlink xmlns:r="http://schemas.openxmlformats.org/officeDocument/2006/relationships" ref="W317" display="https://jira.its-sib.ru/issues/?jql=issue%20in%20(TECHWIM-3543)" r:id="rId427"/>
    <hyperlink xmlns:r="http://schemas.openxmlformats.org/officeDocument/2006/relationships" ref="AG317" display="https://jira.its-sib.ru/issues/?jql=issue%20in%20(TECHWIM-3708)" r:id="rId428"/>
    <hyperlink xmlns:r="http://schemas.openxmlformats.org/officeDocument/2006/relationships" ref="AH318" display="https://jira.its-sib.ru/issues/?jql=issue%20in%20(TECHWIM-3723,TECHWIM-3722)" r:id="rId429"/>
    <hyperlink xmlns:r="http://schemas.openxmlformats.org/officeDocument/2006/relationships" ref="AI318" r:id="rId430"/>
    <hyperlink xmlns:r="http://schemas.openxmlformats.org/officeDocument/2006/relationships" ref="AA324" display="https://jira.its-sib.ru/issues/?jql=issue%20in%20(TECHWIM-3838,TECHWIM-3838,DOCCORP-22725)" r:id="rId431"/>
    <hyperlink xmlns:r="http://schemas.openxmlformats.org/officeDocument/2006/relationships" ref="AA325" display="https://jira.its-sib.ru/issues/?jql=issue%20in%20(TECHWIM-3838,TECHWIM-3838,DOCCORP-22725)" r:id="rId432"/>
    <hyperlink xmlns:r="http://schemas.openxmlformats.org/officeDocument/2006/relationships" ref="H329" display="https://jira.its-sib.ru/issues/?jql=issue%20in%20(TECHWIM-3281,TECHWIM-3365,TECHWIM-3304,TECHWIM-3209,TECHWIM-3124,TECHWIM-2717,TECHWIM-2244,TECHITS-1445)" r:id="rId433"/>
    <hyperlink xmlns:r="http://schemas.openxmlformats.org/officeDocument/2006/relationships" ref="I329" display="https://jira.its-sib.ru/issues/?jql=issue%20in%20(TECHWIM-2717,TECHWIM-2244,TECHITS-1445)" r:id="rId434"/>
    <hyperlink xmlns:r="http://schemas.openxmlformats.org/officeDocument/2006/relationships" ref="L329" display="https://jira.its-sib.ru/issues/?jql=issue%20in%20(TECHWIM-2655,TECHWIM-3451,TECHWIM-3435,TECHWIM-2717,TECHWIM-2244,TECHITS-1445)" r:id="rId435"/>
    <hyperlink xmlns:r="http://schemas.openxmlformats.org/officeDocument/2006/relationships" ref="M329" display="https://jira.its-sib.ru/issues/?jql=issue%20in%20(TECHWIM-3451,TECHWIM-2717,TECHWIM-2244,TECHITS-1445)" r:id="rId436"/>
    <hyperlink xmlns:r="http://schemas.openxmlformats.org/officeDocument/2006/relationships" ref="N329" display="https://jira.its-sib.ru/issues/?jql=issue%20in%20(TECHWIM-3451,TECHWIM-2717,TECHWIM-2244,TECHITS-1445)" r:id="rId437"/>
    <hyperlink xmlns:r="http://schemas.openxmlformats.org/officeDocument/2006/relationships" ref="O329" display="https://jira.its-sib.ru/issues/?jql=issue%20in%20(TECHWIM-3451,TECHWIM-2717,TECHWIM-2244,TECHITS-1445)" r:id="rId438"/>
    <hyperlink xmlns:r="http://schemas.openxmlformats.org/officeDocument/2006/relationships" ref="P329" display="https://jira.its-sib.ru/issues/?jql=issue%20in%20(TECHWIM-3451,TECHWIM-2717,TECHWIM-2244,TECHITS-1445)" r:id="rId439"/>
    <hyperlink xmlns:r="http://schemas.openxmlformats.org/officeDocument/2006/relationships" ref="S329" display="https://jira.its-sib.ru/issues/?jql=issue%20in%20(TECHWIM-2657,TECHWIM-3569,TECHWIM-3451,TECHWIM-3435,TECHWIM-2717,TECHWIM-2244,TECHITS-1445)" r:id="rId440"/>
    <hyperlink xmlns:r="http://schemas.openxmlformats.org/officeDocument/2006/relationships" ref="T329" display="https://jira.its-sib.ru/issues/?jql=issue%20in%20(TECHWIM-2657,TECHWIM-3451,TECHWIM-3435,TECHWIM-2717,TECHWIM-2244,TECHITS-1445)" r:id="rId441"/>
    <hyperlink xmlns:r="http://schemas.openxmlformats.org/officeDocument/2006/relationships" ref="U329" display="https://jira.its-sib.ru/issues/?jql=issue%20in%20(TECHWIM-2657,TECHWIM-3580,TECHWIM-3451,TECHWIM-3435,TECHWIM-2717,TECHWIM-2244,TECHITS-1445)" r:id="rId442"/>
    <hyperlink xmlns:r="http://schemas.openxmlformats.org/officeDocument/2006/relationships" ref="V329" display="https://jira.its-sib.ru/issues/?jql=issue%20in%20(TECHWIM-3580,TECHWIM-3451,TECHWIM-3435,TECHWIM-2717,TECHWIM-2244,TECHITS-1445)" r:id="rId443"/>
    <hyperlink xmlns:r="http://schemas.openxmlformats.org/officeDocument/2006/relationships" ref="W329" display="https://jira.its-sib.ru/issues/?jql=issue%20in%20(TECHWIM-3580,TECHWIM-3451,TECHWIM-3435,TECHWIM-2717,TECHWIM-2244,TECHITS-1445)" r:id="rId444"/>
    <hyperlink xmlns:r="http://schemas.openxmlformats.org/officeDocument/2006/relationships" ref="Z329" display="https://jira.its-sib.ru/issues/?jql=issue%20in%20(TECHWIM-3622,TECHWIM-3608,TECHWIM-3580,TECHWIM-3580,TECHWIM-3664,TECHWIM-3644,TECHWIM-3638,TECHWIM-3607,TECHWIM-3606,TECHWIM-3597,TECHWIM-3451,TECHWIM-3435,TECHWIM-2717,TECHWIM-2244,TECHITS-1617,TECHITS-1445)" r:id="rId445"/>
    <hyperlink xmlns:r="http://schemas.openxmlformats.org/officeDocument/2006/relationships" ref="AA329" display="https://jira.its-sib.ru/issues/?jql=issue%20in%20(TECHWIM-3608,TECHWIM-3664,TECHWIM-3607,TECHWIM-3606,TECHWIM-3597,TECHWIM-3691,DOCCORP-22714,TECHWIM-2653,DOCCORP-22714,TECHWIM-3664,DOCCORP-22714,TECHWIM-3607,DOCCORP-22714,TECHWIM-3606,DOCCORP-22714)" r:id="rId446"/>
    <hyperlink xmlns:r="http://schemas.openxmlformats.org/officeDocument/2006/relationships" ref="AB329" display="https://jira.its-sib.ru/issues/?jql=issue%20in%20(TECHWIM-3691,TECHWIM-3608,TECHWIM-3597,TECHWIM-2653,TECHWIM-3664,TECHWIM-3607,TECHWIM-3606)" r:id="rId447"/>
    <hyperlink xmlns:r="http://schemas.openxmlformats.org/officeDocument/2006/relationships" ref="AC329" display="https://jira.its-sib.ru/issues/?jql=issue%20in%20(TECHWIM-3691,TECHWIM-3597,TECHWIM-2653,TECHWIM-3664,TECHWIM-3607,TECHWIM-3606)" r:id="rId448"/>
    <hyperlink xmlns:r="http://schemas.openxmlformats.org/officeDocument/2006/relationships" ref="AG329" display="https://jira.its-sib.ru/issues/?jql=issue%20in%20(TECHWIM-3691,TECHWIM-3597,TECHWIM-2653,TECHWIM-2653,TECHWIM-3664,TECHWIM-3607,TECHWIM-3606)" r:id="rId449"/>
    <hyperlink xmlns:r="http://schemas.openxmlformats.org/officeDocument/2006/relationships" ref="AH330" display="https://jira.its-sib.ru/issues/?jql=issue%20in%20(DOCCORP-22713)" r:id="rId450"/>
    <hyperlink xmlns:r="http://schemas.openxmlformats.org/officeDocument/2006/relationships" ref="AI330" display="https://jira.its-sib.ru/issues/?jql=issue%20in%20(DOCCORP-22713)" r:id="rId451"/>
    <hyperlink xmlns:r="http://schemas.openxmlformats.org/officeDocument/2006/relationships" ref="AJ330" display="https://jira.its-sib.ru/issues/?jql=issue%20in%20(DOCCORP-22713)" r:id="rId452"/>
    <hyperlink xmlns:r="http://schemas.openxmlformats.org/officeDocument/2006/relationships" ref="AG332" r:id="rId453"/>
    <hyperlink xmlns:r="http://schemas.openxmlformats.org/officeDocument/2006/relationships" ref="AH332" r:id="rId454"/>
    <hyperlink xmlns:r="http://schemas.openxmlformats.org/officeDocument/2006/relationships" ref="AI332" r:id="rId455"/>
    <hyperlink xmlns:r="http://schemas.openxmlformats.org/officeDocument/2006/relationships" ref="AJ332" r:id="rId456"/>
    <hyperlink xmlns:r="http://schemas.openxmlformats.org/officeDocument/2006/relationships" ref="H333" display="https://jira.its-sib.ru/issues/?jql=issue%20in%20(TECHWIM-3322)" r:id="rId457"/>
    <hyperlink xmlns:r="http://schemas.openxmlformats.org/officeDocument/2006/relationships" ref="I333" display="https://jira.its-sib.ru/issues/?jql=issue%20in%20(TECHWIM-3322)" r:id="rId458"/>
    <hyperlink xmlns:r="http://schemas.openxmlformats.org/officeDocument/2006/relationships" ref="L333" display="https://jira.its-sib.ru/issues/?jql=issue%20in%20(TECHWIM-3322)" r:id="rId459"/>
    <hyperlink xmlns:r="http://schemas.openxmlformats.org/officeDocument/2006/relationships" ref="H334" display="https://jira.its-sib.ru/issues/?jql=issue%20in%20(TECHWIM-3490,TECHWIM-3451,TECHWIM-3448,TECHWIM-3435,TECHWIM-3427,TECHWIM-3331,TECHWIM-3321,TECHWIM-2720,TECHWIM-2706,TECHWIM-2657)" r:id="rId460"/>
    <hyperlink xmlns:r="http://schemas.openxmlformats.org/officeDocument/2006/relationships" ref="I334" display="https://jira.its-sib.ru/issues/?jql=issue%20in%20(TECHWIM-3490,TECHWIM-3451,TECHWIM-3448,TECHWIM-3435,TECHWIM-3427,TECHWIM-3331,TECHWIM-3321,TECHWIM-2720,TECHWIM-2706,TECHWIM-2657)" r:id="rId461"/>
    <hyperlink xmlns:r="http://schemas.openxmlformats.org/officeDocument/2006/relationships" ref="L334" display="https://jira.its-sib.ru/issues/?jql=issue%20in%20(TECHWIM-3490,TECHWIM-3451,TECHWIM-3448,TECHWIM-3435,TECHWIM-3427,TECHWIM-3331,TECHWIM-3321,TECHWIM-2720,TECHWIM-2706,TECHWIM-2657)" r:id="rId462"/>
    <hyperlink xmlns:r="http://schemas.openxmlformats.org/officeDocument/2006/relationships" ref="M334" display="https://jira.its-sib.ru/issues/?jql=issue%20in%20(TECHWIM-3427,TECHWIM-2706,TECHWIM-2657)" r:id="rId463"/>
    <hyperlink xmlns:r="http://schemas.openxmlformats.org/officeDocument/2006/relationships" ref="N334" display="https://jira.its-sib.ru/issues/?jql=issue%20in%20(TECHWIM-2657)" r:id="rId464"/>
    <hyperlink xmlns:r="http://schemas.openxmlformats.org/officeDocument/2006/relationships" ref="O334" display="https://jira.its-sib.ru/issues/?jql=issue%20in%20(TECHWIM-2657)" r:id="rId465"/>
    <hyperlink xmlns:r="http://schemas.openxmlformats.org/officeDocument/2006/relationships" ref="H338" display="https://jira.its-sib.ru/issues/?jql=issue%20in%20(TECHWIM-3418,TECHWIM-3281)" r:id="rId466"/>
    <hyperlink xmlns:r="http://schemas.openxmlformats.org/officeDocument/2006/relationships" ref="I338" display="https://jira.its-sib.ru/issues/?jql=issue%20in%20(TECHWIM-3418)" r:id="rId467"/>
    <hyperlink xmlns:r="http://schemas.openxmlformats.org/officeDocument/2006/relationships" ref="L338" display="https://jira.its-sib.ru/issues/?jql=issue%20in%20(TECHWIM-2655)" r:id="rId468"/>
    <hyperlink xmlns:r="http://schemas.openxmlformats.org/officeDocument/2006/relationships" ref="S338" display="https://jira.its-sib.ru/issues/?jql=issue%20in%20(TECHWIM-3569,TECHWIM-3568)" r:id="rId469"/>
    <hyperlink xmlns:r="http://schemas.openxmlformats.org/officeDocument/2006/relationships" ref="T338" display="https://jira.its-sib.ru/issues/?jql=issue%20in%20(TECHWIM-3569,TECHWIM-3568)" r:id="rId470"/>
    <hyperlink xmlns:r="http://schemas.openxmlformats.org/officeDocument/2006/relationships" ref="U338" display="https://jira.its-sib.ru/issues/?jql=issue%20in%20(TECHWIM-3569,TECHWIM-3568)" r:id="rId471"/>
    <hyperlink xmlns:r="http://schemas.openxmlformats.org/officeDocument/2006/relationships" ref="Z338" display="https://jira.its-sib.ru/issues/?jql=issue%20in%20(TECHWIM-3580)" r:id="rId472"/>
    <hyperlink xmlns:r="http://schemas.openxmlformats.org/officeDocument/2006/relationships" ref="AA338" display="https://jira.its-sib.ru/issues/?jql=issue%20in%20(TECHWIM-3675,DOCCORP-22715)" r:id="rId473"/>
    <hyperlink xmlns:r="http://schemas.openxmlformats.org/officeDocument/2006/relationships" ref="AH339" display="https://jira.its-sib.ru/issues/?jql=issue%20in%20(DOCCORP-22712)" r:id="rId474"/>
    <hyperlink xmlns:r="http://schemas.openxmlformats.org/officeDocument/2006/relationships" ref="AI339" display="https://jira.its-sib.ru/issues/?jql=issue%20in%20(DOCCORP-22712)" r:id="rId475"/>
    <hyperlink xmlns:r="http://schemas.openxmlformats.org/officeDocument/2006/relationships" ref="AJ339" display="https://jira.its-sib.ru/issues/?jql=issue%20in%20(DOCCORP-22712)" r:id="rId476"/>
    <hyperlink xmlns:r="http://schemas.openxmlformats.org/officeDocument/2006/relationships" ref="S342" display="https://jira.its-sib.ru/issues/?jql=issue%20in%20(DOCCORP-22528)" r:id="rId477"/>
    <hyperlink xmlns:r="http://schemas.openxmlformats.org/officeDocument/2006/relationships" ref="T342" display="https://jira.its-sib.ru/issues/?jql=issue%20in%20(DOCCORP-22528)" r:id="rId478"/>
    <hyperlink xmlns:r="http://schemas.openxmlformats.org/officeDocument/2006/relationships" ref="U342" display="https://jira.its-sib.ru/issues/?jql=issue%20in%20(DOCCORP-22528)" r:id="rId479"/>
    <hyperlink xmlns:r="http://schemas.openxmlformats.org/officeDocument/2006/relationships" ref="H344" r:id="rId480"/>
    <hyperlink xmlns:r="http://schemas.openxmlformats.org/officeDocument/2006/relationships" ref="I344" r:id="rId481"/>
    <hyperlink xmlns:r="http://schemas.openxmlformats.org/officeDocument/2006/relationships" ref="L352" display="https://jira.its-sib.ru/issues/?jql=issue%20in%20(TECHWIM-3537)" r:id="rId482"/>
    <hyperlink xmlns:r="http://schemas.openxmlformats.org/officeDocument/2006/relationships" ref="H355" display="https://jira.its-sib.ru/issues/?jql=issue%20in%20(TECHWIM-3479,TECHWIM-3429)" r:id="rId483"/>
    <hyperlink xmlns:r="http://schemas.openxmlformats.org/officeDocument/2006/relationships" ref="I355" display="https://jira.its-sib.ru/issues/?jql=issue%20in%20(TECHWIM-3511,TECHWIM-3429)" r:id="rId484"/>
    <hyperlink xmlns:r="http://schemas.openxmlformats.org/officeDocument/2006/relationships" ref="L355" display="https://jira.its-sib.ru/issues/?jql=issue%20in%20(TECHWIM-3522,TECHWIM-3429)" r:id="rId485"/>
    <hyperlink xmlns:r="http://schemas.openxmlformats.org/officeDocument/2006/relationships" ref="M355" display="https://jira.its-sib.ru/issues/?jql=issue%20in%20(TECHWIM-3541,TECHWIM-3429)" r:id="rId486"/>
    <hyperlink xmlns:r="http://schemas.openxmlformats.org/officeDocument/2006/relationships" ref="V355" display="https://jira.its-sib.ru/issues/?jql=issue%20in%20(TECHWIM-3630)" r:id="rId487"/>
    <hyperlink xmlns:r="http://schemas.openxmlformats.org/officeDocument/2006/relationships" ref="Z355" display="https://jira.its-sib.ru/issues/?jql=issue%20in%20(TECHWIM-3657,TECHWIM-3653)" r:id="rId488"/>
    <hyperlink xmlns:r="http://schemas.openxmlformats.org/officeDocument/2006/relationships" ref="AH355" display="https://jira.its-sib.ru/issues/?jql=issue%20in%20(TECHWIM-3726)" r:id="rId489"/>
    <hyperlink xmlns:r="http://schemas.openxmlformats.org/officeDocument/2006/relationships" ref="AI355" r:id="rId490"/>
    <hyperlink xmlns:r="http://schemas.openxmlformats.org/officeDocument/2006/relationships" ref="H356" display="https://jira.its-sib.ru/issues/?jql=issue%20in%20(TECHWIM-3489,TECHWIM-3488,TECHWIM-3487,TECHWIM-2888,TECHWIM-2733)" r:id="rId491"/>
    <hyperlink xmlns:r="http://schemas.openxmlformats.org/officeDocument/2006/relationships" ref="I356" display="https://jira.its-sib.ru/issues/?jql=issue%20in%20(TECHWIM-2888,TECHWIM-2733)" r:id="rId492"/>
    <hyperlink xmlns:r="http://schemas.openxmlformats.org/officeDocument/2006/relationships" ref="L356" display="https://jira.its-sib.ru/issues/?jql=issue%20in%20(TECHWIM-2888,TECHWIM-2733)" r:id="rId493"/>
    <hyperlink xmlns:r="http://schemas.openxmlformats.org/officeDocument/2006/relationships" ref="M356" display="https://jira.its-sib.ru/issues/?jql=issue%20in%20(TECHWIM-2888,TECHWIM-2733)" r:id="rId494"/>
    <hyperlink xmlns:r="http://schemas.openxmlformats.org/officeDocument/2006/relationships" ref="N356" display="https://jira.its-sib.ru/issues/?jql=issue%20in%20(TECHWIM-2888,TECHWIM-2733)" r:id="rId495"/>
    <hyperlink xmlns:r="http://schemas.openxmlformats.org/officeDocument/2006/relationships" ref="O356" display="https://jira.its-sib.ru/issues/?jql=issue%20in%20(TECHWIM-3556,TECHWIM-2888,TECHWIM-2733)" r:id="rId496"/>
    <hyperlink xmlns:r="http://schemas.openxmlformats.org/officeDocument/2006/relationships" ref="P356" display="https://jira.its-sib.ru/issues/?jql=issue%20in%20(TECHWIM-3556,TECHWIM-2733)" r:id="rId497"/>
    <hyperlink xmlns:r="http://schemas.openxmlformats.org/officeDocument/2006/relationships" ref="S356" display="https://jira.its-sib.ru/issues/?jql=issue%20in%20(TECHWIM-2733)" r:id="rId498"/>
    <hyperlink xmlns:r="http://schemas.openxmlformats.org/officeDocument/2006/relationships" ref="T356" display="https://jira.its-sib.ru/issues/?jql=issue%20in%20(TECHWIM-2733)" r:id="rId499"/>
    <hyperlink xmlns:r="http://schemas.openxmlformats.org/officeDocument/2006/relationships" ref="U356" display="https://jira.its-sib.ru/issues/?jql=issue%20in%20(TECHWIM-2733)" r:id="rId500"/>
    <hyperlink xmlns:r="http://schemas.openxmlformats.org/officeDocument/2006/relationships" ref="V356" display="https://jira.its-sib.ru/issues/?jql=issue%20in%20(TECHWIM-2733)" r:id="rId501"/>
    <hyperlink xmlns:r="http://schemas.openxmlformats.org/officeDocument/2006/relationships" ref="W356" display="https://jira.its-sib.ru/issues/?jql=issue%20in%20(TECHWIM-2733)" r:id="rId502"/>
    <hyperlink xmlns:r="http://schemas.openxmlformats.org/officeDocument/2006/relationships" ref="Z356" display="https://jira.its-sib.ru/issues/?jql=issue%20in%20(TECHWIM-2733)" r:id="rId503"/>
    <hyperlink xmlns:r="http://schemas.openxmlformats.org/officeDocument/2006/relationships" ref="AA356" display="https://jira.its-sib.ru/issues/?jql=issue%20in%20(TECHWIM-3677,TECHWIM-2733)" r:id="rId504"/>
    <hyperlink xmlns:r="http://schemas.openxmlformats.org/officeDocument/2006/relationships" ref="AB356" display="https://jira.its-sib.ru/issues/?jql=issue%20in%20(TECHWIM-3677,TECHWIM-2733)" r:id="rId505"/>
    <hyperlink xmlns:r="http://schemas.openxmlformats.org/officeDocument/2006/relationships" ref="AC356" display="https://jira.its-sib.ru/issues/?jql=issue%20in%20(TECHWIM-3677,TECHWIM-2733)" r:id="rId506"/>
    <hyperlink xmlns:r="http://schemas.openxmlformats.org/officeDocument/2006/relationships" ref="AG356" display="https://jira.its-sib.ru/issues/?jql=issue%20in%20(TECHWIM-3708,TECHWIM-3677)" r:id="rId507"/>
    <hyperlink xmlns:r="http://schemas.openxmlformats.org/officeDocument/2006/relationships" ref="AH356" display="https://jira.its-sib.ru/issues/?jql=issue%20in%20(TECHWIM-3725,TECHWIM-3677)" r:id="rId508"/>
    <hyperlink xmlns:r="http://schemas.openxmlformats.org/officeDocument/2006/relationships" ref="AI356" display="https://jira.its-sib.ru/issues/?jql=issue%20in%20(TECHWIM-3725)" r:id="rId509"/>
    <hyperlink xmlns:r="http://schemas.openxmlformats.org/officeDocument/2006/relationships" ref="I357" display="https://jira.its-sib.ru/issues/?jql=issue%20in%20(TECHWIM-3517)" r:id="rId510"/>
    <hyperlink xmlns:r="http://schemas.openxmlformats.org/officeDocument/2006/relationships" ref="L357" display="https://jira.its-sib.ru/issues/?jql=issue%20in%20(TECHWIM-3530,TECHWIM-3526)" r:id="rId511"/>
    <hyperlink xmlns:r="http://schemas.openxmlformats.org/officeDocument/2006/relationships" ref="M357" display="https://jira.its-sib.ru/issues/?jql=issue%20in%20(TECHWIM-3530,TECHWIM-3525)" r:id="rId512"/>
    <hyperlink xmlns:r="http://schemas.openxmlformats.org/officeDocument/2006/relationships" ref="N357" r:id="rId513"/>
    <hyperlink xmlns:r="http://schemas.openxmlformats.org/officeDocument/2006/relationships" ref="L358" display="https://jira.its-sib.ru/issues/?jql=issue%20in%20(TECHWIM-3534)" r:id="rId514"/>
    <hyperlink xmlns:r="http://schemas.openxmlformats.org/officeDocument/2006/relationships" ref="V359" display="https://jira.its-sib.ru/issues/?jql=issue%20in%20(TECHWIM-3625)" r:id="rId515"/>
    <hyperlink xmlns:r="http://schemas.openxmlformats.org/officeDocument/2006/relationships" ref="AJ359" display="https://jira.its-sib.ru/issues/?jql=issue%20in%20(TECHWIM-3738)" r:id="rId516"/>
    <hyperlink xmlns:r="http://schemas.openxmlformats.org/officeDocument/2006/relationships" ref="V360" display="https://jira.its-sib.ru/issues/?jql=issue%20in%20(TECHWIM-3624)" r:id="rId517"/>
    <hyperlink xmlns:r="http://schemas.openxmlformats.org/officeDocument/2006/relationships" ref="W360" display="https://jira.its-sib.ru/issues/?jql=issue%20in%20(TECHWIM-3644)" r:id="rId518"/>
    <hyperlink xmlns:r="http://schemas.openxmlformats.org/officeDocument/2006/relationships" ref="W361" display="https://jira.its-sib.ru/issues/?jql=issue%20in%20(TECHWIM-3643)" r:id="rId519"/>
    <hyperlink xmlns:r="http://schemas.openxmlformats.org/officeDocument/2006/relationships" ref="AA362" display="https://jira.its-sib.ru/issues/?jql=issue%20in%20(TECHWIM-3676)" r:id="rId520"/>
    <hyperlink xmlns:r="http://schemas.openxmlformats.org/officeDocument/2006/relationships" ref="AG363" display="https://jira.its-sib.ru/issues/?jql=issue%20in%20(TECHWIM-3693)" r:id="rId521"/>
    <hyperlink xmlns:r="http://schemas.openxmlformats.org/officeDocument/2006/relationships" ref="AH363" display="https://jira.its-sib.ru/issues/?jql=issue%20in%20(TECHWIM-3693)" r:id="rId522"/>
    <hyperlink xmlns:r="http://schemas.openxmlformats.org/officeDocument/2006/relationships" ref="AI363" display="https://jira.its-sib.ru/issues/?jql=issue%20in%20(TECHWIM-3693)" r:id="rId523"/>
    <hyperlink xmlns:r="http://schemas.openxmlformats.org/officeDocument/2006/relationships" ref="AJ363" display="https://jira.its-sib.ru/issues/?jql=issue%20in%20(TECHWIM-3693)" r:id="rId524"/>
    <hyperlink xmlns:r="http://schemas.openxmlformats.org/officeDocument/2006/relationships" ref="I371" display="https://jira.its-sib.ru/issues/?jql=issue%20in%20(TECHFVF-75)" r:id="rId525"/>
    <hyperlink xmlns:r="http://schemas.openxmlformats.org/officeDocument/2006/relationships" ref="P371" display="https://jira.its-sib.ru/issues/?jql=issue%20in%20(TECHFVF-83,TECHFVF-82,TECHFVF-81)" r:id="rId526"/>
    <hyperlink xmlns:r="http://schemas.openxmlformats.org/officeDocument/2006/relationships" ref="S371" display="https://jira.its-sib.ru/issues/?jql=issue%20in%20(TECHFVF-81)" r:id="rId527"/>
    <hyperlink xmlns:r="http://schemas.openxmlformats.org/officeDocument/2006/relationships" ref="T371" display="https://jira.its-sib.ru/issues/?jql=issue%20in%20(TECHFVF-81)" r:id="rId528"/>
    <hyperlink xmlns:r="http://schemas.openxmlformats.org/officeDocument/2006/relationships" ref="U371" display="https://jira.its-sib.ru/issues/?jql=issue%20in%20(TECHFVF-81)" r:id="rId529"/>
    <hyperlink xmlns:r="http://schemas.openxmlformats.org/officeDocument/2006/relationships" ref="V371" display="https://jira.its-sib.ru/issues/?jql=issue%20in%20(TECHFVF-81)" r:id="rId530"/>
    <hyperlink xmlns:r="http://schemas.openxmlformats.org/officeDocument/2006/relationships" ref="W371" display="https://jira.its-sib.ru/issues/?jql=issue%20in%20(TECHFVF-81)" r:id="rId531"/>
    <hyperlink xmlns:r="http://schemas.openxmlformats.org/officeDocument/2006/relationships" ref="Z371" display="https://jira.its-sib.ru/issues/?jql=issue%20in%20(TECHFVF-81)" r:id="rId532"/>
    <hyperlink xmlns:r="http://schemas.openxmlformats.org/officeDocument/2006/relationships" ref="AA371" display="https://jira.its-sib.ru/issues/?jql=issue%20in%20(TECHFVF-81)" r:id="rId533"/>
    <hyperlink xmlns:r="http://schemas.openxmlformats.org/officeDocument/2006/relationships" ref="AB371" display="https://jira.its-sib.ru/issues/?jql=issue%20in%20(TECHFVF-81)" r:id="rId534"/>
    <hyperlink xmlns:r="http://schemas.openxmlformats.org/officeDocument/2006/relationships" ref="AC371" display="https://jira.its-sib.ru/issues/?jql=issue%20in%20(TECHFVF-81)" r:id="rId535"/>
    <hyperlink xmlns:r="http://schemas.openxmlformats.org/officeDocument/2006/relationships" ref="AG371" display="https://jira.its-sib.ru/issues/?jql=issue%20in%20(TECHFVF-81)" r:id="rId536"/>
    <hyperlink xmlns:r="http://schemas.openxmlformats.org/officeDocument/2006/relationships" ref="AH371" display="https://jira.its-sib.ru/issues/?jql=issue%20in%20(TECHFVF-81)" r:id="rId537"/>
    <hyperlink xmlns:r="http://schemas.openxmlformats.org/officeDocument/2006/relationships" ref="AI371" display="https://jira.its-sib.ru/issues/?jql=issue%20in%20(TECHFVF-81)" r:id="rId538"/>
    <hyperlink xmlns:r="http://schemas.openxmlformats.org/officeDocument/2006/relationships" ref="AJ371" display="https://jira.its-sib.ru/issues/?jql=issue%20in%20(TECHFVF-81)" r:id="rId539"/>
    <hyperlink xmlns:r="http://schemas.openxmlformats.org/officeDocument/2006/relationships" ref="AJ372" display="https://jira.its-sib.ru/issues/?jql=issue%20in%20(TECHWIM-3752)" r:id="rId540"/>
    <hyperlink xmlns:r="http://schemas.openxmlformats.org/officeDocument/2006/relationships" ref="H375" display="https://jira.its-sib.ru/issues/?jql=issue%20in%20(TECHWIM-3502)" r:id="rId541"/>
    <hyperlink xmlns:r="http://schemas.openxmlformats.org/officeDocument/2006/relationships" ref="H376" display="https://jira.its-sib.ru/issues/?jql=issue%20in%20(TECHWIM-3473)" r:id="rId542"/>
    <hyperlink xmlns:r="http://schemas.openxmlformats.org/officeDocument/2006/relationships" ref="I376" display="https://jira.its-sib.ru/issues/?jql=issue%20in%20(TECHWIM-3473)" r:id="rId543"/>
    <hyperlink xmlns:r="http://schemas.openxmlformats.org/officeDocument/2006/relationships" ref="L376" display="https://jira.its-sib.ru/issues/?jql=issue%20in%20(TECHWIM-3473)" r:id="rId544"/>
    <hyperlink xmlns:r="http://schemas.openxmlformats.org/officeDocument/2006/relationships" ref="M376" display="https://jira.its-sib.ru/issues/?jql=issue%20in%20(TECHWIM-3473)" r:id="rId545"/>
    <hyperlink xmlns:r="http://schemas.openxmlformats.org/officeDocument/2006/relationships" ref="N376" display="https://jira.its-sib.ru/issues/?jql=issue%20in%20(TECHWIM-3473)" r:id="rId546"/>
    <hyperlink xmlns:r="http://schemas.openxmlformats.org/officeDocument/2006/relationships" ref="O376" display="https://jira.its-sib.ru/issues/?jql=issue%20in%20(TECHWIM-3473)" r:id="rId547"/>
    <hyperlink xmlns:r="http://schemas.openxmlformats.org/officeDocument/2006/relationships" ref="P376" display="https://jira.its-sib.ru/issues/?jql=issue%20in%20(TECHWIM-3473)" r:id="rId548"/>
    <hyperlink xmlns:r="http://schemas.openxmlformats.org/officeDocument/2006/relationships" ref="S376" display="https://jira.its-sib.ru/issues/?jql=issue%20in%20(TECHWIM-3473)" r:id="rId549"/>
    <hyperlink xmlns:r="http://schemas.openxmlformats.org/officeDocument/2006/relationships" ref="T376" display="https://jira.its-sib.ru/issues/?jql=issue%20in%20(TECHWIM-3473)" r:id="rId550"/>
    <hyperlink xmlns:r="http://schemas.openxmlformats.org/officeDocument/2006/relationships" ref="U376" display="https://jira.its-sib.ru/issues/?jql=issue%20in%20(TECHWIM-3473)" r:id="rId551"/>
    <hyperlink xmlns:r="http://schemas.openxmlformats.org/officeDocument/2006/relationships" ref="V376" display="https://jira.its-sib.ru/issues/?jql=issue%20in%20(TECHWIM-3473)" r:id="rId552"/>
    <hyperlink xmlns:r="http://schemas.openxmlformats.org/officeDocument/2006/relationships" ref="W376" display="https://jira.its-sib.ru/issues/?jql=issue%20in%20(TECHWIM-3473)" r:id="rId553"/>
    <hyperlink xmlns:r="http://schemas.openxmlformats.org/officeDocument/2006/relationships" ref="Z376" display="https://jira.its-sib.ru/issues/?jql=issue%20in%20(TECHWIM-3473)" r:id="rId554"/>
    <hyperlink xmlns:r="http://schemas.openxmlformats.org/officeDocument/2006/relationships" ref="AA376" display="https://jira.its-sib.ru/issues/?jql=issue%20in%20(TECHWIM-3473)" r:id="rId555"/>
    <hyperlink xmlns:r="http://schemas.openxmlformats.org/officeDocument/2006/relationships" ref="AB376" display="https://jira.its-sib.ru/issues/?jql=issue%20in%20(TECHWIM-3473)" r:id="rId556"/>
    <hyperlink xmlns:r="http://schemas.openxmlformats.org/officeDocument/2006/relationships" ref="L377" display="https://jira.its-sib.ru/issues/?jql=issue%20in%20(TECHWIM-3508)" r:id="rId557"/>
    <hyperlink xmlns:r="http://schemas.openxmlformats.org/officeDocument/2006/relationships" ref="U378" display="https://jira.its-sib.ru/issues/?jql=issue%20in%20(TECHWIM-3539)" r:id="rId558"/>
    <hyperlink xmlns:r="http://schemas.openxmlformats.org/officeDocument/2006/relationships" ref="Z378" display="https://jira.its-sib.ru/issues/?jql=issue%20in%20(TECHWIM-3657)" r:id="rId559"/>
    <hyperlink xmlns:r="http://schemas.openxmlformats.org/officeDocument/2006/relationships" ref="AB378" display="https://jira.its-sib.ru/issues/?jql=issue%20in%20(TECHWIM-3692)" r:id="rId560"/>
    <hyperlink xmlns:r="http://schemas.openxmlformats.org/officeDocument/2006/relationships" ref="AC378" display="https://jira.its-sib.ru/issues/?jql=issue%20in%20(TECHWIM-3692)" r:id="rId561"/>
    <hyperlink xmlns:r="http://schemas.openxmlformats.org/officeDocument/2006/relationships" ref="AG378" display="https://jira.its-sib.ru/issues/?jql=issue%20in%20(TECHWIM-3692)" r:id="rId562"/>
    <hyperlink xmlns:r="http://schemas.openxmlformats.org/officeDocument/2006/relationships" ref="AH378" display="https://jira.its-sib.ru/issues/?jql=issue%20in%20(TECHWIM-3692)" r:id="rId563"/>
    <hyperlink xmlns:r="http://schemas.openxmlformats.org/officeDocument/2006/relationships" ref="Z379" display="https://jira.its-sib.ru/issues/?jql=issue%20in%20(TECHWIM-3636)" r:id="rId564"/>
    <hyperlink xmlns:r="http://schemas.openxmlformats.org/officeDocument/2006/relationships" ref="H389" display="https://jira.its-sib.ru/issues/?jql=issue%20in%20(TECHWIM-3490,TECHWIM-3484)" r:id="rId565"/>
    <hyperlink xmlns:r="http://schemas.openxmlformats.org/officeDocument/2006/relationships" ref="H390" display="https://jira.its-sib.ru/issues/?jql=issue%20in%20(TECHWIM-3486,TECHWIM-3485,TECHWIM-3470)" r:id="rId566"/>
    <hyperlink xmlns:r="http://schemas.openxmlformats.org/officeDocument/2006/relationships" ref="V390" display="https://jira.its-sib.ru/issues/?jql=issue%20in%20(TECHWIM-3621)" r:id="rId567"/>
    <hyperlink xmlns:r="http://schemas.openxmlformats.org/officeDocument/2006/relationships" ref="Z390" display="https://jira.its-sib.ru/issues/?jql=issue%20in%20(TECHWIM-3657)" r:id="rId568"/>
    <hyperlink xmlns:r="http://schemas.openxmlformats.org/officeDocument/2006/relationships" ref="L392" r:id="rId569"/>
    <hyperlink xmlns:r="http://schemas.openxmlformats.org/officeDocument/2006/relationships" ref="H393" r:id="rId570"/>
    <hyperlink xmlns:r="http://schemas.openxmlformats.org/officeDocument/2006/relationships" ref="H394" display="https://jira.its-sib.ru/issues/?jql=issue%20in%20(TECHWIM-3495,TECHWIM-3417,TECHWIM-3416)" r:id="rId571"/>
    <hyperlink xmlns:r="http://schemas.openxmlformats.org/officeDocument/2006/relationships" ref="I394" display="https://jira.its-sib.ru/issues/?jql=issue%20in%20(TECHWIM-3417,TECHWIM-3416)" r:id="rId572"/>
    <hyperlink xmlns:r="http://schemas.openxmlformats.org/officeDocument/2006/relationships" ref="M394" display="https://jira.its-sib.ru/issues/?jql=issue%20in%20(TECHWIM-3417,TECHWIM-3416)" r:id="rId573"/>
    <hyperlink xmlns:r="http://schemas.openxmlformats.org/officeDocument/2006/relationships" ref="N394" display="https://jira.its-sib.ru/issues/?jql=issue%20in%20(TECHWIM-3536,TECHWIM-3535,TECHWIM-3417,TECHWIM-3416)" r:id="rId574"/>
    <hyperlink xmlns:r="http://schemas.openxmlformats.org/officeDocument/2006/relationships" ref="O394" display="https://jira.its-sib.ru/issues/?jql=issue%20in%20(TECHWIM-3571,TECHWIM-3536,TECHWIM-3535)" r:id="rId575"/>
    <hyperlink xmlns:r="http://schemas.openxmlformats.org/officeDocument/2006/relationships" ref="P394" display="https://jira.its-sib.ru/issues/?jql=issue%20in%20(TECHWIM-3571,TECHWIM-3536,TECHWIM-3535)" r:id="rId576"/>
    <hyperlink xmlns:r="http://schemas.openxmlformats.org/officeDocument/2006/relationships" ref="S394" display="https://jira.its-sib.ru/issues/?jql=issue%20in%20(TECHWIM-3571,TECHWIM-3536,TECHWIM-3535)" r:id="rId577"/>
    <hyperlink xmlns:r="http://schemas.openxmlformats.org/officeDocument/2006/relationships" ref="T394" display="https://jira.its-sib.ru/issues/?jql=issue%20in%20(TECHWIM-3571,TECHWIM-3536,TECHWIM-3535)" r:id="rId578"/>
    <hyperlink xmlns:r="http://schemas.openxmlformats.org/officeDocument/2006/relationships" ref="U394" display="https://jira.its-sib.ru/issues/?jql=issue%20in%20(TECHWIM-3571,TECHWIM-3536,TECHWIM-3535)" r:id="rId579"/>
    <hyperlink xmlns:r="http://schemas.openxmlformats.org/officeDocument/2006/relationships" ref="V394" display="https://jira.its-sib.ru/issues/?jql=issue%20in%20(TECHWIM-3571,TECHWIM-3536,TECHWIM-3535)" r:id="rId580"/>
    <hyperlink xmlns:r="http://schemas.openxmlformats.org/officeDocument/2006/relationships" ref="W394" display="https://jira.its-sib.ru/issues/?jql=issue%20in%20(TECHWIM-3571,TECHWIM-3536,TECHWIM-3535)" r:id="rId581"/>
    <hyperlink xmlns:r="http://schemas.openxmlformats.org/officeDocument/2006/relationships" ref="Z394" display="https://jira.its-sib.ru/issues/?jql=issue%20in%20(TECHWIM-3536,TECHWIM-3535)" r:id="rId582"/>
    <hyperlink xmlns:r="http://schemas.openxmlformats.org/officeDocument/2006/relationships" ref="AA394" display="https://jira.its-sib.ru/issues/?jql=issue%20in%20(TECHWIM-3536,TECHWIM-3535)" r:id="rId583"/>
    <hyperlink xmlns:r="http://schemas.openxmlformats.org/officeDocument/2006/relationships" ref="AB394" display="https://jira.its-sib.ru/issues/?jql=issue%20in%20(TECHWIM-3536,TECHWIM-3535)" r:id="rId584"/>
    <hyperlink xmlns:r="http://schemas.openxmlformats.org/officeDocument/2006/relationships" ref="AC394" display="https://jira.its-sib.ru/issues/?jql=issue%20in%20(TECHWIM-3536,TECHWIM-3535)" r:id="rId585"/>
    <hyperlink xmlns:r="http://schemas.openxmlformats.org/officeDocument/2006/relationships" ref="H395" r:id="rId586"/>
    <hyperlink xmlns:r="http://schemas.openxmlformats.org/officeDocument/2006/relationships" ref="V395" display="https://jira.its-sib.ru/issues/?jql=issue%20in%20(TECHWIM-3619,TECHWIM-3618)" r:id="rId587"/>
    <hyperlink xmlns:r="http://schemas.openxmlformats.org/officeDocument/2006/relationships" ref="H396" display="https://jira.its-sib.ru/issues/?jql=issue%20in%20(TECHWIM-3465)" r:id="rId588"/>
    <hyperlink xmlns:r="http://schemas.openxmlformats.org/officeDocument/2006/relationships" ref="H397" display="https://jira.its-sib.ru/issues/?jql=issue%20in%20(TECHWIM-3208,TECHWIM-2056)" r:id="rId589"/>
    <hyperlink xmlns:r="http://schemas.openxmlformats.org/officeDocument/2006/relationships" ref="I397" display="https://jira.its-sib.ru/issues/?jql=issue%20in%20(TECHWIM-3208,TECHWIM-2056)" r:id="rId590"/>
    <hyperlink xmlns:r="http://schemas.openxmlformats.org/officeDocument/2006/relationships" ref="M397" display="https://jira.its-sib.ru/issues/?jql=issue%20in%20(TECHWIM-3208,TECHWIM-2056)" r:id="rId591"/>
    <hyperlink xmlns:r="http://schemas.openxmlformats.org/officeDocument/2006/relationships" ref="N397" display="https://jira.its-sib.ru/issues/?jql=issue%20in%20(TECHWIM-3208,TECHWIM-2056)" r:id="rId592"/>
    <hyperlink xmlns:r="http://schemas.openxmlformats.org/officeDocument/2006/relationships" ref="O397" display="https://jira.its-sib.ru/issues/?jql=issue%20in%20(TECHWIM-3539,TECHWIM-3208,TECHWIM-2056)" r:id="rId593"/>
    <hyperlink xmlns:r="http://schemas.openxmlformats.org/officeDocument/2006/relationships" ref="P397" display="https://jira.its-sib.ru/issues/?jql=issue%20in%20(TECHWIM-3208,TECHWIM-2056)" r:id="rId594"/>
    <hyperlink xmlns:r="http://schemas.openxmlformats.org/officeDocument/2006/relationships" ref="S397" display="https://jira.its-sib.ru/issues/?jql=issue%20in%20(TECHWIM-3208,TECHWIM-2056)" r:id="rId595"/>
    <hyperlink xmlns:r="http://schemas.openxmlformats.org/officeDocument/2006/relationships" ref="T397" display="https://jira.its-sib.ru/issues/?jql=issue%20in%20(TECHWIM-3208,TECHWIM-2056)" r:id="rId596"/>
    <hyperlink xmlns:r="http://schemas.openxmlformats.org/officeDocument/2006/relationships" ref="U397" display="https://jira.its-sib.ru/issues/?jql=issue%20in%20(TECHWIM-3208,TECHWIM-2056)" r:id="rId597"/>
    <hyperlink xmlns:r="http://schemas.openxmlformats.org/officeDocument/2006/relationships" ref="V397" display="https://jira.its-sib.ru/issues/?jql=issue%20in%20(TECHWIM-3208,TECHWIM-2056)" r:id="rId598"/>
    <hyperlink xmlns:r="http://schemas.openxmlformats.org/officeDocument/2006/relationships" ref="W397" display="https://jira.its-sib.ru/issues/?jql=issue%20in%20(TECHWIM-3208,TECHWIM-2056)" r:id="rId599"/>
    <hyperlink xmlns:r="http://schemas.openxmlformats.org/officeDocument/2006/relationships" ref="Z397" display="https://jira.its-sib.ru/issues/?jql=issue%20in%20(TECHWIM-3208,TECHWIM-2056)" r:id="rId600"/>
    <hyperlink xmlns:r="http://schemas.openxmlformats.org/officeDocument/2006/relationships" ref="AA397" display="https://jira.its-sib.ru/issues/?jql=issue%20in%20(TECHWIM-3208,TECHWIM-2056)" r:id="rId601"/>
    <hyperlink xmlns:r="http://schemas.openxmlformats.org/officeDocument/2006/relationships" ref="AB397" display="https://jira.its-sib.ru/issues/?jql=issue%20in%20(TECHWIM-3208,TECHWIM-2056)" r:id="rId602"/>
    <hyperlink xmlns:r="http://schemas.openxmlformats.org/officeDocument/2006/relationships" ref="AC397" display="https://jira.its-sib.ru/issues/?jql=issue%20in%20(TECHWIM-2056)" r:id="rId603"/>
    <hyperlink xmlns:r="http://schemas.openxmlformats.org/officeDocument/2006/relationships" ref="M398" display="https://jira.its-sib.ru/issues/?jql=issue%20in%20(TECHWIM-3534)" r:id="rId604"/>
    <hyperlink xmlns:r="http://schemas.openxmlformats.org/officeDocument/2006/relationships" ref="N398" display="https://jira.its-sib.ru/issues/?jql=issue%20in%20(TECHWIM-3534)" r:id="rId605"/>
    <hyperlink xmlns:r="http://schemas.openxmlformats.org/officeDocument/2006/relationships" ref="O398" display="https://jira.its-sib.ru/issues/?jql=issue%20in%20(TECHWIM-3553)" r:id="rId606"/>
    <hyperlink xmlns:r="http://schemas.openxmlformats.org/officeDocument/2006/relationships" ref="P398" display="https://jira.its-sib.ru/issues/?jql=issue%20in%20(TECHWIM-3553)" r:id="rId607"/>
    <hyperlink xmlns:r="http://schemas.openxmlformats.org/officeDocument/2006/relationships" ref="O399" display="https://jira.its-sib.ru/issues/?jql=issue%20in%20(TECHWIM-3385)" r:id="rId608"/>
    <hyperlink xmlns:r="http://schemas.openxmlformats.org/officeDocument/2006/relationships" ref="P399" display="https://jira.its-sib.ru/issues/?jql=issue%20in%20(TECHWIM-3385)" r:id="rId609"/>
    <hyperlink xmlns:r="http://schemas.openxmlformats.org/officeDocument/2006/relationships" ref="S399" display="https://jira.its-sib.ru/issues/?jql=issue%20in%20(TECHWIM-3385)" r:id="rId610"/>
    <hyperlink xmlns:r="http://schemas.openxmlformats.org/officeDocument/2006/relationships" ref="T399" display="https://jira.its-sib.ru/issues/?jql=issue%20in%20(TECHWIM-3385)" r:id="rId611"/>
    <hyperlink xmlns:r="http://schemas.openxmlformats.org/officeDocument/2006/relationships" ref="U399" display="https://jira.its-sib.ru/issues/?jql=issue%20in%20(TECHWIM-3385)" r:id="rId612"/>
    <hyperlink xmlns:r="http://schemas.openxmlformats.org/officeDocument/2006/relationships" ref="V399" display="https://jira.its-sib.ru/issues/?jql=issue%20in%20(TECHWIM-3385)" r:id="rId613"/>
    <hyperlink xmlns:r="http://schemas.openxmlformats.org/officeDocument/2006/relationships" ref="Z399" display="https://jira.its-sib.ru/issues/?jql=issue%20in%20(TECHWIM-3581)" r:id="rId614"/>
    <hyperlink xmlns:r="http://schemas.openxmlformats.org/officeDocument/2006/relationships" ref="AA399" display="https://jira.its-sib.ru/issues/?jql=issue%20in%20(TECHWIM-3581)" r:id="rId615"/>
    <hyperlink xmlns:r="http://schemas.openxmlformats.org/officeDocument/2006/relationships" ref="Z400" display="https://jira.its-sib.ru/issues/?jql=issue%20in%20(TECHWIM-3656)" r:id="rId616"/>
    <hyperlink xmlns:r="http://schemas.openxmlformats.org/officeDocument/2006/relationships" ref="AA400" display="https://jira.its-sib.ru/issues/?jql=issue%20in%20(TECHWIM-3656)" r:id="rId617"/>
    <hyperlink xmlns:r="http://schemas.openxmlformats.org/officeDocument/2006/relationships" ref="AA401" display="https://jira.its-sib.ru/issues/?jql=issue%20in%20(TECHWIM-3632)" r:id="rId618"/>
    <hyperlink xmlns:r="http://schemas.openxmlformats.org/officeDocument/2006/relationships" ref="H411" display="https://jira.its-sib.ru/issues/?jql=issue%20in%20(TECHWIM-3472)" r:id="rId619"/>
    <hyperlink xmlns:r="http://schemas.openxmlformats.org/officeDocument/2006/relationships" ref="I411" display="https://jira.its-sib.ru/issues/?jql=issue%20in%20(TECHWIM-3472)" r:id="rId620"/>
    <hyperlink xmlns:r="http://schemas.openxmlformats.org/officeDocument/2006/relationships" ref="L411" display="https://jira.its-sib.ru/issues/?jql=issue%20in%20(TECHWIM-3472)" r:id="rId621"/>
    <hyperlink xmlns:r="http://schemas.openxmlformats.org/officeDocument/2006/relationships" ref="M411" display="https://jira.its-sib.ru/issues/?jql=issue%20in%20(TECHWIM-3472)" r:id="rId622"/>
    <hyperlink xmlns:r="http://schemas.openxmlformats.org/officeDocument/2006/relationships" ref="H414" display="https://jira.its-sib.ru/issues/?jql=issue%20in%20(DOCCORP-22412)" r:id="rId623"/>
    <hyperlink xmlns:r="http://schemas.openxmlformats.org/officeDocument/2006/relationships" ref="L415" display="https://jira.its-sib.ru/issues/?jql=issue%20in%20(DOCCORP-22427)" r:id="rId624"/>
    <hyperlink xmlns:r="http://schemas.openxmlformats.org/officeDocument/2006/relationships" ref="M415" display="https://jira.its-sib.ru/issues/?jql=issue%20in%20(DOCCORP-22427)" r:id="rId625"/>
    <hyperlink xmlns:r="http://schemas.openxmlformats.org/officeDocument/2006/relationships" ref="N415" display="https://jira.its-sib.ru/issues/?jql=issue%20in%20(TECHWIM-3550,DOCCORP-22427,TECHWIM-3549,DOCCORP-22427,TECHWIM-3548,DOCCORP-22427)" r:id="rId626"/>
    <hyperlink xmlns:r="http://schemas.openxmlformats.org/officeDocument/2006/relationships" ref="O415" display="https://jira.its-sib.ru/issues/?jql=issue%20in%20(TECHWIM-3549,DOCCORP-22427,TECHWIM-3548,DOCCORP-22427)" r:id="rId627"/>
    <hyperlink xmlns:r="http://schemas.openxmlformats.org/officeDocument/2006/relationships" ref="P415" display="https://jira.its-sib.ru/issues/?jql=issue%20in%20(TECHWIM-3549,DOCCORP-22427,TECHWIM-3548,DOCCORP-22427)" r:id="rId628"/>
    <hyperlink xmlns:r="http://schemas.openxmlformats.org/officeDocument/2006/relationships" ref="Q415" r:id="rId629"/>
    <hyperlink xmlns:r="http://schemas.openxmlformats.org/officeDocument/2006/relationships" ref="R415" r:id="rId630"/>
    <hyperlink xmlns:r="http://schemas.openxmlformats.org/officeDocument/2006/relationships" ref="S415" display="https://jira.its-sib.ru/issues/?jql=issue%20in%20(TECHWIM-3549,DOCCORP-22427,TECHWIM-3548,DOCCORP-22427)" r:id="rId631"/>
    <hyperlink xmlns:r="http://schemas.openxmlformats.org/officeDocument/2006/relationships" ref="T415" display="https://jira.its-sib.ru/issues/?jql=issue%20in%20(TECHWIM-3549,DOCCORP-22427,TECHWIM-3548,DOCCORP-22427)" r:id="rId632"/>
    <hyperlink xmlns:r="http://schemas.openxmlformats.org/officeDocument/2006/relationships" ref="U415" display="https://jira.its-sib.ru/issues/?jql=issue%20in%20(TECHWIM-3549,DOCCORP-22427,TECHWIM-3548,DOCCORP-22427)" r:id="rId633"/>
    <hyperlink xmlns:r="http://schemas.openxmlformats.org/officeDocument/2006/relationships" ref="V415" display="https://jira.its-sib.ru/issues/?jql=issue%20in%20(TECHWIM-3549,DOCCORP-22427,TECHWIM-3548,DOCCORP-22427)" r:id="rId634"/>
    <hyperlink xmlns:r="http://schemas.openxmlformats.org/officeDocument/2006/relationships" ref="W415" display="https://jira.its-sib.ru/issues/?jql=issue%20in%20(TECHWIM-3549,DOCCORP-22427,TECHWIM-3548,DOCCORP-22427)" r:id="rId635"/>
    <hyperlink xmlns:r="http://schemas.openxmlformats.org/officeDocument/2006/relationships" ref="X415" r:id="rId636"/>
    <hyperlink xmlns:r="http://schemas.openxmlformats.org/officeDocument/2006/relationships" ref="Y415" r:id="rId637"/>
    <hyperlink xmlns:r="http://schemas.openxmlformats.org/officeDocument/2006/relationships" ref="Z415" display="https://jira.its-sib.ru/issues/?jql=issue%20in%20(TECHWIM-3549,DOCCORP-22427,TECHWIM-3548,DOCCORP-22427)" r:id="rId638"/>
    <hyperlink xmlns:r="http://schemas.openxmlformats.org/officeDocument/2006/relationships" ref="AA415" display="https://jira.its-sib.ru/issues/?jql=issue%20in%20(TECHWIM-3549,DOCCORP-22427,TECHWIM-3548,DOCCORP-22427)" r:id="rId639"/>
    <hyperlink xmlns:r="http://schemas.openxmlformats.org/officeDocument/2006/relationships" ref="AB415" display="https://jira.its-sib.ru/issues/?jql=issue%20in%20(TECHWIM-3549,DOCCORP-22427,TECHWIM-3548,DOCCORP-22427)" r:id="rId640"/>
    <hyperlink xmlns:r="http://schemas.openxmlformats.org/officeDocument/2006/relationships" ref="AC415" display="https://jira.its-sib.ru/issues/?jql=issue%20in%20(TECHWIM-3549,DOCCORP-22427,TECHWIM-3548,DOCCORP-22427)" r:id="rId641"/>
    <hyperlink xmlns:r="http://schemas.openxmlformats.org/officeDocument/2006/relationships" ref="AD415" r:id="rId642"/>
    <hyperlink xmlns:r="http://schemas.openxmlformats.org/officeDocument/2006/relationships" ref="AE415" r:id="rId643"/>
    <hyperlink xmlns:r="http://schemas.openxmlformats.org/officeDocument/2006/relationships" ref="AF415" r:id="rId644"/>
    <hyperlink xmlns:r="http://schemas.openxmlformats.org/officeDocument/2006/relationships" ref="AG415" display="https://jira.its-sib.ru/issues/?jql=issue%20in%20(TECHWIM-3549,DOCCORP-22728,TECHWIM-3548,DOCCORP-22728)" r:id="rId645"/>
    <hyperlink xmlns:r="http://schemas.openxmlformats.org/officeDocument/2006/relationships" ref="AH415" display="https://jira.its-sib.ru/issues/?jql=issue%20in%20(TECHWIM-3549,DOCCORP-22728,TECHWIM-3548,DOCCORP-22728)" r:id="rId646"/>
    <hyperlink xmlns:r="http://schemas.openxmlformats.org/officeDocument/2006/relationships" ref="AI415" display="https://jira.its-sib.ru/issues/?jql=issue%20in%20(TECHWIM-3549,DOCCORP-22728,TECHWIM-3548,DOCCORP-22728)" r:id="rId647"/>
    <hyperlink xmlns:r="http://schemas.openxmlformats.org/officeDocument/2006/relationships" ref="AJ415" display="https://jira.its-sib.ru/issues/?jql=issue%20in%20(TECHWIM-3549,DOCCORP-22728,TECHWIM-3548,DOCCORP-22728)" r:id="rId648"/>
    <hyperlink xmlns:r="http://schemas.openxmlformats.org/officeDocument/2006/relationships" ref="H421" display="https://jira.its-sib.ru/issues/?jql=issue%20in%20(TECHWIM-3505,DOCCORP-22429)" r:id="rId649"/>
    <hyperlink xmlns:r="http://schemas.openxmlformats.org/officeDocument/2006/relationships" ref="I421" display="https://jira.its-sib.ru/issues/?jql=issue%20in%20(TECHWIM-3518,TECHWIM-3505)" r:id="rId650"/>
    <hyperlink xmlns:r="http://schemas.openxmlformats.org/officeDocument/2006/relationships" ref="L421" display="https://jira.its-sib.ru/issues/?jql=issue%20in%20(TECHWIM-3518)" r:id="rId651"/>
    <hyperlink xmlns:r="http://schemas.openxmlformats.org/officeDocument/2006/relationships" ref="H422" display="https://jira.its-sib.ru/issues/?jql=issue%20in%20(TECHWIM-3480)" r:id="rId652"/>
    <hyperlink xmlns:r="http://schemas.openxmlformats.org/officeDocument/2006/relationships" ref="I422" display="https://jira.its-sib.ru/issues/?jql=issue%20in%20(TECHWIM-3509)" r:id="rId653"/>
    <hyperlink xmlns:r="http://schemas.openxmlformats.org/officeDocument/2006/relationships" ref="AH422" r:id="rId654"/>
    <hyperlink xmlns:r="http://schemas.openxmlformats.org/officeDocument/2006/relationships" ref="AI422" display="https://jira.its-sib.ru/issues/?jql=issue%20in%20(TECHWIM-3729)" r:id="rId655"/>
    <hyperlink xmlns:r="http://schemas.openxmlformats.org/officeDocument/2006/relationships" ref="H423" display="https://jira.its-sib.ru/issues/?jql=issue%20in%20(TECHWIM-3504)" r:id="rId656"/>
    <hyperlink xmlns:r="http://schemas.openxmlformats.org/officeDocument/2006/relationships" ref="I423" r:id="rId657"/>
    <hyperlink xmlns:r="http://schemas.openxmlformats.org/officeDocument/2006/relationships" ref="AA423" display="https://jira.its-sib.ru/issues/?jql=issue%20in%20(TECHWIM-3683)" r:id="rId658"/>
    <hyperlink xmlns:r="http://schemas.openxmlformats.org/officeDocument/2006/relationships" ref="AC423" display="https://jira.its-sib.ru/issues/?jql=issue%20in%20(TECHWIM-3684)" r:id="rId659"/>
    <hyperlink xmlns:r="http://schemas.openxmlformats.org/officeDocument/2006/relationships" ref="N424" display="https://jira.its-sib.ru/issues/?jql=issue%20in%20(TECHWIM-3547)" r:id="rId660"/>
    <hyperlink xmlns:r="http://schemas.openxmlformats.org/officeDocument/2006/relationships" ref="Z424" display="https://jira.its-sib.ru/issues/?jql=issue%20in%20(TECHWIM-3651)" r:id="rId661"/>
    <hyperlink xmlns:r="http://schemas.openxmlformats.org/officeDocument/2006/relationships" ref="AA424" display="https://jira.its-sib.ru/issues/?jql=issue%20in%20(TECHWIM-3651)" r:id="rId662"/>
    <hyperlink xmlns:r="http://schemas.openxmlformats.org/officeDocument/2006/relationships" ref="AB424" display="https://jira.its-sib.ru/issues/?jql=issue%20in%20(TECHWIM-3651)" r:id="rId663"/>
    <hyperlink xmlns:r="http://schemas.openxmlformats.org/officeDocument/2006/relationships" ref="AC424" display="https://jira.its-sib.ru/issues/?jql=issue%20in%20(TECHWIM-3651)" r:id="rId664"/>
    <hyperlink xmlns:r="http://schemas.openxmlformats.org/officeDocument/2006/relationships" ref="U425" display="https://jira.its-sib.ru/issues/?jql=issue%20in%20(TECHWIM-3613)" r:id="rId665"/>
    <hyperlink xmlns:r="http://schemas.openxmlformats.org/officeDocument/2006/relationships" ref="AH425" display="https://jira.its-sib.ru/issues/?jql=issue%20in%20(TECHWIM-3728,DOCCORP-22768)" r:id="rId666"/>
    <hyperlink xmlns:r="http://schemas.openxmlformats.org/officeDocument/2006/relationships" ref="AI425" display="https://jira.its-sib.ru/issues/?jql=issue%20in%20(TECHWIM-3739,TECHWIM-3728,DOCCORP-22793)" r:id="rId667"/>
    <hyperlink xmlns:r="http://schemas.openxmlformats.org/officeDocument/2006/relationships" ref="AJ425" r:id="rId668"/>
    <hyperlink xmlns:r="http://schemas.openxmlformats.org/officeDocument/2006/relationships" ref="W426" display="https://jira.its-sib.ru/issues/?jql=issue%20in%20(TECHWIM-3380)" r:id="rId669"/>
    <hyperlink xmlns:r="http://schemas.openxmlformats.org/officeDocument/2006/relationships" ref="Z426" display="https://jira.its-sib.ru/issues/?jql=issue%20in%20(TECHWIM-3380)" r:id="rId670"/>
    <hyperlink xmlns:r="http://schemas.openxmlformats.org/officeDocument/2006/relationships" ref="AA426" display="https://jira.its-sib.ru/issues/?jql=issue%20in%20(TECHWIM-3380)" r:id="rId671"/>
    <hyperlink xmlns:r="http://schemas.openxmlformats.org/officeDocument/2006/relationships" ref="AG427" display="https://jira.its-sib.ru/issues/?jql=issue%20in%20(TECHWIM-3701,TECHWIM-3700)" r:id="rId672"/>
    <hyperlink xmlns:r="http://schemas.openxmlformats.org/officeDocument/2006/relationships" ref="AH427" display="https://jira.its-sib.ru/issues/?jql=issue%20in%20(TECHWIM-3701,TECHWIM-3700)" r:id="rId673"/>
    <hyperlink xmlns:r="http://schemas.openxmlformats.org/officeDocument/2006/relationships" ref="AI427" display="https://jira.its-sib.ru/issues/?jql=issue%20in%20(TECHWIM-3701,TECHWIM-3700)" r:id="rId674"/>
    <hyperlink xmlns:r="http://schemas.openxmlformats.org/officeDocument/2006/relationships" ref="AJ427" display="https://jira.its-sib.ru/issues/?jql=issue%20in%20(TECHWIM-3701,TECHWIM-3700)" r:id="rId675"/>
    <hyperlink xmlns:r="http://schemas.openxmlformats.org/officeDocument/2006/relationships" ref="H430" display="https://jira.its-sib.ru/issues/?jql=issue%20in%20(TECHWIM-3491)" r:id="rId676"/>
    <hyperlink xmlns:r="http://schemas.openxmlformats.org/officeDocument/2006/relationships" ref="AI430" display="https://jira.its-sib.ru/issues/?jql=issue%20in%20(TECHWIM-3736)" r:id="rId677"/>
    <hyperlink xmlns:r="http://schemas.openxmlformats.org/officeDocument/2006/relationships" ref="AJ430" display="https://jira.its-sib.ru/issues/?jql=issue%20in%20(TECHWIM-3740)" r:id="rId678"/>
    <hyperlink xmlns:r="http://schemas.openxmlformats.org/officeDocument/2006/relationships" ref="H431" r:id="rId679"/>
    <hyperlink xmlns:r="http://schemas.openxmlformats.org/officeDocument/2006/relationships" ref="T431" display="https://jira.its-sib.ru/issues/?jql=issue%20in%20(TECHWIM-3603)" r:id="rId680"/>
    <hyperlink xmlns:r="http://schemas.openxmlformats.org/officeDocument/2006/relationships" ref="U431" display="https://jira.its-sib.ru/issues/?jql=issue%20in%20(TECHWIM-3603)" r:id="rId681"/>
    <hyperlink xmlns:r="http://schemas.openxmlformats.org/officeDocument/2006/relationships" ref="V431" display="https://jira.its-sib.ru/issues/?jql=issue%20in%20(TECHWIM-3603)" r:id="rId682"/>
    <hyperlink xmlns:r="http://schemas.openxmlformats.org/officeDocument/2006/relationships" ref="W431" display="https://jira.its-sib.ru/issues/?jql=issue%20in%20(TECHWIM-3603)" r:id="rId683"/>
    <hyperlink xmlns:r="http://schemas.openxmlformats.org/officeDocument/2006/relationships" ref="Z431" r:id="rId684"/>
    <hyperlink xmlns:r="http://schemas.openxmlformats.org/officeDocument/2006/relationships" ref="AJ431" display="https://jira.its-sib.ru/issues/?jql=issue%20in%20(TECHWIM-3744,TECHWIM-3743)" r:id="rId685"/>
    <hyperlink xmlns:r="http://schemas.openxmlformats.org/officeDocument/2006/relationships" ref="H432" display="https://jira.its-sib.ru/issues/?jql=issue%20in%20(TECHWIM-3452)" r:id="rId686"/>
    <hyperlink xmlns:r="http://schemas.openxmlformats.org/officeDocument/2006/relationships" ref="I432" display="https://jira.its-sib.ru/issues/?jql=issue%20in%20(TECHWIM-3452)" r:id="rId687"/>
    <hyperlink xmlns:r="http://schemas.openxmlformats.org/officeDocument/2006/relationships" ref="L432" display="https://jira.its-sib.ru/issues/?jql=issue%20in%20(TECHWIM-3520,TECHWIM-3452)" r:id="rId688"/>
    <hyperlink xmlns:r="http://schemas.openxmlformats.org/officeDocument/2006/relationships" ref="M432" display="https://jira.its-sib.ru/issues/?jql=issue%20in%20(TECHWIM-3452)" r:id="rId689"/>
    <hyperlink xmlns:r="http://schemas.openxmlformats.org/officeDocument/2006/relationships" ref="Z432" display="https://jira.its-sib.ru/issues/?jql=issue%20in%20(TECHWIM-3654)" r:id="rId690"/>
    <hyperlink xmlns:r="http://schemas.openxmlformats.org/officeDocument/2006/relationships" ref="AC432" display="https://jira.its-sib.ru/issues/?jql=issue%20in%20(TECHWIM-3702)" r:id="rId691"/>
    <hyperlink xmlns:r="http://schemas.openxmlformats.org/officeDocument/2006/relationships" ref="I433" display="https://jira.its-sib.ru/issues/?jql=issue%20in%20(TECHWIM-3515)" r:id="rId692"/>
    <hyperlink xmlns:r="http://schemas.openxmlformats.org/officeDocument/2006/relationships" ref="L433" display="https://jira.its-sib.ru/issues/?jql=issue%20in%20(TECHWIM-3515)" r:id="rId693"/>
    <hyperlink xmlns:r="http://schemas.openxmlformats.org/officeDocument/2006/relationships" ref="W433" display="https://jira.its-sib.ru/issues/?jql=issue%20in%20(TECHWIM-3515)" r:id="rId694"/>
    <hyperlink xmlns:r="http://schemas.openxmlformats.org/officeDocument/2006/relationships" ref="Z433" display="https://jira.its-sib.ru/issues/?jql=issue%20in%20(TECHWIM-3515)" r:id="rId695"/>
    <hyperlink xmlns:r="http://schemas.openxmlformats.org/officeDocument/2006/relationships" ref="AA433" display="https://jira.its-sib.ru/issues/?jql=issue%20in%20(TECHWIM-3515)" r:id="rId696"/>
    <hyperlink xmlns:r="http://schemas.openxmlformats.org/officeDocument/2006/relationships" ref="AB433" display="https://jira.its-sib.ru/issues/?jql=issue%20in%20(TECHWIM-3515)" r:id="rId697"/>
    <hyperlink xmlns:r="http://schemas.openxmlformats.org/officeDocument/2006/relationships" ref="AC433" display="https://jira.its-sib.ru/issues/?jql=issue%20in%20(TECHWIM-3515)" r:id="rId698"/>
    <hyperlink xmlns:r="http://schemas.openxmlformats.org/officeDocument/2006/relationships" ref="AG433" display="https://jira.its-sib.ru/issues/?jql=issue%20in%20(TECHWIM-3515)" r:id="rId699"/>
    <hyperlink xmlns:r="http://schemas.openxmlformats.org/officeDocument/2006/relationships" ref="AH433" display="https://jira.its-sib.ru/issues/?jql=issue%20in%20(TECHWIM-3515)" r:id="rId700"/>
    <hyperlink xmlns:r="http://schemas.openxmlformats.org/officeDocument/2006/relationships" ref="AI433" display="https://jira.its-sib.ru/issues/?jql=issue%20in%20(TECHWIM-3737,TECHWIM-3515)" r:id="rId701"/>
    <hyperlink xmlns:r="http://schemas.openxmlformats.org/officeDocument/2006/relationships" ref="AJ433" display="https://jira.its-sib.ru/issues/?jql=issue%20in%20(TECHWIM-3737,TECHWIM-3515)" r:id="rId702"/>
    <hyperlink xmlns:r="http://schemas.openxmlformats.org/officeDocument/2006/relationships" ref="L434" display="https://jira.its-sib.ru/issues/?jql=issue%20in%20(TECHWIM-3532)" r:id="rId703"/>
    <hyperlink xmlns:r="http://schemas.openxmlformats.org/officeDocument/2006/relationships" ref="N435" display="https://jira.its-sib.ru/issues/?jql=issue%20in%20(TECHWIM-3546)" r:id="rId704"/>
    <hyperlink xmlns:r="http://schemas.openxmlformats.org/officeDocument/2006/relationships" ref="O435" display="https://jira.its-sib.ru/issues/?jql=issue%20in%20(TECHWIM-3555)" r:id="rId705"/>
    <hyperlink xmlns:r="http://schemas.openxmlformats.org/officeDocument/2006/relationships" ref="P435" display="https://jira.its-sib.ru/issues/?jql=issue%20in%20(TECHWIM-3555)" r:id="rId706"/>
    <hyperlink xmlns:r="http://schemas.openxmlformats.org/officeDocument/2006/relationships" ref="S435" display="https://jira.its-sib.ru/issues/?jql=issue%20in%20(TECHWIM-3555)" r:id="rId707"/>
    <hyperlink xmlns:r="http://schemas.openxmlformats.org/officeDocument/2006/relationships" ref="T435" r:id="rId708"/>
    <hyperlink xmlns:r="http://schemas.openxmlformats.org/officeDocument/2006/relationships" ref="AG435" display="https://jira.its-sib.ru/issues/?jql=issue%20in%20(TECHWIM-3714)" r:id="rId709"/>
    <hyperlink xmlns:r="http://schemas.openxmlformats.org/officeDocument/2006/relationships" ref="AJ436" display="https://jira.its-sib.ru/issues/?jql=issue%20in%20(TECHWIM-3748)" r:id="rId710"/>
    <hyperlink xmlns:r="http://schemas.openxmlformats.org/officeDocument/2006/relationships" ref="AJ437" display="https://jira.its-sib.ru/issues/?jql=issue%20in%20(TECHWIM-3745)" r:id="rId711"/>
    <hyperlink xmlns:r="http://schemas.openxmlformats.org/officeDocument/2006/relationships" ref="O443" r:id="rId712"/>
    <hyperlink xmlns:r="http://schemas.openxmlformats.org/officeDocument/2006/relationships" ref="P443" r:id="rId713"/>
    <hyperlink xmlns:r="http://schemas.openxmlformats.org/officeDocument/2006/relationships" ref="H450" display="https://jira.its-sib.ru/issues/?jql=issue%20in%20(SPAUTO-669,DOCCORP-22405)" r:id="rId714"/>
    <hyperlink xmlns:r="http://schemas.openxmlformats.org/officeDocument/2006/relationships" ref="I450" display="https://jira.its-sib.ru/issues/?jql=issue%20in%20(SPAUTO-669,DOCCORP-22405)" r:id="rId715"/>
    <hyperlink xmlns:r="http://schemas.openxmlformats.org/officeDocument/2006/relationships" ref="J450" r:id="rId716"/>
    <hyperlink xmlns:r="http://schemas.openxmlformats.org/officeDocument/2006/relationships" ref="K450" r:id="rId717"/>
    <hyperlink xmlns:r="http://schemas.openxmlformats.org/officeDocument/2006/relationships" ref="L450" display="https://jira.its-sib.ru/issues/?jql=issue%20in%20(SPAUTO-669,DOCCORP-22405)" r:id="rId718"/>
    <hyperlink xmlns:r="http://schemas.openxmlformats.org/officeDocument/2006/relationships" ref="M450" display="https://jira.its-sib.ru/issues/?jql=issue%20in%20(SPAUTO-669,DOCCORP-22405)" r:id="rId719"/>
    <hyperlink xmlns:r="http://schemas.openxmlformats.org/officeDocument/2006/relationships" ref="N450" display="https://jira.its-sib.ru/issues/?jql=issue%20in%20(SPAUTO-669,DOCCORP-22405)" r:id="rId720"/>
    <hyperlink xmlns:r="http://schemas.openxmlformats.org/officeDocument/2006/relationships" ref="O450" display="https://jira.its-sib.ru/issues/?jql=issue%20in%20(SPAUTO-669,DOCCORP-22405)" r:id="rId721"/>
    <hyperlink xmlns:r="http://schemas.openxmlformats.org/officeDocument/2006/relationships" ref="P450" display="https://jira.its-sib.ru/issues/?jql=issue%20in%20(SPAUTO-669,DOCCORP-22405)" r:id="rId722"/>
    <hyperlink xmlns:r="http://schemas.openxmlformats.org/officeDocument/2006/relationships" ref="Q450" r:id="rId723"/>
    <hyperlink xmlns:r="http://schemas.openxmlformats.org/officeDocument/2006/relationships" ref="R450" r:id="rId724"/>
    <hyperlink xmlns:r="http://schemas.openxmlformats.org/officeDocument/2006/relationships" ref="S450" display="https://jira.its-sib.ru/issues/?jql=issue%20in%20(SPAUTO-669,DOCCORP-22405)" r:id="rId725"/>
    <hyperlink xmlns:r="http://schemas.openxmlformats.org/officeDocument/2006/relationships" ref="T450" display="https://jira.its-sib.ru/issues/?jql=issue%20in%20(SPAUTO-669,DOCCORP-22405)" r:id="rId726"/>
    <hyperlink xmlns:r="http://schemas.openxmlformats.org/officeDocument/2006/relationships" ref="U450" display="https://jira.its-sib.ru/issues/?jql=issue%20in%20(SPAUTO-669,DOCCORP-22405)" r:id="rId727"/>
    <hyperlink xmlns:r="http://schemas.openxmlformats.org/officeDocument/2006/relationships" ref="V450" display="https://jira.its-sib.ru/issues/?jql=issue%20in%20(DOCCORP-22405)" r:id="rId728"/>
    <hyperlink xmlns:r="http://schemas.openxmlformats.org/officeDocument/2006/relationships" ref="J451" display="https://jira.its-sib.ru/issues/?jql=issue%20in%20(DOCCORP-22472)" r:id="rId729"/>
    <hyperlink xmlns:r="http://schemas.openxmlformats.org/officeDocument/2006/relationships" ref="K451" display="https://jira.its-sib.ru/issues/?jql=issue%20in%20(DOCCORP-22473)" r:id="rId730"/>
    <hyperlink xmlns:r="http://schemas.openxmlformats.org/officeDocument/2006/relationships" ref="Q451" display="https://jira.its-sib.ru/issues/?jql=issue%20in%20(DOCCORP-22646)" r:id="rId731"/>
    <hyperlink xmlns:r="http://schemas.openxmlformats.org/officeDocument/2006/relationships" ref="R451" display="https://jira.its-sib.ru/issues/?jql=issue%20in%20(DOCCORP-22605)" r:id="rId732"/>
    <hyperlink xmlns:r="http://schemas.openxmlformats.org/officeDocument/2006/relationships" ref="Q452" display="https://jira.its-sib.ru/issues/?jql=issue%20in%20(DOCCORP-22646)" r:id="rId733"/>
    <hyperlink xmlns:r="http://schemas.openxmlformats.org/officeDocument/2006/relationships" ref="R452" display="https://jira.its-sib.ru/issues/?jql=issue%20in%20(DOCCORP-22646,DOCCORP-22605)" r:id="rId734"/>
    <hyperlink xmlns:r="http://schemas.openxmlformats.org/officeDocument/2006/relationships" ref="H457" display="https://jira.its-sib.ru/issues/?jql=issue%20in%20(SPAUTO-673)" r:id="rId735"/>
    <hyperlink xmlns:r="http://schemas.openxmlformats.org/officeDocument/2006/relationships" ref="I457" r:id="rId736"/>
    <hyperlink xmlns:r="http://schemas.openxmlformats.org/officeDocument/2006/relationships" ref="H460" display="https://jira.its-sib.ru/issues/?jql=issue%20in%20(DOCCORP-22411)" r:id="rId737"/>
    <hyperlink xmlns:r="http://schemas.openxmlformats.org/officeDocument/2006/relationships" ref="I460" display="https://jira.its-sib.ru/issues/?jql=issue%20in%20(DOCCORP-22411)" r:id="rId738"/>
    <hyperlink xmlns:r="http://schemas.openxmlformats.org/officeDocument/2006/relationships" ref="I463" display="https://jira.its-sib.ru/issues/?jql=issue%20in%20(TECHITS-1543)" r:id="rId739"/>
    <hyperlink xmlns:r="http://schemas.openxmlformats.org/officeDocument/2006/relationships" ref="M463" display="https://jira.its-sib.ru/issues/?jql=issue%20in%20(TECHITS-1567)" r:id="rId740"/>
    <hyperlink xmlns:r="http://schemas.openxmlformats.org/officeDocument/2006/relationships" ref="N463" display="https://jira.its-sib.ru/issues/?jql=issue%20in%20(TECHITS-1567)" r:id="rId741"/>
    <hyperlink xmlns:r="http://schemas.openxmlformats.org/officeDocument/2006/relationships" ref="O463" display="https://jira.its-sib.ru/issues/?jql=issue%20in%20(TECHITS-1576)" r:id="rId742"/>
    <hyperlink xmlns:r="http://schemas.openxmlformats.org/officeDocument/2006/relationships" ref="P463" display="https://jira.its-sib.ru/issues/?jql=issue%20in%20(TECHITS-1576)" r:id="rId743"/>
    <hyperlink xmlns:r="http://schemas.openxmlformats.org/officeDocument/2006/relationships" ref="T463" display="https://jira.its-sib.ru/issues/?jql=issue%20in%20(TECHITS-1598,TECHITS-1593)" r:id="rId744"/>
    <hyperlink xmlns:r="http://schemas.openxmlformats.org/officeDocument/2006/relationships" ref="U463" display="https://jira.its-sib.ru/issues/?jql=issue%20in%20(TECHITS-1603)" r:id="rId745"/>
    <hyperlink xmlns:r="http://schemas.openxmlformats.org/officeDocument/2006/relationships" ref="V463" display="https://jira.its-sib.ru/issues/?jql=issue%20in%20(TECHITS-1614,TECHITS-1608)" r:id="rId746"/>
    <hyperlink xmlns:r="http://schemas.openxmlformats.org/officeDocument/2006/relationships" ref="W463" display="https://jira.its-sib.ru/issues/?jql=issue%20in%20(TECHITS-1615,TECHITS-1623,TECHITS-1620)" r:id="rId747"/>
    <hyperlink xmlns:r="http://schemas.openxmlformats.org/officeDocument/2006/relationships" ref="Z463" display="https://jira.its-sib.ru/issues/?jql=issue%20in%20(TECHITS-1625)" r:id="rId748"/>
    <hyperlink xmlns:r="http://schemas.openxmlformats.org/officeDocument/2006/relationships" ref="AA463" display="https://jira.its-sib.ru/issues/?jql=issue%20in%20(TECHITS-1629)" r:id="rId749"/>
    <hyperlink xmlns:r="http://schemas.openxmlformats.org/officeDocument/2006/relationships" ref="AB463" display="https://jira.its-sib.ru/issues/?jql=issue%20in%20(TECHITS-1631,TECHITS-1630)" r:id="rId750"/>
    <hyperlink xmlns:r="http://schemas.openxmlformats.org/officeDocument/2006/relationships" ref="AH463" display="https://jira.its-sib.ru/issues/?jql=issue%20in%20(TECHITS-1643)" r:id="rId751"/>
    <hyperlink xmlns:r="http://schemas.openxmlformats.org/officeDocument/2006/relationships" ref="AI463" display="https://jira.its-sib.ru/issues/?jql=issue%20in%20(TECHITS-1648)" r:id="rId752"/>
    <hyperlink xmlns:r="http://schemas.openxmlformats.org/officeDocument/2006/relationships" ref="AJ463" display="https://jira.its-sib.ru/issues/?jql=issue%20in%20(TECHITS-1651,TECHITS-1649)" r:id="rId753"/>
    <hyperlink xmlns:r="http://schemas.openxmlformats.org/officeDocument/2006/relationships" ref="O464" display="https://jira.its-sib.ru/issues/?jql=issue%20in%20(TECHWIM-3554)" r:id="rId754"/>
    <hyperlink xmlns:r="http://schemas.openxmlformats.org/officeDocument/2006/relationships" ref="P464" display="https://jira.its-sib.ru/issues/?jql=issue%20in%20(TECHWIM-3554)" r:id="rId755"/>
    <hyperlink xmlns:r="http://schemas.openxmlformats.org/officeDocument/2006/relationships" ref="S464" display="https://jira.its-sib.ru/issues/?jql=issue%20in%20(TECHWIM-3596,TECHWIM-3595,TECHWIM-3593,TECHWIM-3554)" r:id="rId756"/>
    <hyperlink xmlns:r="http://schemas.openxmlformats.org/officeDocument/2006/relationships" ref="T464" display="https://jira.its-sib.ru/issues/?jql=issue%20in%20(TECHWIM-3609,TECHWIM-3554)" r:id="rId757"/>
    <hyperlink xmlns:r="http://schemas.openxmlformats.org/officeDocument/2006/relationships" ref="U464" display="https://jira.its-sib.ru/issues/?jql=issue%20in%20(TECHWIM-3554)" r:id="rId758"/>
    <hyperlink xmlns:r="http://schemas.openxmlformats.org/officeDocument/2006/relationships" ref="V464" display="https://jira.its-sib.ru/issues/?jql=issue%20in%20(TECHWIM-3554)" r:id="rId759"/>
    <hyperlink xmlns:r="http://schemas.openxmlformats.org/officeDocument/2006/relationships" ref="W464" display="https://jira.its-sib.ru/issues/?jql=issue%20in%20(TECHWIM-3554)" r:id="rId760"/>
    <hyperlink xmlns:r="http://schemas.openxmlformats.org/officeDocument/2006/relationships" ref="Z464" display="https://jira.its-sib.ru/issues/?jql=issue%20in%20(TECHWIM-3554)" r:id="rId761"/>
    <hyperlink xmlns:r="http://schemas.openxmlformats.org/officeDocument/2006/relationships" ref="AA464" display="https://jira.its-sib.ru/issues/?jql=issue%20in%20(TECHWIM-3554)" r:id="rId762"/>
    <hyperlink xmlns:r="http://schemas.openxmlformats.org/officeDocument/2006/relationships" ref="AB464" display="https://jira.its-sib.ru/issues/?jql=issue%20in%20(TECHWIM-3694,TECHWIM-3554)" r:id="rId763"/>
    <hyperlink xmlns:r="http://schemas.openxmlformats.org/officeDocument/2006/relationships" ref="AC464" display="https://jira.its-sib.ru/issues/?jql=issue%20in%20(TECHWIM-3554)" r:id="rId764"/>
    <hyperlink xmlns:r="http://schemas.openxmlformats.org/officeDocument/2006/relationships" ref="AG464" display="https://jira.its-sib.ru/issues/?jql=issue%20in%20(TECHWIM-3554)" r:id="rId765"/>
    <hyperlink xmlns:r="http://schemas.openxmlformats.org/officeDocument/2006/relationships" ref="AH464" display="https://jira.its-sib.ru/issues/?jql=issue%20in%20(TECHWIM-3554)" r:id="rId766"/>
    <hyperlink xmlns:r="http://schemas.openxmlformats.org/officeDocument/2006/relationships" ref="AI464" display="https://jira.its-sib.ru/issues/?jql=issue%20in%20(TECHWIM-3554)" r:id="rId767"/>
    <hyperlink xmlns:r="http://schemas.openxmlformats.org/officeDocument/2006/relationships" ref="AJ464" display="https://jira.its-sib.ru/issues/?jql=issue%20in%20(TECHWIM-3749,TECHWIM-3554)" r:id="rId768"/>
    <hyperlink xmlns:r="http://schemas.openxmlformats.org/officeDocument/2006/relationships" ref="S465" display="https://jira.its-sib.ru/issues/?jql=issue%20in%20(TECHWIM-3582)" r:id="rId769"/>
    <hyperlink xmlns:r="http://schemas.openxmlformats.org/officeDocument/2006/relationships" ref="W466" display="https://jira.its-sib.ru/issues/?jql=issue%20in%20(TECHITS-1624,TECHITS-1619)" r:id="rId770"/>
    <hyperlink xmlns:r="http://schemas.openxmlformats.org/officeDocument/2006/relationships" ref="AH466" display="https://jira.its-sib.ru/issues/?jql=issue%20in%20(TECHITS-1646,TECHITS-1645,TECHITS-1644)" r:id="rId771"/>
    <hyperlink xmlns:r="http://schemas.openxmlformats.org/officeDocument/2006/relationships" ref="AI466" display="https://jira.its-sib.ru/issues/?jql=issue%20in%20(TECHITS-1647)" r:id="rId772"/>
    <hyperlink xmlns:r="http://schemas.openxmlformats.org/officeDocument/2006/relationships" ref="AJ466" display="https://jira.its-sib.ru/issues/?jql=issue%20in%20(TECHITS-1650)" r:id="rId773"/>
    <hyperlink xmlns:r="http://schemas.openxmlformats.org/officeDocument/2006/relationships" ref="H482" display="https://jira.its-sib.ru/issues/?jql=issue%20in%20(DOCCORP-22363)" r:id="rId774"/>
    <hyperlink xmlns:r="http://schemas.openxmlformats.org/officeDocument/2006/relationships" ref="I482" display="https://jira.its-sib.ru/issues/?jql=issue%20in%20(DOCCORP-22363)" r:id="rId775"/>
    <hyperlink xmlns:r="http://schemas.openxmlformats.org/officeDocument/2006/relationships" ref="L483" display="https://jira.its-sib.ru/issues/?jql=issue%20in%20(DOCCORP-22486)" r:id="rId776"/>
    <hyperlink xmlns:r="http://schemas.openxmlformats.org/officeDocument/2006/relationships" ref="L484" display="https://jira.its-sib.ru/issues/?jql=issue%20in%20(DOCCORP-22486)" r:id="rId777"/>
    <hyperlink xmlns:r="http://schemas.openxmlformats.org/officeDocument/2006/relationships" ref="M484" display="https://jira.its-sib.ru/issues/?jql=issue%20in%20(DOCCORP-22486)" r:id="rId778"/>
    <hyperlink xmlns:r="http://schemas.openxmlformats.org/officeDocument/2006/relationships" ref="L485" display="https://jira.its-sib.ru/issues/?jql=issue%20in%20(DOCCORP-22428)" r:id="rId779"/>
    <hyperlink xmlns:r="http://schemas.openxmlformats.org/officeDocument/2006/relationships" ref="M485" display="https://jira.its-sib.ru/issues/?jql=issue%20in%20(DOCCORP-22428)" r:id="rId780"/>
    <hyperlink xmlns:r="http://schemas.openxmlformats.org/officeDocument/2006/relationships" ref="N485" display="https://jira.its-sib.ru/issues/?jql=issue%20in%20(DOCCORP-22428)" r:id="rId781"/>
    <hyperlink xmlns:r="http://schemas.openxmlformats.org/officeDocument/2006/relationships" ref="O485" display="https://jira.its-sib.ru/issues/?jql=issue%20in%20(DOCCORP-22428)" r:id="rId782"/>
    <hyperlink xmlns:r="http://schemas.openxmlformats.org/officeDocument/2006/relationships" ref="P485" display="https://jira.its-sib.ru/issues/?jql=issue%20in%20(DOCCORP-22428)" r:id="rId783"/>
    <hyperlink xmlns:r="http://schemas.openxmlformats.org/officeDocument/2006/relationships" ref="Q485" r:id="rId784"/>
    <hyperlink xmlns:r="http://schemas.openxmlformats.org/officeDocument/2006/relationships" ref="R485" r:id="rId785"/>
    <hyperlink xmlns:r="http://schemas.openxmlformats.org/officeDocument/2006/relationships" ref="S485" display="https://jira.its-sib.ru/issues/?jql=issue%20in%20(DOCCORP-22428)" r:id="rId786"/>
    <hyperlink xmlns:r="http://schemas.openxmlformats.org/officeDocument/2006/relationships" ref="T485" display="https://jira.its-sib.ru/issues/?jql=issue%20in%20(DOCCORP-22428)" r:id="rId787"/>
    <hyperlink xmlns:r="http://schemas.openxmlformats.org/officeDocument/2006/relationships" ref="U485" display="https://jira.its-sib.ru/issues/?jql=issue%20in%20(DOCCORP-22428)" r:id="rId788"/>
    <hyperlink xmlns:r="http://schemas.openxmlformats.org/officeDocument/2006/relationships" ref="V485" display="https://jira.its-sib.ru/issues/?jql=issue%20in%20(DOCCORP-22428)" r:id="rId789"/>
    <hyperlink xmlns:r="http://schemas.openxmlformats.org/officeDocument/2006/relationships" ref="W485" display="https://jira.its-sib.ru/issues/?jql=issue%20in%20(DOCCORP-22428)" r:id="rId790"/>
    <hyperlink xmlns:r="http://schemas.openxmlformats.org/officeDocument/2006/relationships" ref="X485" r:id="rId791"/>
    <hyperlink xmlns:r="http://schemas.openxmlformats.org/officeDocument/2006/relationships" ref="Y485" r:id="rId792"/>
    <hyperlink xmlns:r="http://schemas.openxmlformats.org/officeDocument/2006/relationships" ref="Z485" display="https://jira.its-sib.ru/issues/?jql=issue%20in%20(DOCCORP-22428)" r:id="rId793"/>
    <hyperlink xmlns:r="http://schemas.openxmlformats.org/officeDocument/2006/relationships" ref="AA485" display="https://jira.its-sib.ru/issues/?jql=issue%20in%20(DOCCORP-22428)" r:id="rId794"/>
    <hyperlink xmlns:r="http://schemas.openxmlformats.org/officeDocument/2006/relationships" ref="AB485" display="https://jira.its-sib.ru/issues/?jql=issue%20in%20(DOCCORP-22428)" r:id="rId795"/>
    <hyperlink xmlns:r="http://schemas.openxmlformats.org/officeDocument/2006/relationships" ref="AC485" display="https://jira.its-sib.ru/issues/?jql=issue%20in%20(DOCCORP-22428)" r:id="rId796"/>
    <hyperlink xmlns:r="http://schemas.openxmlformats.org/officeDocument/2006/relationships" ref="AD485" r:id="rId797"/>
    <hyperlink xmlns:r="http://schemas.openxmlformats.org/officeDocument/2006/relationships" ref="AE485" r:id="rId798"/>
    <hyperlink xmlns:r="http://schemas.openxmlformats.org/officeDocument/2006/relationships" ref="AF485" r:id="rId799"/>
    <hyperlink xmlns:r="http://schemas.openxmlformats.org/officeDocument/2006/relationships" ref="AG485" display="https://jira.its-sib.ru/issues/?jql=issue%20in%20(DOCCORP-22706)" r:id="rId800"/>
    <hyperlink xmlns:r="http://schemas.openxmlformats.org/officeDocument/2006/relationships" ref="AH485" display="https://jira.its-sib.ru/issues/?jql=issue%20in%20(DOCCORP-22727)" r:id="rId801"/>
    <hyperlink xmlns:r="http://schemas.openxmlformats.org/officeDocument/2006/relationships" ref="AI485" display="https://jira.its-sib.ru/issues/?jql=issue%20in%20(DOCCORP-22727)" r:id="rId802"/>
    <hyperlink xmlns:r="http://schemas.openxmlformats.org/officeDocument/2006/relationships" ref="AJ485" display="https://jira.its-sib.ru/issues/?jql=issue%20in%20(DOCCORP-22727)" r:id="rId803"/>
    <hyperlink xmlns:r="http://schemas.openxmlformats.org/officeDocument/2006/relationships" ref="M487" r:id="rId804"/>
    <hyperlink xmlns:r="http://schemas.openxmlformats.org/officeDocument/2006/relationships" ref="N487" r:id="rId805"/>
    <hyperlink xmlns:r="http://schemas.openxmlformats.org/officeDocument/2006/relationships" ref="O487" r:id="rId806"/>
    <hyperlink xmlns:r="http://schemas.openxmlformats.org/officeDocument/2006/relationships" ref="P487" r:id="rId807"/>
    <hyperlink xmlns:r="http://schemas.openxmlformats.org/officeDocument/2006/relationships" ref="AG489" display="https://jira.its-sib.ru/issues/?jql=issue%20in%20(TECHWIM-3715,TECHWIM-3705)" r:id="rId808"/>
    <hyperlink xmlns:r="http://schemas.openxmlformats.org/officeDocument/2006/relationships" ref="AH489" display="https://jira.its-sib.ru/issues/?jql=issue%20in%20(TECHWIM-3715)" r:id="rId809"/>
    <hyperlink xmlns:r="http://schemas.openxmlformats.org/officeDocument/2006/relationships" ref="AI489" display="https://jira.its-sib.ru/issues/?jql=issue%20in%20(TECHWIM-3735,TECHWIM-3731)" r:id="rId810"/>
    <hyperlink xmlns:r="http://schemas.openxmlformats.org/officeDocument/2006/relationships" ref="U493" display="https://jira.its-sib.ru/issues/?jql=issue%20in%20(TECHWIM-3610)" r:id="rId811"/>
    <hyperlink xmlns:r="http://schemas.openxmlformats.org/officeDocument/2006/relationships" ref="J501" display="https://jira.its-sib.ru/issues/?jql=issue%20in%20(DOCCORP-22463)" r:id="rId812"/>
    <hyperlink xmlns:r="http://schemas.openxmlformats.org/officeDocument/2006/relationships" ref="K501" display="https://jira.its-sib.ru/issues/?jql=issue%20in%20(DOCCORP-22454)" r:id="rId813"/>
    <hyperlink xmlns:r="http://schemas.openxmlformats.org/officeDocument/2006/relationships" ref="J502" display="https://jira.its-sib.ru/issues/?jql=issue%20in%20(DOCCORP-22463)" r:id="rId814"/>
    <hyperlink xmlns:r="http://schemas.openxmlformats.org/officeDocument/2006/relationships" ref="K502" display="https://jira.its-sib.ru/issues/?jql=issue%20in%20(DOCCORP-22454)" r:id="rId815"/>
    <hyperlink xmlns:r="http://schemas.openxmlformats.org/officeDocument/2006/relationships" ref="H503" display="https://jira.its-sib.ru/issues/?jql=issue%20in%20(DOCCORP-22321)" r:id="rId816"/>
    <hyperlink xmlns:r="http://schemas.openxmlformats.org/officeDocument/2006/relationships" ref="I503" display="https://jira.its-sib.ru/issues/?jql=issue%20in%20(DOCCORP-22321)" r:id="rId817"/>
    <hyperlink xmlns:r="http://schemas.openxmlformats.org/officeDocument/2006/relationships" ref="J503" r:id="rId818"/>
    <hyperlink xmlns:r="http://schemas.openxmlformats.org/officeDocument/2006/relationships" ref="K503" r:id="rId819"/>
    <hyperlink xmlns:r="http://schemas.openxmlformats.org/officeDocument/2006/relationships" ref="N507" display="https://jira.its-sib.ru/issues/?jql=issue%20in%20(TECHWIM-3429)" r:id="rId820"/>
    <hyperlink xmlns:r="http://schemas.openxmlformats.org/officeDocument/2006/relationships" ref="AG507" display="https://jira.its-sib.ru/issues/?jql=issue%20in%20(TECHWIM-3715,TECHWIM-3705)" r:id="rId821"/>
    <hyperlink xmlns:r="http://schemas.openxmlformats.org/officeDocument/2006/relationships" ref="AH507" display="https://jira.its-sib.ru/issues/?jql=issue%20in%20(TECHWIM-3715)" r:id="rId822"/>
    <hyperlink xmlns:r="http://schemas.openxmlformats.org/officeDocument/2006/relationships" ref="AI507" display="https://jira.its-sib.ru/issues/?jql=issue%20in%20(TECHWIM-3735,TECHWIM-3731)" r:id="rId823"/>
    <hyperlink xmlns:r="http://schemas.openxmlformats.org/officeDocument/2006/relationships" ref="T509" display="https://jira.its-sib.ru/issues/?jql=issue%20in%20(TECHITS-1570)" r:id="rId824"/>
    <hyperlink xmlns:r="http://schemas.openxmlformats.org/officeDocument/2006/relationships" ref="U509" display="https://jira.its-sib.ru/issues/?jql=issue%20in%20(TECHITS-1602)" r:id="rId825"/>
    <hyperlink xmlns:r="http://schemas.openxmlformats.org/officeDocument/2006/relationships" ref="N514" display="https://jira.its-sib.ru/issues/?jql=issue%20in%20(TECHITS-1573,TECHITS-1572,TECHITS-1571)" r:id="rId826"/>
    <hyperlink xmlns:r="http://schemas.openxmlformats.org/officeDocument/2006/relationships" ref="J519" display="https://jira.its-sib.ru/issues/?jql=issue%20in%20(DOCCORP-22460)" r:id="rId827"/>
    <hyperlink xmlns:r="http://schemas.openxmlformats.org/officeDocument/2006/relationships" ref="K519" display="https://jira.its-sib.ru/issues/?jql=issue%20in%20(DOCCORP-22455)" r:id="rId828"/>
    <hyperlink xmlns:r="http://schemas.openxmlformats.org/officeDocument/2006/relationships" ref="J520" display="https://jira.its-sib.ru/issues/?jql=issue%20in%20(DOCCORP-22460)" r:id="rId829"/>
    <hyperlink xmlns:r="http://schemas.openxmlformats.org/officeDocument/2006/relationships" ref="K520" display="https://jira.its-sib.ru/issues/?jql=issue%20in%20(DOCCORP-22455)" r:id="rId830"/>
    <hyperlink xmlns:r="http://schemas.openxmlformats.org/officeDocument/2006/relationships" ref="H521" display="https://jira.its-sib.ru/issues/?jql=issue%20in%20(DOCCORP-22322)" r:id="rId831"/>
    <hyperlink xmlns:r="http://schemas.openxmlformats.org/officeDocument/2006/relationships" ref="I521" display="https://jira.its-sib.ru/issues/?jql=issue%20in%20(DOCCORP-22322)" r:id="rId832"/>
    <hyperlink xmlns:r="http://schemas.openxmlformats.org/officeDocument/2006/relationships" ref="J521" r:id="rId833"/>
    <hyperlink xmlns:r="http://schemas.openxmlformats.org/officeDocument/2006/relationships" ref="K521" r:id="rId834"/>
    <hyperlink xmlns:r="http://schemas.openxmlformats.org/officeDocument/2006/relationships" ref="V525" display="https://jira.its-sib.ru/issues/?jql=issue%20in%20(TECHWIM-3621)" r:id="rId835"/>
    <hyperlink xmlns:r="http://schemas.openxmlformats.org/officeDocument/2006/relationships" ref="T527" display="https://jira.its-sib.ru/issues/?jql=issue%20in%20(TECHITS-1595,TECHITS-1594)" r:id="rId836"/>
    <hyperlink xmlns:r="http://schemas.openxmlformats.org/officeDocument/2006/relationships" ref="U527" display="https://jira.its-sib.ru/issues/?jql=issue%20in%20(TECHITS-1595,TECHITS-1594)" r:id="rId837"/>
    <hyperlink xmlns:r="http://schemas.openxmlformats.org/officeDocument/2006/relationships" ref="H536" display="https://jira.its-sib.ru/issues/?jql=issue%20in%20(DOCCORP-22364)" r:id="rId838"/>
    <hyperlink xmlns:r="http://schemas.openxmlformats.org/officeDocument/2006/relationships" ref="I536" display="https://jira.its-sib.ru/issues/?jql=issue%20in%20(DOCCORP-22364)" r:id="rId839"/>
    <hyperlink xmlns:r="http://schemas.openxmlformats.org/officeDocument/2006/relationships" ref="S541" display="https://jira.its-sib.ru/issues/?jql=issue%20in%20(TECHWIM-3579)" r:id="rId840"/>
    <hyperlink xmlns:r="http://schemas.openxmlformats.org/officeDocument/2006/relationships" ref="V541" display="https://jira.its-sib.ru/issues/?jql=issue%20in%20(TECHWIM-3635)" r:id="rId841"/>
    <hyperlink xmlns:r="http://schemas.openxmlformats.org/officeDocument/2006/relationships" ref="Z541" display="https://jira.its-sib.ru/issues/?jql=issue%20in%20(TECHWIM-3653)" r:id="rId842"/>
    <hyperlink xmlns:r="http://schemas.openxmlformats.org/officeDocument/2006/relationships" ref="AB541" display="https://jira.its-sib.ru/issues/?jql=issue%20in%20(TECHWIM-3690)" r:id="rId843"/>
    <hyperlink xmlns:r="http://schemas.openxmlformats.org/officeDocument/2006/relationships" ref="AG541" display="https://jira.its-sib.ru/issues/?jql=issue%20in%20(TECHWIM-3715,TECHWIM-3705)" r:id="rId844"/>
    <hyperlink xmlns:r="http://schemas.openxmlformats.org/officeDocument/2006/relationships" ref="I542" display="https://jira.its-sib.ru/issues/?jql=issue%20in%20(TECHITS-1543)" r:id="rId845"/>
    <hyperlink xmlns:r="http://schemas.openxmlformats.org/officeDocument/2006/relationships" ref="M542" display="https://jira.its-sib.ru/issues/?jql=issue%20in%20(TECHITS-1566)" r:id="rId846"/>
    <hyperlink xmlns:r="http://schemas.openxmlformats.org/officeDocument/2006/relationships" ref="N542" display="https://jira.its-sib.ru/issues/?jql=issue%20in%20(TECHITS-1567,TECHITS-1566)" r:id="rId847"/>
    <hyperlink xmlns:r="http://schemas.openxmlformats.org/officeDocument/2006/relationships" ref="O542" display="https://jira.its-sib.ru/issues/?jql=issue%20in%20(TECHITS-1575)" r:id="rId848"/>
    <hyperlink xmlns:r="http://schemas.openxmlformats.org/officeDocument/2006/relationships" ref="P542" display="https://jira.its-sib.ru/issues/?jql=issue%20in%20(TECHITS-1575)" r:id="rId849"/>
    <hyperlink xmlns:r="http://schemas.openxmlformats.org/officeDocument/2006/relationships" ref="V542" display="https://jira.its-sib.ru/issues/?jql=issue%20in%20(TECHITS-1607)" r:id="rId850"/>
    <hyperlink xmlns:r="http://schemas.openxmlformats.org/officeDocument/2006/relationships" ref="Z542" display="https://jira.its-sib.ru/issues/?jql=issue%20in%20(TECHITS-1625)" r:id="rId851"/>
    <hyperlink xmlns:r="http://schemas.openxmlformats.org/officeDocument/2006/relationships" ref="AA542" display="https://jira.its-sib.ru/issues/?jql=issue%20in%20(TECHITS-1625)" r:id="rId852"/>
    <hyperlink xmlns:r="http://schemas.openxmlformats.org/officeDocument/2006/relationships" ref="L543" display="https://jira.its-sib.ru/issues/?jql=issue%20in%20(TECHITS-1552)" r:id="rId853"/>
    <hyperlink xmlns:r="http://schemas.openxmlformats.org/officeDocument/2006/relationships" ref="M543" display="https://jira.its-sib.ru/issues/?jql=issue%20in%20(TECHITS-1552)" r:id="rId854"/>
    <hyperlink xmlns:r="http://schemas.openxmlformats.org/officeDocument/2006/relationships" ref="N543" display="https://jira.its-sib.ru/issues/?jql=issue%20in%20(TECHITS-1570,TECHITS-1552)" r:id="rId855"/>
    <hyperlink xmlns:r="http://schemas.openxmlformats.org/officeDocument/2006/relationships" ref="P543" display="https://jira.its-sib.ru/issues/?jql=issue%20in%20(TECHITS-1582,TECHITS-1582,TECHITS-1581,TECHITS-1581,TECHITS-1578,TECHITS-1578)" r:id="rId856"/>
    <hyperlink xmlns:r="http://schemas.openxmlformats.org/officeDocument/2006/relationships" ref="S543" display="https://jira.its-sib.ru/issues/?jql=issue%20in%20(TECHITS-1587,TECHITS-1586)" r:id="rId857"/>
    <hyperlink xmlns:r="http://schemas.openxmlformats.org/officeDocument/2006/relationships" ref="T543" display="https://jira.its-sib.ru/issues/?jql=issue%20in%20(TECHITS-1597,TECHITS-1596)" r:id="rId858"/>
    <hyperlink xmlns:r="http://schemas.openxmlformats.org/officeDocument/2006/relationships" ref="U543" display="https://jira.its-sib.ru/issues/?jql=issue%20in%20(TECHITS-1602)" r:id="rId859"/>
    <hyperlink xmlns:r="http://schemas.openxmlformats.org/officeDocument/2006/relationships" ref="V543" display="https://jira.its-sib.ru/issues/?jql=issue%20in%20(TECHITS-1613,TECHITS-1612,TECHITS-1611,TECHITS-1609,TECHITS-1606)" r:id="rId860"/>
    <hyperlink xmlns:r="http://schemas.openxmlformats.org/officeDocument/2006/relationships" ref="W543" display="https://jira.its-sib.ru/issues/?jql=issue%20in%20(TECHITS-1613,TECHITS-1612,TECHITS-1611,TECHITS-1609,TECHITS-1606)" r:id="rId861"/>
    <hyperlink xmlns:r="http://schemas.openxmlformats.org/officeDocument/2006/relationships" ref="Z543" display="https://jira.its-sib.ru/issues/?jql=issue%20in%20(TECHITS-1624)" r:id="rId862"/>
    <hyperlink xmlns:r="http://schemas.openxmlformats.org/officeDocument/2006/relationships" ref="AB543" display="https://jira.its-sib.ru/issues/?jql=issue%20in%20(TECHITS-1633)" r:id="rId863"/>
    <hyperlink xmlns:r="http://schemas.openxmlformats.org/officeDocument/2006/relationships" ref="O551" display="https://jira.its-sib.ru/issues/?jql=issue%20in%20(TECHITS-1574)" r:id="rId864"/>
    <hyperlink xmlns:r="http://schemas.openxmlformats.org/officeDocument/2006/relationships" ref="P551" display="https://jira.its-sib.ru/issues/?jql=issue%20in%20(TECHITS-1574)" r:id="rId865"/>
    <hyperlink xmlns:r="http://schemas.openxmlformats.org/officeDocument/2006/relationships" ref="H552" display="https://jira.its-sib.ru/issues/?jql=issue%20in%20(DOCCORP-22398)" r:id="rId866"/>
    <hyperlink xmlns:r="http://schemas.openxmlformats.org/officeDocument/2006/relationships" ref="S587" display="https://jira.its-sib.ru/issues/?jql=issue%20in%20(TECHWIM-3569,TECHWIM-3568)" r:id="rId867"/>
    <hyperlink xmlns:r="http://schemas.openxmlformats.org/officeDocument/2006/relationships" ref="T587" display="https://jira.its-sib.ru/issues/?jql=issue%20in%20(TECHWIM-3569,TECHWIM-3568)" r:id="rId868"/>
    <hyperlink xmlns:r="http://schemas.openxmlformats.org/officeDocument/2006/relationships" ref="U587" display="https://jira.its-sib.ru/issues/?jql=issue%20in%20(TECHWIM-3569,TECHWIM-3568)" r:id="rId869"/>
    <hyperlink xmlns:r="http://schemas.openxmlformats.org/officeDocument/2006/relationships" ref="Z587" display="https://jira.its-sib.ru/issues/?jql=issue%20in%20(TECHWIM-3608)" r:id="rId870"/>
    <hyperlink xmlns:r="http://schemas.openxmlformats.org/officeDocument/2006/relationships" ref="AA587" display="https://jira.its-sib.ru/issues/?jql=issue%20in%20(TECHWIM-3608)" r:id="rId871"/>
    <hyperlink xmlns:r="http://schemas.openxmlformats.org/officeDocument/2006/relationships" ref="AB587" display="https://jira.its-sib.ru/issues/?jql=issue%20in%20(TECHWIM-3691,TECHWIM-3608,TECHWIM-3597,TECHWIM-2653)" r:id="rId872"/>
    <hyperlink xmlns:r="http://schemas.openxmlformats.org/officeDocument/2006/relationships" ref="AC587" display="https://jira.its-sib.ru/issues/?jql=issue%20in%20(TECHWIM-3691,TECHWIM-3597,TECHWIM-2653)" r:id="rId873"/>
    <hyperlink xmlns:r="http://schemas.openxmlformats.org/officeDocument/2006/relationships" ref="AG587" display="https://jira.its-sib.ru/issues/?jql=issue%20in%20(TECHWIM-3691,TECHWIM-3597,TECHWIM-2653,TECHWIM-2653)" r:id="rId874"/>
    <hyperlink xmlns:r="http://schemas.openxmlformats.org/officeDocument/2006/relationships" ref="AH587" display="https://jira.its-sib.ru/issues/?jql=issue%20in%20(TECHWIM-3691,TECHWIM-3597,TECHWIM-2653)" r:id="rId875"/>
    <hyperlink xmlns:r="http://schemas.openxmlformats.org/officeDocument/2006/relationships" ref="AI587" display="https://jira.its-sib.ru/issues/?jql=issue%20in%20(TECHWIM-3691,TECHWIM-2653)" r:id="rId876"/>
    <hyperlink xmlns:r="http://schemas.openxmlformats.org/officeDocument/2006/relationships" ref="AJ587" display="https://jira.its-sib.ru/issues/?jql=issue%20in%20(TECHWIM-3691,TECHWIM-2653)" r:id="rId877"/>
    <hyperlink xmlns:r="http://schemas.openxmlformats.org/officeDocument/2006/relationships" ref="S591" display="https://jira.its-sib.ru/issues/?jql=issue%20in%20(TECHWIM-2657)" r:id="rId878"/>
    <hyperlink xmlns:r="http://schemas.openxmlformats.org/officeDocument/2006/relationships" ref="T591" display="https://jira.its-sib.ru/issues/?jql=issue%20in%20(TECHWIM-2657)" r:id="rId879"/>
    <hyperlink xmlns:r="http://schemas.openxmlformats.org/officeDocument/2006/relationships" ref="U591" display="https://jira.its-sib.ru/issues/?jql=issue%20in%20(TECHWIM-2657)" r:id="rId880"/>
    <hyperlink xmlns:r="http://schemas.openxmlformats.org/officeDocument/2006/relationships" ref="Z591" display="https://jira.its-sib.ru/issues/?jql=issue%20in%20(TECHWIM-3622,TECHWIM-3608)" r:id="rId881"/>
    <hyperlink xmlns:r="http://schemas.openxmlformats.org/officeDocument/2006/relationships" ref="AA591" display="https://jira.its-sib.ru/issues/?jql=issue%20in%20(TECHWIM-3608,TECHWIM-3691,TECHWIM-3691,DOCCORP-22726,TECHWIM-2653,DOCCORP-22726,TECHWIM-2653,TECHWIM-3691,DOCCORP-22726,TECHWIM-2653,DOCCORP-22726)" r:id="rId882"/>
    <hyperlink xmlns:r="http://schemas.openxmlformats.org/officeDocument/2006/relationships" ref="AB591" display="https://jira.its-sib.ru/issues/?jql=issue%20in%20(TECHWIM-3691,TECHWIM-3608,TECHWIM-3597,TECHWIM-2653)" r:id="rId883"/>
    <hyperlink xmlns:r="http://schemas.openxmlformats.org/officeDocument/2006/relationships" ref="AC591" display="https://jira.its-sib.ru/issues/?jql=issue%20in%20(TECHWIM-3691,TECHWIM-3597,TECHWIM-2653)" r:id="rId884"/>
    <hyperlink xmlns:r="http://schemas.openxmlformats.org/officeDocument/2006/relationships" ref="AG591" display="https://jira.its-sib.ru/issues/?jql=issue%20in%20(TECHWIM-3691,TECHWIM-3597,TECHWIM-2653,TECHWIM-2653)" r:id="rId885"/>
    <hyperlink xmlns:r="http://schemas.openxmlformats.org/officeDocument/2006/relationships" ref="AH591" display="https://jira.its-sib.ru/issues/?jql=issue%20in%20(TECHWIM-3691,TECHWIM-3597,TECHWIM-2653)" r:id="rId886"/>
    <hyperlink xmlns:r="http://schemas.openxmlformats.org/officeDocument/2006/relationships" ref="AI591" display="https://jira.its-sib.ru/issues/?jql=issue%20in%20(TECHWIM-3691,TECHWIM-2653)" r:id="rId887"/>
    <hyperlink xmlns:r="http://schemas.openxmlformats.org/officeDocument/2006/relationships" ref="AJ591" display="https://jira.its-sib.ru/issues/?jql=issue%20in%20(TECHWIM-3691,TECHWIM-2653)" r:id="rId888"/>
    <hyperlink xmlns:r="http://schemas.openxmlformats.org/officeDocument/2006/relationships" ref="AA592" display="https://jira.its-sib.ru/issues/?jql=issue%20in%20(TECHWIM-3691,TECHWIM-3691,DOCCORP-22726,TECHWIM-2653,DOCCORP-22726,TECHWIM-2653,TECHWIM-3691,DOCCORP-22726,TECHWIM-2653,DOCCORP-22726)" r:id="rId889"/>
    <hyperlink xmlns:r="http://schemas.openxmlformats.org/officeDocument/2006/relationships" ref="V598" display="https://jira.its-sib.ru/issues/?jql=issue%20in%20(TECHWIM-3635)" r:id="rId890"/>
    <hyperlink xmlns:r="http://schemas.openxmlformats.org/officeDocument/2006/relationships" ref="Z598" display="https://jira.its-sib.ru/issues/?jql=issue%20in%20(TECHWIM-3661)" r:id="rId891"/>
    <hyperlink xmlns:r="http://schemas.openxmlformats.org/officeDocument/2006/relationships" ref="AB598" display="https://jira.its-sib.ru/issues/?jql=issue%20in%20(TECHWIM-3690)" r:id="rId892"/>
    <hyperlink xmlns:r="http://schemas.openxmlformats.org/officeDocument/2006/relationships" ref="V599" display="https://jira.its-sib.ru/issues/?jql=issue%20in%20(TECHITS-1607)" r:id="rId893"/>
    <hyperlink xmlns:r="http://schemas.openxmlformats.org/officeDocument/2006/relationships" ref="P600" display="https://jira.its-sib.ru/issues/?jql=issue%20in%20(TECHITS-1584,TECHITS-1583)" r:id="rId894"/>
    <hyperlink xmlns:r="http://schemas.openxmlformats.org/officeDocument/2006/relationships" ref="S600" display="https://jira.its-sib.ru/issues/?jql=issue%20in%20(TECHITS-1580,TECHITS-1579)" r:id="rId895"/>
    <hyperlink xmlns:r="http://schemas.openxmlformats.org/officeDocument/2006/relationships" ref="T600" display="https://jira.its-sib.ru/issues/?jql=issue%20in%20(TECHITS-1595,TECHITS-1594)" r:id="rId896"/>
    <hyperlink xmlns:r="http://schemas.openxmlformats.org/officeDocument/2006/relationships" ref="U600" display="https://jira.its-sib.ru/issues/?jql=issue%20in%20(TECHITS-1595,TECHITS-1594)" r:id="rId897"/>
    <hyperlink xmlns:r="http://schemas.openxmlformats.org/officeDocument/2006/relationships" ref="V600" display="https://jira.its-sib.ru/issues/?jql=issue%20in%20(TECHITS-1613,TECHITS-1612,TECHITS-1611,TECHITS-1609,TECHITS-1606)" r:id="rId898"/>
    <hyperlink xmlns:r="http://schemas.openxmlformats.org/officeDocument/2006/relationships" ref="W600" display="https://jira.its-sib.ru/issues/?jql=issue%20in%20(TECHITS-1613,TECHITS-1612,TECHITS-1611,TECHITS-1609,TECHITS-1606)" r:id="rId899"/>
    <hyperlink xmlns:r="http://schemas.openxmlformats.org/officeDocument/2006/relationships" ref="AB600" display="https://jira.its-sib.ru/issues/?jql=issue%20in%20(TECHITS-1633)" r:id="rId900"/>
    <hyperlink xmlns:r="http://schemas.openxmlformats.org/officeDocument/2006/relationships" ref="S609" display="https://jira.its-sib.ru/issues/?jql=issue%20in%20(TECHWIM-3578)" r:id="rId901"/>
    <hyperlink xmlns:r="http://schemas.openxmlformats.org/officeDocument/2006/relationships" ref="AF610" display="https://jira.its-sib.ru/issues/?jql=issue%20in%20(DOCCORP-22734)" r:id="rId902"/>
    <hyperlink xmlns:r="http://schemas.openxmlformats.org/officeDocument/2006/relationships" ref="AF611" display="https://jira.its-sib.ru/issues/?jql=issue%20in%20(DOCCORP-22734)" r:id="rId903"/>
    <hyperlink xmlns:r="http://schemas.openxmlformats.org/officeDocument/2006/relationships" ref="AF612" r:id="rId904"/>
    <hyperlink xmlns:r="http://schemas.openxmlformats.org/officeDocument/2006/relationships" ref="AG612" display="https://jira.its-sib.ru/issues/?jql=issue%20in%20(DOCCORP-22709)" r:id="rId905"/>
    <hyperlink xmlns:r="http://schemas.openxmlformats.org/officeDocument/2006/relationships" ref="AH612" display="https://jira.its-sib.ru/issues/?jql=issue%20in%20(DOCCORP-22709)" r:id="rId906"/>
    <hyperlink xmlns:r="http://schemas.openxmlformats.org/officeDocument/2006/relationships" ref="AI612" display="https://jira.its-sib.ru/issues/?jql=issue%20in%20(DOCCORP-22709)" r:id="rId907"/>
    <hyperlink xmlns:r="http://schemas.openxmlformats.org/officeDocument/2006/relationships" ref="AJ612" display="https://jira.its-sib.ru/issues/?jql=issue%20in%20(DOCCORP-22709)" r:id="rId908"/>
    <hyperlink xmlns:r="http://schemas.openxmlformats.org/officeDocument/2006/relationships" ref="R614" display="https://jira.its-sib.ru/issues/?jql=issue%20in%20(DOCCORP-22602)" r:id="rId909"/>
    <hyperlink xmlns:r="http://schemas.openxmlformats.org/officeDocument/2006/relationships" ref="AG616" display="https://jira.its-sib.ru/issues/?jql=issue%20in%20(DOCCORP-22736)" r:id="rId910"/>
    <hyperlink xmlns:r="http://schemas.openxmlformats.org/officeDocument/2006/relationships" ref="AH616" display="https://jira.its-sib.ru/issues/?jql=issue%20in%20(DOCCORP-22736)" r:id="rId911"/>
    <hyperlink xmlns:r="http://schemas.openxmlformats.org/officeDocument/2006/relationships" ref="AI616" display="https://jira.its-sib.ru/issues/?jql=issue%20in%20(DOCCORP-22736)" r:id="rId912"/>
    <hyperlink xmlns:r="http://schemas.openxmlformats.org/officeDocument/2006/relationships" ref="AJ616" display="https://jira.its-sib.ru/issues/?jql=issue%20in%20(DOCCORP-22736)" r:id="rId913"/>
    <hyperlink xmlns:r="http://schemas.openxmlformats.org/officeDocument/2006/relationships" ref="AG619" display="https://jira.its-sib.ru/issues/?jql=issue%20in%20(TECHWIM-3536,TECHWIM-3535)" r:id="rId914"/>
    <hyperlink xmlns:r="http://schemas.openxmlformats.org/officeDocument/2006/relationships" ref="AH619" display="https://jira.its-sib.ru/issues/?jql=issue%20in%20(TECHWIM-3536,TECHWIM-3535)" r:id="rId915"/>
    <hyperlink xmlns:r="http://schemas.openxmlformats.org/officeDocument/2006/relationships" ref="AI619" display="https://jira.its-sib.ru/issues/?jql=issue%20in%20(TECHWIM-3536,TECHWIM-3535)" r:id="rId916"/>
    <hyperlink xmlns:r="http://schemas.openxmlformats.org/officeDocument/2006/relationships" ref="AJ619" display="https://jira.its-sib.ru/issues/?jql=issue%20in%20(TECHWIM-3536,TECHWIM-3535)" r:id="rId917"/>
    <hyperlink xmlns:r="http://schemas.openxmlformats.org/officeDocument/2006/relationships" ref="AG620" display="https://jira.its-sib.ru/issues/?jql=issue%20in%20(TECHWIM-2056)" r:id="rId918"/>
    <hyperlink xmlns:r="http://schemas.openxmlformats.org/officeDocument/2006/relationships" ref="AH620" display="https://jira.its-sib.ru/issues/?jql=issue%20in%20(TECHWIM-2056)" r:id="rId919"/>
    <hyperlink xmlns:r="http://schemas.openxmlformats.org/officeDocument/2006/relationships" ref="AI620" display="https://jira.its-sib.ru/issues/?jql=issue%20in%20(TECHWIM-2056)" r:id="rId920"/>
    <hyperlink xmlns:r="http://schemas.openxmlformats.org/officeDocument/2006/relationships" ref="AJ620" display="https://jira.its-sib.ru/issues/?jql=issue%20in%20(TECHWIM-3755,TECHWIM-2056)" r:id="rId921"/>
    <hyperlink xmlns:r="http://schemas.openxmlformats.org/officeDocument/2006/relationships" ref="AJ621" display="https://jira.its-sib.ru/issues/?jql=issue%20in%20(TECHWIM-3751)" r:id="rId922"/>
    <hyperlink xmlns:r="http://schemas.openxmlformats.org/officeDocument/2006/relationships" ref="AJ622" display="https://jira.its-sib.ru/issues/?jql=issue%20in%20(TECHWIM-3741)" r:id="rId92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65"/>
  <sheetViews>
    <sheetView workbookViewId="0">
      <pane ySplit="6" topLeftCell="A7" activePane="bottomLeft" state="frozen"/>
      <selection pane="bottomLeft" activeCell="U15" sqref="U15"/>
    </sheetView>
  </sheetViews>
  <sheetFormatPr baseColWidth="8" defaultRowHeight="15" outlineLevelCol="0"/>
  <cols>
    <col width="4.5703125" customWidth="1" style="55" min="1" max="1"/>
    <col width="32.5703125" customWidth="1" style="55" min="2" max="3"/>
    <col width="22.140625" customWidth="1" style="55" min="4" max="5"/>
    <col width="5" customWidth="1" style="55" min="6" max="7"/>
    <col width="3.7109375" customWidth="1" style="55" min="8" max="38"/>
    <col width="5" customWidth="1" style="55" min="39" max="48"/>
  </cols>
  <sheetData>
    <row r="1" spans="1:49" ht="20.25" customHeight="1" s="55">
      <c r="H1" s="29" t="s">
        <v>0</v>
      </c>
      <c r="I1" s="91" t="s">
        <v>1</v>
      </c>
      <c r="AG1" s="92" t="s">
        <v>2</v>
      </c>
    </row>
    <row r="2" spans="1:49" ht="20.25" customHeight="1" s="55">
      <c r="H2" s="29" t="s">
        <v>3</v>
      </c>
      <c r="I2" s="91" t="s">
        <v>4</v>
      </c>
    </row>
    <row r="3" spans="1:49" ht="23.25" customHeight="1" s="55">
      <c r="B3" s="3" t="s">
        <v>5</v>
      </c>
      <c r="D3" s="4" t="s">
        <v>272</v>
      </c>
      <c r="H3" s="29" t="s">
        <v>7</v>
      </c>
      <c r="I3" s="91" t="s">
        <v>8</v>
      </c>
    </row>
    <row r="4" spans="1:49" ht="20.25" customHeight="1" s="55">
      <c r="H4" s="30" t="s">
        <v>9</v>
      </c>
      <c r="I4" s="93" t="s">
        <v>10</v>
      </c>
    </row>
    <row r="6" spans="1:49" ht="236.25" customHeight="1" s="55">
      <c r="A6" s="31" t="s">
        <v>11</v>
      </c>
      <c r="B6" s="31" t="s">
        <v>12</v>
      </c>
      <c r="C6" s="31" t="s">
        <v>13</v>
      </c>
      <c r="D6" s="31" t="s">
        <v>14</v>
      </c>
      <c r="E6" s="31" t="s">
        <v>15</v>
      </c>
      <c r="F6" s="32" t="s">
        <v>16</v>
      </c>
      <c r="G6" s="32" t="s">
        <v>17</v>
      </c>
      <c r="H6" s="33" t="n">
        <v>1</v>
      </c>
      <c r="I6" s="34" t="n">
        <v>2</v>
      </c>
      <c r="J6" s="34" t="n">
        <v>3</v>
      </c>
      <c r="K6" s="33" t="n">
        <v>4</v>
      </c>
      <c r="L6" s="33" t="n">
        <v>5</v>
      </c>
      <c r="M6" s="33" t="n">
        <v>6</v>
      </c>
      <c r="N6" s="33" t="n">
        <v>7</v>
      </c>
      <c r="O6" s="34" t="n">
        <v>8</v>
      </c>
      <c r="P6" s="34" t="n">
        <v>9</v>
      </c>
      <c r="Q6" s="34" t="n">
        <v>10</v>
      </c>
      <c r="R6" s="33" t="n">
        <v>11</v>
      </c>
      <c r="S6" s="33" t="n">
        <v>12</v>
      </c>
      <c r="T6" s="33" t="n">
        <v>13</v>
      </c>
      <c r="U6" s="33" t="n">
        <v>14</v>
      </c>
      <c r="V6" s="33" t="n">
        <v>15</v>
      </c>
      <c r="W6" s="34" t="n">
        <v>16</v>
      </c>
      <c r="X6" s="34" t="n">
        <v>17</v>
      </c>
      <c r="Y6" s="33" t="n">
        <v>18</v>
      </c>
      <c r="Z6" s="33" t="n">
        <v>19</v>
      </c>
      <c r="AA6" s="33" t="n">
        <v>20</v>
      </c>
      <c r="AB6" s="33" t="n">
        <v>21</v>
      </c>
      <c r="AC6" s="33" t="n">
        <v>22</v>
      </c>
      <c r="AD6" s="34" t="n">
        <v>23</v>
      </c>
      <c r="AE6" s="34" t="n">
        <v>24</v>
      </c>
      <c r="AF6" s="33" t="n">
        <v>25</v>
      </c>
      <c r="AG6" s="33" t="n">
        <v>26</v>
      </c>
      <c r="AH6" s="33" t="n">
        <v>27</v>
      </c>
      <c r="AI6" s="33" t="n">
        <v>28</v>
      </c>
      <c r="AJ6" s="33" t="n">
        <v>29</v>
      </c>
      <c r="AK6" s="34" t="n">
        <v>30</v>
      </c>
      <c r="AL6" s="34" t="n">
        <v>31</v>
      </c>
      <c r="AM6" s="35" t="s">
        <v>18</v>
      </c>
      <c r="AN6" s="35" t="s">
        <v>19</v>
      </c>
      <c r="AO6" s="35" t="s">
        <v>20</v>
      </c>
      <c r="AP6" s="35" t="s">
        <v>21</v>
      </c>
      <c r="AQ6" s="35" t="s">
        <v>22</v>
      </c>
      <c r="AR6" s="35" t="s">
        <v>23</v>
      </c>
      <c r="AS6" s="36" t="s">
        <v>17</v>
      </c>
      <c r="AT6" s="36" t="s">
        <v>24</v>
      </c>
      <c r="AU6" s="36" t="s">
        <v>25</v>
      </c>
      <c r="AV6" s="36" t="s">
        <v>26</v>
      </c>
      <c r="AW6" s="36" t="s">
        <v>27</v>
      </c>
    </row>
    <row r="7" spans="1:49">
      <c r="A7" s="37" t="n">
        <v>1</v>
      </c>
      <c r="B7" s="37" t="s">
        <v>28</v>
      </c>
      <c r="C7" s="37" t="s">
        <v>29</v>
      </c>
      <c r="D7" s="37" t="s">
        <v>30</v>
      </c>
      <c r="E7" s="37" t="s">
        <v>31</v>
      </c>
      <c r="F7" s="37" t="s">
        <v>32</v>
      </c>
      <c r="G7" s="37" t="n"/>
      <c r="H7" s="37" t="n">
        <v>8</v>
      </c>
      <c r="I7" s="37" t="s">
        <v>7</v>
      </c>
      <c r="J7" s="37" t="s">
        <v>7</v>
      </c>
      <c r="K7" s="37" t="n">
        <v>8</v>
      </c>
      <c r="L7" s="37" t="n">
        <v>8</v>
      </c>
      <c r="M7" s="37" t="n">
        <v>8</v>
      </c>
      <c r="N7" s="37" t="n">
        <v>7</v>
      </c>
      <c r="O7" s="37" t="s">
        <v>7</v>
      </c>
      <c r="P7" s="37" t="s">
        <v>7</v>
      </c>
      <c r="Q7" s="37" t="s">
        <v>7</v>
      </c>
      <c r="R7" s="37" t="n">
        <v>8</v>
      </c>
      <c r="S7" s="37" t="n">
        <v>8</v>
      </c>
      <c r="T7" s="37" t="n">
        <v>8</v>
      </c>
      <c r="U7" s="37" t="n">
        <v>8</v>
      </c>
      <c r="V7" s="37" t="n">
        <v>8</v>
      </c>
      <c r="W7" s="37" t="s">
        <v>7</v>
      </c>
      <c r="X7" s="37" t="s">
        <v>7</v>
      </c>
      <c r="Y7" s="37" t="n">
        <v>8</v>
      </c>
      <c r="Z7" s="37" t="n">
        <v>8</v>
      </c>
      <c r="AA7" s="37" t="n">
        <v>8</v>
      </c>
      <c r="AB7" s="37" t="n">
        <v>8</v>
      </c>
      <c r="AC7" s="37" t="n">
        <v>8</v>
      </c>
      <c r="AD7" s="37" t="s">
        <v>7</v>
      </c>
      <c r="AE7" s="37" t="s">
        <v>7</v>
      </c>
      <c r="AF7" s="37" t="n">
        <v>8</v>
      </c>
      <c r="AG7" s="37" t="n">
        <v>8</v>
      </c>
      <c r="AH7" s="37" t="n">
        <v>8</v>
      </c>
      <c r="AI7" s="37" t="n">
        <v>8</v>
      </c>
      <c r="AJ7" s="37" t="n">
        <v>8</v>
      </c>
      <c r="AK7" s="37" t="s">
        <v>7</v>
      </c>
      <c r="AL7" s="37" t="s">
        <v>7</v>
      </c>
      <c r="AM7" s="38">
        <f>COUNT(H7:AL7)</f>
        <v/>
      </c>
      <c r="AN7" s="37" t="n"/>
      <c r="AO7" s="38">
        <f>COUNTIF(H7:AL7,"О")</f>
        <v/>
      </c>
      <c r="AP7" s="38">
        <f>COUNTIF(H7:AL7,"От")</f>
        <v/>
      </c>
      <c r="AQ7" s="38">
        <f>COUNTIF(H7:AL7,"Б")</f>
        <v/>
      </c>
      <c r="AR7" s="38">
        <f>COUNTIF(H7:AL7,"Н")</f>
        <v/>
      </c>
      <c r="AS7" s="37" t="n"/>
      <c r="AT7" s="38">
        <f>SUM(H7:AL7)</f>
        <v/>
      </c>
      <c r="AU7" s="37" t="n"/>
      <c r="AV7" s="38">
        <f>SUM(I7,J7,O7,P7,Q7,W7,X7,AD7,AE7,AK7,AL7)</f>
        <v/>
      </c>
      <c r="AW7" s="37" t="n"/>
    </row>
    <row r="8" spans="1:49">
      <c r="A8" s="39" t="n">
        <v>2</v>
      </c>
      <c r="B8" s="39" t="s">
        <v>28</v>
      </c>
      <c r="C8" s="39" t="s">
        <v>29</v>
      </c>
      <c r="D8" s="39" t="s">
        <v>30</v>
      </c>
      <c r="E8" s="39" t="s">
        <v>33</v>
      </c>
      <c r="F8" s="39" t="n"/>
      <c r="G8" s="39" t="n"/>
      <c r="H8" s="39" t="n">
        <v>8</v>
      </c>
      <c r="I8" s="39" t="n">
        <v>0</v>
      </c>
      <c r="J8" s="39" t="n">
        <v>0</v>
      </c>
      <c r="K8" s="39" t="n">
        <v>8</v>
      </c>
      <c r="L8" s="39" t="n">
        <v>8</v>
      </c>
      <c r="M8" s="39" t="n">
        <v>8</v>
      </c>
      <c r="N8" s="39" t="n">
        <v>7</v>
      </c>
      <c r="O8" s="39" t="n">
        <v>0</v>
      </c>
      <c r="P8" s="39" t="n">
        <v>0</v>
      </c>
      <c r="Q8" s="39" t="n">
        <v>0</v>
      </c>
      <c r="R8" s="39" t="n">
        <v>8</v>
      </c>
      <c r="S8" s="39" t="n">
        <v>8</v>
      </c>
      <c r="T8" s="39" t="n">
        <v>8</v>
      </c>
      <c r="U8" s="39" t="n">
        <v>8</v>
      </c>
      <c r="V8" s="39" t="n">
        <v>8</v>
      </c>
      <c r="W8" s="39" t="n">
        <v>0</v>
      </c>
      <c r="X8" s="39" t="n">
        <v>0</v>
      </c>
      <c r="Y8" s="39" t="n">
        <v>8</v>
      </c>
      <c r="Z8" s="39" t="n">
        <v>8</v>
      </c>
      <c r="AA8" s="39" t="n">
        <v>8</v>
      </c>
      <c r="AB8" s="39" t="n">
        <v>8</v>
      </c>
      <c r="AC8" s="39" t="n">
        <v>8</v>
      </c>
      <c r="AD8" s="39" t="n">
        <v>0</v>
      </c>
      <c r="AE8" s="39" t="n">
        <v>0</v>
      </c>
      <c r="AF8" s="39" t="n">
        <v>8</v>
      </c>
      <c r="AG8" s="39" t="n">
        <v>8</v>
      </c>
      <c r="AH8" s="39" t="n">
        <v>8</v>
      </c>
      <c r="AI8" s="39" t="n">
        <v>8</v>
      </c>
      <c r="AJ8" s="39" t="n">
        <v>8</v>
      </c>
      <c r="AK8" s="39" t="n">
        <v>0</v>
      </c>
      <c r="AL8" s="39" t="n">
        <v>0</v>
      </c>
      <c r="AM8" s="39">
        <f>COUNT(IF(SUM(H7)&gt;0,1,"FALSE"),IF(SUM(I7)&gt;0,1,"FALSE"),IF(SUM(J7)&gt;0,1,"FALSE"),IF(SUM(K7)&gt;0,1,"FALSE"),IF(SUM(L7)&gt;0,1,"FALSE"),IF(SUM(M7)&gt;0,1,"FALSE"),IF(SUM(N7)&gt;0,1,"FALSE"),IF(SUM(O7)&gt;0,1,"FALSE"),IF(SUM(P7)&gt;0,1,"FALSE"),IF(SUM(Q7)&gt;0,1,"FALSE"),IF(SUM(R7)&gt;0,1,"FALSE"),IF(SUM(S7)&gt;0,1,"FALSE"),IF(SUM(T7)&gt;0,1,"FALSE"),IF(SUM(U7)&gt;0,1,"FALSE"),IF(SUM(V7)&gt;0,1,"FALSE"),IF(SUM(W7)&gt;0,1,"FALSE"),IF(SUM(X7)&gt;0,1,"FALSE"),IF(SUM(Y7)&gt;0,1,"FALSE"),IF(SUM(Z7)&gt;0,1,"FALSE"),IF(SUM(AA7)&gt;0,1,"FALSE"),IF(SUM(AB7)&gt;0,1,"FALSE"),IF(SUM(AC7)&gt;0,1,"FALSE"),IF(SUM(AD7)&gt;0,1,"FALSE"),IF(SUM(AE7)&gt;0,1,"FALSE"),IF(SUM(AF7)&gt;0,1,"FALSE"),IF(SUM(AG7)&gt;0,1,"FALSE"),IF(SUM(AH7)&gt;0,1,"FALSE"),IF(SUM(AI7)&gt;0,1,"FALSE"),IF(SUM(AJ7)&gt;0,1,"FALSE"),IF(SUM(AK7)&gt;0,1,"FALSE"),IF(SUM(AL7)&gt;0,1,"FALSE"))</f>
        <v/>
      </c>
      <c r="AN8" s="39" t="n"/>
      <c r="AO8" s="39">
        <f>MAX(AO7:AO7)</f>
        <v/>
      </c>
      <c r="AP8" s="39">
        <f>MAX(AP7:AP7)</f>
        <v/>
      </c>
      <c r="AQ8" s="39">
        <f>MAX(AQ7:AQ7)</f>
        <v/>
      </c>
      <c r="AR8" s="39">
        <f>MAX(AR7:AR7)</f>
        <v/>
      </c>
      <c r="AS8" s="39">
        <f>SUM(AS7:AS7)</f>
        <v/>
      </c>
      <c r="AT8" s="39">
        <f>SUM(AT7:AT7)</f>
        <v/>
      </c>
      <c r="AU8" s="39">
        <f>SUM(AU7:AU7)</f>
        <v/>
      </c>
      <c r="AV8" s="39">
        <f>SUM(AV7:AV7)</f>
        <v/>
      </c>
      <c r="AW8" s="39">
        <f>SUM(AW7:AW7)</f>
        <v/>
      </c>
    </row>
    <row r="9" spans="1:49">
      <c r="A9" s="37" t="n">
        <v>3</v>
      </c>
      <c r="B9" s="37" t="s">
        <v>34</v>
      </c>
      <c r="C9" s="37" t="s">
        <v>29</v>
      </c>
      <c r="D9" s="37" t="s">
        <v>30</v>
      </c>
      <c r="E9" s="37" t="s">
        <v>31</v>
      </c>
      <c r="F9" s="37" t="s">
        <v>32</v>
      </c>
      <c r="G9" s="37" t="n"/>
      <c r="H9" s="37" t="n">
        <v>8</v>
      </c>
      <c r="I9" s="37" t="s">
        <v>7</v>
      </c>
      <c r="J9" s="37" t="s">
        <v>7</v>
      </c>
      <c r="K9" s="37" t="n">
        <v>8</v>
      </c>
      <c r="L9" s="37" t="n">
        <v>8</v>
      </c>
      <c r="M9" s="37" t="n">
        <v>8</v>
      </c>
      <c r="N9" s="37" t="n">
        <v>7</v>
      </c>
      <c r="O9" s="37" t="s">
        <v>7</v>
      </c>
      <c r="P9" s="37" t="s">
        <v>7</v>
      </c>
      <c r="Q9" s="37" t="s">
        <v>7</v>
      </c>
      <c r="R9" s="37" t="n">
        <v>8</v>
      </c>
      <c r="S9" s="37" t="n">
        <v>8</v>
      </c>
      <c r="T9" s="37" t="n">
        <v>8</v>
      </c>
      <c r="U9" s="37" t="n">
        <v>8</v>
      </c>
      <c r="V9" s="37" t="n">
        <v>8</v>
      </c>
      <c r="W9" s="37" t="s">
        <v>7</v>
      </c>
      <c r="X9" s="37" t="s">
        <v>7</v>
      </c>
      <c r="Y9" s="37" t="n">
        <v>8</v>
      </c>
      <c r="Z9" s="37" t="n">
        <v>8</v>
      </c>
      <c r="AA9" s="37" t="n">
        <v>8</v>
      </c>
      <c r="AB9" s="37" t="n">
        <v>8</v>
      </c>
      <c r="AC9" s="37" t="n">
        <v>8</v>
      </c>
      <c r="AD9" s="37" t="s">
        <v>7</v>
      </c>
      <c r="AE9" s="37" t="s">
        <v>7</v>
      </c>
      <c r="AF9" s="37" t="n">
        <v>8</v>
      </c>
      <c r="AG9" s="37" t="n">
        <v>8</v>
      </c>
      <c r="AH9" s="37" t="n">
        <v>8</v>
      </c>
      <c r="AI9" s="37" t="n">
        <v>8</v>
      </c>
      <c r="AJ9" s="37" t="n">
        <v>8</v>
      </c>
      <c r="AK9" s="37" t="s">
        <v>7</v>
      </c>
      <c r="AL9" s="37" t="s">
        <v>7</v>
      </c>
      <c r="AM9" s="38">
        <f>COUNT(H9:AL9)</f>
        <v/>
      </c>
      <c r="AN9" s="37" t="n"/>
      <c r="AO9" s="38">
        <f>COUNTIF(H9:AL9,"О")</f>
        <v/>
      </c>
      <c r="AP9" s="38">
        <f>COUNTIF(H9:AL9,"От")</f>
        <v/>
      </c>
      <c r="AQ9" s="38">
        <f>COUNTIF(H9:AL9,"Б")</f>
        <v/>
      </c>
      <c r="AR9" s="38">
        <f>COUNTIF(H9:AL9,"Н")</f>
        <v/>
      </c>
      <c r="AS9" s="37" t="n"/>
      <c r="AT9" s="38">
        <f>SUM(H9:AL9)</f>
        <v/>
      </c>
      <c r="AU9" s="37" t="n"/>
      <c r="AV9" s="38">
        <f>SUM(I9,J9,O9,P9,Q9,W9,X9,AD9,AE9,AK9,AL9)</f>
        <v/>
      </c>
      <c r="AW9" s="37" t="n"/>
    </row>
    <row r="10" spans="1:49">
      <c r="A10" s="39" t="n">
        <v>4</v>
      </c>
      <c r="B10" s="39" t="s">
        <v>34</v>
      </c>
      <c r="C10" s="39" t="s">
        <v>29</v>
      </c>
      <c r="D10" s="39" t="s">
        <v>30</v>
      </c>
      <c r="E10" s="39" t="s">
        <v>33</v>
      </c>
      <c r="F10" s="39" t="n"/>
      <c r="G10" s="39" t="n"/>
      <c r="H10" s="39" t="n">
        <v>8</v>
      </c>
      <c r="I10" s="39" t="n">
        <v>0</v>
      </c>
      <c r="J10" s="39" t="n">
        <v>0</v>
      </c>
      <c r="K10" s="39" t="n">
        <v>8</v>
      </c>
      <c r="L10" s="39" t="n">
        <v>8</v>
      </c>
      <c r="M10" s="39" t="n">
        <v>8</v>
      </c>
      <c r="N10" s="39" t="n">
        <v>7</v>
      </c>
      <c r="O10" s="39" t="n">
        <v>0</v>
      </c>
      <c r="P10" s="39" t="n">
        <v>0</v>
      </c>
      <c r="Q10" s="39" t="n">
        <v>0</v>
      </c>
      <c r="R10" s="39" t="n">
        <v>8</v>
      </c>
      <c r="S10" s="39" t="n">
        <v>8</v>
      </c>
      <c r="T10" s="39" t="n">
        <v>8</v>
      </c>
      <c r="U10" s="39" t="n">
        <v>8</v>
      </c>
      <c r="V10" s="39" t="n">
        <v>8</v>
      </c>
      <c r="W10" s="39" t="n">
        <v>0</v>
      </c>
      <c r="X10" s="39" t="n">
        <v>0</v>
      </c>
      <c r="Y10" s="39" t="n">
        <v>8</v>
      </c>
      <c r="Z10" s="39" t="n">
        <v>8</v>
      </c>
      <c r="AA10" s="39" t="n">
        <v>8</v>
      </c>
      <c r="AB10" s="39" t="n">
        <v>8</v>
      </c>
      <c r="AC10" s="39" t="n">
        <v>8</v>
      </c>
      <c r="AD10" s="39" t="n">
        <v>0</v>
      </c>
      <c r="AE10" s="39" t="n">
        <v>0</v>
      </c>
      <c r="AF10" s="39" t="n">
        <v>8</v>
      </c>
      <c r="AG10" s="39" t="n">
        <v>8</v>
      </c>
      <c r="AH10" s="39" t="n">
        <v>8</v>
      </c>
      <c r="AI10" s="39" t="n">
        <v>8</v>
      </c>
      <c r="AJ10" s="39" t="n">
        <v>8</v>
      </c>
      <c r="AK10" s="39" t="n">
        <v>0</v>
      </c>
      <c r="AL10" s="39" t="n">
        <v>0</v>
      </c>
      <c r="AM10" s="39">
        <f>COUNT(IF(SUM(H9)&gt;0,1,"FALSE"),IF(SUM(I9)&gt;0,1,"FALSE"),IF(SUM(J9)&gt;0,1,"FALSE"),IF(SUM(K9)&gt;0,1,"FALSE"),IF(SUM(L9)&gt;0,1,"FALSE"),IF(SUM(M9)&gt;0,1,"FALSE"),IF(SUM(N9)&gt;0,1,"FALSE"),IF(SUM(O9)&gt;0,1,"FALSE"),IF(SUM(P9)&gt;0,1,"FALSE"),IF(SUM(Q9)&gt;0,1,"FALSE"),IF(SUM(R9)&gt;0,1,"FALSE"),IF(SUM(S9)&gt;0,1,"FALSE"),IF(SUM(T9)&gt;0,1,"FALSE"),IF(SUM(U9)&gt;0,1,"FALSE"),IF(SUM(V9)&gt;0,1,"FALSE"),IF(SUM(W9)&gt;0,1,"FALSE"),IF(SUM(X9)&gt;0,1,"FALSE"),IF(SUM(Y9)&gt;0,1,"FALSE"),IF(SUM(Z9)&gt;0,1,"FALSE"),IF(SUM(AA9)&gt;0,1,"FALSE"),IF(SUM(AB9)&gt;0,1,"FALSE"),IF(SUM(AC9)&gt;0,1,"FALSE"),IF(SUM(AD9)&gt;0,1,"FALSE"),IF(SUM(AE9)&gt;0,1,"FALSE"),IF(SUM(AF9)&gt;0,1,"FALSE"),IF(SUM(AG9)&gt;0,1,"FALSE"),IF(SUM(AH9)&gt;0,1,"FALSE"),IF(SUM(AI9)&gt;0,1,"FALSE"),IF(SUM(AJ9)&gt;0,1,"FALSE"),IF(SUM(AK9)&gt;0,1,"FALSE"),IF(SUM(AL9)&gt;0,1,"FALSE"))</f>
        <v/>
      </c>
      <c r="AN10" s="39" t="n"/>
      <c r="AO10" s="39">
        <f>MAX(AO9:AO9)</f>
        <v/>
      </c>
      <c r="AP10" s="39">
        <f>MAX(AP9:AP9)</f>
        <v/>
      </c>
      <c r="AQ10" s="39">
        <f>MAX(AQ9:AQ9)</f>
        <v/>
      </c>
      <c r="AR10" s="39">
        <f>MAX(AR9:AR9)</f>
        <v/>
      </c>
      <c r="AS10" s="39">
        <f>SUM(AS9:AS9)</f>
        <v/>
      </c>
      <c r="AT10" s="39">
        <f>SUM(AT9:AT9)</f>
        <v/>
      </c>
      <c r="AU10" s="39">
        <f>SUM(AU9:AU9)</f>
        <v/>
      </c>
      <c r="AV10" s="39">
        <f>SUM(AV9:AV9)</f>
        <v/>
      </c>
      <c r="AW10" s="39">
        <f>SUM(AW9:AW9)</f>
        <v/>
      </c>
    </row>
    <row r="11" spans="1:49">
      <c r="A11" s="37" t="n">
        <v>5</v>
      </c>
      <c r="B11" s="37" t="s">
        <v>35</v>
      </c>
      <c r="C11" s="37" t="s">
        <v>29</v>
      </c>
      <c r="D11" s="37" t="s">
        <v>30</v>
      </c>
      <c r="E11" s="37" t="s">
        <v>31</v>
      </c>
      <c r="F11" s="37" t="s">
        <v>32</v>
      </c>
      <c r="G11" s="37" t="n"/>
      <c r="H11" s="37" t="n">
        <v>8</v>
      </c>
      <c r="I11" s="37" t="s">
        <v>7</v>
      </c>
      <c r="J11" s="37" t="s">
        <v>7</v>
      </c>
      <c r="K11" s="37" t="n">
        <v>8</v>
      </c>
      <c r="L11" s="37" t="n">
        <v>8</v>
      </c>
      <c r="M11" s="37" t="n">
        <v>8</v>
      </c>
      <c r="N11" s="37" t="n">
        <v>7</v>
      </c>
      <c r="O11" s="37" t="s">
        <v>7</v>
      </c>
      <c r="P11" s="37" t="s">
        <v>7</v>
      </c>
      <c r="Q11" s="37" t="s">
        <v>7</v>
      </c>
      <c r="R11" s="37" t="n">
        <v>8</v>
      </c>
      <c r="S11" s="37" t="n">
        <v>8</v>
      </c>
      <c r="T11" s="37" t="n">
        <v>8</v>
      </c>
      <c r="U11" s="37" t="n">
        <v>8</v>
      </c>
      <c r="V11" s="37" t="n">
        <v>8</v>
      </c>
      <c r="W11" s="37" t="s">
        <v>7</v>
      </c>
      <c r="X11" s="37" t="s">
        <v>7</v>
      </c>
      <c r="Y11" s="37" t="n">
        <v>8</v>
      </c>
      <c r="Z11" s="37" t="n">
        <v>8</v>
      </c>
      <c r="AA11" s="37" t="n">
        <v>8</v>
      </c>
      <c r="AB11" s="37" t="n">
        <v>8</v>
      </c>
      <c r="AC11" s="37" t="n">
        <v>8</v>
      </c>
      <c r="AD11" s="37" t="s">
        <v>7</v>
      </c>
      <c r="AE11" s="37" t="s">
        <v>7</v>
      </c>
      <c r="AF11" s="37" t="n">
        <v>8</v>
      </c>
      <c r="AG11" s="37" t="n">
        <v>8</v>
      </c>
      <c r="AH11" s="37" t="n">
        <v>8</v>
      </c>
      <c r="AI11" s="37" t="n">
        <v>8</v>
      </c>
      <c r="AJ11" s="37" t="n">
        <v>8</v>
      </c>
      <c r="AK11" s="37" t="s">
        <v>7</v>
      </c>
      <c r="AL11" s="37" t="s">
        <v>7</v>
      </c>
      <c r="AM11" s="38">
        <f>COUNT(H11:AL11)</f>
        <v/>
      </c>
      <c r="AN11" s="37" t="n"/>
      <c r="AO11" s="38">
        <f>COUNTIF(H11:AL11,"О")</f>
        <v/>
      </c>
      <c r="AP11" s="38">
        <f>COUNTIF(H11:AL11,"От")</f>
        <v/>
      </c>
      <c r="AQ11" s="38">
        <f>COUNTIF(H11:AL11,"Б")</f>
        <v/>
      </c>
      <c r="AR11" s="38">
        <f>COUNTIF(H11:AL11,"Н")</f>
        <v/>
      </c>
      <c r="AS11" s="37" t="n"/>
      <c r="AT11" s="38">
        <f>SUM(H11:AL11)</f>
        <v/>
      </c>
      <c r="AU11" s="37" t="n"/>
      <c r="AV11" s="38">
        <f>SUM(I11,J11,O11,P11,Q11,W11,X11,AD11,AE11,AK11,AL11)</f>
        <v/>
      </c>
      <c r="AW11" s="37" t="n"/>
    </row>
    <row r="12" spans="1:49">
      <c r="A12" s="39" t="n">
        <v>6</v>
      </c>
      <c r="B12" s="39" t="s">
        <v>35</v>
      </c>
      <c r="C12" s="39" t="s">
        <v>29</v>
      </c>
      <c r="D12" s="39" t="s">
        <v>30</v>
      </c>
      <c r="E12" s="39" t="s">
        <v>33</v>
      </c>
      <c r="F12" s="39" t="n"/>
      <c r="G12" s="39" t="n"/>
      <c r="H12" s="39" t="n">
        <v>8</v>
      </c>
      <c r="I12" s="39" t="n">
        <v>0</v>
      </c>
      <c r="J12" s="39" t="n">
        <v>0</v>
      </c>
      <c r="K12" s="39" t="n">
        <v>8</v>
      </c>
      <c r="L12" s="39" t="n">
        <v>8</v>
      </c>
      <c r="M12" s="39" t="n">
        <v>8</v>
      </c>
      <c r="N12" s="39" t="n">
        <v>7</v>
      </c>
      <c r="O12" s="39" t="n">
        <v>0</v>
      </c>
      <c r="P12" s="39" t="n">
        <v>0</v>
      </c>
      <c r="Q12" s="39" t="n">
        <v>0</v>
      </c>
      <c r="R12" s="39" t="n">
        <v>8</v>
      </c>
      <c r="S12" s="39" t="n">
        <v>8</v>
      </c>
      <c r="T12" s="39" t="n">
        <v>8</v>
      </c>
      <c r="U12" s="39" t="n">
        <v>8</v>
      </c>
      <c r="V12" s="39" t="n">
        <v>8</v>
      </c>
      <c r="W12" s="39" t="n">
        <v>0</v>
      </c>
      <c r="X12" s="39" t="n">
        <v>0</v>
      </c>
      <c r="Y12" s="39" t="n">
        <v>8</v>
      </c>
      <c r="Z12" s="39" t="n">
        <v>8</v>
      </c>
      <c r="AA12" s="39" t="n">
        <v>8</v>
      </c>
      <c r="AB12" s="39" t="n">
        <v>8</v>
      </c>
      <c r="AC12" s="39" t="n">
        <v>8</v>
      </c>
      <c r="AD12" s="39" t="n">
        <v>0</v>
      </c>
      <c r="AE12" s="39" t="n">
        <v>0</v>
      </c>
      <c r="AF12" s="39" t="n">
        <v>8</v>
      </c>
      <c r="AG12" s="39" t="n">
        <v>8</v>
      </c>
      <c r="AH12" s="39" t="n">
        <v>8</v>
      </c>
      <c r="AI12" s="39" t="n">
        <v>8</v>
      </c>
      <c r="AJ12" s="39" t="n">
        <v>8</v>
      </c>
      <c r="AK12" s="39" t="n">
        <v>0</v>
      </c>
      <c r="AL12" s="39" t="n">
        <v>0</v>
      </c>
      <c r="AM12" s="39">
        <f>COUNT(IF(SUM(H11)&gt;0,1,"FALSE"),IF(SUM(I11)&gt;0,1,"FALSE"),IF(SUM(J11)&gt;0,1,"FALSE"),IF(SUM(K11)&gt;0,1,"FALSE"),IF(SUM(L11)&gt;0,1,"FALSE"),IF(SUM(M11)&gt;0,1,"FALSE"),IF(SUM(N11)&gt;0,1,"FALSE"),IF(SUM(O11)&gt;0,1,"FALSE"),IF(SUM(P11)&gt;0,1,"FALSE"),IF(SUM(Q11)&gt;0,1,"FALSE"),IF(SUM(R11)&gt;0,1,"FALSE"),IF(SUM(S11)&gt;0,1,"FALSE"),IF(SUM(T11)&gt;0,1,"FALSE"),IF(SUM(U11)&gt;0,1,"FALSE"),IF(SUM(V11)&gt;0,1,"FALSE"),IF(SUM(W11)&gt;0,1,"FALSE"),IF(SUM(X11)&gt;0,1,"FALSE"),IF(SUM(Y11)&gt;0,1,"FALSE"),IF(SUM(Z11)&gt;0,1,"FALSE"),IF(SUM(AA11)&gt;0,1,"FALSE"),IF(SUM(AB11)&gt;0,1,"FALSE"),IF(SUM(AC11)&gt;0,1,"FALSE"),IF(SUM(AD11)&gt;0,1,"FALSE"),IF(SUM(AE11)&gt;0,1,"FALSE"),IF(SUM(AF11)&gt;0,1,"FALSE"),IF(SUM(AG11)&gt;0,1,"FALSE"),IF(SUM(AH11)&gt;0,1,"FALSE"),IF(SUM(AI11)&gt;0,1,"FALSE"),IF(SUM(AJ11)&gt;0,1,"FALSE"),IF(SUM(AK11)&gt;0,1,"FALSE"),IF(SUM(AL11)&gt;0,1,"FALSE"))</f>
        <v/>
      </c>
      <c r="AN12" s="39" t="n"/>
      <c r="AO12" s="39">
        <f>MAX(AO11:AO11)</f>
        <v/>
      </c>
      <c r="AP12" s="39">
        <f>MAX(AP11:AP11)</f>
        <v/>
      </c>
      <c r="AQ12" s="39">
        <f>MAX(AQ11:AQ11)</f>
        <v/>
      </c>
      <c r="AR12" s="39">
        <f>MAX(AR11:AR11)</f>
        <v/>
      </c>
      <c r="AS12" s="39">
        <f>SUM(AS11:AS11)</f>
        <v/>
      </c>
      <c r="AT12" s="39">
        <f>SUM(AT11:AT11)</f>
        <v/>
      </c>
      <c r="AU12" s="39">
        <f>SUM(AU11:AU11)</f>
        <v/>
      </c>
      <c r="AV12" s="39">
        <f>SUM(AV11:AV11)</f>
        <v/>
      </c>
      <c r="AW12" s="39">
        <f>SUM(AW11:AW11)</f>
        <v/>
      </c>
    </row>
    <row r="13" spans="1:49" ht="15.75" customHeight="1" s="55">
      <c r="A13" s="37" t="n">
        <v>7</v>
      </c>
      <c r="B13" s="37" t="s">
        <v>36</v>
      </c>
      <c r="C13" s="37" t="s">
        <v>29</v>
      </c>
      <c r="D13" s="37" t="s">
        <v>37</v>
      </c>
      <c r="E13" s="37" t="s">
        <v>31</v>
      </c>
      <c r="F13" s="37" t="s">
        <v>32</v>
      </c>
      <c r="G13" s="37" t="n"/>
      <c r="H13" s="37" t="n">
        <v>8</v>
      </c>
      <c r="I13" s="37" t="s">
        <v>7</v>
      </c>
      <c r="J13" s="37" t="s">
        <v>7</v>
      </c>
      <c r="K13" s="40" t="s">
        <v>0</v>
      </c>
      <c r="L13" s="40" t="s">
        <v>0</v>
      </c>
      <c r="M13" s="40" t="s">
        <v>0</v>
      </c>
      <c r="N13" s="40" t="s">
        <v>0</v>
      </c>
      <c r="O13" s="40" t="s">
        <v>0</v>
      </c>
      <c r="P13" s="40" t="s">
        <v>0</v>
      </c>
      <c r="Q13" s="40" t="s">
        <v>0</v>
      </c>
      <c r="R13" s="40" t="s">
        <v>0</v>
      </c>
      <c r="S13" s="40" t="s">
        <v>0</v>
      </c>
      <c r="T13" s="40" t="s">
        <v>0</v>
      </c>
      <c r="U13" s="40" t="s">
        <v>0</v>
      </c>
      <c r="V13" s="40" t="s">
        <v>0</v>
      </c>
      <c r="W13" s="40" t="s">
        <v>0</v>
      </c>
      <c r="X13" s="40" t="s">
        <v>0</v>
      </c>
      <c r="Y13" s="40" t="s">
        <v>0</v>
      </c>
      <c r="Z13" s="40" t="s">
        <v>0</v>
      </c>
      <c r="AA13" s="40" t="s">
        <v>0</v>
      </c>
      <c r="AB13" s="40" t="s">
        <v>0</v>
      </c>
      <c r="AC13" s="40" t="s">
        <v>0</v>
      </c>
      <c r="AD13" s="40" t="s">
        <v>0</v>
      </c>
      <c r="AE13" s="40" t="s">
        <v>0</v>
      </c>
      <c r="AF13" s="40" t="s">
        <v>0</v>
      </c>
      <c r="AG13" s="40" t="s">
        <v>0</v>
      </c>
      <c r="AH13" s="40" t="s">
        <v>0</v>
      </c>
      <c r="AI13" s="40" t="s">
        <v>0</v>
      </c>
      <c r="AJ13" s="40" t="s">
        <v>0</v>
      </c>
      <c r="AK13" s="40" t="s">
        <v>0</v>
      </c>
      <c r="AL13" s="40" t="s">
        <v>0</v>
      </c>
      <c r="AM13" s="38">
        <f>COUNT(H13:AL13)</f>
        <v/>
      </c>
      <c r="AN13" s="37" t="n"/>
      <c r="AO13" s="38">
        <f>COUNTIF(H13:AL13,"О")</f>
        <v/>
      </c>
      <c r="AP13" s="38">
        <f>COUNTIF(H13:AL13,"От")</f>
        <v/>
      </c>
      <c r="AQ13" s="38">
        <f>COUNTIF(H13:AL13,"Б")</f>
        <v/>
      </c>
      <c r="AR13" s="38">
        <f>COUNTIF(H13:AL13,"Н")</f>
        <v/>
      </c>
      <c r="AS13" s="37" t="n"/>
      <c r="AT13" s="38">
        <f>SUM(H13:AL13)</f>
        <v/>
      </c>
      <c r="AU13" s="37" t="n"/>
      <c r="AV13" s="38">
        <f>SUM(I13,J13,O13,P13,Q13,W13,X13,AD13,AE13,AK13,AL13)</f>
        <v/>
      </c>
      <c r="AW13" s="37" t="n"/>
    </row>
    <row r="14" spans="1:49">
      <c r="A14" s="39" t="n">
        <v>8</v>
      </c>
      <c r="B14" s="39" t="s">
        <v>36</v>
      </c>
      <c r="C14" s="39" t="s">
        <v>29</v>
      </c>
      <c r="D14" s="39" t="s">
        <v>37</v>
      </c>
      <c r="E14" s="39" t="s">
        <v>33</v>
      </c>
      <c r="F14" s="39" t="n"/>
      <c r="G14" s="39" t="n"/>
      <c r="H14" s="39" t="n">
        <v>8</v>
      </c>
      <c r="I14" s="39" t="n">
        <v>0</v>
      </c>
      <c r="J14" s="39" t="n">
        <v>0</v>
      </c>
      <c r="K14" s="39" t="n">
        <v>0</v>
      </c>
      <c r="L14" s="39" t="n">
        <v>0</v>
      </c>
      <c r="M14" s="39" t="n">
        <v>0</v>
      </c>
      <c r="N14" s="39" t="n">
        <v>0</v>
      </c>
      <c r="O14" s="39" t="n">
        <v>0</v>
      </c>
      <c r="P14" s="39" t="n">
        <v>0</v>
      </c>
      <c r="Q14" s="39" t="n">
        <v>0</v>
      </c>
      <c r="R14" s="39" t="n">
        <v>0</v>
      </c>
      <c r="S14" s="39" t="n">
        <v>0</v>
      </c>
      <c r="T14" s="39" t="n">
        <v>0</v>
      </c>
      <c r="U14" s="39" t="n">
        <v>0</v>
      </c>
      <c r="V14" s="39" t="n">
        <v>0</v>
      </c>
      <c r="W14" s="39" t="n">
        <v>0</v>
      </c>
      <c r="X14" s="39" t="n">
        <v>0</v>
      </c>
      <c r="Y14" s="39" t="n">
        <v>0</v>
      </c>
      <c r="Z14" s="39" t="n">
        <v>0</v>
      </c>
      <c r="AA14" s="39" t="n">
        <v>0</v>
      </c>
      <c r="AB14" s="39" t="n">
        <v>0</v>
      </c>
      <c r="AC14" s="39" t="n">
        <v>0</v>
      </c>
      <c r="AD14" s="39" t="n">
        <v>0</v>
      </c>
      <c r="AE14" s="39" t="n">
        <v>0</v>
      </c>
      <c r="AF14" s="39" t="n">
        <v>0</v>
      </c>
      <c r="AG14" s="39" t="n">
        <v>0</v>
      </c>
      <c r="AH14" s="39" t="n">
        <v>0</v>
      </c>
      <c r="AI14" s="39" t="n">
        <v>0</v>
      </c>
      <c r="AJ14" s="39" t="n">
        <v>0</v>
      </c>
      <c r="AK14" s="39" t="n">
        <v>0</v>
      </c>
      <c r="AL14" s="39" t="n">
        <v>0</v>
      </c>
      <c r="AM14" s="39">
        <f>COUNT(IF(SUM(H13)&gt;0,1,"FALSE"),IF(SUM(I13)&gt;0,1,"FALSE"),IF(SUM(J13)&gt;0,1,"FALSE"),IF(SUM(K13)&gt;0,1,"FALSE"),IF(SUM(L13)&gt;0,1,"FALSE"),IF(SUM(M13)&gt;0,1,"FALSE"),IF(SUM(N13)&gt;0,1,"FALSE"),IF(SUM(O13)&gt;0,1,"FALSE"),IF(SUM(P13)&gt;0,1,"FALSE"),IF(SUM(Q13)&gt;0,1,"FALSE"),IF(SUM(R13)&gt;0,1,"FALSE"),IF(SUM(S13)&gt;0,1,"FALSE"),IF(SUM(T13)&gt;0,1,"FALSE"),IF(SUM(U13)&gt;0,1,"FALSE"),IF(SUM(V13)&gt;0,1,"FALSE"),IF(SUM(W13)&gt;0,1,"FALSE"),IF(SUM(X13)&gt;0,1,"FALSE"),IF(SUM(Y13)&gt;0,1,"FALSE"),IF(SUM(Z13)&gt;0,1,"FALSE"),IF(SUM(AA13)&gt;0,1,"FALSE"),IF(SUM(AB13)&gt;0,1,"FALSE"),IF(SUM(AC13)&gt;0,1,"FALSE"),IF(SUM(AD13)&gt;0,1,"FALSE"),IF(SUM(AE13)&gt;0,1,"FALSE"),IF(SUM(AF13)&gt;0,1,"FALSE"),IF(SUM(AG13)&gt;0,1,"FALSE"),IF(SUM(AH13)&gt;0,1,"FALSE"),IF(SUM(AI13)&gt;0,1,"FALSE"),IF(SUM(AJ13)&gt;0,1,"FALSE"),IF(SUM(AK13)&gt;0,1,"FALSE"),IF(SUM(AL13)&gt;0,1,"FALSE"))</f>
        <v/>
      </c>
      <c r="AN14" s="39" t="n"/>
      <c r="AO14" s="39">
        <f>MAX(AO13:AO13)</f>
        <v/>
      </c>
      <c r="AP14" s="39">
        <f>MAX(AP13:AP13)</f>
        <v/>
      </c>
      <c r="AQ14" s="39">
        <f>MAX(AQ13:AQ13)</f>
        <v/>
      </c>
      <c r="AR14" s="39">
        <f>MAX(AR13:AR13)</f>
        <v/>
      </c>
      <c r="AS14" s="39">
        <f>SUM(AS13:AS13)</f>
        <v/>
      </c>
      <c r="AT14" s="39">
        <f>SUM(AT13:AT13)</f>
        <v/>
      </c>
      <c r="AU14" s="39">
        <f>SUM(AU13:AU13)</f>
        <v/>
      </c>
      <c r="AV14" s="39">
        <f>SUM(AV13:AV13)</f>
        <v/>
      </c>
      <c r="AW14" s="39">
        <f>SUM(AW13:AW13)</f>
        <v/>
      </c>
    </row>
    <row r="15" spans="1:49">
      <c r="A15" s="37" t="n">
        <v>9</v>
      </c>
      <c r="B15" s="37" t="s">
        <v>38</v>
      </c>
      <c r="C15" s="37" t="s">
        <v>29</v>
      </c>
      <c r="D15" s="37" t="s">
        <v>39</v>
      </c>
      <c r="E15" s="37" t="s">
        <v>31</v>
      </c>
      <c r="F15" s="37" t="s">
        <v>32</v>
      </c>
      <c r="G15" s="37" t="n"/>
      <c r="H15" s="37" t="n">
        <v>8</v>
      </c>
      <c r="I15" s="37" t="s">
        <v>7</v>
      </c>
      <c r="J15" s="37" t="s">
        <v>7</v>
      </c>
      <c r="K15" s="37" t="n">
        <v>8</v>
      </c>
      <c r="L15" s="37" t="n">
        <v>8</v>
      </c>
      <c r="M15" s="37" t="n">
        <v>8</v>
      </c>
      <c r="N15" s="37" t="n">
        <v>7</v>
      </c>
      <c r="O15" s="37" t="s">
        <v>7</v>
      </c>
      <c r="P15" s="37" t="s">
        <v>7</v>
      </c>
      <c r="Q15" s="37" t="s">
        <v>7</v>
      </c>
      <c r="R15" s="37" t="n">
        <v>8</v>
      </c>
      <c r="S15" s="37" t="n">
        <v>8</v>
      </c>
      <c r="T15" s="37" t="n">
        <v>8</v>
      </c>
      <c r="U15" s="37" t="n">
        <v>8</v>
      </c>
      <c r="V15" s="37" t="n">
        <v>8</v>
      </c>
      <c r="W15" s="37" t="s">
        <v>7</v>
      </c>
      <c r="X15" s="37" t="s">
        <v>7</v>
      </c>
      <c r="Y15" s="37" t="n">
        <v>8</v>
      </c>
      <c r="Z15" s="37" t="n">
        <v>8</v>
      </c>
      <c r="AA15" s="37" t="n">
        <v>8</v>
      </c>
      <c r="AB15" s="37" t="n">
        <v>8</v>
      </c>
      <c r="AC15" s="37" t="n">
        <v>8</v>
      </c>
      <c r="AD15" s="37" t="s">
        <v>7</v>
      </c>
      <c r="AE15" s="37" t="s">
        <v>7</v>
      </c>
      <c r="AF15" s="37" t="n">
        <v>8</v>
      </c>
      <c r="AG15" s="37" t="n">
        <v>8</v>
      </c>
      <c r="AH15" s="37" t="n">
        <v>8</v>
      </c>
      <c r="AI15" s="37" t="n">
        <v>8</v>
      </c>
      <c r="AJ15" s="37" t="n">
        <v>8</v>
      </c>
      <c r="AK15" s="37" t="s">
        <v>7</v>
      </c>
      <c r="AL15" s="37" t="s">
        <v>7</v>
      </c>
      <c r="AM15" s="38">
        <f>COUNT(H15:AL15)</f>
        <v/>
      </c>
      <c r="AN15" s="37" t="n"/>
      <c r="AO15" s="38">
        <f>COUNTIF(H15:AL15,"О")</f>
        <v/>
      </c>
      <c r="AP15" s="38">
        <f>COUNTIF(H15:AL15,"От")</f>
        <v/>
      </c>
      <c r="AQ15" s="38">
        <f>COUNTIF(H15:AL15,"Б")</f>
        <v/>
      </c>
      <c r="AR15" s="38">
        <f>COUNTIF(H15:AL15,"Н")</f>
        <v/>
      </c>
      <c r="AS15" s="37" t="n"/>
      <c r="AT15" s="38">
        <f>SUM(H15:AL15)</f>
        <v/>
      </c>
      <c r="AU15" s="37" t="n"/>
      <c r="AV15" s="38">
        <f>SUM(I15,J15,O15,P15,Q15,W15,X15,AD15,AE15,AK15,AL15)</f>
        <v/>
      </c>
      <c r="AW15" s="37" t="n"/>
    </row>
    <row r="16" spans="1:49">
      <c r="A16" s="39" t="n">
        <v>10</v>
      </c>
      <c r="B16" s="39" t="s">
        <v>38</v>
      </c>
      <c r="C16" s="39" t="s">
        <v>29</v>
      </c>
      <c r="D16" s="39" t="s">
        <v>39</v>
      </c>
      <c r="E16" s="39" t="s">
        <v>33</v>
      </c>
      <c r="F16" s="39" t="n"/>
      <c r="G16" s="39" t="n"/>
      <c r="H16" s="39" t="n">
        <v>8</v>
      </c>
      <c r="I16" s="39" t="n">
        <v>0</v>
      </c>
      <c r="J16" s="39" t="n">
        <v>0</v>
      </c>
      <c r="K16" s="39" t="n">
        <v>8</v>
      </c>
      <c r="L16" s="39" t="n">
        <v>8</v>
      </c>
      <c r="M16" s="39" t="n">
        <v>8</v>
      </c>
      <c r="N16" s="39" t="n">
        <v>7</v>
      </c>
      <c r="O16" s="39" t="n">
        <v>0</v>
      </c>
      <c r="P16" s="39" t="n">
        <v>0</v>
      </c>
      <c r="Q16" s="39" t="n">
        <v>0</v>
      </c>
      <c r="R16" s="39" t="n">
        <v>8</v>
      </c>
      <c r="S16" s="39" t="n">
        <v>8</v>
      </c>
      <c r="T16" s="39" t="n">
        <v>8</v>
      </c>
      <c r="U16" s="39" t="n">
        <v>8</v>
      </c>
      <c r="V16" s="39" t="n">
        <v>8</v>
      </c>
      <c r="W16" s="39" t="n">
        <v>0</v>
      </c>
      <c r="X16" s="39" t="n">
        <v>0</v>
      </c>
      <c r="Y16" s="39" t="n">
        <v>8</v>
      </c>
      <c r="Z16" s="39" t="n">
        <v>8</v>
      </c>
      <c r="AA16" s="39" t="n">
        <v>8</v>
      </c>
      <c r="AB16" s="39" t="n">
        <v>8</v>
      </c>
      <c r="AC16" s="39" t="n">
        <v>8</v>
      </c>
      <c r="AD16" s="39" t="n">
        <v>0</v>
      </c>
      <c r="AE16" s="39" t="n">
        <v>0</v>
      </c>
      <c r="AF16" s="39" t="n">
        <v>8</v>
      </c>
      <c r="AG16" s="39" t="n">
        <v>8</v>
      </c>
      <c r="AH16" s="39" t="n">
        <v>8</v>
      </c>
      <c r="AI16" s="39" t="n">
        <v>8</v>
      </c>
      <c r="AJ16" s="39" t="n">
        <v>8</v>
      </c>
      <c r="AK16" s="39" t="n">
        <v>0</v>
      </c>
      <c r="AL16" s="39" t="n">
        <v>0</v>
      </c>
      <c r="AM16" s="39">
        <f>COUNT(IF(SUM(H15)&gt;0,1,"FALSE"),IF(SUM(I15)&gt;0,1,"FALSE"),IF(SUM(J15)&gt;0,1,"FALSE"),IF(SUM(K15)&gt;0,1,"FALSE"),IF(SUM(L15)&gt;0,1,"FALSE"),IF(SUM(M15)&gt;0,1,"FALSE"),IF(SUM(N15)&gt;0,1,"FALSE"),IF(SUM(O15)&gt;0,1,"FALSE"),IF(SUM(P15)&gt;0,1,"FALSE"),IF(SUM(Q15)&gt;0,1,"FALSE"),IF(SUM(R15)&gt;0,1,"FALSE"),IF(SUM(S15)&gt;0,1,"FALSE"),IF(SUM(T15)&gt;0,1,"FALSE"),IF(SUM(U15)&gt;0,1,"FALSE"),IF(SUM(V15)&gt;0,1,"FALSE"),IF(SUM(W15)&gt;0,1,"FALSE"),IF(SUM(X15)&gt;0,1,"FALSE"),IF(SUM(Y15)&gt;0,1,"FALSE"),IF(SUM(Z15)&gt;0,1,"FALSE"),IF(SUM(AA15)&gt;0,1,"FALSE"),IF(SUM(AB15)&gt;0,1,"FALSE"),IF(SUM(AC15)&gt;0,1,"FALSE"),IF(SUM(AD15)&gt;0,1,"FALSE"),IF(SUM(AE15)&gt;0,1,"FALSE"),IF(SUM(AF15)&gt;0,1,"FALSE"),IF(SUM(AG15)&gt;0,1,"FALSE"),IF(SUM(AH15)&gt;0,1,"FALSE"),IF(SUM(AI15)&gt;0,1,"FALSE"),IF(SUM(AJ15)&gt;0,1,"FALSE"),IF(SUM(AK15)&gt;0,1,"FALSE"),IF(SUM(AL15)&gt;0,1,"FALSE"))</f>
        <v/>
      </c>
      <c r="AN16" s="39" t="n"/>
      <c r="AO16" s="39">
        <f>MAX(AO15:AO15)</f>
        <v/>
      </c>
      <c r="AP16" s="39">
        <f>MAX(AP15:AP15)</f>
        <v/>
      </c>
      <c r="AQ16" s="39">
        <f>MAX(AQ15:AQ15)</f>
        <v/>
      </c>
      <c r="AR16" s="39">
        <f>MAX(AR15:AR15)</f>
        <v/>
      </c>
      <c r="AS16" s="39">
        <f>SUM(AS15:AS15)</f>
        <v/>
      </c>
      <c r="AT16" s="39">
        <f>SUM(AT15:AT15)</f>
        <v/>
      </c>
      <c r="AU16" s="39">
        <f>SUM(AU15:AU15)</f>
        <v/>
      </c>
      <c r="AV16" s="39">
        <f>SUM(AV15:AV15)</f>
        <v/>
      </c>
      <c r="AW16" s="39">
        <f>SUM(AW15:AW15)</f>
        <v/>
      </c>
    </row>
    <row r="17" spans="1:49">
      <c r="A17" s="37" t="n">
        <v>11</v>
      </c>
      <c r="B17" s="37" t="s">
        <v>40</v>
      </c>
      <c r="C17" s="37" t="s">
        <v>41</v>
      </c>
      <c r="D17" s="37" t="s">
        <v>42</v>
      </c>
      <c r="E17" s="37" t="s">
        <v>43</v>
      </c>
      <c r="F17" s="37" t="s">
        <v>32</v>
      </c>
      <c r="G17" s="37" t="n"/>
      <c r="H17" s="37" t="s">
        <v>3</v>
      </c>
      <c r="I17" s="37" t="s">
        <v>3</v>
      </c>
      <c r="J17" s="37" t="s">
        <v>3</v>
      </c>
      <c r="K17" s="37" t="n">
        <v>8</v>
      </c>
      <c r="L17" s="37" t="n">
        <v>8</v>
      </c>
      <c r="M17" s="37" t="n">
        <v>8</v>
      </c>
      <c r="N17" s="37" t="n">
        <v>7</v>
      </c>
      <c r="O17" s="37" t="s">
        <v>7</v>
      </c>
      <c r="P17" s="37" t="s">
        <v>7</v>
      </c>
      <c r="Q17" s="37" t="s">
        <v>7</v>
      </c>
      <c r="R17" s="37" t="n">
        <v>8</v>
      </c>
      <c r="S17" s="37" t="n">
        <v>8</v>
      </c>
      <c r="T17" s="37" t="n">
        <v>8</v>
      </c>
      <c r="U17" s="37" t="n">
        <v>8</v>
      </c>
      <c r="V17" s="37" t="n">
        <v>8</v>
      </c>
      <c r="W17" s="37" t="s">
        <v>7</v>
      </c>
      <c r="X17" s="37" t="s">
        <v>7</v>
      </c>
      <c r="Y17" s="37" t="n">
        <v>8</v>
      </c>
      <c r="Z17" s="37" t="n">
        <v>8</v>
      </c>
      <c r="AA17" s="37" t="n">
        <v>8</v>
      </c>
      <c r="AB17" s="37" t="n">
        <v>8</v>
      </c>
      <c r="AC17" s="37" t="n">
        <v>8</v>
      </c>
      <c r="AD17" s="37" t="s">
        <v>7</v>
      </c>
      <c r="AE17" s="37" t="s">
        <v>7</v>
      </c>
      <c r="AF17" s="37" t="n">
        <v>8</v>
      </c>
      <c r="AG17" s="37" t="n">
        <v>8</v>
      </c>
      <c r="AH17" s="37" t="n">
        <v>8</v>
      </c>
      <c r="AI17" s="37" t="n">
        <v>8</v>
      </c>
      <c r="AJ17" s="37" t="n">
        <v>8</v>
      </c>
      <c r="AK17" s="37" t="s">
        <v>7</v>
      </c>
      <c r="AL17" s="37" t="s">
        <v>7</v>
      </c>
      <c r="AM17" s="38">
        <f>COUNT(H17:AL17)</f>
        <v/>
      </c>
      <c r="AN17" s="37" t="n"/>
      <c r="AO17" s="38">
        <f>COUNTIF(H17:AL17,"О")</f>
        <v/>
      </c>
      <c r="AP17" s="38">
        <f>COUNTIF(H17:AL17,"От")</f>
        <v/>
      </c>
      <c r="AQ17" s="38">
        <f>COUNTIF(H17:AL17,"Б")</f>
        <v/>
      </c>
      <c r="AR17" s="38">
        <f>COUNTIF(H17:AL17,"Н")</f>
        <v/>
      </c>
      <c r="AS17" s="37" t="n"/>
      <c r="AT17" s="38">
        <f>SUM(H17:AL17)</f>
        <v/>
      </c>
      <c r="AU17" s="37" t="n"/>
      <c r="AV17" s="38">
        <f>SUM(I17,J17,O17,P17,Q17,W17,X17,AD17,AE17,AK17,AL17)</f>
        <v/>
      </c>
      <c r="AW17" s="37" t="n"/>
    </row>
    <row r="18" spans="1:49">
      <c r="A18" s="37" t="n">
        <v>12</v>
      </c>
      <c r="B18" s="37" t="s">
        <v>40</v>
      </c>
      <c r="C18" s="37" t="s">
        <v>41</v>
      </c>
      <c r="D18" s="37" t="s">
        <v>42</v>
      </c>
      <c r="E18" s="37" t="s">
        <v>273</v>
      </c>
      <c r="F18" s="37" t="s">
        <v>32</v>
      </c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C18" s="37" t="n"/>
      <c r="AD18" s="37" t="n"/>
      <c r="AE18" s="37" t="n"/>
      <c r="AF18" s="37" t="n"/>
      <c r="AG18" s="37" t="n"/>
      <c r="AH18" s="37" t="n"/>
      <c r="AI18" s="37" t="n"/>
      <c r="AJ18" s="37" t="n"/>
      <c r="AK18" s="37" t="n"/>
      <c r="AL18" s="37" t="n"/>
      <c r="AM18" s="38">
        <f>COUNT(H18:AL18)</f>
        <v/>
      </c>
      <c r="AN18" s="37" t="n"/>
      <c r="AO18" s="37" t="n"/>
      <c r="AP18" s="37" t="n"/>
      <c r="AQ18" s="37" t="n"/>
      <c r="AR18" s="37" t="n"/>
      <c r="AS18" s="37" t="n"/>
      <c r="AT18" s="38">
        <f>SUM(H18:AL18)</f>
        <v/>
      </c>
      <c r="AU18" s="37" t="n"/>
      <c r="AV18" s="38">
        <f>SUM(I18,J18,O18,P18,Q18,W18,X18,AD18,AE18,AK18,AL18)</f>
        <v/>
      </c>
      <c r="AW18" s="37" t="n"/>
    </row>
    <row r="19" spans="1:49">
      <c r="A19" s="37" t="n">
        <v>13</v>
      </c>
      <c r="B19" s="37" t="s">
        <v>40</v>
      </c>
      <c r="C19" s="37" t="s">
        <v>41</v>
      </c>
      <c r="D19" s="37" t="s">
        <v>42</v>
      </c>
      <c r="E19" s="37" t="s">
        <v>274</v>
      </c>
      <c r="F19" s="37" t="s">
        <v>32</v>
      </c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  <c r="AA19" s="37" t="n"/>
      <c r="AB19" s="37" t="n"/>
      <c r="AC19" s="37" t="n"/>
      <c r="AD19" s="37" t="n"/>
      <c r="AE19" s="37" t="n"/>
      <c r="AF19" s="37" t="n"/>
      <c r="AG19" s="37" t="n"/>
      <c r="AH19" s="37" t="n"/>
      <c r="AI19" s="37" t="n"/>
      <c r="AJ19" s="37" t="n"/>
      <c r="AK19" s="37" t="n"/>
      <c r="AL19" s="37" t="n"/>
      <c r="AM19" s="38">
        <f>COUNT(H19:AL19)</f>
        <v/>
      </c>
      <c r="AN19" s="37" t="n"/>
      <c r="AO19" s="37" t="n"/>
      <c r="AP19" s="37" t="n"/>
      <c r="AQ19" s="37" t="n"/>
      <c r="AR19" s="37" t="n"/>
      <c r="AS19" s="37" t="n"/>
      <c r="AT19" s="38">
        <f>SUM(H19:AL19)</f>
        <v/>
      </c>
      <c r="AU19" s="37" t="n"/>
      <c r="AV19" s="38">
        <f>SUM(I19,J19,O19,P19,Q19,W19,X19,AD19,AE19,AK19,AL19)</f>
        <v/>
      </c>
      <c r="AW19" s="37" t="n"/>
    </row>
    <row r="20" spans="1:49">
      <c r="A20" s="37" t="n">
        <v>14</v>
      </c>
      <c r="B20" s="37" t="s">
        <v>40</v>
      </c>
      <c r="C20" s="37" t="s">
        <v>41</v>
      </c>
      <c r="D20" s="37" t="s">
        <v>42</v>
      </c>
      <c r="E20" s="37" t="s">
        <v>106</v>
      </c>
      <c r="F20" s="37" t="s">
        <v>32</v>
      </c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  <c r="AD20" s="37" t="n"/>
      <c r="AE20" s="37" t="n"/>
      <c r="AF20" s="37" t="n"/>
      <c r="AG20" s="37" t="n"/>
      <c r="AH20" s="37" t="n"/>
      <c r="AI20" s="37" t="n"/>
      <c r="AJ20" s="37" t="n"/>
      <c r="AK20" s="37" t="n"/>
      <c r="AL20" s="37" t="n"/>
      <c r="AM20" s="38">
        <f>COUNT(H20:AL20)</f>
        <v/>
      </c>
      <c r="AN20" s="37" t="n"/>
      <c r="AO20" s="37" t="n"/>
      <c r="AP20" s="37" t="n"/>
      <c r="AQ20" s="37" t="n"/>
      <c r="AR20" s="37" t="n"/>
      <c r="AS20" s="37" t="n"/>
      <c r="AT20" s="38">
        <f>SUM(H20:AL20)</f>
        <v/>
      </c>
      <c r="AU20" s="37" t="n"/>
      <c r="AV20" s="38">
        <f>SUM(I20,J20,O20,P20,Q20,W20,X20,AD20,AE20,AK20,AL20)</f>
        <v/>
      </c>
      <c r="AW20" s="37" t="n"/>
    </row>
    <row r="21" spans="1:49">
      <c r="A21" s="37" t="n">
        <v>15</v>
      </c>
      <c r="B21" s="37" t="s">
        <v>40</v>
      </c>
      <c r="C21" s="37" t="s">
        <v>41</v>
      </c>
      <c r="D21" s="37" t="s">
        <v>42</v>
      </c>
      <c r="E21" s="37" t="s">
        <v>243</v>
      </c>
      <c r="F21" s="37" t="s">
        <v>32</v>
      </c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  <c r="AA21" s="37" t="n"/>
      <c r="AB21" s="37" t="n"/>
      <c r="AC21" s="37" t="n"/>
      <c r="AD21" s="37" t="n"/>
      <c r="AE21" s="37" t="n"/>
      <c r="AF21" s="37" t="n"/>
      <c r="AG21" s="37" t="n"/>
      <c r="AH21" s="37" t="n"/>
      <c r="AI21" s="37" t="n"/>
      <c r="AJ21" s="37" t="n"/>
      <c r="AK21" s="37" t="n"/>
      <c r="AL21" s="37" t="n"/>
      <c r="AM21" s="38">
        <f>COUNT(H21:AL21)</f>
        <v/>
      </c>
      <c r="AN21" s="37" t="n"/>
      <c r="AO21" s="37" t="n"/>
      <c r="AP21" s="37" t="n"/>
      <c r="AQ21" s="37" t="n"/>
      <c r="AR21" s="37" t="n"/>
      <c r="AS21" s="37" t="n"/>
      <c r="AT21" s="38">
        <f>SUM(H21:AL21)</f>
        <v/>
      </c>
      <c r="AU21" s="37" t="n"/>
      <c r="AV21" s="38">
        <f>SUM(I21,J21,O21,P21,Q21,W21,X21,AD21,AE21,AK21,AL21)</f>
        <v/>
      </c>
      <c r="AW21" s="37" t="n"/>
    </row>
    <row r="22" spans="1:49">
      <c r="A22" s="37" t="n">
        <v>16</v>
      </c>
      <c r="B22" s="37" t="s">
        <v>40</v>
      </c>
      <c r="C22" s="37" t="s">
        <v>41</v>
      </c>
      <c r="D22" s="37" t="s">
        <v>42</v>
      </c>
      <c r="E22" s="37" t="s">
        <v>275</v>
      </c>
      <c r="F22" s="37" t="s">
        <v>32</v>
      </c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  <c r="AD22" s="37" t="n"/>
      <c r="AE22" s="37" t="n"/>
      <c r="AF22" s="37" t="n"/>
      <c r="AG22" s="37" t="n"/>
      <c r="AH22" s="37" t="n"/>
      <c r="AI22" s="37" t="n"/>
      <c r="AJ22" s="37" t="n"/>
      <c r="AK22" s="37" t="n"/>
      <c r="AL22" s="37" t="n"/>
      <c r="AM22" s="38">
        <f>COUNT(H22:AL22)</f>
        <v/>
      </c>
      <c r="AN22" s="37" t="n"/>
      <c r="AO22" s="37" t="n"/>
      <c r="AP22" s="37" t="n"/>
      <c r="AQ22" s="37" t="n"/>
      <c r="AR22" s="37" t="n"/>
      <c r="AS22" s="37" t="n"/>
      <c r="AT22" s="38">
        <f>SUM(H22:AL22)</f>
        <v/>
      </c>
      <c r="AU22" s="37" t="n"/>
      <c r="AV22" s="38">
        <f>SUM(I22,J22,O22,P22,Q22,W22,X22,AD22,AE22,AK22,AL22)</f>
        <v/>
      </c>
      <c r="AW22" s="37" t="n"/>
    </row>
    <row r="23" spans="1:49">
      <c r="A23" s="37" t="n">
        <v>17</v>
      </c>
      <c r="B23" s="37" t="s">
        <v>40</v>
      </c>
      <c r="C23" s="37" t="s">
        <v>41</v>
      </c>
      <c r="D23" s="37" t="s">
        <v>42</v>
      </c>
      <c r="E23" s="37" t="s">
        <v>134</v>
      </c>
      <c r="F23" s="37" t="s">
        <v>32</v>
      </c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/>
      <c r="AE23" s="37" t="n"/>
      <c r="AF23" s="37" t="n"/>
      <c r="AG23" s="37" t="n"/>
      <c r="AH23" s="37" t="n"/>
      <c r="AI23" s="37" t="n"/>
      <c r="AJ23" s="37" t="n"/>
      <c r="AK23" s="37" t="n"/>
      <c r="AL23" s="37" t="n"/>
      <c r="AM23" s="38">
        <f>COUNT(H23:AL23)</f>
        <v/>
      </c>
      <c r="AN23" s="37" t="n"/>
      <c r="AO23" s="37" t="n"/>
      <c r="AP23" s="37" t="n"/>
      <c r="AQ23" s="37" t="n"/>
      <c r="AR23" s="37" t="n"/>
      <c r="AS23" s="37" t="n"/>
      <c r="AT23" s="38">
        <f>SUM(H23:AL23)</f>
        <v/>
      </c>
      <c r="AU23" s="37" t="n"/>
      <c r="AV23" s="38">
        <f>SUM(I23,J23,O23,P23,Q23,W23,X23,AD23,AE23,AK23,AL23)</f>
        <v/>
      </c>
      <c r="AW23" s="37" t="n"/>
    </row>
    <row r="24" spans="1:49">
      <c r="A24" s="37" t="n">
        <v>18</v>
      </c>
      <c r="B24" s="37" t="s">
        <v>40</v>
      </c>
      <c r="C24" s="37" t="s">
        <v>41</v>
      </c>
      <c r="D24" s="37" t="s">
        <v>42</v>
      </c>
      <c r="E24" s="37" t="s">
        <v>276</v>
      </c>
      <c r="F24" s="37" t="s">
        <v>32</v>
      </c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  <c r="AD24" s="37" t="n"/>
      <c r="AE24" s="37" t="n"/>
      <c r="AF24" s="37" t="n"/>
      <c r="AG24" s="37" t="n"/>
      <c r="AH24" s="37" t="n"/>
      <c r="AI24" s="37" t="n"/>
      <c r="AJ24" s="37" t="n"/>
      <c r="AK24" s="37" t="n"/>
      <c r="AL24" s="37" t="n"/>
      <c r="AM24" s="38">
        <f>COUNT(H24:AL24)</f>
        <v/>
      </c>
      <c r="AN24" s="37" t="n"/>
      <c r="AO24" s="37" t="n"/>
      <c r="AP24" s="37" t="n"/>
      <c r="AQ24" s="37" t="n"/>
      <c r="AR24" s="37" t="n"/>
      <c r="AS24" s="37" t="n"/>
      <c r="AT24" s="38">
        <f>SUM(H24:AL24)</f>
        <v/>
      </c>
      <c r="AU24" s="37" t="n"/>
      <c r="AV24" s="38">
        <f>SUM(I24,J24,O24,P24,Q24,W24,X24,AD24,AE24,AK24,AL24)</f>
        <v/>
      </c>
      <c r="AW24" s="37" t="n"/>
    </row>
    <row r="25" spans="1:49">
      <c r="A25" s="37" t="n">
        <v>19</v>
      </c>
      <c r="B25" s="37" t="s">
        <v>40</v>
      </c>
      <c r="C25" s="37" t="s">
        <v>41</v>
      </c>
      <c r="D25" s="37" t="s">
        <v>42</v>
      </c>
      <c r="E25" s="37" t="s">
        <v>277</v>
      </c>
      <c r="F25" s="37" t="s">
        <v>32</v>
      </c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  <c r="AD25" s="37" t="n"/>
      <c r="AE25" s="37" t="n"/>
      <c r="AF25" s="37" t="n"/>
      <c r="AG25" s="37" t="n"/>
      <c r="AH25" s="37" t="n"/>
      <c r="AI25" s="37" t="n"/>
      <c r="AJ25" s="37" t="n"/>
      <c r="AK25" s="37" t="n"/>
      <c r="AL25" s="37" t="n"/>
      <c r="AM25" s="38">
        <f>COUNT(H25:AL25)</f>
        <v/>
      </c>
      <c r="AN25" s="37" t="n"/>
      <c r="AO25" s="37" t="n"/>
      <c r="AP25" s="37" t="n"/>
      <c r="AQ25" s="37" t="n"/>
      <c r="AR25" s="37" t="n"/>
      <c r="AS25" s="37" t="n"/>
      <c r="AT25" s="38">
        <f>SUM(H25:AL25)</f>
        <v/>
      </c>
      <c r="AU25" s="37" t="n"/>
      <c r="AV25" s="38">
        <f>SUM(I25,J25,O25,P25,Q25,W25,X25,AD25,AE25,AK25,AL25)</f>
        <v/>
      </c>
      <c r="AW25" s="37" t="n"/>
    </row>
    <row r="26" spans="1:49" ht="15.75" customHeight="1" s="55">
      <c r="A26" s="37" t="n">
        <v>20</v>
      </c>
      <c r="B26" s="37" t="s">
        <v>40</v>
      </c>
      <c r="C26" s="37" t="s">
        <v>41</v>
      </c>
      <c r="D26" s="37" t="s">
        <v>42</v>
      </c>
      <c r="E26" s="37" t="s">
        <v>278</v>
      </c>
      <c r="F26" s="37" t="s">
        <v>32</v>
      </c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  <c r="AD26" s="37" t="n"/>
      <c r="AE26" s="37" t="n"/>
      <c r="AF26" s="37" t="n"/>
      <c r="AG26" s="37" t="n"/>
      <c r="AH26" s="37" t="n"/>
      <c r="AI26" s="37" t="n"/>
      <c r="AJ26" s="37" t="n"/>
      <c r="AK26" s="37" t="n"/>
      <c r="AL26" s="40" t="n">
        <v>4</v>
      </c>
      <c r="AM26" s="38">
        <f>COUNT(H26:AL26)</f>
        <v/>
      </c>
      <c r="AN26" s="37" t="n"/>
      <c r="AO26" s="37" t="n"/>
      <c r="AP26" s="37" t="n"/>
      <c r="AQ26" s="37" t="n"/>
      <c r="AR26" s="37" t="n"/>
      <c r="AS26" s="37" t="n"/>
      <c r="AT26" s="38">
        <f>SUM(H26:AL26)</f>
        <v/>
      </c>
      <c r="AU26" s="37" t="n"/>
      <c r="AV26" s="38">
        <f>SUM(I26,J26,O26,P26,Q26,W26,X26,AD26,AE26,AK26,AL26)</f>
        <v/>
      </c>
      <c r="AW26" s="37" t="n"/>
    </row>
    <row r="27" spans="1:49">
      <c r="A27" s="39" t="n">
        <v>21</v>
      </c>
      <c r="B27" s="39" t="s">
        <v>40</v>
      </c>
      <c r="C27" s="39" t="s">
        <v>41</v>
      </c>
      <c r="D27" s="39" t="s">
        <v>42</v>
      </c>
      <c r="E27" s="39" t="s">
        <v>33</v>
      </c>
      <c r="F27" s="39" t="n"/>
      <c r="G27" s="39" t="n"/>
      <c r="H27" s="39" t="n">
        <v>0</v>
      </c>
      <c r="I27" s="39" t="n">
        <v>0</v>
      </c>
      <c r="J27" s="39" t="n">
        <v>0</v>
      </c>
      <c r="K27" s="39" t="n">
        <v>8</v>
      </c>
      <c r="L27" s="39" t="n">
        <v>8</v>
      </c>
      <c r="M27" s="39" t="n">
        <v>8</v>
      </c>
      <c r="N27" s="39" t="n">
        <v>7</v>
      </c>
      <c r="O27" s="39" t="n">
        <v>0</v>
      </c>
      <c r="P27" s="39" t="n">
        <v>0</v>
      </c>
      <c r="Q27" s="39" t="n">
        <v>0</v>
      </c>
      <c r="R27" s="39" t="n">
        <v>8</v>
      </c>
      <c r="S27" s="39" t="n">
        <v>8</v>
      </c>
      <c r="T27" s="39" t="n">
        <v>8</v>
      </c>
      <c r="U27" s="39" t="n">
        <v>8</v>
      </c>
      <c r="V27" s="39" t="n">
        <v>8</v>
      </c>
      <c r="W27" s="39" t="n">
        <v>0</v>
      </c>
      <c r="X27" s="39" t="n">
        <v>0</v>
      </c>
      <c r="Y27" s="39" t="n">
        <v>8</v>
      </c>
      <c r="Z27" s="39" t="n">
        <v>8</v>
      </c>
      <c r="AA27" s="39" t="n">
        <v>8</v>
      </c>
      <c r="AB27" s="39" t="n">
        <v>8</v>
      </c>
      <c r="AC27" s="39" t="n">
        <v>8</v>
      </c>
      <c r="AD27" s="39" t="n">
        <v>0</v>
      </c>
      <c r="AE27" s="39" t="n">
        <v>0</v>
      </c>
      <c r="AF27" s="39" t="n">
        <v>8</v>
      </c>
      <c r="AG27" s="39" t="n">
        <v>8</v>
      </c>
      <c r="AH27" s="39" t="n">
        <v>8</v>
      </c>
      <c r="AI27" s="39" t="n">
        <v>8</v>
      </c>
      <c r="AJ27" s="39" t="n">
        <v>8</v>
      </c>
      <c r="AK27" s="39" t="n">
        <v>0</v>
      </c>
      <c r="AL27" s="39" t="n">
        <v>4</v>
      </c>
      <c r="AM27" s="39">
        <f>COUNT(IF(SUM(H17)&gt;0,1,"FALSE"),IF(SUM(I17)&gt;0,1,"FALSE"),IF(SUM(J17)&gt;0,1,"FALSE"),IF(SUM(K19,K20,K23,K21,K18,K22,K17)&gt;0,1,"FALSE"),IF(SUM(L17,L22,L18,L19,L23,L20,L21)&gt;0,1,"FALSE"),IF(SUM(M20,M21,M24,M22,M19,M18,M25,M17,M23)&gt;0,1,"FALSE"),IF(SUM(N23,N24,N17,N22,N19,N25,N21,N20,N18)&gt;0,1,"FALSE"),IF(SUM(O24,O23,O22,O19,O25,O20,O17,O18,O21)&gt;0,1,"FALSE"),IF(SUM(P20,P24,P21,P18,P19,P17,P25,P23,P22)&gt;0,1,"FALSE"),IF(SUM(Q24,Q22,Q23,Q17,Q20,Q21,Q25,Q18,Q19)&gt;0,1,"FALSE"),IF(SUM(R23,R24,R25,R22,R20,R17,R21)&gt;0,1,"FALSE"),IF(SUM(S22,S20,S24,S18,S25,S21,S23,S17)&gt;0,1,"FALSE"),IF(SUM(T18,T17,T22,T23,T24,T20,T25,T21)&gt;0,1,"FALSE"),IF(SUM(U17,U21,U20,U22,U25,U18,U23,U24)&gt;0,1,"FALSE"),IF(SUM(V22,V23,V24,V21,V17,V25,V20,V18)&gt;0,1,"FALSE"),IF(SUM(W20,W25,W24,W22,W17,W23,W21)&gt;0,1,"FALSE"),IF(SUM(X25,X24,X22,X21,X20,X17,X23)&gt;0,1,"FALSE"),IF(SUM(Y24,Y25,Y17,Y21,Y20,Y23,Y22)&gt;0,1,"FALSE"),IF(SUM(Z17,Z23,Z25,Z22,Z20,Z24,Z21)&gt;0,1,"FALSE"),IF(SUM(AA21,AA24,AA17,AA20,AA23,AA25,AA22)&gt;0,1,"FALSE"),IF(SUM(AB21,AB19,AB24,AB17,AB25,AB23,AB22,AB20)&gt;0,1,"FALSE"),IF(SUM(AC20,AC25,AC22,AC19,AC21,AC17,AC23,AC24)&gt;0,1,"FALSE"),IF(SUM(AD20,AD24,AD23,AD25,AD22,AD21,AD17)&gt;0,1,"FALSE"),IF(SUM(AE22,AE23,AE17,AE21,AE25,AE20,AE24)&gt;0,1,"FALSE"),IF(SUM(AF17,AF25,AF24,AF23,AF21,AF22,AF20)&gt;0,1,"FALSE"),IF(SUM(AG24,AG23,AG25,AG21,AG17,AG20,AG22)&gt;0,1,"FALSE"),IF(SUM(AH21,AH17,AH20,AH22,AH24,AH25,AH23)&gt;0,1,"FALSE"),IF(SUM(AI21,AI23,AI20,AI17,AI22,AI24,AI25)&gt;0,1,"FALSE"),IF(SUM(AJ21,AJ17,AJ23,AJ24,AJ25,AJ22,AJ20)&gt;0,1,"FALSE"),IF(SUM(AK24,AK25,AK17,AK22,AK20,AK21,AK23)&gt;0,1,"FALSE"),IF(SUM(AL23,AL20,AL25,AL26,AL24,AL17,AL22,AL21)&gt;0,1,"FALSE"))</f>
        <v/>
      </c>
      <c r="AN27" s="39" t="n"/>
      <c r="AO27" s="39">
        <f>MAX(AO17:AO26)</f>
        <v/>
      </c>
      <c r="AP27" s="39">
        <f>MAX(AP17:AP26)</f>
        <v/>
      </c>
      <c r="AQ27" s="39">
        <f>MAX(AQ17:AQ26)</f>
        <v/>
      </c>
      <c r="AR27" s="39">
        <f>MAX(AR17:AR26)</f>
        <v/>
      </c>
      <c r="AS27" s="39">
        <f>SUM(AS17:AS26)</f>
        <v/>
      </c>
      <c r="AT27" s="39">
        <f>SUM(AT17:AT26)</f>
        <v/>
      </c>
      <c r="AU27" s="39">
        <f>SUM(AU17:AU26)</f>
        <v/>
      </c>
      <c r="AV27" s="39">
        <f>SUM(AV17:AV26)</f>
        <v/>
      </c>
      <c r="AW27" s="39">
        <f>SUM(AW17:AW26)</f>
        <v/>
      </c>
    </row>
    <row r="28" spans="1:49">
      <c r="A28" s="37" t="n">
        <v>22</v>
      </c>
      <c r="B28" s="37" t="s">
        <v>44</v>
      </c>
      <c r="C28" s="37" t="s">
        <v>45</v>
      </c>
      <c r="D28" s="37" t="s">
        <v>46</v>
      </c>
      <c r="E28" s="37" t="s">
        <v>43</v>
      </c>
      <c r="F28" s="37" t="s">
        <v>32</v>
      </c>
      <c r="G28" s="37" t="n"/>
      <c r="H28" s="37" t="n">
        <v>8</v>
      </c>
      <c r="I28" s="37" t="s">
        <v>7</v>
      </c>
      <c r="J28" s="37" t="s">
        <v>7</v>
      </c>
      <c r="K28" s="37" t="n">
        <v>8</v>
      </c>
      <c r="L28" s="37" t="n">
        <v>8</v>
      </c>
      <c r="M28" s="37" t="n">
        <v>8</v>
      </c>
      <c r="N28" s="37" t="n">
        <v>7</v>
      </c>
      <c r="O28" s="37" t="s">
        <v>7</v>
      </c>
      <c r="P28" s="37" t="s">
        <v>7</v>
      </c>
      <c r="Q28" s="37" t="s">
        <v>7</v>
      </c>
      <c r="R28" s="37" t="n">
        <v>8</v>
      </c>
      <c r="S28" s="37" t="n">
        <v>8</v>
      </c>
      <c r="T28" s="37" t="n">
        <v>8</v>
      </c>
      <c r="U28" s="37" t="n">
        <v>8</v>
      </c>
      <c r="V28" s="37" t="n">
        <v>8</v>
      </c>
      <c r="W28" s="37" t="s">
        <v>7</v>
      </c>
      <c r="X28" s="37" t="s">
        <v>7</v>
      </c>
      <c r="Y28" s="37" t="n">
        <v>8</v>
      </c>
      <c r="Z28" s="37" t="n">
        <v>8</v>
      </c>
      <c r="AA28" s="37" t="n">
        <v>8</v>
      </c>
      <c r="AB28" s="37" t="n">
        <v>8</v>
      </c>
      <c r="AC28" s="37" t="n">
        <v>8</v>
      </c>
      <c r="AD28" s="37" t="s">
        <v>7</v>
      </c>
      <c r="AE28" s="37" t="s">
        <v>7</v>
      </c>
      <c r="AF28" s="37" t="n">
        <v>8</v>
      </c>
      <c r="AG28" s="37" t="n">
        <v>8</v>
      </c>
      <c r="AH28" s="37" t="n">
        <v>8</v>
      </c>
      <c r="AI28" s="37" t="n">
        <v>8</v>
      </c>
      <c r="AJ28" s="37" t="n">
        <v>8</v>
      </c>
      <c r="AK28" s="37" t="s">
        <v>7</v>
      </c>
      <c r="AL28" s="37" t="s">
        <v>7</v>
      </c>
      <c r="AM28" s="38">
        <f>COUNT(H28:AL28)</f>
        <v/>
      </c>
      <c r="AN28" s="37" t="n"/>
      <c r="AO28" s="38">
        <f>COUNTIF(H28:AL28,"О")</f>
        <v/>
      </c>
      <c r="AP28" s="38">
        <f>COUNTIF(H28:AL28,"От")</f>
        <v/>
      </c>
      <c r="AQ28" s="38">
        <f>COUNTIF(H28:AL28,"Б")</f>
        <v/>
      </c>
      <c r="AR28" s="38">
        <f>COUNTIF(H28:AL28,"Н")</f>
        <v/>
      </c>
      <c r="AS28" s="37" t="n"/>
      <c r="AT28" s="38">
        <f>SUM(H28:AL28)</f>
        <v/>
      </c>
      <c r="AU28" s="37" t="n"/>
      <c r="AV28" s="38">
        <f>SUM(I28,J28,O28,P28,Q28,W28,X28,AD28,AE28,AK28,AL28)</f>
        <v/>
      </c>
      <c r="AW28" s="37" t="n"/>
    </row>
    <row r="29" spans="1:49">
      <c r="A29" s="39" t="n">
        <v>23</v>
      </c>
      <c r="B29" s="39" t="s">
        <v>44</v>
      </c>
      <c r="C29" s="39" t="s">
        <v>45</v>
      </c>
      <c r="D29" s="39" t="s">
        <v>46</v>
      </c>
      <c r="E29" s="39" t="s">
        <v>33</v>
      </c>
      <c r="F29" s="39" t="n"/>
      <c r="G29" s="39" t="n"/>
      <c r="H29" s="39" t="n">
        <v>8</v>
      </c>
      <c r="I29" s="39" t="n">
        <v>0</v>
      </c>
      <c r="J29" s="39" t="n">
        <v>0</v>
      </c>
      <c r="K29" s="39" t="n">
        <v>8</v>
      </c>
      <c r="L29" s="39" t="n">
        <v>8</v>
      </c>
      <c r="M29" s="39" t="n">
        <v>8</v>
      </c>
      <c r="N29" s="39" t="n">
        <v>7</v>
      </c>
      <c r="O29" s="39" t="n">
        <v>0</v>
      </c>
      <c r="P29" s="39" t="n">
        <v>0</v>
      </c>
      <c r="Q29" s="39" t="n">
        <v>0</v>
      </c>
      <c r="R29" s="39" t="n">
        <v>8</v>
      </c>
      <c r="S29" s="39" t="n">
        <v>8</v>
      </c>
      <c r="T29" s="39" t="n">
        <v>8</v>
      </c>
      <c r="U29" s="39" t="n">
        <v>8</v>
      </c>
      <c r="V29" s="39" t="n">
        <v>8</v>
      </c>
      <c r="W29" s="39" t="n">
        <v>0</v>
      </c>
      <c r="X29" s="39" t="n">
        <v>0</v>
      </c>
      <c r="Y29" s="39" t="n">
        <v>8</v>
      </c>
      <c r="Z29" s="39" t="n">
        <v>8</v>
      </c>
      <c r="AA29" s="39" t="n">
        <v>8</v>
      </c>
      <c r="AB29" s="39" t="n">
        <v>8</v>
      </c>
      <c r="AC29" s="39" t="n">
        <v>8</v>
      </c>
      <c r="AD29" s="39" t="n">
        <v>0</v>
      </c>
      <c r="AE29" s="39" t="n">
        <v>0</v>
      </c>
      <c r="AF29" s="39" t="n">
        <v>8</v>
      </c>
      <c r="AG29" s="39" t="n">
        <v>8</v>
      </c>
      <c r="AH29" s="39" t="n">
        <v>8</v>
      </c>
      <c r="AI29" s="39" t="n">
        <v>8</v>
      </c>
      <c r="AJ29" s="39" t="n">
        <v>8</v>
      </c>
      <c r="AK29" s="39" t="n">
        <v>0</v>
      </c>
      <c r="AL29" s="39" t="n">
        <v>0</v>
      </c>
      <c r="AM29" s="39">
        <f>COUNT(IF(SUM(H28)&gt;0,1,"FALSE"),IF(SUM(I28)&gt;0,1,"FALSE"),IF(SUM(J28)&gt;0,1,"FALSE"),IF(SUM(K28)&gt;0,1,"FALSE"),IF(SUM(L28)&gt;0,1,"FALSE"),IF(SUM(M28)&gt;0,1,"FALSE"),IF(SUM(N28)&gt;0,1,"FALSE"),IF(SUM(O28)&gt;0,1,"FALSE"),IF(SUM(P28)&gt;0,1,"FALSE"),IF(SUM(Q28)&gt;0,1,"FALSE"),IF(SUM(R28)&gt;0,1,"FALSE"),IF(SUM(S28)&gt;0,1,"FALSE"),IF(SUM(T28)&gt;0,1,"FALSE"),IF(SUM(U28)&gt;0,1,"FALSE"),IF(SUM(V28)&gt;0,1,"FALSE"),IF(SUM(W28)&gt;0,1,"FALSE"),IF(SUM(X28)&gt;0,1,"FALSE"),IF(SUM(Y28)&gt;0,1,"FALSE"),IF(SUM(Z28)&gt;0,1,"FALSE"),IF(SUM(AA28)&gt;0,1,"FALSE"),IF(SUM(AB28)&gt;0,1,"FALSE"),IF(SUM(AC28)&gt;0,1,"FALSE"),IF(SUM(AD28)&gt;0,1,"FALSE"),IF(SUM(AE28)&gt;0,1,"FALSE"),IF(SUM(AF28)&gt;0,1,"FALSE"),IF(SUM(AG28)&gt;0,1,"FALSE"),IF(SUM(AH28)&gt;0,1,"FALSE"),IF(SUM(AI28)&gt;0,1,"FALSE"),IF(SUM(AJ28)&gt;0,1,"FALSE"),IF(SUM(AK28)&gt;0,1,"FALSE"),IF(SUM(AL28)&gt;0,1,"FALSE"))</f>
        <v/>
      </c>
      <c r="AN29" s="39" t="n"/>
      <c r="AO29" s="39">
        <f>MAX(AO28:AO28)</f>
        <v/>
      </c>
      <c r="AP29" s="39">
        <f>MAX(AP28:AP28)</f>
        <v/>
      </c>
      <c r="AQ29" s="39">
        <f>MAX(AQ28:AQ28)</f>
        <v/>
      </c>
      <c r="AR29" s="39">
        <f>MAX(AR28:AR28)</f>
        <v/>
      </c>
      <c r="AS29" s="39">
        <f>SUM(AS28:AS28)</f>
        <v/>
      </c>
      <c r="AT29" s="39">
        <f>SUM(AT28:AT28)</f>
        <v/>
      </c>
      <c r="AU29" s="39">
        <f>SUM(AU28:AU28)</f>
        <v/>
      </c>
      <c r="AV29" s="39">
        <f>SUM(AV28:AV28)</f>
        <v/>
      </c>
      <c r="AW29" s="39">
        <f>SUM(AW28:AW28)</f>
        <v/>
      </c>
    </row>
    <row r="30" spans="1:49">
      <c r="A30" s="37" t="n">
        <v>24</v>
      </c>
      <c r="B30" s="37" t="s">
        <v>50</v>
      </c>
      <c r="C30" s="37" t="s">
        <v>45</v>
      </c>
      <c r="D30" s="37" t="s">
        <v>51</v>
      </c>
      <c r="E30" s="37" t="s">
        <v>43</v>
      </c>
      <c r="F30" s="37" t="s">
        <v>32</v>
      </c>
      <c r="G30" s="37" t="n"/>
      <c r="H30" s="37" t="n">
        <v>8</v>
      </c>
      <c r="I30" s="37" t="s">
        <v>7</v>
      </c>
      <c r="J30" s="37" t="s">
        <v>7</v>
      </c>
      <c r="K30" s="37" t="n">
        <v>8</v>
      </c>
      <c r="L30" s="37" t="n">
        <v>8</v>
      </c>
      <c r="M30" s="37" t="n">
        <v>8</v>
      </c>
      <c r="N30" s="37" t="n">
        <v>7</v>
      </c>
      <c r="O30" s="37" t="s">
        <v>7</v>
      </c>
      <c r="P30" s="37" t="s">
        <v>7</v>
      </c>
      <c r="Q30" s="37" t="s">
        <v>7</v>
      </c>
      <c r="R30" s="37" t="n">
        <v>8</v>
      </c>
      <c r="S30" s="37" t="n">
        <v>8</v>
      </c>
      <c r="T30" s="37" t="n">
        <v>8</v>
      </c>
      <c r="U30" s="37" t="n">
        <v>8</v>
      </c>
      <c r="V30" s="37" t="n">
        <v>8</v>
      </c>
      <c r="W30" s="37" t="s">
        <v>7</v>
      </c>
      <c r="X30" s="37" t="s">
        <v>7</v>
      </c>
      <c r="Y30" s="37" t="n">
        <v>8</v>
      </c>
      <c r="Z30" s="37" t="n">
        <v>8</v>
      </c>
      <c r="AA30" s="37" t="n">
        <v>8</v>
      </c>
      <c r="AB30" s="37" t="n">
        <v>8</v>
      </c>
      <c r="AC30" s="37" t="n">
        <v>8</v>
      </c>
      <c r="AD30" s="37" t="s">
        <v>7</v>
      </c>
      <c r="AE30" s="37" t="s">
        <v>7</v>
      </c>
      <c r="AF30" s="37" t="n">
        <v>8</v>
      </c>
      <c r="AG30" s="37" t="n">
        <v>8</v>
      </c>
      <c r="AH30" s="37" t="n">
        <v>8</v>
      </c>
      <c r="AI30" s="37" t="n">
        <v>8</v>
      </c>
      <c r="AJ30" s="37" t="n">
        <v>8</v>
      </c>
      <c r="AK30" s="37" t="s">
        <v>7</v>
      </c>
      <c r="AL30" s="37" t="s">
        <v>7</v>
      </c>
      <c r="AM30" s="38">
        <f>COUNT(H30:AL30)</f>
        <v/>
      </c>
      <c r="AN30" s="37" t="n"/>
      <c r="AO30" s="38">
        <f>COUNTIF(H30:AL30,"О")</f>
        <v/>
      </c>
      <c r="AP30" s="38">
        <f>COUNTIF(H30:AL30,"От")</f>
        <v/>
      </c>
      <c r="AQ30" s="38">
        <f>COUNTIF(H30:AL30,"Б")</f>
        <v/>
      </c>
      <c r="AR30" s="38">
        <f>COUNTIF(H30:AL30,"Н")</f>
        <v/>
      </c>
      <c r="AS30" s="37" t="n"/>
      <c r="AT30" s="38">
        <f>SUM(H30:AL30)</f>
        <v/>
      </c>
      <c r="AU30" s="37" t="n"/>
      <c r="AV30" s="38">
        <f>SUM(I30,J30,O30,P30,Q30,W30,X30,AD30,AE30,AK30,AL30)</f>
        <v/>
      </c>
      <c r="AW30" s="37" t="n"/>
    </row>
    <row r="31" spans="1:49">
      <c r="A31" s="39" t="n">
        <v>25</v>
      </c>
      <c r="B31" s="39" t="s">
        <v>50</v>
      </c>
      <c r="C31" s="39" t="s">
        <v>45</v>
      </c>
      <c r="D31" s="39" t="s">
        <v>51</v>
      </c>
      <c r="E31" s="39" t="s">
        <v>33</v>
      </c>
      <c r="F31" s="39" t="n"/>
      <c r="G31" s="39" t="n"/>
      <c r="H31" s="39" t="n">
        <v>8</v>
      </c>
      <c r="I31" s="39" t="n">
        <v>0</v>
      </c>
      <c r="J31" s="39" t="n">
        <v>0</v>
      </c>
      <c r="K31" s="39" t="n">
        <v>8</v>
      </c>
      <c r="L31" s="39" t="n">
        <v>8</v>
      </c>
      <c r="M31" s="39" t="n">
        <v>8</v>
      </c>
      <c r="N31" s="39" t="n">
        <v>7</v>
      </c>
      <c r="O31" s="39" t="n">
        <v>0</v>
      </c>
      <c r="P31" s="39" t="n">
        <v>0</v>
      </c>
      <c r="Q31" s="39" t="n">
        <v>0</v>
      </c>
      <c r="R31" s="39" t="n">
        <v>8</v>
      </c>
      <c r="S31" s="39" t="n">
        <v>8</v>
      </c>
      <c r="T31" s="39" t="n">
        <v>8</v>
      </c>
      <c r="U31" s="39" t="n">
        <v>8</v>
      </c>
      <c r="V31" s="39" t="n">
        <v>8</v>
      </c>
      <c r="W31" s="39" t="n">
        <v>0</v>
      </c>
      <c r="X31" s="39" t="n">
        <v>0</v>
      </c>
      <c r="Y31" s="39" t="n">
        <v>8</v>
      </c>
      <c r="Z31" s="39" t="n">
        <v>8</v>
      </c>
      <c r="AA31" s="39" t="n">
        <v>8</v>
      </c>
      <c r="AB31" s="39" t="n">
        <v>8</v>
      </c>
      <c r="AC31" s="39" t="n">
        <v>8</v>
      </c>
      <c r="AD31" s="39" t="n">
        <v>0</v>
      </c>
      <c r="AE31" s="39" t="n">
        <v>0</v>
      </c>
      <c r="AF31" s="39" t="n">
        <v>8</v>
      </c>
      <c r="AG31" s="39" t="n">
        <v>8</v>
      </c>
      <c r="AH31" s="39" t="n">
        <v>8</v>
      </c>
      <c r="AI31" s="39" t="n">
        <v>8</v>
      </c>
      <c r="AJ31" s="39" t="n">
        <v>8</v>
      </c>
      <c r="AK31" s="39" t="n">
        <v>0</v>
      </c>
      <c r="AL31" s="39" t="n">
        <v>0</v>
      </c>
      <c r="AM31" s="39">
        <f>COUNT(IF(SUM(H30)&gt;0,1,"FALSE"),IF(SUM(I30)&gt;0,1,"FALSE"),IF(SUM(J30)&gt;0,1,"FALSE"),IF(SUM(K30)&gt;0,1,"FALSE"),IF(SUM(L30)&gt;0,1,"FALSE"),IF(SUM(M30)&gt;0,1,"FALSE"),IF(SUM(N30)&gt;0,1,"FALSE"),IF(SUM(O30)&gt;0,1,"FALSE"),IF(SUM(P30)&gt;0,1,"FALSE"),IF(SUM(Q30)&gt;0,1,"FALSE"),IF(SUM(R30)&gt;0,1,"FALSE"),IF(SUM(S30)&gt;0,1,"FALSE"),IF(SUM(T30)&gt;0,1,"FALSE"),IF(SUM(U30)&gt;0,1,"FALSE"),IF(SUM(V30)&gt;0,1,"FALSE"),IF(SUM(W30)&gt;0,1,"FALSE"),IF(SUM(X30)&gt;0,1,"FALSE"),IF(SUM(Y30)&gt;0,1,"FALSE"),IF(SUM(Z30)&gt;0,1,"FALSE"),IF(SUM(AA30)&gt;0,1,"FALSE"),IF(SUM(AB30)&gt;0,1,"FALSE"),IF(SUM(AC30)&gt;0,1,"FALSE"),IF(SUM(AD30)&gt;0,1,"FALSE"),IF(SUM(AE30)&gt;0,1,"FALSE"),IF(SUM(AF30)&gt;0,1,"FALSE"),IF(SUM(AG30)&gt;0,1,"FALSE"),IF(SUM(AH30)&gt;0,1,"FALSE"),IF(SUM(AI30)&gt;0,1,"FALSE"),IF(SUM(AJ30)&gt;0,1,"FALSE"),IF(SUM(AK30)&gt;0,1,"FALSE"),IF(SUM(AL30)&gt;0,1,"FALSE"))</f>
        <v/>
      </c>
      <c r="AN31" s="39" t="n"/>
      <c r="AO31" s="39">
        <f>MAX(AO30:AO30)</f>
        <v/>
      </c>
      <c r="AP31" s="39">
        <f>MAX(AP30:AP30)</f>
        <v/>
      </c>
      <c r="AQ31" s="39">
        <f>MAX(AQ30:AQ30)</f>
        <v/>
      </c>
      <c r="AR31" s="39">
        <f>MAX(AR30:AR30)</f>
        <v/>
      </c>
      <c r="AS31" s="39">
        <f>SUM(AS30:AS30)</f>
        <v/>
      </c>
      <c r="AT31" s="39">
        <f>SUM(AT30:AT30)</f>
        <v/>
      </c>
      <c r="AU31" s="39">
        <f>SUM(AU30:AU30)</f>
        <v/>
      </c>
      <c r="AV31" s="39">
        <f>SUM(AV30:AV30)</f>
        <v/>
      </c>
      <c r="AW31" s="39">
        <f>SUM(AW30:AW30)</f>
        <v/>
      </c>
    </row>
    <row r="32" spans="1:49">
      <c r="A32" s="37" t="n">
        <v>26</v>
      </c>
      <c r="B32" s="37" t="s">
        <v>57</v>
      </c>
      <c r="C32" s="37" t="s">
        <v>53</v>
      </c>
      <c r="D32" s="37" t="s">
        <v>58</v>
      </c>
      <c r="E32" s="37" t="s">
        <v>43</v>
      </c>
      <c r="F32" s="37" t="s">
        <v>32</v>
      </c>
      <c r="G32" s="37" t="n"/>
      <c r="H32" s="37" t="n">
        <v>8</v>
      </c>
      <c r="I32" s="37" t="s">
        <v>7</v>
      </c>
      <c r="J32" s="37" t="s">
        <v>7</v>
      </c>
      <c r="K32" s="37" t="n">
        <v>8</v>
      </c>
      <c r="L32" s="37" t="n">
        <v>8</v>
      </c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C32" s="37" t="n"/>
      <c r="AD32" s="37" t="n"/>
      <c r="AE32" s="37" t="n"/>
      <c r="AF32" s="37" t="n"/>
      <c r="AG32" s="37" t="n"/>
      <c r="AH32" s="37" t="n"/>
      <c r="AI32" s="37" t="n"/>
      <c r="AJ32" s="37" t="n"/>
      <c r="AK32" s="37" t="n"/>
      <c r="AL32" s="37" t="n"/>
      <c r="AM32" s="38">
        <f>COUNT(H32:AL32)</f>
        <v/>
      </c>
      <c r="AN32" s="37" t="n"/>
      <c r="AO32" s="38">
        <f>COUNTIF(H32:AL32,"О")</f>
        <v/>
      </c>
      <c r="AP32" s="38">
        <f>COUNTIF(H32:AL32,"От")</f>
        <v/>
      </c>
      <c r="AQ32" s="38">
        <f>COUNTIF(H32:AL32,"Б")</f>
        <v/>
      </c>
      <c r="AR32" s="38">
        <f>COUNTIF(H32:AL32,"Н")</f>
        <v/>
      </c>
      <c r="AS32" s="37" t="n"/>
      <c r="AT32" s="38">
        <f>SUM(H32:AL32)</f>
        <v/>
      </c>
      <c r="AU32" s="37" t="n"/>
      <c r="AV32" s="38">
        <f>SUM(I32,J32,O32,P32,Q32,W32,X32,AD32,AE32,AK32,AL32)</f>
        <v/>
      </c>
      <c r="AW32" s="37" t="n"/>
    </row>
    <row r="33" spans="1:49">
      <c r="A33" s="39" t="n">
        <v>27</v>
      </c>
      <c r="B33" s="39" t="s">
        <v>57</v>
      </c>
      <c r="C33" s="39" t="s">
        <v>53</v>
      </c>
      <c r="D33" s="39" t="s">
        <v>58</v>
      </c>
      <c r="E33" s="39" t="s">
        <v>33</v>
      </c>
      <c r="F33" s="39" t="n"/>
      <c r="G33" s="39" t="n"/>
      <c r="H33" s="39" t="n">
        <v>8</v>
      </c>
      <c r="I33" s="39" t="n">
        <v>0</v>
      </c>
      <c r="J33" s="39" t="n">
        <v>0</v>
      </c>
      <c r="K33" s="39" t="n">
        <v>8</v>
      </c>
      <c r="L33" s="39" t="n">
        <v>8</v>
      </c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>
        <f>COUNT(IF(SUM(H32)&gt;0,1,"FALSE"),IF(SUM(I32)&gt;0,1,"FALSE"),IF(SUM(J32)&gt;0,1,"FALSE"),IF(SUM(K32)&gt;0,1,"FALSE"),IF(SUM(L32)&gt;0,1,"FALSE"))</f>
        <v/>
      </c>
      <c r="AN33" s="39" t="n"/>
      <c r="AO33" s="39">
        <f>MAX(AO32:AO32)</f>
        <v/>
      </c>
      <c r="AP33" s="39">
        <f>MAX(AP32:AP32)</f>
        <v/>
      </c>
      <c r="AQ33" s="39">
        <f>MAX(AQ32:AQ32)</f>
        <v/>
      </c>
      <c r="AR33" s="39">
        <f>MAX(AR32:AR32)</f>
        <v/>
      </c>
      <c r="AS33" s="39">
        <f>SUM(AS32:AS32)</f>
        <v/>
      </c>
      <c r="AT33" s="39">
        <f>SUM(AT32:AT32)</f>
        <v/>
      </c>
      <c r="AU33" s="39">
        <f>SUM(AU32:AU32)</f>
        <v/>
      </c>
      <c r="AV33" s="39">
        <f>SUM(AV32:AV32)</f>
        <v/>
      </c>
      <c r="AW33" s="39">
        <f>SUM(AW32:AW32)</f>
        <v/>
      </c>
    </row>
    <row r="34" spans="1:49">
      <c r="A34" s="37" t="n">
        <v>28</v>
      </c>
      <c r="B34" s="37" t="s">
        <v>62</v>
      </c>
      <c r="C34" s="37" t="s">
        <v>53</v>
      </c>
      <c r="D34" s="37" t="s">
        <v>63</v>
      </c>
      <c r="E34" s="37" t="s">
        <v>31</v>
      </c>
      <c r="F34" s="37" t="s">
        <v>32</v>
      </c>
      <c r="G34" s="37" t="n"/>
      <c r="H34" s="37" t="n">
        <v>8</v>
      </c>
      <c r="I34" s="37" t="s">
        <v>7</v>
      </c>
      <c r="J34" s="37" t="s">
        <v>7</v>
      </c>
      <c r="K34" s="37" t="n">
        <v>8</v>
      </c>
      <c r="L34" s="37" t="n">
        <v>8</v>
      </c>
      <c r="M34" s="37" t="n">
        <v>8</v>
      </c>
      <c r="N34" s="37" t="n">
        <v>7</v>
      </c>
      <c r="O34" s="37" t="s">
        <v>7</v>
      </c>
      <c r="P34" s="37" t="s">
        <v>7</v>
      </c>
      <c r="Q34" s="37" t="s">
        <v>7</v>
      </c>
      <c r="R34" s="37" t="n">
        <v>8</v>
      </c>
      <c r="S34" s="37" t="n">
        <v>8</v>
      </c>
      <c r="T34" s="37" t="n">
        <v>8</v>
      </c>
      <c r="U34" s="37" t="n">
        <v>8</v>
      </c>
      <c r="V34" s="37" t="n">
        <v>8</v>
      </c>
      <c r="W34" s="37" t="s">
        <v>7</v>
      </c>
      <c r="X34" s="37" t="s">
        <v>7</v>
      </c>
      <c r="Y34" s="37" t="n">
        <v>8</v>
      </c>
      <c r="Z34" s="37" t="n">
        <v>8</v>
      </c>
      <c r="AA34" s="37" t="n">
        <v>8</v>
      </c>
      <c r="AB34" s="37" t="n">
        <v>8</v>
      </c>
      <c r="AC34" s="37" t="n">
        <v>8</v>
      </c>
      <c r="AD34" s="37" t="s">
        <v>7</v>
      </c>
      <c r="AE34" s="37" t="s">
        <v>7</v>
      </c>
      <c r="AF34" s="37" t="n">
        <v>8</v>
      </c>
      <c r="AG34" s="37" t="n">
        <v>8</v>
      </c>
      <c r="AH34" s="37" t="n">
        <v>8</v>
      </c>
      <c r="AI34" s="37" t="n">
        <v>8</v>
      </c>
      <c r="AJ34" s="37" t="n">
        <v>8</v>
      </c>
      <c r="AK34" s="37" t="s">
        <v>7</v>
      </c>
      <c r="AL34" s="37" t="s">
        <v>7</v>
      </c>
      <c r="AM34" s="38">
        <f>COUNT(H34:AL34)</f>
        <v/>
      </c>
      <c r="AN34" s="37" t="n"/>
      <c r="AO34" s="38">
        <f>COUNTIF(H34:AL34,"О")</f>
        <v/>
      </c>
      <c r="AP34" s="38">
        <f>COUNTIF(H34:AL34,"От")</f>
        <v/>
      </c>
      <c r="AQ34" s="38">
        <f>COUNTIF(H34:AL34,"Б")</f>
        <v/>
      </c>
      <c r="AR34" s="38">
        <f>COUNTIF(H34:AL34,"Н")</f>
        <v/>
      </c>
      <c r="AS34" s="37" t="n"/>
      <c r="AT34" s="38">
        <f>SUM(H34:AL34)</f>
        <v/>
      </c>
      <c r="AU34" s="37" t="n"/>
      <c r="AV34" s="38">
        <f>SUM(I34,J34,O34,P34,Q34,W34,X34,AD34,AE34,AK34,AL34)</f>
        <v/>
      </c>
      <c r="AW34" s="37" t="n"/>
    </row>
    <row r="35" spans="1:49">
      <c r="A35" s="39" t="n">
        <v>29</v>
      </c>
      <c r="B35" s="39" t="s">
        <v>62</v>
      </c>
      <c r="C35" s="39" t="s">
        <v>53</v>
      </c>
      <c r="D35" s="39" t="s">
        <v>63</v>
      </c>
      <c r="E35" s="39" t="s">
        <v>33</v>
      </c>
      <c r="F35" s="39" t="n"/>
      <c r="G35" s="39" t="n"/>
      <c r="H35" s="39" t="n">
        <v>8</v>
      </c>
      <c r="I35" s="39" t="n">
        <v>0</v>
      </c>
      <c r="J35" s="39" t="n">
        <v>0</v>
      </c>
      <c r="K35" s="39" t="n">
        <v>8</v>
      </c>
      <c r="L35" s="39" t="n">
        <v>8</v>
      </c>
      <c r="M35" s="39" t="n">
        <v>8</v>
      </c>
      <c r="N35" s="39" t="n">
        <v>7</v>
      </c>
      <c r="O35" s="39" t="n">
        <v>0</v>
      </c>
      <c r="P35" s="39" t="n">
        <v>0</v>
      </c>
      <c r="Q35" s="39" t="n">
        <v>0</v>
      </c>
      <c r="R35" s="39" t="n">
        <v>8</v>
      </c>
      <c r="S35" s="39" t="n">
        <v>8</v>
      </c>
      <c r="T35" s="39" t="n">
        <v>8</v>
      </c>
      <c r="U35" s="39" t="n">
        <v>8</v>
      </c>
      <c r="V35" s="39" t="n">
        <v>8</v>
      </c>
      <c r="W35" s="39" t="n">
        <v>0</v>
      </c>
      <c r="X35" s="39" t="n">
        <v>0</v>
      </c>
      <c r="Y35" s="39" t="n">
        <v>8</v>
      </c>
      <c r="Z35" s="39" t="n">
        <v>8</v>
      </c>
      <c r="AA35" s="39" t="n">
        <v>8</v>
      </c>
      <c r="AB35" s="39" t="n">
        <v>8</v>
      </c>
      <c r="AC35" s="39" t="n">
        <v>8</v>
      </c>
      <c r="AD35" s="39" t="n">
        <v>0</v>
      </c>
      <c r="AE35" s="39" t="n">
        <v>0</v>
      </c>
      <c r="AF35" s="39" t="n">
        <v>8</v>
      </c>
      <c r="AG35" s="39" t="n">
        <v>8</v>
      </c>
      <c r="AH35" s="39" t="n">
        <v>8</v>
      </c>
      <c r="AI35" s="39" t="n">
        <v>8</v>
      </c>
      <c r="AJ35" s="39" t="n">
        <v>8</v>
      </c>
      <c r="AK35" s="39" t="n">
        <v>0</v>
      </c>
      <c r="AL35" s="39" t="n">
        <v>0</v>
      </c>
      <c r="AM35" s="39">
        <f>COUNT(IF(SUM(H34)&gt;0,1,"FALSE"),IF(SUM(I34)&gt;0,1,"FALSE"),IF(SUM(J34)&gt;0,1,"FALSE"),IF(SUM(K34)&gt;0,1,"FALSE"),IF(SUM(L34)&gt;0,1,"FALSE"),IF(SUM(M34)&gt;0,1,"FALSE"),IF(SUM(N34)&gt;0,1,"FALSE"),IF(SUM(O34)&gt;0,1,"FALSE"),IF(SUM(P34)&gt;0,1,"FALSE"),IF(SUM(Q34)&gt;0,1,"FALSE"),IF(SUM(R34)&gt;0,1,"FALSE"),IF(SUM(S34)&gt;0,1,"FALSE"),IF(SUM(T34)&gt;0,1,"FALSE"),IF(SUM(U34)&gt;0,1,"FALSE"),IF(SUM(V34)&gt;0,1,"FALSE"),IF(SUM(W34)&gt;0,1,"FALSE"),IF(SUM(X34)&gt;0,1,"FALSE"),IF(SUM(Y34)&gt;0,1,"FALSE"),IF(SUM(Z34)&gt;0,1,"FALSE"),IF(SUM(AA34)&gt;0,1,"FALSE"),IF(SUM(AB34)&gt;0,1,"FALSE"),IF(SUM(AC34)&gt;0,1,"FALSE"),IF(SUM(AD34)&gt;0,1,"FALSE"),IF(SUM(AE34)&gt;0,1,"FALSE"),IF(SUM(AF34)&gt;0,1,"FALSE"),IF(SUM(AG34)&gt;0,1,"FALSE"),IF(SUM(AH34)&gt;0,1,"FALSE"),IF(SUM(AI34)&gt;0,1,"FALSE"),IF(SUM(AJ34)&gt;0,1,"FALSE"),IF(SUM(AK34)&gt;0,1,"FALSE"),IF(SUM(AL34)&gt;0,1,"FALSE"))</f>
        <v/>
      </c>
      <c r="AN35" s="39" t="n"/>
      <c r="AO35" s="39">
        <f>MAX(AO34:AO34)</f>
        <v/>
      </c>
      <c r="AP35" s="39">
        <f>MAX(AP34:AP34)</f>
        <v/>
      </c>
      <c r="AQ35" s="39">
        <f>MAX(AQ34:AQ34)</f>
        <v/>
      </c>
      <c r="AR35" s="39">
        <f>MAX(AR34:AR34)</f>
        <v/>
      </c>
      <c r="AS35" s="39">
        <f>SUM(AS34:AS34)</f>
        <v/>
      </c>
      <c r="AT35" s="39">
        <f>SUM(AT34:AT34)</f>
        <v/>
      </c>
      <c r="AU35" s="39">
        <f>SUM(AU34:AU34)</f>
        <v/>
      </c>
      <c r="AV35" s="39">
        <f>SUM(AV34:AV34)</f>
        <v/>
      </c>
      <c r="AW35" s="39">
        <f>SUM(AW34:AW34)</f>
        <v/>
      </c>
    </row>
    <row r="36" spans="1:49">
      <c r="A36" s="37" t="n">
        <v>30</v>
      </c>
      <c r="B36" s="37" t="s">
        <v>64</v>
      </c>
      <c r="C36" s="37" t="s">
        <v>53</v>
      </c>
      <c r="D36" s="37" t="s">
        <v>58</v>
      </c>
      <c r="E36" s="37" t="s">
        <v>43</v>
      </c>
      <c r="F36" s="37" t="s">
        <v>32</v>
      </c>
      <c r="G36" s="37" t="n"/>
      <c r="H36" s="37" t="n"/>
      <c r="I36" s="37" t="s">
        <v>7</v>
      </c>
      <c r="J36" s="37" t="s">
        <v>7</v>
      </c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  <c r="AA36" s="37" t="n"/>
      <c r="AB36" s="37" t="n"/>
      <c r="AC36" s="37" t="n"/>
      <c r="AD36" s="37" t="n"/>
      <c r="AE36" s="37" t="n"/>
      <c r="AF36" s="37" t="n"/>
      <c r="AG36" s="37" t="n"/>
      <c r="AH36" s="37" t="n"/>
      <c r="AI36" s="37" t="n"/>
      <c r="AJ36" s="37" t="n"/>
      <c r="AK36" s="37" t="n"/>
      <c r="AL36" s="37" t="n"/>
      <c r="AM36" s="38">
        <f>COUNT(H36:AL36)</f>
        <v/>
      </c>
      <c r="AN36" s="37" t="n"/>
      <c r="AO36" s="38">
        <f>COUNTIF(H36:AL36,"О")</f>
        <v/>
      </c>
      <c r="AP36" s="38">
        <f>COUNTIF(H36:AL36,"От")</f>
        <v/>
      </c>
      <c r="AQ36" s="38">
        <f>COUNTIF(H36:AL36,"Б")</f>
        <v/>
      </c>
      <c r="AR36" s="38">
        <f>COUNTIF(H36:AL36,"Н")</f>
        <v/>
      </c>
      <c r="AS36" s="37" t="n"/>
      <c r="AT36" s="38">
        <f>SUM(H36:AL36)</f>
        <v/>
      </c>
      <c r="AU36" s="37" t="n"/>
      <c r="AV36" s="38">
        <f>SUM(I36,J36,O36,P36,Q36,W36,X36,AD36,AE36,AK36,AL36)</f>
        <v/>
      </c>
      <c r="AW36" s="37" t="n"/>
    </row>
    <row r="37" spans="1:49" ht="15.75" customHeight="1" s="55">
      <c r="A37" s="37" t="n">
        <v>31</v>
      </c>
      <c r="B37" s="37" t="s">
        <v>64</v>
      </c>
      <c r="C37" s="37" t="s">
        <v>53</v>
      </c>
      <c r="D37" s="37" t="s">
        <v>58</v>
      </c>
      <c r="E37" s="37" t="s">
        <v>65</v>
      </c>
      <c r="F37" s="37" t="s">
        <v>32</v>
      </c>
      <c r="G37" s="37" t="n"/>
      <c r="H37" s="40" t="n">
        <v>8</v>
      </c>
      <c r="I37" s="37" t="n"/>
      <c r="J37" s="37" t="n"/>
      <c r="K37" s="40" t="n">
        <v>8</v>
      </c>
      <c r="L37" s="40" t="n">
        <v>8</v>
      </c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7" t="n"/>
      <c r="AM37" s="38">
        <f>COUNT(H37:AL37)</f>
        <v/>
      </c>
      <c r="AN37" s="37" t="n"/>
      <c r="AO37" s="37" t="n"/>
      <c r="AP37" s="37" t="n"/>
      <c r="AQ37" s="37" t="n"/>
      <c r="AR37" s="37" t="n"/>
      <c r="AS37" s="37" t="n"/>
      <c r="AT37" s="38">
        <f>SUM(H37:AL37)</f>
        <v/>
      </c>
      <c r="AU37" s="37" t="n"/>
      <c r="AV37" s="38">
        <f>SUM(I37,J37,O37,P37,Q37,W37,X37,AD37,AE37,AK37,AL37)</f>
        <v/>
      </c>
      <c r="AW37" s="37" t="n"/>
    </row>
    <row r="38" spans="1:49">
      <c r="A38" s="39" t="n">
        <v>32</v>
      </c>
      <c r="B38" s="39" t="s">
        <v>64</v>
      </c>
      <c r="C38" s="39" t="s">
        <v>53</v>
      </c>
      <c r="D38" s="39" t="s">
        <v>58</v>
      </c>
      <c r="E38" s="39" t="s">
        <v>33</v>
      </c>
      <c r="F38" s="39" t="n"/>
      <c r="G38" s="39" t="n"/>
      <c r="H38" s="39" t="n">
        <v>8</v>
      </c>
      <c r="I38" s="39" t="n">
        <v>0</v>
      </c>
      <c r="J38" s="39" t="n">
        <v>0</v>
      </c>
      <c r="K38" s="39" t="n">
        <v>8</v>
      </c>
      <c r="L38" s="39" t="n">
        <v>8</v>
      </c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  <c r="AI38" s="39" t="n"/>
      <c r="AJ38" s="39" t="n"/>
      <c r="AK38" s="39" t="n"/>
      <c r="AL38" s="39" t="n"/>
      <c r="AM38" s="39">
        <f>COUNT(IF(SUM(H37,H36)&gt;0,1,"FALSE"),IF(SUM(I37,I36)&gt;0,1,"FALSE"),IF(SUM(J36,J37)&gt;0,1,"FALSE"),IF(SUM(K37,K36)&gt;0,1,"FALSE"),IF(SUM(L37,L36)&gt;0,1,"FALSE"))</f>
        <v/>
      </c>
      <c r="AN38" s="39" t="n"/>
      <c r="AO38" s="39">
        <f>MAX(AO36:AO37)</f>
        <v/>
      </c>
      <c r="AP38" s="39">
        <f>MAX(AP36:AP37)</f>
        <v/>
      </c>
      <c r="AQ38" s="39">
        <f>MAX(AQ36:AQ37)</f>
        <v/>
      </c>
      <c r="AR38" s="39">
        <f>MAX(AR36:AR37)</f>
        <v/>
      </c>
      <c r="AS38" s="39">
        <f>SUM(AS36:AS37)</f>
        <v/>
      </c>
      <c r="AT38" s="39">
        <f>SUM(AT36:AT37)</f>
        <v/>
      </c>
      <c r="AU38" s="39">
        <f>SUM(AU36:AU37)</f>
        <v/>
      </c>
      <c r="AV38" s="39">
        <f>SUM(AV36:AV37)</f>
        <v/>
      </c>
      <c r="AW38" s="39">
        <f>SUM(AW36:AW37)</f>
        <v/>
      </c>
    </row>
    <row r="39" spans="1:49">
      <c r="A39" s="37" t="n">
        <v>33</v>
      </c>
      <c r="B39" s="37" t="s">
        <v>67</v>
      </c>
      <c r="C39" s="37" t="s">
        <v>68</v>
      </c>
      <c r="D39" s="37" t="s">
        <v>51</v>
      </c>
      <c r="E39" s="37" t="s">
        <v>43</v>
      </c>
      <c r="F39" s="37" t="s">
        <v>32</v>
      </c>
      <c r="G39" s="37" t="n"/>
      <c r="H39" s="37" t="n">
        <v>8</v>
      </c>
      <c r="I39" s="37" t="s">
        <v>7</v>
      </c>
      <c r="J39" s="37" t="s">
        <v>7</v>
      </c>
      <c r="K39" s="37" t="n">
        <v>8</v>
      </c>
      <c r="L39" s="37" t="n">
        <v>8</v>
      </c>
      <c r="M39" s="37" t="n">
        <v>8</v>
      </c>
      <c r="N39" s="37" t="n">
        <v>7</v>
      </c>
      <c r="O39" s="37" t="s">
        <v>7</v>
      </c>
      <c r="P39" s="37" t="s">
        <v>7</v>
      </c>
      <c r="Q39" s="37" t="s">
        <v>7</v>
      </c>
      <c r="R39" s="37" t="n">
        <v>8</v>
      </c>
      <c r="S39" s="37" t="n">
        <v>8</v>
      </c>
      <c r="T39" s="37" t="n">
        <v>8</v>
      </c>
      <c r="U39" s="37" t="n">
        <v>8</v>
      </c>
      <c r="V39" s="37" t="n">
        <v>8</v>
      </c>
      <c r="W39" s="37" t="s">
        <v>7</v>
      </c>
      <c r="X39" s="37" t="s">
        <v>7</v>
      </c>
      <c r="Y39" s="37" t="n">
        <v>8</v>
      </c>
      <c r="Z39" s="37" t="n">
        <v>8</v>
      </c>
      <c r="AA39" s="37" t="n">
        <v>8</v>
      </c>
      <c r="AB39" s="37" t="n">
        <v>8</v>
      </c>
      <c r="AC39" s="37" t="n">
        <v>8</v>
      </c>
      <c r="AD39" s="37" t="s">
        <v>7</v>
      </c>
      <c r="AE39" s="37" t="s">
        <v>7</v>
      </c>
      <c r="AF39" s="37" t="n">
        <v>8</v>
      </c>
      <c r="AG39" s="37" t="n">
        <v>8</v>
      </c>
      <c r="AH39" s="37" t="n">
        <v>8</v>
      </c>
      <c r="AI39" s="37" t="n">
        <v>8</v>
      </c>
      <c r="AJ39" s="37" t="n">
        <v>8</v>
      </c>
      <c r="AK39" s="37" t="s">
        <v>7</v>
      </c>
      <c r="AL39" s="37" t="s">
        <v>7</v>
      </c>
      <c r="AM39" s="38">
        <f>COUNT(H39:AL39)</f>
        <v/>
      </c>
      <c r="AN39" s="37" t="n"/>
      <c r="AO39" s="38">
        <f>COUNTIF(H39:AL39,"О")</f>
        <v/>
      </c>
      <c r="AP39" s="38">
        <f>COUNTIF(H39:AL39,"От")</f>
        <v/>
      </c>
      <c r="AQ39" s="38">
        <f>COUNTIF(H39:AL39,"Б")</f>
        <v/>
      </c>
      <c r="AR39" s="38">
        <f>COUNTIF(H39:AL39,"Н")</f>
        <v/>
      </c>
      <c r="AS39" s="37" t="n"/>
      <c r="AT39" s="38">
        <f>SUM(H39:AL39)</f>
        <v/>
      </c>
      <c r="AU39" s="37" t="n"/>
      <c r="AV39" s="38">
        <f>SUM(I39,J39,O39,P39,Q39,W39,X39,AD39,AE39,AK39,AL39)</f>
        <v/>
      </c>
      <c r="AW39" s="37" t="n"/>
    </row>
    <row r="40" spans="1:49">
      <c r="A40" s="39" t="n">
        <v>34</v>
      </c>
      <c r="B40" s="39" t="s">
        <v>67</v>
      </c>
      <c r="C40" s="39" t="s">
        <v>68</v>
      </c>
      <c r="D40" s="39" t="s">
        <v>51</v>
      </c>
      <c r="E40" s="39" t="s">
        <v>33</v>
      </c>
      <c r="F40" s="39" t="n"/>
      <c r="G40" s="39" t="n"/>
      <c r="H40" s="39" t="n">
        <v>8</v>
      </c>
      <c r="I40" s="39" t="n">
        <v>0</v>
      </c>
      <c r="J40" s="39" t="n">
        <v>0</v>
      </c>
      <c r="K40" s="39" t="n">
        <v>8</v>
      </c>
      <c r="L40" s="39" t="n">
        <v>8</v>
      </c>
      <c r="M40" s="39" t="n">
        <v>8</v>
      </c>
      <c r="N40" s="39" t="n">
        <v>7</v>
      </c>
      <c r="O40" s="39" t="n">
        <v>0</v>
      </c>
      <c r="P40" s="39" t="n">
        <v>0</v>
      </c>
      <c r="Q40" s="39" t="n">
        <v>0</v>
      </c>
      <c r="R40" s="39" t="n">
        <v>8</v>
      </c>
      <c r="S40" s="39" t="n">
        <v>8</v>
      </c>
      <c r="T40" s="39" t="n">
        <v>8</v>
      </c>
      <c r="U40" s="39" t="n">
        <v>8</v>
      </c>
      <c r="V40" s="39" t="n">
        <v>8</v>
      </c>
      <c r="W40" s="39" t="n">
        <v>0</v>
      </c>
      <c r="X40" s="39" t="n">
        <v>0</v>
      </c>
      <c r="Y40" s="39" t="n">
        <v>8</v>
      </c>
      <c r="Z40" s="39" t="n">
        <v>8</v>
      </c>
      <c r="AA40" s="39" t="n">
        <v>8</v>
      </c>
      <c r="AB40" s="39" t="n">
        <v>8</v>
      </c>
      <c r="AC40" s="39" t="n">
        <v>8</v>
      </c>
      <c r="AD40" s="39" t="n">
        <v>0</v>
      </c>
      <c r="AE40" s="39" t="n">
        <v>0</v>
      </c>
      <c r="AF40" s="39" t="n">
        <v>8</v>
      </c>
      <c r="AG40" s="39" t="n">
        <v>8</v>
      </c>
      <c r="AH40" s="39" t="n">
        <v>8</v>
      </c>
      <c r="AI40" s="39" t="n">
        <v>8</v>
      </c>
      <c r="AJ40" s="39" t="n">
        <v>8</v>
      </c>
      <c r="AK40" s="39" t="n">
        <v>0</v>
      </c>
      <c r="AL40" s="39" t="n">
        <v>0</v>
      </c>
      <c r="AM40" s="39">
        <f>COUNT(IF(SUM(H39)&gt;0,1,"FALSE"),IF(SUM(I39)&gt;0,1,"FALSE"),IF(SUM(J39)&gt;0,1,"FALSE"),IF(SUM(K39)&gt;0,1,"FALSE"),IF(SUM(L39)&gt;0,1,"FALSE"),IF(SUM(M39)&gt;0,1,"FALSE"),IF(SUM(N39)&gt;0,1,"FALSE"),IF(SUM(O39)&gt;0,1,"FALSE"),IF(SUM(P39)&gt;0,1,"FALSE"),IF(SUM(Q39)&gt;0,1,"FALSE"),IF(SUM(R39)&gt;0,1,"FALSE"),IF(SUM(S39)&gt;0,1,"FALSE"),IF(SUM(T39)&gt;0,1,"FALSE"),IF(SUM(U39)&gt;0,1,"FALSE"),IF(SUM(V39)&gt;0,1,"FALSE"),IF(SUM(W39)&gt;0,1,"FALSE"),IF(SUM(X39)&gt;0,1,"FALSE"),IF(SUM(Y39)&gt;0,1,"FALSE"),IF(SUM(Z39)&gt;0,1,"FALSE"),IF(SUM(AA39)&gt;0,1,"FALSE"),IF(SUM(AB39)&gt;0,1,"FALSE"),IF(SUM(AC39)&gt;0,1,"FALSE"),IF(SUM(AD39)&gt;0,1,"FALSE"),IF(SUM(AE39)&gt;0,1,"FALSE"),IF(SUM(AF39)&gt;0,1,"FALSE"),IF(SUM(AG39)&gt;0,1,"FALSE"),IF(SUM(AH39)&gt;0,1,"FALSE"),IF(SUM(AI39)&gt;0,1,"FALSE"),IF(SUM(AJ39)&gt;0,1,"FALSE"),IF(SUM(AK39)&gt;0,1,"FALSE"),IF(SUM(AL39)&gt;0,1,"FALSE"))</f>
        <v/>
      </c>
      <c r="AN40" s="39" t="n"/>
      <c r="AO40" s="39">
        <f>MAX(AO39:AO39)</f>
        <v/>
      </c>
      <c r="AP40" s="39">
        <f>MAX(AP39:AP39)</f>
        <v/>
      </c>
      <c r="AQ40" s="39">
        <f>MAX(AQ39:AQ39)</f>
        <v/>
      </c>
      <c r="AR40" s="39">
        <f>MAX(AR39:AR39)</f>
        <v/>
      </c>
      <c r="AS40" s="39">
        <f>SUM(AS39:AS39)</f>
        <v/>
      </c>
      <c r="AT40" s="39">
        <f>SUM(AT39:AT39)</f>
        <v/>
      </c>
      <c r="AU40" s="39">
        <f>SUM(AU39:AU39)</f>
        <v/>
      </c>
      <c r="AV40" s="39">
        <f>SUM(AV39:AV39)</f>
        <v/>
      </c>
      <c r="AW40" s="39">
        <f>SUM(AW39:AW39)</f>
        <v/>
      </c>
    </row>
    <row r="41" spans="1:49" ht="15.75" customHeight="1" s="55">
      <c r="A41" s="37" t="n">
        <v>35</v>
      </c>
      <c r="B41" s="37" t="s">
        <v>73</v>
      </c>
      <c r="C41" s="37" t="s">
        <v>74</v>
      </c>
      <c r="D41" s="37" t="s">
        <v>72</v>
      </c>
      <c r="E41" s="37" t="s">
        <v>43</v>
      </c>
      <c r="F41" s="37" t="s">
        <v>32</v>
      </c>
      <c r="G41" s="37" t="n"/>
      <c r="H41" s="37" t="n">
        <v>8</v>
      </c>
      <c r="I41" s="37" t="s">
        <v>7</v>
      </c>
      <c r="J41" s="37" t="s">
        <v>7</v>
      </c>
      <c r="K41" s="37" t="n"/>
      <c r="L41" s="37" t="n"/>
      <c r="M41" s="37" t="n">
        <v>1.86667</v>
      </c>
      <c r="N41" s="40" t="s">
        <v>75</v>
      </c>
      <c r="O41" s="37" t="s">
        <v>7</v>
      </c>
      <c r="P41" s="37" t="s">
        <v>7</v>
      </c>
      <c r="Q41" s="37" t="s">
        <v>7</v>
      </c>
      <c r="R41" s="37" t="n"/>
      <c r="S41" s="37" t="n"/>
      <c r="T41" s="37" t="n">
        <v>0.36667</v>
      </c>
      <c r="U41" s="37" t="n">
        <v>8</v>
      </c>
      <c r="V41" s="37" t="n"/>
      <c r="W41" s="37" t="s">
        <v>7</v>
      </c>
      <c r="X41" s="37" t="s">
        <v>7</v>
      </c>
      <c r="Y41" s="37" t="n"/>
      <c r="Z41" s="37" t="n"/>
      <c r="AA41" s="37" t="n"/>
      <c r="AB41" s="37" t="n"/>
      <c r="AC41" s="37" t="n"/>
      <c r="AD41" s="37" t="s">
        <v>7</v>
      </c>
      <c r="AE41" s="37" t="s">
        <v>7</v>
      </c>
      <c r="AF41" s="37" t="n">
        <v>8</v>
      </c>
      <c r="AG41" s="37" t="n">
        <v>2.96667</v>
      </c>
      <c r="AH41" s="37" t="n"/>
      <c r="AI41" s="37" t="n"/>
      <c r="AJ41" s="37" t="n">
        <v>1.68333</v>
      </c>
      <c r="AK41" s="37" t="s">
        <v>7</v>
      </c>
      <c r="AL41" s="37" t="s">
        <v>7</v>
      </c>
      <c r="AM41" s="38">
        <f>COUNT(H41:AL41)</f>
        <v/>
      </c>
      <c r="AN41" s="37" t="n"/>
      <c r="AO41" s="38">
        <f>COUNTIF(H41:AL41,"О")</f>
        <v/>
      </c>
      <c r="AP41" s="38">
        <f>COUNTIF(H41:AL41,"От")</f>
        <v/>
      </c>
      <c r="AQ41" s="38">
        <f>COUNTIF(H41:AL41,"Б")</f>
        <v/>
      </c>
      <c r="AR41" s="38">
        <f>COUNTIF(H41:AL41,"Н")</f>
        <v/>
      </c>
      <c r="AS41" s="37" t="n"/>
      <c r="AT41" s="38">
        <f>SUM(H41:AL41)</f>
        <v/>
      </c>
      <c r="AU41" s="37" t="n"/>
      <c r="AV41" s="38">
        <f>SUM(I41,J41,O41,P41,Q41,W41,X41,AD41,AE41,AK41,AL41)</f>
        <v/>
      </c>
      <c r="AW41" s="37" t="n"/>
    </row>
    <row r="42" spans="1:49">
      <c r="A42" s="37" t="n">
        <v>36</v>
      </c>
      <c r="B42" s="37" t="s">
        <v>73</v>
      </c>
      <c r="C42" s="37" t="s">
        <v>74</v>
      </c>
      <c r="D42" s="37" t="s">
        <v>72</v>
      </c>
      <c r="E42" s="37" t="s">
        <v>90</v>
      </c>
      <c r="F42" s="37" t="s">
        <v>32</v>
      </c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7" t="n"/>
      <c r="AC42" s="37" t="n"/>
      <c r="AD42" s="37" t="n"/>
      <c r="AE42" s="37" t="n"/>
      <c r="AF42" s="37" t="n"/>
      <c r="AG42" s="37" t="n"/>
      <c r="AH42" s="37" t="n"/>
      <c r="AI42" s="37" t="n"/>
      <c r="AJ42" s="37" t="n"/>
      <c r="AK42" s="37" t="n"/>
      <c r="AL42" s="37" t="n"/>
      <c r="AM42" s="38">
        <f>COUNT(H42:AL42)</f>
        <v/>
      </c>
      <c r="AN42" s="37" t="n"/>
      <c r="AO42" s="37" t="n"/>
      <c r="AP42" s="37" t="n"/>
      <c r="AQ42" s="37" t="n"/>
      <c r="AR42" s="37" t="n"/>
      <c r="AS42" s="37" t="n"/>
      <c r="AT42" s="38">
        <f>SUM(H42:AL42)</f>
        <v/>
      </c>
      <c r="AU42" s="37" t="n"/>
      <c r="AV42" s="38">
        <f>SUM(I42,J42,O42,P42,Q42,W42,X42,AD42,AE42,AK42,AL42)</f>
        <v/>
      </c>
      <c r="AW42" s="37" t="n"/>
    </row>
    <row r="43" spans="1:49" ht="15.75" customHeight="1" s="55">
      <c r="A43" s="37" t="n">
        <v>37</v>
      </c>
      <c r="B43" s="37" t="s">
        <v>73</v>
      </c>
      <c r="C43" s="37" t="s">
        <v>74</v>
      </c>
      <c r="D43" s="37" t="s">
        <v>72</v>
      </c>
      <c r="E43" s="37" t="s">
        <v>65</v>
      </c>
      <c r="F43" s="37" t="s">
        <v>32</v>
      </c>
      <c r="G43" s="37" t="n"/>
      <c r="H43" s="37" t="n"/>
      <c r="I43" s="37" t="n"/>
      <c r="J43" s="37" t="n"/>
      <c r="K43" s="40" t="n">
        <v>1.2922</v>
      </c>
      <c r="L43" s="37" t="n"/>
      <c r="M43" s="40" t="n">
        <v>6.13333</v>
      </c>
      <c r="N43" s="37" t="n"/>
      <c r="O43" s="37" t="n"/>
      <c r="P43" s="37" t="n"/>
      <c r="Q43" s="37" t="n"/>
      <c r="R43" s="40" t="n">
        <v>5.06579</v>
      </c>
      <c r="S43" s="40" t="n">
        <v>8</v>
      </c>
      <c r="T43" s="40" t="n">
        <v>7.63333</v>
      </c>
      <c r="U43" s="40" t="n"/>
      <c r="V43" s="40" t="n">
        <v>4.00789</v>
      </c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40" t="n">
        <v>5.03333</v>
      </c>
      <c r="AH43" s="40" t="n">
        <v>8</v>
      </c>
      <c r="AI43" s="40" t="n">
        <v>0.54369</v>
      </c>
      <c r="AJ43" s="40" t="n">
        <v>6.31667</v>
      </c>
      <c r="AK43" s="37" t="n"/>
      <c r="AL43" s="37" t="n"/>
      <c r="AM43" s="38">
        <f>COUNT(H43:AL43)</f>
        <v/>
      </c>
      <c r="AN43" s="37" t="n"/>
      <c r="AO43" s="37" t="n"/>
      <c r="AP43" s="37" t="n"/>
      <c r="AQ43" s="37" t="n"/>
      <c r="AR43" s="37" t="n"/>
      <c r="AS43" s="37" t="n"/>
      <c r="AT43" s="38">
        <f>SUM(H43:AL43)</f>
        <v/>
      </c>
      <c r="AU43" s="37" t="n"/>
      <c r="AV43" s="38">
        <f>SUM(I43,J43,O43,P43,Q43,W43,X43,AD43,AE43,AK43,AL43)</f>
        <v/>
      </c>
      <c r="AW43" s="37" t="n"/>
    </row>
    <row r="44" spans="1:49" ht="15.75" customHeight="1" s="55">
      <c r="A44" s="37" t="n">
        <v>38</v>
      </c>
      <c r="B44" s="37" t="s">
        <v>73</v>
      </c>
      <c r="C44" s="37" t="s">
        <v>74</v>
      </c>
      <c r="D44" s="37" t="s">
        <v>72</v>
      </c>
      <c r="E44" s="37" t="s">
        <v>86</v>
      </c>
      <c r="F44" s="37" t="s">
        <v>32</v>
      </c>
      <c r="G44" s="37" t="n"/>
      <c r="H44" s="37" t="n"/>
      <c r="I44" s="37" t="n"/>
      <c r="J44" s="37" t="n"/>
      <c r="K44" s="40" t="n">
        <v>2.14882</v>
      </c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  <c r="AI44" s="40" t="n">
        <v>6.35784</v>
      </c>
      <c r="AJ44" s="37" t="n"/>
      <c r="AK44" s="37" t="n"/>
      <c r="AL44" s="37" t="n"/>
      <c r="AM44" s="38">
        <f>COUNT(H44:AL44)</f>
        <v/>
      </c>
      <c r="AN44" s="37" t="n"/>
      <c r="AO44" s="37" t="n"/>
      <c r="AP44" s="37" t="n"/>
      <c r="AQ44" s="37" t="n"/>
      <c r="AR44" s="37" t="n"/>
      <c r="AS44" s="37" t="n"/>
      <c r="AT44" s="38">
        <f>SUM(H44:AL44)</f>
        <v/>
      </c>
      <c r="AU44" s="37" t="n"/>
      <c r="AV44" s="38">
        <f>SUM(I44,J44,O44,P44,Q44,W44,X44,AD44,AE44,AK44,AL44)</f>
        <v/>
      </c>
      <c r="AW44" s="37" t="n"/>
    </row>
    <row r="45" spans="1:49" ht="15.75" customHeight="1" s="55">
      <c r="A45" s="37" t="n">
        <v>39</v>
      </c>
      <c r="B45" s="37" t="s">
        <v>73</v>
      </c>
      <c r="C45" s="37" t="s">
        <v>74</v>
      </c>
      <c r="D45" s="37" t="s">
        <v>72</v>
      </c>
      <c r="E45" s="37" t="s">
        <v>87</v>
      </c>
      <c r="F45" s="37" t="s">
        <v>32</v>
      </c>
      <c r="G45" s="37" t="n"/>
      <c r="H45" s="37" t="n"/>
      <c r="I45" s="37" t="n"/>
      <c r="J45" s="37" t="n"/>
      <c r="K45" s="40" t="n">
        <v>4.55898</v>
      </c>
      <c r="L45" s="40" t="n">
        <v>8</v>
      </c>
      <c r="M45" s="37" t="n"/>
      <c r="N45" s="37" t="n"/>
      <c r="O45" s="37" t="n"/>
      <c r="P45" s="37" t="n"/>
      <c r="Q45" s="37" t="n"/>
      <c r="R45" s="40" t="n">
        <v>2.93421</v>
      </c>
      <c r="S45" s="37" t="n"/>
      <c r="T45" s="37" t="n"/>
      <c r="U45" s="37" t="n"/>
      <c r="V45" s="37" t="n"/>
      <c r="W45" s="37" t="n"/>
      <c r="X45" s="37" t="n"/>
      <c r="Y45" s="37" t="n"/>
      <c r="Z45" s="37" t="n"/>
      <c r="AA45" s="37" t="n"/>
      <c r="AB45" s="37" t="n"/>
      <c r="AC45" s="37" t="n"/>
      <c r="AD45" s="37" t="n"/>
      <c r="AE45" s="37" t="n"/>
      <c r="AF45" s="37" t="n"/>
      <c r="AG45" s="37" t="n"/>
      <c r="AH45" s="37" t="n"/>
      <c r="AI45" s="40" t="n">
        <v>1.09847</v>
      </c>
      <c r="AJ45" s="37" t="n"/>
      <c r="AK45" s="37" t="n"/>
      <c r="AL45" s="37" t="n"/>
      <c r="AM45" s="38">
        <f>COUNT(H45:AL45)</f>
        <v/>
      </c>
      <c r="AN45" s="37" t="n"/>
      <c r="AO45" s="37" t="n"/>
      <c r="AP45" s="37" t="n"/>
      <c r="AQ45" s="37" t="n"/>
      <c r="AR45" s="37" t="n"/>
      <c r="AS45" s="37" t="n"/>
      <c r="AT45" s="38">
        <f>SUM(H45:AL45)</f>
        <v/>
      </c>
      <c r="AU45" s="37" t="n"/>
      <c r="AV45" s="38">
        <f>SUM(I45,J45,O45,P45,Q45,W45,X45,AD45,AE45,AK45,AL45)</f>
        <v/>
      </c>
      <c r="AW45" s="37" t="n"/>
    </row>
    <row r="46" spans="1:49">
      <c r="A46" s="37" t="n">
        <v>40</v>
      </c>
      <c r="B46" s="37" t="s">
        <v>73</v>
      </c>
      <c r="C46" s="37" t="s">
        <v>74</v>
      </c>
      <c r="D46" s="37" t="s">
        <v>72</v>
      </c>
      <c r="E46" s="37" t="s">
        <v>83</v>
      </c>
      <c r="F46" s="37" t="s">
        <v>32</v>
      </c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  <c r="AA46" s="37" t="n"/>
      <c r="AB46" s="37" t="n"/>
      <c r="AC46" s="37" t="n"/>
      <c r="AD46" s="37" t="n"/>
      <c r="AE46" s="37" t="n"/>
      <c r="AF46" s="37" t="n"/>
      <c r="AG46" s="37" t="n"/>
      <c r="AH46" s="37" t="n"/>
      <c r="AI46" s="37" t="n"/>
      <c r="AJ46" s="37" t="n"/>
      <c r="AK46" s="37" t="n"/>
      <c r="AL46" s="37" t="n"/>
      <c r="AM46" s="38">
        <f>COUNT(H46:AL46)</f>
        <v/>
      </c>
      <c r="AN46" s="37" t="n"/>
      <c r="AO46" s="37" t="n"/>
      <c r="AP46" s="37" t="n"/>
      <c r="AQ46" s="37" t="n"/>
      <c r="AR46" s="37" t="n"/>
      <c r="AS46" s="37" t="n"/>
      <c r="AT46" s="38">
        <f>SUM(H46:AL46)</f>
        <v/>
      </c>
      <c r="AU46" s="37" t="n"/>
      <c r="AV46" s="38">
        <f>SUM(I46,J46,O46,P46,Q46,W46,X46,AD46,AE46,AK46,AL46)</f>
        <v/>
      </c>
      <c r="AW46" s="37" t="n"/>
    </row>
    <row r="47" spans="1:49">
      <c r="A47" s="37" t="n">
        <v>41</v>
      </c>
      <c r="B47" s="37" t="s">
        <v>73</v>
      </c>
      <c r="C47" s="37" t="s">
        <v>74</v>
      </c>
      <c r="D47" s="37" t="s">
        <v>72</v>
      </c>
      <c r="E47" s="37" t="s">
        <v>79</v>
      </c>
      <c r="F47" s="37" t="s">
        <v>32</v>
      </c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  <c r="AA47" s="37" t="n"/>
      <c r="AB47" s="37" t="n"/>
      <c r="AC47" s="37" t="n"/>
      <c r="AD47" s="37" t="n"/>
      <c r="AE47" s="37" t="n"/>
      <c r="AF47" s="37" t="n"/>
      <c r="AG47" s="37" t="n"/>
      <c r="AH47" s="37" t="n"/>
      <c r="AI47" s="37" t="n"/>
      <c r="AJ47" s="37" t="n"/>
      <c r="AK47" s="37" t="n"/>
      <c r="AL47" s="37" t="n"/>
      <c r="AM47" s="38">
        <f>COUNT(H47:AL47)</f>
        <v/>
      </c>
      <c r="AN47" s="37" t="n"/>
      <c r="AO47" s="37" t="n"/>
      <c r="AP47" s="37" t="n"/>
      <c r="AQ47" s="37" t="n"/>
      <c r="AR47" s="37" t="n"/>
      <c r="AS47" s="37" t="n"/>
      <c r="AT47" s="38">
        <f>SUM(H47:AL47)</f>
        <v/>
      </c>
      <c r="AU47" s="37" t="n"/>
      <c r="AV47" s="38">
        <f>SUM(I47,J47,O47,P47,Q47,W47,X47,AD47,AE47,AK47,AL47)</f>
        <v/>
      </c>
      <c r="AW47" s="37" t="n"/>
    </row>
    <row r="48" spans="1:49">
      <c r="A48" s="37" t="n">
        <v>42</v>
      </c>
      <c r="B48" s="37" t="s">
        <v>73</v>
      </c>
      <c r="C48" s="37" t="s">
        <v>74</v>
      </c>
      <c r="D48" s="37" t="s">
        <v>72</v>
      </c>
      <c r="E48" s="37" t="s">
        <v>80</v>
      </c>
      <c r="F48" s="37" t="s">
        <v>32</v>
      </c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  <c r="AC48" s="37" t="n"/>
      <c r="AD48" s="37" t="n"/>
      <c r="AE48" s="37" t="n"/>
      <c r="AF48" s="37" t="n"/>
      <c r="AG48" s="37" t="n"/>
      <c r="AH48" s="37" t="n"/>
      <c r="AI48" s="37" t="n"/>
      <c r="AJ48" s="37" t="n"/>
      <c r="AK48" s="37" t="n"/>
      <c r="AL48" s="37" t="n"/>
      <c r="AM48" s="38">
        <f>COUNT(H48:AL48)</f>
        <v/>
      </c>
      <c r="AN48" s="37" t="n"/>
      <c r="AO48" s="37" t="n"/>
      <c r="AP48" s="37" t="n"/>
      <c r="AQ48" s="37" t="n"/>
      <c r="AR48" s="37" t="n"/>
      <c r="AS48" s="37" t="n"/>
      <c r="AT48" s="38">
        <f>SUM(H48:AL48)</f>
        <v/>
      </c>
      <c r="AU48" s="37" t="n"/>
      <c r="AV48" s="38">
        <f>SUM(I48,J48,O48,P48,Q48,W48,X48,AD48,AE48,AK48,AL48)</f>
        <v/>
      </c>
      <c r="AW48" s="37" t="n"/>
    </row>
    <row r="49" spans="1:49">
      <c r="A49" s="37" t="n">
        <v>43</v>
      </c>
      <c r="B49" s="37" t="s">
        <v>73</v>
      </c>
      <c r="C49" s="37" t="s">
        <v>74</v>
      </c>
      <c r="D49" s="37" t="s">
        <v>72</v>
      </c>
      <c r="E49" s="37" t="s">
        <v>76</v>
      </c>
      <c r="F49" s="37" t="s">
        <v>32</v>
      </c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  <c r="AA49" s="37" t="n"/>
      <c r="AB49" s="37" t="n"/>
      <c r="AC49" s="37" t="n"/>
      <c r="AD49" s="37" t="n"/>
      <c r="AE49" s="37" t="n"/>
      <c r="AF49" s="37" t="n"/>
      <c r="AG49" s="37" t="n"/>
      <c r="AH49" s="37" t="n"/>
      <c r="AI49" s="37" t="n"/>
      <c r="AJ49" s="37" t="n"/>
      <c r="AK49" s="37" t="n"/>
      <c r="AL49" s="37" t="n"/>
      <c r="AM49" s="38">
        <f>COUNT(H49:AL49)</f>
        <v/>
      </c>
      <c r="AN49" s="37" t="n"/>
      <c r="AO49" s="37" t="n"/>
      <c r="AP49" s="37" t="n"/>
      <c r="AQ49" s="37" t="n"/>
      <c r="AR49" s="37" t="n"/>
      <c r="AS49" s="37" t="n"/>
      <c r="AT49" s="38">
        <f>SUM(H49:AL49)</f>
        <v/>
      </c>
      <c r="AU49" s="37" t="n"/>
      <c r="AV49" s="38">
        <f>SUM(I49,J49,O49,P49,Q49,W49,X49,AD49,AE49,AK49,AL49)</f>
        <v/>
      </c>
      <c r="AW49" s="37" t="n"/>
    </row>
    <row r="50" spans="1:49">
      <c r="A50" s="37" t="n">
        <v>44</v>
      </c>
      <c r="B50" s="37" t="s">
        <v>73</v>
      </c>
      <c r="C50" s="37" t="s">
        <v>74</v>
      </c>
      <c r="D50" s="37" t="s">
        <v>72</v>
      </c>
      <c r="E50" s="37" t="s">
        <v>81</v>
      </c>
      <c r="F50" s="37" t="s">
        <v>32</v>
      </c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  <c r="AI50" s="37" t="n"/>
      <c r="AJ50" s="37" t="n"/>
      <c r="AK50" s="37" t="n"/>
      <c r="AL50" s="37" t="n"/>
      <c r="AM50" s="38">
        <f>COUNT(H50:AL50)</f>
        <v/>
      </c>
      <c r="AN50" s="37" t="n"/>
      <c r="AO50" s="37" t="n"/>
      <c r="AP50" s="37" t="n"/>
      <c r="AQ50" s="37" t="n"/>
      <c r="AR50" s="37" t="n"/>
      <c r="AS50" s="37" t="n"/>
      <c r="AT50" s="38">
        <f>SUM(H50:AL50)</f>
        <v/>
      </c>
      <c r="AU50" s="37" t="n"/>
      <c r="AV50" s="38">
        <f>SUM(I50,J50,O50,P50,Q50,W50,X50,AD50,AE50,AK50,AL50)</f>
        <v/>
      </c>
      <c r="AW50" s="37" t="n"/>
    </row>
    <row r="51" spans="1:49" ht="15.75" customHeight="1" s="55">
      <c r="A51" s="37" t="n">
        <v>45</v>
      </c>
      <c r="B51" s="37" t="s">
        <v>73</v>
      </c>
      <c r="C51" s="37" t="s">
        <v>74</v>
      </c>
      <c r="D51" s="37" t="s">
        <v>72</v>
      </c>
      <c r="E51" s="37" t="s">
        <v>88</v>
      </c>
      <c r="F51" s="37" t="s">
        <v>32</v>
      </c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40" t="n">
        <v>3.99211</v>
      </c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  <c r="AI51" s="37" t="n"/>
      <c r="AJ51" s="37" t="n"/>
      <c r="AK51" s="37" t="n"/>
      <c r="AL51" s="37" t="n"/>
      <c r="AM51" s="38">
        <f>COUNT(H51:AL51)</f>
        <v/>
      </c>
      <c r="AN51" s="37" t="n"/>
      <c r="AO51" s="37" t="n"/>
      <c r="AP51" s="37" t="n"/>
      <c r="AQ51" s="37" t="n"/>
      <c r="AR51" s="37" t="n"/>
      <c r="AS51" s="37" t="n"/>
      <c r="AT51" s="38">
        <f>SUM(H51:AL51)</f>
        <v/>
      </c>
      <c r="AU51" s="37" t="n"/>
      <c r="AV51" s="38">
        <f>SUM(I51,J51,O51,P51,Q51,W51,X51,AD51,AE51,AK51,AL51)</f>
        <v/>
      </c>
      <c r="AW51" s="37" t="n"/>
    </row>
    <row r="52" spans="1:49">
      <c r="A52" s="37" t="n">
        <v>46</v>
      </c>
      <c r="B52" s="37" t="s">
        <v>73</v>
      </c>
      <c r="C52" s="37" t="s">
        <v>74</v>
      </c>
      <c r="D52" s="37" t="s">
        <v>72</v>
      </c>
      <c r="E52" s="37" t="s">
        <v>56</v>
      </c>
      <c r="F52" s="37" t="s">
        <v>32</v>
      </c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  <c r="AA52" s="37" t="n"/>
      <c r="AB52" s="37" t="n"/>
      <c r="AC52" s="37" t="n"/>
      <c r="AD52" s="37" t="n"/>
      <c r="AE52" s="37" t="n"/>
      <c r="AF52" s="37" t="n"/>
      <c r="AG52" s="37" t="n"/>
      <c r="AH52" s="37" t="n"/>
      <c r="AI52" s="37" t="n"/>
      <c r="AJ52" s="37" t="n"/>
      <c r="AK52" s="37" t="n"/>
      <c r="AL52" s="37" t="n"/>
      <c r="AM52" s="38">
        <f>COUNT(H52:AL52)</f>
        <v/>
      </c>
      <c r="AN52" s="37" t="n"/>
      <c r="AO52" s="37" t="n"/>
      <c r="AP52" s="37" t="n"/>
      <c r="AQ52" s="37" t="n"/>
      <c r="AR52" s="37" t="n"/>
      <c r="AS52" s="37" t="n"/>
      <c r="AT52" s="38">
        <f>SUM(H52:AL52)</f>
        <v/>
      </c>
      <c r="AU52" s="37" t="n"/>
      <c r="AV52" s="38">
        <f>SUM(I52,J52,O52,P52,Q52,W52,X52,AD52,AE52,AK52,AL52)</f>
        <v/>
      </c>
      <c r="AW52" s="37" t="n"/>
    </row>
    <row r="53" spans="1:49">
      <c r="A53" s="37" t="n">
        <v>47</v>
      </c>
      <c r="B53" s="37" t="s">
        <v>73</v>
      </c>
      <c r="C53" s="37" t="s">
        <v>74</v>
      </c>
      <c r="D53" s="37" t="s">
        <v>72</v>
      </c>
      <c r="E53" s="37" t="s">
        <v>61</v>
      </c>
      <c r="F53" s="37" t="s">
        <v>32</v>
      </c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C53" s="37" t="n"/>
      <c r="AD53" s="37" t="n"/>
      <c r="AE53" s="37" t="n"/>
      <c r="AF53" s="37" t="n"/>
      <c r="AG53" s="37" t="n"/>
      <c r="AH53" s="37" t="n"/>
      <c r="AI53" s="37" t="n"/>
      <c r="AJ53" s="37" t="n"/>
      <c r="AK53" s="37" t="n"/>
      <c r="AL53" s="37" t="n"/>
      <c r="AM53" s="38">
        <f>COUNT(H53:AL53)</f>
        <v/>
      </c>
      <c r="AN53" s="37" t="n"/>
      <c r="AO53" s="37" t="n"/>
      <c r="AP53" s="37" t="n"/>
      <c r="AQ53" s="37" t="n"/>
      <c r="AR53" s="37" t="n"/>
      <c r="AS53" s="37" t="n"/>
      <c r="AT53" s="38">
        <f>SUM(H53:AL53)</f>
        <v/>
      </c>
      <c r="AU53" s="37" t="n"/>
      <c r="AV53" s="38">
        <f>SUM(I53,J53,O53,P53,Q53,W53,X53,AD53,AE53,AK53,AL53)</f>
        <v/>
      </c>
      <c r="AW53" s="37" t="n"/>
    </row>
    <row r="54" spans="1:49">
      <c r="A54" s="37" t="n">
        <v>48</v>
      </c>
      <c r="B54" s="37" t="s">
        <v>73</v>
      </c>
      <c r="C54" s="37" t="s">
        <v>74</v>
      </c>
      <c r="D54" s="37" t="s">
        <v>72</v>
      </c>
      <c r="E54" s="37" t="s">
        <v>77</v>
      </c>
      <c r="F54" s="37" t="s">
        <v>32</v>
      </c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/>
      <c r="AH54" s="37" t="n"/>
      <c r="AI54" s="37" t="n"/>
      <c r="AJ54" s="37" t="n"/>
      <c r="AK54" s="37" t="n"/>
      <c r="AL54" s="37" t="n"/>
      <c r="AM54" s="38">
        <f>COUNT(H54:AL54)</f>
        <v/>
      </c>
      <c r="AN54" s="37" t="n"/>
      <c r="AO54" s="37" t="n"/>
      <c r="AP54" s="37" t="n"/>
      <c r="AQ54" s="37" t="n"/>
      <c r="AR54" s="37" t="n"/>
      <c r="AS54" s="37" t="n"/>
      <c r="AT54" s="38">
        <f>SUM(H54:AL54)</f>
        <v/>
      </c>
      <c r="AU54" s="37" t="n"/>
      <c r="AV54" s="38">
        <f>SUM(I54,J54,O54,P54,Q54,W54,X54,AD54,AE54,AK54,AL54)</f>
        <v/>
      </c>
      <c r="AW54" s="37" t="n"/>
    </row>
    <row r="55" spans="1:49">
      <c r="A55" s="37" t="n">
        <v>49</v>
      </c>
      <c r="B55" s="37" t="s">
        <v>73</v>
      </c>
      <c r="C55" s="37" t="s">
        <v>74</v>
      </c>
      <c r="D55" s="37" t="s">
        <v>72</v>
      </c>
      <c r="E55" s="37" t="s">
        <v>279</v>
      </c>
      <c r="F55" s="37" t="s">
        <v>32</v>
      </c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/>
      <c r="AH55" s="37" t="n"/>
      <c r="AI55" s="37" t="n"/>
      <c r="AJ55" s="37" t="n"/>
      <c r="AK55" s="37" t="n"/>
      <c r="AL55" s="37" t="n"/>
      <c r="AM55" s="38">
        <f>COUNT(H55:AL55)</f>
        <v/>
      </c>
      <c r="AN55" s="37" t="n"/>
      <c r="AO55" s="37" t="n"/>
      <c r="AP55" s="37" t="n"/>
      <c r="AQ55" s="37" t="n"/>
      <c r="AR55" s="37" t="n"/>
      <c r="AS55" s="37" t="n"/>
      <c r="AT55" s="38">
        <f>SUM(H55:AL55)</f>
        <v/>
      </c>
      <c r="AU55" s="37" t="n"/>
      <c r="AV55" s="38">
        <f>SUM(I55,J55,O55,P55,Q55,W55,X55,AD55,AE55,AK55,AL55)</f>
        <v/>
      </c>
      <c r="AW55" s="37" t="n"/>
    </row>
    <row r="56" spans="1:49" ht="15.75" customHeight="1" s="55">
      <c r="A56" s="37" t="n">
        <v>50</v>
      </c>
      <c r="B56" s="37" t="s">
        <v>73</v>
      </c>
      <c r="C56" s="37" t="s">
        <v>74</v>
      </c>
      <c r="D56" s="37" t="s">
        <v>72</v>
      </c>
      <c r="E56" s="37" t="s">
        <v>65</v>
      </c>
      <c r="F56" s="37" t="s">
        <v>32</v>
      </c>
      <c r="G56" s="37" t="s">
        <v>49</v>
      </c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40" t="n">
        <v>8</v>
      </c>
      <c r="Z56" s="40" t="n">
        <v>8</v>
      </c>
      <c r="AA56" s="40" t="n">
        <v>8</v>
      </c>
      <c r="AB56" s="40" t="n">
        <v>8</v>
      </c>
      <c r="AC56" s="40" t="n">
        <v>8</v>
      </c>
      <c r="AD56" s="37" t="n"/>
      <c r="AE56" s="37" t="n"/>
      <c r="AF56" s="37" t="n"/>
      <c r="AG56" s="37" t="n"/>
      <c r="AH56" s="37" t="n"/>
      <c r="AI56" s="37" t="n"/>
      <c r="AJ56" s="37" t="n"/>
      <c r="AK56" s="37" t="n"/>
      <c r="AL56" s="37" t="n"/>
      <c r="AM56" s="38">
        <f>SUM(H56:AL56)/8</f>
        <v/>
      </c>
      <c r="AN56" s="37" t="n"/>
      <c r="AO56" s="37" t="n"/>
      <c r="AP56" s="37" t="n"/>
      <c r="AQ56" s="37" t="n"/>
      <c r="AR56" s="37" t="n"/>
      <c r="AS56" s="38">
        <f>COUNTIF(H56:AL56,"В")+SUM(H56:AL56)/8</f>
        <v/>
      </c>
      <c r="AT56" s="38">
        <f>SUM(H56:AL56)</f>
        <v/>
      </c>
      <c r="AU56" s="37" t="n"/>
      <c r="AV56" s="37" t="n"/>
      <c r="AW56" s="37" t="n"/>
    </row>
    <row r="57" spans="1:49">
      <c r="A57" s="39" t="n">
        <v>51</v>
      </c>
      <c r="B57" s="39" t="s">
        <v>73</v>
      </c>
      <c r="C57" s="39" t="s">
        <v>74</v>
      </c>
      <c r="D57" s="39" t="s">
        <v>72</v>
      </c>
      <c r="E57" s="39" t="s">
        <v>33</v>
      </c>
      <c r="F57" s="39" t="n"/>
      <c r="G57" s="39" t="n"/>
      <c r="H57" s="39" t="n">
        <v>8</v>
      </c>
      <c r="I57" s="39" t="n">
        <v>0</v>
      </c>
      <c r="J57" s="39" t="n">
        <v>0</v>
      </c>
      <c r="K57" s="39" t="n">
        <v>8</v>
      </c>
      <c r="L57" s="39" t="n">
        <v>8</v>
      </c>
      <c r="M57" s="39" t="n">
        <v>8</v>
      </c>
      <c r="N57" s="39" t="n">
        <v>0</v>
      </c>
      <c r="O57" s="39" t="n">
        <v>0</v>
      </c>
      <c r="P57" s="39" t="n">
        <v>0</v>
      </c>
      <c r="Q57" s="39" t="n">
        <v>0</v>
      </c>
      <c r="R57" s="39" t="n">
        <v>8</v>
      </c>
      <c r="S57" s="39" t="n">
        <v>8</v>
      </c>
      <c r="T57" s="39" t="n">
        <v>8</v>
      </c>
      <c r="U57" s="39" t="n">
        <v>8</v>
      </c>
      <c r="V57" s="39" t="n">
        <v>8</v>
      </c>
      <c r="W57" s="39" t="n">
        <v>0</v>
      </c>
      <c r="X57" s="39" t="n">
        <v>0</v>
      </c>
      <c r="Y57" s="39" t="n">
        <v>8</v>
      </c>
      <c r="Z57" s="39" t="n">
        <v>8</v>
      </c>
      <c r="AA57" s="39" t="n">
        <v>8</v>
      </c>
      <c r="AB57" s="39" t="n">
        <v>8</v>
      </c>
      <c r="AC57" s="39" t="n">
        <v>8</v>
      </c>
      <c r="AD57" s="39" t="n">
        <v>0</v>
      </c>
      <c r="AE57" s="39" t="n">
        <v>0</v>
      </c>
      <c r="AF57" s="39" t="n">
        <v>8</v>
      </c>
      <c r="AG57" s="39" t="n">
        <v>8</v>
      </c>
      <c r="AH57" s="39" t="n">
        <v>8</v>
      </c>
      <c r="AI57" s="39" t="n">
        <v>8</v>
      </c>
      <c r="AJ57" s="39" t="n">
        <v>8</v>
      </c>
      <c r="AK57" s="39" t="n">
        <v>0</v>
      </c>
      <c r="AL57" s="39" t="n">
        <v>0</v>
      </c>
      <c r="AM57" s="39">
        <f>COUNT(IF(SUM(H46,H53,H49,H42,H48,H41,H54,H44,H52,H47,H43,H45,H50,H51)&gt;0,1,"FALSE"),IF(SUM(I45,I44,I52,I48,I54,I42,I46,I50,I47,I53,I51,I49,I41,I43)&gt;0,1,"FALSE"),IF(SUM(J52,J48,J47,J51,J54,J53,J42,J50,J49,J46,J41,J43,J45,J44)&gt;0,1,"FALSE"),IF(SUM(K44,K49,K52,K47,K42,K46,K41,K50,K43,K54,K51,K53,K48,K45)&gt;0,1,"FALSE"),IF(SUM(L51,L48,L46,L45,L41,L44,L53,L52,L47,L50,L54,L42,L43,L49)&gt;0,1,"FALSE"),IF(SUM(M50,M44,M47,M49,M46,M52,M41,M48,M53,M54,M51,M42,M43,M45)&gt;0,1,"FALSE"),IF(SUM(N41)&gt;0,1,"FALSE"),IF(SUM(O50,O54,O46,O49,O52,O51,O42,O41,O45,O53,O48,O44,O43,O47)&gt;0,1,"FALSE"),IF(SUM(P42,P43,P47,P44,P46,P53,P48,P45,P49,P54,P50,P52,P51,P41)&gt;0,1,"FALSE"),IF(SUM(Q42,Q49,Q48,Q54,Q43,Q45,Q46,Q50,Q52,Q53,Q44,Q41,Q51,Q47)&gt;0,1,"FALSE"),IF(SUM(R48,R44,R50,R46,R41,R47,R54,R45,R51,R53,R42,R52,R43,R49)&gt;0,1,"FALSE"),IF(SUM(S53,S52,S54,S48,S49,S41,S46,S45,S42,S43,S47,S50,S51,S44)&gt;0,1,"FALSE"),IF(SUM(T44,T43,T48,T49,T45,T50,T53,T54,T42,T41,T47,T52,T51,T46)&gt;0,1,"FALSE"),IF(SUM(U47,U48,U53,U43,U49,U45,U44,U50,U54,U51,U46,U42,U52,U41)&gt;0,1,"FALSE"),IF(SUM(V50,V47,V43,V44,V53,V51,V45,V52,V42,V48,V54,V49,V46,V55,V41)&gt;0,1,"FALSE"),IF(SUM(W47,W50,W49,W46,W41,W48,W43,W51,W53,W54,W42,W52,W44,W45,W55)&gt;0,1,"FALSE"),IF(SUM(X54,X47,X46,X53,X52,X41,X42,X49,X50,X45,X43,X44,X55,X51,X48)&gt;0,1,"FALSE"),IF(SUM(AD46,AD43,AD48,AD50,AD45,AD47,AD49,AD42,AD41,AD51,AD52,AD55,AD44,AD54,AD53)&gt;0,1,"FALSE"),IF(SUM(AE50,AE49,AE55,AE51,AE45,AE47,AE52,AE46,AE53,AE48,AE41,AE44,AE54,AE43,AE42)&gt;0,1,"FALSE"),IF(SUM(AF48,AF52,AF49,AF46,AF54,AF55,AF44,AF50,AF41,AF53,AF42,AF51,AF43,AF45,AF47)&gt;0,1,"FALSE"),IF(SUM(AG54,AG47,AG41,AG43,AG46,AG55,AG49,AG53,AG51,AG42,AG52,AG45,AG50,AG44,AG48)&gt;0,1,"FALSE"),IF(SUM(AH48,AH47,AH51,AH41,AH43,AH53,AH52,AH54,AH44,AH45,AH42,AH46,AH49,AH55,AH50)&gt;0,1,"FALSE"),IF(SUM(AI49,AI48,AI41,AI42,AI46,AI52,AI51,AI53,AI43,AI45,AI50,AI54,AI47,AI44,AI55)&gt;0,1,"FALSE"),IF(SUM(AJ49,AJ55,AJ41,AJ54,AJ44,AJ46,AJ45,AJ47,AJ43,AJ48,AJ52,AJ53,AJ51,AJ50,AJ42)&gt;0,1,"FALSE"),IF(SUM(AK41,AK49,AK42,AK47,AK54,AK50,AK48,AK52,AK44,AK45,AK53,AK51,AK43,AK55,AK46)&gt;0,1,"FALSE"),IF(SUM(AL46,AL54,AL47,AL52,AL49,AL51,AL50,AL44,AL45,AL41,AL53,AL42,AL43,AL55,AL48)&gt;0,1,"FALSE"),IF(SUM(Y56)&gt;0,1,"FALSE"),IF(SUM(Z56)&gt;0,1,"FALSE"),IF(SUM(AA56)&gt;0,1,"FALSE"),IF(SUM(AB56)&gt;0,1,"FALSE"),IF(SUM(AC56)&gt;0,1,"FALSE"))</f>
        <v/>
      </c>
      <c r="AN57" s="39" t="n"/>
      <c r="AO57" s="39">
        <f>MAX(AO41:AO56)</f>
        <v/>
      </c>
      <c r="AP57" s="39">
        <f>MAX(AP41:AP56)</f>
        <v/>
      </c>
      <c r="AQ57" s="39">
        <f>MAX(AQ41:AQ56)</f>
        <v/>
      </c>
      <c r="AR57" s="39">
        <f>MAX(AR41:AR56)</f>
        <v/>
      </c>
      <c r="AS57" s="39">
        <f>SUM(AS41:AS56)</f>
        <v/>
      </c>
      <c r="AT57" s="39">
        <f>SUM(AT41:AT56)</f>
        <v/>
      </c>
      <c r="AU57" s="39">
        <f>SUM(AU41:AU56)</f>
        <v/>
      </c>
      <c r="AV57" s="39">
        <f>SUM(AV41:AV56)</f>
        <v/>
      </c>
      <c r="AW57" s="39">
        <f>SUM(AW41:AW56)</f>
        <v/>
      </c>
    </row>
    <row r="58" spans="1:49">
      <c r="A58" s="37" t="n">
        <v>52</v>
      </c>
      <c r="B58" s="37" t="s">
        <v>91</v>
      </c>
      <c r="C58" s="37" t="s">
        <v>74</v>
      </c>
      <c r="D58" s="37" t="s">
        <v>92</v>
      </c>
      <c r="E58" s="37" t="s">
        <v>43</v>
      </c>
      <c r="F58" s="37" t="s">
        <v>32</v>
      </c>
      <c r="G58" s="37" t="n"/>
      <c r="H58" s="37" t="n">
        <v>5.63333</v>
      </c>
      <c r="I58" s="37" t="s">
        <v>7</v>
      </c>
      <c r="J58" s="37" t="s">
        <v>7</v>
      </c>
      <c r="K58" s="37" t="n"/>
      <c r="L58" s="37" t="n"/>
      <c r="M58" s="37" t="n"/>
      <c r="N58" s="37" t="n"/>
      <c r="O58" s="37" t="s">
        <v>7</v>
      </c>
      <c r="P58" s="37" t="s">
        <v>7</v>
      </c>
      <c r="Q58" s="37" t="s">
        <v>7</v>
      </c>
      <c r="R58" s="37" t="n">
        <v>0.01667</v>
      </c>
      <c r="S58" s="37" t="n"/>
      <c r="T58" s="37" t="n"/>
      <c r="U58" s="37" t="n"/>
      <c r="V58" s="37" t="n"/>
      <c r="W58" s="37" t="s">
        <v>7</v>
      </c>
      <c r="X58" s="37" t="s">
        <v>7</v>
      </c>
      <c r="Y58" s="37" t="n">
        <v>1.05</v>
      </c>
      <c r="Z58" s="37" t="n"/>
      <c r="AA58" s="37" t="n"/>
      <c r="AB58" s="37" t="n"/>
      <c r="AC58" s="37" t="n"/>
      <c r="AD58" s="37" t="s">
        <v>7</v>
      </c>
      <c r="AE58" s="37" t="s">
        <v>7</v>
      </c>
      <c r="AF58" s="37" t="n"/>
      <c r="AG58" s="37" t="n"/>
      <c r="AH58" s="37" t="n"/>
      <c r="AI58" s="37" t="n"/>
      <c r="AJ58" s="37" t="n"/>
      <c r="AK58" s="37" t="s">
        <v>7</v>
      </c>
      <c r="AL58" s="37" t="s">
        <v>7</v>
      </c>
      <c r="AM58" s="38">
        <f>COUNT(H58:AL58)</f>
        <v/>
      </c>
      <c r="AN58" s="37" t="n"/>
      <c r="AO58" s="38">
        <f>COUNTIF(H58:AL58,"О")</f>
        <v/>
      </c>
      <c r="AP58" s="38">
        <f>COUNTIF(H58:AL58,"От")</f>
        <v/>
      </c>
      <c r="AQ58" s="38">
        <f>COUNTIF(H58:AL58,"Б")</f>
        <v/>
      </c>
      <c r="AR58" s="38">
        <f>COUNTIF(H58:AL58,"Н")</f>
        <v/>
      </c>
      <c r="AS58" s="37" t="n"/>
      <c r="AT58" s="38">
        <f>SUM(H58:AL58)</f>
        <v/>
      </c>
      <c r="AU58" s="37" t="n"/>
      <c r="AV58" s="38">
        <f>SUM(I58,J58,O58,P58,Q58,W58,X58,AD58,AE58,AK58,AL58)</f>
        <v/>
      </c>
      <c r="AW58" s="37" t="n"/>
    </row>
    <row r="59" spans="1:49">
      <c r="A59" s="37" t="n">
        <v>53</v>
      </c>
      <c r="B59" s="37" t="s">
        <v>91</v>
      </c>
      <c r="C59" s="37" t="s">
        <v>74</v>
      </c>
      <c r="D59" s="37" t="s">
        <v>92</v>
      </c>
      <c r="E59" s="37" t="s">
        <v>90</v>
      </c>
      <c r="F59" s="37" t="s">
        <v>32</v>
      </c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/>
      <c r="AH59" s="37" t="n"/>
      <c r="AI59" s="37" t="n"/>
      <c r="AJ59" s="37" t="n"/>
      <c r="AK59" s="37" t="n"/>
      <c r="AL59" s="37" t="n"/>
      <c r="AM59" s="38">
        <f>COUNT(H59:AL59)</f>
        <v/>
      </c>
      <c r="AN59" s="37" t="n"/>
      <c r="AO59" s="37" t="n"/>
      <c r="AP59" s="37" t="n"/>
      <c r="AQ59" s="37" t="n"/>
      <c r="AR59" s="37" t="n"/>
      <c r="AS59" s="37" t="n"/>
      <c r="AT59" s="38">
        <f>SUM(H59:AL59)</f>
        <v/>
      </c>
      <c r="AU59" s="37" t="n"/>
      <c r="AV59" s="38">
        <f>SUM(I59,J59,O59,P59,Q59,W59,X59,AD59,AE59,AK59,AL59)</f>
        <v/>
      </c>
      <c r="AW59" s="37" t="n"/>
    </row>
    <row r="60" spans="1:49" ht="15.75" customHeight="1" s="55">
      <c r="A60" s="37" t="n">
        <v>54</v>
      </c>
      <c r="B60" s="37" t="s">
        <v>91</v>
      </c>
      <c r="C60" s="37" t="s">
        <v>74</v>
      </c>
      <c r="D60" s="37" t="s">
        <v>92</v>
      </c>
      <c r="E60" s="37" t="s">
        <v>65</v>
      </c>
      <c r="F60" s="37" t="s">
        <v>32</v>
      </c>
      <c r="G60" s="37" t="n"/>
      <c r="H60" s="37" t="n"/>
      <c r="I60" s="37" t="n"/>
      <c r="J60" s="37" t="n"/>
      <c r="K60" s="40" t="n">
        <v>8</v>
      </c>
      <c r="L60" s="40" t="n">
        <v>8</v>
      </c>
      <c r="M60" s="40" t="n">
        <v>2.55135</v>
      </c>
      <c r="N60" s="37" t="n"/>
      <c r="O60" s="37" t="n"/>
      <c r="P60" s="37" t="n"/>
      <c r="Q60" s="37" t="n"/>
      <c r="R60" s="40" t="n">
        <v>7.98333</v>
      </c>
      <c r="S60" s="40" t="n">
        <v>8</v>
      </c>
      <c r="T60" s="40" t="n">
        <v>8</v>
      </c>
      <c r="U60" s="40" t="n">
        <v>2.29167</v>
      </c>
      <c r="V60" s="40" t="n">
        <v>5.22747</v>
      </c>
      <c r="W60" s="37" t="n"/>
      <c r="X60" s="37" t="n"/>
      <c r="Y60" s="40" t="n">
        <v>6.95</v>
      </c>
      <c r="Z60" s="37" t="n"/>
      <c r="AA60" s="37" t="n"/>
      <c r="AB60" s="37" t="n"/>
      <c r="AC60" s="37" t="n"/>
      <c r="AD60" s="37" t="n"/>
      <c r="AE60" s="37" t="n"/>
      <c r="AF60" s="40" t="n">
        <v>8</v>
      </c>
      <c r="AG60" s="40" t="n">
        <v>8</v>
      </c>
      <c r="AH60" s="40" t="n">
        <v>6.91221</v>
      </c>
      <c r="AI60" s="40" t="n">
        <v>1.55696</v>
      </c>
      <c r="AJ60" s="40" t="n">
        <v>8</v>
      </c>
      <c r="AK60" s="37" t="n"/>
      <c r="AL60" s="37" t="n"/>
      <c r="AM60" s="38">
        <f>COUNT(H60:AL60)</f>
        <v/>
      </c>
      <c r="AN60" s="37" t="n"/>
      <c r="AO60" s="37" t="n"/>
      <c r="AP60" s="37" t="n"/>
      <c r="AQ60" s="37" t="n"/>
      <c r="AR60" s="37" t="n"/>
      <c r="AS60" s="37" t="n"/>
      <c r="AT60" s="38">
        <f>SUM(H60:AL60)</f>
        <v/>
      </c>
      <c r="AU60" s="37" t="n"/>
      <c r="AV60" s="38">
        <f>SUM(I60,J60,O60,P60,Q60,W60,X60,AD60,AE60,AK60,AL60)</f>
        <v/>
      </c>
      <c r="AW60" s="37" t="n"/>
    </row>
    <row r="61" spans="1:49" ht="15.75" customHeight="1" s="55">
      <c r="A61" s="37" t="n">
        <v>55</v>
      </c>
      <c r="B61" s="37" t="s">
        <v>91</v>
      </c>
      <c r="C61" s="37" t="s">
        <v>74</v>
      </c>
      <c r="D61" s="37" t="s">
        <v>92</v>
      </c>
      <c r="E61" s="37" t="s">
        <v>86</v>
      </c>
      <c r="F61" s="37" t="s">
        <v>32</v>
      </c>
      <c r="G61" s="37" t="n"/>
      <c r="H61" s="37" t="n"/>
      <c r="I61" s="37" t="n"/>
      <c r="J61" s="37" t="n"/>
      <c r="K61" s="37" t="n"/>
      <c r="L61" s="37" t="n"/>
      <c r="M61" s="40" t="n">
        <v>5.44865</v>
      </c>
      <c r="N61" s="40" t="n">
        <v>7</v>
      </c>
      <c r="O61" s="37" t="n"/>
      <c r="P61" s="37" t="n"/>
      <c r="Q61" s="37" t="n"/>
      <c r="R61" s="37" t="n"/>
      <c r="S61" s="37" t="n"/>
      <c r="T61" s="37" t="n"/>
      <c r="U61" s="37" t="n"/>
      <c r="V61" s="40" t="n">
        <v>2.77253</v>
      </c>
      <c r="W61" s="37" t="n"/>
      <c r="X61" s="37" t="n"/>
      <c r="Y61" s="37" t="n"/>
      <c r="Z61" s="37" t="n"/>
      <c r="AA61" s="37" t="n"/>
      <c r="AB61" s="37" t="n"/>
      <c r="AC61" s="37" t="n"/>
      <c r="AD61" s="37" t="n"/>
      <c r="AE61" s="37" t="n"/>
      <c r="AF61" s="37" t="n"/>
      <c r="AG61" s="37" t="n"/>
      <c r="AH61" s="40" t="n">
        <v>1.08779</v>
      </c>
      <c r="AI61" s="40" t="n">
        <v>0.83544</v>
      </c>
      <c r="AJ61" s="37" t="n"/>
      <c r="AK61" s="37" t="n"/>
      <c r="AL61" s="37" t="n"/>
      <c r="AM61" s="38">
        <f>COUNT(H61:AL61)</f>
        <v/>
      </c>
      <c r="AN61" s="37" t="n"/>
      <c r="AO61" s="37" t="n"/>
      <c r="AP61" s="37" t="n"/>
      <c r="AQ61" s="37" t="n"/>
      <c r="AR61" s="37" t="n"/>
      <c r="AS61" s="37" t="n"/>
      <c r="AT61" s="38">
        <f>SUM(H61:AL61)</f>
        <v/>
      </c>
      <c r="AU61" s="37" t="n"/>
      <c r="AV61" s="38">
        <f>SUM(I61,J61,O61,P61,Q61,W61,X61,AD61,AE61,AK61,AL61)</f>
        <v/>
      </c>
      <c r="AW61" s="37" t="n"/>
    </row>
    <row r="62" spans="1:49" ht="15.75" customHeight="1" s="55">
      <c r="A62" s="37" t="n">
        <v>56</v>
      </c>
      <c r="B62" s="37" t="s">
        <v>91</v>
      </c>
      <c r="C62" s="37" t="s">
        <v>74</v>
      </c>
      <c r="D62" s="37" t="s">
        <v>92</v>
      </c>
      <c r="E62" s="37" t="s">
        <v>87</v>
      </c>
      <c r="F62" s="37" t="s">
        <v>32</v>
      </c>
      <c r="G62" s="37" t="n"/>
      <c r="H62" s="40" t="n">
        <v>2.36667</v>
      </c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  <c r="AA62" s="37" t="n"/>
      <c r="AB62" s="37" t="n"/>
      <c r="AC62" s="37" t="n"/>
      <c r="AD62" s="37" t="n"/>
      <c r="AE62" s="37" t="n"/>
      <c r="AF62" s="37" t="n"/>
      <c r="AG62" s="37" t="n"/>
      <c r="AH62" s="37" t="n"/>
      <c r="AI62" s="37" t="n"/>
      <c r="AJ62" s="37" t="n"/>
      <c r="AK62" s="37" t="n"/>
      <c r="AL62" s="37" t="n"/>
      <c r="AM62" s="38">
        <f>COUNT(H62:AL62)</f>
        <v/>
      </c>
      <c r="AN62" s="37" t="n"/>
      <c r="AO62" s="37" t="n"/>
      <c r="AP62" s="37" t="n"/>
      <c r="AQ62" s="37" t="n"/>
      <c r="AR62" s="37" t="n"/>
      <c r="AS62" s="37" t="n"/>
      <c r="AT62" s="38">
        <f>SUM(H62:AL62)</f>
        <v/>
      </c>
      <c r="AU62" s="37" t="n"/>
      <c r="AV62" s="38">
        <f>SUM(I62,J62,O62,P62,Q62,W62,X62,AD62,AE62,AK62,AL62)</f>
        <v/>
      </c>
      <c r="AW62" s="37" t="n"/>
    </row>
    <row r="63" spans="1:49">
      <c r="A63" s="37" t="n">
        <v>57</v>
      </c>
      <c r="B63" s="37" t="s">
        <v>91</v>
      </c>
      <c r="C63" s="37" t="s">
        <v>74</v>
      </c>
      <c r="D63" s="37" t="s">
        <v>92</v>
      </c>
      <c r="E63" s="37" t="s">
        <v>83</v>
      </c>
      <c r="F63" s="37" t="s">
        <v>32</v>
      </c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  <c r="AA63" s="37" t="n"/>
      <c r="AB63" s="37" t="n"/>
      <c r="AC63" s="37" t="n"/>
      <c r="AD63" s="37" t="n"/>
      <c r="AE63" s="37" t="n"/>
      <c r="AF63" s="37" t="n"/>
      <c r="AG63" s="37" t="n"/>
      <c r="AH63" s="37" t="n"/>
      <c r="AI63" s="37" t="n"/>
      <c r="AJ63" s="37" t="n"/>
      <c r="AK63" s="37" t="n"/>
      <c r="AL63" s="37" t="n"/>
      <c r="AM63" s="38">
        <f>COUNT(H63:AL63)</f>
        <v/>
      </c>
      <c r="AN63" s="37" t="n"/>
      <c r="AO63" s="37" t="n"/>
      <c r="AP63" s="37" t="n"/>
      <c r="AQ63" s="37" t="n"/>
      <c r="AR63" s="37" t="n"/>
      <c r="AS63" s="37" t="n"/>
      <c r="AT63" s="38">
        <f>SUM(H63:AL63)</f>
        <v/>
      </c>
      <c r="AU63" s="37" t="n"/>
      <c r="AV63" s="38">
        <f>SUM(I63,J63,O63,P63,Q63,W63,X63,AD63,AE63,AK63,AL63)</f>
        <v/>
      </c>
      <c r="AW63" s="37" t="n"/>
    </row>
    <row r="64" spans="1:49">
      <c r="A64" s="37" t="n">
        <v>58</v>
      </c>
      <c r="B64" s="37" t="s">
        <v>91</v>
      </c>
      <c r="C64" s="37" t="s">
        <v>74</v>
      </c>
      <c r="D64" s="37" t="s">
        <v>92</v>
      </c>
      <c r="E64" s="37" t="s">
        <v>79</v>
      </c>
      <c r="F64" s="37" t="s">
        <v>32</v>
      </c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7" t="n"/>
      <c r="AA64" s="37" t="n"/>
      <c r="AB64" s="37" t="n"/>
      <c r="AC64" s="37" t="n"/>
      <c r="AD64" s="37" t="n"/>
      <c r="AE64" s="37" t="n"/>
      <c r="AF64" s="37" t="n"/>
      <c r="AG64" s="37" t="n"/>
      <c r="AH64" s="37" t="n"/>
      <c r="AI64" s="37" t="n"/>
      <c r="AJ64" s="37" t="n"/>
      <c r="AK64" s="37" t="n"/>
      <c r="AL64" s="37" t="n"/>
      <c r="AM64" s="38">
        <f>COUNT(H64:AL64)</f>
        <v/>
      </c>
      <c r="AN64" s="37" t="n"/>
      <c r="AO64" s="37" t="n"/>
      <c r="AP64" s="37" t="n"/>
      <c r="AQ64" s="37" t="n"/>
      <c r="AR64" s="37" t="n"/>
      <c r="AS64" s="37" t="n"/>
      <c r="AT64" s="38">
        <f>SUM(H64:AL64)</f>
        <v/>
      </c>
      <c r="AU64" s="37" t="n"/>
      <c r="AV64" s="38">
        <f>SUM(I64,J64,O64,P64,Q64,W64,X64,AD64,AE64,AK64,AL64)</f>
        <v/>
      </c>
      <c r="AW64" s="37" t="n"/>
    </row>
    <row r="65" spans="1:49" ht="15.75" customHeight="1" s="55">
      <c r="A65" s="37" t="n">
        <v>59</v>
      </c>
      <c r="B65" s="37" t="s">
        <v>91</v>
      </c>
      <c r="C65" s="37" t="s">
        <v>74</v>
      </c>
      <c r="D65" s="37" t="s">
        <v>92</v>
      </c>
      <c r="E65" s="37" t="s">
        <v>80</v>
      </c>
      <c r="F65" s="37" t="s">
        <v>32</v>
      </c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40" t="n">
        <v>5.70833</v>
      </c>
      <c r="V65" s="37" t="n"/>
      <c r="W65" s="37" t="n"/>
      <c r="X65" s="37" t="n"/>
      <c r="Y65" s="37" t="n"/>
      <c r="Z65" s="37" t="n"/>
      <c r="AA65" s="37" t="n"/>
      <c r="AB65" s="37" t="n"/>
      <c r="AC65" s="37" t="n"/>
      <c r="AD65" s="37" t="n"/>
      <c r="AE65" s="37" t="n"/>
      <c r="AF65" s="37" t="n"/>
      <c r="AG65" s="37" t="n"/>
      <c r="AH65" s="37" t="n"/>
      <c r="AI65" s="40" t="n">
        <v>5.60759</v>
      </c>
      <c r="AJ65" s="37" t="n"/>
      <c r="AK65" s="37" t="n"/>
      <c r="AL65" s="37" t="n"/>
      <c r="AM65" s="38">
        <f>COUNT(H65:AL65)</f>
        <v/>
      </c>
      <c r="AN65" s="37" t="n"/>
      <c r="AO65" s="37" t="n"/>
      <c r="AP65" s="37" t="n"/>
      <c r="AQ65" s="37" t="n"/>
      <c r="AR65" s="37" t="n"/>
      <c r="AS65" s="37" t="n"/>
      <c r="AT65" s="38">
        <f>SUM(H65:AL65)</f>
        <v/>
      </c>
      <c r="AU65" s="37" t="n"/>
      <c r="AV65" s="38">
        <f>SUM(I65,J65,O65,P65,Q65,W65,X65,AD65,AE65,AK65,AL65)</f>
        <v/>
      </c>
      <c r="AW65" s="37" t="n"/>
    </row>
    <row r="66" spans="1:49">
      <c r="A66" s="37" t="n">
        <v>60</v>
      </c>
      <c r="B66" s="37" t="s">
        <v>91</v>
      </c>
      <c r="C66" s="37" t="s">
        <v>74</v>
      </c>
      <c r="D66" s="37" t="s">
        <v>92</v>
      </c>
      <c r="E66" s="37" t="s">
        <v>76</v>
      </c>
      <c r="F66" s="37" t="s">
        <v>32</v>
      </c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C66" s="37" t="n"/>
      <c r="AD66" s="37" t="n"/>
      <c r="AE66" s="37" t="n"/>
      <c r="AF66" s="37" t="n"/>
      <c r="AG66" s="37" t="n"/>
      <c r="AH66" s="37" t="n"/>
      <c r="AI66" s="37" t="n"/>
      <c r="AJ66" s="37" t="n"/>
      <c r="AK66" s="37" t="n"/>
      <c r="AL66" s="37" t="n"/>
      <c r="AM66" s="38">
        <f>COUNT(H66:AL66)</f>
        <v/>
      </c>
      <c r="AN66" s="37" t="n"/>
      <c r="AO66" s="37" t="n"/>
      <c r="AP66" s="37" t="n"/>
      <c r="AQ66" s="37" t="n"/>
      <c r="AR66" s="37" t="n"/>
      <c r="AS66" s="37" t="n"/>
      <c r="AT66" s="38">
        <f>SUM(H66:AL66)</f>
        <v/>
      </c>
      <c r="AU66" s="37" t="n"/>
      <c r="AV66" s="38">
        <f>SUM(I66,J66,O66,P66,Q66,W66,X66,AD66,AE66,AK66,AL66)</f>
        <v/>
      </c>
      <c r="AW66" s="37" t="n"/>
    </row>
    <row r="67" spans="1:49">
      <c r="A67" s="37" t="n">
        <v>61</v>
      </c>
      <c r="B67" s="37" t="s">
        <v>91</v>
      </c>
      <c r="C67" s="37" t="s">
        <v>74</v>
      </c>
      <c r="D67" s="37" t="s">
        <v>92</v>
      </c>
      <c r="E67" s="37" t="s">
        <v>81</v>
      </c>
      <c r="F67" s="37" t="s">
        <v>32</v>
      </c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  <c r="AA67" s="37" t="n"/>
      <c r="AB67" s="37" t="n"/>
      <c r="AC67" s="37" t="n"/>
      <c r="AD67" s="37" t="n"/>
      <c r="AE67" s="37" t="n"/>
      <c r="AF67" s="37" t="n"/>
      <c r="AG67" s="37" t="n"/>
      <c r="AH67" s="37" t="n"/>
      <c r="AI67" s="37" t="n"/>
      <c r="AJ67" s="37" t="n"/>
      <c r="AK67" s="37" t="n"/>
      <c r="AL67" s="37" t="n"/>
      <c r="AM67" s="38">
        <f>COUNT(H67:AL67)</f>
        <v/>
      </c>
      <c r="AN67" s="37" t="n"/>
      <c r="AO67" s="37" t="n"/>
      <c r="AP67" s="37" t="n"/>
      <c r="AQ67" s="37" t="n"/>
      <c r="AR67" s="37" t="n"/>
      <c r="AS67" s="37" t="n"/>
      <c r="AT67" s="38">
        <f>SUM(H67:AL67)</f>
        <v/>
      </c>
      <c r="AU67" s="37" t="n"/>
      <c r="AV67" s="38">
        <f>SUM(I67,J67,O67,P67,Q67,W67,X67,AD67,AE67,AK67,AL67)</f>
        <v/>
      </c>
      <c r="AW67" s="37" t="n"/>
    </row>
    <row r="68" spans="1:49">
      <c r="A68" s="37" t="n">
        <v>62</v>
      </c>
      <c r="B68" s="37" t="s">
        <v>91</v>
      </c>
      <c r="C68" s="37" t="s">
        <v>74</v>
      </c>
      <c r="D68" s="37" t="s">
        <v>92</v>
      </c>
      <c r="E68" s="37" t="s">
        <v>88</v>
      </c>
      <c r="F68" s="37" t="s">
        <v>32</v>
      </c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  <c r="AA68" s="37" t="n"/>
      <c r="AB68" s="37" t="n"/>
      <c r="AC68" s="37" t="n"/>
      <c r="AD68" s="37" t="n"/>
      <c r="AE68" s="37" t="n"/>
      <c r="AF68" s="37" t="n"/>
      <c r="AG68" s="37" t="n"/>
      <c r="AH68" s="37" t="n"/>
      <c r="AI68" s="37" t="n"/>
      <c r="AJ68" s="37" t="n"/>
      <c r="AK68" s="37" t="n"/>
      <c r="AL68" s="37" t="n"/>
      <c r="AM68" s="38">
        <f>COUNT(H68:AL68)</f>
        <v/>
      </c>
      <c r="AN68" s="37" t="n"/>
      <c r="AO68" s="37" t="n"/>
      <c r="AP68" s="37" t="n"/>
      <c r="AQ68" s="37" t="n"/>
      <c r="AR68" s="37" t="n"/>
      <c r="AS68" s="37" t="n"/>
      <c r="AT68" s="38">
        <f>SUM(H68:AL68)</f>
        <v/>
      </c>
      <c r="AU68" s="37" t="n"/>
      <c r="AV68" s="38">
        <f>SUM(I68,J68,O68,P68,Q68,W68,X68,AD68,AE68,AK68,AL68)</f>
        <v/>
      </c>
      <c r="AW68" s="37" t="n"/>
    </row>
    <row r="69" spans="1:49">
      <c r="A69" s="37" t="n">
        <v>63</v>
      </c>
      <c r="B69" s="37" t="s">
        <v>91</v>
      </c>
      <c r="C69" s="37" t="s">
        <v>74</v>
      </c>
      <c r="D69" s="37" t="s">
        <v>92</v>
      </c>
      <c r="E69" s="37" t="s">
        <v>56</v>
      </c>
      <c r="F69" s="37" t="s">
        <v>32</v>
      </c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  <c r="AA69" s="37" t="n"/>
      <c r="AB69" s="37" t="n"/>
      <c r="AC69" s="37" t="n"/>
      <c r="AD69" s="37" t="n"/>
      <c r="AE69" s="37" t="n"/>
      <c r="AF69" s="37" t="n"/>
      <c r="AG69" s="37" t="n"/>
      <c r="AH69" s="37" t="n"/>
      <c r="AI69" s="37" t="n"/>
      <c r="AJ69" s="37" t="n"/>
      <c r="AK69" s="37" t="n"/>
      <c r="AL69" s="37" t="n"/>
      <c r="AM69" s="38">
        <f>COUNT(H69:AL69)</f>
        <v/>
      </c>
      <c r="AN69" s="37" t="n"/>
      <c r="AO69" s="37" t="n"/>
      <c r="AP69" s="37" t="n"/>
      <c r="AQ69" s="37" t="n"/>
      <c r="AR69" s="37" t="n"/>
      <c r="AS69" s="37" t="n"/>
      <c r="AT69" s="38">
        <f>SUM(H69:AL69)</f>
        <v/>
      </c>
      <c r="AU69" s="37" t="n"/>
      <c r="AV69" s="38">
        <f>SUM(I69,J69,O69,P69,Q69,W69,X69,AD69,AE69,AK69,AL69)</f>
        <v/>
      </c>
      <c r="AW69" s="37" t="n"/>
    </row>
    <row r="70" spans="1:49">
      <c r="A70" s="37" t="n">
        <v>64</v>
      </c>
      <c r="B70" s="37" t="s">
        <v>91</v>
      </c>
      <c r="C70" s="37" t="s">
        <v>74</v>
      </c>
      <c r="D70" s="37" t="s">
        <v>92</v>
      </c>
      <c r="E70" s="37" t="s">
        <v>61</v>
      </c>
      <c r="F70" s="37" t="s">
        <v>32</v>
      </c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  <c r="AA70" s="37" t="n"/>
      <c r="AB70" s="37" t="n"/>
      <c r="AC70" s="37" t="n"/>
      <c r="AD70" s="37" t="n"/>
      <c r="AE70" s="37" t="n"/>
      <c r="AF70" s="37" t="n"/>
      <c r="AG70" s="37" t="n"/>
      <c r="AH70" s="37" t="n"/>
      <c r="AI70" s="37" t="n"/>
      <c r="AJ70" s="37" t="n"/>
      <c r="AK70" s="37" t="n"/>
      <c r="AL70" s="37" t="n"/>
      <c r="AM70" s="38">
        <f>COUNT(H70:AL70)</f>
        <v/>
      </c>
      <c r="AN70" s="37" t="n"/>
      <c r="AO70" s="37" t="n"/>
      <c r="AP70" s="37" t="n"/>
      <c r="AQ70" s="37" t="n"/>
      <c r="AR70" s="37" t="n"/>
      <c r="AS70" s="37" t="n"/>
      <c r="AT70" s="38">
        <f>SUM(H70:AL70)</f>
        <v/>
      </c>
      <c r="AU70" s="37" t="n"/>
      <c r="AV70" s="38">
        <f>SUM(I70,J70,O70,P70,Q70,W70,X70,AD70,AE70,AK70,AL70)</f>
        <v/>
      </c>
      <c r="AW70" s="37" t="n"/>
    </row>
    <row r="71" spans="1:49">
      <c r="A71" s="37" t="n">
        <v>65</v>
      </c>
      <c r="B71" s="37" t="s">
        <v>91</v>
      </c>
      <c r="C71" s="37" t="s">
        <v>74</v>
      </c>
      <c r="D71" s="37" t="s">
        <v>92</v>
      </c>
      <c r="E71" s="37" t="s">
        <v>279</v>
      </c>
      <c r="F71" s="37" t="s">
        <v>32</v>
      </c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  <c r="AA71" s="37" t="n"/>
      <c r="AB71" s="37" t="n"/>
      <c r="AC71" s="37" t="n"/>
      <c r="AD71" s="37" t="n"/>
      <c r="AE71" s="37" t="n"/>
      <c r="AF71" s="37" t="n"/>
      <c r="AG71" s="37" t="n"/>
      <c r="AH71" s="37" t="n"/>
      <c r="AI71" s="37" t="n"/>
      <c r="AJ71" s="37" t="n"/>
      <c r="AK71" s="37" t="n"/>
      <c r="AL71" s="37" t="n"/>
      <c r="AM71" s="38">
        <f>COUNT(H71:AL71)</f>
        <v/>
      </c>
      <c r="AN71" s="37" t="n"/>
      <c r="AO71" s="37" t="n"/>
      <c r="AP71" s="37" t="n"/>
      <c r="AQ71" s="37" t="n"/>
      <c r="AR71" s="37" t="n"/>
      <c r="AS71" s="37" t="n"/>
      <c r="AT71" s="38">
        <f>SUM(H71:AL71)</f>
        <v/>
      </c>
      <c r="AU71" s="37" t="n"/>
      <c r="AV71" s="38">
        <f>SUM(I71,J71,O71,P71,Q71,W71,X71,AD71,AE71,AK71,AL71)</f>
        <v/>
      </c>
      <c r="AW71" s="37" t="n"/>
    </row>
    <row r="72" spans="1:49" ht="15.75" customHeight="1" s="55">
      <c r="A72" s="37" t="n">
        <v>66</v>
      </c>
      <c r="B72" s="37" t="s">
        <v>91</v>
      </c>
      <c r="C72" s="37" t="s">
        <v>74</v>
      </c>
      <c r="D72" s="37" t="s">
        <v>92</v>
      </c>
      <c r="E72" s="37" t="s">
        <v>65</v>
      </c>
      <c r="F72" s="37" t="s">
        <v>32</v>
      </c>
      <c r="G72" s="37" t="s">
        <v>49</v>
      </c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40" t="n">
        <v>8</v>
      </c>
      <c r="AA72" s="40" t="n">
        <v>8</v>
      </c>
      <c r="AB72" s="40" t="n">
        <v>8</v>
      </c>
      <c r="AC72" s="40" t="n">
        <v>8</v>
      </c>
      <c r="AD72" s="37" t="n"/>
      <c r="AE72" s="37" t="n"/>
      <c r="AF72" s="37" t="n"/>
      <c r="AG72" s="37" t="n"/>
      <c r="AH72" s="37" t="n"/>
      <c r="AI72" s="37" t="n"/>
      <c r="AJ72" s="37" t="n"/>
      <c r="AK72" s="37" t="n"/>
      <c r="AL72" s="37" t="n"/>
      <c r="AM72" s="38">
        <f>SUM(H72:AL72)/8</f>
        <v/>
      </c>
      <c r="AN72" s="37" t="n"/>
      <c r="AO72" s="37" t="n"/>
      <c r="AP72" s="37" t="n"/>
      <c r="AQ72" s="37" t="n"/>
      <c r="AR72" s="37" t="n"/>
      <c r="AS72" s="38">
        <f>COUNTIF(H72:AL72,"В")+SUM(H72:AL72)/8</f>
        <v/>
      </c>
      <c r="AT72" s="38">
        <f>SUM(H72:AL72)</f>
        <v/>
      </c>
      <c r="AU72" s="37" t="n"/>
      <c r="AV72" s="37" t="n"/>
      <c r="AW72" s="37" t="n"/>
    </row>
    <row r="73" spans="1:49">
      <c r="A73" s="39" t="n">
        <v>67</v>
      </c>
      <c r="B73" s="39" t="s">
        <v>91</v>
      </c>
      <c r="C73" s="39" t="s">
        <v>74</v>
      </c>
      <c r="D73" s="39" t="s">
        <v>92</v>
      </c>
      <c r="E73" s="39" t="s">
        <v>33</v>
      </c>
      <c r="F73" s="39" t="n"/>
      <c r="G73" s="39" t="n"/>
      <c r="H73" s="39" t="n">
        <v>8</v>
      </c>
      <c r="I73" s="39" t="n">
        <v>0</v>
      </c>
      <c r="J73" s="39" t="n">
        <v>0</v>
      </c>
      <c r="K73" s="39" t="n">
        <v>8</v>
      </c>
      <c r="L73" s="39" t="n">
        <v>8</v>
      </c>
      <c r="M73" s="39" t="n">
        <v>8</v>
      </c>
      <c r="N73" s="39" t="n">
        <v>7</v>
      </c>
      <c r="O73" s="39" t="n">
        <v>0</v>
      </c>
      <c r="P73" s="39" t="n">
        <v>0</v>
      </c>
      <c r="Q73" s="39" t="n">
        <v>0</v>
      </c>
      <c r="R73" s="39" t="n">
        <v>8</v>
      </c>
      <c r="S73" s="39" t="n">
        <v>8</v>
      </c>
      <c r="T73" s="39" t="n">
        <v>8</v>
      </c>
      <c r="U73" s="39" t="n">
        <v>8</v>
      </c>
      <c r="V73" s="39" t="n">
        <v>8</v>
      </c>
      <c r="W73" s="39" t="n">
        <v>0</v>
      </c>
      <c r="X73" s="39" t="n">
        <v>0</v>
      </c>
      <c r="Y73" s="39" t="n">
        <v>8</v>
      </c>
      <c r="Z73" s="39" t="n">
        <v>8</v>
      </c>
      <c r="AA73" s="39" t="n">
        <v>8</v>
      </c>
      <c r="AB73" s="39" t="n">
        <v>8</v>
      </c>
      <c r="AC73" s="39" t="n">
        <v>8</v>
      </c>
      <c r="AD73" s="39" t="n">
        <v>0</v>
      </c>
      <c r="AE73" s="39" t="n">
        <v>0</v>
      </c>
      <c r="AF73" s="39" t="n">
        <v>8</v>
      </c>
      <c r="AG73" s="39" t="n">
        <v>8</v>
      </c>
      <c r="AH73" s="39" t="n">
        <v>8</v>
      </c>
      <c r="AI73" s="39" t="n">
        <v>8</v>
      </c>
      <c r="AJ73" s="39" t="n">
        <v>8</v>
      </c>
      <c r="AK73" s="39" t="n">
        <v>0</v>
      </c>
      <c r="AL73" s="39" t="n">
        <v>0</v>
      </c>
      <c r="AM73" s="39">
        <f>COUNT(IF(SUM(H68,H60,H62,H61,H63,H58,H64,H67,H70,H65,H59,H69,H66)&gt;0,1,"FALSE"),IF(SUM(I67,I58,I59,I61,I63,I69,I62,I66,I64,I70,I60,I65,I68)&gt;0,1,"FALSE"),IF(SUM(J61,J63,J64,J66,J68,J60,J62,J67,J59,J69,J65,J70,J58)&gt;0,1,"FALSE"),IF(SUM(K65,K69,K70,K61,K63,K60,K68,K59,K66,K67,K64,K62,K58)&gt;0,1,"FALSE"),IF(SUM(L60,L65,L64,L59,L63,L67,L58,L66,L70,L69,L68,L61,L62)&gt;0,1,"FALSE"),IF(SUM(M65,M69,M70,M62,M67,M59,M66,M61,M58,M64,M68,M60,M63)&gt;0,1,"FALSE"),IF(SUM(N64,N61,N65,N63,N70,N68,N60,N66,N69,N58,N59,N67,N62)&gt;0,1,"FALSE"),IF(SUM(O67,O66,O62,O58,O69,O59,O60,O64,O63,O68,O65,O61,O70)&gt;0,1,"FALSE"),IF(SUM(P60,P59,P64,P66,P65,P70,P63,P61,P58,P62,P67,P69,P68)&gt;0,1,"FALSE"),IF(SUM(Q64,Q60,Q58,Q61,Q68,Q69,Q65,Q59,Q63,Q70,Q62,Q67,Q66)&gt;0,1,"FALSE"),IF(SUM(R67,R69,R58,R59,R64,R66,R63,R61,R70,R62,R65,R60,R68)&gt;0,1,"FALSE"),IF(SUM(S67,S59,S58,S69,S68,S62,S63,S61,S65,S70,S64,S66,S60)&gt;0,1,"FALSE"),IF(SUM(T65,T70,T68,T61,T67,T59,T66,T62,T69,T64,T60,T63,T58)&gt;0,1,"FALSE"),IF(SUM(U64,U61,U62,U65,U66,U67,U69,U68,U60,U70,U59,U63,U58)&gt;0,1,"FALSE"),IF(SUM(V68,V70,V62,V60,V67,V66,V61,V59,V64,V63,V65,V69,V71,V58)&gt;0,1,"FALSE"),IF(SUM(W59,W66,W65,W69,W58,W71,W64,W63,W60,W67,W70,W61,W68,W62)&gt;0,1,"FALSE"),IF(SUM(X68,X66,X58,X60,X71,X59,X70,X64,X67,X63,X62,X65,X69,X61)&gt;0,1,"FALSE"),IF(SUM(Y64,Y68,Y70,Y71,Y61,Y69,Y62,Y59,Y67,Y65,Y66,Y60,Y58,Y63)&gt;0,1,"FALSE"),IF(SUM(AD63,AD59,AD67,AD62,AD61,AD60,AD68,AD64,AD58,AD71,AD66,AD65,AD69,AD70)&gt;0,1,"FALSE"),IF(SUM(AE61,AE63,AE65,AE69,AE58,AE60,AE66,AE62,AE59,AE70,AE67,AE71,AE68,AE64)&gt;0,1,"FALSE"),IF(SUM(AF58,AF68,AF64,AF69,AF62,AF66,AF67,AF60,AF63,AF65,AF70,AF71,AF59,AF61)&gt;0,1,"FALSE"),IF(SUM(AG60,AG68,AG65,AG58,AG63,AG64,AG66,AG61,AG62,AG59,AG69,AG71,AG67,AG70)&gt;0,1,"FALSE"),IF(SUM(AH64,AH70,AH65,AH66,AH59,AH62,AH58,AH68,AH71,AH63,AH67,AH69,AH60,AH61)&gt;0,1,"FALSE"),IF(SUM(AI69,AI62,AI59,AI64,AI66,AI68,AI58,AI61,AI71,AI60,AI65,AI63,AI70,AI67)&gt;0,1,"FALSE"),IF(SUM(AJ63,AJ70,AJ66,AJ69,AJ71,AJ62,AJ58,AJ67,AJ68,AJ60,AJ59,AJ65,AJ61,AJ64)&gt;0,1,"FALSE"),IF(SUM(AK65,AK70,AK67,AK71,AK59,AK63,AK61,AK62,AK68,AK60,AK66,AK58,AK64,AK69)&gt;0,1,"FALSE"),IF(SUM(AL64,AL65,AL59,AL68,AL69,AL58,AL60,AL62,AL61,AL67,AL70,AL63,AL71,AL66)&gt;0,1,"FALSE"),IF(SUM(Z72)&gt;0,1,"FALSE"),IF(SUM(AA72)&gt;0,1,"FALSE"),IF(SUM(AB72)&gt;0,1,"FALSE"),IF(SUM(AC72)&gt;0,1,"FALSE"))</f>
        <v/>
      </c>
      <c r="AN73" s="39" t="n"/>
      <c r="AO73" s="39">
        <f>MAX(AO58:AO72)</f>
        <v/>
      </c>
      <c r="AP73" s="39">
        <f>MAX(AP58:AP72)</f>
        <v/>
      </c>
      <c r="AQ73" s="39">
        <f>MAX(AQ58:AQ72)</f>
        <v/>
      </c>
      <c r="AR73" s="39">
        <f>MAX(AR58:AR72)</f>
        <v/>
      </c>
      <c r="AS73" s="39">
        <f>SUM(AS58:AS72)</f>
        <v/>
      </c>
      <c r="AT73" s="39">
        <f>SUM(AT58:AT72)</f>
        <v/>
      </c>
      <c r="AU73" s="39">
        <f>SUM(AU58:AU72)</f>
        <v/>
      </c>
      <c r="AV73" s="39">
        <f>SUM(AV58:AV72)</f>
        <v/>
      </c>
      <c r="AW73" s="39">
        <f>SUM(AW58:AW72)</f>
        <v/>
      </c>
    </row>
    <row r="74" spans="1:49" ht="15.75" customHeight="1" s="55">
      <c r="A74" s="37" t="n">
        <v>68</v>
      </c>
      <c r="B74" s="37" t="s">
        <v>94</v>
      </c>
      <c r="C74" s="37" t="s">
        <v>71</v>
      </c>
      <c r="D74" s="37" t="s">
        <v>72</v>
      </c>
      <c r="E74" s="37" t="s">
        <v>43</v>
      </c>
      <c r="F74" s="37" t="s">
        <v>32</v>
      </c>
      <c r="G74" s="37" t="n"/>
      <c r="H74" s="40" t="s">
        <v>0</v>
      </c>
      <c r="I74" s="40" t="s">
        <v>0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37" t="n">
        <v>8</v>
      </c>
      <c r="AG74" s="37" t="n">
        <v>3.25</v>
      </c>
      <c r="AH74" s="37" t="n">
        <v>8</v>
      </c>
      <c r="AI74" s="37" t="n">
        <v>8</v>
      </c>
      <c r="AJ74" s="37" t="n">
        <v>8</v>
      </c>
      <c r="AK74" s="37" t="s">
        <v>7</v>
      </c>
      <c r="AL74" s="37" t="s">
        <v>7</v>
      </c>
      <c r="AM74" s="38">
        <f>COUNT(H74:AL74)</f>
        <v/>
      </c>
      <c r="AN74" s="37" t="n"/>
      <c r="AO74" s="38">
        <f>COUNTIF(H74:AL74,"О")</f>
        <v/>
      </c>
      <c r="AP74" s="38">
        <f>COUNTIF(H74:AL74,"От")</f>
        <v/>
      </c>
      <c r="AQ74" s="38">
        <f>COUNTIF(H74:AL74,"Б")</f>
        <v/>
      </c>
      <c r="AR74" s="38">
        <f>COUNTIF(H74:AL74,"Н")</f>
        <v/>
      </c>
      <c r="AS74" s="37" t="n"/>
      <c r="AT74" s="38">
        <f>SUM(H74:AL74)</f>
        <v/>
      </c>
      <c r="AU74" s="37" t="n"/>
      <c r="AV74" s="38">
        <f>SUM(I74,J74,O74,P74,Q74,W74,X74,AD74,AE74,AK74,AL74)</f>
        <v/>
      </c>
      <c r="AW74" s="37" t="n"/>
    </row>
    <row r="75" spans="1:49" ht="15.75" customHeight="1" s="55">
      <c r="A75" s="37" t="n">
        <v>69</v>
      </c>
      <c r="B75" s="37" t="s">
        <v>94</v>
      </c>
      <c r="C75" s="37" t="s">
        <v>71</v>
      </c>
      <c r="D75" s="37" t="s">
        <v>72</v>
      </c>
      <c r="E75" s="37" t="s">
        <v>65</v>
      </c>
      <c r="F75" s="37" t="s">
        <v>32</v>
      </c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  <c r="AA75" s="37" t="n"/>
      <c r="AB75" s="37" t="n"/>
      <c r="AC75" s="37" t="n"/>
      <c r="AD75" s="37" t="n"/>
      <c r="AE75" s="37" t="n"/>
      <c r="AF75" s="37" t="n"/>
      <c r="AG75" s="40" t="n">
        <v>4.75</v>
      </c>
      <c r="AH75" s="37" t="n"/>
      <c r="AI75" s="37" t="n"/>
      <c r="AJ75" s="37" t="n"/>
      <c r="AK75" s="37" t="n"/>
      <c r="AL75" s="37" t="n"/>
      <c r="AM75" s="38">
        <f>COUNT(H75:AL75)</f>
        <v/>
      </c>
      <c r="AN75" s="37" t="n"/>
      <c r="AO75" s="37" t="n"/>
      <c r="AP75" s="37" t="n"/>
      <c r="AQ75" s="37" t="n"/>
      <c r="AR75" s="37" t="n"/>
      <c r="AS75" s="37" t="n"/>
      <c r="AT75" s="38">
        <f>SUM(H75:AL75)</f>
        <v/>
      </c>
      <c r="AU75" s="37" t="n"/>
      <c r="AV75" s="38">
        <f>SUM(I75,J75,O75,P75,Q75,W75,X75,AD75,AE75,AK75,AL75)</f>
        <v/>
      </c>
      <c r="AW75" s="37" t="n"/>
    </row>
    <row r="76" spans="1:49">
      <c r="A76" s="39" t="n">
        <v>70</v>
      </c>
      <c r="B76" s="39" t="s">
        <v>94</v>
      </c>
      <c r="C76" s="39" t="s">
        <v>71</v>
      </c>
      <c r="D76" s="39" t="s">
        <v>72</v>
      </c>
      <c r="E76" s="39" t="s">
        <v>33</v>
      </c>
      <c r="F76" s="39" t="n"/>
      <c r="G76" s="39" t="n"/>
      <c r="H76" s="39" t="n">
        <v>0</v>
      </c>
      <c r="I76" s="39" t="n">
        <v>0</v>
      </c>
      <c r="J76" s="39" t="n">
        <v>0</v>
      </c>
      <c r="K76" s="39" t="n">
        <v>0</v>
      </c>
      <c r="L76" s="39" t="n">
        <v>0</v>
      </c>
      <c r="M76" s="39" t="n">
        <v>0</v>
      </c>
      <c r="N76" s="39" t="n">
        <v>0</v>
      </c>
      <c r="O76" s="39" t="n">
        <v>0</v>
      </c>
      <c r="P76" s="39" t="n">
        <v>0</v>
      </c>
      <c r="Q76" s="39" t="n">
        <v>0</v>
      </c>
      <c r="R76" s="39" t="n">
        <v>0</v>
      </c>
      <c r="S76" s="39" t="n">
        <v>0</v>
      </c>
      <c r="T76" s="39" t="n">
        <v>0</v>
      </c>
      <c r="U76" s="39" t="n">
        <v>0</v>
      </c>
      <c r="V76" s="39" t="n">
        <v>0</v>
      </c>
      <c r="W76" s="39" t="n">
        <v>0</v>
      </c>
      <c r="X76" s="39" t="n">
        <v>0</v>
      </c>
      <c r="Y76" s="39" t="n">
        <v>0</v>
      </c>
      <c r="Z76" s="39" t="n">
        <v>0</v>
      </c>
      <c r="AA76" s="39" t="n">
        <v>0</v>
      </c>
      <c r="AB76" s="39" t="n">
        <v>0</v>
      </c>
      <c r="AC76" s="39" t="n">
        <v>0</v>
      </c>
      <c r="AD76" s="39" t="n">
        <v>0</v>
      </c>
      <c r="AE76" s="39" t="n">
        <v>0</v>
      </c>
      <c r="AF76" s="39" t="n">
        <v>8</v>
      </c>
      <c r="AG76" s="39" t="n">
        <v>8</v>
      </c>
      <c r="AH76" s="39" t="n">
        <v>8</v>
      </c>
      <c r="AI76" s="39" t="n">
        <v>8</v>
      </c>
      <c r="AJ76" s="39" t="n">
        <v>8</v>
      </c>
      <c r="AK76" s="39" t="n">
        <v>0</v>
      </c>
      <c r="AL76" s="39" t="n">
        <v>0</v>
      </c>
      <c r="AM76" s="39">
        <f>COUNT(IF(SUM(H74)&gt;0,1,"FALSE"),IF(SUM(I74)&gt;0,1,"FALSE"),IF(SUM(J74)&gt;0,1,"FALSE"),IF(SUM(K74)&gt;0,1,"FALSE"),IF(SUM(L74)&gt;0,1,"FALSE"),IF(SUM(M74)&gt;0,1,"FALSE"),IF(SUM(N74)&gt;0,1,"FALSE"),IF(SUM(O74)&gt;0,1,"FALSE"),IF(SUM(P74)&gt;0,1,"FALSE"),IF(SUM(Q74)&gt;0,1,"FALSE"),IF(SUM(R74)&gt;0,1,"FALSE"),IF(SUM(S74)&gt;0,1,"FALSE"),IF(SUM(T74)&gt;0,1,"FALSE"),IF(SUM(U74)&gt;0,1,"FALSE"),IF(SUM(V74)&gt;0,1,"FALSE"),IF(SUM(W74)&gt;0,1,"FALSE"),IF(SUM(X74)&gt;0,1,"FALSE"),IF(SUM(Y74)&gt;0,1,"FALSE"),IF(SUM(Z74)&gt;0,1,"FALSE"),IF(SUM(AA74)&gt;0,1,"FALSE"),IF(SUM(AB74)&gt;0,1,"FALSE"),IF(SUM(AC74)&gt;0,1,"FALSE"),IF(SUM(AD74)&gt;0,1,"FALSE"),IF(SUM(AE74)&gt;0,1,"FALSE"),IF(SUM(AF74)&gt;0,1,"FALSE"),IF(SUM(AG75,AG74)&gt;0,1,"FALSE"),IF(SUM(AH74)&gt;0,1,"FALSE"),IF(SUM(AI74)&gt;0,1,"FALSE"),IF(SUM(AJ74)&gt;0,1,"FALSE"),IF(SUM(AK74)&gt;0,1,"FALSE"),IF(SUM(AL74)&gt;0,1,"FALSE"))</f>
        <v/>
      </c>
      <c r="AN76" s="39" t="n"/>
      <c r="AO76" s="39">
        <f>MAX(AO74:AO75)</f>
        <v/>
      </c>
      <c r="AP76" s="39">
        <f>MAX(AP74:AP75)</f>
        <v/>
      </c>
      <c r="AQ76" s="39">
        <f>MAX(AQ74:AQ75)</f>
        <v/>
      </c>
      <c r="AR76" s="39">
        <f>MAX(AR74:AR75)</f>
        <v/>
      </c>
      <c r="AS76" s="39">
        <f>SUM(AS74:AS75)</f>
        <v/>
      </c>
      <c r="AT76" s="39">
        <f>SUM(AT74:AT75)</f>
        <v/>
      </c>
      <c r="AU76" s="39">
        <f>SUM(AU74:AU75)</f>
        <v/>
      </c>
      <c r="AV76" s="39">
        <f>SUM(AV74:AV75)</f>
        <v/>
      </c>
      <c r="AW76" s="39">
        <f>SUM(AW74:AW75)</f>
        <v/>
      </c>
    </row>
    <row r="77" spans="1:49">
      <c r="A77" s="37" t="n">
        <v>71</v>
      </c>
      <c r="B77" s="37" t="s">
        <v>95</v>
      </c>
      <c r="C77" s="37" t="s">
        <v>74</v>
      </c>
      <c r="D77" s="37" t="s">
        <v>51</v>
      </c>
      <c r="E77" s="37" t="s">
        <v>43</v>
      </c>
      <c r="F77" s="37" t="s">
        <v>32</v>
      </c>
      <c r="G77" s="37" t="n"/>
      <c r="H77" s="37" t="n">
        <v>8</v>
      </c>
      <c r="I77" s="37" t="s">
        <v>7</v>
      </c>
      <c r="J77" s="37" t="s">
        <v>7</v>
      </c>
      <c r="K77" s="37" t="n">
        <v>8</v>
      </c>
      <c r="L77" s="37" t="n">
        <v>8</v>
      </c>
      <c r="M77" s="37" t="n">
        <v>8</v>
      </c>
      <c r="N77" s="37" t="n">
        <v>7</v>
      </c>
      <c r="O77" s="37" t="s">
        <v>7</v>
      </c>
      <c r="P77" s="37" t="s">
        <v>7</v>
      </c>
      <c r="Q77" s="37" t="s">
        <v>7</v>
      </c>
      <c r="R77" s="37" t="n">
        <v>8</v>
      </c>
      <c r="S77" s="37" t="n">
        <v>8</v>
      </c>
      <c r="T77" s="37" t="n">
        <v>8</v>
      </c>
      <c r="U77" s="37" t="n">
        <v>8</v>
      </c>
      <c r="V77" s="37" t="n">
        <v>8</v>
      </c>
      <c r="W77" s="37" t="s">
        <v>7</v>
      </c>
      <c r="X77" s="37" t="s">
        <v>7</v>
      </c>
      <c r="Y77" s="37" t="n">
        <v>8</v>
      </c>
      <c r="Z77" s="37" t="n">
        <v>8</v>
      </c>
      <c r="AA77" s="37" t="n">
        <v>8</v>
      </c>
      <c r="AB77" s="37" t="n">
        <v>8</v>
      </c>
      <c r="AC77" s="37" t="n">
        <v>8</v>
      </c>
      <c r="AD77" s="37" t="s">
        <v>7</v>
      </c>
      <c r="AE77" s="37" t="s">
        <v>7</v>
      </c>
      <c r="AF77" s="37" t="n">
        <v>8</v>
      </c>
      <c r="AG77" s="37" t="n">
        <v>8</v>
      </c>
      <c r="AH77" s="37" t="n">
        <v>8</v>
      </c>
      <c r="AI77" s="37" t="n">
        <v>7.86667</v>
      </c>
      <c r="AJ77" s="37" t="n">
        <v>8</v>
      </c>
      <c r="AK77" s="37" t="s">
        <v>7</v>
      </c>
      <c r="AL77" s="37" t="s">
        <v>7</v>
      </c>
      <c r="AM77" s="38">
        <f>COUNT(H77:AL77)</f>
        <v/>
      </c>
      <c r="AN77" s="37" t="n"/>
      <c r="AO77" s="38">
        <f>COUNTIF(H77:AL77,"О")</f>
        <v/>
      </c>
      <c r="AP77" s="38">
        <f>COUNTIF(H77:AL77,"От")</f>
        <v/>
      </c>
      <c r="AQ77" s="38">
        <f>COUNTIF(H77:AL77,"Б")</f>
        <v/>
      </c>
      <c r="AR77" s="38">
        <f>COUNTIF(H77:AL77,"Н")</f>
        <v/>
      </c>
      <c r="AS77" s="37" t="n"/>
      <c r="AT77" s="38">
        <f>SUM(H77:AL77)</f>
        <v/>
      </c>
      <c r="AU77" s="37" t="n"/>
      <c r="AV77" s="38">
        <f>SUM(I77,J77,O77,P77,Q77,W77,X77,AD77,AE77,AK77,AL77)</f>
        <v/>
      </c>
      <c r="AW77" s="37" t="n"/>
    </row>
    <row r="78" spans="1:49">
      <c r="A78" s="37" t="n">
        <v>72</v>
      </c>
      <c r="B78" s="37" t="s">
        <v>95</v>
      </c>
      <c r="C78" s="37" t="s">
        <v>74</v>
      </c>
      <c r="D78" s="37" t="s">
        <v>51</v>
      </c>
      <c r="E78" s="37" t="s">
        <v>90</v>
      </c>
      <c r="F78" s="37" t="s">
        <v>32</v>
      </c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  <c r="AA78" s="37" t="n"/>
      <c r="AB78" s="37" t="n"/>
      <c r="AC78" s="37" t="n"/>
      <c r="AD78" s="37" t="n"/>
      <c r="AE78" s="37" t="n"/>
      <c r="AF78" s="37" t="n"/>
      <c r="AG78" s="37" t="n"/>
      <c r="AH78" s="37" t="n"/>
      <c r="AI78" s="37" t="n"/>
      <c r="AJ78" s="37" t="n"/>
      <c r="AK78" s="37" t="n"/>
      <c r="AL78" s="37" t="n"/>
      <c r="AM78" s="38">
        <f>COUNT(H78:AL78)</f>
        <v/>
      </c>
      <c r="AN78" s="37" t="n"/>
      <c r="AO78" s="37" t="n"/>
      <c r="AP78" s="37" t="n"/>
      <c r="AQ78" s="37" t="n"/>
      <c r="AR78" s="37" t="n"/>
      <c r="AS78" s="37" t="n"/>
      <c r="AT78" s="38">
        <f>SUM(H78:AL78)</f>
        <v/>
      </c>
      <c r="AU78" s="37" t="n"/>
      <c r="AV78" s="38">
        <f>SUM(I78,J78,O78,P78,Q78,W78,X78,AD78,AE78,AK78,AL78)</f>
        <v/>
      </c>
      <c r="AW78" s="37" t="n"/>
    </row>
    <row r="79" spans="1:49" ht="15.75" customHeight="1" s="55">
      <c r="A79" s="37" t="n">
        <v>73</v>
      </c>
      <c r="B79" s="37" t="s">
        <v>95</v>
      </c>
      <c r="C79" s="37" t="s">
        <v>74</v>
      </c>
      <c r="D79" s="37" t="s">
        <v>51</v>
      </c>
      <c r="E79" s="37" t="s">
        <v>65</v>
      </c>
      <c r="F79" s="37" t="s">
        <v>32</v>
      </c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  <c r="AA79" s="37" t="n"/>
      <c r="AB79" s="37" t="n"/>
      <c r="AC79" s="37" t="n"/>
      <c r="AD79" s="37" t="n"/>
      <c r="AE79" s="37" t="n"/>
      <c r="AF79" s="37" t="n"/>
      <c r="AG79" s="37" t="n"/>
      <c r="AH79" s="37" t="n"/>
      <c r="AI79" s="40" t="n">
        <v>0.08333</v>
      </c>
      <c r="AJ79" s="37" t="n"/>
      <c r="AK79" s="37" t="n"/>
      <c r="AL79" s="37" t="n"/>
      <c r="AM79" s="38">
        <f>COUNT(H79:AL79)</f>
        <v/>
      </c>
      <c r="AN79" s="37" t="n"/>
      <c r="AO79" s="37" t="n"/>
      <c r="AP79" s="37" t="n"/>
      <c r="AQ79" s="37" t="n"/>
      <c r="AR79" s="37" t="n"/>
      <c r="AS79" s="37" t="n"/>
      <c r="AT79" s="38">
        <f>SUM(H79:AL79)</f>
        <v/>
      </c>
      <c r="AU79" s="37" t="n"/>
      <c r="AV79" s="38">
        <f>SUM(I79,J79,O79,P79,Q79,W79,X79,AD79,AE79,AK79,AL79)</f>
        <v/>
      </c>
      <c r="AW79" s="37" t="n"/>
    </row>
    <row r="80" spans="1:49">
      <c r="A80" s="37" t="n">
        <v>74</v>
      </c>
      <c r="B80" s="37" t="s">
        <v>95</v>
      </c>
      <c r="C80" s="37" t="s">
        <v>74</v>
      </c>
      <c r="D80" s="37" t="s">
        <v>51</v>
      </c>
      <c r="E80" s="37" t="s">
        <v>86</v>
      </c>
      <c r="F80" s="37" t="s">
        <v>32</v>
      </c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  <c r="AA80" s="37" t="n"/>
      <c r="AB80" s="37" t="n"/>
      <c r="AC80" s="37" t="n"/>
      <c r="AD80" s="37" t="n"/>
      <c r="AE80" s="37" t="n"/>
      <c r="AF80" s="37" t="n"/>
      <c r="AG80" s="37" t="n"/>
      <c r="AH80" s="37" t="n"/>
      <c r="AI80" s="37" t="n"/>
      <c r="AJ80" s="37" t="n"/>
      <c r="AK80" s="37" t="n"/>
      <c r="AL80" s="37" t="n"/>
      <c r="AM80" s="38">
        <f>COUNT(H80:AL80)</f>
        <v/>
      </c>
      <c r="AN80" s="37" t="n"/>
      <c r="AO80" s="37" t="n"/>
      <c r="AP80" s="37" t="n"/>
      <c r="AQ80" s="37" t="n"/>
      <c r="AR80" s="37" t="n"/>
      <c r="AS80" s="37" t="n"/>
      <c r="AT80" s="38">
        <f>SUM(H80:AL80)</f>
        <v/>
      </c>
      <c r="AU80" s="37" t="n"/>
      <c r="AV80" s="38">
        <f>SUM(I80,J80,O80,P80,Q80,W80,X80,AD80,AE80,AK80,AL80)</f>
        <v/>
      </c>
      <c r="AW80" s="37" t="n"/>
    </row>
    <row r="81" spans="1:49">
      <c r="A81" s="37" t="n">
        <v>75</v>
      </c>
      <c r="B81" s="37" t="s">
        <v>95</v>
      </c>
      <c r="C81" s="37" t="s">
        <v>74</v>
      </c>
      <c r="D81" s="37" t="s">
        <v>51</v>
      </c>
      <c r="E81" s="37" t="s">
        <v>87</v>
      </c>
      <c r="F81" s="37" t="s">
        <v>32</v>
      </c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  <c r="AA81" s="37" t="n"/>
      <c r="AB81" s="37" t="n"/>
      <c r="AC81" s="37" t="n"/>
      <c r="AD81" s="37" t="n"/>
      <c r="AE81" s="37" t="n"/>
      <c r="AF81" s="37" t="n"/>
      <c r="AG81" s="37" t="n"/>
      <c r="AH81" s="37" t="n"/>
      <c r="AI81" s="37" t="n"/>
      <c r="AJ81" s="37" t="n"/>
      <c r="AK81" s="37" t="n"/>
      <c r="AL81" s="37" t="n"/>
      <c r="AM81" s="38">
        <f>COUNT(H81:AL81)</f>
        <v/>
      </c>
      <c r="AN81" s="37" t="n"/>
      <c r="AO81" s="37" t="n"/>
      <c r="AP81" s="37" t="n"/>
      <c r="AQ81" s="37" t="n"/>
      <c r="AR81" s="37" t="n"/>
      <c r="AS81" s="37" t="n"/>
      <c r="AT81" s="38">
        <f>SUM(H81:AL81)</f>
        <v/>
      </c>
      <c r="AU81" s="37" t="n"/>
      <c r="AV81" s="38">
        <f>SUM(I81,J81,O81,P81,Q81,W81,X81,AD81,AE81,AK81,AL81)</f>
        <v/>
      </c>
      <c r="AW81" s="37" t="n"/>
    </row>
    <row r="82" spans="1:49">
      <c r="A82" s="37" t="n">
        <v>76</v>
      </c>
      <c r="B82" s="37" t="s">
        <v>95</v>
      </c>
      <c r="C82" s="37" t="s">
        <v>74</v>
      </c>
      <c r="D82" s="37" t="s">
        <v>51</v>
      </c>
      <c r="E82" s="37" t="s">
        <v>83</v>
      </c>
      <c r="F82" s="37" t="s">
        <v>32</v>
      </c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  <c r="AA82" s="37" t="n"/>
      <c r="AB82" s="37" t="n"/>
      <c r="AC82" s="37" t="n"/>
      <c r="AD82" s="37" t="n"/>
      <c r="AE82" s="37" t="n"/>
      <c r="AF82" s="37" t="n"/>
      <c r="AG82" s="37" t="n"/>
      <c r="AH82" s="37" t="n"/>
      <c r="AI82" s="37" t="n"/>
      <c r="AJ82" s="37" t="n"/>
      <c r="AK82" s="37" t="n"/>
      <c r="AL82" s="37" t="n"/>
      <c r="AM82" s="38">
        <f>COUNT(H82:AL82)</f>
        <v/>
      </c>
      <c r="AN82" s="37" t="n"/>
      <c r="AO82" s="37" t="n"/>
      <c r="AP82" s="37" t="n"/>
      <c r="AQ82" s="37" t="n"/>
      <c r="AR82" s="37" t="n"/>
      <c r="AS82" s="37" t="n"/>
      <c r="AT82" s="38">
        <f>SUM(H82:AL82)</f>
        <v/>
      </c>
      <c r="AU82" s="37" t="n"/>
      <c r="AV82" s="38">
        <f>SUM(I82,J82,O82,P82,Q82,W82,X82,AD82,AE82,AK82,AL82)</f>
        <v/>
      </c>
      <c r="AW82" s="37" t="n"/>
    </row>
    <row r="83" spans="1:49">
      <c r="A83" s="37" t="n">
        <v>77</v>
      </c>
      <c r="B83" s="37" t="s">
        <v>95</v>
      </c>
      <c r="C83" s="37" t="s">
        <v>74</v>
      </c>
      <c r="D83" s="37" t="s">
        <v>51</v>
      </c>
      <c r="E83" s="37" t="s">
        <v>79</v>
      </c>
      <c r="F83" s="37" t="s">
        <v>32</v>
      </c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  <c r="AA83" s="37" t="n"/>
      <c r="AB83" s="37" t="n"/>
      <c r="AC83" s="37" t="n"/>
      <c r="AD83" s="37" t="n"/>
      <c r="AE83" s="37" t="n"/>
      <c r="AF83" s="37" t="n"/>
      <c r="AG83" s="37" t="n"/>
      <c r="AH83" s="37" t="n"/>
      <c r="AI83" s="37" t="n"/>
      <c r="AJ83" s="37" t="n"/>
      <c r="AK83" s="37" t="n"/>
      <c r="AL83" s="37" t="n"/>
      <c r="AM83" s="38">
        <f>COUNT(H83:AL83)</f>
        <v/>
      </c>
      <c r="AN83" s="37" t="n"/>
      <c r="AO83" s="37" t="n"/>
      <c r="AP83" s="37" t="n"/>
      <c r="AQ83" s="37" t="n"/>
      <c r="AR83" s="37" t="n"/>
      <c r="AS83" s="37" t="n"/>
      <c r="AT83" s="38">
        <f>SUM(H83:AL83)</f>
        <v/>
      </c>
      <c r="AU83" s="37" t="n"/>
      <c r="AV83" s="38">
        <f>SUM(I83,J83,O83,P83,Q83,W83,X83,AD83,AE83,AK83,AL83)</f>
        <v/>
      </c>
      <c r="AW83" s="37" t="n"/>
    </row>
    <row r="84" spans="1:49">
      <c r="A84" s="37" t="n">
        <v>78</v>
      </c>
      <c r="B84" s="37" t="s">
        <v>95</v>
      </c>
      <c r="C84" s="37" t="s">
        <v>74</v>
      </c>
      <c r="D84" s="37" t="s">
        <v>51</v>
      </c>
      <c r="E84" s="37" t="s">
        <v>80</v>
      </c>
      <c r="F84" s="37" t="s">
        <v>32</v>
      </c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7" t="n"/>
      <c r="AA84" s="37" t="n"/>
      <c r="AB84" s="37" t="n"/>
      <c r="AC84" s="37" t="n"/>
      <c r="AD84" s="37" t="n"/>
      <c r="AE84" s="37" t="n"/>
      <c r="AF84" s="37" t="n"/>
      <c r="AG84" s="37" t="n"/>
      <c r="AH84" s="37" t="n"/>
      <c r="AI84" s="37" t="n"/>
      <c r="AJ84" s="37" t="n"/>
      <c r="AK84" s="37" t="n"/>
      <c r="AL84" s="37" t="n"/>
      <c r="AM84" s="38">
        <f>COUNT(H84:AL84)</f>
        <v/>
      </c>
      <c r="AN84" s="37" t="n"/>
      <c r="AO84" s="37" t="n"/>
      <c r="AP84" s="37" t="n"/>
      <c r="AQ84" s="37" t="n"/>
      <c r="AR84" s="37" t="n"/>
      <c r="AS84" s="37" t="n"/>
      <c r="AT84" s="38">
        <f>SUM(H84:AL84)</f>
        <v/>
      </c>
      <c r="AU84" s="37" t="n"/>
      <c r="AV84" s="38">
        <f>SUM(I84,J84,O84,P84,Q84,W84,X84,AD84,AE84,AK84,AL84)</f>
        <v/>
      </c>
      <c r="AW84" s="37" t="n"/>
    </row>
    <row r="85" spans="1:49">
      <c r="A85" s="37" t="n">
        <v>79</v>
      </c>
      <c r="B85" s="37" t="s">
        <v>95</v>
      </c>
      <c r="C85" s="37" t="s">
        <v>74</v>
      </c>
      <c r="D85" s="37" t="s">
        <v>51</v>
      </c>
      <c r="E85" s="37" t="s">
        <v>76</v>
      </c>
      <c r="F85" s="37" t="s">
        <v>32</v>
      </c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7" t="n"/>
      <c r="AA85" s="37" t="n"/>
      <c r="AB85" s="37" t="n"/>
      <c r="AC85" s="37" t="n"/>
      <c r="AD85" s="37" t="n"/>
      <c r="AE85" s="37" t="n"/>
      <c r="AF85" s="37" t="n"/>
      <c r="AG85" s="37" t="n"/>
      <c r="AH85" s="37" t="n"/>
      <c r="AI85" s="37" t="n"/>
      <c r="AJ85" s="37" t="n"/>
      <c r="AK85" s="37" t="n"/>
      <c r="AL85" s="37" t="n"/>
      <c r="AM85" s="38">
        <f>COUNT(H85:AL85)</f>
        <v/>
      </c>
      <c r="AN85" s="37" t="n"/>
      <c r="AO85" s="37" t="n"/>
      <c r="AP85" s="37" t="n"/>
      <c r="AQ85" s="37" t="n"/>
      <c r="AR85" s="37" t="n"/>
      <c r="AS85" s="37" t="n"/>
      <c r="AT85" s="38">
        <f>SUM(H85:AL85)</f>
        <v/>
      </c>
      <c r="AU85" s="37" t="n"/>
      <c r="AV85" s="38">
        <f>SUM(I85,J85,O85,P85,Q85,W85,X85,AD85,AE85,AK85,AL85)</f>
        <v/>
      </c>
      <c r="AW85" s="37" t="n"/>
    </row>
    <row r="86" spans="1:49">
      <c r="A86" s="37" t="n">
        <v>80</v>
      </c>
      <c r="B86" s="37" t="s">
        <v>95</v>
      </c>
      <c r="C86" s="37" t="s">
        <v>74</v>
      </c>
      <c r="D86" s="37" t="s">
        <v>51</v>
      </c>
      <c r="E86" s="37" t="s">
        <v>81</v>
      </c>
      <c r="F86" s="37" t="s">
        <v>32</v>
      </c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 t="n"/>
      <c r="AA86" s="37" t="n"/>
      <c r="AB86" s="37" t="n"/>
      <c r="AC86" s="37" t="n"/>
      <c r="AD86" s="37" t="n"/>
      <c r="AE86" s="37" t="n"/>
      <c r="AF86" s="37" t="n"/>
      <c r="AG86" s="37" t="n"/>
      <c r="AH86" s="37" t="n"/>
      <c r="AI86" s="37" t="n"/>
      <c r="AJ86" s="37" t="n"/>
      <c r="AK86" s="37" t="n"/>
      <c r="AL86" s="37" t="n"/>
      <c r="AM86" s="38">
        <f>COUNT(H86:AL86)</f>
        <v/>
      </c>
      <c r="AN86" s="37" t="n"/>
      <c r="AO86" s="37" t="n"/>
      <c r="AP86" s="37" t="n"/>
      <c r="AQ86" s="37" t="n"/>
      <c r="AR86" s="37" t="n"/>
      <c r="AS86" s="37" t="n"/>
      <c r="AT86" s="38">
        <f>SUM(H86:AL86)</f>
        <v/>
      </c>
      <c r="AU86" s="37" t="n"/>
      <c r="AV86" s="38">
        <f>SUM(I86,J86,O86,P86,Q86,W86,X86,AD86,AE86,AK86,AL86)</f>
        <v/>
      </c>
      <c r="AW86" s="37" t="n"/>
    </row>
    <row r="87" spans="1:49">
      <c r="A87" s="37" t="n">
        <v>81</v>
      </c>
      <c r="B87" s="37" t="s">
        <v>95</v>
      </c>
      <c r="C87" s="37" t="s">
        <v>74</v>
      </c>
      <c r="D87" s="37" t="s">
        <v>51</v>
      </c>
      <c r="E87" s="37" t="s">
        <v>88</v>
      </c>
      <c r="F87" s="37" t="s">
        <v>32</v>
      </c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  <c r="AA87" s="37" t="n"/>
      <c r="AB87" s="37" t="n"/>
      <c r="AC87" s="37" t="n"/>
      <c r="AD87" s="37" t="n"/>
      <c r="AE87" s="37" t="n"/>
      <c r="AF87" s="37" t="n"/>
      <c r="AG87" s="37" t="n"/>
      <c r="AH87" s="37" t="n"/>
      <c r="AI87" s="37" t="n"/>
      <c r="AJ87" s="37" t="n"/>
      <c r="AK87" s="37" t="n"/>
      <c r="AL87" s="37" t="n"/>
      <c r="AM87" s="38">
        <f>COUNT(H87:AL87)</f>
        <v/>
      </c>
      <c r="AN87" s="37" t="n"/>
      <c r="AO87" s="37" t="n"/>
      <c r="AP87" s="37" t="n"/>
      <c r="AQ87" s="37" t="n"/>
      <c r="AR87" s="37" t="n"/>
      <c r="AS87" s="37" t="n"/>
      <c r="AT87" s="38">
        <f>SUM(H87:AL87)</f>
        <v/>
      </c>
      <c r="AU87" s="37" t="n"/>
      <c r="AV87" s="38">
        <f>SUM(I87,J87,O87,P87,Q87,W87,X87,AD87,AE87,AK87,AL87)</f>
        <v/>
      </c>
      <c r="AW87" s="37" t="n"/>
    </row>
    <row r="88" spans="1:49">
      <c r="A88" s="37" t="n">
        <v>82</v>
      </c>
      <c r="B88" s="37" t="s">
        <v>95</v>
      </c>
      <c r="C88" s="37" t="s">
        <v>74</v>
      </c>
      <c r="D88" s="37" t="s">
        <v>51</v>
      </c>
      <c r="E88" s="37" t="s">
        <v>56</v>
      </c>
      <c r="F88" s="37" t="s">
        <v>32</v>
      </c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  <c r="AA88" s="37" t="n"/>
      <c r="AB88" s="37" t="n"/>
      <c r="AC88" s="37" t="n"/>
      <c r="AD88" s="37" t="n"/>
      <c r="AE88" s="37" t="n"/>
      <c r="AF88" s="37" t="n"/>
      <c r="AG88" s="37" t="n"/>
      <c r="AH88" s="37" t="n"/>
      <c r="AI88" s="37" t="n"/>
      <c r="AJ88" s="37" t="n"/>
      <c r="AK88" s="37" t="n"/>
      <c r="AL88" s="37" t="n"/>
      <c r="AM88" s="38">
        <f>COUNT(H88:AL88)</f>
        <v/>
      </c>
      <c r="AN88" s="37" t="n"/>
      <c r="AO88" s="37" t="n"/>
      <c r="AP88" s="37" t="n"/>
      <c r="AQ88" s="37" t="n"/>
      <c r="AR88" s="37" t="n"/>
      <c r="AS88" s="37" t="n"/>
      <c r="AT88" s="38">
        <f>SUM(H88:AL88)</f>
        <v/>
      </c>
      <c r="AU88" s="37" t="n"/>
      <c r="AV88" s="38">
        <f>SUM(I88,J88,O88,P88,Q88,W88,X88,AD88,AE88,AK88,AL88)</f>
        <v/>
      </c>
      <c r="AW88" s="37" t="n"/>
    </row>
    <row r="89" spans="1:49">
      <c r="A89" s="37" t="n">
        <v>83</v>
      </c>
      <c r="B89" s="37" t="s">
        <v>95</v>
      </c>
      <c r="C89" s="37" t="s">
        <v>74</v>
      </c>
      <c r="D89" s="37" t="s">
        <v>51</v>
      </c>
      <c r="E89" s="37" t="s">
        <v>61</v>
      </c>
      <c r="F89" s="37" t="s">
        <v>32</v>
      </c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7" t="n"/>
      <c r="AA89" s="37" t="n"/>
      <c r="AB89" s="37" t="n"/>
      <c r="AC89" s="37" t="n"/>
      <c r="AD89" s="37" t="n"/>
      <c r="AE89" s="37" t="n"/>
      <c r="AF89" s="37" t="n"/>
      <c r="AG89" s="37" t="n"/>
      <c r="AH89" s="37" t="n"/>
      <c r="AI89" s="37" t="n"/>
      <c r="AJ89" s="37" t="n"/>
      <c r="AK89" s="37" t="n"/>
      <c r="AL89" s="37" t="n"/>
      <c r="AM89" s="38">
        <f>COUNT(H89:AL89)</f>
        <v/>
      </c>
      <c r="AN89" s="37" t="n"/>
      <c r="AO89" s="37" t="n"/>
      <c r="AP89" s="37" t="n"/>
      <c r="AQ89" s="37" t="n"/>
      <c r="AR89" s="37" t="n"/>
      <c r="AS89" s="37" t="n"/>
      <c r="AT89" s="38">
        <f>SUM(H89:AL89)</f>
        <v/>
      </c>
      <c r="AU89" s="37" t="n"/>
      <c r="AV89" s="38">
        <f>SUM(I89,J89,O89,P89,Q89,W89,X89,AD89,AE89,AK89,AL89)</f>
        <v/>
      </c>
      <c r="AW89" s="37" t="n"/>
    </row>
    <row r="90" spans="1:49" ht="15.75" customHeight="1" s="55">
      <c r="A90" s="37" t="n">
        <v>84</v>
      </c>
      <c r="B90" s="37" t="s">
        <v>95</v>
      </c>
      <c r="C90" s="37" t="s">
        <v>74</v>
      </c>
      <c r="D90" s="37" t="s">
        <v>51</v>
      </c>
      <c r="E90" s="37" t="s">
        <v>77</v>
      </c>
      <c r="F90" s="37" t="s">
        <v>32</v>
      </c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  <c r="AA90" s="37" t="n"/>
      <c r="AB90" s="37" t="n"/>
      <c r="AC90" s="37" t="n"/>
      <c r="AD90" s="37" t="n"/>
      <c r="AE90" s="37" t="n"/>
      <c r="AF90" s="37" t="n"/>
      <c r="AG90" s="37" t="n"/>
      <c r="AH90" s="37" t="n"/>
      <c r="AI90" s="40" t="n">
        <v>0.05</v>
      </c>
      <c r="AJ90" s="37" t="n"/>
      <c r="AK90" s="37" t="n"/>
      <c r="AL90" s="37" t="n"/>
      <c r="AM90" s="38">
        <f>COUNT(H90:AL90)</f>
        <v/>
      </c>
      <c r="AN90" s="37" t="n"/>
      <c r="AO90" s="37" t="n"/>
      <c r="AP90" s="37" t="n"/>
      <c r="AQ90" s="37" t="n"/>
      <c r="AR90" s="37" t="n"/>
      <c r="AS90" s="37" t="n"/>
      <c r="AT90" s="38">
        <f>SUM(H90:AL90)</f>
        <v/>
      </c>
      <c r="AU90" s="37" t="n"/>
      <c r="AV90" s="38">
        <f>SUM(I90,J90,O90,P90,Q90,W90,X90,AD90,AE90,AK90,AL90)</f>
        <v/>
      </c>
      <c r="AW90" s="37" t="n"/>
    </row>
    <row r="91" spans="1:49">
      <c r="A91" s="37" t="n">
        <v>85</v>
      </c>
      <c r="B91" s="37" t="s">
        <v>95</v>
      </c>
      <c r="C91" s="37" t="s">
        <v>74</v>
      </c>
      <c r="D91" s="37" t="s">
        <v>51</v>
      </c>
      <c r="E91" s="37" t="s">
        <v>279</v>
      </c>
      <c r="F91" s="37" t="s">
        <v>32</v>
      </c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7" t="n"/>
      <c r="AA91" s="37" t="n"/>
      <c r="AB91" s="37" t="n"/>
      <c r="AC91" s="37" t="n"/>
      <c r="AD91" s="37" t="n"/>
      <c r="AE91" s="37" t="n"/>
      <c r="AF91" s="37" t="n"/>
      <c r="AG91" s="37" t="n"/>
      <c r="AH91" s="37" t="n"/>
      <c r="AI91" s="37" t="n"/>
      <c r="AJ91" s="37" t="n"/>
      <c r="AK91" s="37" t="n"/>
      <c r="AL91" s="37" t="n"/>
      <c r="AM91" s="38">
        <f>COUNT(H91:AL91)</f>
        <v/>
      </c>
      <c r="AN91" s="37" t="n"/>
      <c r="AO91" s="37" t="n"/>
      <c r="AP91" s="37" t="n"/>
      <c r="AQ91" s="37" t="n"/>
      <c r="AR91" s="37" t="n"/>
      <c r="AS91" s="37" t="n"/>
      <c r="AT91" s="38">
        <f>SUM(H91:AL91)</f>
        <v/>
      </c>
      <c r="AU91" s="37" t="n"/>
      <c r="AV91" s="38">
        <f>SUM(I91,J91,O91,P91,Q91,W91,X91,AD91,AE91,AK91,AL91)</f>
        <v/>
      </c>
      <c r="AW91" s="37" t="n"/>
    </row>
    <row r="92" spans="1:49">
      <c r="A92" s="39" t="n">
        <v>86</v>
      </c>
      <c r="B92" s="39" t="s">
        <v>95</v>
      </c>
      <c r="C92" s="39" t="s">
        <v>74</v>
      </c>
      <c r="D92" s="39" t="s">
        <v>51</v>
      </c>
      <c r="E92" s="39" t="s">
        <v>33</v>
      </c>
      <c r="F92" s="39" t="n"/>
      <c r="G92" s="39" t="n"/>
      <c r="H92" s="39" t="n">
        <v>8</v>
      </c>
      <c r="I92" s="39" t="n">
        <v>0</v>
      </c>
      <c r="J92" s="39" t="n">
        <v>0</v>
      </c>
      <c r="K92" s="39" t="n">
        <v>8</v>
      </c>
      <c r="L92" s="39" t="n">
        <v>8</v>
      </c>
      <c r="M92" s="39" t="n">
        <v>8</v>
      </c>
      <c r="N92" s="39" t="n">
        <v>7</v>
      </c>
      <c r="O92" s="39" t="n">
        <v>0</v>
      </c>
      <c r="P92" s="39" t="n">
        <v>0</v>
      </c>
      <c r="Q92" s="39" t="n">
        <v>0</v>
      </c>
      <c r="R92" s="39" t="n">
        <v>8</v>
      </c>
      <c r="S92" s="39" t="n">
        <v>8</v>
      </c>
      <c r="T92" s="39" t="n">
        <v>8</v>
      </c>
      <c r="U92" s="39" t="n">
        <v>8</v>
      </c>
      <c r="V92" s="39" t="n">
        <v>8</v>
      </c>
      <c r="W92" s="39" t="n">
        <v>0</v>
      </c>
      <c r="X92" s="39" t="n">
        <v>0</v>
      </c>
      <c r="Y92" s="39" t="n">
        <v>8</v>
      </c>
      <c r="Z92" s="39" t="n">
        <v>8</v>
      </c>
      <c r="AA92" s="39" t="n">
        <v>8</v>
      </c>
      <c r="AB92" s="39" t="n">
        <v>8</v>
      </c>
      <c r="AC92" s="39" t="n">
        <v>8</v>
      </c>
      <c r="AD92" s="39" t="n">
        <v>0</v>
      </c>
      <c r="AE92" s="39" t="n">
        <v>0</v>
      </c>
      <c r="AF92" s="39" t="n">
        <v>8</v>
      </c>
      <c r="AG92" s="39" t="n">
        <v>8</v>
      </c>
      <c r="AH92" s="39" t="n">
        <v>8</v>
      </c>
      <c r="AI92" s="39" t="n">
        <v>8</v>
      </c>
      <c r="AJ92" s="39" t="n">
        <v>8</v>
      </c>
      <c r="AK92" s="39" t="n">
        <v>0</v>
      </c>
      <c r="AL92" s="39" t="n">
        <v>0</v>
      </c>
      <c r="AM92" s="39">
        <f>COUNT(IF(SUM(H89,H85,H79,H90,H82,H83,H84,H87,H88,H78,H81,H86,H77,H80)&gt;0,1,"FALSE"),IF(SUM(I79,I90,I85,I77,I82,I81,I89,I84,I86,I83,I87,I80,I88,I78)&gt;0,1,"FALSE"),IF(SUM(J84,J78,J83,J85,J80,J87,J77,J90,J81,J86,J88,J89,J82,J79)&gt;0,1,"FALSE"),IF(SUM(K87,K81,K83,K84,K80,K82,K89,K78,K79,K86,K77,K85,K90,K88)&gt;0,1,"FALSE"),IF(SUM(L81,L80,L90,L85,L87,L89,L82,L84,L86,L79,L88,L78,L83,L77)&gt;0,1,"FALSE"),IF(SUM(M77,M83,M88,M82,M85,M90,M89,M86,M81,M84,M78,M80,M79,M87)&gt;0,1,"FALSE"),IF(SUM(N77,N83,N87,N80,N85,N78,N90,N81,N88,N84,N86,N82,N89,N79)&gt;0,1,"FALSE"),IF(SUM(O77,O84,O85,O87,O88,O90,O78,O79,O83,O80,O81,O82,O86,O89)&gt;0,1,"FALSE"),IF(SUM(P90,P77,P81,P84,P86,P89,P85,P88,P83,P78,P80,P82,P79,P87)&gt;0,1,"FALSE"),IF(SUM(Q84,Q83,Q79,Q87,Q90,Q81,Q78,Q77,Q82,Q80,Q85,Q89,Q86,Q88)&gt;0,1,"FALSE"),IF(SUM(R79,R77,R78,R82,R87,R89,R84,R85,R88,R90,R81,R86,R83,R80)&gt;0,1,"FALSE"),IF(SUM(S84,S78,S85,S81,S80,S86,S79,S89,S90,S82,S83,S77,S87,S88)&gt;0,1,"FALSE"),IF(SUM(T77,T81,T85,T83,T90,T82,T84,T80,T88,T79,T86,T87,T89,T78)&gt;0,1,"FALSE"),IF(SUM(U85,U77,U86,U80,U84,U89,U83,U82,U87,U78,U79,U90,U88,U81)&gt;0,1,"FALSE"),IF(SUM(V87,V83,V77,V89,V78,V88,V82,V81,V80,V85,V90,V86,V91,V84,V79)&gt;0,1,"FALSE"),IF(SUM(W86,W90,W91,W89,W84,W85,W83,W79,W81,W87,W77,W88,W78,W82,W80)&gt;0,1,"FALSE"),IF(SUM(X78,X81,X83,X79,X77,X89,X91,X84,X86,X87,X85,X90,X80,X82,X88)&gt;0,1,"FALSE"),IF(SUM(Y83,Y88,Y91,Y80,Y81,Y90,Y82,Y77,Y89,Y85,Y87,Y84,Y86,Y79,Y78)&gt;0,1,"FALSE"),IF(SUM(Z84,Z89,Z79,Z88,Z87,Z86,Z85,Z82,Z83,Z78,Z91,Z90,Z77,Z81,Z80)&gt;0,1,"FALSE"),IF(SUM(AA85,AA79,AA84,AA78,AA82,AA88,AA80,AA89,AA91,AA90,AA86,AA77,AA81,AA87,AA83)&gt;0,1,"FALSE"),IF(SUM(AB78,AB85,AB79,AB91,AB84,AB90,AB82,AB83,AB89,AB88,AB77,AB87,AB86,AB80,AB81)&gt;0,1,"FALSE"),IF(SUM(AC81,AC89,AC91,AC90,AC78,AC79,AC80,AC88,AC77,AC84,AC82,AC83,AC86,AC85,AC87)&gt;0,1,"FALSE"),IF(SUM(AD82,AD86,AD89,AD90,AD91,AD83,AD85,AD81,AD78,AD77,AD87,AD88,AD80,AD84,AD79)&gt;0,1,"FALSE"),IF(SUM(AE78,AE85,AE83,AE77,AE87,AE84,AE79,AE82,AE81,AE91,AE90,AE80,AE89,AE88,AE86)&gt;0,1,"FALSE"),IF(SUM(AF80,AF83,AF85,AF77,AF91,AF82,AF86,AF81,AF89,AF84,AF88,AF87,AF79,AF90,AF78)&gt;0,1,"FALSE"),IF(SUM(AG82,AG89,AG90,AG78,AG83,AG85,AG91,AG86,AG81,AG77,AG80,AG79,AG84,AG88,AG87)&gt;0,1,"FALSE"),IF(SUM(AH80,AH82,AH89,AH90,AH81,AH83,AH78,AH86,AH77,AH87,AH84,AH79,AH91,AH88,AH85)&gt;0,1,"FALSE"),IF(SUM(AI88,AI80,AI78,AI91,AI85,AI84,AI79,AI90,AI81,AI83,AI87,AI82,AI89,AI77,AI86)&gt;0,1,"FALSE"),IF(SUM(AJ91,AJ78,AJ88,AJ89,AJ77,AJ79,AJ84,AJ87,AJ90,AJ83,AJ80,AJ81,AJ82,AJ86,AJ85)&gt;0,1,"FALSE"),IF(SUM(AK81,AK86,AK77,AK85,AK88,AK87,AK90,AK80,AK79,AK91,AK78,AK84,AK89,AK82,AK83)&gt;0,1,"FALSE"),IF(SUM(AL80,AL83,AL86,AL87,AL79,AL81,AL82,AL89,AL78,AL91,AL77,AL84,AL90,AL85,AL88)&gt;0,1,"FALSE"))</f>
        <v/>
      </c>
      <c r="AN92" s="39" t="n"/>
      <c r="AO92" s="39">
        <f>MAX(AO77:AO91)</f>
        <v/>
      </c>
      <c r="AP92" s="39">
        <f>MAX(AP77:AP91)</f>
        <v/>
      </c>
      <c r="AQ92" s="39">
        <f>MAX(AQ77:AQ91)</f>
        <v/>
      </c>
      <c r="AR92" s="39">
        <f>MAX(AR77:AR91)</f>
        <v/>
      </c>
      <c r="AS92" s="39">
        <f>SUM(AS77:AS91)</f>
        <v/>
      </c>
      <c r="AT92" s="39">
        <f>SUM(AT77:AT91)</f>
        <v/>
      </c>
      <c r="AU92" s="39">
        <f>SUM(AU77:AU91)</f>
        <v/>
      </c>
      <c r="AV92" s="39">
        <f>SUM(AV77:AV91)</f>
        <v/>
      </c>
      <c r="AW92" s="39">
        <f>SUM(AW77:AW91)</f>
        <v/>
      </c>
    </row>
    <row r="93" spans="1:49" ht="15.75" customHeight="1" s="55">
      <c r="A93" s="37" t="n">
        <v>87</v>
      </c>
      <c r="B93" s="37" t="s">
        <v>96</v>
      </c>
      <c r="C93" s="37" t="s">
        <v>74</v>
      </c>
      <c r="D93" s="37" t="s">
        <v>97</v>
      </c>
      <c r="E93" s="37" t="s">
        <v>43</v>
      </c>
      <c r="F93" s="37" t="s">
        <v>32</v>
      </c>
      <c r="G93" s="37" t="n"/>
      <c r="H93" s="40" t="s">
        <v>0</v>
      </c>
      <c r="I93" s="37" t="s">
        <v>7</v>
      </c>
      <c r="J93" s="37" t="s">
        <v>7</v>
      </c>
      <c r="K93" s="37" t="n"/>
      <c r="L93" s="37" t="n"/>
      <c r="M93" s="37" t="n"/>
      <c r="N93" s="37" t="n"/>
      <c r="O93" s="37" t="s">
        <v>7</v>
      </c>
      <c r="P93" s="37" t="s">
        <v>7</v>
      </c>
      <c r="Q93" s="37" t="s">
        <v>7</v>
      </c>
      <c r="R93" s="37" t="n"/>
      <c r="S93" s="37" t="n"/>
      <c r="T93" s="37" t="n">
        <v>0.36667</v>
      </c>
      <c r="U93" s="37" t="n"/>
      <c r="V93" s="37" t="n"/>
      <c r="W93" s="37" t="s">
        <v>7</v>
      </c>
      <c r="X93" s="37" t="s">
        <v>7</v>
      </c>
      <c r="Y93" s="37" t="n"/>
      <c r="Z93" s="37" t="n"/>
      <c r="AA93" s="37" t="n"/>
      <c r="AB93" s="37" t="n"/>
      <c r="AC93" s="37" t="n"/>
      <c r="AD93" s="37" t="s">
        <v>7</v>
      </c>
      <c r="AE93" s="37" t="s">
        <v>7</v>
      </c>
      <c r="AF93" s="37" t="n"/>
      <c r="AG93" s="37" t="n"/>
      <c r="AH93" s="37" t="n"/>
      <c r="AI93" s="37" t="n">
        <v>8</v>
      </c>
      <c r="AJ93" s="37" t="n">
        <v>8</v>
      </c>
      <c r="AK93" s="37" t="s">
        <v>7</v>
      </c>
      <c r="AL93" s="37" t="s">
        <v>7</v>
      </c>
      <c r="AM93" s="38">
        <f>COUNT(H93:AL93)</f>
        <v/>
      </c>
      <c r="AN93" s="37" t="n"/>
      <c r="AO93" s="38">
        <f>COUNTIF(H93:AL93,"О")</f>
        <v/>
      </c>
      <c r="AP93" s="38">
        <f>COUNTIF(H93:AL93,"От")</f>
        <v/>
      </c>
      <c r="AQ93" s="38">
        <f>COUNTIF(H93:AL93,"Б")</f>
        <v/>
      </c>
      <c r="AR93" s="38">
        <f>COUNTIF(H93:AL93,"Н")</f>
        <v/>
      </c>
      <c r="AS93" s="37" t="n"/>
      <c r="AT93" s="38">
        <f>SUM(H93:AL93)</f>
        <v/>
      </c>
      <c r="AU93" s="37" t="n"/>
      <c r="AV93" s="38">
        <f>SUM(I93,J93,O93,P93,Q93,W93,X93,AD93,AE93,AK93,AL93)</f>
        <v/>
      </c>
      <c r="AW93" s="37" t="n"/>
    </row>
    <row r="94" spans="1:49">
      <c r="A94" s="37" t="n">
        <v>88</v>
      </c>
      <c r="B94" s="37" t="s">
        <v>96</v>
      </c>
      <c r="C94" s="37" t="s">
        <v>74</v>
      </c>
      <c r="D94" s="37" t="s">
        <v>97</v>
      </c>
      <c r="E94" s="37" t="s">
        <v>90</v>
      </c>
      <c r="F94" s="37" t="s">
        <v>32</v>
      </c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  <c r="AA94" s="37" t="n"/>
      <c r="AB94" s="37" t="n"/>
      <c r="AC94" s="37" t="n"/>
      <c r="AD94" s="37" t="n"/>
      <c r="AE94" s="37" t="n"/>
      <c r="AF94" s="37" t="n"/>
      <c r="AG94" s="37" t="n"/>
      <c r="AH94" s="37" t="n"/>
      <c r="AI94" s="37" t="n"/>
      <c r="AJ94" s="37" t="n"/>
      <c r="AK94" s="37" t="n"/>
      <c r="AL94" s="37" t="n"/>
      <c r="AM94" s="38">
        <f>COUNT(H94:AL94)</f>
        <v/>
      </c>
      <c r="AN94" s="37" t="n"/>
      <c r="AO94" s="37" t="n"/>
      <c r="AP94" s="37" t="n"/>
      <c r="AQ94" s="37" t="n"/>
      <c r="AR94" s="37" t="n"/>
      <c r="AS94" s="37" t="n"/>
      <c r="AT94" s="38">
        <f>SUM(H94:AL94)</f>
        <v/>
      </c>
      <c r="AU94" s="37" t="n"/>
      <c r="AV94" s="38">
        <f>SUM(I94,J94,O94,P94,Q94,W94,X94,AD94,AE94,AK94,AL94)</f>
        <v/>
      </c>
      <c r="AW94" s="37" t="n"/>
    </row>
    <row r="95" spans="1:49" ht="15.75" customHeight="1" s="55">
      <c r="A95" s="37" t="n">
        <v>89</v>
      </c>
      <c r="B95" s="37" t="s">
        <v>96</v>
      </c>
      <c r="C95" s="37" t="s">
        <v>74</v>
      </c>
      <c r="D95" s="37" t="s">
        <v>97</v>
      </c>
      <c r="E95" s="37" t="s">
        <v>65</v>
      </c>
      <c r="F95" s="37" t="s">
        <v>32</v>
      </c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40" t="n">
        <v>0.77686</v>
      </c>
      <c r="S95" s="40" t="n">
        <v>7.06783</v>
      </c>
      <c r="T95" s="40" t="n">
        <v>7.63333</v>
      </c>
      <c r="U95" s="40" t="n">
        <v>8</v>
      </c>
      <c r="V95" s="40" t="n">
        <v>4.46436</v>
      </c>
      <c r="W95" s="37" t="n"/>
      <c r="X95" s="37" t="n"/>
      <c r="Y95" s="37" t="n"/>
      <c r="Z95" s="37" t="n"/>
      <c r="AA95" s="37" t="n"/>
      <c r="AB95" s="37" t="n"/>
      <c r="AC95" s="37" t="n"/>
      <c r="AD95" s="37" t="n"/>
      <c r="AE95" s="37" t="n"/>
      <c r="AF95" s="40" t="n">
        <v>8</v>
      </c>
      <c r="AG95" s="37" t="n"/>
      <c r="AH95" s="40" t="n">
        <v>8</v>
      </c>
      <c r="AI95" s="37" t="n"/>
      <c r="AJ95" s="37" t="n"/>
      <c r="AK95" s="37" t="n"/>
      <c r="AL95" s="37" t="n"/>
      <c r="AM95" s="38">
        <f>COUNT(H95:AL95)</f>
        <v/>
      </c>
      <c r="AN95" s="37" t="n"/>
      <c r="AO95" s="37" t="n"/>
      <c r="AP95" s="37" t="n"/>
      <c r="AQ95" s="37" t="n"/>
      <c r="AR95" s="37" t="n"/>
      <c r="AS95" s="37" t="n"/>
      <c r="AT95" s="38">
        <f>SUM(H95:AL95)</f>
        <v/>
      </c>
      <c r="AU95" s="37" t="n"/>
      <c r="AV95" s="38">
        <f>SUM(I95,J95,O95,P95,Q95,W95,X95,AD95,AE95,AK95,AL95)</f>
        <v/>
      </c>
      <c r="AW95" s="37" t="n"/>
    </row>
    <row r="96" spans="1:49" ht="15.75" customHeight="1" s="55">
      <c r="A96" s="37" t="n">
        <v>90</v>
      </c>
      <c r="B96" s="37" t="s">
        <v>96</v>
      </c>
      <c r="C96" s="37" t="s">
        <v>74</v>
      </c>
      <c r="D96" s="37" t="s">
        <v>97</v>
      </c>
      <c r="E96" s="37" t="s">
        <v>86</v>
      </c>
      <c r="F96" s="37" t="s">
        <v>32</v>
      </c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40" t="n">
        <v>1.19008</v>
      </c>
      <c r="S96" s="40" t="n">
        <v>0.15304</v>
      </c>
      <c r="T96" s="37" t="n"/>
      <c r="U96" s="37" t="n"/>
      <c r="V96" s="40" t="n">
        <v>1.17312</v>
      </c>
      <c r="W96" s="37" t="n"/>
      <c r="X96" s="37" t="n"/>
      <c r="Y96" s="37" t="n"/>
      <c r="Z96" s="37" t="n"/>
      <c r="AA96" s="37" t="n"/>
      <c r="AB96" s="37" t="n"/>
      <c r="AC96" s="37" t="n"/>
      <c r="AD96" s="37" t="n"/>
      <c r="AE96" s="37" t="n"/>
      <c r="AF96" s="37" t="n"/>
      <c r="AG96" s="37" t="n"/>
      <c r="AH96" s="37" t="n"/>
      <c r="AI96" s="37" t="n"/>
      <c r="AJ96" s="37" t="n"/>
      <c r="AK96" s="37" t="n"/>
      <c r="AL96" s="37" t="n"/>
      <c r="AM96" s="38">
        <f>COUNT(H96:AL96)</f>
        <v/>
      </c>
      <c r="AN96" s="37" t="n"/>
      <c r="AO96" s="37" t="n"/>
      <c r="AP96" s="37" t="n"/>
      <c r="AQ96" s="37" t="n"/>
      <c r="AR96" s="37" t="n"/>
      <c r="AS96" s="37" t="n"/>
      <c r="AT96" s="38">
        <f>SUM(H96:AL96)</f>
        <v/>
      </c>
      <c r="AU96" s="37" t="n"/>
      <c r="AV96" s="38">
        <f>SUM(I96,J96,O96,P96,Q96,W96,X96,AD96,AE96,AK96,AL96)</f>
        <v/>
      </c>
      <c r="AW96" s="37" t="n"/>
    </row>
    <row r="97" spans="1:49" ht="15.75" customHeight="1" s="55">
      <c r="A97" s="37" t="n">
        <v>91</v>
      </c>
      <c r="B97" s="37" t="s">
        <v>96</v>
      </c>
      <c r="C97" s="37" t="s">
        <v>74</v>
      </c>
      <c r="D97" s="37" t="s">
        <v>97</v>
      </c>
      <c r="E97" s="37" t="s">
        <v>87</v>
      </c>
      <c r="F97" s="37" t="s">
        <v>32</v>
      </c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40" t="n">
        <v>6.03306</v>
      </c>
      <c r="S97" s="40" t="n">
        <v>0.77913</v>
      </c>
      <c r="T97" s="37" t="n"/>
      <c r="U97" s="37" t="n"/>
      <c r="V97" s="40" t="n">
        <v>1.17312</v>
      </c>
      <c r="W97" s="37" t="n"/>
      <c r="X97" s="37" t="n"/>
      <c r="Y97" s="37" t="n"/>
      <c r="Z97" s="37" t="n"/>
      <c r="AA97" s="37" t="n"/>
      <c r="AB97" s="37" t="n"/>
      <c r="AC97" s="37" t="n"/>
      <c r="AD97" s="37" t="n"/>
      <c r="AE97" s="37" t="n"/>
      <c r="AF97" s="37" t="n"/>
      <c r="AG97" s="37" t="n"/>
      <c r="AH97" s="37" t="n"/>
      <c r="AI97" s="37" t="n"/>
      <c r="AJ97" s="37" t="n"/>
      <c r="AK97" s="37" t="n"/>
      <c r="AL97" s="37" t="n"/>
      <c r="AM97" s="38">
        <f>COUNT(H97:AL97)</f>
        <v/>
      </c>
      <c r="AN97" s="37" t="n"/>
      <c r="AO97" s="37" t="n"/>
      <c r="AP97" s="37" t="n"/>
      <c r="AQ97" s="37" t="n"/>
      <c r="AR97" s="37" t="n"/>
      <c r="AS97" s="37" t="n"/>
      <c r="AT97" s="38">
        <f>SUM(H97:AL97)</f>
        <v/>
      </c>
      <c r="AU97" s="37" t="n"/>
      <c r="AV97" s="38">
        <f>SUM(I97,J97,O97,P97,Q97,W97,X97,AD97,AE97,AK97,AL97)</f>
        <v/>
      </c>
      <c r="AW97" s="37" t="n"/>
    </row>
    <row r="98" spans="1:49">
      <c r="A98" s="37" t="n">
        <v>92</v>
      </c>
      <c r="B98" s="37" t="s">
        <v>96</v>
      </c>
      <c r="C98" s="37" t="s">
        <v>74</v>
      </c>
      <c r="D98" s="37" t="s">
        <v>97</v>
      </c>
      <c r="E98" s="37" t="s">
        <v>83</v>
      </c>
      <c r="F98" s="37" t="s">
        <v>32</v>
      </c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7" t="n"/>
      <c r="AA98" s="37" t="n"/>
      <c r="AB98" s="37" t="n"/>
      <c r="AC98" s="37" t="n"/>
      <c r="AD98" s="37" t="n"/>
      <c r="AE98" s="37" t="n"/>
      <c r="AF98" s="37" t="n"/>
      <c r="AG98" s="37" t="n"/>
      <c r="AH98" s="37" t="n"/>
      <c r="AI98" s="37" t="n"/>
      <c r="AJ98" s="37" t="n"/>
      <c r="AK98" s="37" t="n"/>
      <c r="AL98" s="37" t="n"/>
      <c r="AM98" s="38">
        <f>COUNT(H98:AL98)</f>
        <v/>
      </c>
      <c r="AN98" s="37" t="n"/>
      <c r="AO98" s="37" t="n"/>
      <c r="AP98" s="37" t="n"/>
      <c r="AQ98" s="37" t="n"/>
      <c r="AR98" s="37" t="n"/>
      <c r="AS98" s="37" t="n"/>
      <c r="AT98" s="38">
        <f>SUM(H98:AL98)</f>
        <v/>
      </c>
      <c r="AU98" s="37" t="n"/>
      <c r="AV98" s="38">
        <f>SUM(I98,J98,O98,P98,Q98,W98,X98,AD98,AE98,AK98,AL98)</f>
        <v/>
      </c>
      <c r="AW98" s="37" t="n"/>
    </row>
    <row r="99" spans="1:49">
      <c r="A99" s="37" t="n">
        <v>93</v>
      </c>
      <c r="B99" s="37" t="s">
        <v>96</v>
      </c>
      <c r="C99" s="37" t="s">
        <v>74</v>
      </c>
      <c r="D99" s="37" t="s">
        <v>97</v>
      </c>
      <c r="E99" s="37" t="s">
        <v>79</v>
      </c>
      <c r="F99" s="37" t="s">
        <v>32</v>
      </c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  <c r="AA99" s="37" t="n"/>
      <c r="AB99" s="37" t="n"/>
      <c r="AC99" s="37" t="n"/>
      <c r="AD99" s="37" t="n"/>
      <c r="AE99" s="37" t="n"/>
      <c r="AF99" s="37" t="n"/>
      <c r="AG99" s="37" t="n"/>
      <c r="AH99" s="37" t="n"/>
      <c r="AI99" s="37" t="n"/>
      <c r="AJ99" s="37" t="n"/>
      <c r="AK99" s="37" t="n"/>
      <c r="AL99" s="37" t="n"/>
      <c r="AM99" s="38">
        <f>COUNT(H99:AL99)</f>
        <v/>
      </c>
      <c r="AN99" s="37" t="n"/>
      <c r="AO99" s="37" t="n"/>
      <c r="AP99" s="37" t="n"/>
      <c r="AQ99" s="37" t="n"/>
      <c r="AR99" s="37" t="n"/>
      <c r="AS99" s="37" t="n"/>
      <c r="AT99" s="38">
        <f>SUM(H99:AL99)</f>
        <v/>
      </c>
      <c r="AU99" s="37" t="n"/>
      <c r="AV99" s="38">
        <f>SUM(I99,J99,O99,P99,Q99,W99,X99,AD99,AE99,AK99,AL99)</f>
        <v/>
      </c>
      <c r="AW99" s="37" t="n"/>
    </row>
    <row r="100" spans="1:49" ht="15.75" customHeight="1" s="55">
      <c r="A100" s="37" t="n">
        <v>94</v>
      </c>
      <c r="B100" s="37" t="s">
        <v>96</v>
      </c>
      <c r="C100" s="37" t="s">
        <v>74</v>
      </c>
      <c r="D100" s="37" t="s">
        <v>97</v>
      </c>
      <c r="E100" s="37" t="s">
        <v>80</v>
      </c>
      <c r="F100" s="37" t="s">
        <v>32</v>
      </c>
      <c r="G100" s="37" t="n"/>
      <c r="H100" s="37" t="n"/>
      <c r="I100" s="37" t="n"/>
      <c r="J100" s="37" t="n"/>
      <c r="K100" s="40" t="n">
        <v>8</v>
      </c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  <c r="AA100" s="37" t="n"/>
      <c r="AB100" s="37" t="n"/>
      <c r="AC100" s="37" t="n"/>
      <c r="AD100" s="37" t="n"/>
      <c r="AE100" s="37" t="n"/>
      <c r="AF100" s="37" t="n"/>
      <c r="AG100" s="37" t="n"/>
      <c r="AH100" s="37" t="n"/>
      <c r="AI100" s="37" t="n"/>
      <c r="AJ100" s="37" t="n"/>
      <c r="AK100" s="37" t="n"/>
      <c r="AL100" s="37" t="n"/>
      <c r="AM100" s="38">
        <f>COUNT(H100:AL100)</f>
        <v/>
      </c>
      <c r="AN100" s="37" t="n"/>
      <c r="AO100" s="37" t="n"/>
      <c r="AP100" s="37" t="n"/>
      <c r="AQ100" s="37" t="n"/>
      <c r="AR100" s="37" t="n"/>
      <c r="AS100" s="37" t="n"/>
      <c r="AT100" s="38">
        <f>SUM(H100:AL100)</f>
        <v/>
      </c>
      <c r="AU100" s="37" t="n"/>
      <c r="AV100" s="38">
        <f>SUM(I100,J100,O100,P100,Q100,W100,X100,AD100,AE100,AK100,AL100)</f>
        <v/>
      </c>
      <c r="AW100" s="37" t="n"/>
    </row>
    <row r="101" spans="1:49">
      <c r="A101" s="37" t="n">
        <v>95</v>
      </c>
      <c r="B101" s="37" t="s">
        <v>96</v>
      </c>
      <c r="C101" s="37" t="s">
        <v>74</v>
      </c>
      <c r="D101" s="37" t="s">
        <v>97</v>
      </c>
      <c r="E101" s="37" t="s">
        <v>76</v>
      </c>
      <c r="F101" s="37" t="s">
        <v>32</v>
      </c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  <c r="AA101" s="37" t="n"/>
      <c r="AB101" s="37" t="n"/>
      <c r="AC101" s="37" t="n"/>
      <c r="AD101" s="37" t="n"/>
      <c r="AE101" s="37" t="n"/>
      <c r="AF101" s="37" t="n"/>
      <c r="AG101" s="37" t="n"/>
      <c r="AH101" s="37" t="n"/>
      <c r="AI101" s="37" t="n"/>
      <c r="AJ101" s="37" t="n"/>
      <c r="AK101" s="37" t="n"/>
      <c r="AL101" s="37" t="n"/>
      <c r="AM101" s="38">
        <f>COUNT(H101:AL101)</f>
        <v/>
      </c>
      <c r="AN101" s="37" t="n"/>
      <c r="AO101" s="37" t="n"/>
      <c r="AP101" s="37" t="n"/>
      <c r="AQ101" s="37" t="n"/>
      <c r="AR101" s="37" t="n"/>
      <c r="AS101" s="37" t="n"/>
      <c r="AT101" s="38">
        <f>SUM(H101:AL101)</f>
        <v/>
      </c>
      <c r="AU101" s="37" t="n"/>
      <c r="AV101" s="38">
        <f>SUM(I101,J101,O101,P101,Q101,W101,X101,AD101,AE101,AK101,AL101)</f>
        <v/>
      </c>
      <c r="AW101" s="37" t="n"/>
    </row>
    <row r="102" spans="1:49">
      <c r="A102" s="37" t="n">
        <v>96</v>
      </c>
      <c r="B102" s="37" t="s">
        <v>96</v>
      </c>
      <c r="C102" s="37" t="s">
        <v>74</v>
      </c>
      <c r="D102" s="37" t="s">
        <v>97</v>
      </c>
      <c r="E102" s="37" t="s">
        <v>81</v>
      </c>
      <c r="F102" s="37" t="s">
        <v>32</v>
      </c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  <c r="AA102" s="37" t="n"/>
      <c r="AB102" s="37" t="n"/>
      <c r="AC102" s="37" t="n"/>
      <c r="AD102" s="37" t="n"/>
      <c r="AE102" s="37" t="n"/>
      <c r="AF102" s="37" t="n"/>
      <c r="AG102" s="37" t="n"/>
      <c r="AH102" s="37" t="n"/>
      <c r="AI102" s="37" t="n"/>
      <c r="AJ102" s="37" t="n"/>
      <c r="AK102" s="37" t="n"/>
      <c r="AL102" s="37" t="n"/>
      <c r="AM102" s="38">
        <f>COUNT(H102:AL102)</f>
        <v/>
      </c>
      <c r="AN102" s="37" t="n"/>
      <c r="AO102" s="37" t="n"/>
      <c r="AP102" s="37" t="n"/>
      <c r="AQ102" s="37" t="n"/>
      <c r="AR102" s="37" t="n"/>
      <c r="AS102" s="37" t="n"/>
      <c r="AT102" s="38">
        <f>SUM(H102:AL102)</f>
        <v/>
      </c>
      <c r="AU102" s="37" t="n"/>
      <c r="AV102" s="38">
        <f>SUM(I102,J102,O102,P102,Q102,W102,X102,AD102,AE102,AK102,AL102)</f>
        <v/>
      </c>
      <c r="AW102" s="37" t="n"/>
    </row>
    <row r="103" spans="1:49">
      <c r="A103" s="37" t="n">
        <v>97</v>
      </c>
      <c r="B103" s="37" t="s">
        <v>96</v>
      </c>
      <c r="C103" s="37" t="s">
        <v>74</v>
      </c>
      <c r="D103" s="37" t="s">
        <v>97</v>
      </c>
      <c r="E103" s="37" t="s">
        <v>88</v>
      </c>
      <c r="F103" s="37" t="s">
        <v>32</v>
      </c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  <c r="AA103" s="37" t="n"/>
      <c r="AB103" s="37" t="n"/>
      <c r="AC103" s="37" t="n"/>
      <c r="AD103" s="37" t="n"/>
      <c r="AE103" s="37" t="n"/>
      <c r="AF103" s="37" t="n"/>
      <c r="AG103" s="37" t="n"/>
      <c r="AH103" s="37" t="n"/>
      <c r="AI103" s="37" t="n"/>
      <c r="AJ103" s="37" t="n"/>
      <c r="AK103" s="37" t="n"/>
      <c r="AL103" s="37" t="n"/>
      <c r="AM103" s="38">
        <f>COUNT(H103:AL103)</f>
        <v/>
      </c>
      <c r="AN103" s="37" t="n"/>
      <c r="AO103" s="37" t="n"/>
      <c r="AP103" s="37" t="n"/>
      <c r="AQ103" s="37" t="n"/>
      <c r="AR103" s="37" t="n"/>
      <c r="AS103" s="37" t="n"/>
      <c r="AT103" s="38">
        <f>SUM(H103:AL103)</f>
        <v/>
      </c>
      <c r="AU103" s="37" t="n"/>
      <c r="AV103" s="38">
        <f>SUM(I103,J103,O103,P103,Q103,W103,X103,AD103,AE103,AK103,AL103)</f>
        <v/>
      </c>
      <c r="AW103" s="37" t="n"/>
    </row>
    <row r="104" spans="1:49">
      <c r="A104" s="37" t="n">
        <v>98</v>
      </c>
      <c r="B104" s="37" t="s">
        <v>96</v>
      </c>
      <c r="C104" s="37" t="s">
        <v>74</v>
      </c>
      <c r="D104" s="37" t="s">
        <v>97</v>
      </c>
      <c r="E104" s="37" t="s">
        <v>56</v>
      </c>
      <c r="F104" s="37" t="s">
        <v>32</v>
      </c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7" t="n"/>
      <c r="AA104" s="37" t="n"/>
      <c r="AB104" s="37" t="n"/>
      <c r="AC104" s="37" t="n"/>
      <c r="AD104" s="37" t="n"/>
      <c r="AE104" s="37" t="n"/>
      <c r="AF104" s="37" t="n"/>
      <c r="AG104" s="37" t="n"/>
      <c r="AH104" s="37" t="n"/>
      <c r="AI104" s="37" t="n"/>
      <c r="AJ104" s="37" t="n"/>
      <c r="AK104" s="37" t="n"/>
      <c r="AL104" s="37" t="n"/>
      <c r="AM104" s="38">
        <f>COUNT(H104:AL104)</f>
        <v/>
      </c>
      <c r="AN104" s="37" t="n"/>
      <c r="AO104" s="37" t="n"/>
      <c r="AP104" s="37" t="n"/>
      <c r="AQ104" s="37" t="n"/>
      <c r="AR104" s="37" t="n"/>
      <c r="AS104" s="37" t="n"/>
      <c r="AT104" s="38">
        <f>SUM(H104:AL104)</f>
        <v/>
      </c>
      <c r="AU104" s="37" t="n"/>
      <c r="AV104" s="38">
        <f>SUM(I104,J104,O104,P104,Q104,W104,X104,AD104,AE104,AK104,AL104)</f>
        <v/>
      </c>
      <c r="AW104" s="37" t="n"/>
    </row>
    <row r="105" spans="1:49">
      <c r="A105" s="37" t="n">
        <v>99</v>
      </c>
      <c r="B105" s="37" t="s">
        <v>96</v>
      </c>
      <c r="C105" s="37" t="s">
        <v>74</v>
      </c>
      <c r="D105" s="37" t="s">
        <v>97</v>
      </c>
      <c r="E105" s="37" t="s">
        <v>61</v>
      </c>
      <c r="F105" s="37" t="s">
        <v>32</v>
      </c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  <c r="AA105" s="37" t="n"/>
      <c r="AB105" s="37" t="n"/>
      <c r="AC105" s="37" t="n"/>
      <c r="AD105" s="37" t="n"/>
      <c r="AE105" s="37" t="n"/>
      <c r="AF105" s="37" t="n"/>
      <c r="AG105" s="37" t="n"/>
      <c r="AH105" s="37" t="n"/>
      <c r="AI105" s="37" t="n"/>
      <c r="AJ105" s="37" t="n"/>
      <c r="AK105" s="37" t="n"/>
      <c r="AL105" s="37" t="n"/>
      <c r="AM105" s="38">
        <f>COUNT(H105:AL105)</f>
        <v/>
      </c>
      <c r="AN105" s="37" t="n"/>
      <c r="AO105" s="37" t="n"/>
      <c r="AP105" s="37" t="n"/>
      <c r="AQ105" s="37" t="n"/>
      <c r="AR105" s="37" t="n"/>
      <c r="AS105" s="37" t="n"/>
      <c r="AT105" s="38">
        <f>SUM(H105:AL105)</f>
        <v/>
      </c>
      <c r="AU105" s="37" t="n"/>
      <c r="AV105" s="38">
        <f>SUM(I105,J105,O105,P105,Q105,W105,X105,AD105,AE105,AK105,AL105)</f>
        <v/>
      </c>
      <c r="AW105" s="37" t="n"/>
    </row>
    <row r="106" spans="1:49" ht="15.75" customHeight="1" s="55">
      <c r="A106" s="37" t="n">
        <v>100</v>
      </c>
      <c r="B106" s="37" t="s">
        <v>96</v>
      </c>
      <c r="C106" s="37" t="s">
        <v>74</v>
      </c>
      <c r="D106" s="37" t="s">
        <v>97</v>
      </c>
      <c r="E106" s="37" t="s">
        <v>77</v>
      </c>
      <c r="F106" s="37" t="s">
        <v>32</v>
      </c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40" t="n">
        <v>1.18941</v>
      </c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40" t="n">
        <v>8</v>
      </c>
      <c r="AH106" s="37" t="n"/>
      <c r="AI106" s="37" t="n"/>
      <c r="AJ106" s="37" t="n"/>
      <c r="AK106" s="37" t="n"/>
      <c r="AL106" s="37" t="n"/>
      <c r="AM106" s="38">
        <f>COUNT(H106:AL106)</f>
        <v/>
      </c>
      <c r="AN106" s="37" t="n"/>
      <c r="AO106" s="37" t="n"/>
      <c r="AP106" s="37" t="n"/>
      <c r="AQ106" s="37" t="n"/>
      <c r="AR106" s="37" t="n"/>
      <c r="AS106" s="37" t="n"/>
      <c r="AT106" s="38">
        <f>SUM(H106:AL106)</f>
        <v/>
      </c>
      <c r="AU106" s="37" t="n"/>
      <c r="AV106" s="38">
        <f>SUM(I106,J106,O106,P106,Q106,W106,X106,AD106,AE106,AK106,AL106)</f>
        <v/>
      </c>
      <c r="AW106" s="37" t="n"/>
    </row>
    <row r="107" spans="1:49">
      <c r="A107" s="37" t="n">
        <v>101</v>
      </c>
      <c r="B107" s="37" t="s">
        <v>96</v>
      </c>
      <c r="C107" s="37" t="s">
        <v>74</v>
      </c>
      <c r="D107" s="37" t="s">
        <v>97</v>
      </c>
      <c r="E107" s="37" t="s">
        <v>279</v>
      </c>
      <c r="F107" s="37" t="s">
        <v>32</v>
      </c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7" t="n"/>
      <c r="AA107" s="37" t="n"/>
      <c r="AB107" s="37" t="n"/>
      <c r="AC107" s="37" t="n"/>
      <c r="AD107" s="37" t="n"/>
      <c r="AE107" s="37" t="n"/>
      <c r="AF107" s="37" t="n"/>
      <c r="AG107" s="37" t="n"/>
      <c r="AH107" s="37" t="n"/>
      <c r="AI107" s="37" t="n"/>
      <c r="AJ107" s="37" t="n"/>
      <c r="AK107" s="37" t="n"/>
      <c r="AL107" s="37" t="n"/>
      <c r="AM107" s="38">
        <f>COUNT(H107:AL107)</f>
        <v/>
      </c>
      <c r="AN107" s="37" t="n"/>
      <c r="AO107" s="37" t="n"/>
      <c r="AP107" s="37" t="n"/>
      <c r="AQ107" s="37" t="n"/>
      <c r="AR107" s="37" t="n"/>
      <c r="AS107" s="37" t="n"/>
      <c r="AT107" s="38">
        <f>SUM(H107:AL107)</f>
        <v/>
      </c>
      <c r="AU107" s="37" t="n"/>
      <c r="AV107" s="38">
        <f>SUM(I107,J107,O107,P107,Q107,W107,X107,AD107,AE107,AK107,AL107)</f>
        <v/>
      </c>
      <c r="AW107" s="37" t="n"/>
    </row>
    <row r="108" spans="1:49" ht="15.75" customHeight="1" s="55">
      <c r="A108" s="37" t="n">
        <v>102</v>
      </c>
      <c r="B108" s="37" t="s">
        <v>96</v>
      </c>
      <c r="C108" s="37" t="s">
        <v>74</v>
      </c>
      <c r="D108" s="37" t="s">
        <v>97</v>
      </c>
      <c r="E108" s="37" t="s">
        <v>65</v>
      </c>
      <c r="F108" s="37" t="s">
        <v>32</v>
      </c>
      <c r="G108" s="37" t="s">
        <v>49</v>
      </c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40" t="n">
        <v>2.66667</v>
      </c>
      <c r="Z108" s="40" t="n">
        <v>2.66667</v>
      </c>
      <c r="AA108" s="40" t="n">
        <v>2.66667</v>
      </c>
      <c r="AB108" s="40" t="n">
        <v>2.66667</v>
      </c>
      <c r="AC108" s="40" t="n">
        <v>2.66667</v>
      </c>
      <c r="AD108" s="37" t="n"/>
      <c r="AE108" s="37" t="n"/>
      <c r="AF108" s="37" t="n"/>
      <c r="AG108" s="37" t="n"/>
      <c r="AH108" s="37" t="n"/>
      <c r="AI108" s="37" t="n"/>
      <c r="AJ108" s="37" t="n"/>
      <c r="AK108" s="37" t="n"/>
      <c r="AL108" s="37" t="n"/>
      <c r="AM108" s="38">
        <f>SUM(H108:AL108)/8</f>
        <v/>
      </c>
      <c r="AN108" s="37" t="n"/>
      <c r="AO108" s="37" t="n"/>
      <c r="AP108" s="37" t="n"/>
      <c r="AQ108" s="37" t="n"/>
      <c r="AR108" s="37" t="n"/>
      <c r="AS108" s="38">
        <f>COUNTIF(H108:AL108,"В")+SUM(H108:AL108)/8</f>
        <v/>
      </c>
      <c r="AT108" s="38">
        <f>SUM(H108:AL108)</f>
        <v/>
      </c>
      <c r="AU108" s="37" t="n"/>
      <c r="AV108" s="37" t="n"/>
      <c r="AW108" s="37" t="n"/>
    </row>
    <row r="109" spans="1:49" ht="15.75" customHeight="1" s="55">
      <c r="A109" s="37" t="n">
        <v>103</v>
      </c>
      <c r="B109" s="37" t="s">
        <v>96</v>
      </c>
      <c r="C109" s="37" t="s">
        <v>74</v>
      </c>
      <c r="D109" s="37" t="s">
        <v>97</v>
      </c>
      <c r="E109" s="37" t="s">
        <v>79</v>
      </c>
      <c r="F109" s="37" t="s">
        <v>32</v>
      </c>
      <c r="G109" s="37" t="s">
        <v>49</v>
      </c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40" t="n">
        <v>2.66667</v>
      </c>
      <c r="Z109" s="40" t="n">
        <v>2.66667</v>
      </c>
      <c r="AA109" s="40" t="n">
        <v>2.66667</v>
      </c>
      <c r="AB109" s="40" t="n">
        <v>2.66667</v>
      </c>
      <c r="AC109" s="40" t="n">
        <v>2.66667</v>
      </c>
      <c r="AD109" s="37" t="n"/>
      <c r="AE109" s="37" t="n"/>
      <c r="AF109" s="37" t="n"/>
      <c r="AG109" s="37" t="n"/>
      <c r="AH109" s="37" t="n"/>
      <c r="AI109" s="37" t="n"/>
      <c r="AJ109" s="37" t="n"/>
      <c r="AK109" s="37" t="n"/>
      <c r="AL109" s="37" t="n"/>
      <c r="AM109" s="38">
        <f>SUM(H109:AL109)/8</f>
        <v/>
      </c>
      <c r="AN109" s="37" t="n"/>
      <c r="AO109" s="37" t="n"/>
      <c r="AP109" s="37" t="n"/>
      <c r="AQ109" s="37" t="n"/>
      <c r="AR109" s="37" t="n"/>
      <c r="AS109" s="38">
        <f>COUNTIF(H109:AL109,"В")+SUM(H109:AL109)/8</f>
        <v/>
      </c>
      <c r="AT109" s="38">
        <f>SUM(H109:AL109)</f>
        <v/>
      </c>
      <c r="AU109" s="37" t="n"/>
      <c r="AV109" s="37" t="n"/>
      <c r="AW109" s="37" t="n"/>
    </row>
    <row r="110" spans="1:49" ht="15.75" customHeight="1" s="55">
      <c r="A110" s="37" t="n">
        <v>104</v>
      </c>
      <c r="B110" s="37" t="s">
        <v>96</v>
      </c>
      <c r="C110" s="37" t="s">
        <v>74</v>
      </c>
      <c r="D110" s="37" t="s">
        <v>97</v>
      </c>
      <c r="E110" s="37" t="s">
        <v>56</v>
      </c>
      <c r="F110" s="37" t="s">
        <v>32</v>
      </c>
      <c r="G110" s="37" t="s">
        <v>49</v>
      </c>
      <c r="H110" s="37" t="n"/>
      <c r="I110" s="37" t="n"/>
      <c r="J110" s="37" t="n"/>
      <c r="K110" s="37" t="n"/>
      <c r="L110" s="40" t="n">
        <v>8</v>
      </c>
      <c r="M110" s="40" t="n">
        <v>8</v>
      </c>
      <c r="N110" s="40" t="n">
        <v>7</v>
      </c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7" t="n"/>
      <c r="AA110" s="37" t="n"/>
      <c r="AB110" s="37" t="n"/>
      <c r="AC110" s="37" t="n"/>
      <c r="AD110" s="37" t="n"/>
      <c r="AE110" s="37" t="n"/>
      <c r="AF110" s="37" t="n"/>
      <c r="AG110" s="37" t="n"/>
      <c r="AH110" s="37" t="n"/>
      <c r="AI110" s="37" t="n"/>
      <c r="AJ110" s="37" t="n"/>
      <c r="AK110" s="37" t="n"/>
      <c r="AL110" s="37" t="n"/>
      <c r="AM110" s="38">
        <f>SUM(H110:AL110)/8</f>
        <v/>
      </c>
      <c r="AN110" s="37" t="n"/>
      <c r="AO110" s="37" t="n"/>
      <c r="AP110" s="37" t="n"/>
      <c r="AQ110" s="37" t="n"/>
      <c r="AR110" s="37" t="n"/>
      <c r="AS110" s="38">
        <f>COUNTIF(H110:AL110,"В")+SUM(H110:AL110)/8</f>
        <v/>
      </c>
      <c r="AT110" s="38">
        <f>SUM(H110:AL110)</f>
        <v/>
      </c>
      <c r="AU110" s="37" t="n"/>
      <c r="AV110" s="37" t="n"/>
      <c r="AW110" s="37" t="n"/>
    </row>
    <row r="111" spans="1:49" ht="15.75" customHeight="1" s="55">
      <c r="A111" s="37" t="n">
        <v>105</v>
      </c>
      <c r="B111" s="37" t="s">
        <v>96</v>
      </c>
      <c r="C111" s="37" t="s">
        <v>74</v>
      </c>
      <c r="D111" s="37" t="s">
        <v>97</v>
      </c>
      <c r="E111" s="37" t="s">
        <v>61</v>
      </c>
      <c r="F111" s="37" t="s">
        <v>32</v>
      </c>
      <c r="G111" s="37" t="s">
        <v>49</v>
      </c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40" t="n">
        <v>2.66667</v>
      </c>
      <c r="Z111" s="40" t="n">
        <v>2.66667</v>
      </c>
      <c r="AA111" s="40" t="n">
        <v>2.66667</v>
      </c>
      <c r="AB111" s="40" t="n">
        <v>2.66667</v>
      </c>
      <c r="AC111" s="40" t="n">
        <v>2.66667</v>
      </c>
      <c r="AD111" s="37" t="n"/>
      <c r="AE111" s="37" t="n"/>
      <c r="AF111" s="37" t="n"/>
      <c r="AG111" s="37" t="n"/>
      <c r="AH111" s="37" t="n"/>
      <c r="AI111" s="37" t="n"/>
      <c r="AJ111" s="37" t="n"/>
      <c r="AK111" s="37" t="n"/>
      <c r="AL111" s="37" t="n"/>
      <c r="AM111" s="38">
        <f>SUM(H111:AL111)/8</f>
        <v/>
      </c>
      <c r="AN111" s="37" t="n"/>
      <c r="AO111" s="37" t="n"/>
      <c r="AP111" s="37" t="n"/>
      <c r="AQ111" s="37" t="n"/>
      <c r="AR111" s="37" t="n"/>
      <c r="AS111" s="38">
        <f>COUNTIF(H111:AL111,"В")+SUM(H111:AL111)/8</f>
        <v/>
      </c>
      <c r="AT111" s="38">
        <f>SUM(H111:AL111)</f>
        <v/>
      </c>
      <c r="AU111" s="37" t="n"/>
      <c r="AV111" s="37" t="n"/>
      <c r="AW111" s="37" t="n"/>
    </row>
    <row r="112" spans="1:49">
      <c r="A112" s="39" t="n">
        <v>106</v>
      </c>
      <c r="B112" s="39" t="s">
        <v>96</v>
      </c>
      <c r="C112" s="39" t="s">
        <v>74</v>
      </c>
      <c r="D112" s="39" t="s">
        <v>97</v>
      </c>
      <c r="E112" s="39" t="s">
        <v>33</v>
      </c>
      <c r="F112" s="39" t="n"/>
      <c r="G112" s="39" t="n"/>
      <c r="H112" s="39" t="n">
        <v>0</v>
      </c>
      <c r="I112" s="39" t="n">
        <v>0</v>
      </c>
      <c r="J112" s="39" t="n">
        <v>0</v>
      </c>
      <c r="K112" s="39" t="n">
        <v>8</v>
      </c>
      <c r="L112" s="39" t="n">
        <v>8</v>
      </c>
      <c r="M112" s="39" t="n">
        <v>8</v>
      </c>
      <c r="N112" s="39" t="n">
        <v>7</v>
      </c>
      <c r="O112" s="39" t="n">
        <v>0</v>
      </c>
      <c r="P112" s="39" t="n">
        <v>0</v>
      </c>
      <c r="Q112" s="39" t="n">
        <v>0</v>
      </c>
      <c r="R112" s="39" t="n">
        <v>8</v>
      </c>
      <c r="S112" s="39" t="n">
        <v>8</v>
      </c>
      <c r="T112" s="39" t="n">
        <v>8</v>
      </c>
      <c r="U112" s="39" t="n">
        <v>8</v>
      </c>
      <c r="V112" s="39" t="n">
        <v>8</v>
      </c>
      <c r="W112" s="39" t="n">
        <v>0</v>
      </c>
      <c r="X112" s="39" t="n">
        <v>0</v>
      </c>
      <c r="Y112" s="39" t="n">
        <v>8</v>
      </c>
      <c r="Z112" s="39" t="n">
        <v>8</v>
      </c>
      <c r="AA112" s="39" t="n">
        <v>8</v>
      </c>
      <c r="AB112" s="39" t="n">
        <v>8</v>
      </c>
      <c r="AC112" s="39" t="n">
        <v>8</v>
      </c>
      <c r="AD112" s="39" t="n">
        <v>0</v>
      </c>
      <c r="AE112" s="39" t="n">
        <v>0</v>
      </c>
      <c r="AF112" s="39" t="n">
        <v>8</v>
      </c>
      <c r="AG112" s="39" t="n">
        <v>8</v>
      </c>
      <c r="AH112" s="39" t="n">
        <v>8</v>
      </c>
      <c r="AI112" s="39" t="n">
        <v>8</v>
      </c>
      <c r="AJ112" s="39" t="n">
        <v>8</v>
      </c>
      <c r="AK112" s="39" t="n">
        <v>0</v>
      </c>
      <c r="AL112" s="39" t="n">
        <v>0</v>
      </c>
      <c r="AM112" s="39">
        <f>COUNT(IF(SUM(H93)&gt;0,1,"FALSE"),IF(SUM(I99,I103,I98,I93,I95,I101,I102,I96,I105,I106,I94,I104,I100,I97)&gt;0,1,"FALSE"),IF(SUM(J104,J102,J96,J101,J99,J93,J98,J106,J100,J97,J105,J94,J95,J103)&gt;0,1,"FALSE"),IF(SUM(K97,K99,K95,K101,K105,K102,K106,K94,K104,K93,K98,K100,K96,K103)&gt;0,1,"FALSE"),IF(SUM(O102,O104,O97,O96,O100,O94,O105,O93,O101,O106,O98,O99,O103,O95)&gt;0,1,"FALSE"),IF(SUM(P106,P95,P93,P105,P94,P103,P96,P100,P101,P104,P97,P102,P98,P99)&gt;0,1,"FALSE"),IF(SUM(Q97,Q100,Q94,Q101,Q106,Q95,Q102,Q104,Q99,Q98,Q103,Q93,Q96,Q105)&gt;0,1,"FALSE"),IF(SUM(R93,R101,R94,R100,R102,R106,R95,R96,R105,R98,R97,R104,R103,R99)&gt;0,1,"FALSE"),IF(SUM(S96,S104,S97,S100,S105,S95,S94,S98,S103,S102,S99,S101,S93,S106)&gt;0,1,"FALSE"),IF(SUM(T97,T106,T95,T94,T101,T103,T93,T100,T98,T104,T102,T96,T105,T99)&gt;0,1,"FALSE"),IF(SUM(U93,U98,U100,U102,U104,U103,U99,U97,U94,U95,U105,U106,U101,U96)&gt;0,1,"FALSE"),IF(SUM(V102,V94,V100,V104,V93,V96,V99,V103,V105,V98,V107,V95,V97,V106,V101)&gt;0,1,"FALSE"),IF(SUM(W106,W103,W95,W98,W104,W100,W96,W101,W102,W99,W105,W107,W93,W97,W94)&gt;0,1,"FALSE"),IF(SUM(X104,X95,X103,X94,X99,X98,X96,X93,X106,X97,X102,X107,X105,X101,X100)&gt;0,1,"FALSE"),IF(SUM(AD95,AD99,AD102,AD97,AD101,AD105,AD106,AD93,AD98,AD94,AD104,AD103,AD96,AD107,AD100)&gt;0,1,"FALSE"),IF(SUM(AE98,AE102,AE95,AE100,AE104,AE106,AE107,AE97,AE93,AE96,AE101,AE103,AE99,AE105,AE94)&gt;0,1,"FALSE"),IF(SUM(AF99,AF95,AF103,AF104,AF107,AF100,AF93,AF94,AF102,AF105,AF106,AF97,AF96,AF101,AF98)&gt;0,1,"FALSE"),IF(SUM(AG94,AG93,AG102,AG104,AG98,AG96,AG106,AG97,AG101,AG103,AG100,AG105,AG107,AG95,AG99)&gt;0,1,"FALSE"),IF(SUM(AH95,AH97,AH99,AH100,AH96,AH102,AH107,AH105,AH93,AH101,AH104,AH94,AH106,AH98,AH103)&gt;0,1,"FALSE"),IF(SUM(AI104,AI98,AI97,AI96,AI102,AI107,AI103,AI95,AI99,AI100,AI105,AI106,AI93,AI101,AI94)&gt;0,1,"FALSE"),IF(SUM(AJ106,AJ104,AJ100,AJ107,AJ94,AJ98,AJ99,AJ102,AJ93,AJ96,AJ101,AJ105,AJ103,AJ95,AJ97)&gt;0,1,"FALSE"),IF(SUM(AK95,AK100,AK104,AK98,AK106,AK96,AK99,AK94,AK97,AK93,AK102,AK105,AK107,AK103,AK101)&gt;0,1,"FALSE"),IF(SUM(AL94,AL95,AL103,AL97,AL107,AL98,AL101,AL99,AL105,AL104,AL93,AL96,AL100,AL106,AL102)&gt;0,1,"FALSE"),IF(SUM(Y108,Y111,Y109)&gt;0,1,"FALSE"),IF(SUM(Z111,Z108,Z109)&gt;0,1,"FALSE"),IF(SUM(AA109,AA111,AA108)&gt;0,1,"FALSE"),IF(SUM(AB111,AB108,AB109)&gt;0,1,"FALSE"),IF(SUM(AC108,AC111,AC109)&gt;0,1,"FALSE"),IF(SUM(L110)&gt;0,1,"FALSE"),IF(SUM(M110)&gt;0,1,"FALSE"),IF(SUM(N110)&gt;0,1,"FALSE"))</f>
        <v/>
      </c>
      <c r="AN112" s="39" t="n"/>
      <c r="AO112" s="39">
        <f>MAX(AO93:AO111)</f>
        <v/>
      </c>
      <c r="AP112" s="39">
        <f>MAX(AP93:AP111)</f>
        <v/>
      </c>
      <c r="AQ112" s="39">
        <f>MAX(AQ93:AQ111)</f>
        <v/>
      </c>
      <c r="AR112" s="39">
        <f>MAX(AR93:AR111)</f>
        <v/>
      </c>
      <c r="AS112" s="39">
        <f>SUM(AS93:AS111)</f>
        <v/>
      </c>
      <c r="AT112" s="39">
        <f>SUM(AT93:AT111)</f>
        <v/>
      </c>
      <c r="AU112" s="39">
        <f>SUM(AU93:AU111)</f>
        <v/>
      </c>
      <c r="AV112" s="39">
        <f>SUM(AV93:AV111)</f>
        <v/>
      </c>
      <c r="AW112" s="39">
        <f>SUM(AW93:AW111)</f>
        <v/>
      </c>
    </row>
    <row r="113" spans="1:49">
      <c r="A113" s="37" t="n">
        <v>107</v>
      </c>
      <c r="B113" s="37" t="s">
        <v>99</v>
      </c>
      <c r="C113" s="37" t="s">
        <v>74</v>
      </c>
      <c r="D113" s="37" t="s">
        <v>100</v>
      </c>
      <c r="E113" s="37" t="s">
        <v>43</v>
      </c>
      <c r="F113" s="37" t="s">
        <v>32</v>
      </c>
      <c r="G113" s="37" t="n"/>
      <c r="H113" s="37" t="n">
        <v>8</v>
      </c>
      <c r="I113" s="37" t="s">
        <v>7</v>
      </c>
      <c r="J113" s="37" t="s">
        <v>7</v>
      </c>
      <c r="K113" s="37" t="n">
        <v>8</v>
      </c>
      <c r="L113" s="37" t="n">
        <v>8</v>
      </c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7" t="n"/>
      <c r="AA113" s="37" t="n"/>
      <c r="AB113" s="37" t="n"/>
      <c r="AC113" s="37" t="n"/>
      <c r="AD113" s="37" t="n"/>
      <c r="AE113" s="37" t="n"/>
      <c r="AF113" s="37" t="n"/>
      <c r="AG113" s="37" t="n"/>
      <c r="AH113" s="37" t="n"/>
      <c r="AI113" s="37" t="n"/>
      <c r="AJ113" s="37" t="n"/>
      <c r="AK113" s="37" t="n"/>
      <c r="AL113" s="37" t="n"/>
      <c r="AM113" s="38">
        <f>COUNT(H113:AL113)</f>
        <v/>
      </c>
      <c r="AN113" s="37" t="n"/>
      <c r="AO113" s="38">
        <f>COUNTIF(H113:AL113,"О")</f>
        <v/>
      </c>
      <c r="AP113" s="38">
        <f>COUNTIF(H113:AL113,"От")</f>
        <v/>
      </c>
      <c r="AQ113" s="38">
        <f>COUNTIF(H113:AL113,"Б")</f>
        <v/>
      </c>
      <c r="AR113" s="38">
        <f>COUNTIF(H113:AL113,"Н")</f>
        <v/>
      </c>
      <c r="AS113" s="37" t="n"/>
      <c r="AT113" s="38">
        <f>SUM(H113:AL113)</f>
        <v/>
      </c>
      <c r="AU113" s="37" t="n"/>
      <c r="AV113" s="38">
        <f>SUM(I113,J113,O113,P113,Q113,W113,X113,AD113,AE113,AK113,AL113)</f>
        <v/>
      </c>
      <c r="AW113" s="37" t="n"/>
    </row>
    <row r="114" spans="1:49">
      <c r="A114" s="37" t="n">
        <v>108</v>
      </c>
      <c r="B114" s="37" t="s">
        <v>99</v>
      </c>
      <c r="C114" s="37" t="s">
        <v>74</v>
      </c>
      <c r="D114" s="37" t="s">
        <v>100</v>
      </c>
      <c r="E114" s="37" t="s">
        <v>90</v>
      </c>
      <c r="F114" s="37" t="s">
        <v>32</v>
      </c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  <c r="AA114" s="37" t="n"/>
      <c r="AB114" s="37" t="n"/>
      <c r="AC114" s="37" t="n"/>
      <c r="AD114" s="37" t="n"/>
      <c r="AE114" s="37" t="n"/>
      <c r="AF114" s="37" t="n"/>
      <c r="AG114" s="37" t="n"/>
      <c r="AH114" s="37" t="n"/>
      <c r="AI114" s="37" t="n"/>
      <c r="AJ114" s="37" t="n"/>
      <c r="AK114" s="37" t="n"/>
      <c r="AL114" s="37" t="n"/>
      <c r="AM114" s="38">
        <f>COUNT(H114:AL114)</f>
        <v/>
      </c>
      <c r="AN114" s="37" t="n"/>
      <c r="AO114" s="37" t="n"/>
      <c r="AP114" s="37" t="n"/>
      <c r="AQ114" s="37" t="n"/>
      <c r="AR114" s="37" t="n"/>
      <c r="AS114" s="37" t="n"/>
      <c r="AT114" s="38">
        <f>SUM(H114:AL114)</f>
        <v/>
      </c>
      <c r="AU114" s="37" t="n"/>
      <c r="AV114" s="38">
        <f>SUM(I114,J114,O114,P114,Q114,W114,X114,AD114,AE114,AK114,AL114)</f>
        <v/>
      </c>
      <c r="AW114" s="37" t="n"/>
    </row>
    <row r="115" spans="1:49">
      <c r="A115" s="37" t="n">
        <v>109</v>
      </c>
      <c r="B115" s="37" t="s">
        <v>99</v>
      </c>
      <c r="C115" s="37" t="s">
        <v>74</v>
      </c>
      <c r="D115" s="37" t="s">
        <v>100</v>
      </c>
      <c r="E115" s="37" t="s">
        <v>65</v>
      </c>
      <c r="F115" s="37" t="s">
        <v>32</v>
      </c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7" t="n"/>
      <c r="AA115" s="37" t="n"/>
      <c r="AB115" s="37" t="n"/>
      <c r="AC115" s="37" t="n"/>
      <c r="AD115" s="37" t="n"/>
      <c r="AE115" s="37" t="n"/>
      <c r="AF115" s="37" t="n"/>
      <c r="AG115" s="37" t="n"/>
      <c r="AH115" s="37" t="n"/>
      <c r="AI115" s="37" t="n"/>
      <c r="AJ115" s="37" t="n"/>
      <c r="AK115" s="37" t="n"/>
      <c r="AL115" s="37" t="n"/>
      <c r="AM115" s="38">
        <f>COUNT(H115:AL115)</f>
        <v/>
      </c>
      <c r="AN115" s="37" t="n"/>
      <c r="AO115" s="37" t="n"/>
      <c r="AP115" s="37" t="n"/>
      <c r="AQ115" s="37" t="n"/>
      <c r="AR115" s="37" t="n"/>
      <c r="AS115" s="37" t="n"/>
      <c r="AT115" s="38">
        <f>SUM(H115:AL115)</f>
        <v/>
      </c>
      <c r="AU115" s="37" t="n"/>
      <c r="AV115" s="38">
        <f>SUM(I115,J115,O115,P115,Q115,W115,X115,AD115,AE115,AK115,AL115)</f>
        <v/>
      </c>
      <c r="AW115" s="37" t="n"/>
    </row>
    <row r="116" spans="1:49">
      <c r="A116" s="37" t="n">
        <v>110</v>
      </c>
      <c r="B116" s="37" t="s">
        <v>99</v>
      </c>
      <c r="C116" s="37" t="s">
        <v>74</v>
      </c>
      <c r="D116" s="37" t="s">
        <v>100</v>
      </c>
      <c r="E116" s="37" t="s">
        <v>86</v>
      </c>
      <c r="F116" s="37" t="s">
        <v>32</v>
      </c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  <c r="AA116" s="37" t="n"/>
      <c r="AB116" s="37" t="n"/>
      <c r="AC116" s="37" t="n"/>
      <c r="AD116" s="37" t="n"/>
      <c r="AE116" s="37" t="n"/>
      <c r="AF116" s="37" t="n"/>
      <c r="AG116" s="37" t="n"/>
      <c r="AH116" s="37" t="n"/>
      <c r="AI116" s="37" t="n"/>
      <c r="AJ116" s="37" t="n"/>
      <c r="AK116" s="37" t="n"/>
      <c r="AL116" s="37" t="n"/>
      <c r="AM116" s="38">
        <f>COUNT(H116:AL116)</f>
        <v/>
      </c>
      <c r="AN116" s="37" t="n"/>
      <c r="AO116" s="37" t="n"/>
      <c r="AP116" s="37" t="n"/>
      <c r="AQ116" s="37" t="n"/>
      <c r="AR116" s="37" t="n"/>
      <c r="AS116" s="37" t="n"/>
      <c r="AT116" s="38">
        <f>SUM(H116:AL116)</f>
        <v/>
      </c>
      <c r="AU116" s="37" t="n"/>
      <c r="AV116" s="38">
        <f>SUM(I116,J116,O116,P116,Q116,W116,X116,AD116,AE116,AK116,AL116)</f>
        <v/>
      </c>
      <c r="AW116" s="37" t="n"/>
    </row>
    <row r="117" spans="1:49">
      <c r="A117" s="37" t="n">
        <v>111</v>
      </c>
      <c r="B117" s="37" t="s">
        <v>99</v>
      </c>
      <c r="C117" s="37" t="s">
        <v>74</v>
      </c>
      <c r="D117" s="37" t="s">
        <v>100</v>
      </c>
      <c r="E117" s="37" t="s">
        <v>87</v>
      </c>
      <c r="F117" s="37" t="s">
        <v>32</v>
      </c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7" t="n"/>
      <c r="AA117" s="37" t="n"/>
      <c r="AB117" s="37" t="n"/>
      <c r="AC117" s="37" t="n"/>
      <c r="AD117" s="37" t="n"/>
      <c r="AE117" s="37" t="n"/>
      <c r="AF117" s="37" t="n"/>
      <c r="AG117" s="37" t="n"/>
      <c r="AH117" s="37" t="n"/>
      <c r="AI117" s="37" t="n"/>
      <c r="AJ117" s="37" t="n"/>
      <c r="AK117" s="37" t="n"/>
      <c r="AL117" s="37" t="n"/>
      <c r="AM117" s="38">
        <f>COUNT(H117:AL117)</f>
        <v/>
      </c>
      <c r="AN117" s="37" t="n"/>
      <c r="AO117" s="37" t="n"/>
      <c r="AP117" s="37" t="n"/>
      <c r="AQ117" s="37" t="n"/>
      <c r="AR117" s="37" t="n"/>
      <c r="AS117" s="37" t="n"/>
      <c r="AT117" s="38">
        <f>SUM(H117:AL117)</f>
        <v/>
      </c>
      <c r="AU117" s="37" t="n"/>
      <c r="AV117" s="38">
        <f>SUM(I117,J117,O117,P117,Q117,W117,X117,AD117,AE117,AK117,AL117)</f>
        <v/>
      </c>
      <c r="AW117" s="37" t="n"/>
    </row>
    <row r="118" spans="1:49">
      <c r="A118" s="37" t="n">
        <v>112</v>
      </c>
      <c r="B118" s="37" t="s">
        <v>99</v>
      </c>
      <c r="C118" s="37" t="s">
        <v>74</v>
      </c>
      <c r="D118" s="37" t="s">
        <v>100</v>
      </c>
      <c r="E118" s="37" t="s">
        <v>83</v>
      </c>
      <c r="F118" s="37" t="s">
        <v>32</v>
      </c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7" t="n"/>
      <c r="AA118" s="37" t="n"/>
      <c r="AB118" s="37" t="n"/>
      <c r="AC118" s="37" t="n"/>
      <c r="AD118" s="37" t="n"/>
      <c r="AE118" s="37" t="n"/>
      <c r="AF118" s="37" t="n"/>
      <c r="AG118" s="37" t="n"/>
      <c r="AH118" s="37" t="n"/>
      <c r="AI118" s="37" t="n"/>
      <c r="AJ118" s="37" t="n"/>
      <c r="AK118" s="37" t="n"/>
      <c r="AL118" s="37" t="n"/>
      <c r="AM118" s="38">
        <f>COUNT(H118:AL118)</f>
        <v/>
      </c>
      <c r="AN118" s="37" t="n"/>
      <c r="AO118" s="37" t="n"/>
      <c r="AP118" s="37" t="n"/>
      <c r="AQ118" s="37" t="n"/>
      <c r="AR118" s="37" t="n"/>
      <c r="AS118" s="37" t="n"/>
      <c r="AT118" s="38">
        <f>SUM(H118:AL118)</f>
        <v/>
      </c>
      <c r="AU118" s="37" t="n"/>
      <c r="AV118" s="38">
        <f>SUM(I118,J118,O118,P118,Q118,W118,X118,AD118,AE118,AK118,AL118)</f>
        <v/>
      </c>
      <c r="AW118" s="37" t="n"/>
    </row>
    <row r="119" spans="1:49">
      <c r="A119" s="37" t="n">
        <v>113</v>
      </c>
      <c r="B119" s="37" t="s">
        <v>99</v>
      </c>
      <c r="C119" s="37" t="s">
        <v>74</v>
      </c>
      <c r="D119" s="37" t="s">
        <v>100</v>
      </c>
      <c r="E119" s="37" t="s">
        <v>79</v>
      </c>
      <c r="F119" s="37" t="s">
        <v>32</v>
      </c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  <c r="AA119" s="37" t="n"/>
      <c r="AB119" s="37" t="n"/>
      <c r="AC119" s="37" t="n"/>
      <c r="AD119" s="37" t="n"/>
      <c r="AE119" s="37" t="n"/>
      <c r="AF119" s="37" t="n"/>
      <c r="AG119" s="37" t="n"/>
      <c r="AH119" s="37" t="n"/>
      <c r="AI119" s="37" t="n"/>
      <c r="AJ119" s="37" t="n"/>
      <c r="AK119" s="37" t="n"/>
      <c r="AL119" s="37" t="n"/>
      <c r="AM119" s="38">
        <f>COUNT(H119:AL119)</f>
        <v/>
      </c>
      <c r="AN119" s="37" t="n"/>
      <c r="AO119" s="37" t="n"/>
      <c r="AP119" s="37" t="n"/>
      <c r="AQ119" s="37" t="n"/>
      <c r="AR119" s="37" t="n"/>
      <c r="AS119" s="37" t="n"/>
      <c r="AT119" s="38">
        <f>SUM(H119:AL119)</f>
        <v/>
      </c>
      <c r="AU119" s="37" t="n"/>
      <c r="AV119" s="38">
        <f>SUM(I119,J119,O119,P119,Q119,W119,X119,AD119,AE119,AK119,AL119)</f>
        <v/>
      </c>
      <c r="AW119" s="37" t="n"/>
    </row>
    <row r="120" spans="1:49">
      <c r="A120" s="37" t="n">
        <v>114</v>
      </c>
      <c r="B120" s="37" t="s">
        <v>99</v>
      </c>
      <c r="C120" s="37" t="s">
        <v>74</v>
      </c>
      <c r="D120" s="37" t="s">
        <v>100</v>
      </c>
      <c r="E120" s="37" t="s">
        <v>76</v>
      </c>
      <c r="F120" s="37" t="s">
        <v>32</v>
      </c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  <c r="AA120" s="37" t="n"/>
      <c r="AB120" s="37" t="n"/>
      <c r="AC120" s="37" t="n"/>
      <c r="AD120" s="37" t="n"/>
      <c r="AE120" s="37" t="n"/>
      <c r="AF120" s="37" t="n"/>
      <c r="AG120" s="37" t="n"/>
      <c r="AH120" s="37" t="n"/>
      <c r="AI120" s="37" t="n"/>
      <c r="AJ120" s="37" t="n"/>
      <c r="AK120" s="37" t="n"/>
      <c r="AL120" s="37" t="n"/>
      <c r="AM120" s="38">
        <f>COUNT(H120:AL120)</f>
        <v/>
      </c>
      <c r="AN120" s="37" t="n"/>
      <c r="AO120" s="37" t="n"/>
      <c r="AP120" s="37" t="n"/>
      <c r="AQ120" s="37" t="n"/>
      <c r="AR120" s="37" t="n"/>
      <c r="AS120" s="37" t="n"/>
      <c r="AT120" s="38">
        <f>SUM(H120:AL120)</f>
        <v/>
      </c>
      <c r="AU120" s="37" t="n"/>
      <c r="AV120" s="38">
        <f>SUM(I120,J120,O120,P120,Q120,W120,X120,AD120,AE120,AK120,AL120)</f>
        <v/>
      </c>
      <c r="AW120" s="37" t="n"/>
    </row>
    <row r="121" spans="1:49">
      <c r="A121" s="37" t="n">
        <v>115</v>
      </c>
      <c r="B121" s="37" t="s">
        <v>99</v>
      </c>
      <c r="C121" s="37" t="s">
        <v>74</v>
      </c>
      <c r="D121" s="37" t="s">
        <v>100</v>
      </c>
      <c r="E121" s="37" t="s">
        <v>81</v>
      </c>
      <c r="F121" s="37" t="s">
        <v>32</v>
      </c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37" t="n"/>
      <c r="AG121" s="37" t="n"/>
      <c r="AH121" s="37" t="n"/>
      <c r="AI121" s="37" t="n"/>
      <c r="AJ121" s="37" t="n"/>
      <c r="AK121" s="37" t="n"/>
      <c r="AL121" s="37" t="n"/>
      <c r="AM121" s="38">
        <f>COUNT(H121:AL121)</f>
        <v/>
      </c>
      <c r="AN121" s="37" t="n"/>
      <c r="AO121" s="37" t="n"/>
      <c r="AP121" s="37" t="n"/>
      <c r="AQ121" s="37" t="n"/>
      <c r="AR121" s="37" t="n"/>
      <c r="AS121" s="37" t="n"/>
      <c r="AT121" s="38">
        <f>SUM(H121:AL121)</f>
        <v/>
      </c>
      <c r="AU121" s="37" t="n"/>
      <c r="AV121" s="38">
        <f>SUM(I121,J121,O121,P121,Q121,W121,X121,AD121,AE121,AK121,AL121)</f>
        <v/>
      </c>
      <c r="AW121" s="37" t="n"/>
    </row>
    <row r="122" spans="1:49">
      <c r="A122" s="37" t="n">
        <v>116</v>
      </c>
      <c r="B122" s="37" t="s">
        <v>99</v>
      </c>
      <c r="C122" s="37" t="s">
        <v>74</v>
      </c>
      <c r="D122" s="37" t="s">
        <v>100</v>
      </c>
      <c r="E122" s="37" t="s">
        <v>88</v>
      </c>
      <c r="F122" s="37" t="s">
        <v>32</v>
      </c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37" t="n"/>
      <c r="AG122" s="37" t="n"/>
      <c r="AH122" s="37" t="n"/>
      <c r="AI122" s="37" t="n"/>
      <c r="AJ122" s="37" t="n"/>
      <c r="AK122" s="37" t="n"/>
      <c r="AL122" s="37" t="n"/>
      <c r="AM122" s="38">
        <f>COUNT(H122:AL122)</f>
        <v/>
      </c>
      <c r="AN122" s="37" t="n"/>
      <c r="AO122" s="37" t="n"/>
      <c r="AP122" s="37" t="n"/>
      <c r="AQ122" s="37" t="n"/>
      <c r="AR122" s="37" t="n"/>
      <c r="AS122" s="37" t="n"/>
      <c r="AT122" s="38">
        <f>SUM(H122:AL122)</f>
        <v/>
      </c>
      <c r="AU122" s="37" t="n"/>
      <c r="AV122" s="38">
        <f>SUM(I122,J122,O122,P122,Q122,W122,X122,AD122,AE122,AK122,AL122)</f>
        <v/>
      </c>
      <c r="AW122" s="37" t="n"/>
    </row>
    <row r="123" spans="1:49">
      <c r="A123" s="37" t="n">
        <v>117</v>
      </c>
      <c r="B123" s="37" t="s">
        <v>99</v>
      </c>
      <c r="C123" s="37" t="s">
        <v>74</v>
      </c>
      <c r="D123" s="37" t="s">
        <v>100</v>
      </c>
      <c r="E123" s="37" t="s">
        <v>56</v>
      </c>
      <c r="F123" s="37" t="s">
        <v>32</v>
      </c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37" t="n"/>
      <c r="AG123" s="37" t="n"/>
      <c r="AH123" s="37" t="n"/>
      <c r="AI123" s="37" t="n"/>
      <c r="AJ123" s="37" t="n"/>
      <c r="AK123" s="37" t="n"/>
      <c r="AL123" s="37" t="n"/>
      <c r="AM123" s="38">
        <f>COUNT(H123:AL123)</f>
        <v/>
      </c>
      <c r="AN123" s="37" t="n"/>
      <c r="AO123" s="37" t="n"/>
      <c r="AP123" s="37" t="n"/>
      <c r="AQ123" s="37" t="n"/>
      <c r="AR123" s="37" t="n"/>
      <c r="AS123" s="37" t="n"/>
      <c r="AT123" s="38">
        <f>SUM(H123:AL123)</f>
        <v/>
      </c>
      <c r="AU123" s="37" t="n"/>
      <c r="AV123" s="38">
        <f>SUM(I123,J123,O123,P123,Q123,W123,X123,AD123,AE123,AK123,AL123)</f>
        <v/>
      </c>
      <c r="AW123" s="37" t="n"/>
    </row>
    <row r="124" spans="1:49">
      <c r="A124" s="37" t="n">
        <v>118</v>
      </c>
      <c r="B124" s="37" t="s">
        <v>99</v>
      </c>
      <c r="C124" s="37" t="s">
        <v>74</v>
      </c>
      <c r="D124" s="37" t="s">
        <v>100</v>
      </c>
      <c r="E124" s="37" t="s">
        <v>61</v>
      </c>
      <c r="F124" s="37" t="s">
        <v>32</v>
      </c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37" t="n"/>
      <c r="AG124" s="37" t="n"/>
      <c r="AH124" s="37" t="n"/>
      <c r="AI124" s="37" t="n"/>
      <c r="AJ124" s="37" t="n"/>
      <c r="AK124" s="37" t="n"/>
      <c r="AL124" s="37" t="n"/>
      <c r="AM124" s="38">
        <f>COUNT(H124:AL124)</f>
        <v/>
      </c>
      <c r="AN124" s="37" t="n"/>
      <c r="AO124" s="37" t="n"/>
      <c r="AP124" s="37" t="n"/>
      <c r="AQ124" s="37" t="n"/>
      <c r="AR124" s="37" t="n"/>
      <c r="AS124" s="37" t="n"/>
      <c r="AT124" s="38">
        <f>SUM(H124:AL124)</f>
        <v/>
      </c>
      <c r="AU124" s="37" t="n"/>
      <c r="AV124" s="38">
        <f>SUM(I124,J124,O124,P124,Q124,W124,X124,AD124,AE124,AK124,AL124)</f>
        <v/>
      </c>
      <c r="AW124" s="37" t="n"/>
    </row>
    <row r="125" spans="1:49">
      <c r="A125" s="39" t="n">
        <v>119</v>
      </c>
      <c r="B125" s="39" t="s">
        <v>99</v>
      </c>
      <c r="C125" s="39" t="s">
        <v>74</v>
      </c>
      <c r="D125" s="39" t="s">
        <v>100</v>
      </c>
      <c r="E125" s="39" t="s">
        <v>33</v>
      </c>
      <c r="F125" s="39" t="n"/>
      <c r="G125" s="39" t="n"/>
      <c r="H125" s="39" t="n">
        <v>8</v>
      </c>
      <c r="I125" s="39" t="n">
        <v>0</v>
      </c>
      <c r="J125" s="39" t="n">
        <v>0</v>
      </c>
      <c r="K125" s="39" t="n">
        <v>8</v>
      </c>
      <c r="L125" s="39" t="n">
        <v>8</v>
      </c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  <c r="AB125" s="39" t="n"/>
      <c r="AC125" s="39" t="n"/>
      <c r="AD125" s="39" t="n"/>
      <c r="AE125" s="39" t="n"/>
      <c r="AF125" s="39" t="n"/>
      <c r="AG125" s="39" t="n"/>
      <c r="AH125" s="39" t="n"/>
      <c r="AI125" s="39" t="n"/>
      <c r="AJ125" s="39" t="n"/>
      <c r="AK125" s="39" t="n"/>
      <c r="AL125" s="39" t="n"/>
      <c r="AM125" s="39">
        <f>COUNT(IF(SUM(H113,H123,H119,H121,H124,H116,H115,H114,H122,H118,H120,H117)&gt;0,1,"FALSE"),IF(SUM(I118,I116,I122,I120,I114,I117,I115,I113,I121,I123,I124,I119)&gt;0,1,"FALSE"),IF(SUM(J117,J122,J124,J123,J119,J114,J115,J121,J120,J118,J113,J116)&gt;0,1,"FALSE"),IF(SUM(K113,K121,K122,K120,K124,K117,K119,K116,K118,K115,K123,K114)&gt;0,1,"FALSE"),IF(SUM(L116,L115,L121,L122,L113,L119,L117,L114,L118,L120,L123,L124)&gt;0,1,"FALSE"))</f>
        <v/>
      </c>
      <c r="AN125" s="39" t="n"/>
      <c r="AO125" s="39">
        <f>MAX(AO113:AO124)</f>
        <v/>
      </c>
      <c r="AP125" s="39">
        <f>MAX(AP113:AP124)</f>
        <v/>
      </c>
      <c r="AQ125" s="39">
        <f>MAX(AQ113:AQ124)</f>
        <v/>
      </c>
      <c r="AR125" s="39">
        <f>MAX(AR113:AR124)</f>
        <v/>
      </c>
      <c r="AS125" s="39">
        <f>SUM(AS113:AS124)</f>
        <v/>
      </c>
      <c r="AT125" s="39">
        <f>SUM(AT113:AT124)</f>
        <v/>
      </c>
      <c r="AU125" s="39">
        <f>SUM(AU113:AU124)</f>
        <v/>
      </c>
      <c r="AV125" s="39">
        <f>SUM(AV113:AV124)</f>
        <v/>
      </c>
      <c r="AW125" s="39">
        <f>SUM(AW113:AW124)</f>
        <v/>
      </c>
    </row>
    <row r="126" spans="1:49">
      <c r="A126" s="37" t="n">
        <v>120</v>
      </c>
      <c r="B126" s="37" t="s">
        <v>101</v>
      </c>
      <c r="C126" s="37" t="s">
        <v>74</v>
      </c>
      <c r="D126" s="37" t="s">
        <v>72</v>
      </c>
      <c r="E126" s="37" t="s">
        <v>43</v>
      </c>
      <c r="F126" s="37" t="s">
        <v>32</v>
      </c>
      <c r="G126" s="37" t="n"/>
      <c r="H126" s="37" t="n">
        <v>5.63333</v>
      </c>
      <c r="I126" s="37" t="s">
        <v>7</v>
      </c>
      <c r="J126" s="37" t="s">
        <v>7</v>
      </c>
      <c r="K126" s="37" t="n"/>
      <c r="L126" s="37" t="n"/>
      <c r="M126" s="37" t="n"/>
      <c r="N126" s="37" t="n"/>
      <c r="O126" s="37" t="s">
        <v>7</v>
      </c>
      <c r="P126" s="37" t="s">
        <v>7</v>
      </c>
      <c r="Q126" s="37" t="s">
        <v>7</v>
      </c>
      <c r="R126" s="37" t="n">
        <v>8</v>
      </c>
      <c r="S126" s="37" t="n"/>
      <c r="T126" s="37" t="n"/>
      <c r="U126" s="37" t="n"/>
      <c r="V126" s="37" t="n"/>
      <c r="W126" s="37" t="s">
        <v>7</v>
      </c>
      <c r="X126" s="37" t="s">
        <v>7</v>
      </c>
      <c r="Y126" s="37" t="n">
        <v>1.05</v>
      </c>
      <c r="Z126" s="37" t="n"/>
      <c r="AA126" s="37" t="n"/>
      <c r="AB126" s="37" t="n"/>
      <c r="AC126" s="37" t="n"/>
      <c r="AD126" s="37" t="s">
        <v>7</v>
      </c>
      <c r="AE126" s="37" t="s">
        <v>7</v>
      </c>
      <c r="AF126" s="37" t="n"/>
      <c r="AG126" s="37" t="n"/>
      <c r="AH126" s="37" t="n"/>
      <c r="AI126" s="37" t="n"/>
      <c r="AJ126" s="37" t="n"/>
      <c r="AK126" s="37" t="s">
        <v>7</v>
      </c>
      <c r="AL126" s="37" t="s">
        <v>7</v>
      </c>
      <c r="AM126" s="38">
        <f>COUNT(H126:AL126)</f>
        <v/>
      </c>
      <c r="AN126" s="37" t="n"/>
      <c r="AO126" s="38">
        <f>COUNTIF(H126:AL126,"О")</f>
        <v/>
      </c>
      <c r="AP126" s="38">
        <f>COUNTIF(H126:AL126,"От")</f>
        <v/>
      </c>
      <c r="AQ126" s="38">
        <f>COUNTIF(H126:AL126,"Б")</f>
        <v/>
      </c>
      <c r="AR126" s="38">
        <f>COUNTIF(H126:AL126,"Н")</f>
        <v/>
      </c>
      <c r="AS126" s="37" t="n"/>
      <c r="AT126" s="38">
        <f>SUM(H126:AL126)</f>
        <v/>
      </c>
      <c r="AU126" s="37" t="n"/>
      <c r="AV126" s="38">
        <f>SUM(I126,J126,O126,P126,Q126,W126,X126,AD126,AE126,AK126,AL126)</f>
        <v/>
      </c>
      <c r="AW126" s="37" t="n"/>
    </row>
    <row r="127" spans="1:49">
      <c r="A127" s="37" t="n">
        <v>121</v>
      </c>
      <c r="B127" s="37" t="s">
        <v>101</v>
      </c>
      <c r="C127" s="37" t="s">
        <v>74</v>
      </c>
      <c r="D127" s="37" t="s">
        <v>72</v>
      </c>
      <c r="E127" s="37" t="s">
        <v>90</v>
      </c>
      <c r="F127" s="37" t="s">
        <v>32</v>
      </c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37" t="n"/>
      <c r="AG127" s="37" t="n"/>
      <c r="AH127" s="37" t="n"/>
      <c r="AI127" s="37" t="n"/>
      <c r="AJ127" s="37" t="n"/>
      <c r="AK127" s="37" t="n"/>
      <c r="AL127" s="37" t="n"/>
      <c r="AM127" s="38">
        <f>COUNT(H127:AL127)</f>
        <v/>
      </c>
      <c r="AN127" s="37" t="n"/>
      <c r="AO127" s="37" t="n"/>
      <c r="AP127" s="37" t="n"/>
      <c r="AQ127" s="37" t="n"/>
      <c r="AR127" s="37" t="n"/>
      <c r="AS127" s="37" t="n"/>
      <c r="AT127" s="38">
        <f>SUM(H127:AL127)</f>
        <v/>
      </c>
      <c r="AU127" s="37" t="n"/>
      <c r="AV127" s="38">
        <f>SUM(I127,J127,O127,P127,Q127,W127,X127,AD127,AE127,AK127,AL127)</f>
        <v/>
      </c>
      <c r="AW127" s="37" t="n"/>
    </row>
    <row r="128" spans="1:49" ht="15.75" customHeight="1" s="55">
      <c r="A128" s="37" t="n">
        <v>122</v>
      </c>
      <c r="B128" s="37" t="s">
        <v>101</v>
      </c>
      <c r="C128" s="37" t="s">
        <v>74</v>
      </c>
      <c r="D128" s="37" t="s">
        <v>72</v>
      </c>
      <c r="E128" s="37" t="s">
        <v>65</v>
      </c>
      <c r="F128" s="37" t="s">
        <v>32</v>
      </c>
      <c r="G128" s="37" t="n"/>
      <c r="H128" s="37" t="n"/>
      <c r="I128" s="37" t="n"/>
      <c r="J128" s="37" t="n"/>
      <c r="K128" s="40" t="n">
        <v>8</v>
      </c>
      <c r="L128" s="40" t="n">
        <v>8</v>
      </c>
      <c r="M128" s="40" t="n">
        <v>2.55135</v>
      </c>
      <c r="N128" s="37" t="n"/>
      <c r="O128" s="37" t="n"/>
      <c r="P128" s="37" t="n"/>
      <c r="Q128" s="37" t="n"/>
      <c r="R128" s="37" t="n"/>
      <c r="S128" s="40" t="n">
        <v>8</v>
      </c>
      <c r="T128" s="40" t="n">
        <v>8</v>
      </c>
      <c r="U128" s="40" t="n">
        <v>2.29167</v>
      </c>
      <c r="V128" s="40" t="n">
        <v>5.22747</v>
      </c>
      <c r="W128" s="37" t="n"/>
      <c r="X128" s="37" t="n"/>
      <c r="Y128" s="40" t="n">
        <v>6.95</v>
      </c>
      <c r="Z128" s="37" t="n"/>
      <c r="AA128" s="37" t="n"/>
      <c r="AB128" s="37" t="n"/>
      <c r="AC128" s="37" t="n"/>
      <c r="AD128" s="37" t="n"/>
      <c r="AE128" s="37" t="n"/>
      <c r="AF128" s="40" t="n">
        <v>8</v>
      </c>
      <c r="AG128" s="40" t="n">
        <v>8</v>
      </c>
      <c r="AH128" s="40" t="n">
        <v>6.91221</v>
      </c>
      <c r="AI128" s="40" t="n">
        <v>1.55696</v>
      </c>
      <c r="AJ128" s="40" t="n">
        <v>8</v>
      </c>
      <c r="AK128" s="37" t="n"/>
      <c r="AL128" s="37" t="n"/>
      <c r="AM128" s="38">
        <f>COUNT(H128:AL128)</f>
        <v/>
      </c>
      <c r="AN128" s="37" t="n"/>
      <c r="AO128" s="37" t="n"/>
      <c r="AP128" s="37" t="n"/>
      <c r="AQ128" s="37" t="n"/>
      <c r="AR128" s="37" t="n"/>
      <c r="AS128" s="37" t="n"/>
      <c r="AT128" s="38">
        <f>SUM(H128:AL128)</f>
        <v/>
      </c>
      <c r="AU128" s="37" t="n"/>
      <c r="AV128" s="38">
        <f>SUM(I128,J128,O128,P128,Q128,W128,X128,AD128,AE128,AK128,AL128)</f>
        <v/>
      </c>
      <c r="AW128" s="37" t="n"/>
    </row>
    <row r="129" spans="1:49" ht="15.75" customHeight="1" s="55">
      <c r="A129" s="37" t="n">
        <v>123</v>
      </c>
      <c r="B129" s="37" t="s">
        <v>101</v>
      </c>
      <c r="C129" s="37" t="s">
        <v>74</v>
      </c>
      <c r="D129" s="37" t="s">
        <v>72</v>
      </c>
      <c r="E129" s="37" t="s">
        <v>86</v>
      </c>
      <c r="F129" s="37" t="s">
        <v>32</v>
      </c>
      <c r="G129" s="37" t="n"/>
      <c r="H129" s="37" t="n"/>
      <c r="I129" s="37" t="n"/>
      <c r="J129" s="37" t="n"/>
      <c r="K129" s="37" t="n"/>
      <c r="L129" s="37" t="n"/>
      <c r="M129" s="40" t="n">
        <v>5.44865</v>
      </c>
      <c r="N129" s="40" t="n">
        <v>7</v>
      </c>
      <c r="O129" s="37" t="n"/>
      <c r="P129" s="37" t="n"/>
      <c r="Q129" s="37" t="n"/>
      <c r="R129" s="37" t="n"/>
      <c r="S129" s="37" t="n"/>
      <c r="T129" s="37" t="n"/>
      <c r="U129" s="37" t="n"/>
      <c r="V129" s="40" t="n">
        <v>2.77253</v>
      </c>
      <c r="W129" s="37" t="n"/>
      <c r="X129" s="37" t="n"/>
      <c r="Y129" s="37" t="n"/>
      <c r="Z129" s="37" t="n"/>
      <c r="AA129" s="37" t="n"/>
      <c r="AB129" s="37" t="n"/>
      <c r="AC129" s="37" t="n"/>
      <c r="AD129" s="37" t="n"/>
      <c r="AE129" s="37" t="n"/>
      <c r="AF129" s="37" t="n"/>
      <c r="AG129" s="37" t="n"/>
      <c r="AH129" s="40" t="n">
        <v>1.08779</v>
      </c>
      <c r="AI129" s="40" t="n">
        <v>0.83544</v>
      </c>
      <c r="AJ129" s="37" t="n"/>
      <c r="AK129" s="37" t="n"/>
      <c r="AL129" s="37" t="n"/>
      <c r="AM129" s="38">
        <f>COUNT(H129:AL129)</f>
        <v/>
      </c>
      <c r="AN129" s="37" t="n"/>
      <c r="AO129" s="37" t="n"/>
      <c r="AP129" s="37" t="n"/>
      <c r="AQ129" s="37" t="n"/>
      <c r="AR129" s="37" t="n"/>
      <c r="AS129" s="37" t="n"/>
      <c r="AT129" s="38">
        <f>SUM(H129:AL129)</f>
        <v/>
      </c>
      <c r="AU129" s="37" t="n"/>
      <c r="AV129" s="38">
        <f>SUM(I129,J129,O129,P129,Q129,W129,X129,AD129,AE129,AK129,AL129)</f>
        <v/>
      </c>
      <c r="AW129" s="37" t="n"/>
    </row>
    <row r="130" spans="1:49" ht="15.75" customHeight="1" s="55">
      <c r="A130" s="37" t="n">
        <v>124</v>
      </c>
      <c r="B130" s="37" t="s">
        <v>101</v>
      </c>
      <c r="C130" s="37" t="s">
        <v>74</v>
      </c>
      <c r="D130" s="37" t="s">
        <v>72</v>
      </c>
      <c r="E130" s="37" t="s">
        <v>87</v>
      </c>
      <c r="F130" s="37" t="s">
        <v>32</v>
      </c>
      <c r="G130" s="37" t="n"/>
      <c r="H130" s="40" t="n">
        <v>2.36667</v>
      </c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7" t="n"/>
      <c r="AA130" s="37" t="n"/>
      <c r="AB130" s="37" t="n"/>
      <c r="AC130" s="37" t="n"/>
      <c r="AD130" s="37" t="n"/>
      <c r="AE130" s="37" t="n"/>
      <c r="AF130" s="37" t="n"/>
      <c r="AG130" s="37" t="n"/>
      <c r="AH130" s="37" t="n"/>
      <c r="AI130" s="37" t="n"/>
      <c r="AJ130" s="37" t="n"/>
      <c r="AK130" s="37" t="n"/>
      <c r="AL130" s="37" t="n"/>
      <c r="AM130" s="38">
        <f>COUNT(H130:AL130)</f>
        <v/>
      </c>
      <c r="AN130" s="37" t="n"/>
      <c r="AO130" s="37" t="n"/>
      <c r="AP130" s="37" t="n"/>
      <c r="AQ130" s="37" t="n"/>
      <c r="AR130" s="37" t="n"/>
      <c r="AS130" s="37" t="n"/>
      <c r="AT130" s="38">
        <f>SUM(H130:AL130)</f>
        <v/>
      </c>
      <c r="AU130" s="37" t="n"/>
      <c r="AV130" s="38">
        <f>SUM(I130,J130,O130,P130,Q130,W130,X130,AD130,AE130,AK130,AL130)</f>
        <v/>
      </c>
      <c r="AW130" s="37" t="n"/>
    </row>
    <row r="131" spans="1:49">
      <c r="A131" s="37" t="n">
        <v>125</v>
      </c>
      <c r="B131" s="37" t="s">
        <v>101</v>
      </c>
      <c r="C131" s="37" t="s">
        <v>74</v>
      </c>
      <c r="D131" s="37" t="s">
        <v>72</v>
      </c>
      <c r="E131" s="37" t="s">
        <v>83</v>
      </c>
      <c r="F131" s="37" t="s">
        <v>32</v>
      </c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7" t="n"/>
      <c r="AA131" s="37" t="n"/>
      <c r="AB131" s="37" t="n"/>
      <c r="AC131" s="37" t="n"/>
      <c r="AD131" s="37" t="n"/>
      <c r="AE131" s="37" t="n"/>
      <c r="AF131" s="37" t="n"/>
      <c r="AG131" s="37" t="n"/>
      <c r="AH131" s="37" t="n"/>
      <c r="AI131" s="37" t="n"/>
      <c r="AJ131" s="37" t="n"/>
      <c r="AK131" s="37" t="n"/>
      <c r="AL131" s="37" t="n"/>
      <c r="AM131" s="38">
        <f>COUNT(H131:AL131)</f>
        <v/>
      </c>
      <c r="AN131" s="37" t="n"/>
      <c r="AO131" s="37" t="n"/>
      <c r="AP131" s="37" t="n"/>
      <c r="AQ131" s="37" t="n"/>
      <c r="AR131" s="37" t="n"/>
      <c r="AS131" s="37" t="n"/>
      <c r="AT131" s="38">
        <f>SUM(H131:AL131)</f>
        <v/>
      </c>
      <c r="AU131" s="37" t="n"/>
      <c r="AV131" s="38">
        <f>SUM(I131,J131,O131,P131,Q131,W131,X131,AD131,AE131,AK131,AL131)</f>
        <v/>
      </c>
      <c r="AW131" s="37" t="n"/>
    </row>
    <row r="132" spans="1:49">
      <c r="A132" s="37" t="n">
        <v>126</v>
      </c>
      <c r="B132" s="37" t="s">
        <v>101</v>
      </c>
      <c r="C132" s="37" t="s">
        <v>74</v>
      </c>
      <c r="D132" s="37" t="s">
        <v>72</v>
      </c>
      <c r="E132" s="37" t="s">
        <v>79</v>
      </c>
      <c r="F132" s="37" t="s">
        <v>32</v>
      </c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7" t="n"/>
      <c r="AA132" s="37" t="n"/>
      <c r="AB132" s="37" t="n"/>
      <c r="AC132" s="37" t="n"/>
      <c r="AD132" s="37" t="n"/>
      <c r="AE132" s="37" t="n"/>
      <c r="AF132" s="37" t="n"/>
      <c r="AG132" s="37" t="n"/>
      <c r="AH132" s="37" t="n"/>
      <c r="AI132" s="37" t="n"/>
      <c r="AJ132" s="37" t="n"/>
      <c r="AK132" s="37" t="n"/>
      <c r="AL132" s="37" t="n"/>
      <c r="AM132" s="38">
        <f>COUNT(H132:AL132)</f>
        <v/>
      </c>
      <c r="AN132" s="37" t="n"/>
      <c r="AO132" s="37" t="n"/>
      <c r="AP132" s="37" t="n"/>
      <c r="AQ132" s="37" t="n"/>
      <c r="AR132" s="37" t="n"/>
      <c r="AS132" s="37" t="n"/>
      <c r="AT132" s="38">
        <f>SUM(H132:AL132)</f>
        <v/>
      </c>
      <c r="AU132" s="37" t="n"/>
      <c r="AV132" s="38">
        <f>SUM(I132,J132,O132,P132,Q132,W132,X132,AD132,AE132,AK132,AL132)</f>
        <v/>
      </c>
      <c r="AW132" s="37" t="n"/>
    </row>
    <row r="133" spans="1:49" ht="15.75" customHeight="1" s="55">
      <c r="A133" s="37" t="n">
        <v>127</v>
      </c>
      <c r="B133" s="37" t="s">
        <v>101</v>
      </c>
      <c r="C133" s="37" t="s">
        <v>74</v>
      </c>
      <c r="D133" s="37" t="s">
        <v>72</v>
      </c>
      <c r="E133" s="37" t="s">
        <v>80</v>
      </c>
      <c r="F133" s="37" t="s">
        <v>32</v>
      </c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40" t="n">
        <v>5.70833</v>
      </c>
      <c r="V133" s="37" t="n"/>
      <c r="W133" s="37" t="n"/>
      <c r="X133" s="37" t="n"/>
      <c r="Y133" s="37" t="n"/>
      <c r="Z133" s="37" t="n"/>
      <c r="AA133" s="37" t="n"/>
      <c r="AB133" s="37" t="n"/>
      <c r="AC133" s="37" t="n"/>
      <c r="AD133" s="37" t="n"/>
      <c r="AE133" s="37" t="n"/>
      <c r="AF133" s="37" t="n"/>
      <c r="AG133" s="37" t="n"/>
      <c r="AH133" s="37" t="n"/>
      <c r="AI133" s="40" t="n">
        <v>5.60759</v>
      </c>
      <c r="AJ133" s="37" t="n"/>
      <c r="AK133" s="37" t="n"/>
      <c r="AL133" s="37" t="n"/>
      <c r="AM133" s="38">
        <f>COUNT(H133:AL133)</f>
        <v/>
      </c>
      <c r="AN133" s="37" t="n"/>
      <c r="AO133" s="37" t="n"/>
      <c r="AP133" s="37" t="n"/>
      <c r="AQ133" s="37" t="n"/>
      <c r="AR133" s="37" t="n"/>
      <c r="AS133" s="37" t="n"/>
      <c r="AT133" s="38">
        <f>SUM(H133:AL133)</f>
        <v/>
      </c>
      <c r="AU133" s="37" t="n"/>
      <c r="AV133" s="38">
        <f>SUM(I133,J133,O133,P133,Q133,W133,X133,AD133,AE133,AK133,AL133)</f>
        <v/>
      </c>
      <c r="AW133" s="37" t="n"/>
    </row>
    <row r="134" spans="1:49">
      <c r="A134" s="37" t="n">
        <v>128</v>
      </c>
      <c r="B134" s="37" t="s">
        <v>101</v>
      </c>
      <c r="C134" s="37" t="s">
        <v>74</v>
      </c>
      <c r="D134" s="37" t="s">
        <v>72</v>
      </c>
      <c r="E134" s="37" t="s">
        <v>76</v>
      </c>
      <c r="F134" s="37" t="s">
        <v>32</v>
      </c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7" t="n"/>
      <c r="AA134" s="37" t="n"/>
      <c r="AB134" s="37" t="n"/>
      <c r="AC134" s="37" t="n"/>
      <c r="AD134" s="37" t="n"/>
      <c r="AE134" s="37" t="n"/>
      <c r="AF134" s="37" t="n"/>
      <c r="AG134" s="37" t="n"/>
      <c r="AH134" s="37" t="n"/>
      <c r="AI134" s="37" t="n"/>
      <c r="AJ134" s="37" t="n"/>
      <c r="AK134" s="37" t="n"/>
      <c r="AL134" s="37" t="n"/>
      <c r="AM134" s="38">
        <f>COUNT(H134:AL134)</f>
        <v/>
      </c>
      <c r="AN134" s="37" t="n"/>
      <c r="AO134" s="37" t="n"/>
      <c r="AP134" s="37" t="n"/>
      <c r="AQ134" s="37" t="n"/>
      <c r="AR134" s="37" t="n"/>
      <c r="AS134" s="37" t="n"/>
      <c r="AT134" s="38">
        <f>SUM(H134:AL134)</f>
        <v/>
      </c>
      <c r="AU134" s="37" t="n"/>
      <c r="AV134" s="38">
        <f>SUM(I134,J134,O134,P134,Q134,W134,X134,AD134,AE134,AK134,AL134)</f>
        <v/>
      </c>
      <c r="AW134" s="37" t="n"/>
    </row>
    <row r="135" spans="1:49">
      <c r="A135" s="37" t="n">
        <v>129</v>
      </c>
      <c r="B135" s="37" t="s">
        <v>101</v>
      </c>
      <c r="C135" s="37" t="s">
        <v>74</v>
      </c>
      <c r="D135" s="37" t="s">
        <v>72</v>
      </c>
      <c r="E135" s="37" t="s">
        <v>81</v>
      </c>
      <c r="F135" s="37" t="s">
        <v>32</v>
      </c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  <c r="AA135" s="37" t="n"/>
      <c r="AB135" s="37" t="n"/>
      <c r="AC135" s="37" t="n"/>
      <c r="AD135" s="37" t="n"/>
      <c r="AE135" s="37" t="n"/>
      <c r="AF135" s="37" t="n"/>
      <c r="AG135" s="37" t="n"/>
      <c r="AH135" s="37" t="n"/>
      <c r="AI135" s="37" t="n"/>
      <c r="AJ135" s="37" t="n"/>
      <c r="AK135" s="37" t="n"/>
      <c r="AL135" s="37" t="n"/>
      <c r="AM135" s="38">
        <f>COUNT(H135:AL135)</f>
        <v/>
      </c>
      <c r="AN135" s="37" t="n"/>
      <c r="AO135" s="37" t="n"/>
      <c r="AP135" s="37" t="n"/>
      <c r="AQ135" s="37" t="n"/>
      <c r="AR135" s="37" t="n"/>
      <c r="AS135" s="37" t="n"/>
      <c r="AT135" s="38">
        <f>SUM(H135:AL135)</f>
        <v/>
      </c>
      <c r="AU135" s="37" t="n"/>
      <c r="AV135" s="38">
        <f>SUM(I135,J135,O135,P135,Q135,W135,X135,AD135,AE135,AK135,AL135)</f>
        <v/>
      </c>
      <c r="AW135" s="37" t="n"/>
    </row>
    <row r="136" spans="1:49">
      <c r="A136" s="37" t="n">
        <v>130</v>
      </c>
      <c r="B136" s="37" t="s">
        <v>101</v>
      </c>
      <c r="C136" s="37" t="s">
        <v>74</v>
      </c>
      <c r="D136" s="37" t="s">
        <v>72</v>
      </c>
      <c r="E136" s="37" t="s">
        <v>88</v>
      </c>
      <c r="F136" s="37" t="s">
        <v>32</v>
      </c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7" t="n"/>
      <c r="AA136" s="37" t="n"/>
      <c r="AB136" s="37" t="n"/>
      <c r="AC136" s="37" t="n"/>
      <c r="AD136" s="37" t="n"/>
      <c r="AE136" s="37" t="n"/>
      <c r="AF136" s="37" t="n"/>
      <c r="AG136" s="37" t="n"/>
      <c r="AH136" s="37" t="n"/>
      <c r="AI136" s="37" t="n"/>
      <c r="AJ136" s="37" t="n"/>
      <c r="AK136" s="37" t="n"/>
      <c r="AL136" s="37" t="n"/>
      <c r="AM136" s="38">
        <f>COUNT(H136:AL136)</f>
        <v/>
      </c>
      <c r="AN136" s="37" t="n"/>
      <c r="AO136" s="37" t="n"/>
      <c r="AP136" s="37" t="n"/>
      <c r="AQ136" s="37" t="n"/>
      <c r="AR136" s="37" t="n"/>
      <c r="AS136" s="37" t="n"/>
      <c r="AT136" s="38">
        <f>SUM(H136:AL136)</f>
        <v/>
      </c>
      <c r="AU136" s="37" t="n"/>
      <c r="AV136" s="38">
        <f>SUM(I136,J136,O136,P136,Q136,W136,X136,AD136,AE136,AK136,AL136)</f>
        <v/>
      </c>
      <c r="AW136" s="37" t="n"/>
    </row>
    <row r="137" spans="1:49">
      <c r="A137" s="37" t="n">
        <v>131</v>
      </c>
      <c r="B137" s="37" t="s">
        <v>101</v>
      </c>
      <c r="C137" s="37" t="s">
        <v>74</v>
      </c>
      <c r="D137" s="37" t="s">
        <v>72</v>
      </c>
      <c r="E137" s="37" t="s">
        <v>56</v>
      </c>
      <c r="F137" s="37" t="s">
        <v>32</v>
      </c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7" t="n"/>
      <c r="AA137" s="37" t="n"/>
      <c r="AB137" s="37" t="n"/>
      <c r="AC137" s="37" t="n"/>
      <c r="AD137" s="37" t="n"/>
      <c r="AE137" s="37" t="n"/>
      <c r="AF137" s="37" t="n"/>
      <c r="AG137" s="37" t="n"/>
      <c r="AH137" s="37" t="n"/>
      <c r="AI137" s="37" t="n"/>
      <c r="AJ137" s="37" t="n"/>
      <c r="AK137" s="37" t="n"/>
      <c r="AL137" s="37" t="n"/>
      <c r="AM137" s="38">
        <f>COUNT(H137:AL137)</f>
        <v/>
      </c>
      <c r="AN137" s="37" t="n"/>
      <c r="AO137" s="37" t="n"/>
      <c r="AP137" s="37" t="n"/>
      <c r="AQ137" s="37" t="n"/>
      <c r="AR137" s="37" t="n"/>
      <c r="AS137" s="37" t="n"/>
      <c r="AT137" s="38">
        <f>SUM(H137:AL137)</f>
        <v/>
      </c>
      <c r="AU137" s="37" t="n"/>
      <c r="AV137" s="38">
        <f>SUM(I137,J137,O137,P137,Q137,W137,X137,AD137,AE137,AK137,AL137)</f>
        <v/>
      </c>
      <c r="AW137" s="37" t="n"/>
    </row>
    <row r="138" spans="1:49">
      <c r="A138" s="37" t="n">
        <v>132</v>
      </c>
      <c r="B138" s="37" t="s">
        <v>101</v>
      </c>
      <c r="C138" s="37" t="s">
        <v>74</v>
      </c>
      <c r="D138" s="37" t="s">
        <v>72</v>
      </c>
      <c r="E138" s="37" t="s">
        <v>61</v>
      </c>
      <c r="F138" s="37" t="s">
        <v>32</v>
      </c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7" t="n"/>
      <c r="AA138" s="37" t="n"/>
      <c r="AB138" s="37" t="n"/>
      <c r="AC138" s="37" t="n"/>
      <c r="AD138" s="37" t="n"/>
      <c r="AE138" s="37" t="n"/>
      <c r="AF138" s="37" t="n"/>
      <c r="AG138" s="37" t="n"/>
      <c r="AH138" s="37" t="n"/>
      <c r="AI138" s="37" t="n"/>
      <c r="AJ138" s="37" t="n"/>
      <c r="AK138" s="37" t="n"/>
      <c r="AL138" s="37" t="n"/>
      <c r="AM138" s="38">
        <f>COUNT(H138:AL138)</f>
        <v/>
      </c>
      <c r="AN138" s="37" t="n"/>
      <c r="AO138" s="37" t="n"/>
      <c r="AP138" s="37" t="n"/>
      <c r="AQ138" s="37" t="n"/>
      <c r="AR138" s="37" t="n"/>
      <c r="AS138" s="37" t="n"/>
      <c r="AT138" s="38">
        <f>SUM(H138:AL138)</f>
        <v/>
      </c>
      <c r="AU138" s="37" t="n"/>
      <c r="AV138" s="38">
        <f>SUM(I138,J138,O138,P138,Q138,W138,X138,AD138,AE138,AK138,AL138)</f>
        <v/>
      </c>
      <c r="AW138" s="37" t="n"/>
    </row>
    <row r="139" spans="1:49">
      <c r="A139" s="37" t="n">
        <v>133</v>
      </c>
      <c r="B139" s="37" t="s">
        <v>101</v>
      </c>
      <c r="C139" s="37" t="s">
        <v>74</v>
      </c>
      <c r="D139" s="37" t="s">
        <v>72</v>
      </c>
      <c r="E139" s="37" t="s">
        <v>77</v>
      </c>
      <c r="F139" s="37" t="s">
        <v>32</v>
      </c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7" t="n"/>
      <c r="AA139" s="37" t="n"/>
      <c r="AB139" s="37" t="n"/>
      <c r="AC139" s="37" t="n"/>
      <c r="AD139" s="37" t="n"/>
      <c r="AE139" s="37" t="n"/>
      <c r="AF139" s="37" t="n"/>
      <c r="AG139" s="37" t="n"/>
      <c r="AH139" s="37" t="n"/>
      <c r="AI139" s="37" t="n"/>
      <c r="AJ139" s="37" t="n"/>
      <c r="AK139" s="37" t="n"/>
      <c r="AL139" s="37" t="n"/>
      <c r="AM139" s="38">
        <f>COUNT(H139:AL139)</f>
        <v/>
      </c>
      <c r="AN139" s="37" t="n"/>
      <c r="AO139" s="37" t="n"/>
      <c r="AP139" s="37" t="n"/>
      <c r="AQ139" s="37" t="n"/>
      <c r="AR139" s="37" t="n"/>
      <c r="AS139" s="37" t="n"/>
      <c r="AT139" s="38">
        <f>SUM(H139:AL139)</f>
        <v/>
      </c>
      <c r="AU139" s="37" t="n"/>
      <c r="AV139" s="38">
        <f>SUM(I139,J139,O139,P139,Q139,W139,X139,AD139,AE139,AK139,AL139)</f>
        <v/>
      </c>
      <c r="AW139" s="37" t="n"/>
    </row>
    <row r="140" spans="1:49">
      <c r="A140" s="37" t="n">
        <v>134</v>
      </c>
      <c r="B140" s="37" t="s">
        <v>101</v>
      </c>
      <c r="C140" s="37" t="s">
        <v>74</v>
      </c>
      <c r="D140" s="37" t="s">
        <v>72</v>
      </c>
      <c r="E140" s="37" t="s">
        <v>279</v>
      </c>
      <c r="F140" s="37" t="s">
        <v>32</v>
      </c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  <c r="AA140" s="37" t="n"/>
      <c r="AB140" s="37" t="n"/>
      <c r="AC140" s="37" t="n"/>
      <c r="AD140" s="37" t="n"/>
      <c r="AE140" s="37" t="n"/>
      <c r="AF140" s="37" t="n"/>
      <c r="AG140" s="37" t="n"/>
      <c r="AH140" s="37" t="n"/>
      <c r="AI140" s="37" t="n"/>
      <c r="AJ140" s="37" t="n"/>
      <c r="AK140" s="37" t="n"/>
      <c r="AL140" s="37" t="n"/>
      <c r="AM140" s="38">
        <f>COUNT(H140:AL140)</f>
        <v/>
      </c>
      <c r="AN140" s="37" t="n"/>
      <c r="AO140" s="37" t="n"/>
      <c r="AP140" s="37" t="n"/>
      <c r="AQ140" s="37" t="n"/>
      <c r="AR140" s="37" t="n"/>
      <c r="AS140" s="37" t="n"/>
      <c r="AT140" s="38">
        <f>SUM(H140:AL140)</f>
        <v/>
      </c>
      <c r="AU140" s="37" t="n"/>
      <c r="AV140" s="38">
        <f>SUM(I140,J140,O140,P140,Q140,W140,X140,AD140,AE140,AK140,AL140)</f>
        <v/>
      </c>
      <c r="AW140" s="37" t="n"/>
    </row>
    <row r="141" spans="1:49" ht="15.75" customHeight="1" s="55">
      <c r="A141" s="37" t="n">
        <v>135</v>
      </c>
      <c r="B141" s="37" t="s">
        <v>101</v>
      </c>
      <c r="C141" s="37" t="s">
        <v>74</v>
      </c>
      <c r="D141" s="37" t="s">
        <v>72</v>
      </c>
      <c r="E141" s="37" t="s">
        <v>65</v>
      </c>
      <c r="F141" s="37" t="s">
        <v>32</v>
      </c>
      <c r="G141" s="37" t="s">
        <v>49</v>
      </c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40" t="n">
        <v>8</v>
      </c>
      <c r="AA141" s="40" t="n">
        <v>8</v>
      </c>
      <c r="AB141" s="40" t="n">
        <v>8</v>
      </c>
      <c r="AC141" s="40" t="n">
        <v>8</v>
      </c>
      <c r="AD141" s="37" t="n"/>
      <c r="AE141" s="37" t="n"/>
      <c r="AF141" s="37" t="n"/>
      <c r="AG141" s="37" t="n"/>
      <c r="AH141" s="37" t="n"/>
      <c r="AI141" s="37" t="n"/>
      <c r="AJ141" s="37" t="n"/>
      <c r="AK141" s="37" t="n"/>
      <c r="AL141" s="37" t="n"/>
      <c r="AM141" s="38">
        <f>SUM(H141:AL141)/8</f>
        <v/>
      </c>
      <c r="AN141" s="37" t="n"/>
      <c r="AO141" s="37" t="n"/>
      <c r="AP141" s="37" t="n"/>
      <c r="AQ141" s="37" t="n"/>
      <c r="AR141" s="37" t="n"/>
      <c r="AS141" s="38">
        <f>COUNTIF(H141:AL141,"В")+SUM(H141:AL141)/8</f>
        <v/>
      </c>
      <c r="AT141" s="38">
        <f>SUM(H141:AL141)</f>
        <v/>
      </c>
      <c r="AU141" s="37" t="n"/>
      <c r="AV141" s="37" t="n"/>
      <c r="AW141" s="37" t="n"/>
    </row>
    <row r="142" spans="1:49">
      <c r="A142" s="39" t="n">
        <v>136</v>
      </c>
      <c r="B142" s="39" t="s">
        <v>101</v>
      </c>
      <c r="C142" s="39" t="s">
        <v>74</v>
      </c>
      <c r="D142" s="39" t="s">
        <v>72</v>
      </c>
      <c r="E142" s="39" t="s">
        <v>33</v>
      </c>
      <c r="F142" s="39" t="n"/>
      <c r="G142" s="39" t="n"/>
      <c r="H142" s="39" t="n">
        <v>8</v>
      </c>
      <c r="I142" s="39" t="n">
        <v>0</v>
      </c>
      <c r="J142" s="39" t="n">
        <v>0</v>
      </c>
      <c r="K142" s="39" t="n">
        <v>8</v>
      </c>
      <c r="L142" s="39" t="n">
        <v>8</v>
      </c>
      <c r="M142" s="39" t="n">
        <v>8</v>
      </c>
      <c r="N142" s="39" t="n">
        <v>7</v>
      </c>
      <c r="O142" s="39" t="n">
        <v>0</v>
      </c>
      <c r="P142" s="39" t="n">
        <v>0</v>
      </c>
      <c r="Q142" s="39" t="n">
        <v>0</v>
      </c>
      <c r="R142" s="39" t="n">
        <v>8</v>
      </c>
      <c r="S142" s="39" t="n">
        <v>8</v>
      </c>
      <c r="T142" s="39" t="n">
        <v>8</v>
      </c>
      <c r="U142" s="39" t="n">
        <v>8</v>
      </c>
      <c r="V142" s="39" t="n">
        <v>8</v>
      </c>
      <c r="W142" s="39" t="n">
        <v>0</v>
      </c>
      <c r="X142" s="39" t="n">
        <v>0</v>
      </c>
      <c r="Y142" s="39" t="n">
        <v>8</v>
      </c>
      <c r="Z142" s="39" t="n">
        <v>8</v>
      </c>
      <c r="AA142" s="39" t="n">
        <v>8</v>
      </c>
      <c r="AB142" s="39" t="n">
        <v>8</v>
      </c>
      <c r="AC142" s="39" t="n">
        <v>8</v>
      </c>
      <c r="AD142" s="39" t="n">
        <v>0</v>
      </c>
      <c r="AE142" s="39" t="n">
        <v>0</v>
      </c>
      <c r="AF142" s="39" t="n">
        <v>8</v>
      </c>
      <c r="AG142" s="39" t="n">
        <v>8</v>
      </c>
      <c r="AH142" s="39" t="n">
        <v>8</v>
      </c>
      <c r="AI142" s="39" t="n">
        <v>8</v>
      </c>
      <c r="AJ142" s="39" t="n">
        <v>8</v>
      </c>
      <c r="AK142" s="39" t="n">
        <v>0</v>
      </c>
      <c r="AL142" s="39" t="n">
        <v>0</v>
      </c>
      <c r="AM142" s="39">
        <f>COUNT(IF(SUM(H127,H128,H136,H135,H139,H130,H131,H138,H126,H134,H137,H133,H129,H132)&gt;0,1,"FALSE"),IF(SUM(I136,I137,I134,I126,I132,I130,I129,I138,I128,I127,I135,I139,I131,I133)&gt;0,1,"FALSE"),IF(SUM(J139,J133,J134,J131,J135,J132,J136,J128,J138,J126,J130,J129,J137,J127)&gt;0,1,"FALSE"),IF(SUM(K129,K134,K135,K132,K133,K126,K131,K136,K139,K138,K130,K128,K137,K127)&gt;0,1,"FALSE"),IF(SUM(L135,L129,L131,L136,L126,L128,L133,L127,L137,L130,L138,L134,L139,L132)&gt;0,1,"FALSE"),IF(SUM(M135,M131,M132,M127,M129,M136,M139,M126,M137,M128,M133,M138,M130,M134)&gt;0,1,"FALSE"),IF(SUM(N136,N132,N130,N135,N128,N139,N129,N127,N131,N134,N138,N126,N133,N137)&gt;0,1,"FALSE"),IF(SUM(O134,O136,O126,O138,O127,O133,O135,O129,O132,O130,O137,O131,O139,O128)&gt;0,1,"FALSE"),IF(SUM(P132,P136,P130,P128,P137,P126,P131,P135,P133,P138,P139,P129,P134,P127)&gt;0,1,"FALSE"),IF(SUM(Q126,Q130,Q138,Q129,Q133,Q136,Q131,Q127,Q134,Q128,Q135,Q132,Q139,Q137)&gt;0,1,"FALSE"),IF(SUM(R136,R137,R130,R128,R135,R126,R129,R132,R134,R138,R127,R133,R139,R131)&gt;0,1,"FALSE"),IF(SUM(S128,S133,S136,S137,S127,S138,S134,S129,S139,S132,S130,S131,S126,S135)&gt;0,1,"FALSE"),IF(SUM(T135,T137,T139,T130,T131,T136,T133,T127,T128,T132,T134,T129,T138,T126)&gt;0,1,"FALSE"),IF(SUM(U126,U137,U139,U128,U127,U130,U129,U138,U134,U133,U135,U132,U136,U131)&gt;0,1,"FALSE"),IF(SUM(V140,V128,V130,V132,V133,V135,V129,V131,V137,V126,V127,V136,V134,V138,V139)&gt;0,1,"FALSE"),IF(SUM(W127,W138,W126,W139,W140,W136,W129,W128,W134,W130,W133,W132,W137,W135,W131)&gt;0,1,"FALSE"),IF(SUM(X132,X126,X137,X127,X134,X138,X133,X136,X131,X139,X140,X135,X128,X130,X129)&gt;0,1,"FALSE"),IF(SUM(Y131,Y133,Y139,Y140,Y132,Y137,Y135,Y129,Y136,Y128,Y126,Y134,Y130,Y138,Y127)&gt;0,1,"FALSE"),IF(SUM(AD134,AD138,AD137,AD130,AD135,AD139,AD129,AD126,AD131,AD132,AD136,AD127,AD140,AD133,AD128)&gt;0,1,"FALSE"),IF(SUM(AE132,AE134,AE138,AE133,AE126,AE127,AE130,AE128,AE131,AE137,AE139,AE140,AE136,AE129,AE135)&gt;0,1,"FALSE"),IF(SUM(AF128,AF136,AF130,AF131,AF138,AF126,AF133,AF140,AF127,AF137,AF134,AF139,AF132,AF135,AF129)&gt;0,1,"FALSE"),IF(SUM(AG139,AG130,AG140,AG126,AG129,AG134,AG131,AG133,AG136,AG138,AG128,AG132,AG135,AG127,AG137)&gt;0,1,"FALSE"),IF(SUM(AH133,AH128,AH135,AH138,AH139,AH134,AH132,AH136,AH130,AH127,AH126,AH129,AH137,AH131,AH140)&gt;0,1,"FALSE"),IF(SUM(AI134,AI136,AI135,AI133,AI128,AI130,AI138,AI129,AI137,AI139,AI131,AI126,AI127,AI140,AI132)&gt;0,1,"FALSE"),IF(SUM(AJ136,AJ126,AJ132,AJ133,AJ135,AJ131,AJ137,AJ139,AJ140,AJ127,AJ134,AJ138,AJ130,AJ129,AJ128)&gt;0,1,"FALSE"),IF(SUM(AK131,AK135,AK132,AK130,AK133,AK128,AK139,AK127,AK126,AK134,AK137,AK138,AK129,AK136,AK140)&gt;0,1,"FALSE"),IF(SUM(AL139,AL130,AL126,AL137,AL128,AL133,AL140,AL138,AL132,AL129,AL134,AL131,AL136,AL127,AL135)&gt;0,1,"FALSE"),IF(SUM(Z141)&gt;0,1,"FALSE"),IF(SUM(AA141)&gt;0,1,"FALSE"),IF(SUM(AB141)&gt;0,1,"FALSE"),IF(SUM(AC141)&gt;0,1,"FALSE"))</f>
        <v/>
      </c>
      <c r="AN142" s="39" t="n"/>
      <c r="AO142" s="39">
        <f>MAX(AO126:AO141)</f>
        <v/>
      </c>
      <c r="AP142" s="39">
        <f>MAX(AP126:AP141)</f>
        <v/>
      </c>
      <c r="AQ142" s="39">
        <f>MAX(AQ126:AQ141)</f>
        <v/>
      </c>
      <c r="AR142" s="39">
        <f>MAX(AR126:AR141)</f>
        <v/>
      </c>
      <c r="AS142" s="39">
        <f>SUM(AS126:AS141)</f>
        <v/>
      </c>
      <c r="AT142" s="39">
        <f>SUM(AT126:AT141)</f>
        <v/>
      </c>
      <c r="AU142" s="39">
        <f>SUM(AU126:AU141)</f>
        <v/>
      </c>
      <c r="AV142" s="39">
        <f>SUM(AV126:AV141)</f>
        <v/>
      </c>
      <c r="AW142" s="39">
        <f>SUM(AW126:AW141)</f>
        <v/>
      </c>
    </row>
    <row r="143" spans="1:49">
      <c r="A143" s="37" t="n">
        <v>137</v>
      </c>
      <c r="B143" s="37" t="s">
        <v>102</v>
      </c>
      <c r="C143" s="37" t="s">
        <v>103</v>
      </c>
      <c r="D143" s="37" t="s">
        <v>104</v>
      </c>
      <c r="E143" s="37" t="s">
        <v>31</v>
      </c>
      <c r="F143" s="37" t="s">
        <v>32</v>
      </c>
      <c r="G143" s="37" t="n"/>
      <c r="H143" s="37" t="n">
        <v>3.36667</v>
      </c>
      <c r="I143" s="37" t="s">
        <v>7</v>
      </c>
      <c r="J143" s="37" t="s">
        <v>7</v>
      </c>
      <c r="K143" s="37" t="n">
        <v>8</v>
      </c>
      <c r="L143" s="37" t="n">
        <v>7.83333</v>
      </c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7" t="n"/>
      <c r="AA143" s="37" t="n"/>
      <c r="AB143" s="37" t="n"/>
      <c r="AC143" s="37" t="n"/>
      <c r="AD143" s="37" t="n"/>
      <c r="AE143" s="37" t="n"/>
      <c r="AF143" s="37" t="n"/>
      <c r="AG143" s="37" t="n"/>
      <c r="AH143" s="37" t="n"/>
      <c r="AI143" s="37" t="n"/>
      <c r="AJ143" s="37" t="n"/>
      <c r="AK143" s="37" t="n"/>
      <c r="AL143" s="37" t="n"/>
      <c r="AM143" s="38">
        <f>COUNT(H143:AL143)</f>
        <v/>
      </c>
      <c r="AN143" s="37" t="n"/>
      <c r="AO143" s="38">
        <f>COUNTIF(H143:AL143,"О")</f>
        <v/>
      </c>
      <c r="AP143" s="38">
        <f>COUNTIF(H143:AL143,"От")</f>
        <v/>
      </c>
      <c r="AQ143" s="38">
        <f>COUNTIF(H143:AL143,"Б")</f>
        <v/>
      </c>
      <c r="AR143" s="38">
        <f>COUNTIF(H143:AL143,"Н")</f>
        <v/>
      </c>
      <c r="AS143" s="37" t="n"/>
      <c r="AT143" s="38">
        <f>SUM(H143:AL143)</f>
        <v/>
      </c>
      <c r="AU143" s="37" t="n"/>
      <c r="AV143" s="38">
        <f>SUM(I143,J143,O143,P143,Q143,W143,X143,AD143,AE143,AK143,AL143)</f>
        <v/>
      </c>
      <c r="AW143" s="37" t="n"/>
    </row>
    <row r="144" spans="1:49" ht="15.75" customHeight="1" s="55">
      <c r="A144" s="37" t="n">
        <v>138</v>
      </c>
      <c r="B144" s="37" t="s">
        <v>102</v>
      </c>
      <c r="C144" s="37" t="s">
        <v>103</v>
      </c>
      <c r="D144" s="37" t="s">
        <v>104</v>
      </c>
      <c r="E144" s="37" t="s">
        <v>65</v>
      </c>
      <c r="F144" s="37" t="s">
        <v>32</v>
      </c>
      <c r="G144" s="37" t="n"/>
      <c r="H144" s="40" t="n">
        <v>0.6166700000000001</v>
      </c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7" t="n"/>
      <c r="AA144" s="37" t="n"/>
      <c r="AB144" s="37" t="n"/>
      <c r="AC144" s="37" t="n"/>
      <c r="AD144" s="37" t="n"/>
      <c r="AE144" s="37" t="n"/>
      <c r="AF144" s="37" t="n"/>
      <c r="AG144" s="37" t="n"/>
      <c r="AH144" s="37" t="n"/>
      <c r="AI144" s="37" t="n"/>
      <c r="AJ144" s="37" t="n"/>
      <c r="AK144" s="37" t="n"/>
      <c r="AL144" s="37" t="n"/>
      <c r="AM144" s="38">
        <f>COUNT(H144:AL144)</f>
        <v/>
      </c>
      <c r="AN144" s="37" t="n"/>
      <c r="AO144" s="37" t="n"/>
      <c r="AP144" s="37" t="n"/>
      <c r="AQ144" s="37" t="n"/>
      <c r="AR144" s="37" t="n"/>
      <c r="AS144" s="37" t="n"/>
      <c r="AT144" s="38">
        <f>SUM(H144:AL144)</f>
        <v/>
      </c>
      <c r="AU144" s="37" t="n"/>
      <c r="AV144" s="38">
        <f>SUM(I144,J144,O144,P144,Q144,W144,X144,AD144,AE144,AK144,AL144)</f>
        <v/>
      </c>
      <c r="AW144" s="37" t="n"/>
    </row>
    <row r="145" spans="1:49" ht="15.75" customHeight="1" s="55">
      <c r="A145" s="37" t="n">
        <v>139</v>
      </c>
      <c r="B145" s="37" t="s">
        <v>102</v>
      </c>
      <c r="C145" s="37" t="s">
        <v>103</v>
      </c>
      <c r="D145" s="37" t="s">
        <v>104</v>
      </c>
      <c r="E145" s="37" t="s">
        <v>90</v>
      </c>
      <c r="F145" s="37" t="s">
        <v>32</v>
      </c>
      <c r="G145" s="37" t="n"/>
      <c r="H145" s="40" t="n">
        <v>2.83333</v>
      </c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7" t="n"/>
      <c r="AA145" s="37" t="n"/>
      <c r="AB145" s="37" t="n"/>
      <c r="AC145" s="37" t="n"/>
      <c r="AD145" s="37" t="n"/>
      <c r="AE145" s="37" t="n"/>
      <c r="AF145" s="37" t="n"/>
      <c r="AG145" s="37" t="n"/>
      <c r="AH145" s="37" t="n"/>
      <c r="AI145" s="37" t="n"/>
      <c r="AJ145" s="37" t="n"/>
      <c r="AK145" s="37" t="n"/>
      <c r="AL145" s="37" t="n"/>
      <c r="AM145" s="38">
        <f>COUNT(H145:AL145)</f>
        <v/>
      </c>
      <c r="AN145" s="37" t="n"/>
      <c r="AO145" s="37" t="n"/>
      <c r="AP145" s="37" t="n"/>
      <c r="AQ145" s="37" t="n"/>
      <c r="AR145" s="37" t="n"/>
      <c r="AS145" s="37" t="n"/>
      <c r="AT145" s="38">
        <f>SUM(H145:AL145)</f>
        <v/>
      </c>
      <c r="AU145" s="37" t="n"/>
      <c r="AV145" s="38">
        <f>SUM(I145,J145,O145,P145,Q145,W145,X145,AD145,AE145,AK145,AL145)</f>
        <v/>
      </c>
      <c r="AW145" s="37" t="n"/>
    </row>
    <row r="146" spans="1:49" ht="15.75" customHeight="1" s="55">
      <c r="A146" s="37" t="n">
        <v>140</v>
      </c>
      <c r="B146" s="37" t="s">
        <v>102</v>
      </c>
      <c r="C146" s="37" t="s">
        <v>103</v>
      </c>
      <c r="D146" s="37" t="s">
        <v>104</v>
      </c>
      <c r="E146" s="37" t="s">
        <v>105</v>
      </c>
      <c r="F146" s="37" t="s">
        <v>32</v>
      </c>
      <c r="G146" s="37" t="n"/>
      <c r="H146" s="40" t="n">
        <v>0.01667</v>
      </c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7" t="n"/>
      <c r="AA146" s="37" t="n"/>
      <c r="AB146" s="37" t="n"/>
      <c r="AC146" s="37" t="n"/>
      <c r="AD146" s="37" t="n"/>
      <c r="AE146" s="37" t="n"/>
      <c r="AF146" s="37" t="n"/>
      <c r="AG146" s="37" t="n"/>
      <c r="AH146" s="37" t="n"/>
      <c r="AI146" s="37" t="n"/>
      <c r="AJ146" s="37" t="n"/>
      <c r="AK146" s="37" t="n"/>
      <c r="AL146" s="37" t="n"/>
      <c r="AM146" s="38">
        <f>COUNT(H146:AL146)</f>
        <v/>
      </c>
      <c r="AN146" s="37" t="n"/>
      <c r="AO146" s="37" t="n"/>
      <c r="AP146" s="37" t="n"/>
      <c r="AQ146" s="37" t="n"/>
      <c r="AR146" s="37" t="n"/>
      <c r="AS146" s="37" t="n"/>
      <c r="AT146" s="38">
        <f>SUM(H146:AL146)</f>
        <v/>
      </c>
      <c r="AU146" s="37" t="n"/>
      <c r="AV146" s="38">
        <f>SUM(I146,J146,O146,P146,Q146,W146,X146,AD146,AE146,AK146,AL146)</f>
        <v/>
      </c>
      <c r="AW146" s="37" t="n"/>
    </row>
    <row r="147" spans="1:49" ht="15.75" customHeight="1" s="55">
      <c r="A147" s="37" t="n">
        <v>141</v>
      </c>
      <c r="B147" s="37" t="s">
        <v>102</v>
      </c>
      <c r="C147" s="37" t="s">
        <v>103</v>
      </c>
      <c r="D147" s="37" t="s">
        <v>104</v>
      </c>
      <c r="E147" s="37" t="s">
        <v>69</v>
      </c>
      <c r="F147" s="37" t="s">
        <v>32</v>
      </c>
      <c r="G147" s="37" t="n"/>
      <c r="H147" s="40" t="n">
        <v>1.16667</v>
      </c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7" t="n"/>
      <c r="AA147" s="37" t="n"/>
      <c r="AB147" s="37" t="n"/>
      <c r="AC147" s="37" t="n"/>
      <c r="AD147" s="37" t="n"/>
      <c r="AE147" s="37" t="n"/>
      <c r="AF147" s="37" t="n"/>
      <c r="AG147" s="37" t="n"/>
      <c r="AH147" s="37" t="n"/>
      <c r="AI147" s="37" t="n"/>
      <c r="AJ147" s="37" t="n"/>
      <c r="AK147" s="37" t="n"/>
      <c r="AL147" s="37" t="n"/>
      <c r="AM147" s="38">
        <f>COUNT(H147:AL147)</f>
        <v/>
      </c>
      <c r="AN147" s="37" t="n"/>
      <c r="AO147" s="37" t="n"/>
      <c r="AP147" s="37" t="n"/>
      <c r="AQ147" s="37" t="n"/>
      <c r="AR147" s="37" t="n"/>
      <c r="AS147" s="37" t="n"/>
      <c r="AT147" s="38">
        <f>SUM(H147:AL147)</f>
        <v/>
      </c>
      <c r="AU147" s="37" t="n"/>
      <c r="AV147" s="38">
        <f>SUM(I147,J147,O147,P147,Q147,W147,X147,AD147,AE147,AK147,AL147)</f>
        <v/>
      </c>
      <c r="AW147" s="37" t="n"/>
    </row>
    <row r="148" spans="1:49" ht="15.75" customHeight="1" s="55">
      <c r="A148" s="37" t="n">
        <v>142</v>
      </c>
      <c r="B148" s="37" t="s">
        <v>102</v>
      </c>
      <c r="C148" s="37" t="s">
        <v>103</v>
      </c>
      <c r="D148" s="37" t="s">
        <v>104</v>
      </c>
      <c r="E148" s="37" t="s">
        <v>156</v>
      </c>
      <c r="F148" s="37" t="s">
        <v>32</v>
      </c>
      <c r="G148" s="37" t="n"/>
      <c r="H148" s="37" t="n"/>
      <c r="I148" s="37" t="n"/>
      <c r="J148" s="37" t="n"/>
      <c r="K148" s="37" t="n"/>
      <c r="L148" s="40" t="n">
        <v>0.16667</v>
      </c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7" t="n"/>
      <c r="AA148" s="37" t="n"/>
      <c r="AB148" s="37" t="n"/>
      <c r="AC148" s="37" t="n"/>
      <c r="AD148" s="37" t="n"/>
      <c r="AE148" s="37" t="n"/>
      <c r="AF148" s="37" t="n"/>
      <c r="AG148" s="37" t="n"/>
      <c r="AH148" s="37" t="n"/>
      <c r="AI148" s="37" t="n"/>
      <c r="AJ148" s="37" t="n"/>
      <c r="AK148" s="37" t="n"/>
      <c r="AL148" s="37" t="n"/>
      <c r="AM148" s="38">
        <f>COUNT(H148:AL148)</f>
        <v/>
      </c>
      <c r="AN148" s="37" t="n"/>
      <c r="AO148" s="37" t="n"/>
      <c r="AP148" s="37" t="n"/>
      <c r="AQ148" s="37" t="n"/>
      <c r="AR148" s="37" t="n"/>
      <c r="AS148" s="37" t="n"/>
      <c r="AT148" s="38">
        <f>SUM(H148:AL148)</f>
        <v/>
      </c>
      <c r="AU148" s="37" t="n"/>
      <c r="AV148" s="38">
        <f>SUM(I148,J148,O148,P148,Q148,W148,X148,AD148,AE148,AK148,AL148)</f>
        <v/>
      </c>
      <c r="AW148" s="37" t="n"/>
    </row>
    <row r="149" spans="1:49">
      <c r="A149" s="39" t="n">
        <v>143</v>
      </c>
      <c r="B149" s="39" t="s">
        <v>102</v>
      </c>
      <c r="C149" s="39" t="s">
        <v>103</v>
      </c>
      <c r="D149" s="39" t="s">
        <v>104</v>
      </c>
      <c r="E149" s="39" t="s">
        <v>33</v>
      </c>
      <c r="F149" s="39" t="n"/>
      <c r="G149" s="39" t="n"/>
      <c r="H149" s="39" t="n">
        <v>8</v>
      </c>
      <c r="I149" s="39" t="n">
        <v>0</v>
      </c>
      <c r="J149" s="39" t="n">
        <v>0</v>
      </c>
      <c r="K149" s="39" t="n">
        <v>8</v>
      </c>
      <c r="L149" s="39" t="n">
        <v>8</v>
      </c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>
        <f>COUNT(IF(SUM(H146,H145,H143,H144,H147)&gt;0,1,"FALSE"),IF(SUM(I143)&gt;0,1,"FALSE"),IF(SUM(J143)&gt;0,1,"FALSE"),IF(SUM(K143)&gt;0,1,"FALSE"),IF(SUM(L143,L148)&gt;0,1,"FALSE"))</f>
        <v/>
      </c>
      <c r="AN149" s="39" t="n"/>
      <c r="AO149" s="39">
        <f>MAX(AO143:AO148)</f>
        <v/>
      </c>
      <c r="AP149" s="39">
        <f>MAX(AP143:AP148)</f>
        <v/>
      </c>
      <c r="AQ149" s="39">
        <f>MAX(AQ143:AQ148)</f>
        <v/>
      </c>
      <c r="AR149" s="39">
        <f>MAX(AR143:AR148)</f>
        <v/>
      </c>
      <c r="AS149" s="39">
        <f>SUM(AS143:AS148)</f>
        <v/>
      </c>
      <c r="AT149" s="39">
        <f>SUM(AT143:AT148)</f>
        <v/>
      </c>
      <c r="AU149" s="39">
        <f>SUM(AU143:AU148)</f>
        <v/>
      </c>
      <c r="AV149" s="39">
        <f>SUM(AV143:AV148)</f>
        <v/>
      </c>
      <c r="AW149" s="39">
        <f>SUM(AW143:AW148)</f>
        <v/>
      </c>
    </row>
    <row r="150" spans="1:49">
      <c r="A150" s="37" t="n">
        <v>144</v>
      </c>
      <c r="B150" s="37" t="s">
        <v>107</v>
      </c>
      <c r="C150" s="37" t="s">
        <v>71</v>
      </c>
      <c r="D150" s="37" t="s">
        <v>72</v>
      </c>
      <c r="E150" s="37" t="s">
        <v>43</v>
      </c>
      <c r="F150" s="37" t="s">
        <v>32</v>
      </c>
      <c r="G150" s="37" t="n"/>
      <c r="H150" s="37" t="n"/>
      <c r="I150" s="37" t="s">
        <v>7</v>
      </c>
      <c r="J150" s="37" t="s">
        <v>7</v>
      </c>
      <c r="K150" s="37" t="n">
        <v>8</v>
      </c>
      <c r="L150" s="37" t="n">
        <v>8</v>
      </c>
      <c r="M150" s="37" t="n">
        <v>1.33333</v>
      </c>
      <c r="N150" s="37" t="n">
        <v>7</v>
      </c>
      <c r="O150" s="37" t="s">
        <v>7</v>
      </c>
      <c r="P150" s="37" t="s">
        <v>7</v>
      </c>
      <c r="Q150" s="37" t="s">
        <v>7</v>
      </c>
      <c r="R150" s="37" t="n">
        <v>8</v>
      </c>
      <c r="S150" s="37" t="n">
        <v>8</v>
      </c>
      <c r="T150" s="37" t="n">
        <v>8</v>
      </c>
      <c r="U150" s="37" t="n">
        <v>8</v>
      </c>
      <c r="V150" s="37" t="n">
        <v>8</v>
      </c>
      <c r="W150" s="37" t="s">
        <v>7</v>
      </c>
      <c r="X150" s="37" t="s">
        <v>7</v>
      </c>
      <c r="Y150" s="37" t="n">
        <v>8</v>
      </c>
      <c r="Z150" s="37" t="s">
        <v>3</v>
      </c>
      <c r="AA150" s="37" t="s">
        <v>3</v>
      </c>
      <c r="AB150" s="37" t="s">
        <v>3</v>
      </c>
      <c r="AC150" s="37" t="s">
        <v>3</v>
      </c>
      <c r="AD150" s="37" t="s">
        <v>3</v>
      </c>
      <c r="AE150" s="37" t="s">
        <v>3</v>
      </c>
      <c r="AF150" s="37" t="s">
        <v>3</v>
      </c>
      <c r="AG150" s="37" t="s">
        <v>3</v>
      </c>
      <c r="AH150" s="37" t="s">
        <v>3</v>
      </c>
      <c r="AI150" s="37" t="s">
        <v>3</v>
      </c>
      <c r="AJ150" s="37" t="s">
        <v>3</v>
      </c>
      <c r="AK150" s="37" t="s">
        <v>3</v>
      </c>
      <c r="AL150" s="37" t="s">
        <v>3</v>
      </c>
      <c r="AM150" s="38">
        <f>COUNT(H150:AL150)</f>
        <v/>
      </c>
      <c r="AN150" s="37" t="n"/>
      <c r="AO150" s="38">
        <f>COUNTIF(H150:AL150,"О")</f>
        <v/>
      </c>
      <c r="AP150" s="38">
        <f>COUNTIF(H150:AL150,"От")</f>
        <v/>
      </c>
      <c r="AQ150" s="38">
        <f>COUNTIF(H150:AL150,"Б")</f>
        <v/>
      </c>
      <c r="AR150" s="38">
        <f>COUNTIF(H150:AL150,"Н")</f>
        <v/>
      </c>
      <c r="AS150" s="37" t="n"/>
      <c r="AT150" s="38">
        <f>SUM(H150:AL150)</f>
        <v/>
      </c>
      <c r="AU150" s="37" t="n"/>
      <c r="AV150" s="38">
        <f>SUM(I150,J150,O150,P150,Q150,W150,X150,AD150,AE150,AK150,AL150)</f>
        <v/>
      </c>
      <c r="AW150" s="37" t="n"/>
    </row>
    <row r="151" spans="1:49" ht="15.75" customHeight="1" s="55">
      <c r="A151" s="37" t="n">
        <v>145</v>
      </c>
      <c r="B151" s="37" t="s">
        <v>107</v>
      </c>
      <c r="C151" s="37" t="s">
        <v>71</v>
      </c>
      <c r="D151" s="37" t="s">
        <v>72</v>
      </c>
      <c r="E151" s="37" t="s">
        <v>65</v>
      </c>
      <c r="F151" s="37" t="s">
        <v>32</v>
      </c>
      <c r="G151" s="37" t="n"/>
      <c r="H151" s="37" t="n"/>
      <c r="I151" s="37" t="n"/>
      <c r="J151" s="37" t="n"/>
      <c r="K151" s="37" t="n"/>
      <c r="L151" s="37" t="n"/>
      <c r="M151" s="40" t="n">
        <v>6.66667</v>
      </c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7" t="n"/>
      <c r="AA151" s="37" t="n"/>
      <c r="AB151" s="37" t="n"/>
      <c r="AC151" s="37" t="n"/>
      <c r="AD151" s="37" t="n"/>
      <c r="AE151" s="37" t="n"/>
      <c r="AF151" s="37" t="n"/>
      <c r="AG151" s="37" t="n"/>
      <c r="AH151" s="37" t="n"/>
      <c r="AI151" s="37" t="n"/>
      <c r="AJ151" s="37" t="n"/>
      <c r="AK151" s="37" t="n"/>
      <c r="AL151" s="37" t="n"/>
      <c r="AM151" s="38">
        <f>COUNT(H151:AL151)</f>
        <v/>
      </c>
      <c r="AN151" s="37" t="n"/>
      <c r="AO151" s="37" t="n"/>
      <c r="AP151" s="37" t="n"/>
      <c r="AQ151" s="37" t="n"/>
      <c r="AR151" s="37" t="n"/>
      <c r="AS151" s="37" t="n"/>
      <c r="AT151" s="38">
        <f>SUM(H151:AL151)</f>
        <v/>
      </c>
      <c r="AU151" s="37" t="n"/>
      <c r="AV151" s="38">
        <f>SUM(I151,J151,O151,P151,Q151,W151,X151,AD151,AE151,AK151,AL151)</f>
        <v/>
      </c>
      <c r="AW151" s="37" t="n"/>
    </row>
    <row r="152" spans="1:49" ht="15.75" customHeight="1" s="55">
      <c r="A152" s="37" t="n">
        <v>146</v>
      </c>
      <c r="B152" s="37" t="s">
        <v>107</v>
      </c>
      <c r="C152" s="37" t="s">
        <v>71</v>
      </c>
      <c r="D152" s="37" t="s">
        <v>72</v>
      </c>
      <c r="E152" s="37" t="s">
        <v>90</v>
      </c>
      <c r="F152" s="37" t="s">
        <v>32</v>
      </c>
      <c r="G152" s="37" t="s">
        <v>49</v>
      </c>
      <c r="H152" s="40" t="n">
        <v>8</v>
      </c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  <c r="AA152" s="37" t="n"/>
      <c r="AB152" s="37" t="n"/>
      <c r="AC152" s="37" t="n"/>
      <c r="AD152" s="37" t="n"/>
      <c r="AE152" s="37" t="n"/>
      <c r="AF152" s="37" t="n"/>
      <c r="AG152" s="37" t="n"/>
      <c r="AH152" s="37" t="n"/>
      <c r="AI152" s="37" t="n"/>
      <c r="AJ152" s="37" t="n"/>
      <c r="AK152" s="37" t="n"/>
      <c r="AL152" s="37" t="n"/>
      <c r="AM152" s="38">
        <f>SUM(H152:AL152)/8</f>
        <v/>
      </c>
      <c r="AN152" s="37" t="n"/>
      <c r="AO152" s="37" t="n"/>
      <c r="AP152" s="37" t="n"/>
      <c r="AQ152" s="37" t="n"/>
      <c r="AR152" s="37" t="n"/>
      <c r="AS152" s="38">
        <f>COUNTIF(H152:AL152,"В")+SUM(H152:AL152)/8</f>
        <v/>
      </c>
      <c r="AT152" s="38">
        <f>SUM(H152:AL152)</f>
        <v/>
      </c>
      <c r="AU152" s="37" t="n"/>
      <c r="AV152" s="37" t="n"/>
      <c r="AW152" s="37" t="n"/>
    </row>
    <row r="153" spans="1:49">
      <c r="A153" s="39" t="n">
        <v>147</v>
      </c>
      <c r="B153" s="39" t="s">
        <v>107</v>
      </c>
      <c r="C153" s="39" t="s">
        <v>71</v>
      </c>
      <c r="D153" s="39" t="s">
        <v>72</v>
      </c>
      <c r="E153" s="39" t="s">
        <v>33</v>
      </c>
      <c r="F153" s="39" t="n"/>
      <c r="G153" s="39" t="n"/>
      <c r="H153" s="39" t="n">
        <v>8</v>
      </c>
      <c r="I153" s="39" t="n">
        <v>0</v>
      </c>
      <c r="J153" s="39" t="n">
        <v>0</v>
      </c>
      <c r="K153" s="39" t="n">
        <v>8</v>
      </c>
      <c r="L153" s="39" t="n">
        <v>8</v>
      </c>
      <c r="M153" s="39" t="n">
        <v>8</v>
      </c>
      <c r="N153" s="39" t="n">
        <v>7</v>
      </c>
      <c r="O153" s="39" t="n">
        <v>0</v>
      </c>
      <c r="P153" s="39" t="n">
        <v>0</v>
      </c>
      <c r="Q153" s="39" t="n">
        <v>0</v>
      </c>
      <c r="R153" s="39" t="n">
        <v>8</v>
      </c>
      <c r="S153" s="39" t="n">
        <v>8</v>
      </c>
      <c r="T153" s="39" t="n">
        <v>8</v>
      </c>
      <c r="U153" s="39" t="n">
        <v>8</v>
      </c>
      <c r="V153" s="39" t="n">
        <v>8</v>
      </c>
      <c r="W153" s="39" t="n">
        <v>0</v>
      </c>
      <c r="X153" s="39" t="n">
        <v>0</v>
      </c>
      <c r="Y153" s="39" t="n">
        <v>8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39" t="n">
        <v>0</v>
      </c>
      <c r="AJ153" s="39" t="n">
        <v>0</v>
      </c>
      <c r="AK153" s="39" t="n">
        <v>0</v>
      </c>
      <c r="AL153" s="39" t="n">
        <v>0</v>
      </c>
      <c r="AM153" s="39">
        <f>COUNT(IF(SUM(I150)&gt;0,1,"FALSE"),IF(SUM(J150)&gt;0,1,"FALSE"),IF(SUM(K150)&gt;0,1,"FALSE"),IF(SUM(L150)&gt;0,1,"FALSE"),IF(SUM(M151,M150)&gt;0,1,"FALSE"),IF(SUM(N150)&gt;0,1,"FALSE"),IF(SUM(O150)&gt;0,1,"FALSE"),IF(SUM(P150)&gt;0,1,"FALSE"),IF(SUM(Q150)&gt;0,1,"FALSE"),IF(SUM(R150)&gt;0,1,"FALSE"),IF(SUM(S150)&gt;0,1,"FALSE"),IF(SUM(T150)&gt;0,1,"FALSE"),IF(SUM(U150)&gt;0,1,"FALSE"),IF(SUM(V150)&gt;0,1,"FALSE"),IF(SUM(W150)&gt;0,1,"FALSE"),IF(SUM(X150)&gt;0,1,"FALSE"),IF(SUM(Y150)&gt;0,1,"FALSE"),IF(SUM(Z150)&gt;0,1,"FALSE"),IF(SUM(AA150)&gt;0,1,"FALSE"),IF(SUM(AB150)&gt;0,1,"FALSE"),IF(SUM(AC150)&gt;0,1,"FALSE"),IF(SUM(AD150)&gt;0,1,"FALSE"),IF(SUM(AE150)&gt;0,1,"FALSE"),IF(SUM(AF150)&gt;0,1,"FALSE"),IF(SUM(AG150)&gt;0,1,"FALSE"),IF(SUM(AH150)&gt;0,1,"FALSE"),IF(SUM(AI150)&gt;0,1,"FALSE"),IF(SUM(AJ150)&gt;0,1,"FALSE"),IF(SUM(AK150)&gt;0,1,"FALSE"),IF(SUM(AL150)&gt;0,1,"FALSE"),IF(SUM(H152)&gt;0,1,"FALSE"))</f>
        <v/>
      </c>
      <c r="AN153" s="39" t="n"/>
      <c r="AO153" s="39">
        <f>MAX(AO150:AO152)</f>
        <v/>
      </c>
      <c r="AP153" s="39">
        <f>MAX(AP150:AP152)</f>
        <v/>
      </c>
      <c r="AQ153" s="39">
        <f>MAX(AQ150:AQ152)</f>
        <v/>
      </c>
      <c r="AR153" s="39">
        <f>MAX(AR150:AR152)</f>
        <v/>
      </c>
      <c r="AS153" s="39">
        <f>SUM(AS150:AS152)</f>
        <v/>
      </c>
      <c r="AT153" s="39">
        <f>SUM(AT150:AT152)</f>
        <v/>
      </c>
      <c r="AU153" s="39">
        <f>SUM(AU150:AU152)</f>
        <v/>
      </c>
      <c r="AV153" s="39">
        <f>SUM(AV150:AV152)</f>
        <v/>
      </c>
      <c r="AW153" s="39">
        <f>SUM(AW150:AW152)</f>
        <v/>
      </c>
    </row>
    <row r="154" spans="1:49">
      <c r="A154" s="37" t="n">
        <v>148</v>
      </c>
      <c r="B154" s="37" t="s">
        <v>108</v>
      </c>
      <c r="C154" s="37" t="s">
        <v>71</v>
      </c>
      <c r="D154" s="37" t="s">
        <v>109</v>
      </c>
      <c r="E154" s="37" t="s">
        <v>43</v>
      </c>
      <c r="F154" s="37" t="s">
        <v>32</v>
      </c>
      <c r="G154" s="37" t="n"/>
      <c r="H154" s="37" t="n">
        <v>3.31667</v>
      </c>
      <c r="I154" s="37" t="s">
        <v>7</v>
      </c>
      <c r="J154" s="37" t="s">
        <v>7</v>
      </c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7" t="n"/>
      <c r="AA154" s="37" t="n"/>
      <c r="AB154" s="37" t="n"/>
      <c r="AC154" s="37" t="n"/>
      <c r="AD154" s="37" t="n"/>
      <c r="AE154" s="37" t="n"/>
      <c r="AF154" s="37" t="n"/>
      <c r="AG154" s="37" t="n"/>
      <c r="AH154" s="37" t="n"/>
      <c r="AI154" s="37" t="n"/>
      <c r="AJ154" s="37" t="n"/>
      <c r="AK154" s="37" t="n"/>
      <c r="AL154" s="37" t="n"/>
      <c r="AM154" s="38">
        <f>COUNT(H154:AL154)</f>
        <v/>
      </c>
      <c r="AN154" s="37" t="n"/>
      <c r="AO154" s="38">
        <f>COUNTIF(H154:AL154,"О")</f>
        <v/>
      </c>
      <c r="AP154" s="38">
        <f>COUNTIF(H154:AL154,"От")</f>
        <v/>
      </c>
      <c r="AQ154" s="38">
        <f>COUNTIF(H154:AL154,"Б")</f>
        <v/>
      </c>
      <c r="AR154" s="38">
        <f>COUNTIF(H154:AL154,"Н")</f>
        <v/>
      </c>
      <c r="AS154" s="37" t="n"/>
      <c r="AT154" s="38">
        <f>SUM(H154:AL154)</f>
        <v/>
      </c>
      <c r="AU154" s="37" t="n"/>
      <c r="AV154" s="38">
        <f>SUM(I154,J154,O154,P154,Q154,W154,X154,AD154,AE154,AK154,AL154)</f>
        <v/>
      </c>
      <c r="AW154" s="37" t="n"/>
    </row>
    <row r="155" spans="1:49" ht="15.75" customHeight="1" s="55">
      <c r="A155" s="37" t="n">
        <v>149</v>
      </c>
      <c r="B155" s="37" t="s">
        <v>108</v>
      </c>
      <c r="C155" s="37" t="s">
        <v>71</v>
      </c>
      <c r="D155" s="37" t="s">
        <v>109</v>
      </c>
      <c r="E155" s="37" t="s">
        <v>87</v>
      </c>
      <c r="F155" s="37" t="s">
        <v>32</v>
      </c>
      <c r="G155" s="37" t="n"/>
      <c r="H155" s="40" t="n">
        <v>3.51667</v>
      </c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  <c r="AA155" s="37" t="n"/>
      <c r="AB155" s="37" t="n"/>
      <c r="AC155" s="37" t="n"/>
      <c r="AD155" s="37" t="n"/>
      <c r="AE155" s="37" t="n"/>
      <c r="AF155" s="37" t="n"/>
      <c r="AG155" s="37" t="n"/>
      <c r="AH155" s="37" t="n"/>
      <c r="AI155" s="37" t="n"/>
      <c r="AJ155" s="37" t="n"/>
      <c r="AK155" s="37" t="n"/>
      <c r="AL155" s="37" t="n"/>
      <c r="AM155" s="38">
        <f>COUNT(H155:AL155)</f>
        <v/>
      </c>
      <c r="AN155" s="37" t="n"/>
      <c r="AO155" s="37" t="n"/>
      <c r="AP155" s="37" t="n"/>
      <c r="AQ155" s="37" t="n"/>
      <c r="AR155" s="37" t="n"/>
      <c r="AS155" s="37" t="n"/>
      <c r="AT155" s="38">
        <f>SUM(H155:AL155)</f>
        <v/>
      </c>
      <c r="AU155" s="37" t="n"/>
      <c r="AV155" s="38">
        <f>SUM(I155,J155,O155,P155,Q155,W155,X155,AD155,AE155,AK155,AL155)</f>
        <v/>
      </c>
      <c r="AW155" s="37" t="n"/>
    </row>
    <row r="156" spans="1:49" ht="15.75" customHeight="1" s="55">
      <c r="A156" s="37" t="n">
        <v>150</v>
      </c>
      <c r="B156" s="37" t="s">
        <v>108</v>
      </c>
      <c r="C156" s="37" t="s">
        <v>71</v>
      </c>
      <c r="D156" s="37" t="s">
        <v>109</v>
      </c>
      <c r="E156" s="37" t="s">
        <v>86</v>
      </c>
      <c r="F156" s="37" t="s">
        <v>32</v>
      </c>
      <c r="G156" s="37" t="n"/>
      <c r="H156" s="40" t="n">
        <v>1.16667</v>
      </c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7" t="n"/>
      <c r="AA156" s="37" t="n"/>
      <c r="AB156" s="37" t="n"/>
      <c r="AC156" s="37" t="n"/>
      <c r="AD156" s="37" t="n"/>
      <c r="AE156" s="37" t="n"/>
      <c r="AF156" s="37" t="n"/>
      <c r="AG156" s="37" t="n"/>
      <c r="AH156" s="37" t="n"/>
      <c r="AI156" s="37" t="n"/>
      <c r="AJ156" s="37" t="n"/>
      <c r="AK156" s="37" t="n"/>
      <c r="AL156" s="37" t="n"/>
      <c r="AM156" s="38">
        <f>COUNT(H156:AL156)</f>
        <v/>
      </c>
      <c r="AN156" s="37" t="n"/>
      <c r="AO156" s="37" t="n"/>
      <c r="AP156" s="37" t="n"/>
      <c r="AQ156" s="37" t="n"/>
      <c r="AR156" s="37" t="n"/>
      <c r="AS156" s="37" t="n"/>
      <c r="AT156" s="38">
        <f>SUM(H156:AL156)</f>
        <v/>
      </c>
      <c r="AU156" s="37" t="n"/>
      <c r="AV156" s="38">
        <f>SUM(I156,J156,O156,P156,Q156,W156,X156,AD156,AE156,AK156,AL156)</f>
        <v/>
      </c>
      <c r="AW156" s="37" t="n"/>
    </row>
    <row r="157" spans="1:49">
      <c r="A157" s="39" t="n">
        <v>151</v>
      </c>
      <c r="B157" s="39" t="s">
        <v>108</v>
      </c>
      <c r="C157" s="39" t="s">
        <v>71</v>
      </c>
      <c r="D157" s="39" t="s">
        <v>109</v>
      </c>
      <c r="E157" s="39" t="s">
        <v>33</v>
      </c>
      <c r="F157" s="39" t="n"/>
      <c r="G157" s="39" t="n"/>
      <c r="H157" s="39" t="n">
        <v>8</v>
      </c>
      <c r="I157" s="39" t="n">
        <v>0</v>
      </c>
      <c r="J157" s="39" t="n">
        <v>0</v>
      </c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  <c r="AB157" s="39" t="n"/>
      <c r="AC157" s="39" t="n"/>
      <c r="AD157" s="39" t="n"/>
      <c r="AE157" s="39" t="n"/>
      <c r="AF157" s="39" t="n"/>
      <c r="AG157" s="39" t="n"/>
      <c r="AH157" s="39" t="n"/>
      <c r="AI157" s="39" t="n"/>
      <c r="AJ157" s="39" t="n"/>
      <c r="AK157" s="39" t="n"/>
      <c r="AL157" s="39" t="n"/>
      <c r="AM157" s="39">
        <f>COUNT(IF(SUM(H156,H154,H155)&gt;0,1,"FALSE"),IF(SUM(I154)&gt;0,1,"FALSE"),IF(SUM(J154)&gt;0,1,"FALSE"))</f>
        <v/>
      </c>
      <c r="AN157" s="39" t="n"/>
      <c r="AO157" s="39">
        <f>MAX(AO154:AO156)</f>
        <v/>
      </c>
      <c r="AP157" s="39">
        <f>MAX(AP154:AP156)</f>
        <v/>
      </c>
      <c r="AQ157" s="39">
        <f>MAX(AQ154:AQ156)</f>
        <v/>
      </c>
      <c r="AR157" s="39">
        <f>MAX(AR154:AR156)</f>
        <v/>
      </c>
      <c r="AS157" s="39">
        <f>SUM(AS154:AS156)</f>
        <v/>
      </c>
      <c r="AT157" s="39">
        <f>SUM(AT154:AT156)</f>
        <v/>
      </c>
      <c r="AU157" s="39">
        <f>SUM(AU154:AU156)</f>
        <v/>
      </c>
      <c r="AV157" s="39">
        <f>SUM(AV154:AV156)</f>
        <v/>
      </c>
      <c r="AW157" s="39">
        <f>SUM(AW154:AW156)</f>
        <v/>
      </c>
    </row>
    <row r="158" spans="1:49">
      <c r="A158" s="37" t="n">
        <v>152</v>
      </c>
      <c r="B158" s="37" t="s">
        <v>111</v>
      </c>
      <c r="C158" s="37" t="s">
        <v>71</v>
      </c>
      <c r="D158" s="37" t="s">
        <v>51</v>
      </c>
      <c r="E158" s="37" t="s">
        <v>43</v>
      </c>
      <c r="F158" s="37" t="s">
        <v>32</v>
      </c>
      <c r="G158" s="37" t="n"/>
      <c r="H158" s="37" t="n">
        <v>8</v>
      </c>
      <c r="I158" s="37" t="s">
        <v>7</v>
      </c>
      <c r="J158" s="37" t="s">
        <v>7</v>
      </c>
      <c r="K158" s="37" t="n"/>
      <c r="L158" s="37" t="n"/>
      <c r="M158" s="37" t="n"/>
      <c r="N158" s="37" t="n"/>
      <c r="O158" s="37" t="s">
        <v>7</v>
      </c>
      <c r="P158" s="37" t="s">
        <v>7</v>
      </c>
      <c r="Q158" s="37" t="s">
        <v>7</v>
      </c>
      <c r="R158" s="37" t="n">
        <v>8</v>
      </c>
      <c r="S158" s="37" t="n">
        <v>8</v>
      </c>
      <c r="T158" s="37" t="n">
        <v>8</v>
      </c>
      <c r="U158" s="37" t="n">
        <v>8</v>
      </c>
      <c r="V158" s="37" t="n">
        <v>8</v>
      </c>
      <c r="W158" s="37" t="s">
        <v>7</v>
      </c>
      <c r="X158" s="37" t="s">
        <v>7</v>
      </c>
      <c r="Y158" s="37" t="n">
        <v>8</v>
      </c>
      <c r="Z158" s="37" t="n">
        <v>8</v>
      </c>
      <c r="AA158" s="37" t="n">
        <v>3.45</v>
      </c>
      <c r="AB158" s="37" t="n">
        <v>8</v>
      </c>
      <c r="AC158" s="37" t="n">
        <v>8</v>
      </c>
      <c r="AD158" s="37" t="s">
        <v>7</v>
      </c>
      <c r="AE158" s="37" t="s">
        <v>7</v>
      </c>
      <c r="AF158" s="37" t="n">
        <v>8</v>
      </c>
      <c r="AG158" s="37" t="n">
        <v>8</v>
      </c>
      <c r="AH158" s="37" t="n">
        <v>8</v>
      </c>
      <c r="AI158" s="37" t="n">
        <v>8</v>
      </c>
      <c r="AJ158" s="37" t="n">
        <v>8</v>
      </c>
      <c r="AK158" s="37" t="s">
        <v>7</v>
      </c>
      <c r="AL158" s="37" t="s">
        <v>7</v>
      </c>
      <c r="AM158" s="38">
        <f>COUNT(H158:AL158)</f>
        <v/>
      </c>
      <c r="AN158" s="37" t="n"/>
      <c r="AO158" s="38">
        <f>COUNTIF(H158:AL158,"О")</f>
        <v/>
      </c>
      <c r="AP158" s="38">
        <f>COUNTIF(H158:AL158,"От")</f>
        <v/>
      </c>
      <c r="AQ158" s="38">
        <f>COUNTIF(H158:AL158,"Б")</f>
        <v/>
      </c>
      <c r="AR158" s="38">
        <f>COUNTIF(H158:AL158,"Н")</f>
        <v/>
      </c>
      <c r="AS158" s="37" t="n"/>
      <c r="AT158" s="38">
        <f>SUM(H158:AL158)</f>
        <v/>
      </c>
      <c r="AU158" s="37" t="n"/>
      <c r="AV158" s="38">
        <f>SUM(I158,J158,O158,P158,Q158,W158,X158,AD158,AE158,AK158,AL158)</f>
        <v/>
      </c>
      <c r="AW158" s="37" t="n"/>
    </row>
    <row r="159" spans="1:49" ht="15.75" customHeight="1" s="55">
      <c r="A159" s="37" t="n">
        <v>153</v>
      </c>
      <c r="B159" s="37" t="s">
        <v>111</v>
      </c>
      <c r="C159" s="37" t="s">
        <v>71</v>
      </c>
      <c r="D159" s="37" t="s">
        <v>51</v>
      </c>
      <c r="E159" s="37" t="s">
        <v>77</v>
      </c>
      <c r="F159" s="37" t="s">
        <v>32</v>
      </c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  <c r="AA159" s="40" t="n">
        <v>4.55</v>
      </c>
      <c r="AB159" s="37" t="n"/>
      <c r="AC159" s="37" t="n"/>
      <c r="AD159" s="37" t="n"/>
      <c r="AE159" s="37" t="n"/>
      <c r="AF159" s="37" t="n"/>
      <c r="AG159" s="37" t="n"/>
      <c r="AH159" s="37" t="n"/>
      <c r="AI159" s="37" t="n"/>
      <c r="AJ159" s="37" t="n"/>
      <c r="AK159" s="37" t="n"/>
      <c r="AL159" s="37" t="n"/>
      <c r="AM159" s="38">
        <f>COUNT(H159:AL159)</f>
        <v/>
      </c>
      <c r="AN159" s="37" t="n"/>
      <c r="AO159" s="37" t="n"/>
      <c r="AP159" s="37" t="n"/>
      <c r="AQ159" s="37" t="n"/>
      <c r="AR159" s="37" t="n"/>
      <c r="AS159" s="37" t="n"/>
      <c r="AT159" s="38">
        <f>SUM(H159:AL159)</f>
        <v/>
      </c>
      <c r="AU159" s="37" t="n"/>
      <c r="AV159" s="38">
        <f>SUM(I159,J159,O159,P159,Q159,W159,X159,AD159,AE159,AK159,AL159)</f>
        <v/>
      </c>
      <c r="AW159" s="37" t="n"/>
    </row>
    <row r="160" spans="1:49" ht="15.75" customHeight="1" s="55">
      <c r="A160" s="37" t="n">
        <v>154</v>
      </c>
      <c r="B160" s="37" t="s">
        <v>111</v>
      </c>
      <c r="C160" s="37" t="s">
        <v>71</v>
      </c>
      <c r="D160" s="37" t="s">
        <v>51</v>
      </c>
      <c r="E160" s="37" t="s">
        <v>43</v>
      </c>
      <c r="F160" s="37" t="s">
        <v>32</v>
      </c>
      <c r="G160" s="37" t="s">
        <v>49</v>
      </c>
      <c r="H160" s="37" t="n"/>
      <c r="I160" s="37" t="n"/>
      <c r="J160" s="37" t="n"/>
      <c r="K160" s="40" t="n">
        <v>8</v>
      </c>
      <c r="L160" s="40" t="n">
        <v>8</v>
      </c>
      <c r="M160" s="40" t="n">
        <v>8</v>
      </c>
      <c r="N160" s="40" t="n">
        <v>7</v>
      </c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7" t="n"/>
      <c r="AA160" s="37" t="n"/>
      <c r="AB160" s="37" t="n"/>
      <c r="AC160" s="37" t="n"/>
      <c r="AD160" s="37" t="n"/>
      <c r="AE160" s="37" t="n"/>
      <c r="AF160" s="37" t="n"/>
      <c r="AG160" s="37" t="n"/>
      <c r="AH160" s="37" t="n"/>
      <c r="AI160" s="37" t="n"/>
      <c r="AJ160" s="37" t="n"/>
      <c r="AK160" s="37" t="n"/>
      <c r="AL160" s="37" t="n"/>
      <c r="AM160" s="38">
        <f>SUM(H160:AL160)/8</f>
        <v/>
      </c>
      <c r="AN160" s="37" t="n"/>
      <c r="AO160" s="37" t="n"/>
      <c r="AP160" s="37" t="n"/>
      <c r="AQ160" s="37" t="n"/>
      <c r="AR160" s="37" t="n"/>
      <c r="AS160" s="38">
        <f>COUNTIF(H160:AL160,"В")+SUM(H160:AL160)/8</f>
        <v/>
      </c>
      <c r="AT160" s="38">
        <f>SUM(H160:AL160)</f>
        <v/>
      </c>
      <c r="AU160" s="37" t="n"/>
      <c r="AV160" s="37" t="n"/>
      <c r="AW160" s="37" t="n"/>
    </row>
    <row r="161" spans="1:49">
      <c r="A161" s="39" t="n">
        <v>155</v>
      </c>
      <c r="B161" s="39" t="s">
        <v>111</v>
      </c>
      <c r="C161" s="39" t="s">
        <v>71</v>
      </c>
      <c r="D161" s="39" t="s">
        <v>51</v>
      </c>
      <c r="E161" s="39" t="s">
        <v>33</v>
      </c>
      <c r="F161" s="39" t="n"/>
      <c r="G161" s="39" t="n"/>
      <c r="H161" s="39" t="n">
        <v>8</v>
      </c>
      <c r="I161" s="39" t="n">
        <v>0</v>
      </c>
      <c r="J161" s="39" t="n">
        <v>0</v>
      </c>
      <c r="K161" s="39" t="n">
        <v>8</v>
      </c>
      <c r="L161" s="39" t="n">
        <v>8</v>
      </c>
      <c r="M161" s="39" t="n">
        <v>8</v>
      </c>
      <c r="N161" s="39" t="n">
        <v>7</v>
      </c>
      <c r="O161" s="39" t="n">
        <v>0</v>
      </c>
      <c r="P161" s="39" t="n">
        <v>0</v>
      </c>
      <c r="Q161" s="39" t="n">
        <v>0</v>
      </c>
      <c r="R161" s="39" t="n">
        <v>8</v>
      </c>
      <c r="S161" s="39" t="n">
        <v>8</v>
      </c>
      <c r="T161" s="39" t="n">
        <v>8</v>
      </c>
      <c r="U161" s="39" t="n">
        <v>8</v>
      </c>
      <c r="V161" s="39" t="n">
        <v>8</v>
      </c>
      <c r="W161" s="39" t="n">
        <v>0</v>
      </c>
      <c r="X161" s="39" t="n">
        <v>0</v>
      </c>
      <c r="Y161" s="39" t="n">
        <v>8</v>
      </c>
      <c r="Z161" s="39" t="n">
        <v>8</v>
      </c>
      <c r="AA161" s="39" t="n">
        <v>8</v>
      </c>
      <c r="AB161" s="39" t="n">
        <v>8</v>
      </c>
      <c r="AC161" s="39" t="n">
        <v>8</v>
      </c>
      <c r="AD161" s="39" t="n">
        <v>0</v>
      </c>
      <c r="AE161" s="39" t="n">
        <v>0</v>
      </c>
      <c r="AF161" s="39" t="n">
        <v>8</v>
      </c>
      <c r="AG161" s="39" t="n">
        <v>8</v>
      </c>
      <c r="AH161" s="39" t="n">
        <v>8</v>
      </c>
      <c r="AI161" s="39" t="n">
        <v>8</v>
      </c>
      <c r="AJ161" s="39" t="n">
        <v>8</v>
      </c>
      <c r="AK161" s="39" t="n">
        <v>0</v>
      </c>
      <c r="AL161" s="39" t="n">
        <v>0</v>
      </c>
      <c r="AM161" s="39">
        <f>COUNT(IF(SUM(H158)&gt;0,1,"FALSE"),IF(SUM(I158)&gt;0,1,"FALSE"),IF(SUM(J158)&gt;0,1,"FALSE"),IF(SUM(O158)&gt;0,1,"FALSE"),IF(SUM(P158)&gt;0,1,"FALSE"),IF(SUM(Q158)&gt;0,1,"FALSE"),IF(SUM(R158)&gt;0,1,"FALSE"),IF(SUM(S158)&gt;0,1,"FALSE"),IF(SUM(T158)&gt;0,1,"FALSE"),IF(SUM(U158)&gt;0,1,"FALSE"),IF(SUM(V158)&gt;0,1,"FALSE"),IF(SUM(W158)&gt;0,1,"FALSE"),IF(SUM(X158)&gt;0,1,"FALSE"),IF(SUM(Y158)&gt;0,1,"FALSE"),IF(SUM(Z158)&gt;0,1,"FALSE"),IF(SUM(AA158,AA159)&gt;0,1,"FALSE"),IF(SUM(AB158)&gt;0,1,"FALSE"),IF(SUM(AC158)&gt;0,1,"FALSE"),IF(SUM(AD158)&gt;0,1,"FALSE"),IF(SUM(AE158)&gt;0,1,"FALSE"),IF(SUM(AF158)&gt;0,1,"FALSE"),IF(SUM(AG158)&gt;0,1,"FALSE"),IF(SUM(AH158)&gt;0,1,"FALSE"),IF(SUM(AI158)&gt;0,1,"FALSE"),IF(SUM(AJ158)&gt;0,1,"FALSE"),IF(SUM(AK158)&gt;0,1,"FALSE"),IF(SUM(AL158)&gt;0,1,"FALSE"),IF(SUM(K160)&gt;0,1,"FALSE"),IF(SUM(L160)&gt;0,1,"FALSE"),IF(SUM(M160)&gt;0,1,"FALSE"),IF(SUM(N160)&gt;0,1,"FALSE"))</f>
        <v/>
      </c>
      <c r="AN161" s="39" t="n"/>
      <c r="AO161" s="39">
        <f>MAX(AO158:AO160)</f>
        <v/>
      </c>
      <c r="AP161" s="39">
        <f>MAX(AP158:AP160)</f>
        <v/>
      </c>
      <c r="AQ161" s="39">
        <f>MAX(AQ158:AQ160)</f>
        <v/>
      </c>
      <c r="AR161" s="39">
        <f>MAX(AR158:AR160)</f>
        <v/>
      </c>
      <c r="AS161" s="39">
        <f>SUM(AS158:AS160)</f>
        <v/>
      </c>
      <c r="AT161" s="39">
        <f>SUM(AT158:AT160)</f>
        <v/>
      </c>
      <c r="AU161" s="39">
        <f>SUM(AU158:AU160)</f>
        <v/>
      </c>
      <c r="AV161" s="39">
        <f>SUM(AV158:AV160)</f>
        <v/>
      </c>
      <c r="AW161" s="39">
        <f>SUM(AW158:AW160)</f>
        <v/>
      </c>
    </row>
    <row r="162" spans="1:49">
      <c r="A162" s="37" t="n">
        <v>156</v>
      </c>
      <c r="B162" s="37" t="s">
        <v>112</v>
      </c>
      <c r="C162" s="37" t="s">
        <v>71</v>
      </c>
      <c r="D162" s="37" t="s">
        <v>72</v>
      </c>
      <c r="E162" s="37" t="s">
        <v>43</v>
      </c>
      <c r="F162" s="37" t="s">
        <v>32</v>
      </c>
      <c r="G162" s="37" t="n"/>
      <c r="H162" s="37" t="n"/>
      <c r="I162" s="37" t="s">
        <v>7</v>
      </c>
      <c r="J162" s="37" t="s">
        <v>7</v>
      </c>
      <c r="K162" s="37" t="n">
        <v>8</v>
      </c>
      <c r="L162" s="37" t="n">
        <v>8</v>
      </c>
      <c r="M162" s="37" t="n">
        <v>1.78333</v>
      </c>
      <c r="N162" s="37" t="n">
        <v>7</v>
      </c>
      <c r="O162" s="37" t="s">
        <v>7</v>
      </c>
      <c r="P162" s="37" t="s">
        <v>7</v>
      </c>
      <c r="Q162" s="37" t="s">
        <v>7</v>
      </c>
      <c r="R162" s="37" t="n">
        <v>8</v>
      </c>
      <c r="S162" s="37" t="n">
        <v>8</v>
      </c>
      <c r="T162" s="37" t="n">
        <v>8</v>
      </c>
      <c r="U162" s="37" t="n">
        <v>2.58333</v>
      </c>
      <c r="V162" s="37" t="n"/>
      <c r="W162" s="37" t="s">
        <v>7</v>
      </c>
      <c r="X162" s="37" t="s">
        <v>7</v>
      </c>
      <c r="Y162" s="37" t="n"/>
      <c r="Z162" s="37" t="n"/>
      <c r="AA162" s="37" t="n"/>
      <c r="AB162" s="37" t="n"/>
      <c r="AC162" s="37" t="n"/>
      <c r="AD162" s="37" t="n"/>
      <c r="AE162" s="37" t="n"/>
      <c r="AF162" s="37" t="n"/>
      <c r="AG162" s="37" t="n"/>
      <c r="AH162" s="37" t="n"/>
      <c r="AI162" s="37" t="n"/>
      <c r="AJ162" s="37" t="n"/>
      <c r="AK162" s="37" t="n"/>
      <c r="AL162" s="37" t="n"/>
      <c r="AM162" s="38">
        <f>COUNT(H162:AL162)</f>
        <v/>
      </c>
      <c r="AN162" s="37" t="n"/>
      <c r="AO162" s="38">
        <f>COUNTIF(H162:AL162,"О")</f>
        <v/>
      </c>
      <c r="AP162" s="38">
        <f>COUNTIF(H162:AL162,"От")</f>
        <v/>
      </c>
      <c r="AQ162" s="38">
        <f>COUNTIF(H162:AL162,"Б")</f>
        <v/>
      </c>
      <c r="AR162" s="38">
        <f>COUNTIF(H162:AL162,"Н")</f>
        <v/>
      </c>
      <c r="AS162" s="37" t="n"/>
      <c r="AT162" s="38">
        <f>SUM(H162:AL162)</f>
        <v/>
      </c>
      <c r="AU162" s="37" t="n"/>
      <c r="AV162" s="38">
        <f>SUM(I162,J162,O162,P162,Q162,W162,X162,AD162,AE162,AK162,AL162)</f>
        <v/>
      </c>
      <c r="AW162" s="37" t="n"/>
    </row>
    <row r="163" spans="1:49" ht="15.75" customHeight="1" s="55">
      <c r="A163" s="37" t="n">
        <v>157</v>
      </c>
      <c r="B163" s="37" t="s">
        <v>112</v>
      </c>
      <c r="C163" s="37" t="s">
        <v>71</v>
      </c>
      <c r="D163" s="37" t="s">
        <v>72</v>
      </c>
      <c r="E163" s="37" t="s">
        <v>65</v>
      </c>
      <c r="F163" s="37" t="s">
        <v>32</v>
      </c>
      <c r="G163" s="37" t="n"/>
      <c r="H163" s="37" t="n"/>
      <c r="I163" s="37" t="n"/>
      <c r="J163" s="37" t="n"/>
      <c r="K163" s="37" t="n"/>
      <c r="L163" s="37" t="n"/>
      <c r="M163" s="40" t="n">
        <v>6.21667</v>
      </c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40" t="n">
        <v>8</v>
      </c>
      <c r="W163" s="37" t="n"/>
      <c r="X163" s="37" t="n"/>
      <c r="Y163" s="37" t="n"/>
      <c r="Z163" s="37" t="n"/>
      <c r="AA163" s="37" t="n"/>
      <c r="AB163" s="37" t="n"/>
      <c r="AC163" s="37" t="n"/>
      <c r="AD163" s="37" t="n"/>
      <c r="AE163" s="37" t="n"/>
      <c r="AF163" s="37" t="n"/>
      <c r="AG163" s="37" t="n"/>
      <c r="AH163" s="37" t="n"/>
      <c r="AI163" s="37" t="n"/>
      <c r="AJ163" s="37" t="n"/>
      <c r="AK163" s="37" t="n"/>
      <c r="AL163" s="37" t="n"/>
      <c r="AM163" s="38">
        <f>COUNT(H163:AL163)</f>
        <v/>
      </c>
      <c r="AN163" s="37" t="n"/>
      <c r="AO163" s="37" t="n"/>
      <c r="AP163" s="37" t="n"/>
      <c r="AQ163" s="37" t="n"/>
      <c r="AR163" s="37" t="n"/>
      <c r="AS163" s="37" t="n"/>
      <c r="AT163" s="38">
        <f>SUM(H163:AL163)</f>
        <v/>
      </c>
      <c r="AU163" s="37" t="n"/>
      <c r="AV163" s="38">
        <f>SUM(I163,J163,O163,P163,Q163,W163,X163,AD163,AE163,AK163,AL163)</f>
        <v/>
      </c>
      <c r="AW163" s="37" t="n"/>
    </row>
    <row r="164" spans="1:49" ht="15.75" customHeight="1" s="55">
      <c r="A164" s="37" t="n">
        <v>158</v>
      </c>
      <c r="B164" s="37" t="s">
        <v>112</v>
      </c>
      <c r="C164" s="37" t="s">
        <v>71</v>
      </c>
      <c r="D164" s="37" t="s">
        <v>72</v>
      </c>
      <c r="E164" s="37" t="s">
        <v>87</v>
      </c>
      <c r="F164" s="37" t="s">
        <v>32</v>
      </c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40" t="n">
        <v>3.23333</v>
      </c>
      <c r="V164" s="37" t="n"/>
      <c r="W164" s="37" t="n"/>
      <c r="X164" s="37" t="n"/>
      <c r="Y164" s="37" t="n"/>
      <c r="Z164" s="37" t="n"/>
      <c r="AA164" s="37" t="n"/>
      <c r="AB164" s="37" t="n"/>
      <c r="AC164" s="37" t="n"/>
      <c r="AD164" s="37" t="n"/>
      <c r="AE164" s="37" t="n"/>
      <c r="AF164" s="37" t="n"/>
      <c r="AG164" s="37" t="n"/>
      <c r="AH164" s="37" t="n"/>
      <c r="AI164" s="37" t="n"/>
      <c r="AJ164" s="37" t="n"/>
      <c r="AK164" s="37" t="n"/>
      <c r="AL164" s="37" t="n"/>
      <c r="AM164" s="38">
        <f>COUNT(H164:AL164)</f>
        <v/>
      </c>
      <c r="AN164" s="37" t="n"/>
      <c r="AO164" s="37" t="n"/>
      <c r="AP164" s="37" t="n"/>
      <c r="AQ164" s="37" t="n"/>
      <c r="AR164" s="37" t="n"/>
      <c r="AS164" s="37" t="n"/>
      <c r="AT164" s="38">
        <f>SUM(H164:AL164)</f>
        <v/>
      </c>
      <c r="AU164" s="37" t="n"/>
      <c r="AV164" s="38">
        <f>SUM(I164,J164,O164,P164,Q164,W164,X164,AD164,AE164,AK164,AL164)</f>
        <v/>
      </c>
      <c r="AW164" s="37" t="n"/>
    </row>
    <row r="165" spans="1:49" ht="15.75" customHeight="1" s="55">
      <c r="A165" s="37" t="n">
        <v>159</v>
      </c>
      <c r="B165" s="37" t="s">
        <v>112</v>
      </c>
      <c r="C165" s="37" t="s">
        <v>71</v>
      </c>
      <c r="D165" s="37" t="s">
        <v>72</v>
      </c>
      <c r="E165" s="37" t="s">
        <v>86</v>
      </c>
      <c r="F165" s="37" t="s">
        <v>32</v>
      </c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40" t="n">
        <v>2.18333</v>
      </c>
      <c r="V165" s="37" t="n"/>
      <c r="W165" s="37" t="n"/>
      <c r="X165" s="37" t="n"/>
      <c r="Y165" s="37" t="n"/>
      <c r="Z165" s="37" t="n"/>
      <c r="AA165" s="37" t="n"/>
      <c r="AB165" s="37" t="n"/>
      <c r="AC165" s="37" t="n"/>
      <c r="AD165" s="37" t="n"/>
      <c r="AE165" s="37" t="n"/>
      <c r="AF165" s="37" t="n"/>
      <c r="AG165" s="37" t="n"/>
      <c r="AH165" s="37" t="n"/>
      <c r="AI165" s="37" t="n"/>
      <c r="AJ165" s="37" t="n"/>
      <c r="AK165" s="37" t="n"/>
      <c r="AL165" s="37" t="n"/>
      <c r="AM165" s="38">
        <f>COUNT(H165:AL165)</f>
        <v/>
      </c>
      <c r="AN165" s="37" t="n"/>
      <c r="AO165" s="37" t="n"/>
      <c r="AP165" s="37" t="n"/>
      <c r="AQ165" s="37" t="n"/>
      <c r="AR165" s="37" t="n"/>
      <c r="AS165" s="37" t="n"/>
      <c r="AT165" s="38">
        <f>SUM(H165:AL165)</f>
        <v/>
      </c>
      <c r="AU165" s="37" t="n"/>
      <c r="AV165" s="38">
        <f>SUM(I165,J165,O165,P165,Q165,W165,X165,AD165,AE165,AK165,AL165)</f>
        <v/>
      </c>
      <c r="AW165" s="37" t="n"/>
    </row>
    <row r="166" spans="1:49" ht="15.75" customHeight="1" s="55">
      <c r="A166" s="37" t="n">
        <v>160</v>
      </c>
      <c r="B166" s="37" t="s">
        <v>112</v>
      </c>
      <c r="C166" s="37" t="s">
        <v>71</v>
      </c>
      <c r="D166" s="37" t="s">
        <v>72</v>
      </c>
      <c r="E166" s="37" t="s">
        <v>90</v>
      </c>
      <c r="F166" s="37" t="s">
        <v>32</v>
      </c>
      <c r="G166" s="37" t="s">
        <v>49</v>
      </c>
      <c r="H166" s="40" t="n">
        <v>8</v>
      </c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7" t="n"/>
      <c r="AA166" s="37" t="n"/>
      <c r="AB166" s="37" t="n"/>
      <c r="AC166" s="37" t="n"/>
      <c r="AD166" s="37" t="n"/>
      <c r="AE166" s="37" t="n"/>
      <c r="AF166" s="37" t="n"/>
      <c r="AG166" s="37" t="n"/>
      <c r="AH166" s="37" t="n"/>
      <c r="AI166" s="37" t="n"/>
      <c r="AJ166" s="37" t="n"/>
      <c r="AK166" s="37" t="n"/>
      <c r="AL166" s="37" t="n"/>
      <c r="AM166" s="38">
        <f>SUM(H166:AL166)/8</f>
        <v/>
      </c>
      <c r="AN166" s="37" t="n"/>
      <c r="AO166" s="37" t="n"/>
      <c r="AP166" s="37" t="n"/>
      <c r="AQ166" s="37" t="n"/>
      <c r="AR166" s="37" t="n"/>
      <c r="AS166" s="38">
        <f>COUNTIF(H166:AL166,"В")+SUM(H166:AL166)/8</f>
        <v/>
      </c>
      <c r="AT166" s="38">
        <f>SUM(H166:AL166)</f>
        <v/>
      </c>
      <c r="AU166" s="37" t="n"/>
      <c r="AV166" s="37" t="n"/>
      <c r="AW166" s="37" t="n"/>
    </row>
    <row r="167" spans="1:49">
      <c r="A167" s="39" t="n">
        <v>161</v>
      </c>
      <c r="B167" s="39" t="s">
        <v>112</v>
      </c>
      <c r="C167" s="39" t="s">
        <v>71</v>
      </c>
      <c r="D167" s="39" t="s">
        <v>72</v>
      </c>
      <c r="E167" s="39" t="s">
        <v>33</v>
      </c>
      <c r="F167" s="39" t="n"/>
      <c r="G167" s="39" t="n"/>
      <c r="H167" s="39" t="n">
        <v>8</v>
      </c>
      <c r="I167" s="39" t="n">
        <v>0</v>
      </c>
      <c r="J167" s="39" t="n">
        <v>0</v>
      </c>
      <c r="K167" s="39" t="n">
        <v>8</v>
      </c>
      <c r="L167" s="39" t="n">
        <v>8</v>
      </c>
      <c r="M167" s="39" t="n">
        <v>8</v>
      </c>
      <c r="N167" s="39" t="n">
        <v>7</v>
      </c>
      <c r="O167" s="39" t="n">
        <v>0</v>
      </c>
      <c r="P167" s="39" t="n">
        <v>0</v>
      </c>
      <c r="Q167" s="39" t="n">
        <v>0</v>
      </c>
      <c r="R167" s="39" t="n">
        <v>8</v>
      </c>
      <c r="S167" s="39" t="n">
        <v>8</v>
      </c>
      <c r="T167" s="39" t="n">
        <v>8</v>
      </c>
      <c r="U167" s="39" t="n">
        <v>8</v>
      </c>
      <c r="V167" s="39" t="n">
        <v>8</v>
      </c>
      <c r="W167" s="39" t="n">
        <v>0</v>
      </c>
      <c r="X167" s="39" t="n">
        <v>0</v>
      </c>
      <c r="Y167" s="39" t="n"/>
      <c r="Z167" s="39" t="n"/>
      <c r="AA167" s="39" t="n"/>
      <c r="AB167" s="39" t="n"/>
      <c r="AC167" s="39" t="n"/>
      <c r="AD167" s="39" t="n"/>
      <c r="AE167" s="39" t="n"/>
      <c r="AF167" s="39" t="n"/>
      <c r="AG167" s="39" t="n"/>
      <c r="AH167" s="39" t="n"/>
      <c r="AI167" s="39" t="n"/>
      <c r="AJ167" s="39" t="n"/>
      <c r="AK167" s="39" t="n"/>
      <c r="AL167" s="39" t="n"/>
      <c r="AM167" s="39">
        <f>COUNT(IF(SUM(I162)&gt;0,1,"FALSE"),IF(SUM(J162)&gt;0,1,"FALSE"),IF(SUM(K162)&gt;0,1,"FALSE"),IF(SUM(L162)&gt;0,1,"FALSE"),IF(SUM(M163,M162)&gt;0,1,"FALSE"),IF(SUM(N162)&gt;0,1,"FALSE"),IF(SUM(O162)&gt;0,1,"FALSE"),IF(SUM(P162)&gt;0,1,"FALSE"),IF(SUM(Q162)&gt;0,1,"FALSE"),IF(SUM(R162)&gt;0,1,"FALSE"),IF(SUM(S162)&gt;0,1,"FALSE"),IF(SUM(T162)&gt;0,1,"FALSE"),IF(SUM(U162,U164,U165)&gt;0,1,"FALSE"),IF(SUM(V163,V162)&gt;0,1,"FALSE"),IF(SUM(W162)&gt;0,1,"FALSE"),IF(SUM(X162)&gt;0,1,"FALSE"),IF(SUM(H166)&gt;0,1,"FALSE"))</f>
        <v/>
      </c>
      <c r="AN167" s="39" t="n"/>
      <c r="AO167" s="39">
        <f>MAX(AO162:AO166)</f>
        <v/>
      </c>
      <c r="AP167" s="39">
        <f>MAX(AP162:AP166)</f>
        <v/>
      </c>
      <c r="AQ167" s="39">
        <f>MAX(AQ162:AQ166)</f>
        <v/>
      </c>
      <c r="AR167" s="39">
        <f>MAX(AR162:AR166)</f>
        <v/>
      </c>
      <c r="AS167" s="39">
        <f>SUM(AS162:AS166)</f>
        <v/>
      </c>
      <c r="AT167" s="39">
        <f>SUM(AT162:AT166)</f>
        <v/>
      </c>
      <c r="AU167" s="39">
        <f>SUM(AU162:AU166)</f>
        <v/>
      </c>
      <c r="AV167" s="39">
        <f>SUM(AV162:AV166)</f>
        <v/>
      </c>
      <c r="AW167" s="39">
        <f>SUM(AW162:AW166)</f>
        <v/>
      </c>
    </row>
    <row r="168" spans="1:49">
      <c r="A168" s="37" t="n">
        <v>162</v>
      </c>
      <c r="B168" s="37" t="s">
        <v>113</v>
      </c>
      <c r="C168" s="37" t="s">
        <v>114</v>
      </c>
      <c r="D168" s="37" t="s">
        <v>63</v>
      </c>
      <c r="E168" s="37" t="s">
        <v>43</v>
      </c>
      <c r="F168" s="37" t="s">
        <v>32</v>
      </c>
      <c r="G168" s="37" t="n"/>
      <c r="H168" s="37" t="n">
        <v>8</v>
      </c>
      <c r="I168" s="37" t="s">
        <v>7</v>
      </c>
      <c r="J168" s="37" t="s">
        <v>7</v>
      </c>
      <c r="K168" s="37" t="n">
        <v>8</v>
      </c>
      <c r="L168" s="37" t="n">
        <v>8</v>
      </c>
      <c r="M168" s="37" t="n">
        <v>8</v>
      </c>
      <c r="N168" s="37" t="n">
        <v>7</v>
      </c>
      <c r="O168" s="37" t="s">
        <v>7</v>
      </c>
      <c r="P168" s="37" t="s">
        <v>7</v>
      </c>
      <c r="Q168" s="37" t="s">
        <v>7</v>
      </c>
      <c r="R168" s="37" t="n">
        <v>8</v>
      </c>
      <c r="S168" s="37" t="n">
        <v>8</v>
      </c>
      <c r="T168" s="37" t="n">
        <v>8</v>
      </c>
      <c r="U168" s="37" t="n">
        <v>8</v>
      </c>
      <c r="V168" s="37" t="n">
        <v>8</v>
      </c>
      <c r="W168" s="37" t="s">
        <v>7</v>
      </c>
      <c r="X168" s="37" t="s">
        <v>7</v>
      </c>
      <c r="Y168" s="37" t="n">
        <v>8</v>
      </c>
      <c r="Z168" s="37" t="n">
        <v>8</v>
      </c>
      <c r="AA168" s="37" t="n">
        <v>8</v>
      </c>
      <c r="AB168" s="37" t="n">
        <v>8</v>
      </c>
      <c r="AC168" s="37" t="n">
        <v>8</v>
      </c>
      <c r="AD168" s="37" t="s">
        <v>7</v>
      </c>
      <c r="AE168" s="37" t="s">
        <v>7</v>
      </c>
      <c r="AF168" s="37" t="n">
        <v>8</v>
      </c>
      <c r="AG168" s="37" t="n">
        <v>8</v>
      </c>
      <c r="AH168" s="37" t="n">
        <v>8</v>
      </c>
      <c r="AI168" s="37" t="n">
        <v>8</v>
      </c>
      <c r="AJ168" s="37" t="n">
        <v>8</v>
      </c>
      <c r="AK168" s="37" t="s">
        <v>7</v>
      </c>
      <c r="AL168" s="37" t="s">
        <v>7</v>
      </c>
      <c r="AM168" s="38">
        <f>COUNT(H168:AL168)</f>
        <v/>
      </c>
      <c r="AN168" s="37" t="n"/>
      <c r="AO168" s="38">
        <f>COUNTIF(H168:AL168,"О")</f>
        <v/>
      </c>
      <c r="AP168" s="38">
        <f>COUNTIF(H168:AL168,"От")</f>
        <v/>
      </c>
      <c r="AQ168" s="38">
        <f>COUNTIF(H168:AL168,"Б")</f>
        <v/>
      </c>
      <c r="AR168" s="38">
        <f>COUNTIF(H168:AL168,"Н")</f>
        <v/>
      </c>
      <c r="AS168" s="37" t="n"/>
      <c r="AT168" s="38">
        <f>SUM(H168:AL168)</f>
        <v/>
      </c>
      <c r="AU168" s="37" t="n"/>
      <c r="AV168" s="38">
        <f>SUM(I168,J168,O168,P168,Q168,W168,X168,AD168,AE168,AK168,AL168)</f>
        <v/>
      </c>
      <c r="AW168" s="37" t="n"/>
    </row>
    <row r="169" spans="1:49">
      <c r="A169" s="37" t="n">
        <v>163</v>
      </c>
      <c r="B169" s="37" t="s">
        <v>113</v>
      </c>
      <c r="C169" s="37" t="s">
        <v>114</v>
      </c>
      <c r="D169" s="37" t="s">
        <v>63</v>
      </c>
      <c r="E169" s="37" t="s">
        <v>61</v>
      </c>
      <c r="F169" s="37" t="s">
        <v>32</v>
      </c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7" t="n"/>
      <c r="AA169" s="37" t="n"/>
      <c r="AB169" s="37" t="n"/>
      <c r="AC169" s="37" t="n"/>
      <c r="AD169" s="37" t="n"/>
      <c r="AE169" s="37" t="n"/>
      <c r="AF169" s="37" t="n"/>
      <c r="AG169" s="37" t="n"/>
      <c r="AH169" s="37" t="n"/>
      <c r="AI169" s="37" t="n"/>
      <c r="AJ169" s="37" t="n"/>
      <c r="AK169" s="37" t="n"/>
      <c r="AL169" s="37" t="n"/>
      <c r="AM169" s="38">
        <f>COUNT(H169:AL169)</f>
        <v/>
      </c>
      <c r="AN169" s="37" t="n"/>
      <c r="AO169" s="37" t="n"/>
      <c r="AP169" s="37" t="n"/>
      <c r="AQ169" s="37" t="n"/>
      <c r="AR169" s="37" t="n"/>
      <c r="AS169" s="37" t="n"/>
      <c r="AT169" s="38">
        <f>SUM(H169:AL169)</f>
        <v/>
      </c>
      <c r="AU169" s="37" t="n"/>
      <c r="AV169" s="38">
        <f>SUM(I169,J169,O169,P169,Q169,W169,X169,AD169,AE169,AK169,AL169)</f>
        <v/>
      </c>
      <c r="AW169" s="37" t="n"/>
    </row>
    <row r="170" spans="1:49">
      <c r="A170" s="39" t="n">
        <v>164</v>
      </c>
      <c r="B170" s="39" t="s">
        <v>113</v>
      </c>
      <c r="C170" s="39" t="s">
        <v>114</v>
      </c>
      <c r="D170" s="39" t="s">
        <v>63</v>
      </c>
      <c r="E170" s="39" t="s">
        <v>33</v>
      </c>
      <c r="F170" s="39" t="n"/>
      <c r="G170" s="39" t="n"/>
      <c r="H170" s="39" t="n">
        <v>8</v>
      </c>
      <c r="I170" s="39" t="n">
        <v>0</v>
      </c>
      <c r="J170" s="39" t="n">
        <v>0</v>
      </c>
      <c r="K170" s="39" t="n">
        <v>8</v>
      </c>
      <c r="L170" s="39" t="n">
        <v>8</v>
      </c>
      <c r="M170" s="39" t="n">
        <v>8</v>
      </c>
      <c r="N170" s="39" t="n">
        <v>7</v>
      </c>
      <c r="O170" s="39" t="n">
        <v>0</v>
      </c>
      <c r="P170" s="39" t="n">
        <v>0</v>
      </c>
      <c r="Q170" s="39" t="n">
        <v>0</v>
      </c>
      <c r="R170" s="39" t="n">
        <v>8</v>
      </c>
      <c r="S170" s="39" t="n">
        <v>8</v>
      </c>
      <c r="T170" s="39" t="n">
        <v>8</v>
      </c>
      <c r="U170" s="39" t="n">
        <v>8</v>
      </c>
      <c r="V170" s="39" t="n">
        <v>8</v>
      </c>
      <c r="W170" s="39" t="n">
        <v>0</v>
      </c>
      <c r="X170" s="39" t="n">
        <v>0</v>
      </c>
      <c r="Y170" s="39" t="n">
        <v>8</v>
      </c>
      <c r="Z170" s="39" t="n">
        <v>8</v>
      </c>
      <c r="AA170" s="39" t="n">
        <v>8</v>
      </c>
      <c r="AB170" s="39" t="n">
        <v>8</v>
      </c>
      <c r="AC170" s="39" t="n">
        <v>8</v>
      </c>
      <c r="AD170" s="39" t="n">
        <v>0</v>
      </c>
      <c r="AE170" s="39" t="n">
        <v>0</v>
      </c>
      <c r="AF170" s="39" t="n">
        <v>8</v>
      </c>
      <c r="AG170" s="39" t="n">
        <v>8</v>
      </c>
      <c r="AH170" s="39" t="n">
        <v>8</v>
      </c>
      <c r="AI170" s="39" t="n">
        <v>8</v>
      </c>
      <c r="AJ170" s="39" t="n">
        <v>8</v>
      </c>
      <c r="AK170" s="39" t="n">
        <v>0</v>
      </c>
      <c r="AL170" s="39" t="n">
        <v>0</v>
      </c>
      <c r="AM170" s="39">
        <f>COUNT(IF(SUM(H168,H169)&gt;0,1,"FALSE"),IF(SUM(I168,I169)&gt;0,1,"FALSE"),IF(SUM(J168,J169)&gt;0,1,"FALSE"),IF(SUM(K168,K169)&gt;0,1,"FALSE"),IF(SUM(L169,L168)&gt;0,1,"FALSE"),IF(SUM(M169,M168)&gt;0,1,"FALSE"),IF(SUM(N168,N169)&gt;0,1,"FALSE"),IF(SUM(O168,O169)&gt;0,1,"FALSE"),IF(SUM(P169,P168)&gt;0,1,"FALSE"),IF(SUM(Q168,Q169)&gt;0,1,"FALSE"),IF(SUM(R168,R169)&gt;0,1,"FALSE"),IF(SUM(S169,S168)&gt;0,1,"FALSE"),IF(SUM(T169,T168)&gt;0,1,"FALSE"),IF(SUM(U169,U168)&gt;0,1,"FALSE"),IF(SUM(V169,V168)&gt;0,1,"FALSE"),IF(SUM(W168,W169)&gt;0,1,"FALSE"),IF(SUM(X168,X169)&gt;0,1,"FALSE"),IF(SUM(Y169,Y168)&gt;0,1,"FALSE"),IF(SUM(Z169,Z168)&gt;0,1,"FALSE"),IF(SUM(AA168,AA169)&gt;0,1,"FALSE"),IF(SUM(AB169,AB168)&gt;0,1,"FALSE"),IF(SUM(AC169,AC168)&gt;0,1,"FALSE"),IF(SUM(AD169,AD168)&gt;0,1,"FALSE"),IF(SUM(AE169,AE168)&gt;0,1,"FALSE"),IF(SUM(AF168,AF169)&gt;0,1,"FALSE"),IF(SUM(AG168,AG169)&gt;0,1,"FALSE"),IF(SUM(AH168,AH169)&gt;0,1,"FALSE"),IF(SUM(AI168,AI169)&gt;0,1,"FALSE"),IF(SUM(AJ168,AJ169)&gt;0,1,"FALSE"),IF(SUM(AK169,AK168)&gt;0,1,"FALSE"),IF(SUM(AL168,AL169)&gt;0,1,"FALSE"))</f>
        <v/>
      </c>
      <c r="AN170" s="39" t="n"/>
      <c r="AO170" s="39">
        <f>MAX(AO168:AO169)</f>
        <v/>
      </c>
      <c r="AP170" s="39">
        <f>MAX(AP168:AP169)</f>
        <v/>
      </c>
      <c r="AQ170" s="39">
        <f>MAX(AQ168:AQ169)</f>
        <v/>
      </c>
      <c r="AR170" s="39">
        <f>MAX(AR168:AR169)</f>
        <v/>
      </c>
      <c r="AS170" s="39">
        <f>SUM(AS168:AS169)</f>
        <v/>
      </c>
      <c r="AT170" s="39">
        <f>SUM(AT168:AT169)</f>
        <v/>
      </c>
      <c r="AU170" s="39">
        <f>SUM(AU168:AU169)</f>
        <v/>
      </c>
      <c r="AV170" s="39">
        <f>SUM(AV168:AV169)</f>
        <v/>
      </c>
      <c r="AW170" s="39">
        <f>SUM(AW168:AW169)</f>
        <v/>
      </c>
    </row>
    <row r="171" spans="1:49">
      <c r="A171" s="37" t="n">
        <v>165</v>
      </c>
      <c r="B171" s="37" t="s">
        <v>116</v>
      </c>
      <c r="C171" s="37" t="s">
        <v>117</v>
      </c>
      <c r="D171" s="37" t="s">
        <v>63</v>
      </c>
      <c r="E171" s="37" t="s">
        <v>43</v>
      </c>
      <c r="F171" s="37" t="s">
        <v>32</v>
      </c>
      <c r="G171" s="37" t="n"/>
      <c r="H171" s="37" t="n">
        <v>8</v>
      </c>
      <c r="I171" s="37" t="s">
        <v>7</v>
      </c>
      <c r="J171" s="37" t="s">
        <v>7</v>
      </c>
      <c r="K171" s="37" t="n">
        <v>8</v>
      </c>
      <c r="L171" s="37" t="n">
        <v>8</v>
      </c>
      <c r="M171" s="37" t="n">
        <v>8</v>
      </c>
      <c r="N171" s="37" t="n">
        <v>7</v>
      </c>
      <c r="O171" s="37" t="s">
        <v>7</v>
      </c>
      <c r="P171" s="37" t="s">
        <v>7</v>
      </c>
      <c r="Q171" s="37" t="s">
        <v>7</v>
      </c>
      <c r="R171" s="37" t="n">
        <v>8</v>
      </c>
      <c r="S171" s="37" t="n">
        <v>8</v>
      </c>
      <c r="T171" s="37" t="n">
        <v>8</v>
      </c>
      <c r="U171" s="37" t="n">
        <v>8</v>
      </c>
      <c r="V171" s="37" t="n">
        <v>8</v>
      </c>
      <c r="W171" s="37" t="s">
        <v>7</v>
      </c>
      <c r="X171" s="37" t="s">
        <v>7</v>
      </c>
      <c r="Y171" s="37" t="n">
        <v>8</v>
      </c>
      <c r="Z171" s="37" t="n">
        <v>8</v>
      </c>
      <c r="AA171" s="37" t="n">
        <v>8</v>
      </c>
      <c r="AB171" s="37" t="n">
        <v>8</v>
      </c>
      <c r="AC171" s="37" t="n">
        <v>8</v>
      </c>
      <c r="AD171" s="37" t="s">
        <v>7</v>
      </c>
      <c r="AE171" s="37" t="s">
        <v>7</v>
      </c>
      <c r="AF171" s="37" t="n">
        <v>8</v>
      </c>
      <c r="AG171" s="37" t="n">
        <v>8</v>
      </c>
      <c r="AH171" s="37" t="n">
        <v>8</v>
      </c>
      <c r="AI171" s="37" t="n">
        <v>8</v>
      </c>
      <c r="AJ171" s="37" t="n">
        <v>8</v>
      </c>
      <c r="AK171" s="37" t="s">
        <v>7</v>
      </c>
      <c r="AL171" s="37" t="s">
        <v>7</v>
      </c>
      <c r="AM171" s="38">
        <f>COUNT(H171:AL171)</f>
        <v/>
      </c>
      <c r="AN171" s="37" t="n"/>
      <c r="AO171" s="38">
        <f>COUNTIF(H171:AL171,"О")</f>
        <v/>
      </c>
      <c r="AP171" s="38">
        <f>COUNTIF(H171:AL171,"От")</f>
        <v/>
      </c>
      <c r="AQ171" s="38">
        <f>COUNTIF(H171:AL171,"Б")</f>
        <v/>
      </c>
      <c r="AR171" s="38">
        <f>COUNTIF(H171:AL171,"Н")</f>
        <v/>
      </c>
      <c r="AS171" s="37" t="n"/>
      <c r="AT171" s="38">
        <f>SUM(H171:AL171)</f>
        <v/>
      </c>
      <c r="AU171" s="37" t="n"/>
      <c r="AV171" s="38">
        <f>SUM(I171,J171,O171,P171,Q171,W171,X171,AD171,AE171,AK171,AL171)</f>
        <v/>
      </c>
      <c r="AW171" s="37" t="n"/>
    </row>
    <row r="172" spans="1:49">
      <c r="A172" s="39" t="n">
        <v>166</v>
      </c>
      <c r="B172" s="39" t="s">
        <v>116</v>
      </c>
      <c r="C172" s="39" t="s">
        <v>117</v>
      </c>
      <c r="D172" s="39" t="s">
        <v>63</v>
      </c>
      <c r="E172" s="39" t="s">
        <v>33</v>
      </c>
      <c r="F172" s="39" t="n"/>
      <c r="G172" s="39" t="n"/>
      <c r="H172" s="39" t="n">
        <v>8</v>
      </c>
      <c r="I172" s="39" t="n">
        <v>0</v>
      </c>
      <c r="J172" s="39" t="n">
        <v>0</v>
      </c>
      <c r="K172" s="39" t="n">
        <v>8</v>
      </c>
      <c r="L172" s="39" t="n">
        <v>8</v>
      </c>
      <c r="M172" s="39" t="n">
        <v>8</v>
      </c>
      <c r="N172" s="39" t="n">
        <v>7</v>
      </c>
      <c r="O172" s="39" t="n">
        <v>0</v>
      </c>
      <c r="P172" s="39" t="n">
        <v>0</v>
      </c>
      <c r="Q172" s="39" t="n">
        <v>0</v>
      </c>
      <c r="R172" s="39" t="n">
        <v>8</v>
      </c>
      <c r="S172" s="39" t="n">
        <v>8</v>
      </c>
      <c r="T172" s="39" t="n">
        <v>8</v>
      </c>
      <c r="U172" s="39" t="n">
        <v>8</v>
      </c>
      <c r="V172" s="39" t="n">
        <v>8</v>
      </c>
      <c r="W172" s="39" t="n">
        <v>0</v>
      </c>
      <c r="X172" s="39" t="n">
        <v>0</v>
      </c>
      <c r="Y172" s="39" t="n">
        <v>8</v>
      </c>
      <c r="Z172" s="39" t="n">
        <v>8</v>
      </c>
      <c r="AA172" s="39" t="n">
        <v>8</v>
      </c>
      <c r="AB172" s="39" t="n">
        <v>8</v>
      </c>
      <c r="AC172" s="39" t="n">
        <v>8</v>
      </c>
      <c r="AD172" s="39" t="n">
        <v>0</v>
      </c>
      <c r="AE172" s="39" t="n">
        <v>0</v>
      </c>
      <c r="AF172" s="39" t="n">
        <v>8</v>
      </c>
      <c r="AG172" s="39" t="n">
        <v>8</v>
      </c>
      <c r="AH172" s="39" t="n">
        <v>8</v>
      </c>
      <c r="AI172" s="39" t="n">
        <v>8</v>
      </c>
      <c r="AJ172" s="39" t="n">
        <v>8</v>
      </c>
      <c r="AK172" s="39" t="n">
        <v>0</v>
      </c>
      <c r="AL172" s="39" t="n">
        <v>0</v>
      </c>
      <c r="AM172" s="39">
        <f>COUNT(IF(SUM(H171)&gt;0,1,"FALSE"),IF(SUM(I171)&gt;0,1,"FALSE"),IF(SUM(J171)&gt;0,1,"FALSE"),IF(SUM(K171)&gt;0,1,"FALSE"),IF(SUM(L171)&gt;0,1,"FALSE"),IF(SUM(M171)&gt;0,1,"FALSE"),IF(SUM(N171)&gt;0,1,"FALSE"),IF(SUM(O171)&gt;0,1,"FALSE"),IF(SUM(P171)&gt;0,1,"FALSE"),IF(SUM(Q171)&gt;0,1,"FALSE"),IF(SUM(R171)&gt;0,1,"FALSE"),IF(SUM(S171)&gt;0,1,"FALSE"),IF(SUM(T171)&gt;0,1,"FALSE"),IF(SUM(U171)&gt;0,1,"FALSE"),IF(SUM(V171)&gt;0,1,"FALSE"),IF(SUM(W171)&gt;0,1,"FALSE"),IF(SUM(X171)&gt;0,1,"FALSE"),IF(SUM(Y171)&gt;0,1,"FALSE"),IF(SUM(Z171)&gt;0,1,"FALSE"),IF(SUM(AA171)&gt;0,1,"FALSE"),IF(SUM(AB171)&gt;0,1,"FALSE"),IF(SUM(AC171)&gt;0,1,"FALSE"),IF(SUM(AD171)&gt;0,1,"FALSE"),IF(SUM(AE171)&gt;0,1,"FALSE"),IF(SUM(AF171)&gt;0,1,"FALSE"),IF(SUM(AG171)&gt;0,1,"FALSE"),IF(SUM(AH171)&gt;0,1,"FALSE"),IF(SUM(AI171)&gt;0,1,"FALSE"),IF(SUM(AJ171)&gt;0,1,"FALSE"),IF(SUM(AK171)&gt;0,1,"FALSE"),IF(SUM(AL171)&gt;0,1,"FALSE"))</f>
        <v/>
      </c>
      <c r="AN172" s="39" t="n"/>
      <c r="AO172" s="39">
        <f>MAX(AO171:AO171)</f>
        <v/>
      </c>
      <c r="AP172" s="39">
        <f>MAX(AP171:AP171)</f>
        <v/>
      </c>
      <c r="AQ172" s="39">
        <f>MAX(AQ171:AQ171)</f>
        <v/>
      </c>
      <c r="AR172" s="39">
        <f>MAX(AR171:AR171)</f>
        <v/>
      </c>
      <c r="AS172" s="39">
        <f>SUM(AS171:AS171)</f>
        <v/>
      </c>
      <c r="AT172" s="39">
        <f>SUM(AT171:AT171)</f>
        <v/>
      </c>
      <c r="AU172" s="39">
        <f>SUM(AU171:AU171)</f>
        <v/>
      </c>
      <c r="AV172" s="39">
        <f>SUM(AV171:AV171)</f>
        <v/>
      </c>
      <c r="AW172" s="39">
        <f>SUM(AW171:AW171)</f>
        <v/>
      </c>
    </row>
    <row r="173" spans="1:49">
      <c r="A173" s="37" t="n">
        <v>167</v>
      </c>
      <c r="B173" s="37" t="s">
        <v>118</v>
      </c>
      <c r="C173" s="37" t="s">
        <v>119</v>
      </c>
      <c r="D173" s="37" t="s">
        <v>63</v>
      </c>
      <c r="E173" s="37" t="s">
        <v>43</v>
      </c>
      <c r="F173" s="37" t="s">
        <v>32</v>
      </c>
      <c r="G173" s="37" t="n"/>
      <c r="H173" s="37" t="n">
        <v>8</v>
      </c>
      <c r="I173" s="37" t="s">
        <v>7</v>
      </c>
      <c r="J173" s="37" t="s">
        <v>7</v>
      </c>
      <c r="K173" s="37" t="n">
        <v>7.91667</v>
      </c>
      <c r="L173" s="37" t="n">
        <v>8</v>
      </c>
      <c r="M173" s="37" t="n">
        <v>8</v>
      </c>
      <c r="N173" s="37" t="n">
        <v>7</v>
      </c>
      <c r="O173" s="37" t="s">
        <v>7</v>
      </c>
      <c r="P173" s="37" t="s">
        <v>7</v>
      </c>
      <c r="Q173" s="37" t="s">
        <v>7</v>
      </c>
      <c r="R173" s="37" t="n">
        <v>8</v>
      </c>
      <c r="S173" s="37" t="n">
        <v>8</v>
      </c>
      <c r="T173" s="37" t="n">
        <v>8</v>
      </c>
      <c r="U173" s="37" t="n">
        <v>8</v>
      </c>
      <c r="V173" s="37" t="n">
        <v>8</v>
      </c>
      <c r="W173" s="37" t="s">
        <v>7</v>
      </c>
      <c r="X173" s="37" t="s">
        <v>7</v>
      </c>
      <c r="Y173" s="37" t="n">
        <v>8</v>
      </c>
      <c r="Z173" s="37" t="n">
        <v>8</v>
      </c>
      <c r="AA173" s="37" t="n">
        <v>8</v>
      </c>
      <c r="AB173" s="37" t="n">
        <v>8</v>
      </c>
      <c r="AC173" s="37" t="n">
        <v>8</v>
      </c>
      <c r="AD173" s="37" t="s">
        <v>7</v>
      </c>
      <c r="AE173" s="37" t="s">
        <v>7</v>
      </c>
      <c r="AF173" s="37" t="n">
        <v>8</v>
      </c>
      <c r="AG173" s="37" t="n">
        <v>8</v>
      </c>
      <c r="AH173" s="37" t="n">
        <v>8</v>
      </c>
      <c r="AI173" s="37" t="n">
        <v>8</v>
      </c>
      <c r="AJ173" s="37" t="n">
        <v>8</v>
      </c>
      <c r="AK173" s="37" t="s">
        <v>7</v>
      </c>
      <c r="AL173" s="37" t="s">
        <v>7</v>
      </c>
      <c r="AM173" s="38">
        <f>COUNT(H173:AL173)</f>
        <v/>
      </c>
      <c r="AN173" s="37" t="n"/>
      <c r="AO173" s="38">
        <f>COUNTIF(H173:AL173,"О")</f>
        <v/>
      </c>
      <c r="AP173" s="38">
        <f>COUNTIF(H173:AL173,"От")</f>
        <v/>
      </c>
      <c r="AQ173" s="38">
        <f>COUNTIF(H173:AL173,"Б")</f>
        <v/>
      </c>
      <c r="AR173" s="38">
        <f>COUNTIF(H173:AL173,"Н")</f>
        <v/>
      </c>
      <c r="AS173" s="37" t="n"/>
      <c r="AT173" s="38">
        <f>SUM(H173:AL173)</f>
        <v/>
      </c>
      <c r="AU173" s="37" t="n"/>
      <c r="AV173" s="38">
        <f>SUM(I173,J173,O173,P173,Q173,W173,X173,AD173,AE173,AK173,AL173)</f>
        <v/>
      </c>
      <c r="AW173" s="37" t="n"/>
    </row>
    <row r="174" spans="1:49" ht="15.75" customHeight="1" s="55">
      <c r="A174" s="37" t="n">
        <v>168</v>
      </c>
      <c r="B174" s="37" t="s">
        <v>118</v>
      </c>
      <c r="C174" s="37" t="s">
        <v>119</v>
      </c>
      <c r="D174" s="37" t="s">
        <v>63</v>
      </c>
      <c r="E174" s="37" t="s">
        <v>69</v>
      </c>
      <c r="F174" s="37" t="s">
        <v>32</v>
      </c>
      <c r="G174" s="37" t="n"/>
      <c r="H174" s="37" t="n"/>
      <c r="I174" s="37" t="n"/>
      <c r="J174" s="37" t="n"/>
      <c r="K174" s="40" t="n">
        <v>0.08333</v>
      </c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7" t="n"/>
      <c r="AA174" s="37" t="n"/>
      <c r="AB174" s="37" t="n"/>
      <c r="AC174" s="37" t="n"/>
      <c r="AD174" s="37" t="n"/>
      <c r="AE174" s="37" t="n"/>
      <c r="AF174" s="37" t="n"/>
      <c r="AG174" s="37" t="n"/>
      <c r="AH174" s="37" t="n"/>
      <c r="AI174" s="37" t="n"/>
      <c r="AJ174" s="37" t="n"/>
      <c r="AK174" s="37" t="n"/>
      <c r="AL174" s="37" t="n"/>
      <c r="AM174" s="38">
        <f>COUNT(H174:AL174)</f>
        <v/>
      </c>
      <c r="AN174" s="37" t="n"/>
      <c r="AO174" s="37" t="n"/>
      <c r="AP174" s="37" t="n"/>
      <c r="AQ174" s="37" t="n"/>
      <c r="AR174" s="37" t="n"/>
      <c r="AS174" s="37" t="n"/>
      <c r="AT174" s="38">
        <f>SUM(H174:AL174)</f>
        <v/>
      </c>
      <c r="AU174" s="37" t="n"/>
      <c r="AV174" s="38">
        <f>SUM(I174,J174,O174,P174,Q174,W174,X174,AD174,AE174,AK174,AL174)</f>
        <v/>
      </c>
      <c r="AW174" s="37" t="n"/>
    </row>
    <row r="175" spans="1:49">
      <c r="A175" s="39" t="n">
        <v>169</v>
      </c>
      <c r="B175" s="39" t="s">
        <v>118</v>
      </c>
      <c r="C175" s="39" t="s">
        <v>119</v>
      </c>
      <c r="D175" s="39" t="s">
        <v>63</v>
      </c>
      <c r="E175" s="39" t="s">
        <v>33</v>
      </c>
      <c r="F175" s="39" t="n"/>
      <c r="G175" s="39" t="n"/>
      <c r="H175" s="39" t="n">
        <v>8</v>
      </c>
      <c r="I175" s="39" t="n">
        <v>0</v>
      </c>
      <c r="J175" s="39" t="n">
        <v>0</v>
      </c>
      <c r="K175" s="39" t="n">
        <v>8</v>
      </c>
      <c r="L175" s="39" t="n">
        <v>8</v>
      </c>
      <c r="M175" s="39" t="n">
        <v>8</v>
      </c>
      <c r="N175" s="39" t="n">
        <v>7</v>
      </c>
      <c r="O175" s="39" t="n">
        <v>0</v>
      </c>
      <c r="P175" s="39" t="n">
        <v>0</v>
      </c>
      <c r="Q175" s="39" t="n">
        <v>0</v>
      </c>
      <c r="R175" s="39" t="n">
        <v>8</v>
      </c>
      <c r="S175" s="39" t="n">
        <v>8</v>
      </c>
      <c r="T175" s="39" t="n">
        <v>8</v>
      </c>
      <c r="U175" s="39" t="n">
        <v>8</v>
      </c>
      <c r="V175" s="39" t="n">
        <v>8</v>
      </c>
      <c r="W175" s="39" t="n">
        <v>0</v>
      </c>
      <c r="X175" s="39" t="n">
        <v>0</v>
      </c>
      <c r="Y175" s="39" t="n">
        <v>8</v>
      </c>
      <c r="Z175" s="39" t="n">
        <v>8</v>
      </c>
      <c r="AA175" s="39" t="n">
        <v>8</v>
      </c>
      <c r="AB175" s="39" t="n">
        <v>8</v>
      </c>
      <c r="AC175" s="39" t="n">
        <v>8</v>
      </c>
      <c r="AD175" s="39" t="n">
        <v>0</v>
      </c>
      <c r="AE175" s="39" t="n">
        <v>0</v>
      </c>
      <c r="AF175" s="39" t="n">
        <v>8</v>
      </c>
      <c r="AG175" s="39" t="n">
        <v>8</v>
      </c>
      <c r="AH175" s="39" t="n">
        <v>8</v>
      </c>
      <c r="AI175" s="39" t="n">
        <v>8</v>
      </c>
      <c r="AJ175" s="39" t="n">
        <v>8</v>
      </c>
      <c r="AK175" s="39" t="n">
        <v>0</v>
      </c>
      <c r="AL175" s="39" t="n">
        <v>0</v>
      </c>
      <c r="AM175" s="39">
        <f>COUNT(IF(SUM(H173)&gt;0,1,"FALSE"),IF(SUM(I173)&gt;0,1,"FALSE"),IF(SUM(J173)&gt;0,1,"FALSE"),IF(SUM(K173,K174)&gt;0,1,"FALSE"),IF(SUM(L173)&gt;0,1,"FALSE"),IF(SUM(M173)&gt;0,1,"FALSE"),IF(SUM(N173)&gt;0,1,"FALSE"),IF(SUM(O173)&gt;0,1,"FALSE"),IF(SUM(P173)&gt;0,1,"FALSE"),IF(SUM(Q173)&gt;0,1,"FALSE"),IF(SUM(R173)&gt;0,1,"FALSE"),IF(SUM(S173)&gt;0,1,"FALSE"),IF(SUM(T173)&gt;0,1,"FALSE"),IF(SUM(U173)&gt;0,1,"FALSE"),IF(SUM(V173)&gt;0,1,"FALSE"),IF(SUM(W173)&gt;0,1,"FALSE"),IF(SUM(X173)&gt;0,1,"FALSE"),IF(SUM(Y173)&gt;0,1,"FALSE"),IF(SUM(Z173)&gt;0,1,"FALSE"),IF(SUM(AA173)&gt;0,1,"FALSE"),IF(SUM(AB173)&gt;0,1,"FALSE"),IF(SUM(AC173)&gt;0,1,"FALSE"),IF(SUM(AD173)&gt;0,1,"FALSE"),IF(SUM(AE173)&gt;0,1,"FALSE"),IF(SUM(AF173)&gt;0,1,"FALSE"),IF(SUM(AG173)&gt;0,1,"FALSE"),IF(SUM(AH173)&gt;0,1,"FALSE"),IF(SUM(AI173)&gt;0,1,"FALSE"),IF(SUM(AJ173)&gt;0,1,"FALSE"),IF(SUM(AK173)&gt;0,1,"FALSE"),IF(SUM(AL173)&gt;0,1,"FALSE"))</f>
        <v/>
      </c>
      <c r="AN175" s="39" t="n"/>
      <c r="AO175" s="39">
        <f>MAX(AO173:AO174)</f>
        <v/>
      </c>
      <c r="AP175" s="39">
        <f>MAX(AP173:AP174)</f>
        <v/>
      </c>
      <c r="AQ175" s="39">
        <f>MAX(AQ173:AQ174)</f>
        <v/>
      </c>
      <c r="AR175" s="39">
        <f>MAX(AR173:AR174)</f>
        <v/>
      </c>
      <c r="AS175" s="39">
        <f>SUM(AS173:AS174)</f>
        <v/>
      </c>
      <c r="AT175" s="39">
        <f>SUM(AT173:AT174)</f>
        <v/>
      </c>
      <c r="AU175" s="39">
        <f>SUM(AU173:AU174)</f>
        <v/>
      </c>
      <c r="AV175" s="39">
        <f>SUM(AV173:AV174)</f>
        <v/>
      </c>
      <c r="AW175" s="39">
        <f>SUM(AW173:AW174)</f>
        <v/>
      </c>
    </row>
    <row r="176" spans="1:49">
      <c r="A176" s="37" t="n">
        <v>170</v>
      </c>
      <c r="B176" s="37" t="s">
        <v>120</v>
      </c>
      <c r="C176" s="37" t="s">
        <v>121</v>
      </c>
      <c r="D176" s="37" t="s">
        <v>122</v>
      </c>
      <c r="E176" s="37" t="s">
        <v>31</v>
      </c>
      <c r="F176" s="37" t="s">
        <v>32</v>
      </c>
      <c r="G176" s="37" t="n"/>
      <c r="H176" s="37" t="n">
        <v>8</v>
      </c>
      <c r="I176" s="37" t="s">
        <v>7</v>
      </c>
      <c r="J176" s="37" t="s">
        <v>7</v>
      </c>
      <c r="K176" s="37" t="n">
        <v>8</v>
      </c>
      <c r="L176" s="37" t="n">
        <v>8</v>
      </c>
      <c r="M176" s="37" t="n">
        <v>8</v>
      </c>
      <c r="N176" s="37" t="n">
        <v>7</v>
      </c>
      <c r="O176" s="37" t="s">
        <v>7</v>
      </c>
      <c r="P176" s="37" t="s">
        <v>7</v>
      </c>
      <c r="Q176" s="37" t="s">
        <v>7</v>
      </c>
      <c r="R176" s="37" t="n">
        <v>8</v>
      </c>
      <c r="S176" s="37" t="n">
        <v>8</v>
      </c>
      <c r="T176" s="37" t="n">
        <v>8</v>
      </c>
      <c r="U176" s="37" t="n">
        <v>8</v>
      </c>
      <c r="V176" s="37" t="n">
        <v>8</v>
      </c>
      <c r="W176" s="37" t="s">
        <v>7</v>
      </c>
      <c r="X176" s="37" t="s">
        <v>7</v>
      </c>
      <c r="Y176" s="37" t="n">
        <v>8</v>
      </c>
      <c r="Z176" s="37" t="n">
        <v>8</v>
      </c>
      <c r="AA176" s="37" t="n">
        <v>8</v>
      </c>
      <c r="AB176" s="37" t="n">
        <v>8</v>
      </c>
      <c r="AC176" s="37" t="n">
        <v>8</v>
      </c>
      <c r="AD176" s="37" t="s">
        <v>7</v>
      </c>
      <c r="AE176" s="37" t="s">
        <v>7</v>
      </c>
      <c r="AF176" s="37" t="n">
        <v>8</v>
      </c>
      <c r="AG176" s="37" t="n">
        <v>8</v>
      </c>
      <c r="AH176" s="37" t="n">
        <v>8</v>
      </c>
      <c r="AI176" s="37" t="n">
        <v>8</v>
      </c>
      <c r="AJ176" s="37" t="n">
        <v>8</v>
      </c>
      <c r="AK176" s="37" t="s">
        <v>7</v>
      </c>
      <c r="AL176" s="37" t="s">
        <v>7</v>
      </c>
      <c r="AM176" s="38">
        <f>COUNT(H176:AL176)</f>
        <v/>
      </c>
      <c r="AN176" s="37" t="n"/>
      <c r="AO176" s="38">
        <f>COUNTIF(H176:AL176,"О")</f>
        <v/>
      </c>
      <c r="AP176" s="38">
        <f>COUNTIF(H176:AL176,"От")</f>
        <v/>
      </c>
      <c r="AQ176" s="38">
        <f>COUNTIF(H176:AL176,"Б")</f>
        <v/>
      </c>
      <c r="AR176" s="38">
        <f>COUNTIF(H176:AL176,"Н")</f>
        <v/>
      </c>
      <c r="AS176" s="37" t="n"/>
      <c r="AT176" s="38">
        <f>SUM(H176:AL176)</f>
        <v/>
      </c>
      <c r="AU176" s="37" t="n"/>
      <c r="AV176" s="38">
        <f>SUM(I176,J176,O176,P176,Q176,W176,X176,AD176,AE176,AK176,AL176)</f>
        <v/>
      </c>
      <c r="AW176" s="37" t="n"/>
    </row>
    <row r="177" spans="1:49">
      <c r="A177" s="39" t="n">
        <v>171</v>
      </c>
      <c r="B177" s="39" t="s">
        <v>120</v>
      </c>
      <c r="C177" s="39" t="s">
        <v>121</v>
      </c>
      <c r="D177" s="39" t="s">
        <v>122</v>
      </c>
      <c r="E177" s="39" t="s">
        <v>33</v>
      </c>
      <c r="F177" s="39" t="n"/>
      <c r="G177" s="39" t="n"/>
      <c r="H177" s="39" t="n">
        <v>8</v>
      </c>
      <c r="I177" s="39" t="n">
        <v>0</v>
      </c>
      <c r="J177" s="39" t="n">
        <v>0</v>
      </c>
      <c r="K177" s="39" t="n">
        <v>8</v>
      </c>
      <c r="L177" s="39" t="n">
        <v>8</v>
      </c>
      <c r="M177" s="39" t="n">
        <v>8</v>
      </c>
      <c r="N177" s="39" t="n">
        <v>7</v>
      </c>
      <c r="O177" s="39" t="n">
        <v>0</v>
      </c>
      <c r="P177" s="39" t="n">
        <v>0</v>
      </c>
      <c r="Q177" s="39" t="n">
        <v>0</v>
      </c>
      <c r="R177" s="39" t="n">
        <v>8</v>
      </c>
      <c r="S177" s="39" t="n">
        <v>8</v>
      </c>
      <c r="T177" s="39" t="n">
        <v>8</v>
      </c>
      <c r="U177" s="39" t="n">
        <v>8</v>
      </c>
      <c r="V177" s="39" t="n">
        <v>8</v>
      </c>
      <c r="W177" s="39" t="n">
        <v>0</v>
      </c>
      <c r="X177" s="39" t="n">
        <v>0</v>
      </c>
      <c r="Y177" s="39" t="n">
        <v>8</v>
      </c>
      <c r="Z177" s="39" t="n">
        <v>8</v>
      </c>
      <c r="AA177" s="39" t="n">
        <v>8</v>
      </c>
      <c r="AB177" s="39" t="n">
        <v>8</v>
      </c>
      <c r="AC177" s="39" t="n">
        <v>8</v>
      </c>
      <c r="AD177" s="39" t="n">
        <v>0</v>
      </c>
      <c r="AE177" s="39" t="n">
        <v>0</v>
      </c>
      <c r="AF177" s="39" t="n">
        <v>8</v>
      </c>
      <c r="AG177" s="39" t="n">
        <v>8</v>
      </c>
      <c r="AH177" s="39" t="n">
        <v>8</v>
      </c>
      <c r="AI177" s="39" t="n">
        <v>8</v>
      </c>
      <c r="AJ177" s="39" t="n">
        <v>8</v>
      </c>
      <c r="AK177" s="39" t="n">
        <v>0</v>
      </c>
      <c r="AL177" s="39" t="n">
        <v>0</v>
      </c>
      <c r="AM177" s="39">
        <f>COUNT(IF(SUM(H176)&gt;0,1,"FALSE"),IF(SUM(I176)&gt;0,1,"FALSE"),IF(SUM(J176)&gt;0,1,"FALSE"),IF(SUM(K176)&gt;0,1,"FALSE"),IF(SUM(L176)&gt;0,1,"FALSE"),IF(SUM(M176)&gt;0,1,"FALSE"),IF(SUM(N176)&gt;0,1,"FALSE"),IF(SUM(O176)&gt;0,1,"FALSE"),IF(SUM(P176)&gt;0,1,"FALSE"),IF(SUM(Q176)&gt;0,1,"FALSE"),IF(SUM(R176)&gt;0,1,"FALSE"),IF(SUM(S176)&gt;0,1,"FALSE"),IF(SUM(T176)&gt;0,1,"FALSE"),IF(SUM(U176)&gt;0,1,"FALSE"),IF(SUM(V176)&gt;0,1,"FALSE"),IF(SUM(W176)&gt;0,1,"FALSE"),IF(SUM(X176)&gt;0,1,"FALSE"),IF(SUM(Y176)&gt;0,1,"FALSE"),IF(SUM(Z176)&gt;0,1,"FALSE"),IF(SUM(AA176)&gt;0,1,"FALSE"),IF(SUM(AB176)&gt;0,1,"FALSE"),IF(SUM(AC176)&gt;0,1,"FALSE"),IF(SUM(AD176)&gt;0,1,"FALSE"),IF(SUM(AE176)&gt;0,1,"FALSE"),IF(SUM(AF176)&gt;0,1,"FALSE"),IF(SUM(AG176)&gt;0,1,"FALSE"),IF(SUM(AH176)&gt;0,1,"FALSE"),IF(SUM(AI176)&gt;0,1,"FALSE"),IF(SUM(AJ176)&gt;0,1,"FALSE"),IF(SUM(AK176)&gt;0,1,"FALSE"),IF(SUM(AL176)&gt;0,1,"FALSE"))</f>
        <v/>
      </c>
      <c r="AN177" s="39" t="n"/>
      <c r="AO177" s="39">
        <f>MAX(AO176:AO176)</f>
        <v/>
      </c>
      <c r="AP177" s="39">
        <f>MAX(AP176:AP176)</f>
        <v/>
      </c>
      <c r="AQ177" s="39">
        <f>MAX(AQ176:AQ176)</f>
        <v/>
      </c>
      <c r="AR177" s="39">
        <f>MAX(AR176:AR176)</f>
        <v/>
      </c>
      <c r="AS177" s="39">
        <f>SUM(AS176:AS176)</f>
        <v/>
      </c>
      <c r="AT177" s="39">
        <f>SUM(AT176:AT176)</f>
        <v/>
      </c>
      <c r="AU177" s="39">
        <f>SUM(AU176:AU176)</f>
        <v/>
      </c>
      <c r="AV177" s="39">
        <f>SUM(AV176:AV176)</f>
        <v/>
      </c>
      <c r="AW177" s="39">
        <f>SUM(AW176:AW176)</f>
        <v/>
      </c>
    </row>
    <row r="178" spans="1:49">
      <c r="A178" s="37" t="n">
        <v>172</v>
      </c>
      <c r="B178" s="37" t="s">
        <v>123</v>
      </c>
      <c r="C178" s="37" t="s">
        <v>124</v>
      </c>
      <c r="D178" s="37" t="s">
        <v>125</v>
      </c>
      <c r="E178" s="37" t="s">
        <v>31</v>
      </c>
      <c r="F178" s="37" t="s">
        <v>32</v>
      </c>
      <c r="G178" s="37" t="n"/>
      <c r="H178" s="37" t="n">
        <v>8</v>
      </c>
      <c r="I178" s="37" t="s">
        <v>7</v>
      </c>
      <c r="J178" s="37" t="s">
        <v>7</v>
      </c>
      <c r="K178" s="37" t="n">
        <v>8</v>
      </c>
      <c r="L178" s="37" t="n">
        <v>8</v>
      </c>
      <c r="M178" s="37" t="n">
        <v>8</v>
      </c>
      <c r="N178" s="37" t="n">
        <v>7</v>
      </c>
      <c r="O178" s="37" t="s">
        <v>7</v>
      </c>
      <c r="P178" s="37" t="s">
        <v>7</v>
      </c>
      <c r="Q178" s="37" t="s">
        <v>7</v>
      </c>
      <c r="R178" s="37" t="n">
        <v>8</v>
      </c>
      <c r="S178" s="37" t="n">
        <v>8</v>
      </c>
      <c r="T178" s="37" t="n">
        <v>8</v>
      </c>
      <c r="U178" s="37" t="n">
        <v>8</v>
      </c>
      <c r="V178" s="37" t="n">
        <v>8</v>
      </c>
      <c r="W178" s="37" t="s">
        <v>7</v>
      </c>
      <c r="X178" s="37" t="s">
        <v>7</v>
      </c>
      <c r="Y178" s="37" t="n">
        <v>8</v>
      </c>
      <c r="Z178" s="37" t="n">
        <v>8</v>
      </c>
      <c r="AA178" s="37" t="n">
        <v>8</v>
      </c>
      <c r="AB178" s="37" t="n">
        <v>8</v>
      </c>
      <c r="AC178" s="37" t="n">
        <v>8</v>
      </c>
      <c r="AD178" s="37" t="s">
        <v>7</v>
      </c>
      <c r="AE178" s="37" t="s">
        <v>7</v>
      </c>
      <c r="AF178" s="37" t="n">
        <v>8</v>
      </c>
      <c r="AG178" s="37" t="n">
        <v>8</v>
      </c>
      <c r="AH178" s="37" t="n">
        <v>8</v>
      </c>
      <c r="AI178" s="37" t="n">
        <v>8</v>
      </c>
      <c r="AJ178" s="37" t="n">
        <v>8</v>
      </c>
      <c r="AK178" s="37" t="s">
        <v>7</v>
      </c>
      <c r="AL178" s="37" t="s">
        <v>7</v>
      </c>
      <c r="AM178" s="38">
        <f>COUNT(H178:AL178)</f>
        <v/>
      </c>
      <c r="AN178" s="37" t="n"/>
      <c r="AO178" s="38">
        <f>COUNTIF(H178:AL178,"О")</f>
        <v/>
      </c>
      <c r="AP178" s="38">
        <f>COUNTIF(H178:AL178,"От")</f>
        <v/>
      </c>
      <c r="AQ178" s="38">
        <f>COUNTIF(H178:AL178,"Б")</f>
        <v/>
      </c>
      <c r="AR178" s="38">
        <f>COUNTIF(H178:AL178,"Н")</f>
        <v/>
      </c>
      <c r="AS178" s="37" t="n"/>
      <c r="AT178" s="38">
        <f>SUM(H178:AL178)</f>
        <v/>
      </c>
      <c r="AU178" s="37" t="n"/>
      <c r="AV178" s="38">
        <f>SUM(I178,J178,O178,P178,Q178,W178,X178,AD178,AE178,AK178,AL178)</f>
        <v/>
      </c>
      <c r="AW178" s="37" t="n"/>
    </row>
    <row r="179" spans="1:49">
      <c r="A179" s="39" t="n">
        <v>173</v>
      </c>
      <c r="B179" s="39" t="s">
        <v>123</v>
      </c>
      <c r="C179" s="39" t="s">
        <v>124</v>
      </c>
      <c r="D179" s="39" t="s">
        <v>125</v>
      </c>
      <c r="E179" s="39" t="s">
        <v>33</v>
      </c>
      <c r="F179" s="39" t="n"/>
      <c r="G179" s="39" t="n"/>
      <c r="H179" s="39" t="n">
        <v>8</v>
      </c>
      <c r="I179" s="39" t="n">
        <v>0</v>
      </c>
      <c r="J179" s="39" t="n">
        <v>0</v>
      </c>
      <c r="K179" s="39" t="n">
        <v>8</v>
      </c>
      <c r="L179" s="39" t="n">
        <v>8</v>
      </c>
      <c r="M179" s="39" t="n">
        <v>8</v>
      </c>
      <c r="N179" s="39" t="n">
        <v>7</v>
      </c>
      <c r="O179" s="39" t="n">
        <v>0</v>
      </c>
      <c r="P179" s="39" t="n">
        <v>0</v>
      </c>
      <c r="Q179" s="39" t="n">
        <v>0</v>
      </c>
      <c r="R179" s="39" t="n">
        <v>8</v>
      </c>
      <c r="S179" s="39" t="n">
        <v>8</v>
      </c>
      <c r="T179" s="39" t="n">
        <v>8</v>
      </c>
      <c r="U179" s="39" t="n">
        <v>8</v>
      </c>
      <c r="V179" s="39" t="n">
        <v>8</v>
      </c>
      <c r="W179" s="39" t="n">
        <v>0</v>
      </c>
      <c r="X179" s="39" t="n">
        <v>0</v>
      </c>
      <c r="Y179" s="39" t="n">
        <v>8</v>
      </c>
      <c r="Z179" s="39" t="n">
        <v>8</v>
      </c>
      <c r="AA179" s="39" t="n">
        <v>8</v>
      </c>
      <c r="AB179" s="39" t="n">
        <v>8</v>
      </c>
      <c r="AC179" s="39" t="n">
        <v>8</v>
      </c>
      <c r="AD179" s="39" t="n">
        <v>0</v>
      </c>
      <c r="AE179" s="39" t="n">
        <v>0</v>
      </c>
      <c r="AF179" s="39" t="n">
        <v>8</v>
      </c>
      <c r="AG179" s="39" t="n">
        <v>8</v>
      </c>
      <c r="AH179" s="39" t="n">
        <v>8</v>
      </c>
      <c r="AI179" s="39" t="n">
        <v>8</v>
      </c>
      <c r="AJ179" s="39" t="n">
        <v>8</v>
      </c>
      <c r="AK179" s="39" t="n">
        <v>0</v>
      </c>
      <c r="AL179" s="39" t="n">
        <v>0</v>
      </c>
      <c r="AM179" s="39">
        <f>COUNT(IF(SUM(H178)&gt;0,1,"FALSE"),IF(SUM(I178)&gt;0,1,"FALSE"),IF(SUM(J178)&gt;0,1,"FALSE"),IF(SUM(K178)&gt;0,1,"FALSE"),IF(SUM(L178)&gt;0,1,"FALSE"),IF(SUM(M178)&gt;0,1,"FALSE"),IF(SUM(N178)&gt;0,1,"FALSE"),IF(SUM(O178)&gt;0,1,"FALSE"),IF(SUM(P178)&gt;0,1,"FALSE"),IF(SUM(Q178)&gt;0,1,"FALSE"),IF(SUM(R178)&gt;0,1,"FALSE"),IF(SUM(S178)&gt;0,1,"FALSE"),IF(SUM(T178)&gt;0,1,"FALSE"),IF(SUM(U178)&gt;0,1,"FALSE"),IF(SUM(V178)&gt;0,1,"FALSE"),IF(SUM(W178)&gt;0,1,"FALSE"),IF(SUM(X178)&gt;0,1,"FALSE"),IF(SUM(Y178)&gt;0,1,"FALSE"),IF(SUM(Z178)&gt;0,1,"FALSE"),IF(SUM(AA178)&gt;0,1,"FALSE"),IF(SUM(AB178)&gt;0,1,"FALSE"),IF(SUM(AC178)&gt;0,1,"FALSE"),IF(SUM(AD178)&gt;0,1,"FALSE"),IF(SUM(AE178)&gt;0,1,"FALSE"),IF(SUM(AF178)&gt;0,1,"FALSE"),IF(SUM(AG178)&gt;0,1,"FALSE"),IF(SUM(AH178)&gt;0,1,"FALSE"),IF(SUM(AI178)&gt;0,1,"FALSE"),IF(SUM(AJ178)&gt;0,1,"FALSE"),IF(SUM(AK178)&gt;0,1,"FALSE"),IF(SUM(AL178)&gt;0,1,"FALSE"))</f>
        <v/>
      </c>
      <c r="AN179" s="39" t="n"/>
      <c r="AO179" s="39">
        <f>MAX(AO178:AO178)</f>
        <v/>
      </c>
      <c r="AP179" s="39">
        <f>MAX(AP178:AP178)</f>
        <v/>
      </c>
      <c r="AQ179" s="39">
        <f>MAX(AQ178:AQ178)</f>
        <v/>
      </c>
      <c r="AR179" s="39">
        <f>MAX(AR178:AR178)</f>
        <v/>
      </c>
      <c r="AS179" s="39">
        <f>SUM(AS178:AS178)</f>
        <v/>
      </c>
      <c r="AT179" s="39">
        <f>SUM(AT178:AT178)</f>
        <v/>
      </c>
      <c r="AU179" s="39">
        <f>SUM(AU178:AU178)</f>
        <v/>
      </c>
      <c r="AV179" s="39">
        <f>SUM(AV178:AV178)</f>
        <v/>
      </c>
      <c r="AW179" s="39">
        <f>SUM(AW178:AW178)</f>
        <v/>
      </c>
    </row>
    <row r="180" spans="1:49">
      <c r="A180" s="37" t="n">
        <v>174</v>
      </c>
      <c r="B180" s="37" t="s">
        <v>126</v>
      </c>
      <c r="C180" s="37" t="s">
        <v>124</v>
      </c>
      <c r="D180" s="37" t="s">
        <v>127</v>
      </c>
      <c r="E180" s="37" t="s">
        <v>31</v>
      </c>
      <c r="F180" s="37" t="s">
        <v>32</v>
      </c>
      <c r="G180" s="37" t="n"/>
      <c r="H180" s="37" t="n">
        <v>8</v>
      </c>
      <c r="I180" s="37" t="s">
        <v>7</v>
      </c>
      <c r="J180" s="37" t="s">
        <v>7</v>
      </c>
      <c r="K180" s="37" t="n">
        <v>8</v>
      </c>
      <c r="L180" s="37" t="n">
        <v>8</v>
      </c>
      <c r="M180" s="37" t="n">
        <v>8</v>
      </c>
      <c r="N180" s="37" t="n">
        <v>7</v>
      </c>
      <c r="O180" s="37" t="s">
        <v>7</v>
      </c>
      <c r="P180" s="37" t="s">
        <v>7</v>
      </c>
      <c r="Q180" s="37" t="s">
        <v>7</v>
      </c>
      <c r="R180" s="37" t="n">
        <v>8</v>
      </c>
      <c r="S180" s="37" t="n">
        <v>8</v>
      </c>
      <c r="T180" s="37" t="n">
        <v>8</v>
      </c>
      <c r="U180" s="37" t="n">
        <v>8</v>
      </c>
      <c r="V180" s="37" t="n">
        <v>8</v>
      </c>
      <c r="W180" s="37" t="s">
        <v>7</v>
      </c>
      <c r="X180" s="37" t="s">
        <v>7</v>
      </c>
      <c r="Y180" s="37" t="n">
        <v>8</v>
      </c>
      <c r="Z180" s="37" t="n">
        <v>8</v>
      </c>
      <c r="AA180" s="37" t="n">
        <v>8</v>
      </c>
      <c r="AB180" s="37" t="n">
        <v>8</v>
      </c>
      <c r="AC180" s="37" t="n">
        <v>8</v>
      </c>
      <c r="AD180" s="37" t="s">
        <v>7</v>
      </c>
      <c r="AE180" s="37" t="s">
        <v>7</v>
      </c>
      <c r="AF180" s="37" t="n">
        <v>8</v>
      </c>
      <c r="AG180" s="37" t="n">
        <v>8</v>
      </c>
      <c r="AH180" s="37" t="n">
        <v>8</v>
      </c>
      <c r="AI180" s="37" t="n">
        <v>8</v>
      </c>
      <c r="AJ180" s="37" t="n">
        <v>8</v>
      </c>
      <c r="AK180" s="37" t="s">
        <v>7</v>
      </c>
      <c r="AL180" s="37" t="s">
        <v>7</v>
      </c>
      <c r="AM180" s="38">
        <f>COUNT(H180:AL180)</f>
        <v/>
      </c>
      <c r="AN180" s="37" t="n"/>
      <c r="AO180" s="38">
        <f>COUNTIF(H180:AL180,"О")</f>
        <v/>
      </c>
      <c r="AP180" s="38">
        <f>COUNTIF(H180:AL180,"От")</f>
        <v/>
      </c>
      <c r="AQ180" s="38">
        <f>COUNTIF(H180:AL180,"Б")</f>
        <v/>
      </c>
      <c r="AR180" s="38">
        <f>COUNTIF(H180:AL180,"Н")</f>
        <v/>
      </c>
      <c r="AS180" s="37" t="n"/>
      <c r="AT180" s="38">
        <f>SUM(H180:AL180)</f>
        <v/>
      </c>
      <c r="AU180" s="37" t="n"/>
      <c r="AV180" s="38">
        <f>SUM(I180,J180,O180,P180,Q180,W180,X180,AD180,AE180,AK180,AL180)</f>
        <v/>
      </c>
      <c r="AW180" s="37" t="n"/>
    </row>
    <row r="181" spans="1:49">
      <c r="A181" s="39" t="n">
        <v>175</v>
      </c>
      <c r="B181" s="39" t="s">
        <v>126</v>
      </c>
      <c r="C181" s="39" t="s">
        <v>124</v>
      </c>
      <c r="D181" s="39" t="s">
        <v>127</v>
      </c>
      <c r="E181" s="39" t="s">
        <v>33</v>
      </c>
      <c r="F181" s="39" t="n"/>
      <c r="G181" s="39" t="n"/>
      <c r="H181" s="39" t="n">
        <v>8</v>
      </c>
      <c r="I181" s="39" t="n">
        <v>0</v>
      </c>
      <c r="J181" s="39" t="n">
        <v>0</v>
      </c>
      <c r="K181" s="39" t="n">
        <v>8</v>
      </c>
      <c r="L181" s="39" t="n">
        <v>8</v>
      </c>
      <c r="M181" s="39" t="n">
        <v>8</v>
      </c>
      <c r="N181" s="39" t="n">
        <v>7</v>
      </c>
      <c r="O181" s="39" t="n">
        <v>0</v>
      </c>
      <c r="P181" s="39" t="n">
        <v>0</v>
      </c>
      <c r="Q181" s="39" t="n">
        <v>0</v>
      </c>
      <c r="R181" s="39" t="n">
        <v>8</v>
      </c>
      <c r="S181" s="39" t="n">
        <v>8</v>
      </c>
      <c r="T181" s="39" t="n">
        <v>8</v>
      </c>
      <c r="U181" s="39" t="n">
        <v>8</v>
      </c>
      <c r="V181" s="39" t="n">
        <v>8</v>
      </c>
      <c r="W181" s="39" t="n">
        <v>0</v>
      </c>
      <c r="X181" s="39" t="n">
        <v>0</v>
      </c>
      <c r="Y181" s="39" t="n">
        <v>8</v>
      </c>
      <c r="Z181" s="39" t="n">
        <v>8</v>
      </c>
      <c r="AA181" s="39" t="n">
        <v>8</v>
      </c>
      <c r="AB181" s="39" t="n">
        <v>8</v>
      </c>
      <c r="AC181" s="39" t="n">
        <v>8</v>
      </c>
      <c r="AD181" s="39" t="n">
        <v>0</v>
      </c>
      <c r="AE181" s="39" t="n">
        <v>0</v>
      </c>
      <c r="AF181" s="39" t="n">
        <v>8</v>
      </c>
      <c r="AG181" s="39" t="n">
        <v>8</v>
      </c>
      <c r="AH181" s="39" t="n">
        <v>8</v>
      </c>
      <c r="AI181" s="39" t="n">
        <v>8</v>
      </c>
      <c r="AJ181" s="39" t="n">
        <v>8</v>
      </c>
      <c r="AK181" s="39" t="n">
        <v>0</v>
      </c>
      <c r="AL181" s="39" t="n">
        <v>0</v>
      </c>
      <c r="AM181" s="39">
        <f>COUNT(IF(SUM(H180)&gt;0,1,"FALSE"),IF(SUM(I180)&gt;0,1,"FALSE"),IF(SUM(J180)&gt;0,1,"FALSE"),IF(SUM(K180)&gt;0,1,"FALSE"),IF(SUM(L180)&gt;0,1,"FALSE"),IF(SUM(M180)&gt;0,1,"FALSE"),IF(SUM(N180)&gt;0,1,"FALSE"),IF(SUM(O180)&gt;0,1,"FALSE"),IF(SUM(P180)&gt;0,1,"FALSE"),IF(SUM(Q180)&gt;0,1,"FALSE"),IF(SUM(R180)&gt;0,1,"FALSE"),IF(SUM(S180)&gt;0,1,"FALSE"),IF(SUM(T180)&gt;0,1,"FALSE"),IF(SUM(U180)&gt;0,1,"FALSE"),IF(SUM(V180)&gt;0,1,"FALSE"),IF(SUM(W180)&gt;0,1,"FALSE"),IF(SUM(X180)&gt;0,1,"FALSE"),IF(SUM(Y180)&gt;0,1,"FALSE"),IF(SUM(Z180)&gt;0,1,"FALSE"),IF(SUM(AA180)&gt;0,1,"FALSE"),IF(SUM(AB180)&gt;0,1,"FALSE"),IF(SUM(AC180)&gt;0,1,"FALSE"),IF(SUM(AD180)&gt;0,1,"FALSE"),IF(SUM(AE180)&gt;0,1,"FALSE"),IF(SUM(AF180)&gt;0,1,"FALSE"),IF(SUM(AG180)&gt;0,1,"FALSE"),IF(SUM(AH180)&gt;0,1,"FALSE"),IF(SUM(AI180)&gt;0,1,"FALSE"),IF(SUM(AJ180)&gt;0,1,"FALSE"),IF(SUM(AK180)&gt;0,1,"FALSE"),IF(SUM(AL180)&gt;0,1,"FALSE"))</f>
        <v/>
      </c>
      <c r="AN181" s="39" t="n"/>
      <c r="AO181" s="39">
        <f>MAX(AO180:AO180)</f>
        <v/>
      </c>
      <c r="AP181" s="39">
        <f>MAX(AP180:AP180)</f>
        <v/>
      </c>
      <c r="AQ181" s="39">
        <f>MAX(AQ180:AQ180)</f>
        <v/>
      </c>
      <c r="AR181" s="39">
        <f>MAX(AR180:AR180)</f>
        <v/>
      </c>
      <c r="AS181" s="39">
        <f>SUM(AS180:AS180)</f>
        <v/>
      </c>
      <c r="AT181" s="39">
        <f>SUM(AT180:AT180)</f>
        <v/>
      </c>
      <c r="AU181" s="39">
        <f>SUM(AU180:AU180)</f>
        <v/>
      </c>
      <c r="AV181" s="39">
        <f>SUM(AV180:AV180)</f>
        <v/>
      </c>
      <c r="AW181" s="39">
        <f>SUM(AW180:AW180)</f>
        <v/>
      </c>
    </row>
    <row r="182" spans="1:49" ht="15.75" customHeight="1" s="55">
      <c r="A182" s="37" t="n">
        <v>176</v>
      </c>
      <c r="B182" s="37" t="s">
        <v>128</v>
      </c>
      <c r="C182" s="37" t="s">
        <v>124</v>
      </c>
      <c r="D182" s="37" t="s">
        <v>125</v>
      </c>
      <c r="E182" s="37" t="s">
        <v>31</v>
      </c>
      <c r="F182" s="37" t="s">
        <v>32</v>
      </c>
      <c r="G182" s="37" t="n"/>
      <c r="H182" s="40" t="s">
        <v>0</v>
      </c>
      <c r="I182" s="40" t="s">
        <v>0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7" t="n">
        <v>8</v>
      </c>
      <c r="AJ182" s="37" t="n">
        <v>8</v>
      </c>
      <c r="AK182" s="37" t="s">
        <v>7</v>
      </c>
      <c r="AL182" s="37" t="s">
        <v>7</v>
      </c>
      <c r="AM182" s="38">
        <f>COUNT(H182:AL182)</f>
        <v/>
      </c>
      <c r="AN182" s="37" t="n"/>
      <c r="AO182" s="38">
        <f>COUNTIF(H182:AL182,"О")</f>
        <v/>
      </c>
      <c r="AP182" s="38">
        <f>COUNTIF(H182:AL182,"От")</f>
        <v/>
      </c>
      <c r="AQ182" s="38">
        <f>COUNTIF(H182:AL182,"Б")</f>
        <v/>
      </c>
      <c r="AR182" s="38">
        <f>COUNTIF(H182:AL182,"Н")</f>
        <v/>
      </c>
      <c r="AS182" s="37" t="n"/>
      <c r="AT182" s="38">
        <f>SUM(H182:AL182)</f>
        <v/>
      </c>
      <c r="AU182" s="37" t="n"/>
      <c r="AV182" s="38">
        <f>SUM(I182,J182,O182,P182,Q182,W182,X182,AD182,AE182,AK182,AL182)</f>
        <v/>
      </c>
      <c r="AW182" s="37" t="n"/>
    </row>
    <row r="183" spans="1:49">
      <c r="A183" s="39" t="n">
        <v>177</v>
      </c>
      <c r="B183" s="39" t="s">
        <v>128</v>
      </c>
      <c r="C183" s="39" t="s">
        <v>124</v>
      </c>
      <c r="D183" s="39" t="s">
        <v>125</v>
      </c>
      <c r="E183" s="39" t="s">
        <v>33</v>
      </c>
      <c r="F183" s="39" t="n"/>
      <c r="G183" s="39" t="n"/>
      <c r="H183" s="39" t="n">
        <v>0</v>
      </c>
      <c r="I183" s="39" t="n">
        <v>0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0</v>
      </c>
      <c r="P183" s="39" t="n">
        <v>0</v>
      </c>
      <c r="Q183" s="39" t="n">
        <v>0</v>
      </c>
      <c r="R183" s="39" t="n">
        <v>0</v>
      </c>
      <c r="S183" s="39" t="n">
        <v>0</v>
      </c>
      <c r="T183" s="39" t="n">
        <v>0</v>
      </c>
      <c r="U183" s="39" t="n">
        <v>0</v>
      </c>
      <c r="V183" s="39" t="n">
        <v>0</v>
      </c>
      <c r="W183" s="39" t="n">
        <v>0</v>
      </c>
      <c r="X183" s="39" t="n">
        <v>0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39" t="n">
        <v>0</v>
      </c>
      <c r="AE183" s="39" t="n">
        <v>0</v>
      </c>
      <c r="AF183" s="39" t="n">
        <v>0</v>
      </c>
      <c r="AG183" s="39" t="n">
        <v>0</v>
      </c>
      <c r="AH183" s="39" t="n">
        <v>0</v>
      </c>
      <c r="AI183" s="39" t="n">
        <v>8</v>
      </c>
      <c r="AJ183" s="39" t="n">
        <v>8</v>
      </c>
      <c r="AK183" s="39" t="n">
        <v>0</v>
      </c>
      <c r="AL183" s="39" t="n">
        <v>0</v>
      </c>
      <c r="AM183" s="39">
        <f>COUNT(IF(SUM(H182)&gt;0,1,"FALSE"),IF(SUM(I182)&gt;0,1,"FALSE"),IF(SUM(J182)&gt;0,1,"FALSE"),IF(SUM(K182)&gt;0,1,"FALSE"),IF(SUM(L182)&gt;0,1,"FALSE"),IF(SUM(M182)&gt;0,1,"FALSE"),IF(SUM(N182)&gt;0,1,"FALSE"),IF(SUM(O182)&gt;0,1,"FALSE"),IF(SUM(P182)&gt;0,1,"FALSE"),IF(SUM(Q182)&gt;0,1,"FALSE"),IF(SUM(R182)&gt;0,1,"FALSE"),IF(SUM(S182)&gt;0,1,"FALSE"),IF(SUM(T182)&gt;0,1,"FALSE"),IF(SUM(U182)&gt;0,1,"FALSE"),IF(SUM(V182)&gt;0,1,"FALSE"),IF(SUM(W182)&gt;0,1,"FALSE"),IF(SUM(X182)&gt;0,1,"FALSE"),IF(SUM(Y182)&gt;0,1,"FALSE"),IF(SUM(Z182)&gt;0,1,"FALSE"),IF(SUM(AA182)&gt;0,1,"FALSE"),IF(SUM(AB182)&gt;0,1,"FALSE"),IF(SUM(AC182)&gt;0,1,"FALSE"),IF(SUM(AD182)&gt;0,1,"FALSE"),IF(SUM(AE182)&gt;0,1,"FALSE"),IF(SUM(AF182)&gt;0,1,"FALSE"),IF(SUM(AG182)&gt;0,1,"FALSE"),IF(SUM(AH182)&gt;0,1,"FALSE"),IF(SUM(AI182)&gt;0,1,"FALSE"),IF(SUM(AJ182)&gt;0,1,"FALSE"),IF(SUM(AK182)&gt;0,1,"FALSE"),IF(SUM(AL182)&gt;0,1,"FALSE"))</f>
        <v/>
      </c>
      <c r="AN183" s="39" t="n"/>
      <c r="AO183" s="39">
        <f>MAX(AO182:AO182)</f>
        <v/>
      </c>
      <c r="AP183" s="39">
        <f>MAX(AP182:AP182)</f>
        <v/>
      </c>
      <c r="AQ183" s="39">
        <f>MAX(AQ182:AQ182)</f>
        <v/>
      </c>
      <c r="AR183" s="39">
        <f>MAX(AR182:AR182)</f>
        <v/>
      </c>
      <c r="AS183" s="39">
        <f>SUM(AS182:AS182)</f>
        <v/>
      </c>
      <c r="AT183" s="39">
        <f>SUM(AT182:AT182)</f>
        <v/>
      </c>
      <c r="AU183" s="39">
        <f>SUM(AU182:AU182)</f>
        <v/>
      </c>
      <c r="AV183" s="39">
        <f>SUM(AV182:AV182)</f>
        <v/>
      </c>
      <c r="AW183" s="39">
        <f>SUM(AW182:AW182)</f>
        <v/>
      </c>
    </row>
    <row r="184" spans="1:49">
      <c r="A184" s="37" t="n">
        <v>178</v>
      </c>
      <c r="B184" s="37" t="s">
        <v>129</v>
      </c>
      <c r="C184" s="37" t="s">
        <v>124</v>
      </c>
      <c r="D184" s="37" t="s">
        <v>130</v>
      </c>
      <c r="E184" s="37" t="s">
        <v>31</v>
      </c>
      <c r="F184" s="37" t="s">
        <v>32</v>
      </c>
      <c r="G184" s="37" t="n"/>
      <c r="H184" s="37" t="n">
        <v>8</v>
      </c>
      <c r="I184" s="37" t="s">
        <v>7</v>
      </c>
      <c r="J184" s="37" t="s">
        <v>7</v>
      </c>
      <c r="K184" s="37" t="n">
        <v>8</v>
      </c>
      <c r="L184" s="37" t="n">
        <v>8</v>
      </c>
      <c r="M184" s="37" t="n">
        <v>8</v>
      </c>
      <c r="N184" s="37" t="n">
        <v>7</v>
      </c>
      <c r="O184" s="37" t="s">
        <v>7</v>
      </c>
      <c r="P184" s="37" t="s">
        <v>7</v>
      </c>
      <c r="Q184" s="37" t="s">
        <v>7</v>
      </c>
      <c r="R184" s="37" t="n">
        <v>8</v>
      </c>
      <c r="S184" s="37" t="n">
        <v>8</v>
      </c>
      <c r="T184" s="37" t="n">
        <v>8</v>
      </c>
      <c r="U184" s="37" t="n">
        <v>8</v>
      </c>
      <c r="V184" s="37" t="n">
        <v>8</v>
      </c>
      <c r="W184" s="37" t="s">
        <v>7</v>
      </c>
      <c r="X184" s="37" t="s">
        <v>7</v>
      </c>
      <c r="Y184" s="37" t="n">
        <v>8</v>
      </c>
      <c r="Z184" s="37" t="n">
        <v>8</v>
      </c>
      <c r="AA184" s="37" t="n">
        <v>8</v>
      </c>
      <c r="AB184" s="37" t="n">
        <v>8</v>
      </c>
      <c r="AC184" s="37" t="n">
        <v>8</v>
      </c>
      <c r="AD184" s="37" t="s">
        <v>7</v>
      </c>
      <c r="AE184" s="37" t="s">
        <v>7</v>
      </c>
      <c r="AF184" s="37" t="n">
        <v>8</v>
      </c>
      <c r="AG184" s="37" t="n">
        <v>8</v>
      </c>
      <c r="AH184" s="37" t="n">
        <v>8</v>
      </c>
      <c r="AI184" s="37" t="n">
        <v>8</v>
      </c>
      <c r="AJ184" s="37" t="n">
        <v>8</v>
      </c>
      <c r="AK184" s="37" t="s">
        <v>7</v>
      </c>
      <c r="AL184" s="37" t="s">
        <v>7</v>
      </c>
      <c r="AM184" s="38">
        <f>COUNT(H184:AL184)</f>
        <v/>
      </c>
      <c r="AN184" s="37" t="n"/>
      <c r="AO184" s="38">
        <f>COUNTIF(H184:AL184,"О")</f>
        <v/>
      </c>
      <c r="AP184" s="38">
        <f>COUNTIF(H184:AL184,"От")</f>
        <v/>
      </c>
      <c r="AQ184" s="38">
        <f>COUNTIF(H184:AL184,"Б")</f>
        <v/>
      </c>
      <c r="AR184" s="38">
        <f>COUNTIF(H184:AL184,"Н")</f>
        <v/>
      </c>
      <c r="AS184" s="37" t="n"/>
      <c r="AT184" s="38">
        <f>SUM(H184:AL184)</f>
        <v/>
      </c>
      <c r="AU184" s="37" t="n"/>
      <c r="AV184" s="38">
        <f>SUM(I184,J184,O184,P184,Q184,W184,X184,AD184,AE184,AK184,AL184)</f>
        <v/>
      </c>
      <c r="AW184" s="37" t="n"/>
    </row>
    <row r="185" spans="1:49">
      <c r="A185" s="39" t="n">
        <v>179</v>
      </c>
      <c r="B185" s="39" t="s">
        <v>129</v>
      </c>
      <c r="C185" s="39" t="s">
        <v>124</v>
      </c>
      <c r="D185" s="39" t="s">
        <v>130</v>
      </c>
      <c r="E185" s="39" t="s">
        <v>33</v>
      </c>
      <c r="F185" s="39" t="n"/>
      <c r="G185" s="39" t="n"/>
      <c r="H185" s="39" t="n">
        <v>8</v>
      </c>
      <c r="I185" s="39" t="n">
        <v>0</v>
      </c>
      <c r="J185" s="39" t="n">
        <v>0</v>
      </c>
      <c r="K185" s="39" t="n">
        <v>8</v>
      </c>
      <c r="L185" s="39" t="n">
        <v>8</v>
      </c>
      <c r="M185" s="39" t="n">
        <v>8</v>
      </c>
      <c r="N185" s="39" t="n">
        <v>7</v>
      </c>
      <c r="O185" s="39" t="n">
        <v>0</v>
      </c>
      <c r="P185" s="39" t="n">
        <v>0</v>
      </c>
      <c r="Q185" s="39" t="n">
        <v>0</v>
      </c>
      <c r="R185" s="39" t="n">
        <v>8</v>
      </c>
      <c r="S185" s="39" t="n">
        <v>8</v>
      </c>
      <c r="T185" s="39" t="n">
        <v>8</v>
      </c>
      <c r="U185" s="39" t="n">
        <v>8</v>
      </c>
      <c r="V185" s="39" t="n">
        <v>8</v>
      </c>
      <c r="W185" s="39" t="n">
        <v>0</v>
      </c>
      <c r="X185" s="39" t="n">
        <v>0</v>
      </c>
      <c r="Y185" s="39" t="n">
        <v>8</v>
      </c>
      <c r="Z185" s="39" t="n">
        <v>8</v>
      </c>
      <c r="AA185" s="39" t="n">
        <v>8</v>
      </c>
      <c r="AB185" s="39" t="n">
        <v>8</v>
      </c>
      <c r="AC185" s="39" t="n">
        <v>8</v>
      </c>
      <c r="AD185" s="39" t="n">
        <v>0</v>
      </c>
      <c r="AE185" s="39" t="n">
        <v>0</v>
      </c>
      <c r="AF185" s="39" t="n">
        <v>8</v>
      </c>
      <c r="AG185" s="39" t="n">
        <v>8</v>
      </c>
      <c r="AH185" s="39" t="n">
        <v>8</v>
      </c>
      <c r="AI185" s="39" t="n">
        <v>8</v>
      </c>
      <c r="AJ185" s="39" t="n">
        <v>8</v>
      </c>
      <c r="AK185" s="39" t="n">
        <v>0</v>
      </c>
      <c r="AL185" s="39" t="n">
        <v>0</v>
      </c>
      <c r="AM185" s="39">
        <f>COUNT(IF(SUM(H184)&gt;0,1,"FALSE"),IF(SUM(I184)&gt;0,1,"FALSE"),IF(SUM(J184)&gt;0,1,"FALSE"),IF(SUM(K184)&gt;0,1,"FALSE"),IF(SUM(L184)&gt;0,1,"FALSE"),IF(SUM(M184)&gt;0,1,"FALSE"),IF(SUM(N184)&gt;0,1,"FALSE"),IF(SUM(O184)&gt;0,1,"FALSE"),IF(SUM(P184)&gt;0,1,"FALSE"),IF(SUM(Q184)&gt;0,1,"FALSE"),IF(SUM(R184)&gt;0,1,"FALSE"),IF(SUM(S184)&gt;0,1,"FALSE"),IF(SUM(T184)&gt;0,1,"FALSE"),IF(SUM(U184)&gt;0,1,"FALSE"),IF(SUM(V184)&gt;0,1,"FALSE"),IF(SUM(W184)&gt;0,1,"FALSE"),IF(SUM(X184)&gt;0,1,"FALSE"),IF(SUM(Y184)&gt;0,1,"FALSE"),IF(SUM(Z184)&gt;0,1,"FALSE"),IF(SUM(AA184)&gt;0,1,"FALSE"),IF(SUM(AB184)&gt;0,1,"FALSE"),IF(SUM(AC184)&gt;0,1,"FALSE"),IF(SUM(AD184)&gt;0,1,"FALSE"),IF(SUM(AE184)&gt;0,1,"FALSE"),IF(SUM(AF184)&gt;0,1,"FALSE"),IF(SUM(AG184)&gt;0,1,"FALSE"),IF(SUM(AH184)&gt;0,1,"FALSE"),IF(SUM(AI184)&gt;0,1,"FALSE"),IF(SUM(AJ184)&gt;0,1,"FALSE"),IF(SUM(AK184)&gt;0,1,"FALSE"),IF(SUM(AL184)&gt;0,1,"FALSE"))</f>
        <v/>
      </c>
      <c r="AN185" s="39" t="n"/>
      <c r="AO185" s="39">
        <f>MAX(AO184:AO184)</f>
        <v/>
      </c>
      <c r="AP185" s="39">
        <f>MAX(AP184:AP184)</f>
        <v/>
      </c>
      <c r="AQ185" s="39">
        <f>MAX(AQ184:AQ184)</f>
        <v/>
      </c>
      <c r="AR185" s="39">
        <f>MAX(AR184:AR184)</f>
        <v/>
      </c>
      <c r="AS185" s="39">
        <f>SUM(AS184:AS184)</f>
        <v/>
      </c>
      <c r="AT185" s="39">
        <f>SUM(AT184:AT184)</f>
        <v/>
      </c>
      <c r="AU185" s="39">
        <f>SUM(AU184:AU184)</f>
        <v/>
      </c>
      <c r="AV185" s="39">
        <f>SUM(AV184:AV184)</f>
        <v/>
      </c>
      <c r="AW185" s="39">
        <f>SUM(AW184:AW184)</f>
        <v/>
      </c>
    </row>
    <row r="186" spans="1:49">
      <c r="A186" s="37" t="n">
        <v>180</v>
      </c>
      <c r="B186" s="37" t="s">
        <v>131</v>
      </c>
      <c r="C186" s="37" t="s">
        <v>124</v>
      </c>
      <c r="D186" s="37" t="s">
        <v>132</v>
      </c>
      <c r="E186" s="37" t="s">
        <v>43</v>
      </c>
      <c r="F186" s="37" t="s">
        <v>32</v>
      </c>
      <c r="G186" s="37" t="n"/>
      <c r="H186" s="37" t="n">
        <v>8</v>
      </c>
      <c r="I186" s="37" t="s">
        <v>7</v>
      </c>
      <c r="J186" s="37" t="s">
        <v>7</v>
      </c>
      <c r="K186" s="37" t="n">
        <v>8</v>
      </c>
      <c r="L186" s="37" t="n">
        <v>8</v>
      </c>
      <c r="M186" s="37" t="n">
        <v>8</v>
      </c>
      <c r="N186" s="37" t="n">
        <v>7</v>
      </c>
      <c r="O186" s="37" t="s">
        <v>7</v>
      </c>
      <c r="P186" s="37" t="s">
        <v>7</v>
      </c>
      <c r="Q186" s="37" t="s">
        <v>7</v>
      </c>
      <c r="R186" s="37" t="n">
        <v>8</v>
      </c>
      <c r="S186" s="37" t="n">
        <v>8</v>
      </c>
      <c r="T186" s="37" t="n">
        <v>8</v>
      </c>
      <c r="U186" s="37" t="n">
        <v>8</v>
      </c>
      <c r="V186" s="37" t="n">
        <v>8</v>
      </c>
      <c r="W186" s="37" t="s">
        <v>7</v>
      </c>
      <c r="X186" s="37" t="s">
        <v>7</v>
      </c>
      <c r="Y186" s="37" t="n">
        <v>8</v>
      </c>
      <c r="Z186" s="37" t="n">
        <v>8</v>
      </c>
      <c r="AA186" s="37" t="n">
        <v>8</v>
      </c>
      <c r="AB186" s="37" t="n">
        <v>8</v>
      </c>
      <c r="AC186" s="37" t="n">
        <v>8</v>
      </c>
      <c r="AD186" s="37" t="s">
        <v>7</v>
      </c>
      <c r="AE186" s="37" t="s">
        <v>7</v>
      </c>
      <c r="AF186" s="37" t="n"/>
      <c r="AG186" s="37" t="n"/>
      <c r="AH186" s="37" t="n"/>
      <c r="AI186" s="37" t="n"/>
      <c r="AJ186" s="37" t="n"/>
      <c r="AK186" s="37" t="s">
        <v>7</v>
      </c>
      <c r="AL186" s="37" t="s">
        <v>7</v>
      </c>
      <c r="AM186" s="38">
        <f>COUNT(H186:AL186)</f>
        <v/>
      </c>
      <c r="AN186" s="37" t="n"/>
      <c r="AO186" s="38">
        <f>COUNTIF(H186:AL186,"О")</f>
        <v/>
      </c>
      <c r="AP186" s="38">
        <f>COUNTIF(H186:AL186,"От")</f>
        <v/>
      </c>
      <c r="AQ186" s="38">
        <f>COUNTIF(H186:AL186,"Б")</f>
        <v/>
      </c>
      <c r="AR186" s="38">
        <f>COUNTIF(H186:AL186,"Н")</f>
        <v/>
      </c>
      <c r="AS186" s="37" t="n"/>
      <c r="AT186" s="38">
        <f>SUM(H186:AL186)</f>
        <v/>
      </c>
      <c r="AU186" s="37" t="n"/>
      <c r="AV186" s="38">
        <f>SUM(I186,J186,O186,P186,Q186,W186,X186,AD186,AE186,AK186,AL186)</f>
        <v/>
      </c>
      <c r="AW186" s="37" t="n"/>
    </row>
    <row r="187" spans="1:49">
      <c r="A187" s="37" t="n">
        <v>181</v>
      </c>
      <c r="B187" s="37" t="s">
        <v>131</v>
      </c>
      <c r="C187" s="37" t="s">
        <v>124</v>
      </c>
      <c r="D187" s="37" t="s">
        <v>132</v>
      </c>
      <c r="E187" s="37" t="s">
        <v>134</v>
      </c>
      <c r="F187" s="37" t="s">
        <v>32</v>
      </c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7" t="n"/>
      <c r="AA187" s="37" t="n"/>
      <c r="AB187" s="37" t="n"/>
      <c r="AC187" s="37" t="n"/>
      <c r="AD187" s="37" t="n"/>
      <c r="AE187" s="37" t="n"/>
      <c r="AF187" s="37" t="n"/>
      <c r="AG187" s="37" t="n"/>
      <c r="AH187" s="37" t="n"/>
      <c r="AI187" s="37" t="n"/>
      <c r="AJ187" s="37" t="n"/>
      <c r="AK187" s="37" t="n"/>
      <c r="AL187" s="37" t="n"/>
      <c r="AM187" s="38">
        <f>COUNT(H187:AL187)</f>
        <v/>
      </c>
      <c r="AN187" s="37" t="n"/>
      <c r="AO187" s="37" t="n"/>
      <c r="AP187" s="37" t="n"/>
      <c r="AQ187" s="37" t="n"/>
      <c r="AR187" s="37" t="n"/>
      <c r="AS187" s="37" t="n"/>
      <c r="AT187" s="38">
        <f>SUM(H187:AL187)</f>
        <v/>
      </c>
      <c r="AU187" s="37" t="n"/>
      <c r="AV187" s="38">
        <f>SUM(I187,J187,O187,P187,Q187,W187,X187,AD187,AE187,AK187,AL187)</f>
        <v/>
      </c>
      <c r="AW187" s="37" t="n"/>
    </row>
    <row r="188" spans="1:49">
      <c r="A188" s="37" t="n">
        <v>182</v>
      </c>
      <c r="B188" s="37" t="s">
        <v>131</v>
      </c>
      <c r="C188" s="37" t="s">
        <v>124</v>
      </c>
      <c r="D188" s="37" t="s">
        <v>132</v>
      </c>
      <c r="E188" s="37" t="s">
        <v>135</v>
      </c>
      <c r="F188" s="37" t="s">
        <v>32</v>
      </c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7" t="n"/>
      <c r="AA188" s="37" t="n"/>
      <c r="AB188" s="37" t="n"/>
      <c r="AC188" s="37" t="n"/>
      <c r="AD188" s="37" t="n"/>
      <c r="AE188" s="37" t="n"/>
      <c r="AF188" s="37" t="n"/>
      <c r="AG188" s="37" t="n"/>
      <c r="AH188" s="37" t="n"/>
      <c r="AI188" s="37" t="n"/>
      <c r="AJ188" s="37" t="n"/>
      <c r="AK188" s="37" t="n"/>
      <c r="AL188" s="37" t="n"/>
      <c r="AM188" s="38">
        <f>COUNT(H188:AL188)</f>
        <v/>
      </c>
      <c r="AN188" s="37" t="n"/>
      <c r="AO188" s="37" t="n"/>
      <c r="AP188" s="37" t="n"/>
      <c r="AQ188" s="37" t="n"/>
      <c r="AR188" s="37" t="n"/>
      <c r="AS188" s="37" t="n"/>
      <c r="AT188" s="38">
        <f>SUM(H188:AL188)</f>
        <v/>
      </c>
      <c r="AU188" s="37" t="n"/>
      <c r="AV188" s="38">
        <f>SUM(I188,J188,O188,P188,Q188,W188,X188,AD188,AE188,AK188,AL188)</f>
        <v/>
      </c>
      <c r="AW188" s="37" t="n"/>
    </row>
    <row r="189" spans="1:49">
      <c r="A189" s="37" t="n">
        <v>183</v>
      </c>
      <c r="B189" s="37" t="s">
        <v>131</v>
      </c>
      <c r="C189" s="37" t="s">
        <v>124</v>
      </c>
      <c r="D189" s="37" t="s">
        <v>132</v>
      </c>
      <c r="E189" s="37" t="s">
        <v>280</v>
      </c>
      <c r="F189" s="37" t="s">
        <v>32</v>
      </c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7" t="n"/>
      <c r="AA189" s="37" t="n"/>
      <c r="AB189" s="37" t="n"/>
      <c r="AC189" s="37" t="n"/>
      <c r="AD189" s="37" t="n"/>
      <c r="AE189" s="37" t="n"/>
      <c r="AF189" s="37" t="n"/>
      <c r="AG189" s="37" t="n"/>
      <c r="AH189" s="37" t="n"/>
      <c r="AI189" s="37" t="n"/>
      <c r="AJ189" s="37" t="n"/>
      <c r="AK189" s="37" t="n"/>
      <c r="AL189" s="37" t="n"/>
      <c r="AM189" s="38">
        <f>COUNT(H189:AL189)</f>
        <v/>
      </c>
      <c r="AN189" s="37" t="n"/>
      <c r="AO189" s="37" t="n"/>
      <c r="AP189" s="37" t="n"/>
      <c r="AQ189" s="37" t="n"/>
      <c r="AR189" s="37" t="n"/>
      <c r="AS189" s="37" t="n"/>
      <c r="AT189" s="38">
        <f>SUM(H189:AL189)</f>
        <v/>
      </c>
      <c r="AU189" s="37" t="n"/>
      <c r="AV189" s="38">
        <f>SUM(I189,J189,O189,P189,Q189,W189,X189,AD189,AE189,AK189,AL189)</f>
        <v/>
      </c>
      <c r="AW189" s="37" t="n"/>
    </row>
    <row r="190" spans="1:49" ht="15.75" customHeight="1" s="55">
      <c r="A190" s="37" t="n">
        <v>184</v>
      </c>
      <c r="B190" s="37" t="s">
        <v>131</v>
      </c>
      <c r="C190" s="37" t="s">
        <v>124</v>
      </c>
      <c r="D190" s="37" t="s">
        <v>132</v>
      </c>
      <c r="E190" s="37" t="s">
        <v>31</v>
      </c>
      <c r="F190" s="37" t="s">
        <v>32</v>
      </c>
      <c r="G190" s="37" t="s">
        <v>49</v>
      </c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7" t="n"/>
      <c r="AA190" s="37" t="n"/>
      <c r="AB190" s="37" t="n"/>
      <c r="AC190" s="37" t="n"/>
      <c r="AD190" s="37" t="n"/>
      <c r="AE190" s="37" t="n"/>
      <c r="AF190" s="40" t="n">
        <v>8</v>
      </c>
      <c r="AG190" s="40" t="n">
        <v>8</v>
      </c>
      <c r="AH190" s="40" t="n">
        <v>8</v>
      </c>
      <c r="AI190" s="40" t="n">
        <v>8</v>
      </c>
      <c r="AJ190" s="40" t="n">
        <v>8</v>
      </c>
      <c r="AK190" s="37" t="n"/>
      <c r="AL190" s="37" t="n"/>
      <c r="AM190" s="38">
        <f>SUM(H190:AL190)/8</f>
        <v/>
      </c>
      <c r="AN190" s="37" t="n"/>
      <c r="AO190" s="37" t="n"/>
      <c r="AP190" s="37" t="n"/>
      <c r="AQ190" s="37" t="n"/>
      <c r="AR190" s="37" t="n"/>
      <c r="AS190" s="38">
        <f>COUNTIF(H190:AL190,"В")+SUM(H190:AL190)/8</f>
        <v/>
      </c>
      <c r="AT190" s="38">
        <f>SUM(H190:AL190)</f>
        <v/>
      </c>
      <c r="AU190" s="37" t="n"/>
      <c r="AV190" s="37" t="n"/>
      <c r="AW190" s="37" t="n"/>
    </row>
    <row r="191" spans="1:49">
      <c r="A191" s="39" t="n">
        <v>185</v>
      </c>
      <c r="B191" s="39" t="s">
        <v>131</v>
      </c>
      <c r="C191" s="39" t="s">
        <v>124</v>
      </c>
      <c r="D191" s="39" t="s">
        <v>132</v>
      </c>
      <c r="E191" s="39" t="s">
        <v>33</v>
      </c>
      <c r="F191" s="39" t="n"/>
      <c r="G191" s="39" t="n"/>
      <c r="H191" s="39" t="n">
        <v>8</v>
      </c>
      <c r="I191" s="39" t="n">
        <v>0</v>
      </c>
      <c r="J191" s="39" t="n">
        <v>0</v>
      </c>
      <c r="K191" s="39" t="n">
        <v>8</v>
      </c>
      <c r="L191" s="39" t="n">
        <v>8</v>
      </c>
      <c r="M191" s="39" t="n">
        <v>8</v>
      </c>
      <c r="N191" s="39" t="n">
        <v>7</v>
      </c>
      <c r="O191" s="39" t="n">
        <v>0</v>
      </c>
      <c r="P191" s="39" t="n">
        <v>0</v>
      </c>
      <c r="Q191" s="39" t="n">
        <v>0</v>
      </c>
      <c r="R191" s="39" t="n">
        <v>8</v>
      </c>
      <c r="S191" s="39" t="n">
        <v>8</v>
      </c>
      <c r="T191" s="39" t="n">
        <v>8</v>
      </c>
      <c r="U191" s="39" t="n">
        <v>8</v>
      </c>
      <c r="V191" s="39" t="n">
        <v>8</v>
      </c>
      <c r="W191" s="39" t="n">
        <v>0</v>
      </c>
      <c r="X191" s="39" t="n">
        <v>0</v>
      </c>
      <c r="Y191" s="39" t="n">
        <v>8</v>
      </c>
      <c r="Z191" s="39" t="n">
        <v>8</v>
      </c>
      <c r="AA191" s="39" t="n">
        <v>8</v>
      </c>
      <c r="AB191" s="39" t="n">
        <v>8</v>
      </c>
      <c r="AC191" s="39" t="n">
        <v>8</v>
      </c>
      <c r="AD191" s="39" t="n">
        <v>0</v>
      </c>
      <c r="AE191" s="39" t="n">
        <v>0</v>
      </c>
      <c r="AF191" s="39" t="n">
        <v>8</v>
      </c>
      <c r="AG191" s="39" t="n">
        <v>8</v>
      </c>
      <c r="AH191" s="39" t="n">
        <v>8</v>
      </c>
      <c r="AI191" s="39" t="n">
        <v>8</v>
      </c>
      <c r="AJ191" s="39" t="n">
        <v>8</v>
      </c>
      <c r="AK191" s="39" t="n">
        <v>0</v>
      </c>
      <c r="AL191" s="39" t="n">
        <v>0</v>
      </c>
      <c r="AM191" s="39">
        <f>COUNT(IF(SUM(H187,H186,H188)&gt;0,1,"FALSE"),IF(SUM(I187,I186,I188)&gt;0,1,"FALSE"),IF(SUM(J188,J186,J187)&gt;0,1,"FALSE"),IF(SUM(K188,K186,K187)&gt;0,1,"FALSE"),IF(SUM(L187,L188,L186)&gt;0,1,"FALSE"),IF(SUM(M187,M188,M189,M186)&gt;0,1,"FALSE"),IF(SUM(N186,N189,N188,N187)&gt;0,1,"FALSE"),IF(SUM(O187,O186,O189,O188)&gt;0,1,"FALSE"),IF(SUM(P187,P186,P188,P189)&gt;0,1,"FALSE"),IF(SUM(Q189,Q187,Q186,Q188)&gt;0,1,"FALSE"),IF(SUM(R187,R186,R188,R189)&gt;0,1,"FALSE"),IF(SUM(S189,S188,S187,S186)&gt;0,1,"FALSE"),IF(SUM(T187,T186,T188,T189)&gt;0,1,"FALSE"),IF(SUM(U187,U188,U186,U189)&gt;0,1,"FALSE"),IF(SUM(V189,V187,V188,V186)&gt;0,1,"FALSE"),IF(SUM(W189,W188,W186,W187)&gt;0,1,"FALSE"),IF(SUM(X187,X189,X188,X186)&gt;0,1,"FALSE"),IF(SUM(Y186,Y188,Y187,Y189)&gt;0,1,"FALSE"),IF(SUM(Z186,Z188,Z189,Z187)&gt;0,1,"FALSE"),IF(SUM(AA187,AA186,AA189,AA188)&gt;0,1,"FALSE"),IF(SUM(AB188,AB186,AB187,AB189)&gt;0,1,"FALSE"),IF(SUM(AC189,AC187,AC186,AC188)&gt;0,1,"FALSE"),IF(SUM(AD187,AD189,AD186,AD188)&gt;0,1,"FALSE"),IF(SUM(AE189,AE186,AE187,AE188)&gt;0,1,"FALSE"),IF(SUM(AK186,AK188,AK187,AK189)&gt;0,1,"FALSE"),IF(SUM(AL189,AL188,AL187,AL186)&gt;0,1,"FALSE"),IF(SUM(AF190)&gt;0,1,"FALSE"),IF(SUM(AG190)&gt;0,1,"FALSE"),IF(SUM(AH190)&gt;0,1,"FALSE"),IF(SUM(AI190)&gt;0,1,"FALSE"),IF(SUM(AJ190)&gt;0,1,"FALSE"))</f>
        <v/>
      </c>
      <c r="AN191" s="39" t="n"/>
      <c r="AO191" s="39">
        <f>MAX(AO186:AO190)</f>
        <v/>
      </c>
      <c r="AP191" s="39">
        <f>MAX(AP186:AP190)</f>
        <v/>
      </c>
      <c r="AQ191" s="39">
        <f>MAX(AQ186:AQ190)</f>
        <v/>
      </c>
      <c r="AR191" s="39">
        <f>MAX(AR186:AR190)</f>
        <v/>
      </c>
      <c r="AS191" s="39">
        <f>SUM(AS186:AS190)</f>
        <v/>
      </c>
      <c r="AT191" s="39">
        <f>SUM(AT186:AT190)</f>
        <v/>
      </c>
      <c r="AU191" s="39">
        <f>SUM(AU186:AU190)</f>
        <v/>
      </c>
      <c r="AV191" s="39">
        <f>SUM(AV186:AV190)</f>
        <v/>
      </c>
      <c r="AW191" s="39">
        <f>SUM(AW186:AW190)</f>
        <v/>
      </c>
    </row>
    <row r="192" spans="1:49">
      <c r="A192" s="37" t="n">
        <v>186</v>
      </c>
      <c r="B192" s="37" t="s">
        <v>136</v>
      </c>
      <c r="C192" s="37" t="s">
        <v>124</v>
      </c>
      <c r="D192" s="37" t="s">
        <v>125</v>
      </c>
      <c r="E192" s="37" t="s">
        <v>31</v>
      </c>
      <c r="F192" s="37" t="s">
        <v>32</v>
      </c>
      <c r="G192" s="37" t="n"/>
      <c r="H192" s="37" t="n">
        <v>8</v>
      </c>
      <c r="I192" s="37" t="s">
        <v>7</v>
      </c>
      <c r="J192" s="37" t="s">
        <v>7</v>
      </c>
      <c r="K192" s="37" t="n">
        <v>8</v>
      </c>
      <c r="L192" s="37" t="n">
        <v>8</v>
      </c>
      <c r="M192" s="37" t="n">
        <v>8</v>
      </c>
      <c r="N192" s="37" t="n">
        <v>7</v>
      </c>
      <c r="O192" s="37" t="s">
        <v>7</v>
      </c>
      <c r="P192" s="37" t="s">
        <v>7</v>
      </c>
      <c r="Q192" s="37" t="s">
        <v>7</v>
      </c>
      <c r="R192" s="37" t="n">
        <v>8</v>
      </c>
      <c r="S192" s="37" t="n">
        <v>8</v>
      </c>
      <c r="T192" s="37" t="n">
        <v>8</v>
      </c>
      <c r="U192" s="37" t="n">
        <v>8</v>
      </c>
      <c r="V192" s="37" t="n">
        <v>8</v>
      </c>
      <c r="W192" s="37" t="s">
        <v>7</v>
      </c>
      <c r="X192" s="37" t="s">
        <v>7</v>
      </c>
      <c r="Y192" s="37" t="n">
        <v>8</v>
      </c>
      <c r="Z192" s="37" t="n">
        <v>8</v>
      </c>
      <c r="AA192" s="37" t="n">
        <v>8</v>
      </c>
      <c r="AB192" s="37" t="n">
        <v>8</v>
      </c>
      <c r="AC192" s="37" t="n">
        <v>8</v>
      </c>
      <c r="AD192" s="37" t="s">
        <v>7</v>
      </c>
      <c r="AE192" s="37" t="s">
        <v>7</v>
      </c>
      <c r="AF192" s="37" t="n">
        <v>8</v>
      </c>
      <c r="AG192" s="37" t="n">
        <v>8</v>
      </c>
      <c r="AH192" s="37" t="n">
        <v>8</v>
      </c>
      <c r="AI192" s="37" t="n">
        <v>8</v>
      </c>
      <c r="AJ192" s="37" t="n">
        <v>8</v>
      </c>
      <c r="AK192" s="37" t="s">
        <v>7</v>
      </c>
      <c r="AL192" s="37" t="s">
        <v>7</v>
      </c>
      <c r="AM192" s="38">
        <f>COUNT(H192:AL192)</f>
        <v/>
      </c>
      <c r="AN192" s="37" t="n"/>
      <c r="AO192" s="38">
        <f>COUNTIF(H192:AL192,"О")</f>
        <v/>
      </c>
      <c r="AP192" s="38">
        <f>COUNTIF(H192:AL192,"От")</f>
        <v/>
      </c>
      <c r="AQ192" s="38">
        <f>COUNTIF(H192:AL192,"Б")</f>
        <v/>
      </c>
      <c r="AR192" s="38">
        <f>COUNTIF(H192:AL192,"Н")</f>
        <v/>
      </c>
      <c r="AS192" s="37" t="n"/>
      <c r="AT192" s="38">
        <f>SUM(H192:AL192)</f>
        <v/>
      </c>
      <c r="AU192" s="37" t="n"/>
      <c r="AV192" s="38">
        <f>SUM(I192,J192,O192,P192,Q192,W192,X192,AD192,AE192,AK192,AL192)</f>
        <v/>
      </c>
      <c r="AW192" s="37" t="n"/>
    </row>
    <row r="193" spans="1:49">
      <c r="A193" s="39" t="n">
        <v>187</v>
      </c>
      <c r="B193" s="39" t="s">
        <v>136</v>
      </c>
      <c r="C193" s="39" t="s">
        <v>124</v>
      </c>
      <c r="D193" s="39" t="s">
        <v>125</v>
      </c>
      <c r="E193" s="39" t="s">
        <v>33</v>
      </c>
      <c r="F193" s="39" t="n"/>
      <c r="G193" s="39" t="n"/>
      <c r="H193" s="39" t="n">
        <v>8</v>
      </c>
      <c r="I193" s="39" t="n">
        <v>0</v>
      </c>
      <c r="J193" s="39" t="n">
        <v>0</v>
      </c>
      <c r="K193" s="39" t="n">
        <v>8</v>
      </c>
      <c r="L193" s="39" t="n">
        <v>8</v>
      </c>
      <c r="M193" s="39" t="n">
        <v>8</v>
      </c>
      <c r="N193" s="39" t="n">
        <v>7</v>
      </c>
      <c r="O193" s="39" t="n">
        <v>0</v>
      </c>
      <c r="P193" s="39" t="n">
        <v>0</v>
      </c>
      <c r="Q193" s="39" t="n">
        <v>0</v>
      </c>
      <c r="R193" s="39" t="n">
        <v>8</v>
      </c>
      <c r="S193" s="39" t="n">
        <v>8</v>
      </c>
      <c r="T193" s="39" t="n">
        <v>8</v>
      </c>
      <c r="U193" s="39" t="n">
        <v>8</v>
      </c>
      <c r="V193" s="39" t="n">
        <v>8</v>
      </c>
      <c r="W193" s="39" t="n">
        <v>0</v>
      </c>
      <c r="X193" s="39" t="n">
        <v>0</v>
      </c>
      <c r="Y193" s="39" t="n">
        <v>8</v>
      </c>
      <c r="Z193" s="39" t="n">
        <v>8</v>
      </c>
      <c r="AA193" s="39" t="n">
        <v>8</v>
      </c>
      <c r="AB193" s="39" t="n">
        <v>8</v>
      </c>
      <c r="AC193" s="39" t="n">
        <v>8</v>
      </c>
      <c r="AD193" s="39" t="n">
        <v>0</v>
      </c>
      <c r="AE193" s="39" t="n">
        <v>0</v>
      </c>
      <c r="AF193" s="39" t="n">
        <v>8</v>
      </c>
      <c r="AG193" s="39" t="n">
        <v>8</v>
      </c>
      <c r="AH193" s="39" t="n">
        <v>8</v>
      </c>
      <c r="AI193" s="39" t="n">
        <v>8</v>
      </c>
      <c r="AJ193" s="39" t="n">
        <v>8</v>
      </c>
      <c r="AK193" s="39" t="n">
        <v>0</v>
      </c>
      <c r="AL193" s="39" t="n">
        <v>0</v>
      </c>
      <c r="AM193" s="39">
        <f>COUNT(IF(SUM(H192)&gt;0,1,"FALSE"),IF(SUM(I192)&gt;0,1,"FALSE"),IF(SUM(J192)&gt;0,1,"FALSE"),IF(SUM(K192)&gt;0,1,"FALSE"),IF(SUM(L192)&gt;0,1,"FALSE"),IF(SUM(M192)&gt;0,1,"FALSE"),IF(SUM(N192)&gt;0,1,"FALSE"),IF(SUM(O192)&gt;0,1,"FALSE"),IF(SUM(P192)&gt;0,1,"FALSE"),IF(SUM(Q192)&gt;0,1,"FALSE"),IF(SUM(R192)&gt;0,1,"FALSE"),IF(SUM(S192)&gt;0,1,"FALSE"),IF(SUM(T192)&gt;0,1,"FALSE"),IF(SUM(U192)&gt;0,1,"FALSE"),IF(SUM(V192)&gt;0,1,"FALSE"),IF(SUM(W192)&gt;0,1,"FALSE"),IF(SUM(X192)&gt;0,1,"FALSE"),IF(SUM(Y192)&gt;0,1,"FALSE"),IF(SUM(Z192)&gt;0,1,"FALSE"),IF(SUM(AA192)&gt;0,1,"FALSE"),IF(SUM(AB192)&gt;0,1,"FALSE"),IF(SUM(AC192)&gt;0,1,"FALSE"),IF(SUM(AD192)&gt;0,1,"FALSE"),IF(SUM(AE192)&gt;0,1,"FALSE"),IF(SUM(AF192)&gt;0,1,"FALSE"),IF(SUM(AG192)&gt;0,1,"FALSE"),IF(SUM(AH192)&gt;0,1,"FALSE"),IF(SUM(AI192)&gt;0,1,"FALSE"),IF(SUM(AJ192)&gt;0,1,"FALSE"),IF(SUM(AK192)&gt;0,1,"FALSE"),IF(SUM(AL192)&gt;0,1,"FALSE"))</f>
        <v/>
      </c>
      <c r="AN193" s="39" t="n"/>
      <c r="AO193" s="39">
        <f>MAX(AO192:AO192)</f>
        <v/>
      </c>
      <c r="AP193" s="39">
        <f>MAX(AP192:AP192)</f>
        <v/>
      </c>
      <c r="AQ193" s="39">
        <f>MAX(AQ192:AQ192)</f>
        <v/>
      </c>
      <c r="AR193" s="39">
        <f>MAX(AR192:AR192)</f>
        <v/>
      </c>
      <c r="AS193" s="39">
        <f>SUM(AS192:AS192)</f>
        <v/>
      </c>
      <c r="AT193" s="39">
        <f>SUM(AT192:AT192)</f>
        <v/>
      </c>
      <c r="AU193" s="39">
        <f>SUM(AU192:AU192)</f>
        <v/>
      </c>
      <c r="AV193" s="39">
        <f>SUM(AV192:AV192)</f>
        <v/>
      </c>
      <c r="AW193" s="39">
        <f>SUM(AW192:AW192)</f>
        <v/>
      </c>
    </row>
    <row r="194" spans="1:49" ht="15.75" customHeight="1" s="55">
      <c r="A194" s="37" t="n">
        <v>188</v>
      </c>
      <c r="B194" s="37" t="s">
        <v>137</v>
      </c>
      <c r="C194" s="37" t="s">
        <v>138</v>
      </c>
      <c r="D194" s="37" t="s">
        <v>139</v>
      </c>
      <c r="E194" s="37" t="s">
        <v>43</v>
      </c>
      <c r="F194" s="37" t="s">
        <v>32</v>
      </c>
      <c r="G194" s="37" t="n"/>
      <c r="H194" s="37" t="n">
        <v>8</v>
      </c>
      <c r="I194" s="37" t="s">
        <v>7</v>
      </c>
      <c r="J194" s="37" t="s">
        <v>7</v>
      </c>
      <c r="K194" s="37" t="n">
        <v>8</v>
      </c>
      <c r="L194" s="37" t="n">
        <v>8</v>
      </c>
      <c r="M194" s="37" t="n">
        <v>8</v>
      </c>
      <c r="N194" s="37" t="n">
        <v>7</v>
      </c>
      <c r="O194" s="37" t="s">
        <v>7</v>
      </c>
      <c r="P194" s="37" t="s">
        <v>7</v>
      </c>
      <c r="Q194" s="37" t="s">
        <v>7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37" t="s">
        <v>7</v>
      </c>
      <c r="X194" s="37" t="s">
        <v>7</v>
      </c>
      <c r="Y194" s="37" t="n"/>
      <c r="Z194" s="37" t="n"/>
      <c r="AA194" s="37" t="n"/>
      <c r="AB194" s="37" t="n"/>
      <c r="AC194" s="37" t="n"/>
      <c r="AD194" s="37" t="n"/>
      <c r="AE194" s="37" t="n"/>
      <c r="AF194" s="37" t="n"/>
      <c r="AG194" s="37" t="n"/>
      <c r="AH194" s="37" t="n">
        <v>8</v>
      </c>
      <c r="AI194" s="37" t="n">
        <v>8</v>
      </c>
      <c r="AJ194" s="37" t="n">
        <v>8</v>
      </c>
      <c r="AK194" s="37" t="s">
        <v>7</v>
      </c>
      <c r="AL194" s="37" t="s">
        <v>7</v>
      </c>
      <c r="AM194" s="38">
        <f>COUNT(H194:AL194)</f>
        <v/>
      </c>
      <c r="AN194" s="37" t="n"/>
      <c r="AO194" s="38">
        <f>COUNTIF(H194:AL194,"О")</f>
        <v/>
      </c>
      <c r="AP194" s="38">
        <f>COUNTIF(H194:AL194,"От")</f>
        <v/>
      </c>
      <c r="AQ194" s="38">
        <f>COUNTIF(H194:AL194,"Б")</f>
        <v/>
      </c>
      <c r="AR194" s="38">
        <f>COUNTIF(H194:AL194,"Н")</f>
        <v/>
      </c>
      <c r="AS194" s="37" t="n"/>
      <c r="AT194" s="38">
        <f>SUM(H194:AL194)</f>
        <v/>
      </c>
      <c r="AU194" s="37" t="n"/>
      <c r="AV194" s="38">
        <f>SUM(I194,J194,O194,P194,Q194,W194,X194,AD194,AE194,AK194,AL194)</f>
        <v/>
      </c>
      <c r="AW194" s="37" t="n"/>
    </row>
    <row r="195" spans="1:49">
      <c r="A195" s="37" t="n">
        <v>189</v>
      </c>
      <c r="B195" s="37" t="s">
        <v>137</v>
      </c>
      <c r="C195" s="37" t="s">
        <v>138</v>
      </c>
      <c r="D195" s="37" t="s">
        <v>139</v>
      </c>
      <c r="E195" s="37" t="s">
        <v>134</v>
      </c>
      <c r="F195" s="37" t="s">
        <v>32</v>
      </c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7" t="n"/>
      <c r="AA195" s="37" t="n"/>
      <c r="AB195" s="37" t="n"/>
      <c r="AC195" s="37" t="n"/>
      <c r="AD195" s="37" t="n"/>
      <c r="AE195" s="37" t="n"/>
      <c r="AF195" s="37" t="n"/>
      <c r="AG195" s="37" t="n"/>
      <c r="AH195" s="37" t="n"/>
      <c r="AI195" s="37" t="n"/>
      <c r="AJ195" s="37" t="n"/>
      <c r="AK195" s="37" t="n"/>
      <c r="AL195" s="37" t="n"/>
      <c r="AM195" s="38">
        <f>COUNT(H195:AL195)</f>
        <v/>
      </c>
      <c r="AN195" s="37" t="n"/>
      <c r="AO195" s="37" t="n"/>
      <c r="AP195" s="37" t="n"/>
      <c r="AQ195" s="37" t="n"/>
      <c r="AR195" s="37" t="n"/>
      <c r="AS195" s="37" t="n"/>
      <c r="AT195" s="38">
        <f>SUM(H195:AL195)</f>
        <v/>
      </c>
      <c r="AU195" s="37" t="n"/>
      <c r="AV195" s="38">
        <f>SUM(I195,J195,O195,P195,Q195,W195,X195,AD195,AE195,AK195,AL195)</f>
        <v/>
      </c>
      <c r="AW195" s="37" t="n"/>
    </row>
    <row r="196" spans="1:49">
      <c r="A196" s="37" t="n">
        <v>190</v>
      </c>
      <c r="B196" s="37" t="s">
        <v>137</v>
      </c>
      <c r="C196" s="37" t="s">
        <v>138</v>
      </c>
      <c r="D196" s="37" t="s">
        <v>139</v>
      </c>
      <c r="E196" s="37" t="s">
        <v>135</v>
      </c>
      <c r="F196" s="37" t="s">
        <v>32</v>
      </c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7" t="n"/>
      <c r="AA196" s="37" t="n"/>
      <c r="AB196" s="37" t="n"/>
      <c r="AC196" s="37" t="n"/>
      <c r="AD196" s="37" t="n"/>
      <c r="AE196" s="37" t="n"/>
      <c r="AF196" s="37" t="n"/>
      <c r="AG196" s="37" t="n"/>
      <c r="AH196" s="37" t="n"/>
      <c r="AI196" s="37" t="n"/>
      <c r="AJ196" s="37" t="n"/>
      <c r="AK196" s="37" t="n"/>
      <c r="AL196" s="37" t="n"/>
      <c r="AM196" s="38">
        <f>COUNT(H196:AL196)</f>
        <v/>
      </c>
      <c r="AN196" s="37" t="n"/>
      <c r="AO196" s="37" t="n"/>
      <c r="AP196" s="37" t="n"/>
      <c r="AQ196" s="37" t="n"/>
      <c r="AR196" s="37" t="n"/>
      <c r="AS196" s="37" t="n"/>
      <c r="AT196" s="38">
        <f>SUM(H196:AL196)</f>
        <v/>
      </c>
      <c r="AU196" s="37" t="n"/>
      <c r="AV196" s="38">
        <f>SUM(I196,J196,O196,P196,Q196,W196,X196,AD196,AE196,AK196,AL196)</f>
        <v/>
      </c>
      <c r="AW196" s="37" t="n"/>
    </row>
    <row r="197" spans="1:49">
      <c r="A197" s="37" t="n">
        <v>191</v>
      </c>
      <c r="B197" s="37" t="s">
        <v>137</v>
      </c>
      <c r="C197" s="37" t="s">
        <v>138</v>
      </c>
      <c r="D197" s="37" t="s">
        <v>139</v>
      </c>
      <c r="E197" s="37" t="s">
        <v>280</v>
      </c>
      <c r="F197" s="37" t="s">
        <v>32</v>
      </c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7" t="n"/>
      <c r="AA197" s="37" t="n"/>
      <c r="AB197" s="37" t="n"/>
      <c r="AC197" s="37" t="n"/>
      <c r="AD197" s="37" t="n"/>
      <c r="AE197" s="37" t="n"/>
      <c r="AF197" s="37" t="n"/>
      <c r="AG197" s="37" t="n"/>
      <c r="AH197" s="37" t="n"/>
      <c r="AI197" s="37" t="n"/>
      <c r="AJ197" s="37" t="n"/>
      <c r="AK197" s="37" t="n"/>
      <c r="AL197" s="37" t="n"/>
      <c r="AM197" s="38">
        <f>COUNT(H197:AL197)</f>
        <v/>
      </c>
      <c r="AN197" s="37" t="n"/>
      <c r="AO197" s="37" t="n"/>
      <c r="AP197" s="37" t="n"/>
      <c r="AQ197" s="37" t="n"/>
      <c r="AR197" s="37" t="n"/>
      <c r="AS197" s="37" t="n"/>
      <c r="AT197" s="38">
        <f>SUM(H197:AL197)</f>
        <v/>
      </c>
      <c r="AU197" s="37" t="n"/>
      <c r="AV197" s="38">
        <f>SUM(I197,J197,O197,P197,Q197,W197,X197,AD197,AE197,AK197,AL197)</f>
        <v/>
      </c>
      <c r="AW197" s="37" t="n"/>
    </row>
    <row r="198" spans="1:49" ht="15.75" customHeight="1" s="55">
      <c r="A198" s="37" t="n">
        <v>192</v>
      </c>
      <c r="B198" s="37" t="s">
        <v>137</v>
      </c>
      <c r="C198" s="37" t="s">
        <v>138</v>
      </c>
      <c r="D198" s="37" t="s">
        <v>139</v>
      </c>
      <c r="E198" s="37" t="s">
        <v>105</v>
      </c>
      <c r="F198" s="37" t="s">
        <v>32</v>
      </c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7" t="n"/>
      <c r="AA198" s="37" t="n"/>
      <c r="AB198" s="40" t="n">
        <v>4</v>
      </c>
      <c r="AC198" s="37" t="n"/>
      <c r="AD198" s="40" t="n">
        <v>8</v>
      </c>
      <c r="AE198" s="37" t="n"/>
      <c r="AF198" s="37" t="n"/>
      <c r="AG198" s="37" t="n"/>
      <c r="AH198" s="37" t="n"/>
      <c r="AI198" s="37" t="n"/>
      <c r="AJ198" s="37" t="n"/>
      <c r="AK198" s="37" t="n"/>
      <c r="AL198" s="37" t="n"/>
      <c r="AM198" s="38">
        <f>COUNT(H198:AL198)</f>
        <v/>
      </c>
      <c r="AN198" s="37" t="n"/>
      <c r="AO198" s="37" t="n"/>
      <c r="AP198" s="37" t="n"/>
      <c r="AQ198" s="37" t="n"/>
      <c r="AR198" s="37" t="n"/>
      <c r="AS198" s="37" t="n"/>
      <c r="AT198" s="38">
        <f>SUM(H198:AL198)</f>
        <v/>
      </c>
      <c r="AU198" s="37" t="n"/>
      <c r="AV198" s="38">
        <f>SUM(I198,J198,O198,P198,Q198,W198,X198,AD198,AE198,AK198,AL198)</f>
        <v/>
      </c>
      <c r="AW198" s="37" t="n"/>
    </row>
    <row r="199" spans="1:49" ht="15.75" customHeight="1" s="55">
      <c r="A199" s="37" t="n">
        <v>193</v>
      </c>
      <c r="B199" s="37" t="s">
        <v>137</v>
      </c>
      <c r="C199" s="37" t="s">
        <v>138</v>
      </c>
      <c r="D199" s="37" t="s">
        <v>139</v>
      </c>
      <c r="E199" s="37" t="s">
        <v>105</v>
      </c>
      <c r="F199" s="37" t="s">
        <v>32</v>
      </c>
      <c r="G199" s="37" t="s">
        <v>49</v>
      </c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40" t="n">
        <v>8</v>
      </c>
      <c r="Z199" s="40" t="n">
        <v>8</v>
      </c>
      <c r="AA199" s="40" t="n">
        <v>8</v>
      </c>
      <c r="AB199" s="40" t="n">
        <v>8</v>
      </c>
      <c r="AC199" s="40" t="n">
        <v>8</v>
      </c>
      <c r="AD199" s="40" t="s">
        <v>7</v>
      </c>
      <c r="AE199" s="40" t="s">
        <v>7</v>
      </c>
      <c r="AF199" s="40" t="n">
        <v>8</v>
      </c>
      <c r="AG199" s="40" t="n">
        <v>8</v>
      </c>
      <c r="AH199" s="37" t="n"/>
      <c r="AI199" s="37" t="n"/>
      <c r="AJ199" s="37" t="n"/>
      <c r="AK199" s="37" t="n"/>
      <c r="AL199" s="37" t="n"/>
      <c r="AM199" s="38">
        <f>SUM(H199:AL199)/8</f>
        <v/>
      </c>
      <c r="AN199" s="37" t="n"/>
      <c r="AO199" s="37" t="n"/>
      <c r="AP199" s="37" t="n"/>
      <c r="AQ199" s="37" t="n"/>
      <c r="AR199" s="37" t="n"/>
      <c r="AS199" s="38">
        <f>COUNTIF(H199:AL199,"В")+SUM(H199:AL199)/8</f>
        <v/>
      </c>
      <c r="AT199" s="38">
        <f>SUM(H199:AL199)</f>
        <v/>
      </c>
      <c r="AU199" s="37" t="n"/>
      <c r="AV199" s="37" t="n"/>
      <c r="AW199" s="37" t="n"/>
    </row>
    <row r="200" spans="1:49">
      <c r="A200" s="39" t="n">
        <v>194</v>
      </c>
      <c r="B200" s="39" t="s">
        <v>137</v>
      </c>
      <c r="C200" s="39" t="s">
        <v>138</v>
      </c>
      <c r="D200" s="39" t="s">
        <v>139</v>
      </c>
      <c r="E200" s="39" t="s">
        <v>33</v>
      </c>
      <c r="F200" s="39" t="n"/>
      <c r="G200" s="39" t="n"/>
      <c r="H200" s="39" t="n">
        <v>8</v>
      </c>
      <c r="I200" s="39" t="n">
        <v>0</v>
      </c>
      <c r="J200" s="39" t="n">
        <v>0</v>
      </c>
      <c r="K200" s="39" t="n">
        <v>8</v>
      </c>
      <c r="L200" s="39" t="n">
        <v>8</v>
      </c>
      <c r="M200" s="39" t="n">
        <v>8</v>
      </c>
      <c r="N200" s="39" t="n">
        <v>7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0</v>
      </c>
      <c r="X200" s="39" t="n">
        <v>0</v>
      </c>
      <c r="Y200" s="39" t="n">
        <v>8</v>
      </c>
      <c r="Z200" s="39" t="n">
        <v>8</v>
      </c>
      <c r="AA200" s="39" t="n">
        <v>8</v>
      </c>
      <c r="AB200" s="39" t="n">
        <v>12</v>
      </c>
      <c r="AC200" s="39" t="n">
        <v>8</v>
      </c>
      <c r="AD200" s="39" t="n">
        <v>8</v>
      </c>
      <c r="AE200" s="39" t="n">
        <v>0</v>
      </c>
      <c r="AF200" s="39" t="n">
        <v>8</v>
      </c>
      <c r="AG200" s="39" t="n">
        <v>8</v>
      </c>
      <c r="AH200" s="39" t="n">
        <v>8</v>
      </c>
      <c r="AI200" s="39" t="n">
        <v>8</v>
      </c>
      <c r="AJ200" s="39" t="n">
        <v>8</v>
      </c>
      <c r="AK200" s="39" t="n">
        <v>0</v>
      </c>
      <c r="AL200" s="39" t="n">
        <v>0</v>
      </c>
      <c r="AM200" s="39">
        <f>COUNT(IF(SUM(H195,H196,H194)&gt;0,1,"FALSE"),IF(SUM(I196,I195,I194)&gt;0,1,"FALSE"),IF(SUM(J194,J195,J196)&gt;0,1,"FALSE"),IF(SUM(K194,K195,K196)&gt;0,1,"FALSE"),IF(SUM(L195,L194,L196)&gt;0,1,"FALSE"),IF(SUM(M195,M197,M194,M196)&gt;0,1,"FALSE"),IF(SUM(N194,N195,N197,N196)&gt;0,1,"FALSE"),IF(SUM(O197,O196,O195,O194)&gt;0,1,"FALSE"),IF(SUM(P196,P194,P197,P195)&gt;0,1,"FALSE"),IF(SUM(Q194,Q195,Q196,Q197)&gt;0,1,"FALSE"),IF(SUM(R194)&gt;0,1,"FALSE"),IF(SUM(S194)&gt;0,1,"FALSE"),IF(SUM(T194)&gt;0,1,"FALSE"),IF(SUM(U194)&gt;0,1,"FALSE"),IF(SUM(V194)&gt;0,1,"FALSE"),IF(SUM(W197,W194,W196,W195)&gt;0,1,"FALSE"),IF(SUM(X195,X197,X196,X194)&gt;0,1,"FALSE"),IF(SUM(AH196,AH195,AH197,AH194)&gt;0,1,"FALSE"),IF(SUM(AI197,AI196,AI195,AI194)&gt;0,1,"FALSE"),IF(SUM(AJ196,AJ197,AJ195,AJ194)&gt;0,1,"FALSE"),IF(SUM(AK197,AK194,AK196,AK195)&gt;0,1,"FALSE"),IF(SUM(AL196,AL197,AL195,AL194)&gt;0,1,"FALSE"),IF(SUM(AB199,AB198)&gt;0,1,"FALSE"),IF(SUM(AD198,AD199)&gt;0,1,"FALSE"),IF(SUM(Y199)&gt;0,1,"FALSE"),IF(SUM(Z199)&gt;0,1,"FALSE"),IF(SUM(AA199)&gt;0,1,"FALSE"),IF(SUM(AC199)&gt;0,1,"FALSE"),IF(SUM(AE199)&gt;0,1,"FALSE"),IF(SUM(AF199)&gt;0,1,"FALSE"),IF(SUM(AG199)&gt;0,1,"FALSE"))</f>
        <v/>
      </c>
      <c r="AN200" s="39" t="n"/>
      <c r="AO200" s="39">
        <f>MAX(AO194:AO199)</f>
        <v/>
      </c>
      <c r="AP200" s="39">
        <f>MAX(AP194:AP199)</f>
        <v/>
      </c>
      <c r="AQ200" s="39">
        <f>MAX(AQ194:AQ199)</f>
        <v/>
      </c>
      <c r="AR200" s="39">
        <f>MAX(AR194:AR199)</f>
        <v/>
      </c>
      <c r="AS200" s="39">
        <f>SUM(AS194:AS199)</f>
        <v/>
      </c>
      <c r="AT200" s="39">
        <f>SUM(AT194:AT199)</f>
        <v/>
      </c>
      <c r="AU200" s="39">
        <f>SUM(AU194:AU199)</f>
        <v/>
      </c>
      <c r="AV200" s="39">
        <f>SUM(AV194:AV199)</f>
        <v/>
      </c>
      <c r="AW200" s="39">
        <f>SUM(AW194:AW199)</f>
        <v/>
      </c>
    </row>
    <row r="201" spans="1:49">
      <c r="A201" s="37" t="n">
        <v>195</v>
      </c>
      <c r="B201" s="37" t="s">
        <v>140</v>
      </c>
      <c r="C201" s="37" t="s">
        <v>138</v>
      </c>
      <c r="D201" s="37" t="s">
        <v>141</v>
      </c>
      <c r="E201" s="37" t="s">
        <v>43</v>
      </c>
      <c r="F201" s="37" t="s">
        <v>32</v>
      </c>
      <c r="G201" s="37" t="n"/>
      <c r="H201" s="37" t="n">
        <v>8</v>
      </c>
      <c r="I201" s="37" t="s">
        <v>7</v>
      </c>
      <c r="J201" s="37" t="s">
        <v>7</v>
      </c>
      <c r="K201" s="37" t="n">
        <v>8</v>
      </c>
      <c r="L201" s="37" t="n">
        <v>8</v>
      </c>
      <c r="M201" s="37" t="n">
        <v>8</v>
      </c>
      <c r="N201" s="37" t="n">
        <v>7</v>
      </c>
      <c r="O201" s="37" t="s">
        <v>7</v>
      </c>
      <c r="P201" s="37" t="s">
        <v>7</v>
      </c>
      <c r="Q201" s="37" t="s">
        <v>7</v>
      </c>
      <c r="R201" s="37" t="n">
        <v>8</v>
      </c>
      <c r="S201" s="37" t="n">
        <v>8</v>
      </c>
      <c r="T201" s="37" t="n">
        <v>8</v>
      </c>
      <c r="U201" s="37" t="n">
        <v>5.03333</v>
      </c>
      <c r="V201" s="37" t="n"/>
      <c r="W201" s="37" t="s">
        <v>7</v>
      </c>
      <c r="X201" s="37" t="s">
        <v>7</v>
      </c>
      <c r="Y201" s="37" t="n"/>
      <c r="Z201" s="37" t="n"/>
      <c r="AA201" s="37" t="n"/>
      <c r="AB201" s="37" t="n"/>
      <c r="AC201" s="37" t="n"/>
      <c r="AD201" s="37" t="n"/>
      <c r="AE201" s="37" t="n"/>
      <c r="AF201" s="37" t="n"/>
      <c r="AG201" s="37" t="n"/>
      <c r="AH201" s="37" t="n"/>
      <c r="AI201" s="37" t="n"/>
      <c r="AJ201" s="37" t="n"/>
      <c r="AK201" s="37" t="s">
        <v>7</v>
      </c>
      <c r="AL201" s="37" t="s">
        <v>7</v>
      </c>
      <c r="AM201" s="38">
        <f>COUNT(H201:AL201)</f>
        <v/>
      </c>
      <c r="AN201" s="37" t="n"/>
      <c r="AO201" s="38">
        <f>COUNTIF(H201:AL201,"О")</f>
        <v/>
      </c>
      <c r="AP201" s="38">
        <f>COUNTIF(H201:AL201,"От")</f>
        <v/>
      </c>
      <c r="AQ201" s="38">
        <f>COUNTIF(H201:AL201,"Б")</f>
        <v/>
      </c>
      <c r="AR201" s="38">
        <f>COUNTIF(H201:AL201,"Н")</f>
        <v/>
      </c>
      <c r="AS201" s="37" t="n"/>
      <c r="AT201" s="38">
        <f>SUM(H201:AL201)</f>
        <v/>
      </c>
      <c r="AU201" s="37" t="n"/>
      <c r="AV201" s="38">
        <f>SUM(I201,J201,O201,P201,Q201,W201,X201,AD201,AE201,AK201,AL201)</f>
        <v/>
      </c>
      <c r="AW201" s="37" t="n"/>
    </row>
    <row r="202" spans="1:49">
      <c r="A202" s="37" t="n">
        <v>196</v>
      </c>
      <c r="B202" s="37" t="s">
        <v>140</v>
      </c>
      <c r="C202" s="37" t="s">
        <v>138</v>
      </c>
      <c r="D202" s="37" t="s">
        <v>141</v>
      </c>
      <c r="E202" s="37" t="s">
        <v>134</v>
      </c>
      <c r="F202" s="37" t="s">
        <v>32</v>
      </c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7" t="n"/>
      <c r="AA202" s="37" t="n"/>
      <c r="AB202" s="37" t="n"/>
      <c r="AC202" s="37" t="n"/>
      <c r="AD202" s="37" t="n"/>
      <c r="AE202" s="37" t="n"/>
      <c r="AF202" s="37" t="n"/>
      <c r="AG202" s="37" t="n"/>
      <c r="AH202" s="37" t="n"/>
      <c r="AI202" s="37" t="n"/>
      <c r="AJ202" s="37" t="n"/>
      <c r="AK202" s="37" t="n"/>
      <c r="AL202" s="37" t="n"/>
      <c r="AM202" s="38">
        <f>COUNT(H202:AL202)</f>
        <v/>
      </c>
      <c r="AN202" s="37" t="n"/>
      <c r="AO202" s="37" t="n"/>
      <c r="AP202" s="37" t="n"/>
      <c r="AQ202" s="37" t="n"/>
      <c r="AR202" s="37" t="n"/>
      <c r="AS202" s="37" t="n"/>
      <c r="AT202" s="38">
        <f>SUM(H202:AL202)</f>
        <v/>
      </c>
      <c r="AU202" s="37" t="n"/>
      <c r="AV202" s="38">
        <f>SUM(I202,J202,O202,P202,Q202,W202,X202,AD202,AE202,AK202,AL202)</f>
        <v/>
      </c>
      <c r="AW202" s="37" t="n"/>
    </row>
    <row r="203" spans="1:49">
      <c r="A203" s="37" t="n">
        <v>197</v>
      </c>
      <c r="B203" s="37" t="s">
        <v>140</v>
      </c>
      <c r="C203" s="37" t="s">
        <v>138</v>
      </c>
      <c r="D203" s="37" t="s">
        <v>141</v>
      </c>
      <c r="E203" s="37" t="s">
        <v>135</v>
      </c>
      <c r="F203" s="37" t="s">
        <v>32</v>
      </c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7" t="n"/>
      <c r="AA203" s="37" t="n"/>
      <c r="AB203" s="37" t="n"/>
      <c r="AC203" s="37" t="n"/>
      <c r="AD203" s="37" t="n"/>
      <c r="AE203" s="37" t="n"/>
      <c r="AF203" s="37" t="n"/>
      <c r="AG203" s="37" t="n"/>
      <c r="AH203" s="37" t="n"/>
      <c r="AI203" s="37" t="n"/>
      <c r="AJ203" s="37" t="n"/>
      <c r="AK203" s="37" t="n"/>
      <c r="AL203" s="37" t="n"/>
      <c r="AM203" s="38">
        <f>COUNT(H203:AL203)</f>
        <v/>
      </c>
      <c r="AN203" s="37" t="n"/>
      <c r="AO203" s="37" t="n"/>
      <c r="AP203" s="37" t="n"/>
      <c r="AQ203" s="37" t="n"/>
      <c r="AR203" s="37" t="n"/>
      <c r="AS203" s="37" t="n"/>
      <c r="AT203" s="38">
        <f>SUM(H203:AL203)</f>
        <v/>
      </c>
      <c r="AU203" s="37" t="n"/>
      <c r="AV203" s="38">
        <f>SUM(I203,J203,O203,P203,Q203,W203,X203,AD203,AE203,AK203,AL203)</f>
        <v/>
      </c>
      <c r="AW203" s="37" t="n"/>
    </row>
    <row r="204" spans="1:49">
      <c r="A204" s="37" t="n">
        <v>198</v>
      </c>
      <c r="B204" s="37" t="s">
        <v>140</v>
      </c>
      <c r="C204" s="37" t="s">
        <v>138</v>
      </c>
      <c r="D204" s="37" t="s">
        <v>141</v>
      </c>
      <c r="E204" s="37" t="s">
        <v>280</v>
      </c>
      <c r="F204" s="37" t="s">
        <v>32</v>
      </c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7" t="n"/>
      <c r="AA204" s="37" t="n"/>
      <c r="AB204" s="37" t="n"/>
      <c r="AC204" s="37" t="n"/>
      <c r="AD204" s="37" t="n"/>
      <c r="AE204" s="37" t="n"/>
      <c r="AF204" s="37" t="n"/>
      <c r="AG204" s="37" t="n"/>
      <c r="AH204" s="37" t="n"/>
      <c r="AI204" s="37" t="n"/>
      <c r="AJ204" s="37" t="n"/>
      <c r="AK204" s="37" t="n"/>
      <c r="AL204" s="37" t="n"/>
      <c r="AM204" s="38">
        <f>COUNT(H204:AL204)</f>
        <v/>
      </c>
      <c r="AN204" s="37" t="n"/>
      <c r="AO204" s="37" t="n"/>
      <c r="AP204" s="37" t="n"/>
      <c r="AQ204" s="37" t="n"/>
      <c r="AR204" s="37" t="n"/>
      <c r="AS204" s="37" t="n"/>
      <c r="AT204" s="38">
        <f>SUM(H204:AL204)</f>
        <v/>
      </c>
      <c r="AU204" s="37" t="n"/>
      <c r="AV204" s="38">
        <f>SUM(I204,J204,O204,P204,Q204,W204,X204,AD204,AE204,AK204,AL204)</f>
        <v/>
      </c>
      <c r="AW204" s="37" t="n"/>
    </row>
    <row r="205" spans="1:49" ht="15.75" customHeight="1" s="55">
      <c r="A205" s="37" t="n">
        <v>199</v>
      </c>
      <c r="B205" s="37" t="s">
        <v>140</v>
      </c>
      <c r="C205" s="37" t="s">
        <v>138</v>
      </c>
      <c r="D205" s="37" t="s">
        <v>141</v>
      </c>
      <c r="E205" s="37" t="s">
        <v>153</v>
      </c>
      <c r="F205" s="37" t="s">
        <v>32</v>
      </c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40" t="n">
        <v>2.96667</v>
      </c>
      <c r="V205" s="40" t="n">
        <v>2.16698</v>
      </c>
      <c r="W205" s="37" t="n"/>
      <c r="X205" s="37" t="n"/>
      <c r="Y205" s="37" t="n"/>
      <c r="Z205" s="37" t="n"/>
      <c r="AA205" s="37" t="n"/>
      <c r="AB205" s="37" t="n"/>
      <c r="AC205" s="37" t="n"/>
      <c r="AD205" s="37" t="n"/>
      <c r="AE205" s="37" t="n"/>
      <c r="AF205" s="37" t="n"/>
      <c r="AG205" s="37" t="n"/>
      <c r="AH205" s="37" t="n"/>
      <c r="AI205" s="37" t="n"/>
      <c r="AJ205" s="37" t="n"/>
      <c r="AK205" s="37" t="n"/>
      <c r="AL205" s="37" t="n"/>
      <c r="AM205" s="38">
        <f>COUNT(H205:AL205)</f>
        <v/>
      </c>
      <c r="AN205" s="37" t="n"/>
      <c r="AO205" s="37" t="n"/>
      <c r="AP205" s="37" t="n"/>
      <c r="AQ205" s="37" t="n"/>
      <c r="AR205" s="37" t="n"/>
      <c r="AS205" s="37" t="n"/>
      <c r="AT205" s="38">
        <f>SUM(H205:AL205)</f>
        <v/>
      </c>
      <c r="AU205" s="37" t="n"/>
      <c r="AV205" s="38">
        <f>SUM(I205,J205,O205,P205,Q205,W205,X205,AD205,AE205,AK205,AL205)</f>
        <v/>
      </c>
      <c r="AW205" s="37" t="n"/>
    </row>
    <row r="206" spans="1:49" ht="15.75" customHeight="1" s="55">
      <c r="A206" s="37" t="n">
        <v>200</v>
      </c>
      <c r="B206" s="37" t="s">
        <v>140</v>
      </c>
      <c r="C206" s="37" t="s">
        <v>138</v>
      </c>
      <c r="D206" s="37" t="s">
        <v>141</v>
      </c>
      <c r="E206" s="37" t="s">
        <v>105</v>
      </c>
      <c r="F206" s="37" t="s">
        <v>32</v>
      </c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40" t="n">
        <v>5.83302</v>
      </c>
      <c r="W206" s="37" t="n"/>
      <c r="X206" s="37" t="n"/>
      <c r="Y206" s="37" t="n"/>
      <c r="Z206" s="37" t="n"/>
      <c r="AA206" s="37" t="n"/>
      <c r="AB206" s="37" t="n"/>
      <c r="AC206" s="37" t="n"/>
      <c r="AD206" s="37" t="n"/>
      <c r="AE206" s="37" t="n"/>
      <c r="AF206" s="37" t="n"/>
      <c r="AG206" s="37" t="n"/>
      <c r="AH206" s="40" t="n">
        <v>8</v>
      </c>
      <c r="AI206" s="40" t="n">
        <v>8</v>
      </c>
      <c r="AJ206" s="40" t="n">
        <v>8</v>
      </c>
      <c r="AK206" s="37" t="n"/>
      <c r="AL206" s="37" t="n"/>
      <c r="AM206" s="38">
        <f>COUNT(H206:AL206)</f>
        <v/>
      </c>
      <c r="AN206" s="37" t="n"/>
      <c r="AO206" s="37" t="n"/>
      <c r="AP206" s="37" t="n"/>
      <c r="AQ206" s="37" t="n"/>
      <c r="AR206" s="37" t="n"/>
      <c r="AS206" s="37" t="n"/>
      <c r="AT206" s="38">
        <f>SUM(H206:AL206)</f>
        <v/>
      </c>
      <c r="AU206" s="37" t="n"/>
      <c r="AV206" s="38">
        <f>SUM(I206,J206,O206,P206,Q206,W206,X206,AD206,AE206,AK206,AL206)</f>
        <v/>
      </c>
      <c r="AW206" s="37" t="n"/>
    </row>
    <row r="207" spans="1:49" ht="15.75" customHeight="1" s="55">
      <c r="A207" s="37" t="n">
        <v>201</v>
      </c>
      <c r="B207" s="37" t="s">
        <v>140</v>
      </c>
      <c r="C207" s="37" t="s">
        <v>138</v>
      </c>
      <c r="D207" s="37" t="s">
        <v>141</v>
      </c>
      <c r="E207" s="37" t="s">
        <v>105</v>
      </c>
      <c r="F207" s="37" t="s">
        <v>32</v>
      </c>
      <c r="G207" s="37" t="s">
        <v>49</v>
      </c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40" t="n">
        <v>8</v>
      </c>
      <c r="Z207" s="40" t="n">
        <v>8</v>
      </c>
      <c r="AA207" s="40" t="n">
        <v>8</v>
      </c>
      <c r="AB207" s="40" t="n">
        <v>8</v>
      </c>
      <c r="AC207" s="40" t="n">
        <v>8</v>
      </c>
      <c r="AD207" s="40" t="s">
        <v>7</v>
      </c>
      <c r="AE207" s="40" t="s">
        <v>7</v>
      </c>
      <c r="AF207" s="40" t="n">
        <v>8</v>
      </c>
      <c r="AG207" s="40" t="n">
        <v>8</v>
      </c>
      <c r="AH207" s="37" t="n"/>
      <c r="AI207" s="37" t="n"/>
      <c r="AJ207" s="37" t="n"/>
      <c r="AK207" s="37" t="n"/>
      <c r="AL207" s="37" t="n"/>
      <c r="AM207" s="38">
        <f>SUM(H207:AL207)/8</f>
        <v/>
      </c>
      <c r="AN207" s="37" t="n"/>
      <c r="AO207" s="37" t="n"/>
      <c r="AP207" s="37" t="n"/>
      <c r="AQ207" s="37" t="n"/>
      <c r="AR207" s="37" t="n"/>
      <c r="AS207" s="38">
        <f>COUNTIF(H207:AL207,"В")+SUM(H207:AL207)/8</f>
        <v/>
      </c>
      <c r="AT207" s="38">
        <f>SUM(H207:AL207)</f>
        <v/>
      </c>
      <c r="AU207" s="37" t="n"/>
      <c r="AV207" s="37" t="n"/>
      <c r="AW207" s="37" t="n"/>
    </row>
    <row r="208" spans="1:49">
      <c r="A208" s="39" t="n">
        <v>202</v>
      </c>
      <c r="B208" s="39" t="s">
        <v>140</v>
      </c>
      <c r="C208" s="39" t="s">
        <v>138</v>
      </c>
      <c r="D208" s="39" t="s">
        <v>141</v>
      </c>
      <c r="E208" s="39" t="s">
        <v>33</v>
      </c>
      <c r="F208" s="39" t="n"/>
      <c r="G208" s="39" t="n"/>
      <c r="H208" s="39" t="n">
        <v>8</v>
      </c>
      <c r="I208" s="39" t="n">
        <v>0</v>
      </c>
      <c r="J208" s="39" t="n">
        <v>0</v>
      </c>
      <c r="K208" s="39" t="n">
        <v>8</v>
      </c>
      <c r="L208" s="39" t="n">
        <v>8</v>
      </c>
      <c r="M208" s="39" t="n">
        <v>8</v>
      </c>
      <c r="N208" s="39" t="n">
        <v>7</v>
      </c>
      <c r="O208" s="39" t="n">
        <v>0</v>
      </c>
      <c r="P208" s="39" t="n">
        <v>0</v>
      </c>
      <c r="Q208" s="39" t="n">
        <v>0</v>
      </c>
      <c r="R208" s="39" t="n">
        <v>8</v>
      </c>
      <c r="S208" s="39" t="n">
        <v>8</v>
      </c>
      <c r="T208" s="39" t="n">
        <v>8</v>
      </c>
      <c r="U208" s="39" t="n">
        <v>8</v>
      </c>
      <c r="V208" s="39" t="n">
        <v>8</v>
      </c>
      <c r="W208" s="39" t="n">
        <v>0</v>
      </c>
      <c r="X208" s="39" t="n">
        <v>0</v>
      </c>
      <c r="Y208" s="39" t="n">
        <v>8</v>
      </c>
      <c r="Z208" s="39" t="n">
        <v>8</v>
      </c>
      <c r="AA208" s="39" t="n">
        <v>8</v>
      </c>
      <c r="AB208" s="39" t="n">
        <v>8</v>
      </c>
      <c r="AC208" s="39" t="n">
        <v>8</v>
      </c>
      <c r="AD208" s="39" t="n">
        <v>0</v>
      </c>
      <c r="AE208" s="39" t="n">
        <v>0</v>
      </c>
      <c r="AF208" s="39" t="n">
        <v>8</v>
      </c>
      <c r="AG208" s="39" t="n">
        <v>8</v>
      </c>
      <c r="AH208" s="39" t="n">
        <v>8</v>
      </c>
      <c r="AI208" s="39" t="n">
        <v>8</v>
      </c>
      <c r="AJ208" s="39" t="n">
        <v>8</v>
      </c>
      <c r="AK208" s="39" t="n">
        <v>0</v>
      </c>
      <c r="AL208" s="39" t="n">
        <v>0</v>
      </c>
      <c r="AM208" s="39">
        <f>COUNT(IF(SUM(H203,H202,H201)&gt;0,1,"FALSE"),IF(SUM(I203,I202,I201)&gt;0,1,"FALSE"),IF(SUM(J202,J203,J201)&gt;0,1,"FALSE"),IF(SUM(K201,K203,K202)&gt;0,1,"FALSE"),IF(SUM(L201,L202,L203)&gt;0,1,"FALSE"),IF(SUM(M202,M201,M203,M204)&gt;0,1,"FALSE"),IF(SUM(N203,N201,N202,N204)&gt;0,1,"FALSE"),IF(SUM(O202,O201,O203,O204)&gt;0,1,"FALSE"),IF(SUM(P202,P201,P204,P203)&gt;0,1,"FALSE"),IF(SUM(Q202,Q204,Q201,Q203)&gt;0,1,"FALSE"),IF(SUM(R202,R203,R201,R204)&gt;0,1,"FALSE"),IF(SUM(S201,S203,S202,S204)&gt;0,1,"FALSE"),IF(SUM(T204,T203,T202,T201)&gt;0,1,"FALSE"),IF(SUM(U201,U204,U203,U205,U202)&gt;0,1,"FALSE"),IF(SUM(V206,V205,V203,V204,V202,V201)&gt;0,1,"FALSE"),IF(SUM(W204,W201,W202,W205,W206,W203)&gt;0,1,"FALSE"),IF(SUM(X201,X202,X206,X205,X204,X203)&gt;0,1,"FALSE"),IF(SUM(AH204,AH203,AH202,AH201,AH206)&gt;0,1,"FALSE"),IF(SUM(AI202,AI203,AI201,AI204,AI206)&gt;0,1,"FALSE"),IF(SUM(AJ206,AJ201,AJ202,AJ203,AJ204)&gt;0,1,"FALSE"),IF(SUM(AK206,AK203,AK201,AK202,AK204)&gt;0,1,"FALSE"),IF(SUM(AL202,AL204,AL203,AL206,AL201)&gt;0,1,"FALSE"),IF(SUM(Y207)&gt;0,1,"FALSE"),IF(SUM(Z207)&gt;0,1,"FALSE"),IF(SUM(AA207)&gt;0,1,"FALSE"),IF(SUM(AB207)&gt;0,1,"FALSE"),IF(SUM(AC207)&gt;0,1,"FALSE"),IF(SUM(AD207)&gt;0,1,"FALSE"),IF(SUM(AE207)&gt;0,1,"FALSE"),IF(SUM(AF207)&gt;0,1,"FALSE"),IF(SUM(AG207)&gt;0,1,"FALSE"))</f>
        <v/>
      </c>
      <c r="AN208" s="39" t="n"/>
      <c r="AO208" s="39">
        <f>MAX(AO201:AO207)</f>
        <v/>
      </c>
      <c r="AP208" s="39">
        <f>MAX(AP201:AP207)</f>
        <v/>
      </c>
      <c r="AQ208" s="39">
        <f>MAX(AQ201:AQ207)</f>
        <v/>
      </c>
      <c r="AR208" s="39">
        <f>MAX(AR201:AR207)</f>
        <v/>
      </c>
      <c r="AS208" s="39">
        <f>SUM(AS201:AS207)</f>
        <v/>
      </c>
      <c r="AT208" s="39">
        <f>SUM(AT201:AT207)</f>
        <v/>
      </c>
      <c r="AU208" s="39">
        <f>SUM(AU201:AU207)</f>
        <v/>
      </c>
      <c r="AV208" s="39">
        <f>SUM(AV201:AV207)</f>
        <v/>
      </c>
      <c r="AW208" s="39">
        <f>SUM(AW201:AW207)</f>
        <v/>
      </c>
    </row>
    <row r="209" spans="1:49" ht="15.75" customHeight="1" s="55">
      <c r="A209" s="37" t="n">
        <v>203</v>
      </c>
      <c r="B209" s="37" t="s">
        <v>142</v>
      </c>
      <c r="C209" s="37" t="s">
        <v>138</v>
      </c>
      <c r="D209" s="37" t="s">
        <v>139</v>
      </c>
      <c r="E209" s="37" t="s">
        <v>43</v>
      </c>
      <c r="F209" s="37" t="s">
        <v>32</v>
      </c>
      <c r="G209" s="37" t="n"/>
      <c r="H209" s="37" t="n">
        <v>8</v>
      </c>
      <c r="I209" s="37" t="s">
        <v>7</v>
      </c>
      <c r="J209" s="37" t="s">
        <v>7</v>
      </c>
      <c r="K209" s="37" t="n">
        <v>8</v>
      </c>
      <c r="L209" s="37" t="n">
        <v>8</v>
      </c>
      <c r="M209" s="37" t="n">
        <v>8</v>
      </c>
      <c r="N209" s="37" t="n">
        <v>7</v>
      </c>
      <c r="O209" s="37" t="s">
        <v>7</v>
      </c>
      <c r="P209" s="37" t="s">
        <v>7</v>
      </c>
      <c r="Q209" s="37" t="s">
        <v>7</v>
      </c>
      <c r="R209" s="37" t="n">
        <v>8</v>
      </c>
      <c r="S209" s="37" t="n">
        <v>8</v>
      </c>
      <c r="T209" s="37" t="n">
        <v>8</v>
      </c>
      <c r="U209" s="37" t="n">
        <v>8</v>
      </c>
      <c r="V209" s="37" t="n">
        <v>8</v>
      </c>
      <c r="W209" s="37" t="s">
        <v>7</v>
      </c>
      <c r="X209" s="37" t="s">
        <v>7</v>
      </c>
      <c r="Y209" s="37" t="n">
        <v>8</v>
      </c>
      <c r="Z209" s="37" t="n">
        <v>8</v>
      </c>
      <c r="AA209" s="37" t="n">
        <v>8</v>
      </c>
      <c r="AB209" s="37" t="n">
        <v>8</v>
      </c>
      <c r="AC209" s="37" t="n">
        <v>8</v>
      </c>
      <c r="AD209" s="37" t="s">
        <v>7</v>
      </c>
      <c r="AE209" s="37" t="s">
        <v>7</v>
      </c>
      <c r="AF209" s="40" t="s">
        <v>0</v>
      </c>
      <c r="AG209" s="40" t="s">
        <v>0</v>
      </c>
      <c r="AH209" s="40" t="s">
        <v>0</v>
      </c>
      <c r="AI209" s="40" t="s">
        <v>0</v>
      </c>
      <c r="AJ209" s="40" t="s">
        <v>0</v>
      </c>
      <c r="AK209" s="40" t="s">
        <v>0</v>
      </c>
      <c r="AL209" s="40" t="s">
        <v>0</v>
      </c>
      <c r="AM209" s="38">
        <f>COUNT(H209:AL209)</f>
        <v/>
      </c>
      <c r="AN209" s="37" t="n"/>
      <c r="AO209" s="38">
        <f>COUNTIF(H209:AL209,"О")</f>
        <v/>
      </c>
      <c r="AP209" s="38">
        <f>COUNTIF(H209:AL209,"От")</f>
        <v/>
      </c>
      <c r="AQ209" s="38">
        <f>COUNTIF(H209:AL209,"Б")</f>
        <v/>
      </c>
      <c r="AR209" s="38">
        <f>COUNTIF(H209:AL209,"Н")</f>
        <v/>
      </c>
      <c r="AS209" s="37" t="n"/>
      <c r="AT209" s="38">
        <f>SUM(H209:AL209)</f>
        <v/>
      </c>
      <c r="AU209" s="37" t="n"/>
      <c r="AV209" s="38">
        <f>SUM(I209,J209,O209,P209,Q209,W209,X209,AD209,AE209,AK209,AL209)</f>
        <v/>
      </c>
      <c r="AW209" s="37" t="n"/>
    </row>
    <row r="210" spans="1:49">
      <c r="A210" s="37" t="n">
        <v>204</v>
      </c>
      <c r="B210" s="37" t="s">
        <v>142</v>
      </c>
      <c r="C210" s="37" t="s">
        <v>138</v>
      </c>
      <c r="D210" s="37" t="s">
        <v>139</v>
      </c>
      <c r="E210" s="37" t="s">
        <v>134</v>
      </c>
      <c r="F210" s="37" t="s">
        <v>32</v>
      </c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7" t="n"/>
      <c r="AA210" s="37" t="n"/>
      <c r="AB210" s="37" t="n"/>
      <c r="AC210" s="37" t="n"/>
      <c r="AD210" s="37" t="n"/>
      <c r="AE210" s="37" t="n"/>
      <c r="AF210" s="37" t="n"/>
      <c r="AG210" s="37" t="n"/>
      <c r="AH210" s="37" t="n"/>
      <c r="AI210" s="37" t="n"/>
      <c r="AJ210" s="37" t="n"/>
      <c r="AK210" s="37" t="n"/>
      <c r="AL210" s="37" t="n"/>
      <c r="AM210" s="38">
        <f>COUNT(H210:AL210)</f>
        <v/>
      </c>
      <c r="AN210" s="37" t="n"/>
      <c r="AO210" s="37" t="n"/>
      <c r="AP210" s="37" t="n"/>
      <c r="AQ210" s="37" t="n"/>
      <c r="AR210" s="37" t="n"/>
      <c r="AS210" s="37" t="n"/>
      <c r="AT210" s="38">
        <f>SUM(H210:AL210)</f>
        <v/>
      </c>
      <c r="AU210" s="37" t="n"/>
      <c r="AV210" s="38">
        <f>SUM(I210,J210,O210,P210,Q210,W210,X210,AD210,AE210,AK210,AL210)</f>
        <v/>
      </c>
      <c r="AW210" s="37" t="n"/>
    </row>
    <row r="211" spans="1:49">
      <c r="A211" s="37" t="n">
        <v>205</v>
      </c>
      <c r="B211" s="37" t="s">
        <v>142</v>
      </c>
      <c r="C211" s="37" t="s">
        <v>138</v>
      </c>
      <c r="D211" s="37" t="s">
        <v>139</v>
      </c>
      <c r="E211" s="37" t="s">
        <v>135</v>
      </c>
      <c r="F211" s="37" t="s">
        <v>32</v>
      </c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7" t="n"/>
      <c r="AA211" s="37" t="n"/>
      <c r="AB211" s="37" t="n"/>
      <c r="AC211" s="37" t="n"/>
      <c r="AD211" s="37" t="n"/>
      <c r="AE211" s="37" t="n"/>
      <c r="AF211" s="37" t="n"/>
      <c r="AG211" s="37" t="n"/>
      <c r="AH211" s="37" t="n"/>
      <c r="AI211" s="37" t="n"/>
      <c r="AJ211" s="37" t="n"/>
      <c r="AK211" s="37" t="n"/>
      <c r="AL211" s="37" t="n"/>
      <c r="AM211" s="38">
        <f>COUNT(H211:AL211)</f>
        <v/>
      </c>
      <c r="AN211" s="37" t="n"/>
      <c r="AO211" s="37" t="n"/>
      <c r="AP211" s="37" t="n"/>
      <c r="AQ211" s="37" t="n"/>
      <c r="AR211" s="37" t="n"/>
      <c r="AS211" s="37" t="n"/>
      <c r="AT211" s="38">
        <f>SUM(H211:AL211)</f>
        <v/>
      </c>
      <c r="AU211" s="37" t="n"/>
      <c r="AV211" s="38">
        <f>SUM(I211,J211,O211,P211,Q211,W211,X211,AD211,AE211,AK211,AL211)</f>
        <v/>
      </c>
      <c r="AW211" s="37" t="n"/>
    </row>
    <row r="212" spans="1:49">
      <c r="A212" s="37" t="n">
        <v>206</v>
      </c>
      <c r="B212" s="37" t="s">
        <v>142</v>
      </c>
      <c r="C212" s="37" t="s">
        <v>138</v>
      </c>
      <c r="D212" s="37" t="s">
        <v>139</v>
      </c>
      <c r="E212" s="37" t="s">
        <v>280</v>
      </c>
      <c r="F212" s="37" t="s">
        <v>32</v>
      </c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  <c r="AA212" s="37" t="n"/>
      <c r="AB212" s="37" t="n"/>
      <c r="AC212" s="37" t="n"/>
      <c r="AD212" s="37" t="n"/>
      <c r="AE212" s="37" t="n"/>
      <c r="AF212" s="37" t="n"/>
      <c r="AG212" s="37" t="n"/>
      <c r="AH212" s="37" t="n"/>
      <c r="AI212" s="37" t="n"/>
      <c r="AJ212" s="37" t="n"/>
      <c r="AK212" s="37" t="n"/>
      <c r="AL212" s="37" t="n"/>
      <c r="AM212" s="38">
        <f>COUNT(H212:AL212)</f>
        <v/>
      </c>
      <c r="AN212" s="37" t="n"/>
      <c r="AO212" s="37" t="n"/>
      <c r="AP212" s="37" t="n"/>
      <c r="AQ212" s="37" t="n"/>
      <c r="AR212" s="37" t="n"/>
      <c r="AS212" s="37" t="n"/>
      <c r="AT212" s="38">
        <f>SUM(H212:AL212)</f>
        <v/>
      </c>
      <c r="AU212" s="37" t="n"/>
      <c r="AV212" s="38">
        <f>SUM(I212,J212,O212,P212,Q212,W212,X212,AD212,AE212,AK212,AL212)</f>
        <v/>
      </c>
      <c r="AW212" s="37" t="n"/>
    </row>
    <row r="213" spans="1:49">
      <c r="A213" s="39" t="n">
        <v>207</v>
      </c>
      <c r="B213" s="39" t="s">
        <v>142</v>
      </c>
      <c r="C213" s="39" t="s">
        <v>138</v>
      </c>
      <c r="D213" s="39" t="s">
        <v>139</v>
      </c>
      <c r="E213" s="39" t="s">
        <v>33</v>
      </c>
      <c r="F213" s="39" t="n"/>
      <c r="G213" s="39" t="n"/>
      <c r="H213" s="39" t="n">
        <v>8</v>
      </c>
      <c r="I213" s="39" t="n">
        <v>0</v>
      </c>
      <c r="J213" s="39" t="n">
        <v>0</v>
      </c>
      <c r="K213" s="39" t="n">
        <v>8</v>
      </c>
      <c r="L213" s="39" t="n">
        <v>8</v>
      </c>
      <c r="M213" s="39" t="n">
        <v>8</v>
      </c>
      <c r="N213" s="39" t="n">
        <v>7</v>
      </c>
      <c r="O213" s="39" t="n">
        <v>0</v>
      </c>
      <c r="P213" s="39" t="n">
        <v>0</v>
      </c>
      <c r="Q213" s="39" t="n">
        <v>0</v>
      </c>
      <c r="R213" s="39" t="n">
        <v>8</v>
      </c>
      <c r="S213" s="39" t="n">
        <v>8</v>
      </c>
      <c r="T213" s="39" t="n">
        <v>8</v>
      </c>
      <c r="U213" s="39" t="n">
        <v>8</v>
      </c>
      <c r="V213" s="39" t="n">
        <v>8</v>
      </c>
      <c r="W213" s="39" t="n">
        <v>0</v>
      </c>
      <c r="X213" s="39" t="n">
        <v>0</v>
      </c>
      <c r="Y213" s="39" t="n">
        <v>8</v>
      </c>
      <c r="Z213" s="39" t="n">
        <v>8</v>
      </c>
      <c r="AA213" s="39" t="n">
        <v>8</v>
      </c>
      <c r="AB213" s="39" t="n">
        <v>8</v>
      </c>
      <c r="AC213" s="39" t="n">
        <v>8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39" t="n">
        <v>0</v>
      </c>
      <c r="AJ213" s="39" t="n">
        <v>0</v>
      </c>
      <c r="AK213" s="39" t="n">
        <v>0</v>
      </c>
      <c r="AL213" s="39" t="n">
        <v>0</v>
      </c>
      <c r="AM213" s="39">
        <f>COUNT(IF(SUM(H209,H211,H210)&gt;0,1,"FALSE"),IF(SUM(I210,I211,I209)&gt;0,1,"FALSE"),IF(SUM(J210,J209,J211)&gt;0,1,"FALSE"),IF(SUM(K210,K211,K209)&gt;0,1,"FALSE"),IF(SUM(L211,L210,L209)&gt;0,1,"FALSE"),IF(SUM(M212,M209,M210,M211)&gt;0,1,"FALSE"),IF(SUM(N212,N209,N211,N210)&gt;0,1,"FALSE"),IF(SUM(O212,O210,O209,O211)&gt;0,1,"FALSE"),IF(SUM(P209,P210,P212,P211)&gt;0,1,"FALSE"),IF(SUM(Q212,Q210,Q209,Q211)&gt;0,1,"FALSE"),IF(SUM(R212,R209,R211,R210)&gt;0,1,"FALSE"),IF(SUM(S212,S210,S211,S209)&gt;0,1,"FALSE"),IF(SUM(T209,T210,T211,T212)&gt;0,1,"FALSE"),IF(SUM(U209,U210,U212,U211)&gt;0,1,"FALSE"),IF(SUM(V209,V212,V210,V211)&gt;0,1,"FALSE"),IF(SUM(W212,W209,W210,W211)&gt;0,1,"FALSE"),IF(SUM(X211,X209,X210,X212)&gt;0,1,"FALSE"),IF(SUM(Y212,Y209,Y211,Y210)&gt;0,1,"FALSE"),IF(SUM(Z209,Z211,Z212,Z210)&gt;0,1,"FALSE"),IF(SUM(AA210,AA209,AA211,AA212)&gt;0,1,"FALSE"),IF(SUM(AB212,AB211,AB210,AB209)&gt;0,1,"FALSE"),IF(SUM(AC211,AC212,AC210,AC209)&gt;0,1,"FALSE"),IF(SUM(AD211,AD209,AD210,AD212)&gt;0,1,"FALSE"),IF(SUM(AE211,AE209,AE210,AE212)&gt;0,1,"FALSE"),IF(SUM(AF209)&gt;0,1,"FALSE"),IF(SUM(AG209)&gt;0,1,"FALSE"),IF(SUM(AH209)&gt;0,1,"FALSE"),IF(SUM(AI209)&gt;0,1,"FALSE"),IF(SUM(AJ209)&gt;0,1,"FALSE"),IF(SUM(AK209)&gt;0,1,"FALSE"),IF(SUM(AL209)&gt;0,1,"FALSE"))</f>
        <v/>
      </c>
      <c r="AN213" s="39" t="n"/>
      <c r="AO213" s="39">
        <f>MAX(AO209:AO212)</f>
        <v/>
      </c>
      <c r="AP213" s="39">
        <f>MAX(AP209:AP212)</f>
        <v/>
      </c>
      <c r="AQ213" s="39">
        <f>MAX(AQ209:AQ212)</f>
        <v/>
      </c>
      <c r="AR213" s="39">
        <f>MAX(AR209:AR212)</f>
        <v/>
      </c>
      <c r="AS213" s="39">
        <f>SUM(AS209:AS212)</f>
        <v/>
      </c>
      <c r="AT213" s="39">
        <f>SUM(AT209:AT212)</f>
        <v/>
      </c>
      <c r="AU213" s="39">
        <f>SUM(AU209:AU212)</f>
        <v/>
      </c>
      <c r="AV213" s="39">
        <f>SUM(AV209:AV212)</f>
        <v/>
      </c>
      <c r="AW213" s="39">
        <f>SUM(AW209:AW212)</f>
        <v/>
      </c>
    </row>
    <row r="214" spans="1:49">
      <c r="A214" s="37" t="n">
        <v>208</v>
      </c>
      <c r="B214" s="37" t="s">
        <v>143</v>
      </c>
      <c r="C214" s="37" t="s">
        <v>138</v>
      </c>
      <c r="D214" s="37" t="s">
        <v>139</v>
      </c>
      <c r="E214" s="37" t="s">
        <v>43</v>
      </c>
      <c r="F214" s="37" t="s">
        <v>32</v>
      </c>
      <c r="G214" s="37" t="n"/>
      <c r="H214" s="37" t="n">
        <v>8</v>
      </c>
      <c r="I214" s="37" t="s">
        <v>7</v>
      </c>
      <c r="J214" s="37" t="s">
        <v>7</v>
      </c>
      <c r="K214" s="37" t="n">
        <v>8</v>
      </c>
      <c r="L214" s="37" t="n">
        <v>8</v>
      </c>
      <c r="M214" s="37" t="n">
        <v>8</v>
      </c>
      <c r="N214" s="37" t="n">
        <v>7</v>
      </c>
      <c r="O214" s="37" t="s">
        <v>7</v>
      </c>
      <c r="P214" s="37" t="s">
        <v>7</v>
      </c>
      <c r="Q214" s="37" t="s">
        <v>7</v>
      </c>
      <c r="R214" s="37" t="n">
        <v>8</v>
      </c>
      <c r="S214" s="37" t="n">
        <v>8</v>
      </c>
      <c r="T214" s="37" t="n"/>
      <c r="U214" s="37" t="n"/>
      <c r="V214" s="37" t="n"/>
      <c r="W214" s="37" t="s">
        <v>7</v>
      </c>
      <c r="X214" s="37" t="s">
        <v>7</v>
      </c>
      <c r="Y214" s="37" t="n">
        <v>8</v>
      </c>
      <c r="Z214" s="37" t="n">
        <v>8</v>
      </c>
      <c r="AA214" s="37" t="n">
        <v>8</v>
      </c>
      <c r="AB214" s="37" t="n">
        <v>8</v>
      </c>
      <c r="AC214" s="37" t="n">
        <v>8</v>
      </c>
      <c r="AD214" s="37" t="s">
        <v>7</v>
      </c>
      <c r="AE214" s="37" t="s">
        <v>7</v>
      </c>
      <c r="AF214" s="37" t="n">
        <v>8</v>
      </c>
      <c r="AG214" s="37" t="n">
        <v>8</v>
      </c>
      <c r="AH214" s="37" t="n">
        <v>8</v>
      </c>
      <c r="AI214" s="37" t="n">
        <v>8</v>
      </c>
      <c r="AJ214" s="37" t="n">
        <v>8</v>
      </c>
      <c r="AK214" s="37" t="s">
        <v>7</v>
      </c>
      <c r="AL214" s="37" t="s">
        <v>7</v>
      </c>
      <c r="AM214" s="38">
        <f>COUNT(H214:AL214)</f>
        <v/>
      </c>
      <c r="AN214" s="37" t="n"/>
      <c r="AO214" s="38">
        <f>COUNTIF(H214:AL214,"О")</f>
        <v/>
      </c>
      <c r="AP214" s="38">
        <f>COUNTIF(H214:AL214,"От")</f>
        <v/>
      </c>
      <c r="AQ214" s="38">
        <f>COUNTIF(H214:AL214,"Б")</f>
        <v/>
      </c>
      <c r="AR214" s="38">
        <f>COUNTIF(H214:AL214,"Н")</f>
        <v/>
      </c>
      <c r="AS214" s="37" t="n"/>
      <c r="AT214" s="38">
        <f>SUM(H214:AL214)</f>
        <v/>
      </c>
      <c r="AU214" s="37" t="n"/>
      <c r="AV214" s="38">
        <f>SUM(I214,J214,O214,P214,Q214,W214,X214,AD214,AE214,AK214,AL214)</f>
        <v/>
      </c>
      <c r="AW214" s="37" t="n"/>
    </row>
    <row r="215" spans="1:49">
      <c r="A215" s="37" t="n">
        <v>209</v>
      </c>
      <c r="B215" s="37" t="s">
        <v>143</v>
      </c>
      <c r="C215" s="37" t="s">
        <v>138</v>
      </c>
      <c r="D215" s="37" t="s">
        <v>139</v>
      </c>
      <c r="E215" s="37" t="s">
        <v>134</v>
      </c>
      <c r="F215" s="37" t="s">
        <v>32</v>
      </c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7" t="n"/>
      <c r="AA215" s="37" t="n"/>
      <c r="AB215" s="37" t="n"/>
      <c r="AC215" s="37" t="n"/>
      <c r="AD215" s="37" t="n"/>
      <c r="AE215" s="37" t="n"/>
      <c r="AF215" s="37" t="n"/>
      <c r="AG215" s="37" t="n"/>
      <c r="AH215" s="37" t="n"/>
      <c r="AI215" s="37" t="n"/>
      <c r="AJ215" s="37" t="n"/>
      <c r="AK215" s="37" t="n"/>
      <c r="AL215" s="37" t="n"/>
      <c r="AM215" s="38">
        <f>COUNT(H215:AL215)</f>
        <v/>
      </c>
      <c r="AN215" s="37" t="n"/>
      <c r="AO215" s="37" t="n"/>
      <c r="AP215" s="37" t="n"/>
      <c r="AQ215" s="37" t="n"/>
      <c r="AR215" s="37" t="n"/>
      <c r="AS215" s="37" t="n"/>
      <c r="AT215" s="38">
        <f>SUM(H215:AL215)</f>
        <v/>
      </c>
      <c r="AU215" s="37" t="n"/>
      <c r="AV215" s="38">
        <f>SUM(I215,J215,O215,P215,Q215,W215,X215,AD215,AE215,AK215,AL215)</f>
        <v/>
      </c>
      <c r="AW215" s="37" t="n"/>
    </row>
    <row r="216" spans="1:49">
      <c r="A216" s="37" t="n">
        <v>210</v>
      </c>
      <c r="B216" s="37" t="s">
        <v>143</v>
      </c>
      <c r="C216" s="37" t="s">
        <v>138</v>
      </c>
      <c r="D216" s="37" t="s">
        <v>139</v>
      </c>
      <c r="E216" s="37" t="s">
        <v>135</v>
      </c>
      <c r="F216" s="37" t="s">
        <v>32</v>
      </c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7" t="n"/>
      <c r="AA216" s="37" t="n"/>
      <c r="AB216" s="37" t="n"/>
      <c r="AC216" s="37" t="n"/>
      <c r="AD216" s="37" t="n"/>
      <c r="AE216" s="37" t="n"/>
      <c r="AF216" s="37" t="n"/>
      <c r="AG216" s="37" t="n"/>
      <c r="AH216" s="37" t="n"/>
      <c r="AI216" s="37" t="n"/>
      <c r="AJ216" s="37" t="n"/>
      <c r="AK216" s="37" t="n"/>
      <c r="AL216" s="37" t="n"/>
      <c r="AM216" s="38">
        <f>COUNT(H216:AL216)</f>
        <v/>
      </c>
      <c r="AN216" s="37" t="n"/>
      <c r="AO216" s="37" t="n"/>
      <c r="AP216" s="37" t="n"/>
      <c r="AQ216" s="37" t="n"/>
      <c r="AR216" s="37" t="n"/>
      <c r="AS216" s="37" t="n"/>
      <c r="AT216" s="38">
        <f>SUM(H216:AL216)</f>
        <v/>
      </c>
      <c r="AU216" s="37" t="n"/>
      <c r="AV216" s="38">
        <f>SUM(I216,J216,O216,P216,Q216,W216,X216,AD216,AE216,AK216,AL216)</f>
        <v/>
      </c>
      <c r="AW216" s="37" t="n"/>
    </row>
    <row r="217" spans="1:49">
      <c r="A217" s="37" t="n">
        <v>211</v>
      </c>
      <c r="B217" s="37" t="s">
        <v>143</v>
      </c>
      <c r="C217" s="37" t="s">
        <v>138</v>
      </c>
      <c r="D217" s="37" t="s">
        <v>139</v>
      </c>
      <c r="E217" s="37" t="s">
        <v>280</v>
      </c>
      <c r="F217" s="37" t="s">
        <v>32</v>
      </c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7" t="n"/>
      <c r="AA217" s="37" t="n"/>
      <c r="AB217" s="37" t="n"/>
      <c r="AC217" s="37" t="n"/>
      <c r="AD217" s="37" t="n"/>
      <c r="AE217" s="37" t="n"/>
      <c r="AF217" s="37" t="n"/>
      <c r="AG217" s="37" t="n"/>
      <c r="AH217" s="37" t="n"/>
      <c r="AI217" s="37" t="n"/>
      <c r="AJ217" s="37" t="n"/>
      <c r="AK217" s="37" t="n"/>
      <c r="AL217" s="37" t="n"/>
      <c r="AM217" s="38">
        <f>COUNT(H217:AL217)</f>
        <v/>
      </c>
      <c r="AN217" s="37" t="n"/>
      <c r="AO217" s="37" t="n"/>
      <c r="AP217" s="37" t="n"/>
      <c r="AQ217" s="37" t="n"/>
      <c r="AR217" s="37" t="n"/>
      <c r="AS217" s="37" t="n"/>
      <c r="AT217" s="38">
        <f>SUM(H217:AL217)</f>
        <v/>
      </c>
      <c r="AU217" s="37" t="n"/>
      <c r="AV217" s="38">
        <f>SUM(I217,J217,O217,P217,Q217,W217,X217,AD217,AE217,AK217,AL217)</f>
        <v/>
      </c>
      <c r="AW217" s="37" t="n"/>
    </row>
    <row r="218" spans="1:49" ht="15.75" customHeight="1" s="55">
      <c r="A218" s="37" t="n">
        <v>212</v>
      </c>
      <c r="B218" s="37" t="s">
        <v>143</v>
      </c>
      <c r="C218" s="37" t="s">
        <v>138</v>
      </c>
      <c r="D218" s="37" t="s">
        <v>139</v>
      </c>
      <c r="E218" s="37" t="s">
        <v>153</v>
      </c>
      <c r="F218" s="37" t="s">
        <v>32</v>
      </c>
      <c r="G218" s="37" t="s">
        <v>49</v>
      </c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40" t="n">
        <v>8</v>
      </c>
      <c r="U218" s="40" t="n">
        <v>8</v>
      </c>
      <c r="V218" s="40" t="n">
        <v>8</v>
      </c>
      <c r="W218" s="37" t="n"/>
      <c r="X218" s="37" t="n"/>
      <c r="Y218" s="37" t="n"/>
      <c r="Z218" s="37" t="n"/>
      <c r="AA218" s="37" t="n"/>
      <c r="AB218" s="37" t="n"/>
      <c r="AC218" s="37" t="n"/>
      <c r="AD218" s="37" t="n"/>
      <c r="AE218" s="37" t="n"/>
      <c r="AF218" s="37" t="n"/>
      <c r="AG218" s="37" t="n"/>
      <c r="AH218" s="37" t="n"/>
      <c r="AI218" s="37" t="n"/>
      <c r="AJ218" s="37" t="n"/>
      <c r="AK218" s="37" t="n"/>
      <c r="AL218" s="37" t="n"/>
      <c r="AM218" s="38">
        <f>SUM(H218:AL218)/8</f>
        <v/>
      </c>
      <c r="AN218" s="37" t="n"/>
      <c r="AO218" s="37" t="n"/>
      <c r="AP218" s="37" t="n"/>
      <c r="AQ218" s="37" t="n"/>
      <c r="AR218" s="37" t="n"/>
      <c r="AS218" s="38">
        <f>COUNTIF(H218:AL218,"В")+SUM(H218:AL218)/8</f>
        <v/>
      </c>
      <c r="AT218" s="38">
        <f>SUM(H218:AL218)</f>
        <v/>
      </c>
      <c r="AU218" s="37" t="n"/>
      <c r="AV218" s="37" t="n"/>
      <c r="AW218" s="37" t="n"/>
    </row>
    <row r="219" spans="1:49">
      <c r="A219" s="39" t="n">
        <v>213</v>
      </c>
      <c r="B219" s="39" t="s">
        <v>143</v>
      </c>
      <c r="C219" s="39" t="s">
        <v>138</v>
      </c>
      <c r="D219" s="39" t="s">
        <v>139</v>
      </c>
      <c r="E219" s="39" t="s">
        <v>33</v>
      </c>
      <c r="F219" s="39" t="n"/>
      <c r="G219" s="39" t="n"/>
      <c r="H219" s="39" t="n">
        <v>8</v>
      </c>
      <c r="I219" s="39" t="n">
        <v>0</v>
      </c>
      <c r="J219" s="39" t="n">
        <v>0</v>
      </c>
      <c r="K219" s="39" t="n">
        <v>8</v>
      </c>
      <c r="L219" s="39" t="n">
        <v>8</v>
      </c>
      <c r="M219" s="39" t="n">
        <v>8</v>
      </c>
      <c r="N219" s="39" t="n">
        <v>7</v>
      </c>
      <c r="O219" s="39" t="n">
        <v>0</v>
      </c>
      <c r="P219" s="39" t="n">
        <v>0</v>
      </c>
      <c r="Q219" s="39" t="n">
        <v>0</v>
      </c>
      <c r="R219" s="39" t="n">
        <v>8</v>
      </c>
      <c r="S219" s="39" t="n">
        <v>8</v>
      </c>
      <c r="T219" s="39" t="n">
        <v>8</v>
      </c>
      <c r="U219" s="39" t="n">
        <v>8</v>
      </c>
      <c r="V219" s="39" t="n">
        <v>8</v>
      </c>
      <c r="W219" s="39" t="n">
        <v>0</v>
      </c>
      <c r="X219" s="39" t="n">
        <v>0</v>
      </c>
      <c r="Y219" s="39" t="n">
        <v>8</v>
      </c>
      <c r="Z219" s="39" t="n">
        <v>8</v>
      </c>
      <c r="AA219" s="39" t="n">
        <v>8</v>
      </c>
      <c r="AB219" s="39" t="n">
        <v>8</v>
      </c>
      <c r="AC219" s="39" t="n">
        <v>8</v>
      </c>
      <c r="AD219" s="39" t="n">
        <v>0</v>
      </c>
      <c r="AE219" s="39" t="n">
        <v>0</v>
      </c>
      <c r="AF219" s="39" t="n">
        <v>8</v>
      </c>
      <c r="AG219" s="39" t="n">
        <v>8</v>
      </c>
      <c r="AH219" s="39" t="n">
        <v>8</v>
      </c>
      <c r="AI219" s="39" t="n">
        <v>8</v>
      </c>
      <c r="AJ219" s="39" t="n">
        <v>8</v>
      </c>
      <c r="AK219" s="39" t="n">
        <v>0</v>
      </c>
      <c r="AL219" s="39" t="n">
        <v>0</v>
      </c>
      <c r="AM219" s="39">
        <f>COUNT(IF(SUM(H215,H214,H216)&gt;0,1,"FALSE"),IF(SUM(I216,I214,I215)&gt;0,1,"FALSE"),IF(SUM(J215,J216,J214)&gt;0,1,"FALSE"),IF(SUM(K215,K216,K214)&gt;0,1,"FALSE"),IF(SUM(L214,L216,L215)&gt;0,1,"FALSE"),IF(SUM(M217,M216,M215,M214)&gt;0,1,"FALSE"),IF(SUM(N214,N217,N215,N216)&gt;0,1,"FALSE"),IF(SUM(O214,O215,O217,O216)&gt;0,1,"FALSE"),IF(SUM(P217,P216,P214,P215)&gt;0,1,"FALSE"),IF(SUM(Q217,Q215,Q214,Q216)&gt;0,1,"FALSE"),IF(SUM(R214,R217,R215,R216)&gt;0,1,"FALSE"),IF(SUM(S214,S217,S215,S216)&gt;0,1,"FALSE"),IF(SUM(W217,W214,W215,W216)&gt;0,1,"FALSE"),IF(SUM(X216,X217,X214,X215)&gt;0,1,"FALSE"),IF(SUM(Y215,Y216,Y214,Y217)&gt;0,1,"FALSE"),IF(SUM(Z215,Z217,Z216,Z214)&gt;0,1,"FALSE"),IF(SUM(AA217,AA214,AA216,AA215)&gt;0,1,"FALSE"),IF(SUM(AB217,AB215,AB214,AB216)&gt;0,1,"FALSE"),IF(SUM(AC216,AC215,AC214,AC217)&gt;0,1,"FALSE"),IF(SUM(AD214,AD216,AD217,AD215)&gt;0,1,"FALSE"),IF(SUM(AE216,AE215,AE214,AE217)&gt;0,1,"FALSE"),IF(SUM(AF215,AF217,AF216,AF214)&gt;0,1,"FALSE"),IF(SUM(AG215,AG216,AG214,AG217)&gt;0,1,"FALSE"),IF(SUM(AH217,AH216,AH215,AH214)&gt;0,1,"FALSE"),IF(SUM(AI215,AI214,AI216,AI217)&gt;0,1,"FALSE"),IF(SUM(AJ214,AJ215,AJ216,AJ217)&gt;0,1,"FALSE"),IF(SUM(AK214,AK215,AK216,AK217)&gt;0,1,"FALSE"),IF(SUM(AL215,AL214,AL216,AL217)&gt;0,1,"FALSE"),IF(SUM(T218)&gt;0,1,"FALSE"),IF(SUM(U218)&gt;0,1,"FALSE"),IF(SUM(V218)&gt;0,1,"FALSE"))</f>
        <v/>
      </c>
      <c r="AN219" s="39" t="n"/>
      <c r="AO219" s="39">
        <f>MAX(AO214:AO218)</f>
        <v/>
      </c>
      <c r="AP219" s="39">
        <f>MAX(AP214:AP218)</f>
        <v/>
      </c>
      <c r="AQ219" s="39">
        <f>MAX(AQ214:AQ218)</f>
        <v/>
      </c>
      <c r="AR219" s="39">
        <f>MAX(AR214:AR218)</f>
        <v/>
      </c>
      <c r="AS219" s="39">
        <f>SUM(AS214:AS218)</f>
        <v/>
      </c>
      <c r="AT219" s="39">
        <f>SUM(AT214:AT218)</f>
        <v/>
      </c>
      <c r="AU219" s="39">
        <f>SUM(AU214:AU218)</f>
        <v/>
      </c>
      <c r="AV219" s="39">
        <f>SUM(AV214:AV218)</f>
        <v/>
      </c>
      <c r="AW219" s="39">
        <f>SUM(AW214:AW218)</f>
        <v/>
      </c>
    </row>
    <row r="220" spans="1:49" ht="15.75" customHeight="1" s="55">
      <c r="A220" s="37" t="n">
        <v>214</v>
      </c>
      <c r="B220" s="37" t="s">
        <v>144</v>
      </c>
      <c r="C220" s="37" t="s">
        <v>138</v>
      </c>
      <c r="D220" s="37" t="s">
        <v>139</v>
      </c>
      <c r="E220" s="37" t="s">
        <v>43</v>
      </c>
      <c r="F220" s="37" t="s">
        <v>32</v>
      </c>
      <c r="G220" s="37" t="n"/>
      <c r="H220" s="40" t="s">
        <v>0</v>
      </c>
      <c r="I220" s="40" t="s">
        <v>0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40" t="s">
        <v>0</v>
      </c>
      <c r="AJ220" s="40" t="s">
        <v>0</v>
      </c>
      <c r="AK220" s="40" t="s">
        <v>0</v>
      </c>
      <c r="AL220" s="40" t="s">
        <v>0</v>
      </c>
      <c r="AM220" s="38">
        <f>COUNT(H220:AL220)</f>
        <v/>
      </c>
      <c r="AN220" s="37" t="n"/>
      <c r="AO220" s="38">
        <f>COUNTIF(H220:AL220,"О")</f>
        <v/>
      </c>
      <c r="AP220" s="38">
        <f>COUNTIF(H220:AL220,"От")</f>
        <v/>
      </c>
      <c r="AQ220" s="38">
        <f>COUNTIF(H220:AL220,"Б")</f>
        <v/>
      </c>
      <c r="AR220" s="38">
        <f>COUNTIF(H220:AL220,"Н")</f>
        <v/>
      </c>
      <c r="AS220" s="37" t="n"/>
      <c r="AT220" s="38">
        <f>SUM(H220:AL220)</f>
        <v/>
      </c>
      <c r="AU220" s="37" t="n"/>
      <c r="AV220" s="38">
        <f>SUM(I220,J220,O220,P220,Q220,W220,X220,AD220,AE220,AK220,AL220)</f>
        <v/>
      </c>
      <c r="AW220" s="37" t="n"/>
    </row>
    <row r="221" spans="1:49">
      <c r="A221" s="39" t="n">
        <v>215</v>
      </c>
      <c r="B221" s="39" t="s">
        <v>144</v>
      </c>
      <c r="C221" s="39" t="s">
        <v>138</v>
      </c>
      <c r="D221" s="39" t="s">
        <v>139</v>
      </c>
      <c r="E221" s="39" t="s">
        <v>33</v>
      </c>
      <c r="F221" s="39" t="n"/>
      <c r="G221" s="39" t="n"/>
      <c r="H221" s="39" t="n">
        <v>0</v>
      </c>
      <c r="I221" s="39" t="n">
        <v>0</v>
      </c>
      <c r="J221" s="39" t="n">
        <v>0</v>
      </c>
      <c r="K221" s="39" t="n">
        <v>0</v>
      </c>
      <c r="L221" s="39" t="n">
        <v>0</v>
      </c>
      <c r="M221" s="39" t="n">
        <v>0</v>
      </c>
      <c r="N221" s="39" t="n">
        <v>0</v>
      </c>
      <c r="O221" s="39" t="n">
        <v>0</v>
      </c>
      <c r="P221" s="39" t="n">
        <v>0</v>
      </c>
      <c r="Q221" s="39" t="n">
        <v>0</v>
      </c>
      <c r="R221" s="39" t="n">
        <v>0</v>
      </c>
      <c r="S221" s="39" t="n">
        <v>0</v>
      </c>
      <c r="T221" s="39" t="n">
        <v>0</v>
      </c>
      <c r="U221" s="39" t="n">
        <v>0</v>
      </c>
      <c r="V221" s="39" t="n">
        <v>0</v>
      </c>
      <c r="W221" s="39" t="n">
        <v>0</v>
      </c>
      <c r="X221" s="39" t="n">
        <v>0</v>
      </c>
      <c r="Y221" s="39" t="n">
        <v>0</v>
      </c>
      <c r="Z221" s="39" t="n">
        <v>0</v>
      </c>
      <c r="AA221" s="39" t="n">
        <v>0</v>
      </c>
      <c r="AB221" s="39" t="n">
        <v>0</v>
      </c>
      <c r="AC221" s="39" t="n">
        <v>0</v>
      </c>
      <c r="AD221" s="39" t="n">
        <v>0</v>
      </c>
      <c r="AE221" s="39" t="n">
        <v>0</v>
      </c>
      <c r="AF221" s="39" t="n">
        <v>0</v>
      </c>
      <c r="AG221" s="39" t="n">
        <v>0</v>
      </c>
      <c r="AH221" s="39" t="n">
        <v>0</v>
      </c>
      <c r="AI221" s="39" t="n">
        <v>0</v>
      </c>
      <c r="AJ221" s="39" t="n">
        <v>0</v>
      </c>
      <c r="AK221" s="39" t="n">
        <v>0</v>
      </c>
      <c r="AL221" s="39" t="n">
        <v>0</v>
      </c>
      <c r="AM221" s="39">
        <f>COUNT(IF(SUM(H220)&gt;0,1,"FALSE"),IF(SUM(I220)&gt;0,1,"FALSE"),IF(SUM(J220)&gt;0,1,"FALSE"),IF(SUM(K220)&gt;0,1,"FALSE"),IF(SUM(L220)&gt;0,1,"FALSE"),IF(SUM(M220)&gt;0,1,"FALSE"),IF(SUM(N220)&gt;0,1,"FALSE"),IF(SUM(O220)&gt;0,1,"FALSE"),IF(SUM(P220)&gt;0,1,"FALSE"),IF(SUM(Q220)&gt;0,1,"FALSE"),IF(SUM(R220)&gt;0,1,"FALSE"),IF(SUM(S220)&gt;0,1,"FALSE"),IF(SUM(T220)&gt;0,1,"FALSE"),IF(SUM(U220)&gt;0,1,"FALSE"),IF(SUM(V220)&gt;0,1,"FALSE"),IF(SUM(W220)&gt;0,1,"FALSE"),IF(SUM(X220)&gt;0,1,"FALSE"),IF(SUM(Y220)&gt;0,1,"FALSE"),IF(SUM(Z220)&gt;0,1,"FALSE"),IF(SUM(AA220)&gt;0,1,"FALSE"),IF(SUM(AB220)&gt;0,1,"FALSE"),IF(SUM(AC220)&gt;0,1,"FALSE"),IF(SUM(AD220)&gt;0,1,"FALSE"),IF(SUM(AE220)&gt;0,1,"FALSE"),IF(SUM(AF220)&gt;0,1,"FALSE"),IF(SUM(AG220)&gt;0,1,"FALSE"),IF(SUM(AH220)&gt;0,1,"FALSE"),IF(SUM(AI220)&gt;0,1,"FALSE"),IF(SUM(AJ220)&gt;0,1,"FALSE"),IF(SUM(AK220)&gt;0,1,"FALSE"),IF(SUM(AL220)&gt;0,1,"FALSE"))</f>
        <v/>
      </c>
      <c r="AN221" s="39" t="n"/>
      <c r="AO221" s="39">
        <f>MAX(AO220:AO220)</f>
        <v/>
      </c>
      <c r="AP221" s="39">
        <f>MAX(AP220:AP220)</f>
        <v/>
      </c>
      <c r="AQ221" s="39">
        <f>MAX(AQ220:AQ220)</f>
        <v/>
      </c>
      <c r="AR221" s="39">
        <f>MAX(AR220:AR220)</f>
        <v/>
      </c>
      <c r="AS221" s="39">
        <f>SUM(AS220:AS220)</f>
        <v/>
      </c>
      <c r="AT221" s="39">
        <f>SUM(AT220:AT220)</f>
        <v/>
      </c>
      <c r="AU221" s="39">
        <f>SUM(AU220:AU220)</f>
        <v/>
      </c>
      <c r="AV221" s="39">
        <f>SUM(AV220:AV220)</f>
        <v/>
      </c>
      <c r="AW221" s="39">
        <f>SUM(AW220:AW220)</f>
        <v/>
      </c>
    </row>
    <row r="222" spans="1:49">
      <c r="A222" s="37" t="n">
        <v>216</v>
      </c>
      <c r="B222" s="37" t="s">
        <v>145</v>
      </c>
      <c r="C222" s="37" t="s">
        <v>138</v>
      </c>
      <c r="D222" s="37" t="s">
        <v>139</v>
      </c>
      <c r="E222" s="37" t="s">
        <v>43</v>
      </c>
      <c r="F222" s="37" t="s">
        <v>32</v>
      </c>
      <c r="G222" s="37" t="n"/>
      <c r="H222" s="37" t="n">
        <v>8</v>
      </c>
      <c r="I222" s="37" t="s">
        <v>7</v>
      </c>
      <c r="J222" s="37" t="s">
        <v>7</v>
      </c>
      <c r="K222" s="37" t="n">
        <v>8</v>
      </c>
      <c r="L222" s="37" t="n">
        <v>8</v>
      </c>
      <c r="M222" s="37" t="n">
        <v>8</v>
      </c>
      <c r="N222" s="37" t="n">
        <v>7</v>
      </c>
      <c r="O222" s="37" t="s">
        <v>7</v>
      </c>
      <c r="P222" s="37" t="s">
        <v>7</v>
      </c>
      <c r="Q222" s="37" t="s">
        <v>7</v>
      </c>
      <c r="R222" s="37" t="n">
        <v>8</v>
      </c>
      <c r="S222" s="37" t="n">
        <v>8</v>
      </c>
      <c r="T222" s="37" t="n">
        <v>8</v>
      </c>
      <c r="U222" s="37" t="n">
        <v>8</v>
      </c>
      <c r="V222" s="37" t="n">
        <v>8</v>
      </c>
      <c r="W222" s="37" t="s">
        <v>7</v>
      </c>
      <c r="X222" s="37" t="s">
        <v>7</v>
      </c>
      <c r="Y222" s="37" t="n">
        <v>8</v>
      </c>
      <c r="Z222" s="37" t="n">
        <v>8</v>
      </c>
      <c r="AA222" s="37" t="n">
        <v>8</v>
      </c>
      <c r="AB222" s="37" t="n">
        <v>8</v>
      </c>
      <c r="AC222" s="37" t="n">
        <v>8</v>
      </c>
      <c r="AD222" s="37" t="s">
        <v>7</v>
      </c>
      <c r="AE222" s="37" t="s">
        <v>7</v>
      </c>
      <c r="AF222" s="37" t="n">
        <v>8</v>
      </c>
      <c r="AG222" s="37" t="n">
        <v>8</v>
      </c>
      <c r="AH222" s="37" t="n">
        <v>8</v>
      </c>
      <c r="AI222" s="37" t="n">
        <v>8</v>
      </c>
      <c r="AJ222" s="37" t="n">
        <v>8</v>
      </c>
      <c r="AK222" s="37" t="s">
        <v>7</v>
      </c>
      <c r="AL222" s="37" t="s">
        <v>7</v>
      </c>
      <c r="AM222" s="38">
        <f>COUNT(H222:AL222)</f>
        <v/>
      </c>
      <c r="AN222" s="37" t="n"/>
      <c r="AO222" s="38">
        <f>COUNTIF(H222:AL222,"О")</f>
        <v/>
      </c>
      <c r="AP222" s="38">
        <f>COUNTIF(H222:AL222,"От")</f>
        <v/>
      </c>
      <c r="AQ222" s="38">
        <f>COUNTIF(H222:AL222,"Б")</f>
        <v/>
      </c>
      <c r="AR222" s="38">
        <f>COUNTIF(H222:AL222,"Н")</f>
        <v/>
      </c>
      <c r="AS222" s="37" t="n"/>
      <c r="AT222" s="38">
        <f>SUM(H222:AL222)</f>
        <v/>
      </c>
      <c r="AU222" s="37" t="n"/>
      <c r="AV222" s="38">
        <f>SUM(I222,J222,O222,P222,Q222,W222,X222,AD222,AE222,AK222,AL222)</f>
        <v/>
      </c>
      <c r="AW222" s="37" t="n"/>
    </row>
    <row r="223" spans="1:49">
      <c r="A223" s="37" t="n">
        <v>217</v>
      </c>
      <c r="B223" s="37" t="s">
        <v>145</v>
      </c>
      <c r="C223" s="37" t="s">
        <v>138</v>
      </c>
      <c r="D223" s="37" t="s">
        <v>139</v>
      </c>
      <c r="E223" s="37" t="s">
        <v>134</v>
      </c>
      <c r="F223" s="37" t="s">
        <v>32</v>
      </c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  <c r="Z223" s="37" t="n"/>
      <c r="AA223" s="37" t="n"/>
      <c r="AB223" s="37" t="n"/>
      <c r="AC223" s="37" t="n"/>
      <c r="AD223" s="37" t="n"/>
      <c r="AE223" s="37" t="n"/>
      <c r="AF223" s="37" t="n"/>
      <c r="AG223" s="37" t="n"/>
      <c r="AH223" s="37" t="n"/>
      <c r="AI223" s="37" t="n"/>
      <c r="AJ223" s="37" t="n"/>
      <c r="AK223" s="37" t="n"/>
      <c r="AL223" s="37" t="n"/>
      <c r="AM223" s="38">
        <f>COUNT(H223:AL223)</f>
        <v/>
      </c>
      <c r="AN223" s="37" t="n"/>
      <c r="AO223" s="37" t="n"/>
      <c r="AP223" s="37" t="n"/>
      <c r="AQ223" s="37" t="n"/>
      <c r="AR223" s="37" t="n"/>
      <c r="AS223" s="37" t="n"/>
      <c r="AT223" s="38">
        <f>SUM(H223:AL223)</f>
        <v/>
      </c>
      <c r="AU223" s="37" t="n"/>
      <c r="AV223" s="38">
        <f>SUM(I223,J223,O223,P223,Q223,W223,X223,AD223,AE223,AK223,AL223)</f>
        <v/>
      </c>
      <c r="AW223" s="37" t="n"/>
    </row>
    <row r="224" spans="1:49">
      <c r="A224" s="37" t="n">
        <v>218</v>
      </c>
      <c r="B224" s="37" t="s">
        <v>145</v>
      </c>
      <c r="C224" s="37" t="s">
        <v>138</v>
      </c>
      <c r="D224" s="37" t="s">
        <v>139</v>
      </c>
      <c r="E224" s="37" t="s">
        <v>135</v>
      </c>
      <c r="F224" s="37" t="s">
        <v>32</v>
      </c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  <c r="Z224" s="37" t="n"/>
      <c r="AA224" s="37" t="n"/>
      <c r="AB224" s="37" t="n"/>
      <c r="AC224" s="37" t="n"/>
      <c r="AD224" s="37" t="n"/>
      <c r="AE224" s="37" t="n"/>
      <c r="AF224" s="37" t="n"/>
      <c r="AG224" s="37" t="n"/>
      <c r="AH224" s="37" t="n"/>
      <c r="AI224" s="37" t="n"/>
      <c r="AJ224" s="37" t="n"/>
      <c r="AK224" s="37" t="n"/>
      <c r="AL224" s="37" t="n"/>
      <c r="AM224" s="38">
        <f>COUNT(H224:AL224)</f>
        <v/>
      </c>
      <c r="AN224" s="37" t="n"/>
      <c r="AO224" s="37" t="n"/>
      <c r="AP224" s="37" t="n"/>
      <c r="AQ224" s="37" t="n"/>
      <c r="AR224" s="37" t="n"/>
      <c r="AS224" s="37" t="n"/>
      <c r="AT224" s="38">
        <f>SUM(H224:AL224)</f>
        <v/>
      </c>
      <c r="AU224" s="37" t="n"/>
      <c r="AV224" s="38">
        <f>SUM(I224,J224,O224,P224,Q224,W224,X224,AD224,AE224,AK224,AL224)</f>
        <v/>
      </c>
      <c r="AW224" s="37" t="n"/>
    </row>
    <row r="225" spans="1:49">
      <c r="A225" s="37" t="n">
        <v>219</v>
      </c>
      <c r="B225" s="37" t="s">
        <v>145</v>
      </c>
      <c r="C225" s="37" t="s">
        <v>138</v>
      </c>
      <c r="D225" s="37" t="s">
        <v>139</v>
      </c>
      <c r="E225" s="37" t="s">
        <v>280</v>
      </c>
      <c r="F225" s="37" t="s">
        <v>32</v>
      </c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  <c r="Z225" s="37" t="n"/>
      <c r="AA225" s="37" t="n"/>
      <c r="AB225" s="37" t="n"/>
      <c r="AC225" s="37" t="n"/>
      <c r="AD225" s="37" t="n"/>
      <c r="AE225" s="37" t="n"/>
      <c r="AF225" s="37" t="n"/>
      <c r="AG225" s="37" t="n"/>
      <c r="AH225" s="37" t="n"/>
      <c r="AI225" s="37" t="n"/>
      <c r="AJ225" s="37" t="n"/>
      <c r="AK225" s="37" t="n"/>
      <c r="AL225" s="37" t="n"/>
      <c r="AM225" s="38">
        <f>COUNT(H225:AL225)</f>
        <v/>
      </c>
      <c r="AN225" s="37" t="n"/>
      <c r="AO225" s="37" t="n"/>
      <c r="AP225" s="37" t="n"/>
      <c r="AQ225" s="37" t="n"/>
      <c r="AR225" s="37" t="n"/>
      <c r="AS225" s="37" t="n"/>
      <c r="AT225" s="38">
        <f>SUM(H225:AL225)</f>
        <v/>
      </c>
      <c r="AU225" s="37" t="n"/>
      <c r="AV225" s="38">
        <f>SUM(I225,J225,O225,P225,Q225,W225,X225,AD225,AE225,AK225,AL225)</f>
        <v/>
      </c>
      <c r="AW225" s="37" t="n"/>
    </row>
    <row r="226" spans="1:49">
      <c r="A226" s="39" t="n">
        <v>220</v>
      </c>
      <c r="B226" s="39" t="s">
        <v>145</v>
      </c>
      <c r="C226" s="39" t="s">
        <v>138</v>
      </c>
      <c r="D226" s="39" t="s">
        <v>139</v>
      </c>
      <c r="E226" s="39" t="s">
        <v>33</v>
      </c>
      <c r="F226" s="39" t="n"/>
      <c r="G226" s="39" t="n"/>
      <c r="H226" s="39" t="n">
        <v>8</v>
      </c>
      <c r="I226" s="39" t="n">
        <v>0</v>
      </c>
      <c r="J226" s="39" t="n">
        <v>0</v>
      </c>
      <c r="K226" s="39" t="n">
        <v>8</v>
      </c>
      <c r="L226" s="39" t="n">
        <v>8</v>
      </c>
      <c r="M226" s="39" t="n">
        <v>8</v>
      </c>
      <c r="N226" s="39" t="n">
        <v>7</v>
      </c>
      <c r="O226" s="39" t="n">
        <v>0</v>
      </c>
      <c r="P226" s="39" t="n">
        <v>0</v>
      </c>
      <c r="Q226" s="39" t="n">
        <v>0</v>
      </c>
      <c r="R226" s="39" t="n">
        <v>8</v>
      </c>
      <c r="S226" s="39" t="n">
        <v>8</v>
      </c>
      <c r="T226" s="39" t="n">
        <v>8</v>
      </c>
      <c r="U226" s="39" t="n">
        <v>8</v>
      </c>
      <c r="V226" s="39" t="n">
        <v>8</v>
      </c>
      <c r="W226" s="39" t="n">
        <v>0</v>
      </c>
      <c r="X226" s="39" t="n">
        <v>0</v>
      </c>
      <c r="Y226" s="39" t="n">
        <v>8</v>
      </c>
      <c r="Z226" s="39" t="n">
        <v>8</v>
      </c>
      <c r="AA226" s="39" t="n">
        <v>8</v>
      </c>
      <c r="AB226" s="39" t="n">
        <v>8</v>
      </c>
      <c r="AC226" s="39" t="n">
        <v>8</v>
      </c>
      <c r="AD226" s="39" t="n">
        <v>0</v>
      </c>
      <c r="AE226" s="39" t="n">
        <v>0</v>
      </c>
      <c r="AF226" s="39" t="n">
        <v>8</v>
      </c>
      <c r="AG226" s="39" t="n">
        <v>8</v>
      </c>
      <c r="AH226" s="39" t="n">
        <v>8</v>
      </c>
      <c r="AI226" s="39" t="n">
        <v>8</v>
      </c>
      <c r="AJ226" s="39" t="n">
        <v>8</v>
      </c>
      <c r="AK226" s="39" t="n">
        <v>0</v>
      </c>
      <c r="AL226" s="39" t="n">
        <v>0</v>
      </c>
      <c r="AM226" s="39">
        <f>COUNT(IF(SUM(H222,H224,H223)&gt;0,1,"FALSE"),IF(SUM(I223,I222,I224)&gt;0,1,"FALSE"),IF(SUM(J222,J223,J224)&gt;0,1,"FALSE"),IF(SUM(K223,K224,K222)&gt;0,1,"FALSE"),IF(SUM(L222,L224,L223)&gt;0,1,"FALSE"),IF(SUM(M222,M223,M224,M225)&gt;0,1,"FALSE"),IF(SUM(N225,N224,N222,N223)&gt;0,1,"FALSE"),IF(SUM(O224,O223,O222,O225)&gt;0,1,"FALSE"),IF(SUM(P223,P222,P225,P224)&gt;0,1,"FALSE"),IF(SUM(Q225,Q224,Q223,Q222)&gt;0,1,"FALSE"),IF(SUM(R222,R224,R225,R223)&gt;0,1,"FALSE"),IF(SUM(S224,S222,S223,S225)&gt;0,1,"FALSE"),IF(SUM(T225,T223,T222,T224)&gt;0,1,"FALSE"),IF(SUM(U223,U224,U225,U222)&gt;0,1,"FALSE"),IF(SUM(V222,V224,V223,V225)&gt;0,1,"FALSE"),IF(SUM(W223,W222,W224,W225)&gt;0,1,"FALSE"),IF(SUM(X222,X223,X225,X224)&gt;0,1,"FALSE"),IF(SUM(Y222,Y224,Y225,Y223)&gt;0,1,"FALSE"),IF(SUM(Z225,Z224,Z222,Z223)&gt;0,1,"FALSE"),IF(SUM(AA224,AA223,AA222,AA225)&gt;0,1,"FALSE"),IF(SUM(AB222,AB225,AB223,AB224)&gt;0,1,"FALSE"),IF(SUM(AC223,AC224,AC222,AC225)&gt;0,1,"FALSE"),IF(SUM(AD224,AD222,AD225,AD223)&gt;0,1,"FALSE"),IF(SUM(AE222,AE225,AE223,AE224)&gt;0,1,"FALSE"),IF(SUM(AF225,AF222,AF223,AF224)&gt;0,1,"FALSE"),IF(SUM(AG224,AG222,AG223,AG225)&gt;0,1,"FALSE"),IF(SUM(AH223,AH224,AH222,AH225)&gt;0,1,"FALSE"),IF(SUM(AI225,AI223,AI224,AI222)&gt;0,1,"FALSE"),IF(SUM(AJ224,AJ223,AJ225,AJ222)&gt;0,1,"FALSE"),IF(SUM(AK223,AK225,AK224,AK222)&gt;0,1,"FALSE"),IF(SUM(AL223,AL222,AL225,AL224)&gt;0,1,"FALSE"))</f>
        <v/>
      </c>
      <c r="AN226" s="39" t="n"/>
      <c r="AO226" s="39">
        <f>MAX(AO222:AO225)</f>
        <v/>
      </c>
      <c r="AP226" s="39">
        <f>MAX(AP222:AP225)</f>
        <v/>
      </c>
      <c r="AQ226" s="39">
        <f>MAX(AQ222:AQ225)</f>
        <v/>
      </c>
      <c r="AR226" s="39">
        <f>MAX(AR222:AR225)</f>
        <v/>
      </c>
      <c r="AS226" s="39">
        <f>SUM(AS222:AS225)</f>
        <v/>
      </c>
      <c r="AT226" s="39">
        <f>SUM(AT222:AT225)</f>
        <v/>
      </c>
      <c r="AU226" s="39">
        <f>SUM(AU222:AU225)</f>
        <v/>
      </c>
      <c r="AV226" s="39">
        <f>SUM(AV222:AV225)</f>
        <v/>
      </c>
      <c r="AW226" s="39">
        <f>SUM(AW222:AW225)</f>
        <v/>
      </c>
    </row>
    <row r="227" spans="1:49">
      <c r="A227" s="37" t="n">
        <v>221</v>
      </c>
      <c r="B227" s="37" t="s">
        <v>146</v>
      </c>
      <c r="C227" s="37" t="s">
        <v>147</v>
      </c>
      <c r="D227" s="37" t="s">
        <v>109</v>
      </c>
      <c r="E227" s="37" t="s">
        <v>31</v>
      </c>
      <c r="F227" s="37" t="s">
        <v>32</v>
      </c>
      <c r="G227" s="37" t="n"/>
      <c r="H227" s="37" t="n">
        <v>8</v>
      </c>
      <c r="I227" s="37" t="s">
        <v>7</v>
      </c>
      <c r="J227" s="37" t="s">
        <v>7</v>
      </c>
      <c r="K227" s="37" t="n">
        <v>7.96667</v>
      </c>
      <c r="L227" s="37" t="n">
        <v>8</v>
      </c>
      <c r="M227" s="37" t="n">
        <v>8</v>
      </c>
      <c r="N227" s="37" t="n">
        <v>0.41667</v>
      </c>
      <c r="O227" s="37" t="s">
        <v>7</v>
      </c>
      <c r="P227" s="37" t="s">
        <v>7</v>
      </c>
      <c r="Q227" s="37" t="s">
        <v>7</v>
      </c>
      <c r="R227" s="37" t="n">
        <v>8</v>
      </c>
      <c r="S227" s="37" t="n">
        <v>7.98333</v>
      </c>
      <c r="T227" s="37" t="n">
        <v>8</v>
      </c>
      <c r="U227" s="37" t="n">
        <v>8</v>
      </c>
      <c r="V227" s="37" t="n">
        <v>8</v>
      </c>
      <c r="W227" s="37" t="s">
        <v>7</v>
      </c>
      <c r="X227" s="37" t="s">
        <v>7</v>
      </c>
      <c r="Y227" s="37" t="n">
        <v>8</v>
      </c>
      <c r="Z227" s="37" t="n">
        <v>8</v>
      </c>
      <c r="AA227" s="37" t="n">
        <v>8</v>
      </c>
      <c r="AB227" s="37" t="n">
        <v>8</v>
      </c>
      <c r="AC227" s="37" t="n">
        <v>8</v>
      </c>
      <c r="AD227" s="37" t="s">
        <v>7</v>
      </c>
      <c r="AE227" s="37" t="s">
        <v>7</v>
      </c>
      <c r="AF227" s="37" t="n">
        <v>8</v>
      </c>
      <c r="AG227" s="37" t="n">
        <v>2.13333</v>
      </c>
      <c r="AH227" s="37" t="n">
        <v>8</v>
      </c>
      <c r="AI227" s="37" t="n">
        <v>8</v>
      </c>
      <c r="AJ227" s="37" t="n">
        <v>8</v>
      </c>
      <c r="AK227" s="37" t="s">
        <v>7</v>
      </c>
      <c r="AL227" s="37" t="s">
        <v>7</v>
      </c>
      <c r="AM227" s="38">
        <f>COUNT(H227:AL227)</f>
        <v/>
      </c>
      <c r="AN227" s="37" t="n"/>
      <c r="AO227" s="38">
        <f>COUNTIF(H227:AL227,"О")</f>
        <v/>
      </c>
      <c r="AP227" s="38">
        <f>COUNTIF(H227:AL227,"От")</f>
        <v/>
      </c>
      <c r="AQ227" s="38">
        <f>COUNTIF(H227:AL227,"Б")</f>
        <v/>
      </c>
      <c r="AR227" s="38">
        <f>COUNTIF(H227:AL227,"Н")</f>
        <v/>
      </c>
      <c r="AS227" s="37" t="n"/>
      <c r="AT227" s="38">
        <f>SUM(H227:AL227)</f>
        <v/>
      </c>
      <c r="AU227" s="37" t="n"/>
      <c r="AV227" s="38">
        <f>SUM(I227,J227,O227,P227,Q227,W227,X227,AD227,AE227,AK227,AL227)</f>
        <v/>
      </c>
      <c r="AW227" s="37" t="n"/>
    </row>
    <row r="228" spans="1:49" ht="15.75" customHeight="1" s="55">
      <c r="A228" s="37" t="n">
        <v>222</v>
      </c>
      <c r="B228" s="37" t="s">
        <v>146</v>
      </c>
      <c r="C228" s="37" t="s">
        <v>147</v>
      </c>
      <c r="D228" s="37" t="s">
        <v>109</v>
      </c>
      <c r="E228" s="37" t="s">
        <v>149</v>
      </c>
      <c r="F228" s="37" t="s">
        <v>32</v>
      </c>
      <c r="G228" s="37" t="n"/>
      <c r="H228" s="37" t="n"/>
      <c r="I228" s="37" t="n"/>
      <c r="J228" s="37" t="n"/>
      <c r="K228" s="40" t="n">
        <v>0.03333</v>
      </c>
      <c r="L228" s="37" t="n"/>
      <c r="M228" s="37" t="n"/>
      <c r="N228" s="40" t="n">
        <v>6.58333</v>
      </c>
      <c r="O228" s="37" t="n"/>
      <c r="P228" s="37" t="n">
        <v>4.67</v>
      </c>
      <c r="Q228" s="37" t="n"/>
      <c r="R228" s="37" t="n"/>
      <c r="S228" s="40" t="n">
        <v>0.01667</v>
      </c>
      <c r="T228" s="37" t="n"/>
      <c r="U228" s="37" t="n"/>
      <c r="V228" s="37" t="n"/>
      <c r="W228" s="37" t="n"/>
      <c r="X228" s="37" t="n"/>
      <c r="Y228" s="37" t="n"/>
      <c r="Z228" s="37" t="n"/>
      <c r="AA228" s="37" t="n"/>
      <c r="AB228" s="40" t="n"/>
      <c r="AC228" s="40" t="n"/>
      <c r="AD228" s="28" t="n">
        <v>5</v>
      </c>
      <c r="AE228" s="37" t="n"/>
      <c r="AF228" s="37" t="n"/>
      <c r="AG228" s="40" t="n">
        <v>5.86667</v>
      </c>
      <c r="AH228" s="37" t="n"/>
      <c r="AI228" s="37" t="n"/>
      <c r="AJ228" s="37" t="n"/>
      <c r="AK228" s="37" t="n"/>
      <c r="AL228" s="37" t="n"/>
      <c r="AM228" s="38">
        <f>COUNT(H228:AL228)</f>
        <v/>
      </c>
      <c r="AN228" s="37" t="n"/>
      <c r="AO228" s="37" t="n"/>
      <c r="AP228" s="37" t="n"/>
      <c r="AQ228" s="37" t="n"/>
      <c r="AR228" s="37" t="n"/>
      <c r="AS228" s="37" t="n"/>
      <c r="AT228" s="38">
        <f>SUM(H228:AL228)</f>
        <v/>
      </c>
      <c r="AU228" s="37" t="n"/>
      <c r="AV228" s="38">
        <f>SUM(I228,J228,O228,P228,Q228,W228,X228,AD228,AE228,AK228,AL228)</f>
        <v/>
      </c>
      <c r="AW228" s="37" t="n"/>
    </row>
    <row r="229" spans="1:49">
      <c r="A229" s="39" t="n">
        <v>223</v>
      </c>
      <c r="B229" s="39" t="s">
        <v>146</v>
      </c>
      <c r="C229" s="39" t="s">
        <v>147</v>
      </c>
      <c r="D229" s="39" t="s">
        <v>109</v>
      </c>
      <c r="E229" s="39" t="s">
        <v>33</v>
      </c>
      <c r="F229" s="39" t="n"/>
      <c r="G229" s="39" t="n"/>
      <c r="H229" s="39" t="n">
        <v>8</v>
      </c>
      <c r="I229" s="39" t="n">
        <v>0</v>
      </c>
      <c r="J229" s="39" t="n">
        <v>0</v>
      </c>
      <c r="K229" s="39" t="n">
        <v>8</v>
      </c>
      <c r="L229" s="39" t="n">
        <v>8</v>
      </c>
      <c r="M229" s="39" t="n">
        <v>8</v>
      </c>
      <c r="N229" s="39" t="n">
        <v>7</v>
      </c>
      <c r="O229" s="39" t="n">
        <v>0</v>
      </c>
      <c r="P229" s="39" t="n">
        <v>0</v>
      </c>
      <c r="Q229" s="39" t="n">
        <v>0</v>
      </c>
      <c r="R229" s="39" t="n">
        <v>8</v>
      </c>
      <c r="S229" s="39" t="n">
        <v>8</v>
      </c>
      <c r="T229" s="39" t="n">
        <v>8</v>
      </c>
      <c r="U229" s="39" t="n">
        <v>8</v>
      </c>
      <c r="V229" s="39" t="n">
        <v>8</v>
      </c>
      <c r="W229" s="39" t="n">
        <v>0</v>
      </c>
      <c r="X229" s="39" t="n">
        <v>0</v>
      </c>
      <c r="Y229" s="39" t="n">
        <v>8</v>
      </c>
      <c r="Z229" s="39" t="n">
        <v>8</v>
      </c>
      <c r="AA229" s="39" t="n">
        <v>8</v>
      </c>
      <c r="AB229" s="39" t="n">
        <v>8</v>
      </c>
      <c r="AC229" s="39" t="n">
        <v>8</v>
      </c>
      <c r="AD229" s="39" t="n">
        <v>5</v>
      </c>
      <c r="AE229" s="39" t="n">
        <v>0</v>
      </c>
      <c r="AF229" s="39" t="n">
        <v>8</v>
      </c>
      <c r="AG229" s="39" t="n">
        <v>8</v>
      </c>
      <c r="AH229" s="39" t="n">
        <v>8</v>
      </c>
      <c r="AI229" s="39" t="n">
        <v>8</v>
      </c>
      <c r="AJ229" s="39" t="n">
        <v>8</v>
      </c>
      <c r="AK229" s="39" t="n">
        <v>0</v>
      </c>
      <c r="AL229" s="39" t="n">
        <v>0</v>
      </c>
      <c r="AM229" s="39">
        <f>COUNT(IF(SUM(H228,H227)&gt;0,1,"FALSE"),IF(SUM(I228,I227)&gt;0,1,"FALSE"),IF(SUM(J228,J227)&gt;0,1,"FALSE"),IF(SUM(K228,K227)&gt;0,1,"FALSE"),IF(SUM(L228,L227)&gt;0,1,"FALSE"),IF(SUM(M228,M227)&gt;0,1,"FALSE"),IF(SUM(N227,N228)&gt;0,1,"FALSE"),IF(SUM(O228,O227)&gt;0,1,"FALSE"),IF(SUM(P228,P227)&gt;0,1,"FALSE"),IF(SUM(Q228,Q227)&gt;0,1,"FALSE"),IF(SUM(R228,R227)&gt;0,1,"FALSE"),IF(SUM(S227,S228)&gt;0,1,"FALSE"),IF(SUM(T227,T228)&gt;0,1,"FALSE"),IF(SUM(U228,U227)&gt;0,1,"FALSE"),IF(SUM(V228,V227)&gt;0,1,"FALSE"),IF(SUM(W228,W227)&gt;0,1,"FALSE"),IF(SUM(X227,X228)&gt;0,1,"FALSE"),IF(SUM(Y228,Y227)&gt;0,1,"FALSE"),IF(SUM(Z227,Z228)&gt;0,1,"FALSE"),IF(SUM(AA227,AA228)&gt;0,1,"FALSE"),IF(SUM(AB228,AB227)&gt;0,1,"FALSE"),IF(SUM(AC227,AC228)&gt;0,1,"FALSE"),IF(SUM(AD227,AD228)&gt;0,1,"FALSE"),IF(SUM(AE227,AE228)&gt;0,1,"FALSE"),IF(SUM(AF227,AF228)&gt;0,1,"FALSE"),IF(SUM(AG228,AG227)&gt;0,1,"FALSE"),IF(SUM(AH227,AH228)&gt;0,1,"FALSE"),IF(SUM(AI228,AI227)&gt;0,1,"FALSE"),IF(SUM(AJ227,AJ228)&gt;0,1,"FALSE"),IF(SUM(AK227,AK228)&gt;0,1,"FALSE"),IF(SUM(AL228,AL227)&gt;0,1,"FALSE"))</f>
        <v/>
      </c>
      <c r="AN229" s="39" t="n"/>
      <c r="AO229" s="39">
        <f>MAX(AO227:AO228)</f>
        <v/>
      </c>
      <c r="AP229" s="39">
        <f>MAX(AP227:AP228)</f>
        <v/>
      </c>
      <c r="AQ229" s="39">
        <f>MAX(AQ227:AQ228)</f>
        <v/>
      </c>
      <c r="AR229" s="39">
        <f>MAX(AR227:AR228)</f>
        <v/>
      </c>
      <c r="AS229" s="39">
        <f>SUM(AS227:AS228)</f>
        <v/>
      </c>
      <c r="AT229" s="39">
        <f>SUM(AT227:AT228)</f>
        <v/>
      </c>
      <c r="AU229" s="39">
        <f>SUM(AU227:AU228)</f>
        <v/>
      </c>
      <c r="AV229" s="39">
        <f>SUM(AV227:AV228)</f>
        <v/>
      </c>
      <c r="AW229" s="39">
        <f>SUM(AW227:AW228)</f>
        <v/>
      </c>
    </row>
    <row r="230" spans="1:49">
      <c r="A230" s="37" t="n">
        <v>224</v>
      </c>
      <c r="B230" s="37" t="s">
        <v>151</v>
      </c>
      <c r="C230" s="37" t="s">
        <v>152</v>
      </c>
      <c r="D230" s="37" t="s">
        <v>97</v>
      </c>
      <c r="E230" s="37" t="s">
        <v>43</v>
      </c>
      <c r="F230" s="37" t="s">
        <v>32</v>
      </c>
      <c r="G230" s="37" t="n"/>
      <c r="H230" s="37" t="n">
        <v>8</v>
      </c>
      <c r="I230" s="37" t="s">
        <v>7</v>
      </c>
      <c r="J230" s="37" t="s">
        <v>7</v>
      </c>
      <c r="K230" s="37" t="n">
        <v>8</v>
      </c>
      <c r="L230" s="37" t="n">
        <v>8</v>
      </c>
      <c r="M230" s="37" t="n">
        <v>8</v>
      </c>
      <c r="N230" s="37" t="n">
        <v>7</v>
      </c>
      <c r="O230" s="37" t="s">
        <v>7</v>
      </c>
      <c r="P230" s="37" t="s">
        <v>7</v>
      </c>
      <c r="Q230" s="37" t="s">
        <v>7</v>
      </c>
      <c r="R230" s="37" t="n"/>
      <c r="S230" s="37" t="n">
        <v>8</v>
      </c>
      <c r="T230" s="37" t="n">
        <v>8</v>
      </c>
      <c r="U230" s="37" t="n">
        <v>8</v>
      </c>
      <c r="V230" s="37" t="n">
        <v>1.73333</v>
      </c>
      <c r="W230" s="37" t="s">
        <v>7</v>
      </c>
      <c r="X230" s="37" t="s">
        <v>7</v>
      </c>
      <c r="Y230" s="37" t="n">
        <v>8</v>
      </c>
      <c r="Z230" s="37" t="n">
        <v>8</v>
      </c>
      <c r="AA230" s="37" t="n">
        <v>8</v>
      </c>
      <c r="AB230" s="37" t="n">
        <v>8</v>
      </c>
      <c r="AC230" s="37" t="n">
        <v>8</v>
      </c>
      <c r="AD230" s="37" t="s">
        <v>7</v>
      </c>
      <c r="AE230" s="37" t="s">
        <v>7</v>
      </c>
      <c r="AF230" s="37" t="n">
        <v>8</v>
      </c>
      <c r="AG230" s="37" t="n">
        <v>8</v>
      </c>
      <c r="AH230" s="37" t="n">
        <v>8</v>
      </c>
      <c r="AI230" s="37" t="n">
        <v>8</v>
      </c>
      <c r="AJ230" s="37" t="n">
        <v>8</v>
      </c>
      <c r="AK230" s="37" t="s">
        <v>7</v>
      </c>
      <c r="AL230" s="37" t="s">
        <v>7</v>
      </c>
      <c r="AM230" s="38">
        <f>COUNT(H230:AL230)</f>
        <v/>
      </c>
      <c r="AN230" s="37" t="n"/>
      <c r="AO230" s="38">
        <f>COUNTIF(H230:AL230,"О")</f>
        <v/>
      </c>
      <c r="AP230" s="38">
        <f>COUNTIF(H230:AL230,"От")</f>
        <v/>
      </c>
      <c r="AQ230" s="38">
        <f>COUNTIF(H230:AL230,"Б")</f>
        <v/>
      </c>
      <c r="AR230" s="38">
        <f>COUNTIF(H230:AL230,"Н")</f>
        <v/>
      </c>
      <c r="AS230" s="37" t="n"/>
      <c r="AT230" s="38">
        <f>SUM(H230:AL230)</f>
        <v/>
      </c>
      <c r="AU230" s="37" t="n"/>
      <c r="AV230" s="38">
        <f>SUM(I230,J230,O230,P230,Q230,W230,X230,AD230,AE230,AK230,AL230)</f>
        <v/>
      </c>
      <c r="AW230" s="37" t="n"/>
    </row>
    <row r="231" spans="1:49">
      <c r="A231" s="37" t="n">
        <v>225</v>
      </c>
      <c r="B231" s="37" t="s">
        <v>151</v>
      </c>
      <c r="C231" s="37" t="s">
        <v>152</v>
      </c>
      <c r="D231" s="37" t="s">
        <v>97</v>
      </c>
      <c r="E231" s="37" t="s">
        <v>156</v>
      </c>
      <c r="F231" s="37" t="s">
        <v>32</v>
      </c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  <c r="Z231" s="37" t="n"/>
      <c r="AA231" s="37" t="n"/>
      <c r="AB231" s="37" t="n"/>
      <c r="AC231" s="37" t="n"/>
      <c r="AD231" s="37" t="n"/>
      <c r="AE231" s="37" t="n"/>
      <c r="AF231" s="37" t="n"/>
      <c r="AG231" s="37" t="n"/>
      <c r="AH231" s="37" t="n"/>
      <c r="AI231" s="37" t="n"/>
      <c r="AJ231" s="37" t="n"/>
      <c r="AK231" s="37" t="n"/>
      <c r="AL231" s="37" t="n"/>
      <c r="AM231" s="38">
        <f>COUNT(H231:AL231)</f>
        <v/>
      </c>
      <c r="AN231" s="37" t="n"/>
      <c r="AO231" s="37" t="n"/>
      <c r="AP231" s="37" t="n"/>
      <c r="AQ231" s="37" t="n"/>
      <c r="AR231" s="37" t="n"/>
      <c r="AS231" s="37" t="n"/>
      <c r="AT231" s="38">
        <f>SUM(H231:AL231)</f>
        <v/>
      </c>
      <c r="AU231" s="37" t="n"/>
      <c r="AV231" s="38">
        <f>SUM(I231,J231,O231,P231,Q231,W231,X231,AD231,AE231,AK231,AL231)</f>
        <v/>
      </c>
      <c r="AW231" s="37" t="n"/>
    </row>
    <row r="232" spans="1:49">
      <c r="A232" s="37" t="n">
        <v>226</v>
      </c>
      <c r="B232" s="37" t="s">
        <v>151</v>
      </c>
      <c r="C232" s="37" t="s">
        <v>152</v>
      </c>
      <c r="D232" s="37" t="s">
        <v>97</v>
      </c>
      <c r="E232" s="37" t="s">
        <v>158</v>
      </c>
      <c r="F232" s="37" t="s">
        <v>32</v>
      </c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  <c r="Z232" s="37" t="n"/>
      <c r="AA232" s="37" t="n"/>
      <c r="AB232" s="37" t="n"/>
      <c r="AC232" s="37" t="n"/>
      <c r="AD232" s="37" t="n"/>
      <c r="AE232" s="37" t="n"/>
      <c r="AF232" s="37" t="n"/>
      <c r="AG232" s="37" t="n"/>
      <c r="AH232" s="37" t="n"/>
      <c r="AI232" s="37" t="n"/>
      <c r="AJ232" s="37" t="n"/>
      <c r="AK232" s="37" t="n"/>
      <c r="AL232" s="37" t="n"/>
      <c r="AM232" s="38">
        <f>COUNT(H232:AL232)</f>
        <v/>
      </c>
      <c r="AN232" s="37" t="n"/>
      <c r="AO232" s="37" t="n"/>
      <c r="AP232" s="37" t="n"/>
      <c r="AQ232" s="37" t="n"/>
      <c r="AR232" s="37" t="n"/>
      <c r="AS232" s="37" t="n"/>
      <c r="AT232" s="38">
        <f>SUM(H232:AL232)</f>
        <v/>
      </c>
      <c r="AU232" s="37" t="n"/>
      <c r="AV232" s="38">
        <f>SUM(I232,J232,O232,P232,Q232,W232,X232,AD232,AE232,AK232,AL232)</f>
        <v/>
      </c>
      <c r="AW232" s="37" t="n"/>
    </row>
    <row r="233" spans="1:49" ht="15.75" customHeight="1" s="55">
      <c r="A233" s="37" t="n">
        <v>227</v>
      </c>
      <c r="B233" s="37" t="s">
        <v>151</v>
      </c>
      <c r="C233" s="37" t="s">
        <v>152</v>
      </c>
      <c r="D233" s="37" t="s">
        <v>97</v>
      </c>
      <c r="E233" s="37" t="s">
        <v>155</v>
      </c>
      <c r="F233" s="37" t="s">
        <v>32</v>
      </c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40" t="n">
        <v>6.26667</v>
      </c>
      <c r="W233" s="37" t="n"/>
      <c r="X233" s="37" t="n"/>
      <c r="Y233" s="37" t="n"/>
      <c r="Z233" s="37" t="n"/>
      <c r="AA233" s="37" t="n"/>
      <c r="AB233" s="37" t="n"/>
      <c r="AC233" s="37" t="n"/>
      <c r="AD233" s="37" t="n"/>
      <c r="AE233" s="37" t="n"/>
      <c r="AF233" s="37" t="n"/>
      <c r="AG233" s="37" t="n"/>
      <c r="AH233" s="37" t="n"/>
      <c r="AI233" s="37" t="n"/>
      <c r="AJ233" s="37" t="n"/>
      <c r="AK233" s="37" t="n"/>
      <c r="AL233" s="37" t="n"/>
      <c r="AM233" s="38">
        <f>COUNT(H233:AL233)</f>
        <v/>
      </c>
      <c r="AN233" s="37" t="n"/>
      <c r="AO233" s="37" t="n"/>
      <c r="AP233" s="37" t="n"/>
      <c r="AQ233" s="37" t="n"/>
      <c r="AR233" s="37" t="n"/>
      <c r="AS233" s="37" t="n"/>
      <c r="AT233" s="38">
        <f>SUM(H233:AL233)</f>
        <v/>
      </c>
      <c r="AU233" s="37" t="n"/>
      <c r="AV233" s="38">
        <f>SUM(I233,J233,O233,P233,Q233,W233,X233,AD233,AE233,AK233,AL233)</f>
        <v/>
      </c>
      <c r="AW233" s="37" t="n"/>
    </row>
    <row r="234" spans="1:49">
      <c r="A234" s="37" t="n">
        <v>228</v>
      </c>
      <c r="B234" s="37" t="s">
        <v>151</v>
      </c>
      <c r="C234" s="37" t="s">
        <v>152</v>
      </c>
      <c r="D234" s="37" t="s">
        <v>97</v>
      </c>
      <c r="E234" s="37" t="s">
        <v>153</v>
      </c>
      <c r="F234" s="37" t="s">
        <v>32</v>
      </c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  <c r="Z234" s="37" t="n"/>
      <c r="AA234" s="37" t="n"/>
      <c r="AB234" s="37" t="n"/>
      <c r="AC234" s="37" t="n"/>
      <c r="AD234" s="37" t="n"/>
      <c r="AE234" s="37" t="n"/>
      <c r="AF234" s="37" t="n"/>
      <c r="AG234" s="37" t="n"/>
      <c r="AH234" s="37" t="n"/>
      <c r="AI234" s="37" t="n"/>
      <c r="AJ234" s="37" t="n"/>
      <c r="AK234" s="37" t="n"/>
      <c r="AL234" s="37" t="n"/>
      <c r="AM234" s="38">
        <f>COUNT(H234:AL234)</f>
        <v/>
      </c>
      <c r="AN234" s="37" t="n"/>
      <c r="AO234" s="37" t="n"/>
      <c r="AP234" s="37" t="n"/>
      <c r="AQ234" s="37" t="n"/>
      <c r="AR234" s="37" t="n"/>
      <c r="AS234" s="37" t="n"/>
      <c r="AT234" s="38">
        <f>SUM(H234:AL234)</f>
        <v/>
      </c>
      <c r="AU234" s="37" t="n"/>
      <c r="AV234" s="38">
        <f>SUM(I234,J234,O234,P234,Q234,W234,X234,AD234,AE234,AK234,AL234)</f>
        <v/>
      </c>
      <c r="AW234" s="37" t="n"/>
    </row>
    <row r="235" spans="1:49">
      <c r="A235" s="37" t="n">
        <v>229</v>
      </c>
      <c r="B235" s="37" t="s">
        <v>151</v>
      </c>
      <c r="C235" s="37" t="s">
        <v>152</v>
      </c>
      <c r="D235" s="37" t="s">
        <v>97</v>
      </c>
      <c r="E235" s="37" t="s">
        <v>154</v>
      </c>
      <c r="F235" s="37" t="s">
        <v>32</v>
      </c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  <c r="Z235" s="37" t="n"/>
      <c r="AA235" s="37" t="n"/>
      <c r="AB235" s="37" t="n"/>
      <c r="AC235" s="37" t="n"/>
      <c r="AD235" s="37" t="n"/>
      <c r="AE235" s="37" t="n"/>
      <c r="AF235" s="37" t="n"/>
      <c r="AG235" s="37" t="n"/>
      <c r="AH235" s="37" t="n"/>
      <c r="AI235" s="37" t="n"/>
      <c r="AJ235" s="37" t="n"/>
      <c r="AK235" s="37" t="n"/>
      <c r="AL235" s="37" t="n"/>
      <c r="AM235" s="38">
        <f>COUNT(H235:AL235)</f>
        <v/>
      </c>
      <c r="AN235" s="37" t="n"/>
      <c r="AO235" s="37" t="n"/>
      <c r="AP235" s="37" t="n"/>
      <c r="AQ235" s="37" t="n"/>
      <c r="AR235" s="37" t="n"/>
      <c r="AS235" s="37" t="n"/>
      <c r="AT235" s="38">
        <f>SUM(H235:AL235)</f>
        <v/>
      </c>
      <c r="AU235" s="37" t="n"/>
      <c r="AV235" s="38">
        <f>SUM(I235,J235,O235,P235,Q235,W235,X235,AD235,AE235,AK235,AL235)</f>
        <v/>
      </c>
      <c r="AW235" s="37" t="n"/>
    </row>
    <row r="236" spans="1:49" ht="15.75" customHeight="1" s="55">
      <c r="A236" s="37" t="n">
        <v>230</v>
      </c>
      <c r="B236" s="37" t="s">
        <v>151</v>
      </c>
      <c r="C236" s="37" t="s">
        <v>152</v>
      </c>
      <c r="D236" s="37" t="s">
        <v>97</v>
      </c>
      <c r="E236" s="37" t="s">
        <v>135</v>
      </c>
      <c r="F236" s="37" t="s">
        <v>32</v>
      </c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40" t="n">
        <v>8</v>
      </c>
      <c r="S236" s="37" t="n"/>
      <c r="T236" s="37" t="n"/>
      <c r="U236" s="37" t="n"/>
      <c r="V236" s="37" t="n"/>
      <c r="W236" s="37" t="n"/>
      <c r="X236" s="37" t="n"/>
      <c r="Y236" s="37" t="n"/>
      <c r="Z236" s="37" t="n"/>
      <c r="AA236" s="37" t="n"/>
      <c r="AB236" s="37" t="n"/>
      <c r="AC236" s="37" t="n"/>
      <c r="AD236" s="37" t="n"/>
      <c r="AE236" s="37" t="n"/>
      <c r="AF236" s="37" t="n"/>
      <c r="AG236" s="37" t="n"/>
      <c r="AH236" s="37" t="n"/>
      <c r="AI236" s="37" t="n"/>
      <c r="AJ236" s="37" t="n"/>
      <c r="AK236" s="37" t="n"/>
      <c r="AL236" s="37" t="n"/>
      <c r="AM236" s="38">
        <f>COUNT(H236:AL236)</f>
        <v/>
      </c>
      <c r="AN236" s="37" t="n"/>
      <c r="AO236" s="37" t="n"/>
      <c r="AP236" s="37" t="n"/>
      <c r="AQ236" s="37" t="n"/>
      <c r="AR236" s="37" t="n"/>
      <c r="AS236" s="37" t="n"/>
      <c r="AT236" s="38">
        <f>SUM(H236:AL236)</f>
        <v/>
      </c>
      <c r="AU236" s="37" t="n"/>
      <c r="AV236" s="38">
        <f>SUM(I236,J236,O236,P236,Q236,W236,X236,AD236,AE236,AK236,AL236)</f>
        <v/>
      </c>
      <c r="AW236" s="37" t="n"/>
    </row>
    <row r="237" spans="1:49">
      <c r="A237" s="39" t="n">
        <v>231</v>
      </c>
      <c r="B237" s="39" t="s">
        <v>151</v>
      </c>
      <c r="C237" s="39" t="s">
        <v>152</v>
      </c>
      <c r="D237" s="39" t="s">
        <v>97</v>
      </c>
      <c r="E237" s="39" t="s">
        <v>33</v>
      </c>
      <c r="F237" s="39" t="n"/>
      <c r="G237" s="39" t="n"/>
      <c r="H237" s="39" t="n">
        <v>8</v>
      </c>
      <c r="I237" s="39" t="n">
        <v>0</v>
      </c>
      <c r="J237" s="39" t="n">
        <v>0</v>
      </c>
      <c r="K237" s="39" t="n">
        <v>8</v>
      </c>
      <c r="L237" s="39" t="n">
        <v>8</v>
      </c>
      <c r="M237" s="39" t="n">
        <v>8</v>
      </c>
      <c r="N237" s="39" t="n">
        <v>7</v>
      </c>
      <c r="O237" s="39" t="n">
        <v>0</v>
      </c>
      <c r="P237" s="39" t="n">
        <v>0</v>
      </c>
      <c r="Q237" s="39" t="n">
        <v>0</v>
      </c>
      <c r="R237" s="39" t="n">
        <v>8</v>
      </c>
      <c r="S237" s="39" t="n">
        <v>8</v>
      </c>
      <c r="T237" s="39" t="n">
        <v>8</v>
      </c>
      <c r="U237" s="39" t="n">
        <v>8</v>
      </c>
      <c r="V237" s="39" t="n">
        <v>8</v>
      </c>
      <c r="W237" s="39" t="n">
        <v>0</v>
      </c>
      <c r="X237" s="39" t="n">
        <v>0</v>
      </c>
      <c r="Y237" s="39" t="n">
        <v>8</v>
      </c>
      <c r="Z237" s="39" t="n">
        <v>8</v>
      </c>
      <c r="AA237" s="39" t="n">
        <v>8</v>
      </c>
      <c r="AB237" s="39" t="n">
        <v>8</v>
      </c>
      <c r="AC237" s="39" t="n">
        <v>8</v>
      </c>
      <c r="AD237" s="39" t="n">
        <v>0</v>
      </c>
      <c r="AE237" s="39" t="n">
        <v>0</v>
      </c>
      <c r="AF237" s="39" t="n">
        <v>8</v>
      </c>
      <c r="AG237" s="39" t="n">
        <v>8</v>
      </c>
      <c r="AH237" s="39" t="n">
        <v>8</v>
      </c>
      <c r="AI237" s="39" t="n">
        <v>8</v>
      </c>
      <c r="AJ237" s="39" t="n">
        <v>8</v>
      </c>
      <c r="AK237" s="39" t="n">
        <v>0</v>
      </c>
      <c r="AL237" s="39" t="n">
        <v>0</v>
      </c>
      <c r="AM237" s="39">
        <f>COUNT(IF(SUM(H230,H234,H236,H233,H231,H235,H232)&gt;0,1,"FALSE"),IF(SUM(I233,I231,I232,I236,I230,I234,I235)&gt;0,1,"FALSE"),IF(SUM(J235,J231,J234,J233,J230,J236,J232)&gt;0,1,"FALSE"),IF(SUM(K233,K231,K234,K230,K232,K236,K235)&gt;0,1,"FALSE"),IF(SUM(L231,L233,L234,L236,L230,L232,L235)&gt;0,1,"FALSE"),IF(SUM(M232,M234,M231,M230,M236,M233,M235)&gt;0,1,"FALSE"),IF(SUM(N233,N236,N232,N230,N235,N231,N234)&gt;0,1,"FALSE"),IF(SUM(O232,O231,O235,O230,O234,O233,O236)&gt;0,1,"FALSE"),IF(SUM(P232,P236,P234,P231,P233,P235,P230)&gt;0,1,"FALSE"),IF(SUM(Q233,Q236,Q232,Q234,Q230,Q231,Q235)&gt;0,1,"FALSE"),IF(SUM(R230,R231,R233,R234,R232,R235,R236)&gt;0,1,"FALSE"),IF(SUM(S231,S233,S230,S234,S235,S232,S236)&gt;0,1,"FALSE"),IF(SUM(T230,T233,T231,T235,T234,T236,T232)&gt;0,1,"FALSE"),IF(SUM(U236,U233,U230,U232,U231,U235,U234)&gt;0,1,"FALSE"),IF(SUM(V233,V236,V231,V234,V230,V232,V235)&gt;0,1,"FALSE"),IF(SUM(W230,W233,W231,W232,W234,W236,W235)&gt;0,1,"FALSE"),IF(SUM(X231,X236,X234,X232,X230,X235,X233)&gt;0,1,"FALSE"),IF(SUM(Y235,Y231,Y233,Y234,Y232,Y236,Y230)&gt;0,1,"FALSE"),IF(SUM(Z235,Z230,Z232,Z234,Z231,Z233,Z236)&gt;0,1,"FALSE"),IF(SUM(AA234,AA231,AA236,AA230,AA235,AA232,AA233)&gt;0,1,"FALSE"),IF(SUM(AB235,AB236,AB234,AB231,AB232,AB230,AB233)&gt;0,1,"FALSE"),IF(SUM(AC235,AC231,AC236,AC232,AC233,AC234,AC230)&gt;0,1,"FALSE"),IF(SUM(AD236,AD231,AD232,AD234,AD233,AD230,AD235)&gt;0,1,"FALSE"),IF(SUM(AE235,AE232,AE231,AE234,AE233,AE236,AE230)&gt;0,1,"FALSE"),IF(SUM(AF236,AF232,AF231,AF233,AF230,AF235,AF234)&gt;0,1,"FALSE"),IF(SUM(AG231,AG236,AG234,AG230,AG233,AG232,AG235)&gt;0,1,"FALSE"),IF(SUM(AH231,AH234,AH233,AH230,AH235,AH236,AH232)&gt;0,1,"FALSE"),IF(SUM(AI233,AI231,AI234,AI230,AI232,AI235,AI236)&gt;0,1,"FALSE"),IF(SUM(AJ236,AJ230,AJ234,AJ233,AJ235,AJ232,AJ231)&gt;0,1,"FALSE"),IF(SUM(AK236,AK232,AK234,AK233,AK231,AK230,AK235)&gt;0,1,"FALSE"),IF(SUM(AL230,AL235,AL232,AL233,AL231,AL234,AL236)&gt;0,1,"FALSE"))</f>
        <v/>
      </c>
      <c r="AN237" s="39" t="n"/>
      <c r="AO237" s="39">
        <f>MAX(AO230:AO236)</f>
        <v/>
      </c>
      <c r="AP237" s="39">
        <f>MAX(AP230:AP236)</f>
        <v/>
      </c>
      <c r="AQ237" s="39">
        <f>MAX(AQ230:AQ236)</f>
        <v/>
      </c>
      <c r="AR237" s="39">
        <f>MAX(AR230:AR236)</f>
        <v/>
      </c>
      <c r="AS237" s="39">
        <f>SUM(AS230:AS236)</f>
        <v/>
      </c>
      <c r="AT237" s="39">
        <f>SUM(AT230:AT236)</f>
        <v/>
      </c>
      <c r="AU237" s="39">
        <f>SUM(AU230:AU236)</f>
        <v/>
      </c>
      <c r="AV237" s="39">
        <f>SUM(AV230:AV236)</f>
        <v/>
      </c>
      <c r="AW237" s="39">
        <f>SUM(AW230:AW236)</f>
        <v/>
      </c>
    </row>
    <row r="238" spans="1:49" ht="15.75" customHeight="1" s="55">
      <c r="A238" s="37" t="n">
        <v>232</v>
      </c>
      <c r="B238" s="37" t="s">
        <v>159</v>
      </c>
      <c r="C238" s="37" t="s">
        <v>152</v>
      </c>
      <c r="D238" s="37" t="s">
        <v>160</v>
      </c>
      <c r="E238" s="37" t="s">
        <v>43</v>
      </c>
      <c r="F238" s="37" t="s">
        <v>32</v>
      </c>
      <c r="G238" s="37" t="n"/>
      <c r="H238" s="37" t="n">
        <v>8</v>
      </c>
      <c r="I238" s="37" t="s">
        <v>7</v>
      </c>
      <c r="J238" s="37" t="s">
        <v>7</v>
      </c>
      <c r="K238" s="37" t="n">
        <v>8</v>
      </c>
      <c r="L238" s="37" t="n">
        <v>8</v>
      </c>
      <c r="M238" s="37" t="n">
        <v>8</v>
      </c>
      <c r="N238" s="37" t="n">
        <v>7</v>
      </c>
      <c r="O238" s="37" t="s">
        <v>7</v>
      </c>
      <c r="P238" s="37" t="s">
        <v>7</v>
      </c>
      <c r="Q238" s="37" t="s">
        <v>7</v>
      </c>
      <c r="R238" s="37" t="n">
        <v>8</v>
      </c>
      <c r="S238" s="37" t="n">
        <v>8</v>
      </c>
      <c r="T238" s="37" t="n">
        <v>8</v>
      </c>
      <c r="U238" s="37" t="n">
        <v>8</v>
      </c>
      <c r="V238" s="37" t="n">
        <v>8</v>
      </c>
      <c r="W238" s="37" t="s">
        <v>7</v>
      </c>
      <c r="X238" s="37" t="s">
        <v>7</v>
      </c>
      <c r="Y238" s="37" t="n">
        <v>8</v>
      </c>
      <c r="Z238" s="37" t="n">
        <v>8</v>
      </c>
      <c r="AA238" s="37" t="n">
        <v>8</v>
      </c>
      <c r="AB238" s="37" t="n">
        <v>8</v>
      </c>
      <c r="AC238" s="37" t="n">
        <v>8</v>
      </c>
      <c r="AD238" s="37" t="s">
        <v>7</v>
      </c>
      <c r="AE238" s="37" t="s">
        <v>7</v>
      </c>
      <c r="AF238" s="40" t="s">
        <v>0</v>
      </c>
      <c r="AG238" s="40" t="s">
        <v>0</v>
      </c>
      <c r="AH238" s="40" t="s">
        <v>0</v>
      </c>
      <c r="AI238" s="40" t="s">
        <v>0</v>
      </c>
      <c r="AJ238" s="40" t="s">
        <v>0</v>
      </c>
      <c r="AK238" s="40" t="s">
        <v>0</v>
      </c>
      <c r="AL238" s="40" t="s">
        <v>0</v>
      </c>
      <c r="AM238" s="38">
        <f>COUNT(H238:AL238)</f>
        <v/>
      </c>
      <c r="AN238" s="37" t="n"/>
      <c r="AO238" s="38">
        <f>COUNTIF(H238:AL238,"О")</f>
        <v/>
      </c>
      <c r="AP238" s="38">
        <f>COUNTIF(H238:AL238,"От")</f>
        <v/>
      </c>
      <c r="AQ238" s="38">
        <f>COUNTIF(H238:AL238,"Б")</f>
        <v/>
      </c>
      <c r="AR238" s="38">
        <f>COUNTIF(H238:AL238,"Н")</f>
        <v/>
      </c>
      <c r="AS238" s="37" t="n"/>
      <c r="AT238" s="38">
        <f>SUM(H238:AL238)</f>
        <v/>
      </c>
      <c r="AU238" s="37" t="n"/>
      <c r="AV238" s="38">
        <f>SUM(I238,J238,O238,P238,Q238,W238,X238,AD238,AE238,AK238,AL238)</f>
        <v/>
      </c>
      <c r="AW238" s="37" t="n"/>
    </row>
    <row r="239" spans="1:49">
      <c r="A239" s="37" t="n">
        <v>233</v>
      </c>
      <c r="B239" s="37" t="s">
        <v>159</v>
      </c>
      <c r="C239" s="37" t="s">
        <v>152</v>
      </c>
      <c r="D239" s="37" t="s">
        <v>160</v>
      </c>
      <c r="E239" s="37" t="s">
        <v>156</v>
      </c>
      <c r="F239" s="37" t="s">
        <v>32</v>
      </c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  <c r="Z239" s="37" t="n"/>
      <c r="AA239" s="37" t="n"/>
      <c r="AB239" s="37" t="n"/>
      <c r="AC239" s="37" t="n"/>
      <c r="AD239" s="37" t="n"/>
      <c r="AE239" s="37" t="n"/>
      <c r="AF239" s="37" t="n"/>
      <c r="AG239" s="37" t="n"/>
      <c r="AH239" s="37" t="n"/>
      <c r="AI239" s="37" t="n"/>
      <c r="AJ239" s="37" t="n"/>
      <c r="AK239" s="37" t="n"/>
      <c r="AL239" s="37" t="n"/>
      <c r="AM239" s="38">
        <f>COUNT(H239:AL239)</f>
        <v/>
      </c>
      <c r="AN239" s="37" t="n"/>
      <c r="AO239" s="37" t="n"/>
      <c r="AP239" s="37" t="n"/>
      <c r="AQ239" s="37" t="n"/>
      <c r="AR239" s="37" t="n"/>
      <c r="AS239" s="37" t="n"/>
      <c r="AT239" s="38">
        <f>SUM(H239:AL239)</f>
        <v/>
      </c>
      <c r="AU239" s="37" t="n"/>
      <c r="AV239" s="38">
        <f>SUM(I239,J239,O239,P239,Q239,W239,X239,AD239,AE239,AK239,AL239)</f>
        <v/>
      </c>
      <c r="AW239" s="37" t="n"/>
    </row>
    <row r="240" spans="1:49">
      <c r="A240" s="37" t="n">
        <v>234</v>
      </c>
      <c r="B240" s="37" t="s">
        <v>159</v>
      </c>
      <c r="C240" s="37" t="s">
        <v>152</v>
      </c>
      <c r="D240" s="37" t="s">
        <v>160</v>
      </c>
      <c r="E240" s="37" t="s">
        <v>158</v>
      </c>
      <c r="F240" s="37" t="s">
        <v>32</v>
      </c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  <c r="Z240" s="37" t="n"/>
      <c r="AA240" s="37" t="n"/>
      <c r="AB240" s="37" t="n"/>
      <c r="AC240" s="37" t="n"/>
      <c r="AD240" s="37" t="n"/>
      <c r="AE240" s="37" t="n"/>
      <c r="AF240" s="37" t="n"/>
      <c r="AG240" s="37" t="n"/>
      <c r="AH240" s="37" t="n"/>
      <c r="AI240" s="37" t="n"/>
      <c r="AJ240" s="37" t="n"/>
      <c r="AK240" s="37" t="n"/>
      <c r="AL240" s="37" t="n"/>
      <c r="AM240" s="38">
        <f>COUNT(H240:AL240)</f>
        <v/>
      </c>
      <c r="AN240" s="37" t="n"/>
      <c r="AO240" s="37" t="n"/>
      <c r="AP240" s="37" t="n"/>
      <c r="AQ240" s="37" t="n"/>
      <c r="AR240" s="37" t="n"/>
      <c r="AS240" s="37" t="n"/>
      <c r="AT240" s="38">
        <f>SUM(H240:AL240)</f>
        <v/>
      </c>
      <c r="AU240" s="37" t="n"/>
      <c r="AV240" s="38">
        <f>SUM(I240,J240,O240,P240,Q240,W240,X240,AD240,AE240,AK240,AL240)</f>
        <v/>
      </c>
      <c r="AW240" s="37" t="n"/>
    </row>
    <row r="241" spans="1:49">
      <c r="A241" s="37" t="n">
        <v>235</v>
      </c>
      <c r="B241" s="37" t="s">
        <v>159</v>
      </c>
      <c r="C241" s="37" t="s">
        <v>152</v>
      </c>
      <c r="D241" s="37" t="s">
        <v>160</v>
      </c>
      <c r="E241" s="37" t="s">
        <v>155</v>
      </c>
      <c r="F241" s="37" t="s">
        <v>32</v>
      </c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  <c r="Z241" s="37" t="n"/>
      <c r="AA241" s="37" t="n"/>
      <c r="AB241" s="37" t="n"/>
      <c r="AC241" s="37" t="n"/>
      <c r="AD241" s="37" t="n"/>
      <c r="AE241" s="37" t="n"/>
      <c r="AF241" s="37" t="n"/>
      <c r="AG241" s="37" t="n"/>
      <c r="AH241" s="37" t="n"/>
      <c r="AI241" s="37" t="n"/>
      <c r="AJ241" s="37" t="n"/>
      <c r="AK241" s="37" t="n"/>
      <c r="AL241" s="37" t="n"/>
      <c r="AM241" s="38">
        <f>COUNT(H241:AL241)</f>
        <v/>
      </c>
      <c r="AN241" s="37" t="n"/>
      <c r="AO241" s="37" t="n"/>
      <c r="AP241" s="37" t="n"/>
      <c r="AQ241" s="37" t="n"/>
      <c r="AR241" s="37" t="n"/>
      <c r="AS241" s="37" t="n"/>
      <c r="AT241" s="38">
        <f>SUM(H241:AL241)</f>
        <v/>
      </c>
      <c r="AU241" s="37" t="n"/>
      <c r="AV241" s="38">
        <f>SUM(I241,J241,O241,P241,Q241,W241,X241,AD241,AE241,AK241,AL241)</f>
        <v/>
      </c>
      <c r="AW241" s="37" t="n"/>
    </row>
    <row r="242" spans="1:49">
      <c r="A242" s="37" t="n">
        <v>236</v>
      </c>
      <c r="B242" s="37" t="s">
        <v>159</v>
      </c>
      <c r="C242" s="37" t="s">
        <v>152</v>
      </c>
      <c r="D242" s="37" t="s">
        <v>160</v>
      </c>
      <c r="E242" s="37" t="s">
        <v>153</v>
      </c>
      <c r="F242" s="37" t="s">
        <v>32</v>
      </c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  <c r="Z242" s="37" t="n"/>
      <c r="AA242" s="37" t="n"/>
      <c r="AB242" s="37" t="n"/>
      <c r="AC242" s="37" t="n"/>
      <c r="AD242" s="37" t="n"/>
      <c r="AE242" s="37" t="n"/>
      <c r="AF242" s="37" t="n"/>
      <c r="AG242" s="37" t="n"/>
      <c r="AH242" s="37" t="n"/>
      <c r="AI242" s="37" t="n"/>
      <c r="AJ242" s="37" t="n"/>
      <c r="AK242" s="37" t="n"/>
      <c r="AL242" s="37" t="n"/>
      <c r="AM242" s="38">
        <f>COUNT(H242:AL242)</f>
        <v/>
      </c>
      <c r="AN242" s="37" t="n"/>
      <c r="AO242" s="37" t="n"/>
      <c r="AP242" s="37" t="n"/>
      <c r="AQ242" s="37" t="n"/>
      <c r="AR242" s="37" t="n"/>
      <c r="AS242" s="37" t="n"/>
      <c r="AT242" s="38">
        <f>SUM(H242:AL242)</f>
        <v/>
      </c>
      <c r="AU242" s="37" t="n"/>
      <c r="AV242" s="38">
        <f>SUM(I242,J242,O242,P242,Q242,W242,X242,AD242,AE242,AK242,AL242)</f>
        <v/>
      </c>
      <c r="AW242" s="37" t="n"/>
    </row>
    <row r="243" spans="1:49">
      <c r="A243" s="37" t="n">
        <v>237</v>
      </c>
      <c r="B243" s="37" t="s">
        <v>159</v>
      </c>
      <c r="C243" s="37" t="s">
        <v>152</v>
      </c>
      <c r="D243" s="37" t="s">
        <v>160</v>
      </c>
      <c r="E243" s="37" t="s">
        <v>154</v>
      </c>
      <c r="F243" s="37" t="s">
        <v>32</v>
      </c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  <c r="Z243" s="37" t="n"/>
      <c r="AA243" s="37" t="n"/>
      <c r="AB243" s="37" t="n"/>
      <c r="AC243" s="37" t="n"/>
      <c r="AD243" s="37" t="n"/>
      <c r="AE243" s="37" t="n"/>
      <c r="AF243" s="37" t="n"/>
      <c r="AG243" s="37" t="n"/>
      <c r="AH243" s="37" t="n"/>
      <c r="AI243" s="37" t="n"/>
      <c r="AJ243" s="37" t="n"/>
      <c r="AK243" s="37" t="n"/>
      <c r="AL243" s="37" t="n"/>
      <c r="AM243" s="38">
        <f>COUNT(H243:AL243)</f>
        <v/>
      </c>
      <c r="AN243" s="37" t="n"/>
      <c r="AO243" s="37" t="n"/>
      <c r="AP243" s="37" t="n"/>
      <c r="AQ243" s="37" t="n"/>
      <c r="AR243" s="37" t="n"/>
      <c r="AS243" s="37" t="n"/>
      <c r="AT243" s="38">
        <f>SUM(H243:AL243)</f>
        <v/>
      </c>
      <c r="AU243" s="37" t="n"/>
      <c r="AV243" s="38">
        <f>SUM(I243,J243,O243,P243,Q243,W243,X243,AD243,AE243,AK243,AL243)</f>
        <v/>
      </c>
      <c r="AW243" s="37" t="n"/>
    </row>
    <row r="244" spans="1:49">
      <c r="A244" s="37" t="n">
        <v>238</v>
      </c>
      <c r="B244" s="37" t="s">
        <v>159</v>
      </c>
      <c r="C244" s="37" t="s">
        <v>152</v>
      </c>
      <c r="D244" s="37" t="s">
        <v>160</v>
      </c>
      <c r="E244" s="37" t="s">
        <v>135</v>
      </c>
      <c r="F244" s="37" t="s">
        <v>32</v>
      </c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  <c r="Z244" s="37" t="n"/>
      <c r="AA244" s="37" t="n"/>
      <c r="AB244" s="37" t="n"/>
      <c r="AC244" s="37" t="n"/>
      <c r="AD244" s="37" t="n"/>
      <c r="AE244" s="37" t="n"/>
      <c r="AF244" s="37" t="n"/>
      <c r="AG244" s="37" t="n"/>
      <c r="AH244" s="37" t="n"/>
      <c r="AI244" s="37" t="n"/>
      <c r="AJ244" s="37" t="n"/>
      <c r="AK244" s="37" t="n"/>
      <c r="AL244" s="37" t="n"/>
      <c r="AM244" s="38">
        <f>COUNT(H244:AL244)</f>
        <v/>
      </c>
      <c r="AN244" s="37" t="n"/>
      <c r="AO244" s="37" t="n"/>
      <c r="AP244" s="37" t="n"/>
      <c r="AQ244" s="37" t="n"/>
      <c r="AR244" s="37" t="n"/>
      <c r="AS244" s="37" t="n"/>
      <c r="AT244" s="38">
        <f>SUM(H244:AL244)</f>
        <v/>
      </c>
      <c r="AU244" s="37" t="n"/>
      <c r="AV244" s="38">
        <f>SUM(I244,J244,O244,P244,Q244,W244,X244,AD244,AE244,AK244,AL244)</f>
        <v/>
      </c>
      <c r="AW244" s="37" t="n"/>
    </row>
    <row r="245" spans="1:49">
      <c r="A245" s="39" t="n">
        <v>239</v>
      </c>
      <c r="B245" s="39" t="s">
        <v>159</v>
      </c>
      <c r="C245" s="39" t="s">
        <v>152</v>
      </c>
      <c r="D245" s="39" t="s">
        <v>160</v>
      </c>
      <c r="E245" s="39" t="s">
        <v>33</v>
      </c>
      <c r="F245" s="39" t="n"/>
      <c r="G245" s="39" t="n"/>
      <c r="H245" s="39" t="n">
        <v>8</v>
      </c>
      <c r="I245" s="39" t="n">
        <v>0</v>
      </c>
      <c r="J245" s="39" t="n">
        <v>0</v>
      </c>
      <c r="K245" s="39" t="n">
        <v>8</v>
      </c>
      <c r="L245" s="39" t="n">
        <v>8</v>
      </c>
      <c r="M245" s="39" t="n">
        <v>8</v>
      </c>
      <c r="N245" s="39" t="n">
        <v>7</v>
      </c>
      <c r="O245" s="39" t="n">
        <v>0</v>
      </c>
      <c r="P245" s="39" t="n">
        <v>0</v>
      </c>
      <c r="Q245" s="39" t="n">
        <v>0</v>
      </c>
      <c r="R245" s="39" t="n">
        <v>8</v>
      </c>
      <c r="S245" s="39" t="n">
        <v>8</v>
      </c>
      <c r="T245" s="39" t="n">
        <v>8</v>
      </c>
      <c r="U245" s="39" t="n">
        <v>8</v>
      </c>
      <c r="V245" s="39" t="n">
        <v>8</v>
      </c>
      <c r="W245" s="39" t="n">
        <v>0</v>
      </c>
      <c r="X245" s="39" t="n">
        <v>0</v>
      </c>
      <c r="Y245" s="39" t="n">
        <v>8</v>
      </c>
      <c r="Z245" s="39" t="n">
        <v>8</v>
      </c>
      <c r="AA245" s="39" t="n">
        <v>8</v>
      </c>
      <c r="AB245" s="39" t="n">
        <v>8</v>
      </c>
      <c r="AC245" s="39" t="n">
        <v>8</v>
      </c>
      <c r="AD245" s="39" t="n">
        <v>0</v>
      </c>
      <c r="AE245" s="39" t="n">
        <v>0</v>
      </c>
      <c r="AF245" s="39" t="n">
        <v>0</v>
      </c>
      <c r="AG245" s="39" t="n">
        <v>0</v>
      </c>
      <c r="AH245" s="39" t="n">
        <v>0</v>
      </c>
      <c r="AI245" s="39" t="n">
        <v>0</v>
      </c>
      <c r="AJ245" s="39" t="n">
        <v>0</v>
      </c>
      <c r="AK245" s="39" t="n">
        <v>0</v>
      </c>
      <c r="AL245" s="39" t="n">
        <v>0</v>
      </c>
      <c r="AM245" s="39">
        <f>COUNT(IF(SUM(H240,H242,H238,H243,H244,H241,H239)&gt;0,1,"FALSE"),IF(SUM(I243,I240,I241,I242,I239,I238,I244)&gt;0,1,"FALSE"),IF(SUM(J244,J240,J241,J243,J242,J238,J239)&gt;0,1,"FALSE"),IF(SUM(K241,K243,K238,K240,K244,K242,K239)&gt;0,1,"FALSE"),IF(SUM(L244,L239,L243,L240,L238,L242,L241)&gt;0,1,"FALSE"),IF(SUM(M238,M242,M241,M244,M240,M243,M239)&gt;0,1,"FALSE"),IF(SUM(N242,N241,N240,N238,N243,N244,N239)&gt;0,1,"FALSE"),IF(SUM(O243,O239,O242,O238,O244,O240,O241)&gt;0,1,"FALSE"),IF(SUM(P241,P242,P238,P240,P243,P244,P239)&gt;0,1,"FALSE"),IF(SUM(Q243,Q239,Q244,Q241,Q238,Q242,Q240)&gt;0,1,"FALSE"),IF(SUM(R238,R240,R239,R244,R241,R242,R243)&gt;0,1,"FALSE"),IF(SUM(S242,S238,S243,S240,S239,S244,S241)&gt;0,1,"FALSE"),IF(SUM(T242,T244,T240,T238,T239,T243,T241)&gt;0,1,"FALSE"),IF(SUM(U238,U239,U241,U244,U242,U243,U240)&gt;0,1,"FALSE"),IF(SUM(V241,V240,V238,V239,V244,V243,V242)&gt;0,1,"FALSE"),IF(SUM(W242,W240,W241,W238,W244,W243,W239)&gt;0,1,"FALSE"),IF(SUM(X244,X242,X241,X238,X239,X240,X243)&gt;0,1,"FALSE"),IF(SUM(Y240,Y241,Y242,Y244,Y238,Y239,Y243)&gt;0,1,"FALSE"),IF(SUM(Z238,Z243,Z244,Z242,Z240,Z241,Z239)&gt;0,1,"FALSE"),IF(SUM(AA240,AA244,AA238,AA243,AA241,AA239,AA242)&gt;0,1,"FALSE"),IF(SUM(AB240,AB244,AB241,AB239,AB243,AB238,AB242)&gt;0,1,"FALSE"),IF(SUM(AC239,AC241,AC240,AC243,AC244,AC238,AC242)&gt;0,1,"FALSE"),IF(SUM(AD241,AD239,AD242,AD240,AD238,AD244,AD243)&gt;0,1,"FALSE"),IF(SUM(AE242,AE240,AE239,AE241,AE243,AE244,AE238)&gt;0,1,"FALSE"),IF(SUM(AF238)&gt;0,1,"FALSE"),IF(SUM(AG238)&gt;0,1,"FALSE"),IF(SUM(AH238)&gt;0,1,"FALSE"),IF(SUM(AI238)&gt;0,1,"FALSE"),IF(SUM(AJ238)&gt;0,1,"FALSE"),IF(SUM(AK238)&gt;0,1,"FALSE"),IF(SUM(AL238)&gt;0,1,"FALSE"))</f>
        <v/>
      </c>
      <c r="AN245" s="39" t="n"/>
      <c r="AO245" s="39">
        <f>MAX(AO238:AO244)</f>
        <v/>
      </c>
      <c r="AP245" s="39">
        <f>MAX(AP238:AP244)</f>
        <v/>
      </c>
      <c r="AQ245" s="39">
        <f>MAX(AQ238:AQ244)</f>
        <v/>
      </c>
      <c r="AR245" s="39">
        <f>MAX(AR238:AR244)</f>
        <v/>
      </c>
      <c r="AS245" s="39">
        <f>SUM(AS238:AS244)</f>
        <v/>
      </c>
      <c r="AT245" s="39">
        <f>SUM(AT238:AT244)</f>
        <v/>
      </c>
      <c r="AU245" s="39">
        <f>SUM(AU238:AU244)</f>
        <v/>
      </c>
      <c r="AV245" s="39">
        <f>SUM(AV238:AV244)</f>
        <v/>
      </c>
      <c r="AW245" s="39">
        <f>SUM(AW238:AW244)</f>
        <v/>
      </c>
    </row>
    <row r="246" spans="1:49">
      <c r="A246" s="37" t="n">
        <v>240</v>
      </c>
      <c r="B246" s="37" t="s">
        <v>161</v>
      </c>
      <c r="C246" s="37" t="s">
        <v>152</v>
      </c>
      <c r="D246" s="37" t="s">
        <v>72</v>
      </c>
      <c r="E246" s="37" t="s">
        <v>43</v>
      </c>
      <c r="F246" s="37" t="s">
        <v>32</v>
      </c>
      <c r="G246" s="37" t="n"/>
      <c r="H246" s="37" t="n">
        <v>8</v>
      </c>
      <c r="I246" s="37" t="s">
        <v>7</v>
      </c>
      <c r="J246" s="37" t="s">
        <v>7</v>
      </c>
      <c r="K246" s="37" t="n">
        <v>8</v>
      </c>
      <c r="L246" s="37" t="n">
        <v>8</v>
      </c>
      <c r="M246" s="37" t="n">
        <v>8</v>
      </c>
      <c r="N246" s="37" t="n">
        <v>7</v>
      </c>
      <c r="O246" s="37" t="s">
        <v>7</v>
      </c>
      <c r="P246" s="37" t="s">
        <v>7</v>
      </c>
      <c r="Q246" s="37" t="s">
        <v>7</v>
      </c>
      <c r="R246" s="37" t="n"/>
      <c r="S246" s="37" t="n">
        <v>8</v>
      </c>
      <c r="T246" s="37" t="n">
        <v>8</v>
      </c>
      <c r="U246" s="37" t="n">
        <v>8</v>
      </c>
      <c r="V246" s="37" t="n">
        <v>1.73333</v>
      </c>
      <c r="W246" s="37" t="s">
        <v>7</v>
      </c>
      <c r="X246" s="37" t="s">
        <v>7</v>
      </c>
      <c r="Y246" s="37" t="n">
        <v>8</v>
      </c>
      <c r="Z246" s="37" t="n">
        <v>8</v>
      </c>
      <c r="AA246" s="37" t="n">
        <v>8</v>
      </c>
      <c r="AB246" s="37" t="n">
        <v>8</v>
      </c>
      <c r="AC246" s="37" t="n">
        <v>8</v>
      </c>
      <c r="AD246" s="37" t="s">
        <v>7</v>
      </c>
      <c r="AE246" s="37" t="s">
        <v>7</v>
      </c>
      <c r="AF246" s="37" t="n">
        <v>8</v>
      </c>
      <c r="AG246" s="37" t="n">
        <v>8</v>
      </c>
      <c r="AH246" s="37" t="n">
        <v>8</v>
      </c>
      <c r="AI246" s="37" t="n">
        <v>8</v>
      </c>
      <c r="AJ246" s="37" t="n">
        <v>8</v>
      </c>
      <c r="AK246" s="37" t="s">
        <v>7</v>
      </c>
      <c r="AL246" s="37" t="s">
        <v>7</v>
      </c>
      <c r="AM246" s="38">
        <f>COUNT(H246:AL246)</f>
        <v/>
      </c>
      <c r="AN246" s="37" t="n"/>
      <c r="AO246" s="38">
        <f>COUNTIF(H246:AL246,"О")</f>
        <v/>
      </c>
      <c r="AP246" s="38">
        <f>COUNTIF(H246:AL246,"От")</f>
        <v/>
      </c>
      <c r="AQ246" s="38">
        <f>COUNTIF(H246:AL246,"Б")</f>
        <v/>
      </c>
      <c r="AR246" s="38">
        <f>COUNTIF(H246:AL246,"Н")</f>
        <v/>
      </c>
      <c r="AS246" s="37" t="n"/>
      <c r="AT246" s="38">
        <f>SUM(H246:AL246)</f>
        <v/>
      </c>
      <c r="AU246" s="37" t="n"/>
      <c r="AV246" s="38">
        <f>SUM(I246,J246,O246,P246,Q246,W246,X246,AD246,AE246,AK246,AL246)</f>
        <v/>
      </c>
      <c r="AW246" s="37" t="n"/>
    </row>
    <row r="247" spans="1:49">
      <c r="A247" s="37" t="n">
        <v>241</v>
      </c>
      <c r="B247" s="37" t="s">
        <v>161</v>
      </c>
      <c r="C247" s="37" t="s">
        <v>152</v>
      </c>
      <c r="D247" s="37" t="s">
        <v>72</v>
      </c>
      <c r="E247" s="37" t="s">
        <v>156</v>
      </c>
      <c r="F247" s="37" t="s">
        <v>32</v>
      </c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  <c r="Z247" s="37" t="n"/>
      <c r="AA247" s="37" t="n"/>
      <c r="AB247" s="37" t="n"/>
      <c r="AC247" s="37" t="n"/>
      <c r="AD247" s="37" t="n"/>
      <c r="AE247" s="37" t="n"/>
      <c r="AF247" s="37" t="n"/>
      <c r="AG247" s="37" t="n"/>
      <c r="AH247" s="37" t="n"/>
      <c r="AI247" s="37" t="n"/>
      <c r="AJ247" s="37" t="n"/>
      <c r="AK247" s="37" t="n"/>
      <c r="AL247" s="37" t="n"/>
      <c r="AM247" s="38">
        <f>COUNT(H247:AL247)</f>
        <v/>
      </c>
      <c r="AN247" s="37" t="n"/>
      <c r="AO247" s="37" t="n"/>
      <c r="AP247" s="37" t="n"/>
      <c r="AQ247" s="37" t="n"/>
      <c r="AR247" s="37" t="n"/>
      <c r="AS247" s="37" t="n"/>
      <c r="AT247" s="38">
        <f>SUM(H247:AL247)</f>
        <v/>
      </c>
      <c r="AU247" s="37" t="n"/>
      <c r="AV247" s="38">
        <f>SUM(I247,J247,O247,P247,Q247,W247,X247,AD247,AE247,AK247,AL247)</f>
        <v/>
      </c>
      <c r="AW247" s="37" t="n"/>
    </row>
    <row r="248" spans="1:49">
      <c r="A248" s="37" t="n">
        <v>242</v>
      </c>
      <c r="B248" s="37" t="s">
        <v>161</v>
      </c>
      <c r="C248" s="37" t="s">
        <v>152</v>
      </c>
      <c r="D248" s="37" t="s">
        <v>72</v>
      </c>
      <c r="E248" s="37" t="s">
        <v>158</v>
      </c>
      <c r="F248" s="37" t="s">
        <v>32</v>
      </c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  <c r="Z248" s="37" t="n"/>
      <c r="AA248" s="37" t="n"/>
      <c r="AB248" s="37" t="n"/>
      <c r="AC248" s="37" t="n"/>
      <c r="AD248" s="37" t="n"/>
      <c r="AE248" s="37" t="n"/>
      <c r="AF248" s="37" t="n"/>
      <c r="AG248" s="37" t="n"/>
      <c r="AH248" s="37" t="n"/>
      <c r="AI248" s="37" t="n"/>
      <c r="AJ248" s="37" t="n"/>
      <c r="AK248" s="37" t="n"/>
      <c r="AL248" s="37" t="n"/>
      <c r="AM248" s="38">
        <f>COUNT(H248:AL248)</f>
        <v/>
      </c>
      <c r="AN248" s="37" t="n"/>
      <c r="AO248" s="37" t="n"/>
      <c r="AP248" s="37" t="n"/>
      <c r="AQ248" s="37" t="n"/>
      <c r="AR248" s="37" t="n"/>
      <c r="AS248" s="37" t="n"/>
      <c r="AT248" s="38">
        <f>SUM(H248:AL248)</f>
        <v/>
      </c>
      <c r="AU248" s="37" t="n"/>
      <c r="AV248" s="38">
        <f>SUM(I248,J248,O248,P248,Q248,W248,X248,AD248,AE248,AK248,AL248)</f>
        <v/>
      </c>
      <c r="AW248" s="37" t="n"/>
    </row>
    <row r="249" spans="1:49" ht="15.75" customHeight="1" s="55">
      <c r="A249" s="37" t="n">
        <v>243</v>
      </c>
      <c r="B249" s="37" t="s">
        <v>161</v>
      </c>
      <c r="C249" s="37" t="s">
        <v>152</v>
      </c>
      <c r="D249" s="37" t="s">
        <v>72</v>
      </c>
      <c r="E249" s="37" t="s">
        <v>155</v>
      </c>
      <c r="F249" s="37" t="s">
        <v>32</v>
      </c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40" t="n">
        <v>6.26667</v>
      </c>
      <c r="W249" s="37" t="n"/>
      <c r="X249" s="37" t="n"/>
      <c r="Y249" s="37" t="n"/>
      <c r="Z249" s="37" t="n"/>
      <c r="AA249" s="37" t="n"/>
      <c r="AB249" s="37" t="n"/>
      <c r="AC249" s="37" t="n"/>
      <c r="AD249" s="37" t="n"/>
      <c r="AE249" s="37" t="n"/>
      <c r="AF249" s="37" t="n"/>
      <c r="AG249" s="37" t="n"/>
      <c r="AH249" s="37" t="n"/>
      <c r="AI249" s="37" t="n"/>
      <c r="AJ249" s="37" t="n"/>
      <c r="AK249" s="37" t="n"/>
      <c r="AL249" s="37" t="n"/>
      <c r="AM249" s="38">
        <f>COUNT(H249:AL249)</f>
        <v/>
      </c>
      <c r="AN249" s="37" t="n"/>
      <c r="AO249" s="37" t="n"/>
      <c r="AP249" s="37" t="n"/>
      <c r="AQ249" s="37" t="n"/>
      <c r="AR249" s="37" t="n"/>
      <c r="AS249" s="37" t="n"/>
      <c r="AT249" s="38">
        <f>SUM(H249:AL249)</f>
        <v/>
      </c>
      <c r="AU249" s="37" t="n"/>
      <c r="AV249" s="38">
        <f>SUM(I249,J249,O249,P249,Q249,W249,X249,AD249,AE249,AK249,AL249)</f>
        <v/>
      </c>
      <c r="AW249" s="37" t="n"/>
    </row>
    <row r="250" spans="1:49">
      <c r="A250" s="37" t="n">
        <v>244</v>
      </c>
      <c r="B250" s="37" t="s">
        <v>161</v>
      </c>
      <c r="C250" s="37" t="s">
        <v>152</v>
      </c>
      <c r="D250" s="37" t="s">
        <v>72</v>
      </c>
      <c r="E250" s="37" t="s">
        <v>153</v>
      </c>
      <c r="F250" s="37" t="s">
        <v>32</v>
      </c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  <c r="Z250" s="37" t="n"/>
      <c r="AA250" s="37" t="n"/>
      <c r="AB250" s="37" t="n"/>
      <c r="AC250" s="37" t="n"/>
      <c r="AD250" s="37" t="n"/>
      <c r="AE250" s="37" t="n"/>
      <c r="AF250" s="37" t="n"/>
      <c r="AG250" s="37" t="n"/>
      <c r="AH250" s="37" t="n"/>
      <c r="AI250" s="37" t="n"/>
      <c r="AJ250" s="37" t="n"/>
      <c r="AK250" s="37" t="n"/>
      <c r="AL250" s="37" t="n"/>
      <c r="AM250" s="38">
        <f>COUNT(H250:AL250)</f>
        <v/>
      </c>
      <c r="AN250" s="37" t="n"/>
      <c r="AO250" s="37" t="n"/>
      <c r="AP250" s="37" t="n"/>
      <c r="AQ250" s="37" t="n"/>
      <c r="AR250" s="37" t="n"/>
      <c r="AS250" s="37" t="n"/>
      <c r="AT250" s="38">
        <f>SUM(H250:AL250)</f>
        <v/>
      </c>
      <c r="AU250" s="37" t="n"/>
      <c r="AV250" s="38">
        <f>SUM(I250,J250,O250,P250,Q250,W250,X250,AD250,AE250,AK250,AL250)</f>
        <v/>
      </c>
      <c r="AW250" s="37" t="n"/>
    </row>
    <row r="251" spans="1:49">
      <c r="A251" s="37" t="n">
        <v>245</v>
      </c>
      <c r="B251" s="37" t="s">
        <v>161</v>
      </c>
      <c r="C251" s="37" t="s">
        <v>152</v>
      </c>
      <c r="D251" s="37" t="s">
        <v>72</v>
      </c>
      <c r="E251" s="37" t="s">
        <v>154</v>
      </c>
      <c r="F251" s="37" t="s">
        <v>32</v>
      </c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  <c r="Z251" s="37" t="n"/>
      <c r="AA251" s="37" t="n"/>
      <c r="AB251" s="37" t="n"/>
      <c r="AC251" s="37" t="n"/>
      <c r="AD251" s="37" t="n"/>
      <c r="AE251" s="37" t="n"/>
      <c r="AF251" s="37" t="n"/>
      <c r="AG251" s="37" t="n"/>
      <c r="AH251" s="37" t="n"/>
      <c r="AI251" s="37" t="n"/>
      <c r="AJ251" s="37" t="n"/>
      <c r="AK251" s="37" t="n"/>
      <c r="AL251" s="37" t="n"/>
      <c r="AM251" s="38">
        <f>COUNT(H251:AL251)</f>
        <v/>
      </c>
      <c r="AN251" s="37" t="n"/>
      <c r="AO251" s="37" t="n"/>
      <c r="AP251" s="37" t="n"/>
      <c r="AQ251" s="37" t="n"/>
      <c r="AR251" s="37" t="n"/>
      <c r="AS251" s="37" t="n"/>
      <c r="AT251" s="38">
        <f>SUM(H251:AL251)</f>
        <v/>
      </c>
      <c r="AU251" s="37" t="n"/>
      <c r="AV251" s="38">
        <f>SUM(I251,J251,O251,P251,Q251,W251,X251,AD251,AE251,AK251,AL251)</f>
        <v/>
      </c>
      <c r="AW251" s="37" t="n"/>
    </row>
    <row r="252" spans="1:49" ht="15.75" customHeight="1" s="55">
      <c r="A252" s="37" t="n">
        <v>246</v>
      </c>
      <c r="B252" s="37" t="s">
        <v>161</v>
      </c>
      <c r="C252" s="37" t="s">
        <v>152</v>
      </c>
      <c r="D252" s="37" t="s">
        <v>72</v>
      </c>
      <c r="E252" s="37" t="s">
        <v>135</v>
      </c>
      <c r="F252" s="37" t="s">
        <v>32</v>
      </c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40" t="n">
        <v>8</v>
      </c>
      <c r="S252" s="37" t="n"/>
      <c r="T252" s="37" t="n"/>
      <c r="U252" s="37" t="n"/>
      <c r="V252" s="37" t="n"/>
      <c r="W252" s="37" t="n"/>
      <c r="X252" s="37" t="n"/>
      <c r="Y252" s="37" t="n"/>
      <c r="Z252" s="37" t="n"/>
      <c r="AA252" s="37" t="n"/>
      <c r="AB252" s="37" t="n"/>
      <c r="AC252" s="37" t="n"/>
      <c r="AD252" s="37" t="n"/>
      <c r="AE252" s="37" t="n"/>
      <c r="AF252" s="37" t="n"/>
      <c r="AG252" s="37" t="n"/>
      <c r="AH252" s="37" t="n"/>
      <c r="AI252" s="37" t="n"/>
      <c r="AJ252" s="37" t="n"/>
      <c r="AK252" s="37" t="n"/>
      <c r="AL252" s="37" t="n"/>
      <c r="AM252" s="38">
        <f>COUNT(H252:AL252)</f>
        <v/>
      </c>
      <c r="AN252" s="37" t="n"/>
      <c r="AO252" s="37" t="n"/>
      <c r="AP252" s="37" t="n"/>
      <c r="AQ252" s="37" t="n"/>
      <c r="AR252" s="37" t="n"/>
      <c r="AS252" s="37" t="n"/>
      <c r="AT252" s="38">
        <f>SUM(H252:AL252)</f>
        <v/>
      </c>
      <c r="AU252" s="37" t="n"/>
      <c r="AV252" s="38">
        <f>SUM(I252,J252,O252,P252,Q252,W252,X252,AD252,AE252,AK252,AL252)</f>
        <v/>
      </c>
      <c r="AW252" s="37" t="n"/>
    </row>
    <row r="253" spans="1:49">
      <c r="A253" s="39" t="n">
        <v>247</v>
      </c>
      <c r="B253" s="39" t="s">
        <v>161</v>
      </c>
      <c r="C253" s="39" t="s">
        <v>152</v>
      </c>
      <c r="D253" s="39" t="s">
        <v>72</v>
      </c>
      <c r="E253" s="39" t="s">
        <v>33</v>
      </c>
      <c r="F253" s="39" t="n"/>
      <c r="G253" s="39" t="n"/>
      <c r="H253" s="39" t="n">
        <v>8</v>
      </c>
      <c r="I253" s="39" t="n">
        <v>0</v>
      </c>
      <c r="J253" s="39" t="n">
        <v>0</v>
      </c>
      <c r="K253" s="39" t="n">
        <v>8</v>
      </c>
      <c r="L253" s="39" t="n">
        <v>8</v>
      </c>
      <c r="M253" s="39" t="n">
        <v>8</v>
      </c>
      <c r="N253" s="39" t="n">
        <v>7</v>
      </c>
      <c r="O253" s="39" t="n">
        <v>0</v>
      </c>
      <c r="P253" s="39" t="n">
        <v>0</v>
      </c>
      <c r="Q253" s="39" t="n">
        <v>0</v>
      </c>
      <c r="R253" s="39" t="n">
        <v>8</v>
      </c>
      <c r="S253" s="39" t="n">
        <v>8</v>
      </c>
      <c r="T253" s="39" t="n">
        <v>8</v>
      </c>
      <c r="U253" s="39" t="n">
        <v>8</v>
      </c>
      <c r="V253" s="39" t="n">
        <v>8</v>
      </c>
      <c r="W253" s="39" t="n">
        <v>0</v>
      </c>
      <c r="X253" s="39" t="n">
        <v>0</v>
      </c>
      <c r="Y253" s="39" t="n">
        <v>8</v>
      </c>
      <c r="Z253" s="39" t="n">
        <v>8</v>
      </c>
      <c r="AA253" s="39" t="n">
        <v>8</v>
      </c>
      <c r="AB253" s="39" t="n">
        <v>8</v>
      </c>
      <c r="AC253" s="39" t="n">
        <v>8</v>
      </c>
      <c r="AD253" s="39" t="n">
        <v>0</v>
      </c>
      <c r="AE253" s="39" t="n">
        <v>0</v>
      </c>
      <c r="AF253" s="39" t="n">
        <v>8</v>
      </c>
      <c r="AG253" s="39" t="n">
        <v>8</v>
      </c>
      <c r="AH253" s="39" t="n">
        <v>8</v>
      </c>
      <c r="AI253" s="39" t="n">
        <v>8</v>
      </c>
      <c r="AJ253" s="39" t="n">
        <v>8</v>
      </c>
      <c r="AK253" s="39" t="n">
        <v>0</v>
      </c>
      <c r="AL253" s="39" t="n">
        <v>0</v>
      </c>
      <c r="AM253" s="39">
        <f>COUNT(IF(SUM(H249,H252,H246,H251,H248,H247,H250)&gt;0,1,"FALSE"),IF(SUM(I252,I251,I247,I248,I246,I249,I250)&gt;0,1,"FALSE"),IF(SUM(J252,J247,J251,J248,J246,J250,J249)&gt;0,1,"FALSE"),IF(SUM(K247,K249,K246,K250,K248,K252,K251)&gt;0,1,"FALSE"),IF(SUM(L247,L250,L249,L252,L248,L251,L246)&gt;0,1,"FALSE"),IF(SUM(M250,M251,M249,M246,M252,M247,M248)&gt;0,1,"FALSE"),IF(SUM(N246,N251,N250,N252,N247,N249,N248)&gt;0,1,"FALSE"),IF(SUM(O252,O247,O246,O251,O249,O248,O250)&gt;0,1,"FALSE"),IF(SUM(P246,P250,P252,P251,P249,P247,P248)&gt;0,1,"FALSE"),IF(SUM(Q248,Q247,Q249,Q252,Q246,Q250,Q251)&gt;0,1,"FALSE"),IF(SUM(R246,R250,R249,R251,R252,R248,R247)&gt;0,1,"FALSE"),IF(SUM(S248,S252,S249,S251,S250,S247,S246)&gt;0,1,"FALSE"),IF(SUM(T246,T252,T248,T247,T251,T250,T249)&gt;0,1,"FALSE"),IF(SUM(U246,U251,U247,U249,U248,U252,U250)&gt;0,1,"FALSE"),IF(SUM(V250,V246,V252,V249,V248,V247,V251)&gt;0,1,"FALSE"),IF(SUM(W246,W251,W248,W250,W249,W252,W247)&gt;0,1,"FALSE"),IF(SUM(X249,X248,X247,X252,X251,X250,X246)&gt;0,1,"FALSE"),IF(SUM(Y252,Y250,Y248,Y247,Y246,Y251,Y249)&gt;0,1,"FALSE"),IF(SUM(Z247,Z249,Z246,Z250,Z252,Z251,Z248)&gt;0,1,"FALSE"),IF(SUM(AA247,AA248,AA251,AA252,AA249,AA250,AA246)&gt;0,1,"FALSE"),IF(SUM(AB246,AB247,AB250,AB251,AB249,AB248,AB252)&gt;0,1,"FALSE"),IF(SUM(AC249,AC247,AC250,AC251,AC246,AC248,AC252)&gt;0,1,"FALSE"),IF(SUM(AD247,AD249,AD251,AD252,AD246,AD248,AD250)&gt;0,1,"FALSE"),IF(SUM(AE250,AE246,AE252,AE248,AE249,AE251,AE247)&gt;0,1,"FALSE"),IF(SUM(AF246,AF247,AF248,AF249,AF250,AF252,AF251)&gt;0,1,"FALSE"),IF(SUM(AG246,AG247,AG252,AG249,AG251,AG250,AG248)&gt;0,1,"FALSE"),IF(SUM(AH249,AH250,AH248,AH252,AH251,AH246,AH247)&gt;0,1,"FALSE"),IF(SUM(AI246,AI252,AI247,AI249,AI250,AI251,AI248)&gt;0,1,"FALSE"),IF(SUM(AJ247,AJ251,AJ248,AJ246,AJ249,AJ252,AJ250)&gt;0,1,"FALSE"),IF(SUM(AK246,AK252,AK247,AK251,AK250,AK249,AK248)&gt;0,1,"FALSE"),IF(SUM(AL252,AL249,AL250,AL248,AL246,AL251,AL247)&gt;0,1,"FALSE"))</f>
        <v/>
      </c>
      <c r="AN253" s="39" t="n"/>
      <c r="AO253" s="39">
        <f>MAX(AO246:AO252)</f>
        <v/>
      </c>
      <c r="AP253" s="39">
        <f>MAX(AP246:AP252)</f>
        <v/>
      </c>
      <c r="AQ253" s="39">
        <f>MAX(AQ246:AQ252)</f>
        <v/>
      </c>
      <c r="AR253" s="39">
        <f>MAX(AR246:AR252)</f>
        <v/>
      </c>
      <c r="AS253" s="39">
        <f>SUM(AS246:AS252)</f>
        <v/>
      </c>
      <c r="AT253" s="39">
        <f>SUM(AT246:AT252)</f>
        <v/>
      </c>
      <c r="AU253" s="39">
        <f>SUM(AU246:AU252)</f>
        <v/>
      </c>
      <c r="AV253" s="39">
        <f>SUM(AV246:AV252)</f>
        <v/>
      </c>
      <c r="AW253" s="39">
        <f>SUM(AW246:AW252)</f>
        <v/>
      </c>
    </row>
    <row r="254" spans="1:49">
      <c r="A254" s="37" t="n">
        <v>248</v>
      </c>
      <c r="B254" s="37" t="s">
        <v>162</v>
      </c>
      <c r="C254" s="37" t="s">
        <v>152</v>
      </c>
      <c r="D254" s="37" t="s">
        <v>163</v>
      </c>
      <c r="E254" s="37" t="s">
        <v>43</v>
      </c>
      <c r="F254" s="37" t="s">
        <v>32</v>
      </c>
      <c r="G254" s="37" t="n"/>
      <c r="H254" s="37" t="n"/>
      <c r="I254" s="37" t="s">
        <v>7</v>
      </c>
      <c r="J254" s="37" t="s">
        <v>7</v>
      </c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  <c r="Z254" s="37" t="n"/>
      <c r="AA254" s="37" t="n"/>
      <c r="AB254" s="37" t="n"/>
      <c r="AC254" s="37" t="n"/>
      <c r="AD254" s="37" t="n"/>
      <c r="AE254" s="37" t="n"/>
      <c r="AF254" s="37" t="n"/>
      <c r="AG254" s="37" t="n"/>
      <c r="AH254" s="37" t="n"/>
      <c r="AI254" s="37" t="n"/>
      <c r="AJ254" s="37" t="n"/>
      <c r="AK254" s="37" t="n"/>
      <c r="AL254" s="37" t="n"/>
      <c r="AM254" s="38">
        <f>COUNT(H254:AL254)</f>
        <v/>
      </c>
      <c r="AN254" s="37" t="n"/>
      <c r="AO254" s="38">
        <f>COUNTIF(H254:AL254,"О")</f>
        <v/>
      </c>
      <c r="AP254" s="38">
        <f>COUNTIF(H254:AL254,"От")</f>
        <v/>
      </c>
      <c r="AQ254" s="38">
        <f>COUNTIF(H254:AL254,"Б")</f>
        <v/>
      </c>
      <c r="AR254" s="38">
        <f>COUNTIF(H254:AL254,"Н")</f>
        <v/>
      </c>
      <c r="AS254" s="37" t="n"/>
      <c r="AT254" s="38">
        <f>SUM(H254:AL254)</f>
        <v/>
      </c>
      <c r="AU254" s="37" t="n"/>
      <c r="AV254" s="38">
        <f>SUM(I254,J254,O254,P254,Q254,W254,X254,AD254,AE254,AK254,AL254)</f>
        <v/>
      </c>
      <c r="AW254" s="37" t="n"/>
    </row>
    <row r="255" spans="1:49">
      <c r="A255" s="37" t="n">
        <v>249</v>
      </c>
      <c r="B255" s="37" t="s">
        <v>162</v>
      </c>
      <c r="C255" s="37" t="s">
        <v>152</v>
      </c>
      <c r="D255" s="37" t="s">
        <v>163</v>
      </c>
      <c r="E255" s="37" t="s">
        <v>156</v>
      </c>
      <c r="F255" s="37" t="s">
        <v>32</v>
      </c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  <c r="Z255" s="37" t="n"/>
      <c r="AA255" s="37" t="n"/>
      <c r="AB255" s="37" t="n"/>
      <c r="AC255" s="37" t="n"/>
      <c r="AD255" s="37" t="n"/>
      <c r="AE255" s="37" t="n"/>
      <c r="AF255" s="37" t="n"/>
      <c r="AG255" s="37" t="n"/>
      <c r="AH255" s="37" t="n"/>
      <c r="AI255" s="37" t="n"/>
      <c r="AJ255" s="37" t="n"/>
      <c r="AK255" s="37" t="n"/>
      <c r="AL255" s="37" t="n"/>
      <c r="AM255" s="38">
        <f>COUNT(H255:AL255)</f>
        <v/>
      </c>
      <c r="AN255" s="37" t="n"/>
      <c r="AO255" s="37" t="n"/>
      <c r="AP255" s="37" t="n"/>
      <c r="AQ255" s="37" t="n"/>
      <c r="AR255" s="37" t="n"/>
      <c r="AS255" s="37" t="n"/>
      <c r="AT255" s="38">
        <f>SUM(H255:AL255)</f>
        <v/>
      </c>
      <c r="AU255" s="37" t="n"/>
      <c r="AV255" s="38">
        <f>SUM(I255,J255,O255,P255,Q255,W255,X255,AD255,AE255,AK255,AL255)</f>
        <v/>
      </c>
      <c r="AW255" s="37" t="n"/>
    </row>
    <row r="256" spans="1:49">
      <c r="A256" s="37" t="n">
        <v>250</v>
      </c>
      <c r="B256" s="37" t="s">
        <v>162</v>
      </c>
      <c r="C256" s="37" t="s">
        <v>152</v>
      </c>
      <c r="D256" s="37" t="s">
        <v>163</v>
      </c>
      <c r="E256" s="37" t="s">
        <v>158</v>
      </c>
      <c r="F256" s="37" t="s">
        <v>32</v>
      </c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  <c r="Z256" s="37" t="n"/>
      <c r="AA256" s="37" t="n"/>
      <c r="AB256" s="37" t="n"/>
      <c r="AC256" s="37" t="n"/>
      <c r="AD256" s="37" t="n"/>
      <c r="AE256" s="37" t="n"/>
      <c r="AF256" s="37" t="n"/>
      <c r="AG256" s="37" t="n"/>
      <c r="AH256" s="37" t="n"/>
      <c r="AI256" s="37" t="n"/>
      <c r="AJ256" s="37" t="n"/>
      <c r="AK256" s="37" t="n"/>
      <c r="AL256" s="37" t="n"/>
      <c r="AM256" s="38">
        <f>COUNT(H256:AL256)</f>
        <v/>
      </c>
      <c r="AN256" s="37" t="n"/>
      <c r="AO256" s="37" t="n"/>
      <c r="AP256" s="37" t="n"/>
      <c r="AQ256" s="37" t="n"/>
      <c r="AR256" s="37" t="n"/>
      <c r="AS256" s="37" t="n"/>
      <c r="AT256" s="38">
        <f>SUM(H256:AL256)</f>
        <v/>
      </c>
      <c r="AU256" s="37" t="n"/>
      <c r="AV256" s="38">
        <f>SUM(I256,J256,O256,P256,Q256,W256,X256,AD256,AE256,AK256,AL256)</f>
        <v/>
      </c>
      <c r="AW256" s="37" t="n"/>
    </row>
    <row r="257" spans="1:49">
      <c r="A257" s="37" t="n">
        <v>251</v>
      </c>
      <c r="B257" s="37" t="s">
        <v>162</v>
      </c>
      <c r="C257" s="37" t="s">
        <v>152</v>
      </c>
      <c r="D257" s="37" t="s">
        <v>163</v>
      </c>
      <c r="E257" s="37" t="s">
        <v>155</v>
      </c>
      <c r="F257" s="37" t="s">
        <v>32</v>
      </c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  <c r="Z257" s="37" t="n"/>
      <c r="AA257" s="37" t="n"/>
      <c r="AB257" s="37" t="n"/>
      <c r="AC257" s="37" t="n"/>
      <c r="AD257" s="37" t="n"/>
      <c r="AE257" s="37" t="n"/>
      <c r="AF257" s="37" t="n"/>
      <c r="AG257" s="37" t="n"/>
      <c r="AH257" s="37" t="n"/>
      <c r="AI257" s="37" t="n"/>
      <c r="AJ257" s="37" t="n"/>
      <c r="AK257" s="37" t="n"/>
      <c r="AL257" s="37" t="n"/>
      <c r="AM257" s="38">
        <f>COUNT(H257:AL257)</f>
        <v/>
      </c>
      <c r="AN257" s="37" t="n"/>
      <c r="AO257" s="37" t="n"/>
      <c r="AP257" s="37" t="n"/>
      <c r="AQ257" s="37" t="n"/>
      <c r="AR257" s="37" t="n"/>
      <c r="AS257" s="37" t="n"/>
      <c r="AT257" s="38">
        <f>SUM(H257:AL257)</f>
        <v/>
      </c>
      <c r="AU257" s="37" t="n"/>
      <c r="AV257" s="38">
        <f>SUM(I257,J257,O257,P257,Q257,W257,X257,AD257,AE257,AK257,AL257)</f>
        <v/>
      </c>
      <c r="AW257" s="37" t="n"/>
    </row>
    <row r="258" spans="1:49">
      <c r="A258" s="37" t="n">
        <v>252</v>
      </c>
      <c r="B258" s="37" t="s">
        <v>162</v>
      </c>
      <c r="C258" s="37" t="s">
        <v>152</v>
      </c>
      <c r="D258" s="37" t="s">
        <v>163</v>
      </c>
      <c r="E258" s="37" t="s">
        <v>153</v>
      </c>
      <c r="F258" s="37" t="s">
        <v>32</v>
      </c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  <c r="Z258" s="37" t="n"/>
      <c r="AA258" s="37" t="n"/>
      <c r="AB258" s="37" t="n"/>
      <c r="AC258" s="37" t="n"/>
      <c r="AD258" s="37" t="n"/>
      <c r="AE258" s="37" t="n"/>
      <c r="AF258" s="37" t="n"/>
      <c r="AG258" s="37" t="n"/>
      <c r="AH258" s="37" t="n"/>
      <c r="AI258" s="37" t="n"/>
      <c r="AJ258" s="37" t="n"/>
      <c r="AK258" s="37" t="n"/>
      <c r="AL258" s="37" t="n"/>
      <c r="AM258" s="38">
        <f>COUNT(H258:AL258)</f>
        <v/>
      </c>
      <c r="AN258" s="37" t="n"/>
      <c r="AO258" s="37" t="n"/>
      <c r="AP258" s="37" t="n"/>
      <c r="AQ258" s="37" t="n"/>
      <c r="AR258" s="37" t="n"/>
      <c r="AS258" s="37" t="n"/>
      <c r="AT258" s="38">
        <f>SUM(H258:AL258)</f>
        <v/>
      </c>
      <c r="AU258" s="37" t="n"/>
      <c r="AV258" s="38">
        <f>SUM(I258,J258,O258,P258,Q258,W258,X258,AD258,AE258,AK258,AL258)</f>
        <v/>
      </c>
      <c r="AW258" s="37" t="n"/>
    </row>
    <row r="259" spans="1:49">
      <c r="A259" s="37" t="n">
        <v>253</v>
      </c>
      <c r="B259" s="37" t="s">
        <v>162</v>
      </c>
      <c r="C259" s="37" t="s">
        <v>152</v>
      </c>
      <c r="D259" s="37" t="s">
        <v>163</v>
      </c>
      <c r="E259" s="37" t="s">
        <v>154</v>
      </c>
      <c r="F259" s="37" t="s">
        <v>32</v>
      </c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  <c r="Z259" s="37" t="n"/>
      <c r="AA259" s="37" t="n"/>
      <c r="AB259" s="37" t="n"/>
      <c r="AC259" s="37" t="n"/>
      <c r="AD259" s="37" t="n"/>
      <c r="AE259" s="37" t="n"/>
      <c r="AF259" s="37" t="n"/>
      <c r="AG259" s="37" t="n"/>
      <c r="AH259" s="37" t="n"/>
      <c r="AI259" s="37" t="n"/>
      <c r="AJ259" s="37" t="n"/>
      <c r="AK259" s="37" t="n"/>
      <c r="AL259" s="37" t="n"/>
      <c r="AM259" s="38">
        <f>COUNT(H259:AL259)</f>
        <v/>
      </c>
      <c r="AN259" s="37" t="n"/>
      <c r="AO259" s="37" t="n"/>
      <c r="AP259" s="37" t="n"/>
      <c r="AQ259" s="37" t="n"/>
      <c r="AR259" s="37" t="n"/>
      <c r="AS259" s="37" t="n"/>
      <c r="AT259" s="38">
        <f>SUM(H259:AL259)</f>
        <v/>
      </c>
      <c r="AU259" s="37" t="n"/>
      <c r="AV259" s="38">
        <f>SUM(I259,J259,O259,P259,Q259,W259,X259,AD259,AE259,AK259,AL259)</f>
        <v/>
      </c>
      <c r="AW259" s="37" t="n"/>
    </row>
    <row r="260" spans="1:49" ht="15.75" customHeight="1" s="55">
      <c r="A260" s="37" t="n">
        <v>254</v>
      </c>
      <c r="B260" s="37" t="s">
        <v>162</v>
      </c>
      <c r="C260" s="37" t="s">
        <v>152</v>
      </c>
      <c r="D260" s="37" t="s">
        <v>163</v>
      </c>
      <c r="E260" s="37" t="s">
        <v>135</v>
      </c>
      <c r="F260" s="37" t="s">
        <v>32</v>
      </c>
      <c r="G260" s="37" t="n"/>
      <c r="H260" s="40" t="n">
        <v>8</v>
      </c>
      <c r="I260" s="37" t="n"/>
      <c r="J260" s="37" t="n"/>
      <c r="K260" s="40" t="n">
        <v>8</v>
      </c>
      <c r="L260" s="40" t="n">
        <v>8</v>
      </c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  <c r="Z260" s="37" t="n"/>
      <c r="AA260" s="37" t="n"/>
      <c r="AB260" s="37" t="n"/>
      <c r="AC260" s="37" t="n"/>
      <c r="AD260" s="37" t="n"/>
      <c r="AE260" s="37" t="n"/>
      <c r="AF260" s="37" t="n"/>
      <c r="AG260" s="37" t="n"/>
      <c r="AH260" s="37" t="n"/>
      <c r="AI260" s="37" t="n"/>
      <c r="AJ260" s="37" t="n"/>
      <c r="AK260" s="37" t="n"/>
      <c r="AL260" s="37" t="n"/>
      <c r="AM260" s="38">
        <f>COUNT(H260:AL260)</f>
        <v/>
      </c>
      <c r="AN260" s="37" t="n"/>
      <c r="AO260" s="37" t="n"/>
      <c r="AP260" s="37" t="n"/>
      <c r="AQ260" s="37" t="n"/>
      <c r="AR260" s="37" t="n"/>
      <c r="AS260" s="37" t="n"/>
      <c r="AT260" s="38">
        <f>SUM(H260:AL260)</f>
        <v/>
      </c>
      <c r="AU260" s="37" t="n"/>
      <c r="AV260" s="38">
        <f>SUM(I260,J260,O260,P260,Q260,W260,X260,AD260,AE260,AK260,AL260)</f>
        <v/>
      </c>
      <c r="AW260" s="37" t="n"/>
    </row>
    <row r="261" spans="1:49">
      <c r="A261" s="39" t="n">
        <v>255</v>
      </c>
      <c r="B261" s="39" t="s">
        <v>162</v>
      </c>
      <c r="C261" s="39" t="s">
        <v>152</v>
      </c>
      <c r="D261" s="39" t="s">
        <v>163</v>
      </c>
      <c r="E261" s="39" t="s">
        <v>33</v>
      </c>
      <c r="F261" s="39" t="n"/>
      <c r="G261" s="39" t="n"/>
      <c r="H261" s="39" t="n">
        <v>8</v>
      </c>
      <c r="I261" s="39" t="n">
        <v>0</v>
      </c>
      <c r="J261" s="39" t="n">
        <v>0</v>
      </c>
      <c r="K261" s="39" t="n">
        <v>8</v>
      </c>
      <c r="L261" s="39" t="n">
        <v>8</v>
      </c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  <c r="AB261" s="39" t="n"/>
      <c r="AC261" s="39" t="n"/>
      <c r="AD261" s="39" t="n"/>
      <c r="AE261" s="39" t="n"/>
      <c r="AF261" s="39" t="n"/>
      <c r="AG261" s="39" t="n"/>
      <c r="AH261" s="39" t="n"/>
      <c r="AI261" s="39" t="n"/>
      <c r="AJ261" s="39" t="n"/>
      <c r="AK261" s="39" t="n"/>
      <c r="AL261" s="39" t="n"/>
      <c r="AM261" s="39">
        <f>COUNT(IF(SUM(H255,H256,H258,H259,H254,H260,H257)&gt;0,1,"FALSE"),IF(SUM(I255,I254,I259,I260,I257,I256,I258)&gt;0,1,"FALSE"),IF(SUM(J257,J260,J258,J256,J254,J259,J255)&gt;0,1,"FALSE"),IF(SUM(K259,K254,K257,K255,K260,K258,K256)&gt;0,1,"FALSE"),IF(SUM(L258,L260,L254,L257,L259,L256,L255)&gt;0,1,"FALSE"))</f>
        <v/>
      </c>
      <c r="AN261" s="39" t="n"/>
      <c r="AO261" s="39">
        <f>MAX(AO254:AO260)</f>
        <v/>
      </c>
      <c r="AP261" s="39">
        <f>MAX(AP254:AP260)</f>
        <v/>
      </c>
      <c r="AQ261" s="39">
        <f>MAX(AQ254:AQ260)</f>
        <v/>
      </c>
      <c r="AR261" s="39">
        <f>MAX(AR254:AR260)</f>
        <v/>
      </c>
      <c r="AS261" s="39">
        <f>SUM(AS254:AS260)</f>
        <v/>
      </c>
      <c r="AT261" s="39">
        <f>SUM(AT254:AT260)</f>
        <v/>
      </c>
      <c r="AU261" s="39">
        <f>SUM(AU254:AU260)</f>
        <v/>
      </c>
      <c r="AV261" s="39">
        <f>SUM(AV254:AV260)</f>
        <v/>
      </c>
      <c r="AW261" s="39">
        <f>SUM(AW254:AW260)</f>
        <v/>
      </c>
    </row>
    <row r="262" spans="1:49">
      <c r="A262" s="37" t="n">
        <v>256</v>
      </c>
      <c r="B262" s="37" t="s">
        <v>164</v>
      </c>
      <c r="C262" s="37" t="s">
        <v>152</v>
      </c>
      <c r="D262" s="37" t="s">
        <v>97</v>
      </c>
      <c r="E262" s="37" t="s">
        <v>43</v>
      </c>
      <c r="F262" s="37" t="s">
        <v>32</v>
      </c>
      <c r="G262" s="37" t="n"/>
      <c r="H262" s="37" t="n"/>
      <c r="I262" s="37" t="n"/>
      <c r="J262" s="37" t="n"/>
      <c r="K262" s="37" t="n"/>
      <c r="L262" s="37" t="n">
        <v>5.1</v>
      </c>
      <c r="M262" s="37" t="n">
        <v>3.18333</v>
      </c>
      <c r="N262" s="37" t="n">
        <v>7</v>
      </c>
      <c r="O262" s="37" t="s">
        <v>7</v>
      </c>
      <c r="P262" s="37" t="s">
        <v>7</v>
      </c>
      <c r="Q262" s="37" t="s">
        <v>7</v>
      </c>
      <c r="R262" s="37" t="n"/>
      <c r="S262" s="37" t="n"/>
      <c r="T262" s="37" t="n"/>
      <c r="U262" s="37" t="n"/>
      <c r="V262" s="37" t="n"/>
      <c r="W262" s="37" t="n"/>
      <c r="X262" s="37" t="n"/>
      <c r="Y262" s="37" t="n">
        <v>8</v>
      </c>
      <c r="Z262" s="37" t="n">
        <v>8</v>
      </c>
      <c r="AA262" s="37" t="n">
        <v>8</v>
      </c>
      <c r="AB262" s="37" t="n">
        <v>1.83333</v>
      </c>
      <c r="AC262" s="37" t="n">
        <v>8</v>
      </c>
      <c r="AD262" s="37" t="s">
        <v>7</v>
      </c>
      <c r="AE262" s="37" t="s">
        <v>7</v>
      </c>
      <c r="AF262" s="37" t="n">
        <v>8</v>
      </c>
      <c r="AG262" s="37" t="n">
        <v>8</v>
      </c>
      <c r="AH262" s="37" t="n">
        <v>8</v>
      </c>
      <c r="AI262" s="37" t="n">
        <v>7.96667</v>
      </c>
      <c r="AJ262" s="37" t="n">
        <v>7.98333</v>
      </c>
      <c r="AK262" s="37" t="s">
        <v>7</v>
      </c>
      <c r="AL262" s="37" t="s">
        <v>7</v>
      </c>
      <c r="AM262" s="38">
        <f>COUNT(H262:AL262)</f>
        <v/>
      </c>
      <c r="AN262" s="37" t="n"/>
      <c r="AO262" s="38">
        <f>COUNTIF(H262:AL262,"О")</f>
        <v/>
      </c>
      <c r="AP262" s="38">
        <f>COUNTIF(H262:AL262,"От")</f>
        <v/>
      </c>
      <c r="AQ262" s="38">
        <f>COUNTIF(H262:AL262,"Б")</f>
        <v/>
      </c>
      <c r="AR262" s="38">
        <f>COUNTIF(H262:AL262,"Н")</f>
        <v/>
      </c>
      <c r="AS262" s="37" t="n"/>
      <c r="AT262" s="38">
        <f>SUM(H262:AL262)</f>
        <v/>
      </c>
      <c r="AU262" s="37" t="n"/>
      <c r="AV262" s="38">
        <f>SUM(I262,J262,O262,P262,Q262,W262,X262,AD262,AE262,AK262,AL262)</f>
        <v/>
      </c>
      <c r="AW262" s="37" t="n"/>
    </row>
    <row r="263" spans="1:49" ht="15.75" customHeight="1" s="55">
      <c r="A263" s="37" t="n">
        <v>257</v>
      </c>
      <c r="B263" s="37" t="s">
        <v>164</v>
      </c>
      <c r="C263" s="37" t="s">
        <v>152</v>
      </c>
      <c r="D263" s="37" t="s">
        <v>97</v>
      </c>
      <c r="E263" s="37" t="s">
        <v>135</v>
      </c>
      <c r="F263" s="37" t="s">
        <v>32</v>
      </c>
      <c r="G263" s="37" t="n"/>
      <c r="H263" s="37" t="n"/>
      <c r="I263" s="37" t="n"/>
      <c r="J263" s="37" t="n"/>
      <c r="K263" s="37" t="n"/>
      <c r="L263" s="40" t="n">
        <v>1.45</v>
      </c>
      <c r="M263" s="40" t="n">
        <v>4.8</v>
      </c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  <c r="Z263" s="37" t="n"/>
      <c r="AA263" s="37" t="n"/>
      <c r="AB263" s="37" t="n"/>
      <c r="AC263" s="37" t="n"/>
      <c r="AD263" s="37" t="n"/>
      <c r="AE263" s="37" t="n"/>
      <c r="AF263" s="37" t="n"/>
      <c r="AG263" s="37" t="n"/>
      <c r="AH263" s="37" t="n"/>
      <c r="AI263" s="37" t="n"/>
      <c r="AJ263" s="37" t="n"/>
      <c r="AK263" s="37" t="n"/>
      <c r="AL263" s="37" t="n"/>
      <c r="AM263" s="38">
        <f>COUNT(H263:AL263)</f>
        <v/>
      </c>
      <c r="AN263" s="37" t="n"/>
      <c r="AO263" s="37" t="n"/>
      <c r="AP263" s="37" t="n"/>
      <c r="AQ263" s="37" t="n"/>
      <c r="AR263" s="37" t="n"/>
      <c r="AS263" s="37" t="n"/>
      <c r="AT263" s="38">
        <f>SUM(H263:AL263)</f>
        <v/>
      </c>
      <c r="AU263" s="37" t="n"/>
      <c r="AV263" s="38">
        <f>SUM(I263,J263,O263,P263,Q263,W263,X263,AD263,AE263,AK263,AL263)</f>
        <v/>
      </c>
      <c r="AW263" s="37" t="n"/>
    </row>
    <row r="264" spans="1:49" ht="15.75" customHeight="1" s="55">
      <c r="A264" s="37" t="n">
        <v>258</v>
      </c>
      <c r="B264" s="37" t="s">
        <v>164</v>
      </c>
      <c r="C264" s="37" t="s">
        <v>152</v>
      </c>
      <c r="D264" s="37" t="s">
        <v>97</v>
      </c>
      <c r="E264" s="37" t="s">
        <v>156</v>
      </c>
      <c r="F264" s="37" t="s">
        <v>32</v>
      </c>
      <c r="G264" s="37" t="n"/>
      <c r="H264" s="37" t="n"/>
      <c r="I264" s="37" t="n"/>
      <c r="J264" s="37" t="n"/>
      <c r="K264" s="37" t="n"/>
      <c r="L264" s="37" t="n"/>
      <c r="M264" s="40" t="n">
        <v>0.01667</v>
      </c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  <c r="Z264" s="37" t="n"/>
      <c r="AA264" s="37" t="n"/>
      <c r="AB264" s="37" t="n"/>
      <c r="AC264" s="37" t="n"/>
      <c r="AD264" s="37" t="n"/>
      <c r="AE264" s="37" t="n"/>
      <c r="AF264" s="37" t="n"/>
      <c r="AG264" s="37" t="n"/>
      <c r="AH264" s="37" t="n"/>
      <c r="AI264" s="37" t="n"/>
      <c r="AJ264" s="40" t="n">
        <v>0.01667</v>
      </c>
      <c r="AK264" s="37" t="n"/>
      <c r="AL264" s="37" t="n"/>
      <c r="AM264" s="38">
        <f>COUNT(H264:AL264)</f>
        <v/>
      </c>
      <c r="AN264" s="37" t="n"/>
      <c r="AO264" s="37" t="n"/>
      <c r="AP264" s="37" t="n"/>
      <c r="AQ264" s="37" t="n"/>
      <c r="AR264" s="37" t="n"/>
      <c r="AS264" s="37" t="n"/>
      <c r="AT264" s="38">
        <f>SUM(H264:AL264)</f>
        <v/>
      </c>
      <c r="AU264" s="37" t="n"/>
      <c r="AV264" s="38">
        <f>SUM(I264,J264,O264,P264,Q264,W264,X264,AD264,AE264,AK264,AL264)</f>
        <v/>
      </c>
      <c r="AW264" s="37" t="n"/>
    </row>
    <row r="265" spans="1:49">
      <c r="A265" s="37" t="n">
        <v>259</v>
      </c>
      <c r="B265" s="37" t="s">
        <v>164</v>
      </c>
      <c r="C265" s="37" t="s">
        <v>152</v>
      </c>
      <c r="D265" s="37" t="s">
        <v>97</v>
      </c>
      <c r="E265" s="37" t="s">
        <v>158</v>
      </c>
      <c r="F265" s="37" t="s">
        <v>32</v>
      </c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  <c r="AA265" s="37" t="n"/>
      <c r="AB265" s="37" t="n"/>
      <c r="AC265" s="37" t="n"/>
      <c r="AD265" s="37" t="n"/>
      <c r="AE265" s="37" t="n"/>
      <c r="AF265" s="37" t="n"/>
      <c r="AG265" s="37" t="n"/>
      <c r="AH265" s="37" t="n"/>
      <c r="AI265" s="37" t="n"/>
      <c r="AJ265" s="37" t="n"/>
      <c r="AK265" s="37" t="n"/>
      <c r="AL265" s="37" t="n"/>
      <c r="AM265" s="38">
        <f>COUNT(H265:AL265)</f>
        <v/>
      </c>
      <c r="AN265" s="37" t="n"/>
      <c r="AO265" s="37" t="n"/>
      <c r="AP265" s="37" t="n"/>
      <c r="AQ265" s="37" t="n"/>
      <c r="AR265" s="37" t="n"/>
      <c r="AS265" s="37" t="n"/>
      <c r="AT265" s="38">
        <f>SUM(H265:AL265)</f>
        <v/>
      </c>
      <c r="AU265" s="37" t="n"/>
      <c r="AV265" s="38">
        <f>SUM(I265,J265,O265,P265,Q265,W265,X265,AD265,AE265,AK265,AL265)</f>
        <v/>
      </c>
      <c r="AW265" s="37" t="n"/>
    </row>
    <row r="266" spans="1:49" ht="15.75" customHeight="1" s="55">
      <c r="A266" s="37" t="n">
        <v>260</v>
      </c>
      <c r="B266" s="37" t="s">
        <v>164</v>
      </c>
      <c r="C266" s="37" t="s">
        <v>152</v>
      </c>
      <c r="D266" s="37" t="s">
        <v>97</v>
      </c>
      <c r="E266" s="37" t="s">
        <v>155</v>
      </c>
      <c r="F266" s="37" t="s">
        <v>32</v>
      </c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  <c r="AA266" s="37" t="n"/>
      <c r="AB266" s="40" t="n">
        <v>6.16667</v>
      </c>
      <c r="AC266" s="37" t="n"/>
      <c r="AD266" s="37" t="n"/>
      <c r="AE266" s="37" t="n"/>
      <c r="AF266" s="37" t="n"/>
      <c r="AG266" s="37" t="n"/>
      <c r="AH266" s="37" t="n"/>
      <c r="AI266" s="37" t="n"/>
      <c r="AJ266" s="37" t="n"/>
      <c r="AK266" s="37" t="n"/>
      <c r="AL266" s="37" t="n"/>
      <c r="AM266" s="38">
        <f>COUNT(H266:AL266)</f>
        <v/>
      </c>
      <c r="AN266" s="37" t="n"/>
      <c r="AO266" s="37" t="n"/>
      <c r="AP266" s="37" t="n"/>
      <c r="AQ266" s="37" t="n"/>
      <c r="AR266" s="37" t="n"/>
      <c r="AS266" s="37" t="n"/>
      <c r="AT266" s="38">
        <f>SUM(H266:AL266)</f>
        <v/>
      </c>
      <c r="AU266" s="37" t="n"/>
      <c r="AV266" s="38">
        <f>SUM(I266,J266,O266,P266,Q266,W266,X266,AD266,AE266,AK266,AL266)</f>
        <v/>
      </c>
      <c r="AW266" s="37" t="n"/>
    </row>
    <row r="267" spans="1:49" ht="15.75" customHeight="1" s="55">
      <c r="A267" s="37" t="n">
        <v>261</v>
      </c>
      <c r="B267" s="37" t="s">
        <v>164</v>
      </c>
      <c r="C267" s="37" t="s">
        <v>152</v>
      </c>
      <c r="D267" s="37" t="s">
        <v>97</v>
      </c>
      <c r="E267" s="37" t="s">
        <v>153</v>
      </c>
      <c r="F267" s="37" t="s">
        <v>32</v>
      </c>
      <c r="G267" s="37" t="n"/>
      <c r="H267" s="37" t="n"/>
      <c r="I267" s="37" t="n"/>
      <c r="J267" s="37" t="n"/>
      <c r="K267" s="37" t="n"/>
      <c r="L267" s="40" t="n">
        <v>1.45</v>
      </c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  <c r="Z267" s="37" t="n"/>
      <c r="AA267" s="37" t="n"/>
      <c r="AB267" s="37" t="n"/>
      <c r="AC267" s="37" t="n"/>
      <c r="AD267" s="37" t="n"/>
      <c r="AE267" s="37" t="n"/>
      <c r="AF267" s="37" t="n"/>
      <c r="AG267" s="37" t="n"/>
      <c r="AH267" s="37" t="n"/>
      <c r="AI267" s="40" t="n">
        <v>0.03333</v>
      </c>
      <c r="AJ267" s="37" t="n"/>
      <c r="AK267" s="37" t="n"/>
      <c r="AL267" s="37" t="n"/>
      <c r="AM267" s="38">
        <f>COUNT(H267:AL267)</f>
        <v/>
      </c>
      <c r="AN267" s="37" t="n"/>
      <c r="AO267" s="37" t="n"/>
      <c r="AP267" s="37" t="n"/>
      <c r="AQ267" s="37" t="n"/>
      <c r="AR267" s="37" t="n"/>
      <c r="AS267" s="37" t="n"/>
      <c r="AT267" s="38">
        <f>SUM(H267:AL267)</f>
        <v/>
      </c>
      <c r="AU267" s="37" t="n"/>
      <c r="AV267" s="38">
        <f>SUM(I267,J267,O267,P267,Q267,W267,X267,AD267,AE267,AK267,AL267)</f>
        <v/>
      </c>
      <c r="AW267" s="37" t="n"/>
    </row>
    <row r="268" spans="1:49">
      <c r="A268" s="37" t="n">
        <v>262</v>
      </c>
      <c r="B268" s="37" t="s">
        <v>164</v>
      </c>
      <c r="C268" s="37" t="s">
        <v>152</v>
      </c>
      <c r="D268" s="37" t="s">
        <v>97</v>
      </c>
      <c r="E268" s="37" t="s">
        <v>154</v>
      </c>
      <c r="F268" s="37" t="s">
        <v>32</v>
      </c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  <c r="Z268" s="37" t="n"/>
      <c r="AA268" s="37" t="n"/>
      <c r="AB268" s="37" t="n"/>
      <c r="AC268" s="37" t="n"/>
      <c r="AD268" s="37" t="n"/>
      <c r="AE268" s="37" t="n"/>
      <c r="AF268" s="37" t="n"/>
      <c r="AG268" s="37" t="n"/>
      <c r="AH268" s="37" t="n"/>
      <c r="AI268" s="37" t="n"/>
      <c r="AJ268" s="37" t="n"/>
      <c r="AK268" s="37" t="n"/>
      <c r="AL268" s="37" t="n"/>
      <c r="AM268" s="38">
        <f>COUNT(H268:AL268)</f>
        <v/>
      </c>
      <c r="AN268" s="37" t="n"/>
      <c r="AO268" s="37" t="n"/>
      <c r="AP268" s="37" t="n"/>
      <c r="AQ268" s="37" t="n"/>
      <c r="AR268" s="37" t="n"/>
      <c r="AS268" s="37" t="n"/>
      <c r="AT268" s="38">
        <f>SUM(H268:AL268)</f>
        <v/>
      </c>
      <c r="AU268" s="37" t="n"/>
      <c r="AV268" s="38">
        <f>SUM(I268,J268,O268,P268,Q268,W268,X268,AD268,AE268,AK268,AL268)</f>
        <v/>
      </c>
      <c r="AW268" s="37" t="n"/>
    </row>
    <row r="269" spans="1:49" ht="15.75" customHeight="1" s="55">
      <c r="A269" s="37" t="n">
        <v>263</v>
      </c>
      <c r="B269" s="37" t="s">
        <v>164</v>
      </c>
      <c r="C269" s="37" t="s">
        <v>152</v>
      </c>
      <c r="D269" s="37" t="s">
        <v>97</v>
      </c>
      <c r="E269" s="37" t="s">
        <v>135</v>
      </c>
      <c r="F269" s="37" t="s">
        <v>32</v>
      </c>
      <c r="G269" s="37" t="n"/>
      <c r="H269" s="37" t="n"/>
      <c r="I269" s="40" t="n">
        <v>9.5</v>
      </c>
      <c r="J269" s="40" t="n">
        <v>9</v>
      </c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40" t="n">
        <v>9</v>
      </c>
      <c r="X269" s="40" t="n">
        <v>9</v>
      </c>
      <c r="Y269" s="37" t="n"/>
      <c r="Z269" s="37" t="n"/>
      <c r="AA269" s="37" t="n"/>
      <c r="AB269" s="37" t="n"/>
      <c r="AC269" s="37" t="n"/>
      <c r="AD269" s="37" t="n"/>
      <c r="AE269" s="37" t="n"/>
      <c r="AF269" s="37" t="n"/>
      <c r="AG269" s="37" t="n"/>
      <c r="AH269" s="37" t="n"/>
      <c r="AI269" s="37" t="n"/>
      <c r="AJ269" s="37" t="n"/>
      <c r="AK269" s="37" t="n"/>
      <c r="AL269" s="37" t="n"/>
      <c r="AM269" s="38">
        <f>COUNT(H269:AL269)</f>
        <v/>
      </c>
      <c r="AN269" s="37" t="n"/>
      <c r="AO269" s="37" t="n"/>
      <c r="AP269" s="37" t="n"/>
      <c r="AQ269" s="37" t="n"/>
      <c r="AR269" s="37" t="n"/>
      <c r="AS269" s="37" t="n"/>
      <c r="AT269" s="38">
        <f>SUM(H269:AL269)</f>
        <v/>
      </c>
      <c r="AU269" s="37" t="n"/>
      <c r="AV269" s="38">
        <f>SUM(I269,J269,O269,P269,Q269,W269,X269,AD269,AE269,AK269,AL269)</f>
        <v/>
      </c>
      <c r="AW269" s="37" t="n"/>
    </row>
    <row r="270" spans="1:49" ht="15.75" customHeight="1" s="55">
      <c r="A270" s="37" t="n">
        <v>264</v>
      </c>
      <c r="B270" s="37" t="s">
        <v>164</v>
      </c>
      <c r="C270" s="37" t="s">
        <v>152</v>
      </c>
      <c r="D270" s="37" t="s">
        <v>97</v>
      </c>
      <c r="E270" s="37" t="s">
        <v>135</v>
      </c>
      <c r="F270" s="37" t="s">
        <v>32</v>
      </c>
      <c r="G270" s="37" t="s">
        <v>49</v>
      </c>
      <c r="H270" s="40" t="n">
        <v>8</v>
      </c>
      <c r="I270" s="40" t="s">
        <v>7</v>
      </c>
      <c r="J270" s="40" t="s">
        <v>7</v>
      </c>
      <c r="K270" s="40" t="n">
        <v>8</v>
      </c>
      <c r="L270" s="37" t="n"/>
      <c r="M270" s="37" t="n"/>
      <c r="N270" s="37" t="n"/>
      <c r="O270" s="37" t="n"/>
      <c r="P270" s="37" t="n"/>
      <c r="Q270" s="37" t="n"/>
      <c r="R270" s="40" t="n">
        <v>4</v>
      </c>
      <c r="S270" s="40" t="n">
        <v>4</v>
      </c>
      <c r="T270" s="40" t="n">
        <v>4</v>
      </c>
      <c r="U270" s="40" t="n">
        <v>4</v>
      </c>
      <c r="V270" s="40" t="n">
        <v>4</v>
      </c>
      <c r="W270" s="40" t="s">
        <v>7</v>
      </c>
      <c r="X270" s="40" t="s">
        <v>7</v>
      </c>
      <c r="Y270" s="37" t="n"/>
      <c r="Z270" s="37" t="n"/>
      <c r="AA270" s="37" t="n"/>
      <c r="AB270" s="37" t="n"/>
      <c r="AC270" s="37" t="n"/>
      <c r="AD270" s="37" t="n"/>
      <c r="AE270" s="37" t="n"/>
      <c r="AF270" s="37" t="n"/>
      <c r="AG270" s="37" t="n"/>
      <c r="AH270" s="37" t="n"/>
      <c r="AI270" s="37" t="n"/>
      <c r="AJ270" s="37" t="n"/>
      <c r="AK270" s="37" t="n"/>
      <c r="AL270" s="37" t="n"/>
      <c r="AM270" s="38">
        <f>SUM(H270:AL270)/8</f>
        <v/>
      </c>
      <c r="AN270" s="37" t="n"/>
      <c r="AO270" s="37" t="n"/>
      <c r="AP270" s="37" t="n"/>
      <c r="AQ270" s="37" t="n"/>
      <c r="AR270" s="37" t="n"/>
      <c r="AS270" s="38">
        <f>COUNTIF(H270:AL270,"В")+SUM(H270:AL270)/8</f>
        <v/>
      </c>
      <c r="AT270" s="38">
        <f>SUM(H270:AL270)</f>
        <v/>
      </c>
      <c r="AU270" s="37" t="n"/>
      <c r="AV270" s="37" t="n"/>
      <c r="AW270" s="37" t="n"/>
    </row>
    <row r="271" spans="1:49" ht="15.75" customHeight="1" s="55">
      <c r="A271" s="37" t="n">
        <v>265</v>
      </c>
      <c r="B271" s="37" t="s">
        <v>164</v>
      </c>
      <c r="C271" s="37" t="s">
        <v>152</v>
      </c>
      <c r="D271" s="37" t="s">
        <v>97</v>
      </c>
      <c r="E271" s="37" t="s">
        <v>153</v>
      </c>
      <c r="F271" s="37" t="s">
        <v>32</v>
      </c>
      <c r="G271" s="37" t="s">
        <v>49</v>
      </c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40" t="n">
        <v>4</v>
      </c>
      <c r="S271" s="40" t="n">
        <v>4</v>
      </c>
      <c r="T271" s="40" t="n">
        <v>4</v>
      </c>
      <c r="U271" s="40" t="n">
        <v>4</v>
      </c>
      <c r="V271" s="40" t="n">
        <v>4</v>
      </c>
      <c r="W271" s="40" t="s">
        <v>7</v>
      </c>
      <c r="X271" s="40" t="s">
        <v>7</v>
      </c>
      <c r="Y271" s="37" t="n"/>
      <c r="Z271" s="37" t="n"/>
      <c r="AA271" s="37" t="n"/>
      <c r="AB271" s="37" t="n"/>
      <c r="AC271" s="37" t="n"/>
      <c r="AD271" s="37" t="n"/>
      <c r="AE271" s="37" t="n"/>
      <c r="AF271" s="37" t="n"/>
      <c r="AG271" s="37" t="n"/>
      <c r="AH271" s="37" t="n"/>
      <c r="AI271" s="37" t="n"/>
      <c r="AJ271" s="37" t="n"/>
      <c r="AK271" s="37" t="n"/>
      <c r="AL271" s="37" t="n"/>
      <c r="AM271" s="38">
        <f>SUM(H271:AL271)/8</f>
        <v/>
      </c>
      <c r="AN271" s="37" t="n"/>
      <c r="AO271" s="37" t="n"/>
      <c r="AP271" s="37" t="n"/>
      <c r="AQ271" s="37" t="n"/>
      <c r="AR271" s="37" t="n"/>
      <c r="AS271" s="38">
        <f>COUNTIF(H271:AL271,"В")+SUM(H271:AL271)/8</f>
        <v/>
      </c>
      <c r="AT271" s="38">
        <f>SUM(H271:AL271)</f>
        <v/>
      </c>
      <c r="AU271" s="37" t="n"/>
      <c r="AV271" s="37" t="n"/>
      <c r="AW271" s="37" t="n"/>
    </row>
    <row r="272" spans="1:49">
      <c r="A272" s="39" t="n">
        <v>266</v>
      </c>
      <c r="B272" s="39" t="s">
        <v>164</v>
      </c>
      <c r="C272" s="39" t="s">
        <v>152</v>
      </c>
      <c r="D272" s="39" t="s">
        <v>97</v>
      </c>
      <c r="E272" s="39" t="s">
        <v>33</v>
      </c>
      <c r="F272" s="39" t="n"/>
      <c r="G272" s="39" t="n"/>
      <c r="H272" s="39" t="n">
        <v>8</v>
      </c>
      <c r="I272" s="39" t="n">
        <v>9.5</v>
      </c>
      <c r="J272" s="39" t="n">
        <v>9</v>
      </c>
      <c r="K272" s="39" t="n">
        <v>8</v>
      </c>
      <c r="L272" s="39" t="n">
        <v>8</v>
      </c>
      <c r="M272" s="39" t="n">
        <v>8</v>
      </c>
      <c r="N272" s="39" t="n">
        <v>7</v>
      </c>
      <c r="O272" s="39" t="n">
        <v>0</v>
      </c>
      <c r="P272" s="39" t="n">
        <v>0</v>
      </c>
      <c r="Q272" s="39" t="n">
        <v>0</v>
      </c>
      <c r="R272" s="39" t="n">
        <v>8</v>
      </c>
      <c r="S272" s="39" t="n">
        <v>8</v>
      </c>
      <c r="T272" s="39" t="n">
        <v>8</v>
      </c>
      <c r="U272" s="39" t="n">
        <v>8</v>
      </c>
      <c r="V272" s="39" t="n">
        <v>8</v>
      </c>
      <c r="W272" s="39" t="n">
        <v>9</v>
      </c>
      <c r="X272" s="39" t="n">
        <v>9</v>
      </c>
      <c r="Y272" s="39" t="n">
        <v>8</v>
      </c>
      <c r="Z272" s="39" t="n">
        <v>8</v>
      </c>
      <c r="AA272" s="39" t="n">
        <v>8</v>
      </c>
      <c r="AB272" s="39" t="n">
        <v>8</v>
      </c>
      <c r="AC272" s="39" t="n">
        <v>8</v>
      </c>
      <c r="AD272" s="39" t="n">
        <v>0</v>
      </c>
      <c r="AE272" s="39" t="n">
        <v>0</v>
      </c>
      <c r="AF272" s="39" t="n">
        <v>8</v>
      </c>
      <c r="AG272" s="39" t="n">
        <v>8</v>
      </c>
      <c r="AH272" s="39" t="n">
        <v>8</v>
      </c>
      <c r="AI272" s="39" t="n">
        <v>8</v>
      </c>
      <c r="AJ272" s="39" t="n">
        <v>8</v>
      </c>
      <c r="AK272" s="39" t="n">
        <v>0</v>
      </c>
      <c r="AL272" s="39" t="n">
        <v>0</v>
      </c>
      <c r="AM272" s="39">
        <f>COUNT(IF(SUM(L264,L263,L266,L262,L268,L267,L265)&gt;0,1,"FALSE"),IF(SUM(M262,M265,M264,M266,M268,M267,M263)&gt;0,1,"FALSE"),IF(SUM(N267,N266,N263,N265,N268,N262,N264)&gt;0,1,"FALSE"),IF(SUM(O265,O266,O268,O263,O264,O267,O262)&gt;0,1,"FALSE"),IF(SUM(P264,P266,P263,P265,P262,P267,P268)&gt;0,1,"FALSE"),IF(SUM(Q267,Q266,Q263,Q265,Q264,Q262,Q268)&gt;0,1,"FALSE"),IF(SUM(Y262,Y264,Y265,Y268,Y267,Y266,Y263)&gt;0,1,"FALSE"),IF(SUM(Z267,Z265,Z262,Z268,Z263,Z264,Z266)&gt;0,1,"FALSE"),IF(SUM(AA268,AA267,AA263,AA265,AA264,AA266,AA262)&gt;0,1,"FALSE"),IF(SUM(AB265,AB268,AB264,AB263,AB266,AB267,AB262)&gt;0,1,"FALSE"),IF(SUM(AC268,AC265,AC263,AC262,AC267,AC266,AC264)&gt;0,1,"FALSE"),IF(SUM(AD263,AD268,AD264,AD262,AD265,AD267,AD266)&gt;0,1,"FALSE"),IF(SUM(AE266,AE262,AE263,AE267,AE265,AE268,AE264)&gt;0,1,"FALSE"),IF(SUM(AF268,AF266,AF264,AF262,AF265,AF263,AF267)&gt;0,1,"FALSE"),IF(SUM(AG268,AG264,AG267,AG262,AG266,AG263,AG265)&gt;0,1,"FALSE"),IF(SUM(AH268,AH265,AH263,AH267,AH264,AH266,AH262)&gt;0,1,"FALSE"),IF(SUM(AI265,AI268,AI262,AI264,AI267,AI266,AI263)&gt;0,1,"FALSE"),IF(SUM(AJ265,AJ262,AJ263,AJ267,AJ268,AJ264,AJ266)&gt;0,1,"FALSE"),IF(SUM(AK264,AK262,AK265,AK263,AK267,AK268,AK266)&gt;0,1,"FALSE"),IF(SUM(AL266,AL268,AL263,AL264,AL265,AL267,AL262)&gt;0,1,"FALSE"),IF(SUM(I270,I269)&gt;0,1,"FALSE"),IF(SUM(J269,J270)&gt;0,1,"FALSE"),IF(SUM(W269,W270,W271)&gt;0,1,"FALSE"),IF(SUM(X271,X269,X270)&gt;0,1,"FALSE"),IF(SUM(H270)&gt;0,1,"FALSE"),IF(SUM(K270)&gt;0,1,"FALSE"),IF(SUM(R271,R270)&gt;0,1,"FALSE"),IF(SUM(S270,S271)&gt;0,1,"FALSE"),IF(SUM(T270,T271)&gt;0,1,"FALSE"),IF(SUM(U271,U270)&gt;0,1,"FALSE"),IF(SUM(V270,V271)&gt;0,1,"FALSE"))</f>
        <v/>
      </c>
      <c r="AN272" s="39" t="n"/>
      <c r="AO272" s="39">
        <f>MAX(AO262:AO271)</f>
        <v/>
      </c>
      <c r="AP272" s="39">
        <f>MAX(AP262:AP271)</f>
        <v/>
      </c>
      <c r="AQ272" s="39">
        <f>MAX(AQ262:AQ271)</f>
        <v/>
      </c>
      <c r="AR272" s="39">
        <f>MAX(AR262:AR271)</f>
        <v/>
      </c>
      <c r="AS272" s="39">
        <f>SUM(AS262:AS271)</f>
        <v/>
      </c>
      <c r="AT272" s="39">
        <f>SUM(AT262:AT271)</f>
        <v/>
      </c>
      <c r="AU272" s="39">
        <f>SUM(AU262:AU271)</f>
        <v/>
      </c>
      <c r="AV272" s="39">
        <f>SUM(AV262:AV271)</f>
        <v/>
      </c>
      <c r="AW272" s="39">
        <f>SUM(AW262:AW271)</f>
        <v/>
      </c>
    </row>
    <row r="273" spans="1:49" ht="15.75" customHeight="1" s="55">
      <c r="A273" s="37" t="n">
        <v>267</v>
      </c>
      <c r="B273" s="37" t="s">
        <v>165</v>
      </c>
      <c r="C273" s="37" t="s">
        <v>152</v>
      </c>
      <c r="D273" s="37" t="s">
        <v>72</v>
      </c>
      <c r="E273" s="37" t="s">
        <v>43</v>
      </c>
      <c r="F273" s="37" t="s">
        <v>32</v>
      </c>
      <c r="G273" s="37" t="n"/>
      <c r="H273" s="37" t="n"/>
      <c r="I273" s="37" t="n"/>
      <c r="J273" s="37" t="n"/>
      <c r="K273" s="37" t="n"/>
      <c r="L273" s="37" t="n">
        <v>5.1</v>
      </c>
      <c r="M273" s="37" t="n"/>
      <c r="N273" s="37" t="n"/>
      <c r="O273" s="37" t="s">
        <v>7</v>
      </c>
      <c r="P273" s="37" t="s">
        <v>7</v>
      </c>
      <c r="Q273" s="37" t="s">
        <v>7</v>
      </c>
      <c r="R273" s="37" t="n"/>
      <c r="S273" s="37" t="n"/>
      <c r="T273" s="37" t="n"/>
      <c r="U273" s="37" t="n"/>
      <c r="V273" s="37" t="n"/>
      <c r="W273" s="37" t="n"/>
      <c r="X273" s="37" t="n"/>
      <c r="Y273" s="37" t="n">
        <v>8</v>
      </c>
      <c r="Z273" s="37" t="n"/>
      <c r="AA273" s="37" t="n">
        <v>8</v>
      </c>
      <c r="AB273" s="37" t="n"/>
      <c r="AC273" s="40" t="s">
        <v>75</v>
      </c>
      <c r="AD273" s="37" t="s">
        <v>7</v>
      </c>
      <c r="AE273" s="37" t="s">
        <v>7</v>
      </c>
      <c r="AF273" s="37" t="n">
        <v>8</v>
      </c>
      <c r="AG273" s="37" t="n">
        <v>8</v>
      </c>
      <c r="AH273" s="37" t="n">
        <v>8</v>
      </c>
      <c r="AI273" s="37" t="n"/>
      <c r="AJ273" s="37" t="n">
        <v>4</v>
      </c>
      <c r="AK273" s="37" t="s">
        <v>7</v>
      </c>
      <c r="AL273" s="37" t="s">
        <v>7</v>
      </c>
      <c r="AM273" s="38">
        <f>COUNT(H273:AL273)</f>
        <v/>
      </c>
      <c r="AN273" s="37" t="n"/>
      <c r="AO273" s="38">
        <f>COUNTIF(H273:AL273,"О")</f>
        <v/>
      </c>
      <c r="AP273" s="38">
        <f>COUNTIF(H273:AL273,"От")</f>
        <v/>
      </c>
      <c r="AQ273" s="38">
        <f>COUNTIF(H273:AL273,"Б")</f>
        <v/>
      </c>
      <c r="AR273" s="38">
        <f>COUNTIF(H273:AL273,"Н")</f>
        <v/>
      </c>
      <c r="AS273" s="37" t="n"/>
      <c r="AT273" s="38">
        <f>SUM(H273:AL273)</f>
        <v/>
      </c>
      <c r="AU273" s="37" t="n"/>
      <c r="AV273" s="38">
        <f>SUM(I273,J273,O273,P273,Q273,W273,X273,AD273,AE273,AK273,AL273)</f>
        <v/>
      </c>
      <c r="AW273" s="37" t="n"/>
    </row>
    <row r="274" spans="1:49" ht="15.75" customHeight="1" s="55">
      <c r="A274" s="37" t="n">
        <v>268</v>
      </c>
      <c r="B274" s="37" t="s">
        <v>165</v>
      </c>
      <c r="C274" s="37" t="s">
        <v>152</v>
      </c>
      <c r="D274" s="37" t="s">
        <v>72</v>
      </c>
      <c r="E274" s="37" t="s">
        <v>135</v>
      </c>
      <c r="F274" s="37" t="s">
        <v>32</v>
      </c>
      <c r="G274" s="37" t="n"/>
      <c r="H274" s="37" t="n"/>
      <c r="I274" s="37" t="n"/>
      <c r="J274" s="37" t="n"/>
      <c r="K274" s="37" t="n"/>
      <c r="L274" s="40" t="n">
        <v>1.45</v>
      </c>
      <c r="M274" s="40" t="n">
        <v>5.45957</v>
      </c>
      <c r="N274" s="40" t="n">
        <v>7</v>
      </c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40" t="n"/>
      <c r="Z274" s="40" t="n">
        <v>8</v>
      </c>
      <c r="AA274" s="37" t="n"/>
      <c r="AB274" s="37" t="n"/>
      <c r="AC274" s="37" t="n"/>
      <c r="AD274" s="37" t="n"/>
      <c r="AE274" s="37" t="n"/>
      <c r="AF274" s="37" t="n"/>
      <c r="AG274" s="37" t="n"/>
      <c r="AH274" s="37" t="n"/>
      <c r="AI274" s="37" t="n"/>
      <c r="AJ274" s="37" t="n"/>
      <c r="AK274" s="37" t="n"/>
      <c r="AL274" s="37" t="n"/>
      <c r="AM274" s="38">
        <f>COUNT(H274:AL274)</f>
        <v/>
      </c>
      <c r="AN274" s="37" t="n"/>
      <c r="AO274" s="37" t="n"/>
      <c r="AP274" s="37" t="n"/>
      <c r="AQ274" s="37" t="n"/>
      <c r="AR274" s="37" t="n"/>
      <c r="AS274" s="37" t="n"/>
      <c r="AT274" s="38">
        <f>SUM(H274:AL274)</f>
        <v/>
      </c>
      <c r="AU274" s="37" t="n"/>
      <c r="AV274" s="38">
        <f>SUM(I274,J274,O274,P274,Q274,W274,X274,AD274,AE274,AK274,AL274)</f>
        <v/>
      </c>
      <c r="AW274" s="37" t="n"/>
    </row>
    <row r="275" spans="1:49" ht="15.75" customHeight="1" s="55">
      <c r="A275" s="37" t="n">
        <v>269</v>
      </c>
      <c r="B275" s="37" t="s">
        <v>165</v>
      </c>
      <c r="C275" s="37" t="s">
        <v>152</v>
      </c>
      <c r="D275" s="37" t="s">
        <v>72</v>
      </c>
      <c r="E275" s="37" t="s">
        <v>156</v>
      </c>
      <c r="F275" s="37" t="s">
        <v>32</v>
      </c>
      <c r="G275" s="37" t="n"/>
      <c r="H275" s="37" t="n"/>
      <c r="I275" s="37" t="n"/>
      <c r="J275" s="37" t="n"/>
      <c r="K275" s="37" t="n"/>
      <c r="L275" s="37" t="n"/>
      <c r="M275" s="40" t="n">
        <v>2.54043</v>
      </c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  <c r="Z275" s="37" t="n"/>
      <c r="AA275" s="37" t="n"/>
      <c r="AB275" s="37" t="n"/>
      <c r="AC275" s="37" t="n"/>
      <c r="AD275" s="37" t="n"/>
      <c r="AE275" s="37" t="n"/>
      <c r="AF275" s="37" t="n"/>
      <c r="AG275" s="37" t="n"/>
      <c r="AH275" s="37" t="n"/>
      <c r="AI275" s="37" t="n"/>
      <c r="AJ275" s="40" t="n">
        <v>4</v>
      </c>
      <c r="AK275" s="37" t="n"/>
      <c r="AL275" s="37" t="n"/>
      <c r="AM275" s="38">
        <f>COUNT(H275:AL275)</f>
        <v/>
      </c>
      <c r="AN275" s="37" t="n"/>
      <c r="AO275" s="37" t="n"/>
      <c r="AP275" s="37" t="n"/>
      <c r="AQ275" s="37" t="n"/>
      <c r="AR275" s="37" t="n"/>
      <c r="AS275" s="37" t="n"/>
      <c r="AT275" s="38">
        <f>SUM(H275:AL275)</f>
        <v/>
      </c>
      <c r="AU275" s="37" t="n"/>
      <c r="AV275" s="38">
        <f>SUM(I275,J275,O275,P275,Q275,W275,X275,AD275,AE275,AK275,AL275)</f>
        <v/>
      </c>
      <c r="AW275" s="37" t="n"/>
    </row>
    <row r="276" spans="1:49">
      <c r="A276" s="37" t="n">
        <v>270</v>
      </c>
      <c r="B276" s="37" t="s">
        <v>165</v>
      </c>
      <c r="C276" s="37" t="s">
        <v>152</v>
      </c>
      <c r="D276" s="37" t="s">
        <v>72</v>
      </c>
      <c r="E276" s="37" t="s">
        <v>158</v>
      </c>
      <c r="F276" s="37" t="s">
        <v>32</v>
      </c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  <c r="Z276" s="37" t="n"/>
      <c r="AA276" s="37" t="n"/>
      <c r="AB276" s="37" t="n"/>
      <c r="AC276" s="37" t="n"/>
      <c r="AD276" s="37" t="n"/>
      <c r="AE276" s="37" t="n"/>
      <c r="AF276" s="37" t="n"/>
      <c r="AG276" s="37" t="n"/>
      <c r="AH276" s="37" t="n"/>
      <c r="AI276" s="37" t="n"/>
      <c r="AJ276" s="37" t="n"/>
      <c r="AK276" s="37" t="n"/>
      <c r="AL276" s="37" t="n"/>
      <c r="AM276" s="38">
        <f>COUNT(H276:AL276)</f>
        <v/>
      </c>
      <c r="AN276" s="37" t="n"/>
      <c r="AO276" s="37" t="n"/>
      <c r="AP276" s="37" t="n"/>
      <c r="AQ276" s="37" t="n"/>
      <c r="AR276" s="37" t="n"/>
      <c r="AS276" s="37" t="n"/>
      <c r="AT276" s="38">
        <f>SUM(H276:AL276)</f>
        <v/>
      </c>
      <c r="AU276" s="37" t="n"/>
      <c r="AV276" s="38">
        <f>SUM(I276,J276,O276,P276,Q276,W276,X276,AD276,AE276,AK276,AL276)</f>
        <v/>
      </c>
      <c r="AW276" s="37" t="n"/>
    </row>
    <row r="277" spans="1:49" ht="15.75" customHeight="1" s="55">
      <c r="A277" s="37" t="n">
        <v>271</v>
      </c>
      <c r="B277" s="37" t="s">
        <v>165</v>
      </c>
      <c r="C277" s="37" t="s">
        <v>152</v>
      </c>
      <c r="D277" s="37" t="s">
        <v>72</v>
      </c>
      <c r="E277" s="37" t="s">
        <v>155</v>
      </c>
      <c r="F277" s="37" t="s">
        <v>32</v>
      </c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  <c r="Z277" s="37" t="n"/>
      <c r="AA277" s="37" t="n"/>
      <c r="AB277" s="40" t="n">
        <v>8</v>
      </c>
      <c r="AC277" s="37" t="n"/>
      <c r="AD277" s="37" t="n"/>
      <c r="AE277" s="37" t="n"/>
      <c r="AF277" s="37" t="n"/>
      <c r="AG277" s="37" t="n"/>
      <c r="AH277" s="37" t="n"/>
      <c r="AI277" s="37" t="n"/>
      <c r="AJ277" s="37" t="n"/>
      <c r="AK277" s="37" t="n"/>
      <c r="AL277" s="37" t="n"/>
      <c r="AM277" s="38">
        <f>COUNT(H277:AL277)</f>
        <v/>
      </c>
      <c r="AN277" s="37" t="n"/>
      <c r="AO277" s="37" t="n"/>
      <c r="AP277" s="37" t="n"/>
      <c r="AQ277" s="37" t="n"/>
      <c r="AR277" s="37" t="n"/>
      <c r="AS277" s="37" t="n"/>
      <c r="AT277" s="38">
        <f>SUM(H277:AL277)</f>
        <v/>
      </c>
      <c r="AU277" s="37" t="n"/>
      <c r="AV277" s="38">
        <f>SUM(I277,J277,O277,P277,Q277,W277,X277,AD277,AE277,AK277,AL277)</f>
        <v/>
      </c>
      <c r="AW277" s="37" t="n"/>
    </row>
    <row r="278" spans="1:49" ht="15.75" customHeight="1" s="55">
      <c r="A278" s="37" t="n">
        <v>272</v>
      </c>
      <c r="B278" s="37" t="s">
        <v>165</v>
      </c>
      <c r="C278" s="37" t="s">
        <v>152</v>
      </c>
      <c r="D278" s="37" t="s">
        <v>72</v>
      </c>
      <c r="E278" s="37" t="s">
        <v>153</v>
      </c>
      <c r="F278" s="37" t="s">
        <v>32</v>
      </c>
      <c r="G278" s="37" t="n"/>
      <c r="H278" s="37" t="n"/>
      <c r="I278" s="37" t="n"/>
      <c r="J278" s="37" t="n"/>
      <c r="K278" s="37" t="n"/>
      <c r="L278" s="40" t="n">
        <v>1.45</v>
      </c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  <c r="Z278" s="37" t="n"/>
      <c r="AA278" s="37" t="n"/>
      <c r="AB278" s="37" t="n"/>
      <c r="AC278" s="37" t="n"/>
      <c r="AD278" s="37" t="n"/>
      <c r="AE278" s="37" t="n"/>
      <c r="AF278" s="37" t="n"/>
      <c r="AG278" s="37" t="n"/>
      <c r="AH278" s="37" t="n"/>
      <c r="AI278" s="40" t="n">
        <v>8</v>
      </c>
      <c r="AJ278" s="37" t="n"/>
      <c r="AK278" s="37" t="n"/>
      <c r="AL278" s="37" t="n"/>
      <c r="AM278" s="38">
        <f>COUNT(H278:AL278)</f>
        <v/>
      </c>
      <c r="AN278" s="37" t="n"/>
      <c r="AO278" s="37" t="n"/>
      <c r="AP278" s="37" t="n"/>
      <c r="AQ278" s="37" t="n"/>
      <c r="AR278" s="37" t="n"/>
      <c r="AS278" s="37" t="n"/>
      <c r="AT278" s="38">
        <f>SUM(H278:AL278)</f>
        <v/>
      </c>
      <c r="AU278" s="37" t="n"/>
      <c r="AV278" s="38">
        <f>SUM(I278,J278,O278,P278,Q278,W278,X278,AD278,AE278,AK278,AL278)</f>
        <v/>
      </c>
      <c r="AW278" s="37" t="n"/>
    </row>
    <row r="279" spans="1:49">
      <c r="A279" s="37" t="n">
        <v>273</v>
      </c>
      <c r="B279" s="37" t="s">
        <v>165</v>
      </c>
      <c r="C279" s="37" t="s">
        <v>152</v>
      </c>
      <c r="D279" s="37" t="s">
        <v>72</v>
      </c>
      <c r="E279" s="37" t="s">
        <v>154</v>
      </c>
      <c r="F279" s="37" t="s">
        <v>32</v>
      </c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  <c r="Z279" s="37" t="n"/>
      <c r="AA279" s="37" t="n"/>
      <c r="AB279" s="37" t="n"/>
      <c r="AC279" s="37" t="n"/>
      <c r="AD279" s="37" t="n"/>
      <c r="AE279" s="37" t="n"/>
      <c r="AF279" s="37" t="n"/>
      <c r="AG279" s="37" t="n"/>
      <c r="AH279" s="37" t="n"/>
      <c r="AI279" s="37" t="n"/>
      <c r="AJ279" s="37" t="n"/>
      <c r="AK279" s="37" t="n"/>
      <c r="AL279" s="37" t="n"/>
      <c r="AM279" s="38">
        <f>COUNT(H279:AL279)</f>
        <v/>
      </c>
      <c r="AN279" s="37" t="n"/>
      <c r="AO279" s="37" t="n"/>
      <c r="AP279" s="37" t="n"/>
      <c r="AQ279" s="37" t="n"/>
      <c r="AR279" s="37" t="n"/>
      <c r="AS279" s="37" t="n"/>
      <c r="AT279" s="38">
        <f>SUM(H279:AL279)</f>
        <v/>
      </c>
      <c r="AU279" s="37" t="n"/>
      <c r="AV279" s="38">
        <f>SUM(I279,J279,O279,P279,Q279,W279,X279,AD279,AE279,AK279,AL279)</f>
        <v/>
      </c>
      <c r="AW279" s="37" t="n"/>
    </row>
    <row r="280" spans="1:49" ht="15.75" customHeight="1" s="55">
      <c r="A280" s="37" t="n">
        <v>274</v>
      </c>
      <c r="B280" s="37" t="s">
        <v>165</v>
      </c>
      <c r="C280" s="37" t="s">
        <v>152</v>
      </c>
      <c r="D280" s="37" t="s">
        <v>72</v>
      </c>
      <c r="E280" s="37" t="s">
        <v>135</v>
      </c>
      <c r="F280" s="37" t="s">
        <v>32</v>
      </c>
      <c r="G280" s="37" t="n"/>
      <c r="H280" s="37" t="n"/>
      <c r="I280" s="40" t="n">
        <v>9.5</v>
      </c>
      <c r="J280" s="40" t="n">
        <v>9</v>
      </c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40" t="n">
        <v>9</v>
      </c>
      <c r="X280" s="40" t="n">
        <v>9</v>
      </c>
      <c r="Y280" s="37" t="n"/>
      <c r="Z280" s="37" t="n"/>
      <c r="AA280" s="37" t="n"/>
      <c r="AB280" s="37" t="n"/>
      <c r="AC280" s="37" t="n"/>
      <c r="AD280" s="37" t="n"/>
      <c r="AE280" s="37" t="n"/>
      <c r="AF280" s="37" t="n"/>
      <c r="AG280" s="37" t="n"/>
      <c r="AH280" s="37" t="n"/>
      <c r="AI280" s="37" t="n"/>
      <c r="AJ280" s="37" t="n"/>
      <c r="AK280" s="37" t="n"/>
      <c r="AL280" s="37" t="n"/>
      <c r="AM280" s="38">
        <f>COUNT(H280:AL280)</f>
        <v/>
      </c>
      <c r="AN280" s="37" t="n"/>
      <c r="AO280" s="37" t="n"/>
      <c r="AP280" s="37" t="n"/>
      <c r="AQ280" s="37" t="n"/>
      <c r="AR280" s="37" t="n"/>
      <c r="AS280" s="37" t="n"/>
      <c r="AT280" s="38">
        <f>SUM(H280:AL280)</f>
        <v/>
      </c>
      <c r="AU280" s="37" t="n"/>
      <c r="AV280" s="38">
        <f>SUM(I280,J280,O280,P280,Q280,W280,X280,AD280,AE280,AK280,AL280)</f>
        <v/>
      </c>
      <c r="AW280" s="37" t="n"/>
    </row>
    <row r="281" spans="1:49" ht="15.75" customHeight="1" s="55">
      <c r="A281" s="37" t="n">
        <v>275</v>
      </c>
      <c r="B281" s="37" t="s">
        <v>165</v>
      </c>
      <c r="C281" s="37" t="s">
        <v>152</v>
      </c>
      <c r="D281" s="37" t="s">
        <v>72</v>
      </c>
      <c r="E281" s="37" t="s">
        <v>135</v>
      </c>
      <c r="F281" s="37" t="s">
        <v>32</v>
      </c>
      <c r="G281" s="37" t="s">
        <v>49</v>
      </c>
      <c r="H281" s="40" t="n">
        <v>8</v>
      </c>
      <c r="I281" s="40" t="s">
        <v>7</v>
      </c>
      <c r="J281" s="40" t="s">
        <v>7</v>
      </c>
      <c r="K281" s="40" t="n">
        <v>8</v>
      </c>
      <c r="L281" s="37" t="n"/>
      <c r="M281" s="37" t="n"/>
      <c r="N281" s="37" t="n"/>
      <c r="O281" s="37" t="n"/>
      <c r="P281" s="37" t="n"/>
      <c r="Q281" s="37" t="n"/>
      <c r="R281" s="40" t="n">
        <v>8</v>
      </c>
      <c r="S281" s="40" t="n">
        <v>8</v>
      </c>
      <c r="T281" s="40" t="n">
        <v>8</v>
      </c>
      <c r="U281" s="40" t="n">
        <v>8</v>
      </c>
      <c r="V281" s="40" t="n">
        <v>8</v>
      </c>
      <c r="W281" s="40" t="s">
        <v>7</v>
      </c>
      <c r="X281" s="40" t="s">
        <v>7</v>
      </c>
      <c r="Y281" s="37" t="n"/>
      <c r="Z281" s="37" t="n"/>
      <c r="AA281" s="37" t="n"/>
      <c r="AB281" s="37" t="n"/>
      <c r="AC281" s="37" t="n"/>
      <c r="AD281" s="37" t="n"/>
      <c r="AE281" s="37" t="n"/>
      <c r="AF281" s="37" t="n"/>
      <c r="AG281" s="37" t="n"/>
      <c r="AH281" s="37" t="n"/>
      <c r="AI281" s="37" t="n"/>
      <c r="AJ281" s="37" t="n"/>
      <c r="AK281" s="37" t="n"/>
      <c r="AL281" s="37" t="n"/>
      <c r="AM281" s="38">
        <f>SUM(H281:AL281)/8</f>
        <v/>
      </c>
      <c r="AN281" s="37" t="n"/>
      <c r="AO281" s="37" t="n"/>
      <c r="AP281" s="37" t="n"/>
      <c r="AQ281" s="37" t="n"/>
      <c r="AR281" s="37" t="n"/>
      <c r="AS281" s="38">
        <f>COUNTIF(H281:AL281,"В")+SUM(H281:AL281)/8</f>
        <v/>
      </c>
      <c r="AT281" s="38">
        <f>SUM(H281:AL281)</f>
        <v/>
      </c>
      <c r="AU281" s="37" t="n"/>
      <c r="AV281" s="37" t="n"/>
      <c r="AW281" s="37" t="n"/>
    </row>
    <row r="282" spans="1:49">
      <c r="A282" s="39" t="n">
        <v>276</v>
      </c>
      <c r="B282" s="39" t="s">
        <v>165</v>
      </c>
      <c r="C282" s="39" t="s">
        <v>152</v>
      </c>
      <c r="D282" s="39" t="s">
        <v>72</v>
      </c>
      <c r="E282" s="39" t="s">
        <v>33</v>
      </c>
      <c r="F282" s="39" t="n"/>
      <c r="G282" s="39" t="n"/>
      <c r="H282" s="39" t="n">
        <v>8</v>
      </c>
      <c r="I282" s="39" t="n">
        <v>9.5</v>
      </c>
      <c r="J282" s="39" t="n">
        <v>9</v>
      </c>
      <c r="K282" s="39" t="n">
        <v>8</v>
      </c>
      <c r="L282" s="39" t="n">
        <v>8</v>
      </c>
      <c r="M282" s="39" t="n">
        <v>8</v>
      </c>
      <c r="N282" s="39" t="n">
        <v>7</v>
      </c>
      <c r="O282" s="39" t="n">
        <v>0</v>
      </c>
      <c r="P282" s="39" t="n">
        <v>0</v>
      </c>
      <c r="Q282" s="39" t="n">
        <v>0</v>
      </c>
      <c r="R282" s="39" t="n">
        <v>8</v>
      </c>
      <c r="S282" s="39" t="n">
        <v>8</v>
      </c>
      <c r="T282" s="39" t="n">
        <v>8</v>
      </c>
      <c r="U282" s="39" t="n">
        <v>8</v>
      </c>
      <c r="V282" s="39" t="n">
        <v>8</v>
      </c>
      <c r="W282" s="39" t="n">
        <v>9</v>
      </c>
      <c r="X282" s="39" t="n">
        <v>9</v>
      </c>
      <c r="Y282" s="39" t="n">
        <v>8</v>
      </c>
      <c r="Z282" s="39" t="n">
        <v>8</v>
      </c>
      <c r="AA282" s="39" t="n">
        <v>8</v>
      </c>
      <c r="AB282" s="39" t="n">
        <v>8</v>
      </c>
      <c r="AC282" s="39" t="n">
        <v>0</v>
      </c>
      <c r="AD282" s="39" t="n">
        <v>0</v>
      </c>
      <c r="AE282" s="39" t="n">
        <v>0</v>
      </c>
      <c r="AF282" s="39" t="n">
        <v>8</v>
      </c>
      <c r="AG282" s="39" t="n">
        <v>8</v>
      </c>
      <c r="AH282" s="39" t="n">
        <v>8</v>
      </c>
      <c r="AI282" s="39" t="n">
        <v>8</v>
      </c>
      <c r="AJ282" s="39" t="n">
        <v>8</v>
      </c>
      <c r="AK282" s="39" t="n">
        <v>0</v>
      </c>
      <c r="AL282" s="39" t="n">
        <v>0</v>
      </c>
      <c r="AM282" s="39">
        <f>COUNT(IF(SUM(L277,L279,L278,L275,L274,L273,L276)&gt;0,1,"FALSE"),IF(SUM(M273,M278,M276,M275,M274,M279,M277)&gt;0,1,"FALSE"),IF(SUM(N274,N279,N276,N277,N278,N275,N273)&gt;0,1,"FALSE"),IF(SUM(O276,O275,O274,O278,O273,O277,O279)&gt;0,1,"FALSE"),IF(SUM(P273,P278,P279,P276,P277,P275,P274)&gt;0,1,"FALSE"),IF(SUM(Q278,Q276,Q279,Q274,Q277,Q273,Q275)&gt;0,1,"FALSE"),IF(SUM(Y277,Y278,Y279,Y274,Y273,Y276,Y275)&gt;0,1,"FALSE"),IF(SUM(Z273,Z277,Z275,Z276,Z274,Z278,Z279)&gt;0,1,"FALSE"),IF(SUM(AA275,AA274,AA278,AA273,AA279,AA277,AA276)&gt;0,1,"FALSE"),IF(SUM(AB273,AB274,AB276,AB278,AB277,AB279,AB275)&gt;0,1,"FALSE"),IF(SUM(AC273)&gt;0,1,"FALSE"),IF(SUM(AD277,AD273,AD275,AD274,AD279,AD278,AD276)&gt;0,1,"FALSE"),IF(SUM(AE279,AE275,AE276,AE273,AE274,AE277,AE278)&gt;0,1,"FALSE"),IF(SUM(AF273,AF278,AF277,AF275,AF279,AF276,AF274)&gt;0,1,"FALSE"),IF(SUM(AG275,AG277,AG273,AG278,AG276,AG274,AG279)&gt;0,1,"FALSE"),IF(SUM(AH279,AH273,AH274,AH278,AH277,AH276,AH275)&gt;0,1,"FALSE"),IF(SUM(AI277,AI273,AI278,AI274,AI279,AI276,AI275)&gt;0,1,"FALSE"),IF(SUM(AJ275,AJ277,AJ276,AJ279,AJ278,AJ274,AJ273)&gt;0,1,"FALSE"),IF(SUM(AK278,AK279,AK274,AK276,AK275,AK277,AK273)&gt;0,1,"FALSE"),IF(SUM(AL277,AL278,AL273,AL275,AL274,AL279,AL276)&gt;0,1,"FALSE"),IF(SUM(I281,I280)&gt;0,1,"FALSE"),IF(SUM(J280,J281)&gt;0,1,"FALSE"),IF(SUM(W280,W281)&gt;0,1,"FALSE"),IF(SUM(X281,X280)&gt;0,1,"FALSE"),IF(SUM(H281)&gt;0,1,"FALSE"),IF(SUM(K281)&gt;0,1,"FALSE"),IF(SUM(R281)&gt;0,1,"FALSE"),IF(SUM(S281)&gt;0,1,"FALSE"),IF(SUM(T281)&gt;0,1,"FALSE"),IF(SUM(U281)&gt;0,1,"FALSE"),IF(SUM(V281)&gt;0,1,"FALSE"))</f>
        <v/>
      </c>
      <c r="AN282" s="39" t="n"/>
      <c r="AO282" s="39">
        <f>MAX(AO273:AO281)</f>
        <v/>
      </c>
      <c r="AP282" s="39">
        <f>MAX(AP273:AP281)</f>
        <v/>
      </c>
      <c r="AQ282" s="39">
        <f>MAX(AQ273:AQ281)</f>
        <v/>
      </c>
      <c r="AR282" s="39">
        <f>MAX(AR273:AR281)</f>
        <v/>
      </c>
      <c r="AS282" s="39">
        <f>SUM(AS273:AS281)</f>
        <v/>
      </c>
      <c r="AT282" s="39">
        <f>SUM(AT273:AT281)</f>
        <v/>
      </c>
      <c r="AU282" s="39">
        <f>SUM(AU273:AU281)</f>
        <v/>
      </c>
      <c r="AV282" s="39">
        <f>SUM(AV273:AV281)</f>
        <v/>
      </c>
      <c r="AW282" s="39">
        <f>SUM(AW273:AW281)</f>
        <v/>
      </c>
    </row>
    <row r="283" spans="1:49">
      <c r="A283" s="37" t="n">
        <v>277</v>
      </c>
      <c r="B283" s="37" t="s">
        <v>166</v>
      </c>
      <c r="C283" s="37" t="s">
        <v>167</v>
      </c>
      <c r="D283" s="37" t="s">
        <v>160</v>
      </c>
      <c r="E283" s="37" t="s">
        <v>43</v>
      </c>
      <c r="F283" s="37" t="s">
        <v>32</v>
      </c>
      <c r="G283" s="37" t="n"/>
      <c r="H283" s="37" t="n">
        <v>8</v>
      </c>
      <c r="I283" s="37" t="s">
        <v>7</v>
      </c>
      <c r="J283" s="37" t="s">
        <v>7</v>
      </c>
      <c r="K283" s="37" t="n">
        <v>8</v>
      </c>
      <c r="L283" s="37" t="n">
        <v>8</v>
      </c>
      <c r="M283" s="37" t="n">
        <v>8</v>
      </c>
      <c r="N283" s="37" t="n">
        <v>7</v>
      </c>
      <c r="O283" s="37" t="s">
        <v>7</v>
      </c>
      <c r="P283" s="37" t="s">
        <v>7</v>
      </c>
      <c r="Q283" s="37" t="s">
        <v>7</v>
      </c>
      <c r="R283" s="37" t="n">
        <v>8</v>
      </c>
      <c r="S283" s="37" t="n">
        <v>8</v>
      </c>
      <c r="T283" s="37" t="n">
        <v>8</v>
      </c>
      <c r="U283" s="37" t="n">
        <v>8</v>
      </c>
      <c r="V283" s="37" t="n">
        <v>8</v>
      </c>
      <c r="W283" s="37" t="s">
        <v>7</v>
      </c>
      <c r="X283" s="37" t="s">
        <v>7</v>
      </c>
      <c r="Y283" s="37" t="n">
        <v>8</v>
      </c>
      <c r="Z283" s="37" t="n">
        <v>8</v>
      </c>
      <c r="AA283" s="37" t="n">
        <v>8</v>
      </c>
      <c r="AB283" s="37" t="n">
        <v>8</v>
      </c>
      <c r="AC283" s="37" t="n">
        <v>8</v>
      </c>
      <c r="AD283" s="37" t="s">
        <v>7</v>
      </c>
      <c r="AE283" s="37" t="s">
        <v>7</v>
      </c>
      <c r="AF283" s="37" t="n">
        <v>8</v>
      </c>
      <c r="AG283" s="37" t="n">
        <v>8</v>
      </c>
      <c r="AH283" s="37" t="n">
        <v>8</v>
      </c>
      <c r="AI283" s="37" t="n">
        <v>8</v>
      </c>
      <c r="AJ283" s="37" t="n">
        <v>8</v>
      </c>
      <c r="AK283" s="37" t="s">
        <v>7</v>
      </c>
      <c r="AL283" s="37" t="s">
        <v>7</v>
      </c>
      <c r="AM283" s="38">
        <f>COUNT(H283:AL283)</f>
        <v/>
      </c>
      <c r="AN283" s="37" t="n"/>
      <c r="AO283" s="38">
        <f>COUNTIF(H283:AL283,"О")</f>
        <v/>
      </c>
      <c r="AP283" s="38">
        <f>COUNTIF(H283:AL283,"От")</f>
        <v/>
      </c>
      <c r="AQ283" s="38">
        <f>COUNTIF(H283:AL283,"Б")</f>
        <v/>
      </c>
      <c r="AR283" s="38">
        <f>COUNTIF(H283:AL283,"Н")</f>
        <v/>
      </c>
      <c r="AS283" s="37" t="n"/>
      <c r="AT283" s="38">
        <f>SUM(H283:AL283)</f>
        <v/>
      </c>
      <c r="AU283" s="37" t="n"/>
      <c r="AV283" s="38">
        <f>SUM(I283,J283,O283,P283,Q283,W283,X283,AD283,AE283,AK283,AL283)</f>
        <v/>
      </c>
      <c r="AW283" s="37" t="n"/>
    </row>
    <row r="284" spans="1:49">
      <c r="A284" s="37" t="n">
        <v>278</v>
      </c>
      <c r="B284" s="37" t="s">
        <v>166</v>
      </c>
      <c r="C284" s="37" t="s">
        <v>167</v>
      </c>
      <c r="D284" s="37" t="s">
        <v>160</v>
      </c>
      <c r="E284" s="37" t="s">
        <v>168</v>
      </c>
      <c r="F284" s="37" t="s">
        <v>32</v>
      </c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  <c r="Z284" s="37" t="n"/>
      <c r="AA284" s="37" t="n"/>
      <c r="AB284" s="37" t="n"/>
      <c r="AC284" s="37" t="n"/>
      <c r="AD284" s="37" t="n"/>
      <c r="AE284" s="37" t="n"/>
      <c r="AF284" s="37" t="n"/>
      <c r="AG284" s="37" t="n"/>
      <c r="AH284" s="37" t="n"/>
      <c r="AI284" s="37" t="n"/>
      <c r="AJ284" s="37" t="n"/>
      <c r="AK284" s="37" t="n"/>
      <c r="AL284" s="37" t="n"/>
      <c r="AM284" s="38">
        <f>COUNT(H284:AL284)</f>
        <v/>
      </c>
      <c r="AN284" s="37" t="n"/>
      <c r="AO284" s="37" t="n"/>
      <c r="AP284" s="37" t="n"/>
      <c r="AQ284" s="37" t="n"/>
      <c r="AR284" s="37" t="n"/>
      <c r="AS284" s="37" t="n"/>
      <c r="AT284" s="38">
        <f>SUM(H284:AL284)</f>
        <v/>
      </c>
      <c r="AU284" s="37" t="n"/>
      <c r="AV284" s="38">
        <f>SUM(I284,J284,O284,P284,Q284,W284,X284,AD284,AE284,AK284,AL284)</f>
        <v/>
      </c>
      <c r="AW284" s="37" t="n"/>
    </row>
    <row r="285" spans="1:49">
      <c r="A285" s="37" t="n">
        <v>279</v>
      </c>
      <c r="B285" s="37" t="s">
        <v>166</v>
      </c>
      <c r="C285" s="37" t="s">
        <v>167</v>
      </c>
      <c r="D285" s="37" t="s">
        <v>160</v>
      </c>
      <c r="E285" s="37" t="s">
        <v>169</v>
      </c>
      <c r="F285" s="37" t="s">
        <v>32</v>
      </c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  <c r="Z285" s="37" t="n"/>
      <c r="AA285" s="37" t="n"/>
      <c r="AB285" s="37" t="n"/>
      <c r="AC285" s="37" t="n"/>
      <c r="AD285" s="37" t="n"/>
      <c r="AE285" s="37" t="n"/>
      <c r="AF285" s="37" t="n"/>
      <c r="AG285" s="37" t="n"/>
      <c r="AH285" s="37" t="n"/>
      <c r="AI285" s="37" t="n"/>
      <c r="AJ285" s="37" t="n"/>
      <c r="AK285" s="37" t="n"/>
      <c r="AL285" s="37" t="n"/>
      <c r="AM285" s="38">
        <f>COUNT(H285:AL285)</f>
        <v/>
      </c>
      <c r="AN285" s="37" t="n"/>
      <c r="AO285" s="37" t="n"/>
      <c r="AP285" s="37" t="n"/>
      <c r="AQ285" s="37" t="n"/>
      <c r="AR285" s="37" t="n"/>
      <c r="AS285" s="37" t="n"/>
      <c r="AT285" s="38">
        <f>SUM(H285:AL285)</f>
        <v/>
      </c>
      <c r="AU285" s="37" t="n"/>
      <c r="AV285" s="38">
        <f>SUM(I285,J285,O285,P285,Q285,W285,X285,AD285,AE285,AK285,AL285)</f>
        <v/>
      </c>
      <c r="AW285" s="37" t="n"/>
    </row>
    <row r="286" spans="1:49">
      <c r="A286" s="37" t="n">
        <v>280</v>
      </c>
      <c r="B286" s="37" t="s">
        <v>166</v>
      </c>
      <c r="C286" s="37" t="s">
        <v>167</v>
      </c>
      <c r="D286" s="37" t="s">
        <v>160</v>
      </c>
      <c r="E286" s="37" t="s">
        <v>170</v>
      </c>
      <c r="F286" s="37" t="s">
        <v>32</v>
      </c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  <c r="Z286" s="37" t="n"/>
      <c r="AA286" s="37" t="n"/>
      <c r="AB286" s="37" t="n"/>
      <c r="AC286" s="37" t="n"/>
      <c r="AD286" s="37" t="n"/>
      <c r="AE286" s="37" t="n"/>
      <c r="AF286" s="37" t="n"/>
      <c r="AG286" s="37" t="n"/>
      <c r="AH286" s="37" t="n"/>
      <c r="AI286" s="37" t="n"/>
      <c r="AJ286" s="37" t="n"/>
      <c r="AK286" s="37" t="n"/>
      <c r="AL286" s="37" t="n"/>
      <c r="AM286" s="38">
        <f>COUNT(H286:AL286)</f>
        <v/>
      </c>
      <c r="AN286" s="37" t="n"/>
      <c r="AO286" s="37" t="n"/>
      <c r="AP286" s="37" t="n"/>
      <c r="AQ286" s="37" t="n"/>
      <c r="AR286" s="37" t="n"/>
      <c r="AS286" s="37" t="n"/>
      <c r="AT286" s="38">
        <f>SUM(H286:AL286)</f>
        <v/>
      </c>
      <c r="AU286" s="37" t="n"/>
      <c r="AV286" s="38">
        <f>SUM(I286,J286,O286,P286,Q286,W286,X286,AD286,AE286,AK286,AL286)</f>
        <v/>
      </c>
      <c r="AW286" s="37" t="n"/>
    </row>
    <row r="287" spans="1:49">
      <c r="A287" s="39" t="n">
        <v>281</v>
      </c>
      <c r="B287" s="39" t="s">
        <v>166</v>
      </c>
      <c r="C287" s="39" t="s">
        <v>167</v>
      </c>
      <c r="D287" s="39" t="s">
        <v>160</v>
      </c>
      <c r="E287" s="39" t="s">
        <v>33</v>
      </c>
      <c r="F287" s="39" t="n"/>
      <c r="G287" s="39" t="n"/>
      <c r="H287" s="39" t="n">
        <v>8</v>
      </c>
      <c r="I287" s="39" t="n">
        <v>0</v>
      </c>
      <c r="J287" s="39" t="n">
        <v>0</v>
      </c>
      <c r="K287" s="39" t="n">
        <v>8</v>
      </c>
      <c r="L287" s="39" t="n">
        <v>8</v>
      </c>
      <c r="M287" s="39" t="n">
        <v>8</v>
      </c>
      <c r="N287" s="39" t="n">
        <v>7</v>
      </c>
      <c r="O287" s="39" t="n">
        <v>0</v>
      </c>
      <c r="P287" s="39" t="n">
        <v>0</v>
      </c>
      <c r="Q287" s="39" t="n">
        <v>0</v>
      </c>
      <c r="R287" s="39" t="n">
        <v>8</v>
      </c>
      <c r="S287" s="39" t="n">
        <v>8</v>
      </c>
      <c r="T287" s="39" t="n">
        <v>8</v>
      </c>
      <c r="U287" s="39" t="n">
        <v>8</v>
      </c>
      <c r="V287" s="39" t="n">
        <v>8</v>
      </c>
      <c r="W287" s="39" t="n">
        <v>0</v>
      </c>
      <c r="X287" s="39" t="n">
        <v>0</v>
      </c>
      <c r="Y287" s="39" t="n">
        <v>8</v>
      </c>
      <c r="Z287" s="39" t="n">
        <v>8</v>
      </c>
      <c r="AA287" s="39" t="n">
        <v>8</v>
      </c>
      <c r="AB287" s="39" t="n">
        <v>8</v>
      </c>
      <c r="AC287" s="39" t="n">
        <v>8</v>
      </c>
      <c r="AD287" s="39" t="n">
        <v>0</v>
      </c>
      <c r="AE287" s="39" t="n">
        <v>0</v>
      </c>
      <c r="AF287" s="39" t="n">
        <v>8</v>
      </c>
      <c r="AG287" s="39" t="n">
        <v>8</v>
      </c>
      <c r="AH287" s="39" t="n">
        <v>8</v>
      </c>
      <c r="AI287" s="39" t="n">
        <v>8</v>
      </c>
      <c r="AJ287" s="39" t="n">
        <v>8</v>
      </c>
      <c r="AK287" s="39" t="n">
        <v>0</v>
      </c>
      <c r="AL287" s="39" t="n">
        <v>0</v>
      </c>
      <c r="AM287" s="39">
        <f>COUNT(IF(SUM(H286,H285,H283,H284)&gt;0,1,"FALSE"),IF(SUM(I284,I283,I286,I285)&gt;0,1,"FALSE"),IF(SUM(J286,J283,J284,J285)&gt;0,1,"FALSE"),IF(SUM(K284,K283,K286,K285)&gt;0,1,"FALSE"),IF(SUM(L283,L285,L286,L284)&gt;0,1,"FALSE"),IF(SUM(M283,M286,M284,M285)&gt;0,1,"FALSE"),IF(SUM(N283,N284,N286,N285)&gt;0,1,"FALSE"),IF(SUM(O285,O284,O283,O286)&gt;0,1,"FALSE"),IF(SUM(P286,P284,P285,P283)&gt;0,1,"FALSE"),IF(SUM(Q284,Q283,Q286,Q285)&gt;0,1,"FALSE"),IF(SUM(R286,R283,R284,R285)&gt;0,1,"FALSE"),IF(SUM(S284,S285,S283,S286)&gt;0,1,"FALSE"),IF(SUM(T283,T284,T285,T286)&gt;0,1,"FALSE"),IF(SUM(U284,U285,U283,U286)&gt;0,1,"FALSE"),IF(SUM(V286,V285,V283,V284)&gt;0,1,"FALSE"),IF(SUM(W284,W283,W285,W286)&gt;0,1,"FALSE"),IF(SUM(X284,X285,X283,X286)&gt;0,1,"FALSE"),IF(SUM(Y283,Y284,Y285,Y286)&gt;0,1,"FALSE"),IF(SUM(Z283,Z285,Z284,Z286)&gt;0,1,"FALSE"),IF(SUM(AA285,AA283,AA286,AA284)&gt;0,1,"FALSE"),IF(SUM(AB284,AB285,AB283,AB286)&gt;0,1,"FALSE"),IF(SUM(AC285,AC283,AC284,AC286)&gt;0,1,"FALSE"),IF(SUM(AD284,AD285,AD283,AD286)&gt;0,1,"FALSE"),IF(SUM(AE286,AE285,AE284,AE283)&gt;0,1,"FALSE"),IF(SUM(AF283,AF285,AF286,AF284)&gt;0,1,"FALSE"),IF(SUM(AG286,AG285,AG284,AG283)&gt;0,1,"FALSE"),IF(SUM(AH284,AH286,AH285,AH283)&gt;0,1,"FALSE"),IF(SUM(AI283,AI284,AI285,AI286)&gt;0,1,"FALSE"),IF(SUM(AJ286,AJ285,AJ284,AJ283)&gt;0,1,"FALSE"),IF(SUM(AK285,AK286,AK284,AK283)&gt;0,1,"FALSE"),IF(SUM(AL283,AL284,AL286,AL285)&gt;0,1,"FALSE"))</f>
        <v/>
      </c>
      <c r="AN287" s="39" t="n"/>
      <c r="AO287" s="39">
        <f>MAX(AO283:AO286)</f>
        <v/>
      </c>
      <c r="AP287" s="39">
        <f>MAX(AP283:AP286)</f>
        <v/>
      </c>
      <c r="AQ287" s="39">
        <f>MAX(AQ283:AQ286)</f>
        <v/>
      </c>
      <c r="AR287" s="39">
        <f>MAX(AR283:AR286)</f>
        <v/>
      </c>
      <c r="AS287" s="39">
        <f>SUM(AS283:AS286)</f>
        <v/>
      </c>
      <c r="AT287" s="39">
        <f>SUM(AT283:AT286)</f>
        <v/>
      </c>
      <c r="AU287" s="39">
        <f>SUM(AU283:AU286)</f>
        <v/>
      </c>
      <c r="AV287" s="39">
        <f>SUM(AV283:AV286)</f>
        <v/>
      </c>
      <c r="AW287" s="39">
        <f>SUM(AW283:AW286)</f>
        <v/>
      </c>
    </row>
    <row r="288" spans="1:49">
      <c r="A288" s="37" t="n">
        <v>282</v>
      </c>
      <c r="B288" s="37" t="s">
        <v>171</v>
      </c>
      <c r="C288" s="37" t="s">
        <v>167</v>
      </c>
      <c r="D288" s="37" t="s">
        <v>109</v>
      </c>
      <c r="E288" s="37" t="s">
        <v>43</v>
      </c>
      <c r="F288" s="37" t="s">
        <v>32</v>
      </c>
      <c r="G288" s="37" t="n"/>
      <c r="H288" s="37" t="n">
        <v>8</v>
      </c>
      <c r="I288" s="37" t="s">
        <v>7</v>
      </c>
      <c r="J288" s="37" t="s">
        <v>7</v>
      </c>
      <c r="K288" s="37" t="n">
        <v>2.5</v>
      </c>
      <c r="L288" s="37" t="n">
        <v>8</v>
      </c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  <c r="Z288" s="37" t="n"/>
      <c r="AA288" s="37" t="n"/>
      <c r="AB288" s="37" t="n"/>
      <c r="AC288" s="37" t="n"/>
      <c r="AD288" s="37" t="n"/>
      <c r="AE288" s="37" t="n"/>
      <c r="AF288" s="37" t="n"/>
      <c r="AG288" s="37" t="n"/>
      <c r="AH288" s="37" t="n"/>
      <c r="AI288" s="37" t="n"/>
      <c r="AJ288" s="37" t="n"/>
      <c r="AK288" s="37" t="n"/>
      <c r="AL288" s="37" t="n"/>
      <c r="AM288" s="38">
        <f>COUNT(H288:AL288)</f>
        <v/>
      </c>
      <c r="AN288" s="37" t="n"/>
      <c r="AO288" s="38">
        <f>COUNTIF(H288:AL288,"О")</f>
        <v/>
      </c>
      <c r="AP288" s="38">
        <f>COUNTIF(H288:AL288,"От")</f>
        <v/>
      </c>
      <c r="AQ288" s="38">
        <f>COUNTIF(H288:AL288,"Б")</f>
        <v/>
      </c>
      <c r="AR288" s="38">
        <f>COUNTIF(H288:AL288,"Н")</f>
        <v/>
      </c>
      <c r="AS288" s="37" t="n"/>
      <c r="AT288" s="38">
        <f>SUM(H288:AL288)</f>
        <v/>
      </c>
      <c r="AU288" s="37" t="n"/>
      <c r="AV288" s="38">
        <f>SUM(I288,J288,O288,P288,Q288,W288,X288,AD288,AE288,AK288,AL288)</f>
        <v/>
      </c>
      <c r="AW288" s="37" t="n"/>
    </row>
    <row r="289" spans="1:49">
      <c r="A289" s="37" t="n">
        <v>283</v>
      </c>
      <c r="B289" s="37" t="s">
        <v>171</v>
      </c>
      <c r="C289" s="37" t="s">
        <v>167</v>
      </c>
      <c r="D289" s="37" t="s">
        <v>109</v>
      </c>
      <c r="E289" s="37" t="s">
        <v>168</v>
      </c>
      <c r="F289" s="37" t="s">
        <v>32</v>
      </c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  <c r="Z289" s="37" t="n"/>
      <c r="AA289" s="37" t="n"/>
      <c r="AB289" s="37" t="n"/>
      <c r="AC289" s="37" t="n"/>
      <c r="AD289" s="37" t="n"/>
      <c r="AE289" s="37" t="n"/>
      <c r="AF289" s="37" t="n"/>
      <c r="AG289" s="37" t="n"/>
      <c r="AH289" s="37" t="n"/>
      <c r="AI289" s="37" t="n"/>
      <c r="AJ289" s="37" t="n"/>
      <c r="AK289" s="37" t="n"/>
      <c r="AL289" s="37" t="n"/>
      <c r="AM289" s="38">
        <f>COUNT(H289:AL289)</f>
        <v/>
      </c>
      <c r="AN289" s="37" t="n"/>
      <c r="AO289" s="37" t="n"/>
      <c r="AP289" s="37" t="n"/>
      <c r="AQ289" s="37" t="n"/>
      <c r="AR289" s="37" t="n"/>
      <c r="AS289" s="37" t="n"/>
      <c r="AT289" s="38">
        <f>SUM(H289:AL289)</f>
        <v/>
      </c>
      <c r="AU289" s="37" t="n"/>
      <c r="AV289" s="38">
        <f>SUM(I289,J289,O289,P289,Q289,W289,X289,AD289,AE289,AK289,AL289)</f>
        <v/>
      </c>
      <c r="AW289" s="37" t="n"/>
    </row>
    <row r="290" spans="1:49" ht="15.75" customHeight="1" s="55">
      <c r="A290" s="37" t="n">
        <v>284</v>
      </c>
      <c r="B290" s="37" t="s">
        <v>171</v>
      </c>
      <c r="C290" s="37" t="s">
        <v>167</v>
      </c>
      <c r="D290" s="37" t="s">
        <v>109</v>
      </c>
      <c r="E290" s="37" t="s">
        <v>169</v>
      </c>
      <c r="F290" s="37" t="s">
        <v>32</v>
      </c>
      <c r="G290" s="37" t="n"/>
      <c r="H290" s="37" t="n"/>
      <c r="I290" s="37" t="n"/>
      <c r="J290" s="37" t="n"/>
      <c r="K290" s="40" t="n">
        <v>5.5</v>
      </c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  <c r="Z290" s="37" t="n"/>
      <c r="AA290" s="37" t="n"/>
      <c r="AB290" s="37" t="n"/>
      <c r="AC290" s="37" t="n"/>
      <c r="AD290" s="37" t="n"/>
      <c r="AE290" s="37" t="n"/>
      <c r="AF290" s="37" t="n"/>
      <c r="AG290" s="37" t="n"/>
      <c r="AH290" s="37" t="n"/>
      <c r="AI290" s="37" t="n"/>
      <c r="AJ290" s="37" t="n"/>
      <c r="AK290" s="37" t="n"/>
      <c r="AL290" s="37" t="n"/>
      <c r="AM290" s="38">
        <f>COUNT(H290:AL290)</f>
        <v/>
      </c>
      <c r="AN290" s="37" t="n"/>
      <c r="AO290" s="37" t="n"/>
      <c r="AP290" s="37" t="n"/>
      <c r="AQ290" s="37" t="n"/>
      <c r="AR290" s="37" t="n"/>
      <c r="AS290" s="37" t="n"/>
      <c r="AT290" s="38">
        <f>SUM(H290:AL290)</f>
        <v/>
      </c>
      <c r="AU290" s="37" t="n"/>
      <c r="AV290" s="38">
        <f>SUM(I290,J290,O290,P290,Q290,W290,X290,AD290,AE290,AK290,AL290)</f>
        <v/>
      </c>
      <c r="AW290" s="37" t="n"/>
    </row>
    <row r="291" spans="1:49">
      <c r="A291" s="37" t="n">
        <v>285</v>
      </c>
      <c r="B291" s="37" t="s">
        <v>171</v>
      </c>
      <c r="C291" s="37" t="s">
        <v>167</v>
      </c>
      <c r="D291" s="37" t="s">
        <v>109</v>
      </c>
      <c r="E291" s="37" t="s">
        <v>170</v>
      </c>
      <c r="F291" s="37" t="s">
        <v>32</v>
      </c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  <c r="Z291" s="37" t="n"/>
      <c r="AA291" s="37" t="n"/>
      <c r="AB291" s="37" t="n"/>
      <c r="AC291" s="37" t="n"/>
      <c r="AD291" s="37" t="n"/>
      <c r="AE291" s="37" t="n"/>
      <c r="AF291" s="37" t="n"/>
      <c r="AG291" s="37" t="n"/>
      <c r="AH291" s="37" t="n"/>
      <c r="AI291" s="37" t="n"/>
      <c r="AJ291" s="37" t="n"/>
      <c r="AK291" s="37" t="n"/>
      <c r="AL291" s="37" t="n"/>
      <c r="AM291" s="38">
        <f>COUNT(H291:AL291)</f>
        <v/>
      </c>
      <c r="AN291" s="37" t="n"/>
      <c r="AO291" s="37" t="n"/>
      <c r="AP291" s="37" t="n"/>
      <c r="AQ291" s="37" t="n"/>
      <c r="AR291" s="37" t="n"/>
      <c r="AS291" s="37" t="n"/>
      <c r="AT291" s="38">
        <f>SUM(H291:AL291)</f>
        <v/>
      </c>
      <c r="AU291" s="37" t="n"/>
      <c r="AV291" s="38">
        <f>SUM(I291,J291,O291,P291,Q291,W291,X291,AD291,AE291,AK291,AL291)</f>
        <v/>
      </c>
      <c r="AW291" s="37" t="n"/>
    </row>
    <row r="292" spans="1:49">
      <c r="A292" s="39" t="n">
        <v>286</v>
      </c>
      <c r="B292" s="39" t="s">
        <v>171</v>
      </c>
      <c r="C292" s="39" t="s">
        <v>167</v>
      </c>
      <c r="D292" s="39" t="s">
        <v>109</v>
      </c>
      <c r="E292" s="39" t="s">
        <v>33</v>
      </c>
      <c r="F292" s="39" t="n"/>
      <c r="G292" s="39" t="n"/>
      <c r="H292" s="39" t="n">
        <v>8</v>
      </c>
      <c r="I292" s="39" t="n">
        <v>0</v>
      </c>
      <c r="J292" s="39" t="n">
        <v>0</v>
      </c>
      <c r="K292" s="39" t="n">
        <v>8</v>
      </c>
      <c r="L292" s="39" t="n">
        <v>8</v>
      </c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  <c r="AB292" s="39" t="n"/>
      <c r="AC292" s="39" t="n"/>
      <c r="AD292" s="39" t="n"/>
      <c r="AE292" s="39" t="n"/>
      <c r="AF292" s="39" t="n"/>
      <c r="AG292" s="39" t="n"/>
      <c r="AH292" s="39" t="n"/>
      <c r="AI292" s="39" t="n"/>
      <c r="AJ292" s="39" t="n"/>
      <c r="AK292" s="39" t="n"/>
      <c r="AL292" s="39" t="n"/>
      <c r="AM292" s="39">
        <f>COUNT(IF(SUM(H290,H288,H291,H289)&gt;0,1,"FALSE"),IF(SUM(I289,I291,I288,I290)&gt;0,1,"FALSE"),IF(SUM(J289,J288,J290,J291)&gt;0,1,"FALSE"),IF(SUM(K288,K290,K291,K289)&gt;0,1,"FALSE"),IF(SUM(L290,L288,L291,L289)&gt;0,1,"FALSE"))</f>
        <v/>
      </c>
      <c r="AN292" s="39" t="n"/>
      <c r="AO292" s="39">
        <f>MAX(AO288:AO291)</f>
        <v/>
      </c>
      <c r="AP292" s="39">
        <f>MAX(AP288:AP291)</f>
        <v/>
      </c>
      <c r="AQ292" s="39">
        <f>MAX(AQ288:AQ291)</f>
        <v/>
      </c>
      <c r="AR292" s="39">
        <f>MAX(AR288:AR291)</f>
        <v/>
      </c>
      <c r="AS292" s="39">
        <f>SUM(AS288:AS291)</f>
        <v/>
      </c>
      <c r="AT292" s="39">
        <f>SUM(AT288:AT291)</f>
        <v/>
      </c>
      <c r="AU292" s="39">
        <f>SUM(AU288:AU291)</f>
        <v/>
      </c>
      <c r="AV292" s="39">
        <f>SUM(AV288:AV291)</f>
        <v/>
      </c>
      <c r="AW292" s="39">
        <f>SUM(AW288:AW291)</f>
        <v/>
      </c>
    </row>
    <row r="293" spans="1:49">
      <c r="A293" s="37" t="n">
        <v>287</v>
      </c>
      <c r="B293" s="37" t="s">
        <v>172</v>
      </c>
      <c r="C293" s="37" t="s">
        <v>167</v>
      </c>
      <c r="D293" s="37" t="s">
        <v>109</v>
      </c>
      <c r="E293" s="37" t="s">
        <v>43</v>
      </c>
      <c r="F293" s="37" t="s">
        <v>32</v>
      </c>
      <c r="G293" s="37" t="n"/>
      <c r="H293" s="37" t="n">
        <v>8</v>
      </c>
      <c r="I293" s="37" t="s">
        <v>7</v>
      </c>
      <c r="J293" s="37" t="s">
        <v>7</v>
      </c>
      <c r="K293" s="37" t="n">
        <v>8</v>
      </c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  <c r="Z293" s="37" t="n"/>
      <c r="AA293" s="37" t="n"/>
      <c r="AB293" s="37" t="n"/>
      <c r="AC293" s="37" t="n"/>
      <c r="AD293" s="37" t="n"/>
      <c r="AE293" s="37" t="n"/>
      <c r="AF293" s="37" t="n"/>
      <c r="AG293" s="37" t="n"/>
      <c r="AH293" s="37" t="n"/>
      <c r="AI293" s="37" t="n"/>
      <c r="AJ293" s="37" t="n"/>
      <c r="AK293" s="37" t="n"/>
      <c r="AL293" s="37" t="n"/>
      <c r="AM293" s="38">
        <f>COUNT(H293:AL293)</f>
        <v/>
      </c>
      <c r="AN293" s="37" t="n"/>
      <c r="AO293" s="38">
        <f>COUNTIF(H293:AL293,"О")</f>
        <v/>
      </c>
      <c r="AP293" s="38">
        <f>COUNTIF(H293:AL293,"От")</f>
        <v/>
      </c>
      <c r="AQ293" s="38">
        <f>COUNTIF(H293:AL293,"Б")</f>
        <v/>
      </c>
      <c r="AR293" s="38">
        <f>COUNTIF(H293:AL293,"Н")</f>
        <v/>
      </c>
      <c r="AS293" s="37" t="n"/>
      <c r="AT293" s="38">
        <f>SUM(H293:AL293)</f>
        <v/>
      </c>
      <c r="AU293" s="37" t="n"/>
      <c r="AV293" s="38">
        <f>SUM(I293,J293,O293,P293,Q293,W293,X293,AD293,AE293,AK293,AL293)</f>
        <v/>
      </c>
      <c r="AW293" s="37" t="n"/>
    </row>
    <row r="294" spans="1:49" ht="15.75" customHeight="1" s="55">
      <c r="A294" s="37" t="n">
        <v>288</v>
      </c>
      <c r="B294" s="37" t="s">
        <v>172</v>
      </c>
      <c r="C294" s="37" t="s">
        <v>167</v>
      </c>
      <c r="D294" s="37" t="s">
        <v>109</v>
      </c>
      <c r="E294" s="37" t="s">
        <v>168</v>
      </c>
      <c r="F294" s="37" t="s">
        <v>32</v>
      </c>
      <c r="G294" s="37" t="n"/>
      <c r="H294" s="37" t="n"/>
      <c r="I294" s="37" t="n"/>
      <c r="J294" s="37" t="n"/>
      <c r="K294" s="37" t="n"/>
      <c r="L294" s="40" t="n">
        <v>8</v>
      </c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  <c r="Z294" s="37" t="n"/>
      <c r="AA294" s="37" t="n"/>
      <c r="AB294" s="37" t="n"/>
      <c r="AC294" s="37" t="n"/>
      <c r="AD294" s="37" t="n"/>
      <c r="AE294" s="37" t="n"/>
      <c r="AF294" s="37" t="n"/>
      <c r="AG294" s="37" t="n"/>
      <c r="AH294" s="37" t="n"/>
      <c r="AI294" s="37" t="n"/>
      <c r="AJ294" s="37" t="n"/>
      <c r="AK294" s="37" t="n"/>
      <c r="AL294" s="37" t="n"/>
      <c r="AM294" s="38">
        <f>COUNT(H294:AL294)</f>
        <v/>
      </c>
      <c r="AN294" s="37" t="n"/>
      <c r="AO294" s="37" t="n"/>
      <c r="AP294" s="37" t="n"/>
      <c r="AQ294" s="37" t="n"/>
      <c r="AR294" s="37" t="n"/>
      <c r="AS294" s="37" t="n"/>
      <c r="AT294" s="38">
        <f>SUM(H294:AL294)</f>
        <v/>
      </c>
      <c r="AU294" s="37" t="n"/>
      <c r="AV294" s="38">
        <f>SUM(I294,J294,O294,P294,Q294,W294,X294,AD294,AE294,AK294,AL294)</f>
        <v/>
      </c>
      <c r="AW294" s="37" t="n"/>
    </row>
    <row r="295" spans="1:49">
      <c r="A295" s="37" t="n">
        <v>289</v>
      </c>
      <c r="B295" s="37" t="s">
        <v>172</v>
      </c>
      <c r="C295" s="37" t="s">
        <v>167</v>
      </c>
      <c r="D295" s="37" t="s">
        <v>109</v>
      </c>
      <c r="E295" s="37" t="s">
        <v>169</v>
      </c>
      <c r="F295" s="37" t="s">
        <v>32</v>
      </c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  <c r="Z295" s="37" t="n"/>
      <c r="AA295" s="37" t="n"/>
      <c r="AB295" s="37" t="n"/>
      <c r="AC295" s="37" t="n"/>
      <c r="AD295" s="37" t="n"/>
      <c r="AE295" s="37" t="n"/>
      <c r="AF295" s="37" t="n"/>
      <c r="AG295" s="37" t="n"/>
      <c r="AH295" s="37" t="n"/>
      <c r="AI295" s="37" t="n"/>
      <c r="AJ295" s="37" t="n"/>
      <c r="AK295" s="37" t="n"/>
      <c r="AL295" s="37" t="n"/>
      <c r="AM295" s="38">
        <f>COUNT(H295:AL295)</f>
        <v/>
      </c>
      <c r="AN295" s="37" t="n"/>
      <c r="AO295" s="37" t="n"/>
      <c r="AP295" s="37" t="n"/>
      <c r="AQ295" s="37" t="n"/>
      <c r="AR295" s="37" t="n"/>
      <c r="AS295" s="37" t="n"/>
      <c r="AT295" s="38">
        <f>SUM(H295:AL295)</f>
        <v/>
      </c>
      <c r="AU295" s="37" t="n"/>
      <c r="AV295" s="38">
        <f>SUM(I295,J295,O295,P295,Q295,W295,X295,AD295,AE295,AK295,AL295)</f>
        <v/>
      </c>
      <c r="AW295" s="37" t="n"/>
    </row>
    <row r="296" spans="1:49">
      <c r="A296" s="37" t="n">
        <v>290</v>
      </c>
      <c r="B296" s="37" t="s">
        <v>172</v>
      </c>
      <c r="C296" s="37" t="s">
        <v>167</v>
      </c>
      <c r="D296" s="37" t="s">
        <v>109</v>
      </c>
      <c r="E296" s="37" t="s">
        <v>170</v>
      </c>
      <c r="F296" s="37" t="s">
        <v>32</v>
      </c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  <c r="Z296" s="37" t="n"/>
      <c r="AA296" s="37" t="n"/>
      <c r="AB296" s="37" t="n"/>
      <c r="AC296" s="37" t="n"/>
      <c r="AD296" s="37" t="n"/>
      <c r="AE296" s="37" t="n"/>
      <c r="AF296" s="37" t="n"/>
      <c r="AG296" s="37" t="n"/>
      <c r="AH296" s="37" t="n"/>
      <c r="AI296" s="37" t="n"/>
      <c r="AJ296" s="37" t="n"/>
      <c r="AK296" s="37" t="n"/>
      <c r="AL296" s="37" t="n"/>
      <c r="AM296" s="38">
        <f>COUNT(H296:AL296)</f>
        <v/>
      </c>
      <c r="AN296" s="37" t="n"/>
      <c r="AO296" s="37" t="n"/>
      <c r="AP296" s="37" t="n"/>
      <c r="AQ296" s="37" t="n"/>
      <c r="AR296" s="37" t="n"/>
      <c r="AS296" s="37" t="n"/>
      <c r="AT296" s="38">
        <f>SUM(H296:AL296)</f>
        <v/>
      </c>
      <c r="AU296" s="37" t="n"/>
      <c r="AV296" s="38">
        <f>SUM(I296,J296,O296,P296,Q296,W296,X296,AD296,AE296,AK296,AL296)</f>
        <v/>
      </c>
      <c r="AW296" s="37" t="n"/>
    </row>
    <row r="297" spans="1:49">
      <c r="A297" s="39" t="n">
        <v>291</v>
      </c>
      <c r="B297" s="39" t="s">
        <v>172</v>
      </c>
      <c r="C297" s="39" t="s">
        <v>167</v>
      </c>
      <c r="D297" s="39" t="s">
        <v>109</v>
      </c>
      <c r="E297" s="39" t="s">
        <v>33</v>
      </c>
      <c r="F297" s="39" t="n"/>
      <c r="G297" s="39" t="n"/>
      <c r="H297" s="39" t="n">
        <v>8</v>
      </c>
      <c r="I297" s="39" t="n">
        <v>0</v>
      </c>
      <c r="J297" s="39" t="n">
        <v>0</v>
      </c>
      <c r="K297" s="39" t="n">
        <v>8</v>
      </c>
      <c r="L297" s="39" t="n">
        <v>8</v>
      </c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  <c r="AB297" s="39" t="n"/>
      <c r="AC297" s="39" t="n"/>
      <c r="AD297" s="39" t="n"/>
      <c r="AE297" s="39" t="n"/>
      <c r="AF297" s="39" t="n"/>
      <c r="AG297" s="39" t="n"/>
      <c r="AH297" s="39" t="n"/>
      <c r="AI297" s="39" t="n"/>
      <c r="AJ297" s="39" t="n"/>
      <c r="AK297" s="39" t="n"/>
      <c r="AL297" s="39" t="n"/>
      <c r="AM297" s="39">
        <f>COUNT(IF(SUM(H294,H295,H293,H296)&gt;0,1,"FALSE"),IF(SUM(I294,I293,I296,I295)&gt;0,1,"FALSE"),IF(SUM(J296,J295,J294,J293)&gt;0,1,"FALSE"),IF(SUM(K294,K295,K296,K293)&gt;0,1,"FALSE"),IF(SUM(L294,L293,L296,L295)&gt;0,1,"FALSE"))</f>
        <v/>
      </c>
      <c r="AN297" s="39" t="n"/>
      <c r="AO297" s="39">
        <f>MAX(AO293:AO296)</f>
        <v/>
      </c>
      <c r="AP297" s="39">
        <f>MAX(AP293:AP296)</f>
        <v/>
      </c>
      <c r="AQ297" s="39">
        <f>MAX(AQ293:AQ296)</f>
        <v/>
      </c>
      <c r="AR297" s="39">
        <f>MAX(AR293:AR296)</f>
        <v/>
      </c>
      <c r="AS297" s="39">
        <f>SUM(AS293:AS296)</f>
        <v/>
      </c>
      <c r="AT297" s="39">
        <f>SUM(AT293:AT296)</f>
        <v/>
      </c>
      <c r="AU297" s="39">
        <f>SUM(AU293:AU296)</f>
        <v/>
      </c>
      <c r="AV297" s="39">
        <f>SUM(AV293:AV296)</f>
        <v/>
      </c>
      <c r="AW297" s="39">
        <f>SUM(AW293:AW296)</f>
        <v/>
      </c>
    </row>
    <row r="298" spans="1:49">
      <c r="A298" s="37" t="n">
        <v>292</v>
      </c>
      <c r="B298" s="37" t="s">
        <v>173</v>
      </c>
      <c r="C298" s="37" t="s">
        <v>167</v>
      </c>
      <c r="D298" s="37" t="s">
        <v>109</v>
      </c>
      <c r="E298" s="37" t="s">
        <v>43</v>
      </c>
      <c r="F298" s="37" t="s">
        <v>32</v>
      </c>
      <c r="G298" s="37" t="n"/>
      <c r="H298" s="37" t="n">
        <v>8</v>
      </c>
      <c r="I298" s="37" t="s">
        <v>7</v>
      </c>
      <c r="J298" s="37" t="s">
        <v>7</v>
      </c>
      <c r="K298" s="37" t="n">
        <v>2.5</v>
      </c>
      <c r="L298" s="37" t="n"/>
      <c r="M298" s="37" t="n">
        <v>7.31667</v>
      </c>
      <c r="N298" s="37" t="n">
        <v>7</v>
      </c>
      <c r="O298" s="37" t="s">
        <v>7</v>
      </c>
      <c r="P298" s="37" t="s">
        <v>7</v>
      </c>
      <c r="Q298" s="37" t="s">
        <v>7</v>
      </c>
      <c r="R298" s="37" t="n"/>
      <c r="S298" s="37" t="n"/>
      <c r="T298" s="37" t="n"/>
      <c r="U298" s="37" t="n"/>
      <c r="V298" s="37" t="n"/>
      <c r="W298" s="37" t="s">
        <v>7</v>
      </c>
      <c r="X298" s="37" t="s">
        <v>7</v>
      </c>
      <c r="Y298" s="37" t="n"/>
      <c r="Z298" s="37" t="n"/>
      <c r="AA298" s="37" t="n"/>
      <c r="AB298" s="37" t="n">
        <v>2.81667</v>
      </c>
      <c r="AC298" s="37" t="n">
        <v>8</v>
      </c>
      <c r="AD298" s="37" t="s">
        <v>7</v>
      </c>
      <c r="AE298" s="37" t="s">
        <v>7</v>
      </c>
      <c r="AF298" s="37" t="n">
        <v>8</v>
      </c>
      <c r="AG298" s="37" t="n">
        <v>8</v>
      </c>
      <c r="AH298" s="37" t="n">
        <v>8</v>
      </c>
      <c r="AI298" s="37" t="n">
        <v>3.91667</v>
      </c>
      <c r="AJ298" s="37" t="n">
        <v>8</v>
      </c>
      <c r="AK298" s="37" t="s">
        <v>7</v>
      </c>
      <c r="AL298" s="37" t="s">
        <v>7</v>
      </c>
      <c r="AM298" s="38">
        <f>COUNT(H298:AL298)</f>
        <v/>
      </c>
      <c r="AN298" s="37" t="n"/>
      <c r="AO298" s="38">
        <f>COUNTIF(H298:AL298,"О")</f>
        <v/>
      </c>
      <c r="AP298" s="38">
        <f>COUNTIF(H298:AL298,"От")</f>
        <v/>
      </c>
      <c r="AQ298" s="38">
        <f>COUNTIF(H298:AL298,"Б")</f>
        <v/>
      </c>
      <c r="AR298" s="38">
        <f>COUNTIF(H298:AL298,"Н")</f>
        <v/>
      </c>
      <c r="AS298" s="37" t="n"/>
      <c r="AT298" s="38">
        <f>SUM(H298:AL298)</f>
        <v/>
      </c>
      <c r="AU298" s="37" t="n"/>
      <c r="AV298" s="38">
        <f>SUM(I298,J298,O298,P298,Q298,W298,X298,AD298,AE298,AK298,AL298)</f>
        <v/>
      </c>
      <c r="AW298" s="37" t="n"/>
    </row>
    <row r="299" spans="1:49" ht="15.75" customHeight="1" s="55">
      <c r="A299" s="37" t="n">
        <v>293</v>
      </c>
      <c r="B299" s="37" t="s">
        <v>173</v>
      </c>
      <c r="C299" s="37" t="s">
        <v>167</v>
      </c>
      <c r="D299" s="37" t="s">
        <v>109</v>
      </c>
      <c r="E299" s="37" t="s">
        <v>168</v>
      </c>
      <c r="F299" s="37" t="s">
        <v>32</v>
      </c>
      <c r="G299" s="37" t="n"/>
      <c r="H299" s="37" t="n"/>
      <c r="I299" s="37" t="n"/>
      <c r="J299" s="37" t="n"/>
      <c r="K299" s="37" t="n"/>
      <c r="L299" s="40" t="n">
        <v>8</v>
      </c>
      <c r="M299" s="40" t="n">
        <v>0.68333</v>
      </c>
      <c r="N299" s="37" t="n"/>
      <c r="O299" s="37" t="n"/>
      <c r="P299" s="37" t="n"/>
      <c r="Q299" s="37" t="n"/>
      <c r="R299" s="40" t="n">
        <v>6.01862</v>
      </c>
      <c r="S299" s="40" t="n">
        <v>8</v>
      </c>
      <c r="T299" s="40" t="n">
        <v>6.01113</v>
      </c>
      <c r="U299" s="40" t="n">
        <v>7.73284</v>
      </c>
      <c r="V299" s="40" t="n">
        <v>8</v>
      </c>
      <c r="W299" s="37" t="n"/>
      <c r="X299" s="37" t="n"/>
      <c r="Y299" s="40" t="n">
        <v>8</v>
      </c>
      <c r="Z299" s="40" t="n">
        <v>8</v>
      </c>
      <c r="AA299" s="40" t="n">
        <v>8</v>
      </c>
      <c r="AB299" s="40" t="n">
        <v>4.05</v>
      </c>
      <c r="AC299" s="37" t="n"/>
      <c r="AD299" s="37" t="n"/>
      <c r="AE299" s="37" t="n"/>
      <c r="AF299" s="37" t="n"/>
      <c r="AG299" s="37" t="n"/>
      <c r="AH299" s="37" t="n"/>
      <c r="AI299" s="40" t="n">
        <v>2.05</v>
      </c>
      <c r="AJ299" s="37" t="n"/>
      <c r="AK299" s="37" t="n"/>
      <c r="AL299" s="37" t="n"/>
      <c r="AM299" s="38">
        <f>COUNT(H299:AL299)</f>
        <v/>
      </c>
      <c r="AN299" s="37" t="n"/>
      <c r="AO299" s="37" t="n"/>
      <c r="AP299" s="37" t="n"/>
      <c r="AQ299" s="37" t="n"/>
      <c r="AR299" s="37" t="n"/>
      <c r="AS299" s="37" t="n"/>
      <c r="AT299" s="38">
        <f>SUM(H299:AL299)</f>
        <v/>
      </c>
      <c r="AU299" s="37" t="n"/>
      <c r="AV299" s="38">
        <f>SUM(I299,J299,O299,P299,Q299,W299,X299,AD299,AE299,AK299,AL299)</f>
        <v/>
      </c>
      <c r="AW299" s="37" t="n"/>
    </row>
    <row r="300" spans="1:49" ht="15.75" customHeight="1" s="55">
      <c r="A300" s="37" t="n">
        <v>294</v>
      </c>
      <c r="B300" s="37" t="s">
        <v>173</v>
      </c>
      <c r="C300" s="37" t="s">
        <v>167</v>
      </c>
      <c r="D300" s="37" t="s">
        <v>109</v>
      </c>
      <c r="E300" s="37" t="s">
        <v>169</v>
      </c>
      <c r="F300" s="37" t="s">
        <v>32</v>
      </c>
      <c r="G300" s="37" t="n"/>
      <c r="H300" s="37" t="n"/>
      <c r="I300" s="37" t="n"/>
      <c r="J300" s="37" t="n"/>
      <c r="K300" s="40" t="n">
        <v>5.5</v>
      </c>
      <c r="L300" s="37" t="n"/>
      <c r="M300" s="37" t="n"/>
      <c r="N300" s="37" t="n"/>
      <c r="O300" s="37" t="n"/>
      <c r="P300" s="37" t="n"/>
      <c r="Q300" s="37" t="n"/>
      <c r="R300" s="40" t="n">
        <v>1.98138</v>
      </c>
      <c r="S300" s="37" t="n"/>
      <c r="T300" s="40" t="n">
        <v>1.98887</v>
      </c>
      <c r="U300" s="40" t="n">
        <v>0.26716</v>
      </c>
      <c r="V300" s="37" t="n"/>
      <c r="W300" s="37" t="n"/>
      <c r="X300" s="37" t="n"/>
      <c r="Y300" s="37" t="n"/>
      <c r="Z300" s="37" t="n"/>
      <c r="AA300" s="37" t="n"/>
      <c r="AB300" s="40" t="n">
        <v>1.13333</v>
      </c>
      <c r="AC300" s="37" t="n"/>
      <c r="AD300" s="37" t="n"/>
      <c r="AE300" s="37" t="n"/>
      <c r="AF300" s="37" t="n"/>
      <c r="AG300" s="37" t="n"/>
      <c r="AH300" s="37" t="n"/>
      <c r="AI300" s="40" t="n">
        <v>2.03333</v>
      </c>
      <c r="AJ300" s="37" t="n"/>
      <c r="AK300" s="37" t="n"/>
      <c r="AL300" s="37" t="n"/>
      <c r="AM300" s="38">
        <f>COUNT(H300:AL300)</f>
        <v/>
      </c>
      <c r="AN300" s="37" t="n"/>
      <c r="AO300" s="37" t="n"/>
      <c r="AP300" s="37" t="n"/>
      <c r="AQ300" s="37" t="n"/>
      <c r="AR300" s="37" t="n"/>
      <c r="AS300" s="37" t="n"/>
      <c r="AT300" s="38">
        <f>SUM(H300:AL300)</f>
        <v/>
      </c>
      <c r="AU300" s="37" t="n"/>
      <c r="AV300" s="38">
        <f>SUM(I300,J300,O300,P300,Q300,W300,X300,AD300,AE300,AK300,AL300)</f>
        <v/>
      </c>
      <c r="AW300" s="37" t="n"/>
    </row>
    <row r="301" spans="1:49">
      <c r="A301" s="37" t="n">
        <v>295</v>
      </c>
      <c r="B301" s="37" t="s">
        <v>173</v>
      </c>
      <c r="C301" s="37" t="s">
        <v>167</v>
      </c>
      <c r="D301" s="37" t="s">
        <v>109</v>
      </c>
      <c r="E301" s="37" t="s">
        <v>170</v>
      </c>
      <c r="F301" s="37" t="s">
        <v>32</v>
      </c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  <c r="Z301" s="37" t="n"/>
      <c r="AA301" s="37" t="n"/>
      <c r="AB301" s="37" t="n"/>
      <c r="AC301" s="37" t="n"/>
      <c r="AD301" s="37" t="n"/>
      <c r="AE301" s="37" t="n"/>
      <c r="AF301" s="37" t="n"/>
      <c r="AG301" s="37" t="n"/>
      <c r="AH301" s="37" t="n"/>
      <c r="AI301" s="37" t="n"/>
      <c r="AJ301" s="37" t="n"/>
      <c r="AK301" s="37" t="n"/>
      <c r="AL301" s="37" t="n"/>
      <c r="AM301" s="38">
        <f>COUNT(H301:AL301)</f>
        <v/>
      </c>
      <c r="AN301" s="37" t="n"/>
      <c r="AO301" s="37" t="n"/>
      <c r="AP301" s="37" t="n"/>
      <c r="AQ301" s="37" t="n"/>
      <c r="AR301" s="37" t="n"/>
      <c r="AS301" s="37" t="n"/>
      <c r="AT301" s="38">
        <f>SUM(H301:AL301)</f>
        <v/>
      </c>
      <c r="AU301" s="37" t="n"/>
      <c r="AV301" s="38">
        <f>SUM(I301,J301,O301,P301,Q301,W301,X301,AD301,AE301,AK301,AL301)</f>
        <v/>
      </c>
      <c r="AW301" s="37" t="n"/>
    </row>
    <row r="302" spans="1:49">
      <c r="A302" s="39" t="n">
        <v>296</v>
      </c>
      <c r="B302" s="39" t="s">
        <v>173</v>
      </c>
      <c r="C302" s="39" t="s">
        <v>167</v>
      </c>
      <c r="D302" s="39" t="s">
        <v>109</v>
      </c>
      <c r="E302" s="39" t="s">
        <v>33</v>
      </c>
      <c r="F302" s="39" t="n"/>
      <c r="G302" s="39" t="n"/>
      <c r="H302" s="39" t="n">
        <v>8</v>
      </c>
      <c r="I302" s="39" t="n">
        <v>0</v>
      </c>
      <c r="J302" s="39" t="n">
        <v>0</v>
      </c>
      <c r="K302" s="39" t="n">
        <v>8</v>
      </c>
      <c r="L302" s="39" t="n">
        <v>8</v>
      </c>
      <c r="M302" s="39" t="n">
        <v>8</v>
      </c>
      <c r="N302" s="39" t="n">
        <v>7</v>
      </c>
      <c r="O302" s="39" t="n">
        <v>0</v>
      </c>
      <c r="P302" s="39" t="n">
        <v>0</v>
      </c>
      <c r="Q302" s="39" t="n">
        <v>0</v>
      </c>
      <c r="R302" s="39" t="n">
        <v>8</v>
      </c>
      <c r="S302" s="39" t="n">
        <v>8</v>
      </c>
      <c r="T302" s="39" t="n">
        <v>8</v>
      </c>
      <c r="U302" s="39" t="n">
        <v>8</v>
      </c>
      <c r="V302" s="39" t="n">
        <v>8</v>
      </c>
      <c r="W302" s="39" t="n">
        <v>0</v>
      </c>
      <c r="X302" s="39" t="n">
        <v>0</v>
      </c>
      <c r="Y302" s="39" t="n">
        <v>8</v>
      </c>
      <c r="Z302" s="39" t="n">
        <v>8</v>
      </c>
      <c r="AA302" s="39" t="n">
        <v>8</v>
      </c>
      <c r="AB302" s="39" t="n">
        <v>8</v>
      </c>
      <c r="AC302" s="39" t="n">
        <v>8</v>
      </c>
      <c r="AD302" s="39" t="n">
        <v>0</v>
      </c>
      <c r="AE302" s="39" t="n">
        <v>0</v>
      </c>
      <c r="AF302" s="39" t="n">
        <v>8</v>
      </c>
      <c r="AG302" s="39" t="n">
        <v>8</v>
      </c>
      <c r="AH302" s="39" t="n">
        <v>8</v>
      </c>
      <c r="AI302" s="39" t="n">
        <v>8</v>
      </c>
      <c r="AJ302" s="39" t="n">
        <v>8</v>
      </c>
      <c r="AK302" s="39" t="n">
        <v>0</v>
      </c>
      <c r="AL302" s="39" t="n">
        <v>0</v>
      </c>
      <c r="AM302" s="39">
        <f>COUNT(IF(SUM(H299,H301,H298,H300)&gt;0,1,"FALSE"),IF(SUM(I298,I300,I301,I299)&gt;0,1,"FALSE"),IF(SUM(J300,J299,J301,J298)&gt;0,1,"FALSE"),IF(SUM(K299,K301,K300,K298)&gt;0,1,"FALSE"),IF(SUM(L299,L298,L301,L300)&gt;0,1,"FALSE"),IF(SUM(M300,M298,M299,M301)&gt;0,1,"FALSE"),IF(SUM(N301,N298,N299,N300)&gt;0,1,"FALSE"),IF(SUM(O300,O299,O301,O298)&gt;0,1,"FALSE"),IF(SUM(P299,P301,P300,P298)&gt;0,1,"FALSE"),IF(SUM(Q301,Q299,Q298,Q300)&gt;0,1,"FALSE"),IF(SUM(R301,R300,R299,R298)&gt;0,1,"FALSE"),IF(SUM(S301,S298,S299,S300)&gt;0,1,"FALSE"),IF(SUM(T298,T301,T299,T300)&gt;0,1,"FALSE"),IF(SUM(U299,U300,U298,U301)&gt;0,1,"FALSE"),IF(SUM(V300,V299,V298,V301)&gt;0,1,"FALSE"),IF(SUM(W299,W300,W298,W301)&gt;0,1,"FALSE"),IF(SUM(X298,X301,X299,X300)&gt;0,1,"FALSE"),IF(SUM(Y299,Y298,Y301,Y300)&gt;0,1,"FALSE"),IF(SUM(Z299,Z301,Z298,Z300)&gt;0,1,"FALSE"),IF(SUM(AA299,AA301,AA298,AA300)&gt;0,1,"FALSE"),IF(SUM(AB301,AB300,AB299,AB298)&gt;0,1,"FALSE"),IF(SUM(AC300,AC298,AC301,AC299)&gt;0,1,"FALSE"),IF(SUM(AD300,AD298,AD299,AD301)&gt;0,1,"FALSE"),IF(SUM(AE298,AE301,AE299,AE300)&gt;0,1,"FALSE"),IF(SUM(AF298,AF300,AF299,AF301)&gt;0,1,"FALSE"),IF(SUM(AG300,AG301,AG298,AG299)&gt;0,1,"FALSE"),IF(SUM(AH298,AH299,AH300,AH301)&gt;0,1,"FALSE"),IF(SUM(AI299,AI298,AI300,AI301)&gt;0,1,"FALSE"),IF(SUM(AJ300,AJ299,AJ301,AJ298)&gt;0,1,"FALSE"),IF(SUM(AK300,AK301,AK298,AK299)&gt;0,1,"FALSE"),IF(SUM(AL298,AL299,AL301,AL300)&gt;0,1,"FALSE"))</f>
        <v/>
      </c>
      <c r="AN302" s="39" t="n"/>
      <c r="AO302" s="39">
        <f>MAX(AO298:AO301)</f>
        <v/>
      </c>
      <c r="AP302" s="39">
        <f>MAX(AP298:AP301)</f>
        <v/>
      </c>
      <c r="AQ302" s="39">
        <f>MAX(AQ298:AQ301)</f>
        <v/>
      </c>
      <c r="AR302" s="39">
        <f>MAX(AR298:AR301)</f>
        <v/>
      </c>
      <c r="AS302" s="39">
        <f>SUM(AS298:AS301)</f>
        <v/>
      </c>
      <c r="AT302" s="39">
        <f>SUM(AT298:AT301)</f>
        <v/>
      </c>
      <c r="AU302" s="39">
        <f>SUM(AU298:AU301)</f>
        <v/>
      </c>
      <c r="AV302" s="39">
        <f>SUM(AV298:AV301)</f>
        <v/>
      </c>
      <c r="AW302" s="39">
        <f>SUM(AW298:AW301)</f>
        <v/>
      </c>
    </row>
    <row r="303" spans="1:49">
      <c r="A303" s="37" t="n">
        <v>297</v>
      </c>
      <c r="B303" s="37" t="s">
        <v>174</v>
      </c>
      <c r="C303" s="37" t="s">
        <v>175</v>
      </c>
      <c r="D303" s="37" t="s">
        <v>109</v>
      </c>
      <c r="E303" s="37" t="s">
        <v>43</v>
      </c>
      <c r="F303" s="37" t="s">
        <v>32</v>
      </c>
      <c r="G303" s="37" t="n"/>
      <c r="H303" s="37" t="n">
        <v>8</v>
      </c>
      <c r="I303" s="37" t="s">
        <v>7</v>
      </c>
      <c r="J303" s="37" t="s">
        <v>7</v>
      </c>
      <c r="K303" s="37" t="n">
        <v>8</v>
      </c>
      <c r="L303" s="37" t="n">
        <v>8</v>
      </c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  <c r="Z303" s="37" t="n"/>
      <c r="AA303" s="37" t="n"/>
      <c r="AB303" s="37" t="n"/>
      <c r="AC303" s="37" t="n"/>
      <c r="AD303" s="37" t="n"/>
      <c r="AE303" s="37" t="n"/>
      <c r="AF303" s="37" t="n"/>
      <c r="AG303" s="37" t="n"/>
      <c r="AH303" s="37" t="n"/>
      <c r="AI303" s="37" t="n"/>
      <c r="AJ303" s="37" t="n"/>
      <c r="AK303" s="37" t="n"/>
      <c r="AL303" s="37" t="n"/>
      <c r="AM303" s="38">
        <f>COUNT(H303:AL303)</f>
        <v/>
      </c>
      <c r="AN303" s="37" t="n"/>
      <c r="AO303" s="38">
        <f>COUNTIF(H303:AL303,"О")</f>
        <v/>
      </c>
      <c r="AP303" s="38">
        <f>COUNTIF(H303:AL303,"От")</f>
        <v/>
      </c>
      <c r="AQ303" s="38">
        <f>COUNTIF(H303:AL303,"Б")</f>
        <v/>
      </c>
      <c r="AR303" s="38">
        <f>COUNTIF(H303:AL303,"Н")</f>
        <v/>
      </c>
      <c r="AS303" s="37" t="n"/>
      <c r="AT303" s="38">
        <f>SUM(H303:AL303)</f>
        <v/>
      </c>
      <c r="AU303" s="37" t="n"/>
      <c r="AV303" s="38">
        <f>SUM(I303,J303,O303,P303,Q303,W303,X303,AD303,AE303,AK303,AL303)</f>
        <v/>
      </c>
      <c r="AW303" s="37" t="n"/>
    </row>
    <row r="304" spans="1:49">
      <c r="A304" s="37" t="n">
        <v>298</v>
      </c>
      <c r="B304" s="37" t="s">
        <v>174</v>
      </c>
      <c r="C304" s="37" t="s">
        <v>175</v>
      </c>
      <c r="D304" s="37" t="s">
        <v>109</v>
      </c>
      <c r="E304" s="37" t="s">
        <v>177</v>
      </c>
      <c r="F304" s="37" t="s">
        <v>32</v>
      </c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  <c r="Z304" s="37" t="n"/>
      <c r="AA304" s="37" t="n"/>
      <c r="AB304" s="37" t="n"/>
      <c r="AC304" s="37" t="n"/>
      <c r="AD304" s="37" t="n"/>
      <c r="AE304" s="37" t="n"/>
      <c r="AF304" s="37" t="n"/>
      <c r="AG304" s="37" t="n"/>
      <c r="AH304" s="37" t="n"/>
      <c r="AI304" s="37" t="n"/>
      <c r="AJ304" s="37" t="n"/>
      <c r="AK304" s="37" t="n"/>
      <c r="AL304" s="37" t="n"/>
      <c r="AM304" s="38">
        <f>COUNT(H304:AL304)</f>
        <v/>
      </c>
      <c r="AN304" s="37" t="n"/>
      <c r="AO304" s="37" t="n"/>
      <c r="AP304" s="37" t="n"/>
      <c r="AQ304" s="37" t="n"/>
      <c r="AR304" s="37" t="n"/>
      <c r="AS304" s="37" t="n"/>
      <c r="AT304" s="38">
        <f>SUM(H304:AL304)</f>
        <v/>
      </c>
      <c r="AU304" s="37" t="n"/>
      <c r="AV304" s="38">
        <f>SUM(I304,J304,O304,P304,Q304,W304,X304,AD304,AE304,AK304,AL304)</f>
        <v/>
      </c>
      <c r="AW304" s="37" t="n"/>
    </row>
    <row r="305" spans="1:49">
      <c r="A305" s="37" t="n">
        <v>299</v>
      </c>
      <c r="B305" s="37" t="s">
        <v>174</v>
      </c>
      <c r="C305" s="37" t="s">
        <v>175</v>
      </c>
      <c r="D305" s="37" t="s">
        <v>109</v>
      </c>
      <c r="E305" s="37" t="s">
        <v>105</v>
      </c>
      <c r="F305" s="37" t="s">
        <v>32</v>
      </c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  <c r="Z305" s="37" t="n"/>
      <c r="AA305" s="37" t="n"/>
      <c r="AB305" s="37" t="n"/>
      <c r="AC305" s="37" t="n"/>
      <c r="AD305" s="37" t="n"/>
      <c r="AE305" s="37" t="n"/>
      <c r="AF305" s="37" t="n"/>
      <c r="AG305" s="37" t="n"/>
      <c r="AH305" s="37" t="n"/>
      <c r="AI305" s="37" t="n"/>
      <c r="AJ305" s="37" t="n"/>
      <c r="AK305" s="37" t="n"/>
      <c r="AL305" s="37" t="n"/>
      <c r="AM305" s="38">
        <f>COUNT(H305:AL305)</f>
        <v/>
      </c>
      <c r="AN305" s="37" t="n"/>
      <c r="AO305" s="37" t="n"/>
      <c r="AP305" s="37" t="n"/>
      <c r="AQ305" s="37" t="n"/>
      <c r="AR305" s="37" t="n"/>
      <c r="AS305" s="37" t="n"/>
      <c r="AT305" s="38">
        <f>SUM(H305:AL305)</f>
        <v/>
      </c>
      <c r="AU305" s="37" t="n"/>
      <c r="AV305" s="38">
        <f>SUM(I305,J305,O305,P305,Q305,W305,X305,AD305,AE305,AK305,AL305)</f>
        <v/>
      </c>
      <c r="AW305" s="37" t="n"/>
    </row>
    <row r="306" spans="1:49">
      <c r="A306" s="39" t="n">
        <v>300</v>
      </c>
      <c r="B306" s="39" t="s">
        <v>174</v>
      </c>
      <c r="C306" s="39" t="s">
        <v>175</v>
      </c>
      <c r="D306" s="39" t="s">
        <v>109</v>
      </c>
      <c r="E306" s="39" t="s">
        <v>33</v>
      </c>
      <c r="F306" s="39" t="n"/>
      <c r="G306" s="39" t="n"/>
      <c r="H306" s="39" t="n">
        <v>8</v>
      </c>
      <c r="I306" s="39" t="n">
        <v>0</v>
      </c>
      <c r="J306" s="39" t="n">
        <v>0</v>
      </c>
      <c r="K306" s="39" t="n">
        <v>8</v>
      </c>
      <c r="L306" s="39" t="n">
        <v>8</v>
      </c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  <c r="AB306" s="39" t="n"/>
      <c r="AC306" s="39" t="n"/>
      <c r="AD306" s="39" t="n"/>
      <c r="AE306" s="39" t="n"/>
      <c r="AF306" s="39" t="n"/>
      <c r="AG306" s="39" t="n"/>
      <c r="AH306" s="39" t="n"/>
      <c r="AI306" s="39" t="n"/>
      <c r="AJ306" s="39" t="n"/>
      <c r="AK306" s="39" t="n"/>
      <c r="AL306" s="39" t="n"/>
      <c r="AM306" s="39">
        <f>COUNT(IF(SUM(H304,H305,H303)&gt;0,1,"FALSE"),IF(SUM(I303,I305,I304)&gt;0,1,"FALSE"),IF(SUM(J303,J304,J305)&gt;0,1,"FALSE"),IF(SUM(K303,K305,K304)&gt;0,1,"FALSE"),IF(SUM(L304,L303,L305)&gt;0,1,"FALSE"))</f>
        <v/>
      </c>
      <c r="AN306" s="39" t="n"/>
      <c r="AO306" s="39">
        <f>MAX(AO303:AO305)</f>
        <v/>
      </c>
      <c r="AP306" s="39">
        <f>MAX(AP303:AP305)</f>
        <v/>
      </c>
      <c r="AQ306" s="39">
        <f>MAX(AQ303:AQ305)</f>
        <v/>
      </c>
      <c r="AR306" s="39">
        <f>MAX(AR303:AR305)</f>
        <v/>
      </c>
      <c r="AS306" s="39">
        <f>SUM(AS303:AS305)</f>
        <v/>
      </c>
      <c r="AT306" s="39">
        <f>SUM(AT303:AT305)</f>
        <v/>
      </c>
      <c r="AU306" s="39">
        <f>SUM(AU303:AU305)</f>
        <v/>
      </c>
      <c r="AV306" s="39">
        <f>SUM(AV303:AV305)</f>
        <v/>
      </c>
      <c r="AW306" s="39">
        <f>SUM(AW303:AW305)</f>
        <v/>
      </c>
    </row>
    <row r="307" spans="1:49">
      <c r="A307" s="37" t="n">
        <v>301</v>
      </c>
      <c r="B307" s="37" t="s">
        <v>179</v>
      </c>
      <c r="C307" s="37" t="s">
        <v>175</v>
      </c>
      <c r="D307" s="37" t="s">
        <v>72</v>
      </c>
      <c r="E307" s="37" t="s">
        <v>43</v>
      </c>
      <c r="F307" s="37" t="s">
        <v>32</v>
      </c>
      <c r="G307" s="37" t="n"/>
      <c r="H307" s="37" t="n"/>
      <c r="I307" s="37" t="s">
        <v>7</v>
      </c>
      <c r="J307" s="37" t="s">
        <v>7</v>
      </c>
      <c r="K307" s="37" t="n"/>
      <c r="L307" s="37" t="n"/>
      <c r="M307" s="37" t="n"/>
      <c r="N307" s="37" t="n"/>
      <c r="O307" s="37" t="s">
        <v>7</v>
      </c>
      <c r="P307" s="37" t="s">
        <v>7</v>
      </c>
      <c r="Q307" s="37" t="s">
        <v>7</v>
      </c>
      <c r="R307" s="37" t="n"/>
      <c r="S307" s="37" t="n"/>
      <c r="T307" s="37" t="n"/>
      <c r="U307" s="37" t="n"/>
      <c r="V307" s="37" t="n"/>
      <c r="W307" s="37" t="s">
        <v>7</v>
      </c>
      <c r="X307" s="37" t="s">
        <v>7</v>
      </c>
      <c r="Y307" s="37" t="n"/>
      <c r="Z307" s="37" t="n"/>
      <c r="AA307" s="37" t="n"/>
      <c r="AB307" s="37" t="n"/>
      <c r="AC307" s="37" t="n"/>
      <c r="AD307" s="37" t="s">
        <v>7</v>
      </c>
      <c r="AE307" s="37" t="s">
        <v>7</v>
      </c>
      <c r="AF307" s="37" t="n"/>
      <c r="AG307" s="37" t="n"/>
      <c r="AH307" s="37" t="n"/>
      <c r="AI307" s="37" t="n"/>
      <c r="AJ307" s="37" t="n"/>
      <c r="AK307" s="37" t="s">
        <v>7</v>
      </c>
      <c r="AL307" s="37" t="s">
        <v>7</v>
      </c>
      <c r="AM307" s="38">
        <f>COUNT(H307:AL307)</f>
        <v/>
      </c>
      <c r="AN307" s="37" t="n"/>
      <c r="AO307" s="38">
        <f>COUNTIF(H307:AL307,"О")</f>
        <v/>
      </c>
      <c r="AP307" s="38">
        <f>COUNTIF(H307:AL307,"От")</f>
        <v/>
      </c>
      <c r="AQ307" s="38">
        <f>COUNTIF(H307:AL307,"Б")</f>
        <v/>
      </c>
      <c r="AR307" s="38">
        <f>COUNTIF(H307:AL307,"Н")</f>
        <v/>
      </c>
      <c r="AS307" s="37" t="n"/>
      <c r="AT307" s="38">
        <f>SUM(H307:AL307)</f>
        <v/>
      </c>
      <c r="AU307" s="37" t="n"/>
      <c r="AV307" s="38">
        <f>SUM(I307,J307,O307,P307,Q307,W307,X307,AD307,AE307,AK307,AL307)</f>
        <v/>
      </c>
      <c r="AW307" s="37" t="n"/>
    </row>
    <row r="308" spans="1:49">
      <c r="A308" s="37" t="n">
        <v>302</v>
      </c>
      <c r="B308" s="37" t="s">
        <v>179</v>
      </c>
      <c r="C308" s="37" t="s">
        <v>175</v>
      </c>
      <c r="D308" s="37" t="s">
        <v>72</v>
      </c>
      <c r="E308" s="37" t="s">
        <v>177</v>
      </c>
      <c r="F308" s="37" t="s">
        <v>32</v>
      </c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  <c r="Z308" s="37" t="n"/>
      <c r="AA308" s="37" t="n"/>
      <c r="AB308" s="37" t="n"/>
      <c r="AC308" s="37" t="n"/>
      <c r="AD308" s="37" t="n"/>
      <c r="AE308" s="37" t="n"/>
      <c r="AF308" s="37" t="n"/>
      <c r="AG308" s="37" t="n"/>
      <c r="AH308" s="37" t="n"/>
      <c r="AI308" s="37" t="n"/>
      <c r="AJ308" s="37" t="n"/>
      <c r="AK308" s="37" t="n"/>
      <c r="AL308" s="37" t="n"/>
      <c r="AM308" s="38">
        <f>COUNT(H308:AL308)</f>
        <v/>
      </c>
      <c r="AN308" s="37" t="n"/>
      <c r="AO308" s="37" t="n"/>
      <c r="AP308" s="37" t="n"/>
      <c r="AQ308" s="37" t="n"/>
      <c r="AR308" s="37" t="n"/>
      <c r="AS308" s="37" t="n"/>
      <c r="AT308" s="38">
        <f>SUM(H308:AL308)</f>
        <v/>
      </c>
      <c r="AU308" s="37" t="n"/>
      <c r="AV308" s="38">
        <f>SUM(I308,J308,O308,P308,Q308,W308,X308,AD308,AE308,AK308,AL308)</f>
        <v/>
      </c>
      <c r="AW308" s="37" t="n"/>
    </row>
    <row r="309" spans="1:49" ht="15.75" customHeight="1" s="55">
      <c r="A309" s="37" t="n">
        <v>303</v>
      </c>
      <c r="B309" s="37" t="s">
        <v>179</v>
      </c>
      <c r="C309" s="37" t="s">
        <v>175</v>
      </c>
      <c r="D309" s="37" t="s">
        <v>72</v>
      </c>
      <c r="E309" s="37" t="s">
        <v>105</v>
      </c>
      <c r="F309" s="37" t="s">
        <v>32</v>
      </c>
      <c r="G309" s="37" t="n"/>
      <c r="H309" s="40" t="n">
        <v>8</v>
      </c>
      <c r="I309" s="37" t="n"/>
      <c r="J309" s="37" t="n"/>
      <c r="K309" s="40" t="n">
        <v>8</v>
      </c>
      <c r="L309" s="40" t="n">
        <v>8</v>
      </c>
      <c r="M309" s="40" t="n">
        <v>8</v>
      </c>
      <c r="N309" s="40" t="n">
        <v>7</v>
      </c>
      <c r="O309" s="37" t="n"/>
      <c r="P309" s="37" t="n"/>
      <c r="Q309" s="37" t="n"/>
      <c r="R309" s="40" t="n">
        <v>8</v>
      </c>
      <c r="S309" s="40" t="n">
        <v>8</v>
      </c>
      <c r="T309" s="40" t="n">
        <v>8</v>
      </c>
      <c r="U309" s="40" t="n">
        <v>8</v>
      </c>
      <c r="V309" s="40" t="n">
        <v>8</v>
      </c>
      <c r="W309" s="37" t="n"/>
      <c r="X309" s="37" t="n"/>
      <c r="Y309" s="40" t="n">
        <v>16.38</v>
      </c>
      <c r="Z309" s="40" t="n">
        <v>7.92687</v>
      </c>
      <c r="AA309" s="40" t="n">
        <v>8</v>
      </c>
      <c r="AB309" s="40" t="n">
        <v>8</v>
      </c>
      <c r="AC309" s="40" t="n">
        <v>8</v>
      </c>
      <c r="AD309" s="37" t="n"/>
      <c r="AE309" s="37" t="n"/>
      <c r="AF309" s="37" t="n"/>
      <c r="AG309" s="37" t="n"/>
      <c r="AH309" s="37" t="n"/>
      <c r="AI309" s="37" t="n"/>
      <c r="AJ309" s="37" t="n"/>
      <c r="AK309" s="37" t="n"/>
      <c r="AL309" s="37" t="n"/>
      <c r="AM309" s="38">
        <f>COUNT(H309:AL309)</f>
        <v/>
      </c>
      <c r="AN309" s="37" t="n"/>
      <c r="AO309" s="37" t="n"/>
      <c r="AP309" s="37" t="n"/>
      <c r="AQ309" s="37" t="n"/>
      <c r="AR309" s="37" t="n"/>
      <c r="AS309" s="37" t="n"/>
      <c r="AT309" s="38">
        <f>SUM(H309:AL309)</f>
        <v/>
      </c>
      <c r="AU309" s="37" t="n"/>
      <c r="AV309" s="38">
        <f>SUM(I309,J309,O309,P309,Q309,W309,X309,AD309,AE309,AK309,AL309)</f>
        <v/>
      </c>
      <c r="AW309" s="37" t="n"/>
    </row>
    <row r="310" spans="1:49" ht="15.75" customHeight="1" s="55">
      <c r="A310" s="37" t="n">
        <v>304</v>
      </c>
      <c r="B310" s="37" t="s">
        <v>179</v>
      </c>
      <c r="C310" s="37" t="s">
        <v>175</v>
      </c>
      <c r="D310" s="37" t="s">
        <v>72</v>
      </c>
      <c r="E310" s="37" t="s">
        <v>65</v>
      </c>
      <c r="F310" s="37" t="s">
        <v>32</v>
      </c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  <c r="Z310" s="40" t="n">
        <v>0.07313</v>
      </c>
      <c r="AA310" s="37" t="n"/>
      <c r="AB310" s="37" t="n"/>
      <c r="AC310" s="37" t="n"/>
      <c r="AD310" s="37" t="n"/>
      <c r="AE310" s="37" t="n"/>
      <c r="AF310" s="37" t="n"/>
      <c r="AG310" s="37" t="n"/>
      <c r="AH310" s="37" t="n"/>
      <c r="AI310" s="37" t="n"/>
      <c r="AJ310" s="37" t="n"/>
      <c r="AK310" s="37" t="n"/>
      <c r="AL310" s="37" t="n"/>
      <c r="AM310" s="38">
        <f>COUNT(H310:AL310)</f>
        <v/>
      </c>
      <c r="AN310" s="37" t="n"/>
      <c r="AO310" s="37" t="n"/>
      <c r="AP310" s="37" t="n"/>
      <c r="AQ310" s="37" t="n"/>
      <c r="AR310" s="37" t="n"/>
      <c r="AS310" s="37" t="n"/>
      <c r="AT310" s="38">
        <f>SUM(H310:AL310)</f>
        <v/>
      </c>
      <c r="AU310" s="37" t="n"/>
      <c r="AV310" s="38">
        <f>SUM(I310,J310,O310,P310,Q310,W310,X310,AD310,AE310,AK310,AL310)</f>
        <v/>
      </c>
      <c r="AW310" s="37" t="n"/>
    </row>
    <row r="311" spans="1:49" ht="15.75" customHeight="1" s="55">
      <c r="A311" s="37" t="n">
        <v>305</v>
      </c>
      <c r="B311" s="37" t="s">
        <v>179</v>
      </c>
      <c r="C311" s="37" t="s">
        <v>175</v>
      </c>
      <c r="D311" s="37" t="s">
        <v>72</v>
      </c>
      <c r="E311" s="37" t="s">
        <v>177</v>
      </c>
      <c r="F311" s="37" t="s">
        <v>32</v>
      </c>
      <c r="G311" s="37" t="s">
        <v>49</v>
      </c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  <c r="Z311" s="37" t="n"/>
      <c r="AA311" s="37" t="n"/>
      <c r="AB311" s="37" t="n"/>
      <c r="AC311" s="37" t="n"/>
      <c r="AD311" s="37" t="n"/>
      <c r="AE311" s="37" t="n"/>
      <c r="AF311" s="40" t="n">
        <v>8</v>
      </c>
      <c r="AG311" s="40" t="n">
        <v>8</v>
      </c>
      <c r="AH311" s="40" t="n">
        <v>8</v>
      </c>
      <c r="AI311" s="40" t="n">
        <v>8</v>
      </c>
      <c r="AJ311" s="40" t="n">
        <v>8</v>
      </c>
      <c r="AK311" s="37" t="n"/>
      <c r="AL311" s="37" t="n"/>
      <c r="AM311" s="38">
        <f>SUM(H311:AL311)/8</f>
        <v/>
      </c>
      <c r="AN311" s="37" t="n"/>
      <c r="AO311" s="37" t="n"/>
      <c r="AP311" s="37" t="n"/>
      <c r="AQ311" s="37" t="n"/>
      <c r="AR311" s="37" t="n"/>
      <c r="AS311" s="38">
        <f>COUNTIF(H311:AL311,"В")+SUM(H311:AL311)/8</f>
        <v/>
      </c>
      <c r="AT311" s="38">
        <f>SUM(H311:AL311)</f>
        <v/>
      </c>
      <c r="AU311" s="37" t="n"/>
      <c r="AV311" s="37" t="n"/>
      <c r="AW311" s="37" t="n"/>
    </row>
    <row r="312" spans="1:49">
      <c r="A312" s="39" t="n">
        <v>306</v>
      </c>
      <c r="B312" s="39" t="s">
        <v>179</v>
      </c>
      <c r="C312" s="39" t="s">
        <v>175</v>
      </c>
      <c r="D312" s="39" t="s">
        <v>72</v>
      </c>
      <c r="E312" s="39" t="s">
        <v>33</v>
      </c>
      <c r="F312" s="39" t="n"/>
      <c r="G312" s="39" t="n"/>
      <c r="H312" s="39" t="n">
        <v>8</v>
      </c>
      <c r="I312" s="39" t="n">
        <v>0</v>
      </c>
      <c r="J312" s="39" t="n">
        <v>0</v>
      </c>
      <c r="K312" s="39" t="n">
        <v>8</v>
      </c>
      <c r="L312" s="39" t="n">
        <v>8</v>
      </c>
      <c r="M312" s="39" t="n">
        <v>8</v>
      </c>
      <c r="N312" s="39" t="n">
        <v>7</v>
      </c>
      <c r="O312" s="39" t="n">
        <v>0</v>
      </c>
      <c r="P312" s="39" t="n">
        <v>0</v>
      </c>
      <c r="Q312" s="39" t="n">
        <v>0</v>
      </c>
      <c r="R312" s="39" t="n">
        <v>8</v>
      </c>
      <c r="S312" s="39" t="n">
        <v>8</v>
      </c>
      <c r="T312" s="39" t="n">
        <v>8</v>
      </c>
      <c r="U312" s="39" t="n">
        <v>8</v>
      </c>
      <c r="V312" s="39" t="n">
        <v>8</v>
      </c>
      <c r="W312" s="39" t="n">
        <v>0</v>
      </c>
      <c r="X312" s="39" t="n">
        <v>0</v>
      </c>
      <c r="Y312" s="39" t="n">
        <v>8</v>
      </c>
      <c r="Z312" s="39" t="n">
        <v>8</v>
      </c>
      <c r="AA312" s="39" t="n">
        <v>8</v>
      </c>
      <c r="AB312" s="39" t="n">
        <v>8</v>
      </c>
      <c r="AC312" s="39" t="n">
        <v>8</v>
      </c>
      <c r="AD312" s="39" t="n">
        <v>0</v>
      </c>
      <c r="AE312" s="39" t="n">
        <v>0</v>
      </c>
      <c r="AF312" s="39" t="n">
        <v>8</v>
      </c>
      <c r="AG312" s="39" t="n">
        <v>8</v>
      </c>
      <c r="AH312" s="39" t="n">
        <v>8</v>
      </c>
      <c r="AI312" s="39" t="n">
        <v>8</v>
      </c>
      <c r="AJ312" s="39" t="n">
        <v>8</v>
      </c>
      <c r="AK312" s="39" t="n">
        <v>0</v>
      </c>
      <c r="AL312" s="39" t="n">
        <v>0</v>
      </c>
      <c r="AM312" s="39">
        <f>COUNT(IF(SUM(H309,H307,H308)&gt;0,1,"FALSE"),IF(SUM(I309,I307,I308)&gt;0,1,"FALSE"),IF(SUM(J308,J307,J309)&gt;0,1,"FALSE"),IF(SUM(K307,K308,K309)&gt;0,1,"FALSE"),IF(SUM(L307,L309,L308)&gt;0,1,"FALSE"),IF(SUM(M307,M309,M308)&gt;0,1,"FALSE"),IF(SUM(N309,N308,N307)&gt;0,1,"FALSE"),IF(SUM(O308,O307,O309)&gt;0,1,"FALSE"),IF(SUM(P307,P309,P308)&gt;0,1,"FALSE"),IF(SUM(Q309,Q308,Q307)&gt;0,1,"FALSE"),IF(SUM(R307,R309,R308)&gt;0,1,"FALSE"),IF(SUM(S308,S307,S309)&gt;0,1,"FALSE"),IF(SUM(T309,T307,T308)&gt;0,1,"FALSE"),IF(SUM(U307,U309,U308)&gt;0,1,"FALSE"),IF(SUM(V308,V307,V309)&gt;0,1,"FALSE"),IF(SUM(W309,W308,W307)&gt;0,1,"FALSE"),IF(SUM(X307,X308,X309)&gt;0,1,"FALSE"),IF(SUM(Y308,Y307,Y309)&gt;0,1,"FALSE"),IF(SUM(Z307,Z310,Z308,Z309)&gt;0,1,"FALSE"),IF(SUM(AA309,AA307,AA308)&gt;0,1,"FALSE"),IF(SUM(AB308,AB309,AB307)&gt;0,1,"FALSE"),IF(SUM(AC307,AC309,AC308)&gt;0,1,"FALSE"),IF(SUM(AD309,AD308,AD307)&gt;0,1,"FALSE"),IF(SUM(AE307,AE309,AE308)&gt;0,1,"FALSE"),IF(SUM(AK307,AK308,AK309)&gt;0,1,"FALSE"),IF(SUM(AL308,AL309,AL307)&gt;0,1,"FALSE"),IF(SUM(AF311)&gt;0,1,"FALSE"),IF(SUM(AG311)&gt;0,1,"FALSE"),IF(SUM(AH311)&gt;0,1,"FALSE"),IF(SUM(AI311)&gt;0,1,"FALSE"),IF(SUM(AJ311)&gt;0,1,"FALSE"))</f>
        <v/>
      </c>
      <c r="AN312" s="39" t="n"/>
      <c r="AO312" s="39">
        <f>MAX(AO307:AO311)</f>
        <v/>
      </c>
      <c r="AP312" s="39">
        <f>MAX(AP307:AP311)</f>
        <v/>
      </c>
      <c r="AQ312" s="39">
        <f>MAX(AQ307:AQ311)</f>
        <v/>
      </c>
      <c r="AR312" s="39">
        <f>MAX(AR307:AR311)</f>
        <v/>
      </c>
      <c r="AS312" s="39">
        <f>SUM(AS307:AS311)</f>
        <v/>
      </c>
      <c r="AT312" s="39">
        <f>SUM(AT307:AT311)</f>
        <v/>
      </c>
      <c r="AU312" s="39">
        <f>SUM(AU307:AU311)</f>
        <v/>
      </c>
      <c r="AV312" s="39">
        <f>SUM(AV307:AV311)</f>
        <v/>
      </c>
      <c r="AW312" s="39">
        <f>SUM(AW307:AW311)</f>
        <v/>
      </c>
    </row>
    <row r="313" spans="1:49" ht="15.75" customHeight="1" s="55">
      <c r="A313" s="37" t="n">
        <v>307</v>
      </c>
      <c r="B313" s="37" t="s">
        <v>180</v>
      </c>
      <c r="C313" s="37" t="s">
        <v>175</v>
      </c>
      <c r="D313" s="37" t="s">
        <v>160</v>
      </c>
      <c r="E313" s="37" t="s">
        <v>43</v>
      </c>
      <c r="F313" s="37" t="s">
        <v>32</v>
      </c>
      <c r="G313" s="37" t="n"/>
      <c r="H313" s="40" t="s">
        <v>0</v>
      </c>
      <c r="I313" s="40" t="s">
        <v>0</v>
      </c>
      <c r="J313" s="40" t="s">
        <v>0</v>
      </c>
      <c r="K313" s="37" t="n">
        <v>8</v>
      </c>
      <c r="L313" s="37" t="n">
        <v>8</v>
      </c>
      <c r="M313" s="37" t="n">
        <v>8</v>
      </c>
      <c r="N313" s="37" t="n">
        <v>7</v>
      </c>
      <c r="O313" s="37" t="s">
        <v>7</v>
      </c>
      <c r="P313" s="37" t="s">
        <v>7</v>
      </c>
      <c r="Q313" s="37" t="s">
        <v>7</v>
      </c>
      <c r="R313" s="37" t="n">
        <v>8</v>
      </c>
      <c r="S313" s="37" t="n">
        <v>8</v>
      </c>
      <c r="T313" s="37" t="n">
        <v>8</v>
      </c>
      <c r="U313" s="37" t="n">
        <v>8</v>
      </c>
      <c r="V313" s="37" t="n">
        <v>8</v>
      </c>
      <c r="W313" s="37" t="s">
        <v>7</v>
      </c>
      <c r="X313" s="37" t="s">
        <v>7</v>
      </c>
      <c r="Y313" s="37" t="n">
        <v>8</v>
      </c>
      <c r="Z313" s="37" t="n">
        <v>8</v>
      </c>
      <c r="AA313" s="37" t="n">
        <v>8</v>
      </c>
      <c r="AB313" s="37" t="n">
        <v>8</v>
      </c>
      <c r="AC313" s="37" t="n">
        <v>8</v>
      </c>
      <c r="AD313" s="37" t="s">
        <v>7</v>
      </c>
      <c r="AE313" s="37" t="s">
        <v>7</v>
      </c>
      <c r="AF313" s="37" t="n">
        <v>8</v>
      </c>
      <c r="AG313" s="37" t="n">
        <v>8</v>
      </c>
      <c r="AH313" s="37" t="n">
        <v>8</v>
      </c>
      <c r="AI313" s="37" t="n">
        <v>8</v>
      </c>
      <c r="AJ313" s="37" t="n">
        <v>8</v>
      </c>
      <c r="AK313" s="37" t="s">
        <v>7</v>
      </c>
      <c r="AL313" s="37" t="s">
        <v>7</v>
      </c>
      <c r="AM313" s="38">
        <f>COUNT(H313:AL313)</f>
        <v/>
      </c>
      <c r="AN313" s="37" t="n"/>
      <c r="AO313" s="38">
        <f>COUNTIF(H313:AL313,"О")</f>
        <v/>
      </c>
      <c r="AP313" s="38">
        <f>COUNTIF(H313:AL313,"От")</f>
        <v/>
      </c>
      <c r="AQ313" s="38">
        <f>COUNTIF(H313:AL313,"Б")</f>
        <v/>
      </c>
      <c r="AR313" s="38">
        <f>COUNTIF(H313:AL313,"Н")</f>
        <v/>
      </c>
      <c r="AS313" s="37" t="n"/>
      <c r="AT313" s="38">
        <f>SUM(H313:AL313)</f>
        <v/>
      </c>
      <c r="AU313" s="37" t="n"/>
      <c r="AV313" s="38">
        <f>SUM(I313,J313,O313,P313,Q313,W313,X313,AD313,AE313,AK313,AL313)</f>
        <v/>
      </c>
      <c r="AW313" s="37" t="n"/>
    </row>
    <row r="314" spans="1:49">
      <c r="A314" s="37" t="n">
        <v>308</v>
      </c>
      <c r="B314" s="37" t="s">
        <v>180</v>
      </c>
      <c r="C314" s="37" t="s">
        <v>175</v>
      </c>
      <c r="D314" s="37" t="s">
        <v>160</v>
      </c>
      <c r="E314" s="37" t="s">
        <v>177</v>
      </c>
      <c r="F314" s="37" t="s">
        <v>32</v>
      </c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  <c r="Z314" s="37" t="n"/>
      <c r="AA314" s="37" t="n"/>
      <c r="AB314" s="37" t="n"/>
      <c r="AC314" s="37" t="n"/>
      <c r="AD314" s="37" t="n"/>
      <c r="AE314" s="37" t="n"/>
      <c r="AF314" s="37" t="n"/>
      <c r="AG314" s="37" t="n"/>
      <c r="AH314" s="37" t="n"/>
      <c r="AI314" s="37" t="n"/>
      <c r="AJ314" s="37" t="n"/>
      <c r="AK314" s="37" t="n"/>
      <c r="AL314" s="37" t="n"/>
      <c r="AM314" s="38">
        <f>COUNT(H314:AL314)</f>
        <v/>
      </c>
      <c r="AN314" s="37" t="n"/>
      <c r="AO314" s="37" t="n"/>
      <c r="AP314" s="37" t="n"/>
      <c r="AQ314" s="37" t="n"/>
      <c r="AR314" s="37" t="n"/>
      <c r="AS314" s="37" t="n"/>
      <c r="AT314" s="38">
        <f>SUM(H314:AL314)</f>
        <v/>
      </c>
      <c r="AU314" s="37" t="n"/>
      <c r="AV314" s="38">
        <f>SUM(I314,J314,O314,P314,Q314,W314,X314,AD314,AE314,AK314,AL314)</f>
        <v/>
      </c>
      <c r="AW314" s="37" t="n"/>
    </row>
    <row r="315" spans="1:49">
      <c r="A315" s="37" t="n">
        <v>309</v>
      </c>
      <c r="B315" s="37" t="s">
        <v>180</v>
      </c>
      <c r="C315" s="37" t="s">
        <v>175</v>
      </c>
      <c r="D315" s="37" t="s">
        <v>160</v>
      </c>
      <c r="E315" s="37" t="s">
        <v>105</v>
      </c>
      <c r="F315" s="37" t="s">
        <v>32</v>
      </c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  <c r="Z315" s="37" t="n"/>
      <c r="AA315" s="37" t="n"/>
      <c r="AB315" s="37" t="n"/>
      <c r="AC315" s="37" t="n"/>
      <c r="AD315" s="37" t="n"/>
      <c r="AE315" s="37" t="n"/>
      <c r="AF315" s="37" t="n"/>
      <c r="AG315" s="37" t="n"/>
      <c r="AH315" s="37" t="n"/>
      <c r="AI315" s="37" t="n"/>
      <c r="AJ315" s="37" t="n"/>
      <c r="AK315" s="37" t="n"/>
      <c r="AL315" s="37" t="n"/>
      <c r="AM315" s="38">
        <f>COUNT(H315:AL315)</f>
        <v/>
      </c>
      <c r="AN315" s="37" t="n"/>
      <c r="AO315" s="37" t="n"/>
      <c r="AP315" s="37" t="n"/>
      <c r="AQ315" s="37" t="n"/>
      <c r="AR315" s="37" t="n"/>
      <c r="AS315" s="37" t="n"/>
      <c r="AT315" s="38">
        <f>SUM(H315:AL315)</f>
        <v/>
      </c>
      <c r="AU315" s="37" t="n"/>
      <c r="AV315" s="38">
        <f>SUM(I315,J315,O315,P315,Q315,W315,X315,AD315,AE315,AK315,AL315)</f>
        <v/>
      </c>
      <c r="AW315" s="37" t="n"/>
    </row>
    <row r="316" spans="1:49">
      <c r="A316" s="39" t="n">
        <v>310</v>
      </c>
      <c r="B316" s="39" t="s">
        <v>180</v>
      </c>
      <c r="C316" s="39" t="s">
        <v>175</v>
      </c>
      <c r="D316" s="39" t="s">
        <v>160</v>
      </c>
      <c r="E316" s="39" t="s">
        <v>33</v>
      </c>
      <c r="F316" s="39" t="n"/>
      <c r="G316" s="39" t="n"/>
      <c r="H316" s="39" t="n">
        <v>0</v>
      </c>
      <c r="I316" s="39" t="n">
        <v>0</v>
      </c>
      <c r="J316" s="39" t="n">
        <v>0</v>
      </c>
      <c r="K316" s="39" t="n">
        <v>8</v>
      </c>
      <c r="L316" s="39" t="n">
        <v>8</v>
      </c>
      <c r="M316" s="39" t="n">
        <v>8</v>
      </c>
      <c r="N316" s="39" t="n">
        <v>7</v>
      </c>
      <c r="O316" s="39" t="n">
        <v>0</v>
      </c>
      <c r="P316" s="39" t="n">
        <v>0</v>
      </c>
      <c r="Q316" s="39" t="n">
        <v>0</v>
      </c>
      <c r="R316" s="39" t="n">
        <v>8</v>
      </c>
      <c r="S316" s="39" t="n">
        <v>8</v>
      </c>
      <c r="T316" s="39" t="n">
        <v>8</v>
      </c>
      <c r="U316" s="39" t="n">
        <v>8</v>
      </c>
      <c r="V316" s="39" t="n">
        <v>8</v>
      </c>
      <c r="W316" s="39" t="n">
        <v>0</v>
      </c>
      <c r="X316" s="39" t="n">
        <v>0</v>
      </c>
      <c r="Y316" s="39" t="n">
        <v>8</v>
      </c>
      <c r="Z316" s="39" t="n">
        <v>8</v>
      </c>
      <c r="AA316" s="39" t="n">
        <v>8</v>
      </c>
      <c r="AB316" s="39" t="n">
        <v>8</v>
      </c>
      <c r="AC316" s="39" t="n">
        <v>8</v>
      </c>
      <c r="AD316" s="39" t="n">
        <v>0</v>
      </c>
      <c r="AE316" s="39" t="n">
        <v>0</v>
      </c>
      <c r="AF316" s="39" t="n">
        <v>8</v>
      </c>
      <c r="AG316" s="39" t="n">
        <v>8</v>
      </c>
      <c r="AH316" s="39" t="n">
        <v>8</v>
      </c>
      <c r="AI316" s="39" t="n">
        <v>8</v>
      </c>
      <c r="AJ316" s="39" t="n">
        <v>8</v>
      </c>
      <c r="AK316" s="39" t="n">
        <v>0</v>
      </c>
      <c r="AL316" s="39" t="n">
        <v>0</v>
      </c>
      <c r="AM316" s="39">
        <f>COUNT(IF(SUM(H313)&gt;0,1,"FALSE"),IF(SUM(I313)&gt;0,1,"FALSE"),IF(SUM(J313)&gt;0,1,"FALSE"),IF(SUM(K313,K315,K314)&gt;0,1,"FALSE"),IF(SUM(L314,L313,L315)&gt;0,1,"FALSE"),IF(SUM(M313,M314,M315)&gt;0,1,"FALSE"),IF(SUM(N313,N314,N315)&gt;0,1,"FALSE"),IF(SUM(O315,O314,O313)&gt;0,1,"FALSE"),IF(SUM(P314,P315,P313)&gt;0,1,"FALSE"),IF(SUM(Q313,Q315,Q314)&gt;0,1,"FALSE"),IF(SUM(R315,R313,R314)&gt;0,1,"FALSE"),IF(SUM(S313,S314,S315)&gt;0,1,"FALSE"),IF(SUM(T313,T314,T315)&gt;0,1,"FALSE"),IF(SUM(U315,U314,U313)&gt;0,1,"FALSE"),IF(SUM(V314,V315,V313)&gt;0,1,"FALSE"),IF(SUM(W313,W314,W315)&gt;0,1,"FALSE"),IF(SUM(X315,X314,X313)&gt;0,1,"FALSE"),IF(SUM(Y314,Y313,Y315)&gt;0,1,"FALSE"),IF(SUM(Z313,Z314,Z315)&gt;0,1,"FALSE"),IF(SUM(AA313,AA314,AA315)&gt;0,1,"FALSE"),IF(SUM(AB315,AB313,AB314)&gt;0,1,"FALSE"),IF(SUM(AC314,AC313,AC315)&gt;0,1,"FALSE"),IF(SUM(AD314,AD313,AD315)&gt;0,1,"FALSE"),IF(SUM(AE314,AE315,AE313)&gt;0,1,"FALSE"),IF(SUM(AF313,AF315,AF314)&gt;0,1,"FALSE"),IF(SUM(AG314,AG313,AG315)&gt;0,1,"FALSE"),IF(SUM(AH313,AH315,AH314)&gt;0,1,"FALSE"),IF(SUM(AI313,AI315,AI314)&gt;0,1,"FALSE"),IF(SUM(AJ314,AJ313,AJ315)&gt;0,1,"FALSE"),IF(SUM(AK314,AK313,AK315)&gt;0,1,"FALSE"),IF(SUM(AL315,AL314,AL313)&gt;0,1,"FALSE"))</f>
        <v/>
      </c>
      <c r="AN316" s="39" t="n"/>
      <c r="AO316" s="39">
        <f>MAX(AO313:AO315)</f>
        <v/>
      </c>
      <c r="AP316" s="39">
        <f>MAX(AP313:AP315)</f>
        <v/>
      </c>
      <c r="AQ316" s="39">
        <f>MAX(AQ313:AQ315)</f>
        <v/>
      </c>
      <c r="AR316" s="39">
        <f>MAX(AR313:AR315)</f>
        <v/>
      </c>
      <c r="AS316" s="39">
        <f>SUM(AS313:AS315)</f>
        <v/>
      </c>
      <c r="AT316" s="39">
        <f>SUM(AT313:AT315)</f>
        <v/>
      </c>
      <c r="AU316" s="39">
        <f>SUM(AU313:AU315)</f>
        <v/>
      </c>
      <c r="AV316" s="39">
        <f>SUM(AV313:AV315)</f>
        <v/>
      </c>
      <c r="AW316" s="39">
        <f>SUM(AW313:AW315)</f>
        <v/>
      </c>
    </row>
    <row r="317" spans="1:49">
      <c r="A317" s="37" t="n">
        <v>311</v>
      </c>
      <c r="B317" s="37" t="s">
        <v>181</v>
      </c>
      <c r="C317" s="37" t="s">
        <v>175</v>
      </c>
      <c r="D317" s="37" t="s">
        <v>109</v>
      </c>
      <c r="E317" s="37" t="s">
        <v>43</v>
      </c>
      <c r="F317" s="37" t="s">
        <v>32</v>
      </c>
      <c r="G317" s="37" t="n"/>
      <c r="H317" s="37" t="n">
        <v>8</v>
      </c>
      <c r="I317" s="37" t="s">
        <v>7</v>
      </c>
      <c r="J317" s="37" t="s">
        <v>7</v>
      </c>
      <c r="K317" s="37" t="n">
        <v>8</v>
      </c>
      <c r="L317" s="37" t="n">
        <v>8</v>
      </c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  <c r="Z317" s="37" t="n"/>
      <c r="AA317" s="37" t="n"/>
      <c r="AB317" s="37" t="n"/>
      <c r="AC317" s="37" t="n"/>
      <c r="AD317" s="37" t="n"/>
      <c r="AE317" s="37" t="n"/>
      <c r="AF317" s="37" t="n"/>
      <c r="AG317" s="37" t="n"/>
      <c r="AH317" s="37" t="n"/>
      <c r="AI317" s="37" t="n"/>
      <c r="AJ317" s="37" t="n"/>
      <c r="AK317" s="37" t="n"/>
      <c r="AL317" s="37" t="n"/>
      <c r="AM317" s="38">
        <f>COUNT(H317:AL317)</f>
        <v/>
      </c>
      <c r="AN317" s="37" t="n"/>
      <c r="AO317" s="38">
        <f>COUNTIF(H317:AL317,"О")</f>
        <v/>
      </c>
      <c r="AP317" s="38">
        <f>COUNTIF(H317:AL317,"От")</f>
        <v/>
      </c>
      <c r="AQ317" s="38">
        <f>COUNTIF(H317:AL317,"Б")</f>
        <v/>
      </c>
      <c r="AR317" s="38">
        <f>COUNTIF(H317:AL317,"Н")</f>
        <v/>
      </c>
      <c r="AS317" s="37" t="n"/>
      <c r="AT317" s="38">
        <f>SUM(H317:AL317)</f>
        <v/>
      </c>
      <c r="AU317" s="37" t="n"/>
      <c r="AV317" s="38">
        <f>SUM(I317,J317,O317,P317,Q317,W317,X317,AD317,AE317,AK317,AL317)</f>
        <v/>
      </c>
      <c r="AW317" s="37" t="n"/>
    </row>
    <row r="318" spans="1:49">
      <c r="A318" s="37" t="n">
        <v>312</v>
      </c>
      <c r="B318" s="37" t="s">
        <v>181</v>
      </c>
      <c r="C318" s="37" t="s">
        <v>175</v>
      </c>
      <c r="D318" s="37" t="s">
        <v>109</v>
      </c>
      <c r="E318" s="37" t="s">
        <v>177</v>
      </c>
      <c r="F318" s="37" t="s">
        <v>32</v>
      </c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  <c r="Z318" s="37" t="n"/>
      <c r="AA318" s="37" t="n"/>
      <c r="AB318" s="37" t="n"/>
      <c r="AC318" s="37" t="n"/>
      <c r="AD318" s="37" t="n"/>
      <c r="AE318" s="37" t="n"/>
      <c r="AF318" s="37" t="n"/>
      <c r="AG318" s="37" t="n"/>
      <c r="AH318" s="37" t="n"/>
      <c r="AI318" s="37" t="n"/>
      <c r="AJ318" s="37" t="n"/>
      <c r="AK318" s="37" t="n"/>
      <c r="AL318" s="37" t="n"/>
      <c r="AM318" s="38">
        <f>COUNT(H318:AL318)</f>
        <v/>
      </c>
      <c r="AN318" s="37" t="n"/>
      <c r="AO318" s="37" t="n"/>
      <c r="AP318" s="37" t="n"/>
      <c r="AQ318" s="37" t="n"/>
      <c r="AR318" s="37" t="n"/>
      <c r="AS318" s="37" t="n"/>
      <c r="AT318" s="38">
        <f>SUM(H318:AL318)</f>
        <v/>
      </c>
      <c r="AU318" s="37" t="n"/>
      <c r="AV318" s="38">
        <f>SUM(I318,J318,O318,P318,Q318,W318,X318,AD318,AE318,AK318,AL318)</f>
        <v/>
      </c>
      <c r="AW318" s="37" t="n"/>
    </row>
    <row r="319" spans="1:49">
      <c r="A319" s="37" t="n">
        <v>313</v>
      </c>
      <c r="B319" s="37" t="s">
        <v>181</v>
      </c>
      <c r="C319" s="37" t="s">
        <v>175</v>
      </c>
      <c r="D319" s="37" t="s">
        <v>109</v>
      </c>
      <c r="E319" s="37" t="s">
        <v>105</v>
      </c>
      <c r="F319" s="37" t="s">
        <v>32</v>
      </c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  <c r="Z319" s="37" t="n"/>
      <c r="AA319" s="37" t="n"/>
      <c r="AB319" s="37" t="n"/>
      <c r="AC319" s="37" t="n"/>
      <c r="AD319" s="37" t="n"/>
      <c r="AE319" s="37" t="n"/>
      <c r="AF319" s="37" t="n"/>
      <c r="AG319" s="37" t="n"/>
      <c r="AH319" s="37" t="n"/>
      <c r="AI319" s="37" t="n"/>
      <c r="AJ319" s="37" t="n"/>
      <c r="AK319" s="37" t="n"/>
      <c r="AL319" s="37" t="n"/>
      <c r="AM319" s="38">
        <f>COUNT(H319:AL319)</f>
        <v/>
      </c>
      <c r="AN319" s="37" t="n"/>
      <c r="AO319" s="37" t="n"/>
      <c r="AP319" s="37" t="n"/>
      <c r="AQ319" s="37" t="n"/>
      <c r="AR319" s="37" t="n"/>
      <c r="AS319" s="37" t="n"/>
      <c r="AT319" s="38">
        <f>SUM(H319:AL319)</f>
        <v/>
      </c>
      <c r="AU319" s="37" t="n"/>
      <c r="AV319" s="38">
        <f>SUM(I319,J319,O319,P319,Q319,W319,X319,AD319,AE319,AK319,AL319)</f>
        <v/>
      </c>
      <c r="AW319" s="37" t="n"/>
    </row>
    <row r="320" spans="1:49">
      <c r="A320" s="39" t="n">
        <v>314</v>
      </c>
      <c r="B320" s="39" t="s">
        <v>181</v>
      </c>
      <c r="C320" s="39" t="s">
        <v>175</v>
      </c>
      <c r="D320" s="39" t="s">
        <v>109</v>
      </c>
      <c r="E320" s="39" t="s">
        <v>33</v>
      </c>
      <c r="F320" s="39" t="n"/>
      <c r="G320" s="39" t="n"/>
      <c r="H320" s="39" t="n">
        <v>8</v>
      </c>
      <c r="I320" s="39" t="n">
        <v>0</v>
      </c>
      <c r="J320" s="39" t="n">
        <v>0</v>
      </c>
      <c r="K320" s="39" t="n">
        <v>8</v>
      </c>
      <c r="L320" s="39" t="n">
        <v>8</v>
      </c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  <c r="AB320" s="39" t="n"/>
      <c r="AC320" s="39" t="n"/>
      <c r="AD320" s="39" t="n"/>
      <c r="AE320" s="39" t="n"/>
      <c r="AF320" s="39" t="n"/>
      <c r="AG320" s="39" t="n"/>
      <c r="AH320" s="39" t="n"/>
      <c r="AI320" s="39" t="n"/>
      <c r="AJ320" s="39" t="n"/>
      <c r="AK320" s="39" t="n"/>
      <c r="AL320" s="39" t="n"/>
      <c r="AM320" s="39">
        <f>COUNT(IF(SUM(H317,H319,H318)&gt;0,1,"FALSE"),IF(SUM(I318,I317,I319)&gt;0,1,"FALSE"),IF(SUM(J319,J318,J317)&gt;0,1,"FALSE"),IF(SUM(K319,K318,K317)&gt;0,1,"FALSE"),IF(SUM(L317,L318,L319)&gt;0,1,"FALSE"))</f>
        <v/>
      </c>
      <c r="AN320" s="39" t="n"/>
      <c r="AO320" s="39">
        <f>MAX(AO317:AO319)</f>
        <v/>
      </c>
      <c r="AP320" s="39">
        <f>MAX(AP317:AP319)</f>
        <v/>
      </c>
      <c r="AQ320" s="39">
        <f>MAX(AQ317:AQ319)</f>
        <v/>
      </c>
      <c r="AR320" s="39">
        <f>MAX(AR317:AR319)</f>
        <v/>
      </c>
      <c r="AS320" s="39">
        <f>SUM(AS317:AS319)</f>
        <v/>
      </c>
      <c r="AT320" s="39">
        <f>SUM(AT317:AT319)</f>
        <v/>
      </c>
      <c r="AU320" s="39">
        <f>SUM(AU317:AU319)</f>
        <v/>
      </c>
      <c r="AV320" s="39">
        <f>SUM(AV317:AV319)</f>
        <v/>
      </c>
      <c r="AW320" s="39">
        <f>SUM(AW317:AW319)</f>
        <v/>
      </c>
    </row>
    <row r="321" spans="1:49">
      <c r="A321" s="37" t="n">
        <v>315</v>
      </c>
      <c r="B321" s="37" t="s">
        <v>182</v>
      </c>
      <c r="C321" s="37" t="s">
        <v>183</v>
      </c>
      <c r="D321" s="37" t="s">
        <v>184</v>
      </c>
      <c r="E321" s="37" t="s">
        <v>31</v>
      </c>
      <c r="F321" s="37" t="s">
        <v>32</v>
      </c>
      <c r="G321" s="37" t="n"/>
      <c r="H321" s="37" t="n">
        <v>8</v>
      </c>
      <c r="I321" s="37" t="s">
        <v>7</v>
      </c>
      <c r="J321" s="37" t="s">
        <v>7</v>
      </c>
      <c r="K321" s="37" t="n">
        <v>8</v>
      </c>
      <c r="L321" s="37" t="n">
        <v>8</v>
      </c>
      <c r="M321" s="37" t="n">
        <v>8</v>
      </c>
      <c r="N321" s="37" t="n">
        <v>7</v>
      </c>
      <c r="O321" s="37" t="s">
        <v>7</v>
      </c>
      <c r="P321" s="37" t="s">
        <v>7</v>
      </c>
      <c r="Q321" s="37" t="s">
        <v>7</v>
      </c>
      <c r="R321" s="37" t="n">
        <v>8</v>
      </c>
      <c r="S321" s="37" t="n">
        <v>8</v>
      </c>
      <c r="T321" s="37" t="n">
        <v>8</v>
      </c>
      <c r="U321" s="37" t="n">
        <v>8</v>
      </c>
      <c r="V321" s="37" t="n">
        <v>8</v>
      </c>
      <c r="W321" s="37" t="n"/>
      <c r="X321" s="37" t="n"/>
      <c r="Y321" s="37" t="n"/>
      <c r="Z321" s="37" t="n"/>
      <c r="AA321" s="37" t="n"/>
      <c r="AB321" s="37" t="n"/>
      <c r="AC321" s="37" t="n"/>
      <c r="AD321" s="37" t="n"/>
      <c r="AE321" s="37" t="n"/>
      <c r="AF321" s="37" t="n"/>
      <c r="AG321" s="37" t="n"/>
      <c r="AH321" s="37" t="n"/>
      <c r="AI321" s="37" t="n"/>
      <c r="AJ321" s="37" t="n"/>
      <c r="AK321" s="37" t="n"/>
      <c r="AL321" s="37" t="n"/>
      <c r="AM321" s="38">
        <f>COUNT(H321:AL321)</f>
        <v/>
      </c>
      <c r="AN321" s="37" t="n"/>
      <c r="AO321" s="38">
        <f>COUNTIF(H321:AL321,"О")</f>
        <v/>
      </c>
      <c r="AP321" s="38">
        <f>COUNTIF(H321:AL321,"От")</f>
        <v/>
      </c>
      <c r="AQ321" s="38">
        <f>COUNTIF(H321:AL321,"Б")</f>
        <v/>
      </c>
      <c r="AR321" s="38">
        <f>COUNTIF(H321:AL321,"Н")</f>
        <v/>
      </c>
      <c r="AS321" s="37" t="n"/>
      <c r="AT321" s="38">
        <f>SUM(H321:AL321)</f>
        <v/>
      </c>
      <c r="AU321" s="37" t="n"/>
      <c r="AV321" s="38">
        <f>SUM(I321,J321,O321,P321,Q321,W321,X321,AD321,AE321,AK321,AL321)</f>
        <v/>
      </c>
      <c r="AW321" s="37" t="n"/>
    </row>
    <row r="322" spans="1:49">
      <c r="A322" s="39" t="n">
        <v>316</v>
      </c>
      <c r="B322" s="39" t="s">
        <v>182</v>
      </c>
      <c r="C322" s="39" t="s">
        <v>183</v>
      </c>
      <c r="D322" s="39" t="s">
        <v>184</v>
      </c>
      <c r="E322" s="39" t="s">
        <v>33</v>
      </c>
      <c r="F322" s="39" t="n"/>
      <c r="G322" s="39" t="n"/>
      <c r="H322" s="39" t="n">
        <v>8</v>
      </c>
      <c r="I322" s="39" t="n">
        <v>0</v>
      </c>
      <c r="J322" s="39" t="n">
        <v>0</v>
      </c>
      <c r="K322" s="39" t="n">
        <v>8</v>
      </c>
      <c r="L322" s="39" t="n">
        <v>8</v>
      </c>
      <c r="M322" s="39" t="n">
        <v>8</v>
      </c>
      <c r="N322" s="39" t="n">
        <v>7</v>
      </c>
      <c r="O322" s="39" t="n">
        <v>0</v>
      </c>
      <c r="P322" s="39" t="n">
        <v>0</v>
      </c>
      <c r="Q322" s="39" t="n">
        <v>0</v>
      </c>
      <c r="R322" s="39" t="n">
        <v>8</v>
      </c>
      <c r="S322" s="39" t="n">
        <v>8</v>
      </c>
      <c r="T322" s="39" t="n">
        <v>8</v>
      </c>
      <c r="U322" s="39" t="n">
        <v>8</v>
      </c>
      <c r="V322" s="39" t="n">
        <v>8</v>
      </c>
      <c r="W322" s="39" t="n"/>
      <c r="X322" s="39" t="n"/>
      <c r="Y322" s="39" t="n"/>
      <c r="Z322" s="39" t="n"/>
      <c r="AA322" s="39" t="n"/>
      <c r="AB322" s="39" t="n"/>
      <c r="AC322" s="39" t="n"/>
      <c r="AD322" s="39" t="n"/>
      <c r="AE322" s="39" t="n"/>
      <c r="AF322" s="39" t="n"/>
      <c r="AG322" s="39" t="n"/>
      <c r="AH322" s="39" t="n"/>
      <c r="AI322" s="39" t="n"/>
      <c r="AJ322" s="39" t="n"/>
      <c r="AK322" s="39" t="n"/>
      <c r="AL322" s="39" t="n"/>
      <c r="AM322" s="39">
        <f>COUNT(IF(SUM(H321)&gt;0,1,"FALSE"),IF(SUM(I321)&gt;0,1,"FALSE"),IF(SUM(J321)&gt;0,1,"FALSE"),IF(SUM(K321)&gt;0,1,"FALSE"),IF(SUM(L321)&gt;0,1,"FALSE"),IF(SUM(M321)&gt;0,1,"FALSE"),IF(SUM(N321)&gt;0,1,"FALSE"),IF(SUM(O321)&gt;0,1,"FALSE"),IF(SUM(P321)&gt;0,1,"FALSE"),IF(SUM(Q321)&gt;0,1,"FALSE"),IF(SUM(R321)&gt;0,1,"FALSE"),IF(SUM(S321)&gt;0,1,"FALSE"),IF(SUM(T321)&gt;0,1,"FALSE"),IF(SUM(U321)&gt;0,1,"FALSE"))</f>
        <v/>
      </c>
      <c r="AN322" s="39" t="n"/>
      <c r="AO322" s="39">
        <f>MAX(AO321:AO321)</f>
        <v/>
      </c>
      <c r="AP322" s="39">
        <f>MAX(AP321:AP321)</f>
        <v/>
      </c>
      <c r="AQ322" s="39">
        <f>MAX(AQ321:AQ321)</f>
        <v/>
      </c>
      <c r="AR322" s="39">
        <f>MAX(AR321:AR321)</f>
        <v/>
      </c>
      <c r="AS322" s="39">
        <f>SUM(AS321:AS321)</f>
        <v/>
      </c>
      <c r="AT322" s="39">
        <f>SUM(AT321:AT321)</f>
        <v/>
      </c>
      <c r="AU322" s="39">
        <f>SUM(AU321:AU321)</f>
        <v/>
      </c>
      <c r="AV322" s="39">
        <f>SUM(AV321:AV321)</f>
        <v/>
      </c>
      <c r="AW322" s="39">
        <f>SUM(AW321:AW321)</f>
        <v/>
      </c>
    </row>
    <row r="323" spans="1:49">
      <c r="A323" s="37" t="n">
        <v>317</v>
      </c>
      <c r="B323" s="37" t="s">
        <v>185</v>
      </c>
      <c r="C323" s="37" t="s">
        <v>183</v>
      </c>
      <c r="D323" s="37" t="s">
        <v>186</v>
      </c>
      <c r="E323" s="37" t="s">
        <v>31</v>
      </c>
      <c r="F323" s="37" t="s">
        <v>32</v>
      </c>
      <c r="G323" s="37" t="n"/>
      <c r="H323" s="37" t="n">
        <v>8</v>
      </c>
      <c r="I323" s="37" t="s">
        <v>7</v>
      </c>
      <c r="J323" s="37" t="s">
        <v>7</v>
      </c>
      <c r="K323" s="37" t="n">
        <v>8</v>
      </c>
      <c r="L323" s="37" t="n">
        <v>8</v>
      </c>
      <c r="M323" s="37" t="n">
        <v>8</v>
      </c>
      <c r="N323" s="37" t="n">
        <v>7</v>
      </c>
      <c r="O323" s="37" t="s">
        <v>7</v>
      </c>
      <c r="P323" s="37" t="s">
        <v>7</v>
      </c>
      <c r="Q323" s="37" t="s">
        <v>7</v>
      </c>
      <c r="R323" s="37" t="n">
        <v>8</v>
      </c>
      <c r="S323" s="37" t="n">
        <v>8</v>
      </c>
      <c r="T323" s="37" t="n">
        <v>8</v>
      </c>
      <c r="U323" s="37" t="n">
        <v>8</v>
      </c>
      <c r="V323" s="37" t="n">
        <v>8</v>
      </c>
      <c r="W323" s="37" t="s">
        <v>7</v>
      </c>
      <c r="X323" s="37" t="s">
        <v>7</v>
      </c>
      <c r="Y323" s="37" t="n">
        <v>8</v>
      </c>
      <c r="Z323" s="37" t="n">
        <v>8</v>
      </c>
      <c r="AA323" s="37" t="n">
        <v>8</v>
      </c>
      <c r="AB323" s="37" t="n">
        <v>8</v>
      </c>
      <c r="AC323" s="37" t="n">
        <v>8</v>
      </c>
      <c r="AD323" s="37" t="s">
        <v>7</v>
      </c>
      <c r="AE323" s="37" t="s">
        <v>7</v>
      </c>
      <c r="AF323" s="37" t="n">
        <v>8</v>
      </c>
      <c r="AG323" s="37" t="n">
        <v>8</v>
      </c>
      <c r="AH323" s="37" t="n">
        <v>8</v>
      </c>
      <c r="AI323" s="37" t="n">
        <v>8</v>
      </c>
      <c r="AJ323" s="37" t="n">
        <v>8</v>
      </c>
      <c r="AK323" s="37" t="s">
        <v>7</v>
      </c>
      <c r="AL323" s="37" t="s">
        <v>7</v>
      </c>
      <c r="AM323" s="38">
        <f>COUNT(H323:AL323)</f>
        <v/>
      </c>
      <c r="AN323" s="37" t="n"/>
      <c r="AO323" s="38">
        <f>COUNTIF(H323:AL323,"О")</f>
        <v/>
      </c>
      <c r="AP323" s="38">
        <f>COUNTIF(H323:AL323,"От")</f>
        <v/>
      </c>
      <c r="AQ323" s="38">
        <f>COUNTIF(H323:AL323,"Б")</f>
        <v/>
      </c>
      <c r="AR323" s="38">
        <f>COUNTIF(H323:AL323,"Н")</f>
        <v/>
      </c>
      <c r="AS323" s="37" t="n"/>
      <c r="AT323" s="38">
        <f>SUM(H323:AL323)</f>
        <v/>
      </c>
      <c r="AU323" s="37" t="n"/>
      <c r="AV323" s="38">
        <f>SUM(I323,J323,O323,P323,Q323,W323,X323,AD323,AE323,AK323,AL323)</f>
        <v/>
      </c>
      <c r="AW323" s="37" t="n"/>
    </row>
    <row r="324" spans="1:49">
      <c r="A324" s="39" t="n">
        <v>318</v>
      </c>
      <c r="B324" s="39" t="s">
        <v>185</v>
      </c>
      <c r="C324" s="39" t="s">
        <v>183</v>
      </c>
      <c r="D324" s="39" t="s">
        <v>186</v>
      </c>
      <c r="E324" s="39" t="s">
        <v>33</v>
      </c>
      <c r="F324" s="39" t="n"/>
      <c r="G324" s="39" t="n"/>
      <c r="H324" s="39" t="n">
        <v>8</v>
      </c>
      <c r="I324" s="39" t="n">
        <v>0</v>
      </c>
      <c r="J324" s="39" t="n">
        <v>0</v>
      </c>
      <c r="K324" s="39" t="n">
        <v>8</v>
      </c>
      <c r="L324" s="39" t="n">
        <v>8</v>
      </c>
      <c r="M324" s="39" t="n">
        <v>8</v>
      </c>
      <c r="N324" s="39" t="n">
        <v>7</v>
      </c>
      <c r="O324" s="39" t="n">
        <v>0</v>
      </c>
      <c r="P324" s="39" t="n">
        <v>0</v>
      </c>
      <c r="Q324" s="39" t="n">
        <v>0</v>
      </c>
      <c r="R324" s="39" t="n">
        <v>8</v>
      </c>
      <c r="S324" s="39" t="n">
        <v>8</v>
      </c>
      <c r="T324" s="39" t="n">
        <v>8</v>
      </c>
      <c r="U324" s="39" t="n">
        <v>8</v>
      </c>
      <c r="V324" s="39" t="n">
        <v>8</v>
      </c>
      <c r="W324" s="39" t="n">
        <v>0</v>
      </c>
      <c r="X324" s="39" t="n">
        <v>0</v>
      </c>
      <c r="Y324" s="39" t="n">
        <v>8</v>
      </c>
      <c r="Z324" s="39" t="n">
        <v>8</v>
      </c>
      <c r="AA324" s="39" t="n">
        <v>8</v>
      </c>
      <c r="AB324" s="39" t="n">
        <v>8</v>
      </c>
      <c r="AC324" s="39" t="n">
        <v>8</v>
      </c>
      <c r="AD324" s="39" t="n">
        <v>0</v>
      </c>
      <c r="AE324" s="39" t="n">
        <v>0</v>
      </c>
      <c r="AF324" s="39" t="n">
        <v>8</v>
      </c>
      <c r="AG324" s="39" t="n">
        <v>8</v>
      </c>
      <c r="AH324" s="39" t="n">
        <v>8</v>
      </c>
      <c r="AI324" s="39" t="n">
        <v>8</v>
      </c>
      <c r="AJ324" s="39" t="n">
        <v>8</v>
      </c>
      <c r="AK324" s="39" t="n">
        <v>0</v>
      </c>
      <c r="AL324" s="39" t="n">
        <v>0</v>
      </c>
      <c r="AM324" s="39">
        <f>COUNT(IF(SUM(H323)&gt;0,1,"FALSE"),IF(SUM(I323)&gt;0,1,"FALSE"),IF(SUM(J323)&gt;0,1,"FALSE"),IF(SUM(K323)&gt;0,1,"FALSE"),IF(SUM(L323)&gt;0,1,"FALSE"),IF(SUM(M323)&gt;0,1,"FALSE"),IF(SUM(N323)&gt;0,1,"FALSE"),IF(SUM(O323)&gt;0,1,"FALSE"),IF(SUM(P323)&gt;0,1,"FALSE"),IF(SUM(Q323)&gt;0,1,"FALSE"),IF(SUM(R323)&gt;0,1,"FALSE"),IF(SUM(S323)&gt;0,1,"FALSE"),IF(SUM(T323)&gt;0,1,"FALSE"),IF(SUM(U323)&gt;0,1,"FALSE"),IF(SUM(V323)&gt;0,1,"FALSE"),IF(SUM(W323)&gt;0,1,"FALSE"),IF(SUM(X323)&gt;0,1,"FALSE"),IF(SUM(Y323)&gt;0,1,"FALSE"),IF(SUM(Z323)&gt;0,1,"FALSE"),IF(SUM(AA323)&gt;0,1,"FALSE"),IF(SUM(AB323)&gt;0,1,"FALSE"),IF(SUM(AC323)&gt;0,1,"FALSE"),IF(SUM(AD323)&gt;0,1,"FALSE"),IF(SUM(AE323)&gt;0,1,"FALSE"),IF(SUM(AF323)&gt;0,1,"FALSE"),IF(SUM(AG323)&gt;0,1,"FALSE"),IF(SUM(AH323)&gt;0,1,"FALSE"),IF(SUM(AI323)&gt;0,1,"FALSE"),IF(SUM(AJ323)&gt;0,1,"FALSE"),IF(SUM(AK323)&gt;0,1,"FALSE"),IF(SUM(AL323)&gt;0,1,"FALSE"))</f>
        <v/>
      </c>
      <c r="AN324" s="39" t="n"/>
      <c r="AO324" s="39">
        <f>MAX(AO323:AO323)</f>
        <v/>
      </c>
      <c r="AP324" s="39">
        <f>MAX(AP323:AP323)</f>
        <v/>
      </c>
      <c r="AQ324" s="39">
        <f>MAX(AQ323:AQ323)</f>
        <v/>
      </c>
      <c r="AR324" s="39">
        <f>MAX(AR323:AR323)</f>
        <v/>
      </c>
      <c r="AS324" s="39">
        <f>SUM(AS323:AS323)</f>
        <v/>
      </c>
      <c r="AT324" s="39">
        <f>SUM(AT323:AT323)</f>
        <v/>
      </c>
      <c r="AU324" s="39">
        <f>SUM(AU323:AU323)</f>
        <v/>
      </c>
      <c r="AV324" s="39">
        <f>SUM(AV323:AV323)</f>
        <v/>
      </c>
      <c r="AW324" s="39">
        <f>SUM(AW323:AW323)</f>
        <v/>
      </c>
    </row>
    <row r="325" spans="1:49">
      <c r="A325" s="37" t="n">
        <v>319</v>
      </c>
      <c r="B325" s="37" t="s">
        <v>187</v>
      </c>
      <c r="C325" s="37" t="s">
        <v>183</v>
      </c>
      <c r="D325" s="37" t="s">
        <v>188</v>
      </c>
      <c r="E325" s="37" t="s">
        <v>31</v>
      </c>
      <c r="F325" s="37" t="s">
        <v>32</v>
      </c>
      <c r="G325" s="37" t="n"/>
      <c r="H325" s="37" t="n">
        <v>8</v>
      </c>
      <c r="I325" s="37" t="s">
        <v>7</v>
      </c>
      <c r="J325" s="37" t="s">
        <v>7</v>
      </c>
      <c r="K325" s="37" t="n">
        <v>8</v>
      </c>
      <c r="L325" s="37" t="n">
        <v>8</v>
      </c>
      <c r="M325" s="37" t="n">
        <v>8</v>
      </c>
      <c r="N325" s="37" t="n">
        <v>7</v>
      </c>
      <c r="O325" s="37" t="s">
        <v>7</v>
      </c>
      <c r="P325" s="37" t="s">
        <v>7</v>
      </c>
      <c r="Q325" s="37" t="s">
        <v>7</v>
      </c>
      <c r="R325" s="37" t="n">
        <v>8</v>
      </c>
      <c r="S325" s="37" t="n">
        <v>8</v>
      </c>
      <c r="T325" s="37" t="n">
        <v>8</v>
      </c>
      <c r="U325" s="37" t="n">
        <v>8</v>
      </c>
      <c r="V325" s="37" t="n">
        <v>8</v>
      </c>
      <c r="W325" s="37" t="s">
        <v>7</v>
      </c>
      <c r="X325" s="37" t="s">
        <v>7</v>
      </c>
      <c r="Y325" s="37" t="n">
        <v>8</v>
      </c>
      <c r="Z325" s="37" t="n">
        <v>8</v>
      </c>
      <c r="AA325" s="37" t="n">
        <v>8</v>
      </c>
      <c r="AB325" s="37" t="n">
        <v>8</v>
      </c>
      <c r="AC325" s="37" t="n">
        <v>8</v>
      </c>
      <c r="AD325" s="37" t="s">
        <v>7</v>
      </c>
      <c r="AE325" s="37" t="s">
        <v>7</v>
      </c>
      <c r="AF325" s="37" t="n">
        <v>8</v>
      </c>
      <c r="AG325" s="37" t="n">
        <v>8</v>
      </c>
      <c r="AH325" s="37" t="n">
        <v>8</v>
      </c>
      <c r="AI325" s="37" t="n">
        <v>8</v>
      </c>
      <c r="AJ325" s="37" t="n">
        <v>8</v>
      </c>
      <c r="AK325" s="37" t="s">
        <v>7</v>
      </c>
      <c r="AL325" s="37" t="s">
        <v>7</v>
      </c>
      <c r="AM325" s="38">
        <f>COUNT(H325:AL325)</f>
        <v/>
      </c>
      <c r="AN325" s="37" t="n"/>
      <c r="AO325" s="38">
        <f>COUNTIF(H325:AL325,"О")</f>
        <v/>
      </c>
      <c r="AP325" s="38">
        <f>COUNTIF(H325:AL325,"От")</f>
        <v/>
      </c>
      <c r="AQ325" s="38">
        <f>COUNTIF(H325:AL325,"Б")</f>
        <v/>
      </c>
      <c r="AR325" s="38">
        <f>COUNTIF(H325:AL325,"Н")</f>
        <v/>
      </c>
      <c r="AS325" s="37" t="n"/>
      <c r="AT325" s="38">
        <f>SUM(H325:AL325)</f>
        <v/>
      </c>
      <c r="AU325" s="37" t="n"/>
      <c r="AV325" s="38">
        <f>SUM(I325,J325,O325,P325,Q325,W325,X325,AD325,AE325,AK325,AL325)</f>
        <v/>
      </c>
      <c r="AW325" s="37" t="n"/>
    </row>
    <row r="326" spans="1:49">
      <c r="A326" s="39" t="n">
        <v>320</v>
      </c>
      <c r="B326" s="39" t="s">
        <v>187</v>
      </c>
      <c r="C326" s="39" t="s">
        <v>183</v>
      </c>
      <c r="D326" s="39" t="s">
        <v>188</v>
      </c>
      <c r="E326" s="39" t="s">
        <v>33</v>
      </c>
      <c r="F326" s="39" t="n"/>
      <c r="G326" s="39" t="n"/>
      <c r="H326" s="39" t="n">
        <v>8</v>
      </c>
      <c r="I326" s="39" t="n">
        <v>0</v>
      </c>
      <c r="J326" s="39" t="n">
        <v>0</v>
      </c>
      <c r="K326" s="39" t="n">
        <v>8</v>
      </c>
      <c r="L326" s="39" t="n">
        <v>8</v>
      </c>
      <c r="M326" s="39" t="n">
        <v>8</v>
      </c>
      <c r="N326" s="39" t="n">
        <v>7</v>
      </c>
      <c r="O326" s="39" t="n">
        <v>0</v>
      </c>
      <c r="P326" s="39" t="n">
        <v>0</v>
      </c>
      <c r="Q326" s="39" t="n">
        <v>0</v>
      </c>
      <c r="R326" s="39" t="n">
        <v>8</v>
      </c>
      <c r="S326" s="39" t="n">
        <v>8</v>
      </c>
      <c r="T326" s="39" t="n">
        <v>8</v>
      </c>
      <c r="U326" s="39" t="n">
        <v>8</v>
      </c>
      <c r="V326" s="39" t="n">
        <v>8</v>
      </c>
      <c r="W326" s="39" t="n">
        <v>0</v>
      </c>
      <c r="X326" s="39" t="n">
        <v>0</v>
      </c>
      <c r="Y326" s="39" t="n">
        <v>8</v>
      </c>
      <c r="Z326" s="39" t="n">
        <v>8</v>
      </c>
      <c r="AA326" s="39" t="n">
        <v>8</v>
      </c>
      <c r="AB326" s="39" t="n">
        <v>8</v>
      </c>
      <c r="AC326" s="39" t="n">
        <v>8</v>
      </c>
      <c r="AD326" s="39" t="n">
        <v>0</v>
      </c>
      <c r="AE326" s="39" t="n">
        <v>0</v>
      </c>
      <c r="AF326" s="39" t="n">
        <v>8</v>
      </c>
      <c r="AG326" s="39" t="n">
        <v>8</v>
      </c>
      <c r="AH326" s="39" t="n">
        <v>8</v>
      </c>
      <c r="AI326" s="39" t="n">
        <v>8</v>
      </c>
      <c r="AJ326" s="39" t="n">
        <v>8</v>
      </c>
      <c r="AK326" s="39" t="n">
        <v>0</v>
      </c>
      <c r="AL326" s="39" t="n">
        <v>0</v>
      </c>
      <c r="AM326" s="39">
        <f>COUNT(IF(SUM(H325)&gt;0,1,"FALSE"),IF(SUM(I325)&gt;0,1,"FALSE"),IF(SUM(J325)&gt;0,1,"FALSE"),IF(SUM(K325)&gt;0,1,"FALSE"),IF(SUM(L325)&gt;0,1,"FALSE"),IF(SUM(M325)&gt;0,1,"FALSE"),IF(SUM(N325)&gt;0,1,"FALSE"),IF(SUM(O325)&gt;0,1,"FALSE"),IF(SUM(P325)&gt;0,1,"FALSE"),IF(SUM(Q325)&gt;0,1,"FALSE"),IF(SUM(R325)&gt;0,1,"FALSE"),IF(SUM(S325)&gt;0,1,"FALSE"),IF(SUM(T325)&gt;0,1,"FALSE"),IF(SUM(U325)&gt;0,1,"FALSE"),IF(SUM(V325)&gt;0,1,"FALSE"),IF(SUM(W325)&gt;0,1,"FALSE"),IF(SUM(X325)&gt;0,1,"FALSE"),IF(SUM(Y325)&gt;0,1,"FALSE"),IF(SUM(Z325)&gt;0,1,"FALSE"),IF(SUM(AA325)&gt;0,1,"FALSE"),IF(SUM(AB325)&gt;0,1,"FALSE"),IF(SUM(AC325)&gt;0,1,"FALSE"),IF(SUM(AD325)&gt;0,1,"FALSE"),IF(SUM(AE325)&gt;0,1,"FALSE"),IF(SUM(AF325)&gt;0,1,"FALSE"),IF(SUM(AG325)&gt;0,1,"FALSE"),IF(SUM(AH325)&gt;0,1,"FALSE"),IF(SUM(AI325)&gt;0,1,"FALSE"),IF(SUM(AJ325)&gt;0,1,"FALSE"),IF(SUM(AK325)&gt;0,1,"FALSE"),IF(SUM(AL325)&gt;0,1,"FALSE"))</f>
        <v/>
      </c>
      <c r="AN326" s="39" t="n"/>
      <c r="AO326" s="39">
        <f>MAX(AO325:AO325)</f>
        <v/>
      </c>
      <c r="AP326" s="39">
        <f>MAX(AP325:AP325)</f>
        <v/>
      </c>
      <c r="AQ326" s="39">
        <f>MAX(AQ325:AQ325)</f>
        <v/>
      </c>
      <c r="AR326" s="39">
        <f>MAX(AR325:AR325)</f>
        <v/>
      </c>
      <c r="AS326" s="39">
        <f>SUM(AS325:AS325)</f>
        <v/>
      </c>
      <c r="AT326" s="39">
        <f>SUM(AT325:AT325)</f>
        <v/>
      </c>
      <c r="AU326" s="39">
        <f>SUM(AU325:AU325)</f>
        <v/>
      </c>
      <c r="AV326" s="39">
        <f>SUM(AV325:AV325)</f>
        <v/>
      </c>
      <c r="AW326" s="39">
        <f>SUM(AW325:AW325)</f>
        <v/>
      </c>
    </row>
    <row r="327" spans="1:49">
      <c r="A327" s="37" t="n">
        <v>321</v>
      </c>
      <c r="B327" s="37" t="s">
        <v>189</v>
      </c>
      <c r="C327" s="37" t="s">
        <v>190</v>
      </c>
      <c r="D327" s="37" t="s">
        <v>191</v>
      </c>
      <c r="E327" s="37" t="s">
        <v>31</v>
      </c>
      <c r="F327" s="37" t="s">
        <v>32</v>
      </c>
      <c r="G327" s="37" t="n"/>
      <c r="H327" s="37" t="n">
        <v>8</v>
      </c>
      <c r="I327" s="37" t="s">
        <v>7</v>
      </c>
      <c r="J327" s="37" t="s">
        <v>7</v>
      </c>
      <c r="K327" s="37" t="n">
        <v>8</v>
      </c>
      <c r="L327" s="37" t="n">
        <v>8</v>
      </c>
      <c r="M327" s="37" t="n">
        <v>8</v>
      </c>
      <c r="N327" s="37" t="n">
        <v>7</v>
      </c>
      <c r="O327" s="37" t="s">
        <v>7</v>
      </c>
      <c r="P327" s="37" t="s">
        <v>7</v>
      </c>
      <c r="Q327" s="37" t="s">
        <v>7</v>
      </c>
      <c r="R327" s="37" t="n">
        <v>8</v>
      </c>
      <c r="S327" s="37" t="n">
        <v>8</v>
      </c>
      <c r="T327" s="37" t="n">
        <v>8</v>
      </c>
      <c r="U327" s="37" t="n">
        <v>8</v>
      </c>
      <c r="V327" s="37" t="n">
        <v>8</v>
      </c>
      <c r="W327" s="37" t="s">
        <v>7</v>
      </c>
      <c r="X327" s="37" t="s">
        <v>7</v>
      </c>
      <c r="Y327" s="37" t="n">
        <v>8</v>
      </c>
      <c r="Z327" s="37" t="n">
        <v>8</v>
      </c>
      <c r="AA327" s="37" t="n">
        <v>8</v>
      </c>
      <c r="AB327" s="37" t="n">
        <v>8</v>
      </c>
      <c r="AC327" s="37" t="n">
        <v>8</v>
      </c>
      <c r="AD327" s="37" t="s">
        <v>7</v>
      </c>
      <c r="AE327" s="37" t="s">
        <v>7</v>
      </c>
      <c r="AF327" s="37" t="n">
        <v>8</v>
      </c>
      <c r="AG327" s="37" t="n">
        <v>8</v>
      </c>
      <c r="AH327" s="37" t="n">
        <v>8</v>
      </c>
      <c r="AI327" s="37" t="n">
        <v>8</v>
      </c>
      <c r="AJ327" s="37" t="n">
        <v>8</v>
      </c>
      <c r="AK327" s="37" t="s">
        <v>7</v>
      </c>
      <c r="AL327" s="37" t="s">
        <v>7</v>
      </c>
      <c r="AM327" s="38">
        <f>COUNT(H327:AL327)</f>
        <v/>
      </c>
      <c r="AN327" s="37" t="n"/>
      <c r="AO327" s="38">
        <f>COUNTIF(H327:AL327,"О")</f>
        <v/>
      </c>
      <c r="AP327" s="38">
        <f>COUNTIF(H327:AL327,"От")</f>
        <v/>
      </c>
      <c r="AQ327" s="38">
        <f>COUNTIF(H327:AL327,"Б")</f>
        <v/>
      </c>
      <c r="AR327" s="38">
        <f>COUNTIF(H327:AL327,"Н")</f>
        <v/>
      </c>
      <c r="AS327" s="37" t="n"/>
      <c r="AT327" s="38">
        <f>SUM(H327:AL327)</f>
        <v/>
      </c>
      <c r="AU327" s="37" t="n"/>
      <c r="AV327" s="38">
        <f>SUM(I327,J327,O327,P327,Q327,W327,X327,AD327,AE327,AK327,AL327)</f>
        <v/>
      </c>
      <c r="AW327" s="37" t="n"/>
    </row>
    <row r="328" spans="1:49">
      <c r="A328" s="39" t="n">
        <v>322</v>
      </c>
      <c r="B328" s="39" t="s">
        <v>189</v>
      </c>
      <c r="C328" s="39" t="s">
        <v>190</v>
      </c>
      <c r="D328" s="39" t="s">
        <v>191</v>
      </c>
      <c r="E328" s="39" t="s">
        <v>33</v>
      </c>
      <c r="F328" s="39" t="n"/>
      <c r="G328" s="39" t="n"/>
      <c r="H328" s="39" t="n">
        <v>8</v>
      </c>
      <c r="I328" s="39" t="n">
        <v>0</v>
      </c>
      <c r="J328" s="39" t="n">
        <v>0</v>
      </c>
      <c r="K328" s="39" t="n">
        <v>8</v>
      </c>
      <c r="L328" s="39" t="n">
        <v>8</v>
      </c>
      <c r="M328" s="39" t="n">
        <v>8</v>
      </c>
      <c r="N328" s="39" t="n">
        <v>7</v>
      </c>
      <c r="O328" s="39" t="n">
        <v>0</v>
      </c>
      <c r="P328" s="39" t="n">
        <v>0</v>
      </c>
      <c r="Q328" s="39" t="n">
        <v>0</v>
      </c>
      <c r="R328" s="39" t="n">
        <v>8</v>
      </c>
      <c r="S328" s="39" t="n">
        <v>8</v>
      </c>
      <c r="T328" s="39" t="n">
        <v>8</v>
      </c>
      <c r="U328" s="39" t="n">
        <v>8</v>
      </c>
      <c r="V328" s="39" t="n">
        <v>8</v>
      </c>
      <c r="W328" s="39" t="n">
        <v>0</v>
      </c>
      <c r="X328" s="39" t="n">
        <v>0</v>
      </c>
      <c r="Y328" s="39" t="n">
        <v>8</v>
      </c>
      <c r="Z328" s="39" t="n">
        <v>8</v>
      </c>
      <c r="AA328" s="39" t="n">
        <v>8</v>
      </c>
      <c r="AB328" s="39" t="n">
        <v>8</v>
      </c>
      <c r="AC328" s="39" t="n">
        <v>8</v>
      </c>
      <c r="AD328" s="39" t="n">
        <v>0</v>
      </c>
      <c r="AE328" s="39" t="n">
        <v>0</v>
      </c>
      <c r="AF328" s="39" t="n">
        <v>8</v>
      </c>
      <c r="AG328" s="39" t="n">
        <v>8</v>
      </c>
      <c r="AH328" s="39" t="n">
        <v>8</v>
      </c>
      <c r="AI328" s="39" t="n">
        <v>8</v>
      </c>
      <c r="AJ328" s="39" t="n">
        <v>8</v>
      </c>
      <c r="AK328" s="39" t="n">
        <v>0</v>
      </c>
      <c r="AL328" s="39" t="n">
        <v>0</v>
      </c>
      <c r="AM328" s="39">
        <f>COUNT(IF(SUM(H327)&gt;0,1,"FALSE"),IF(SUM(I327)&gt;0,1,"FALSE"),IF(SUM(J327)&gt;0,1,"FALSE"),IF(SUM(K327)&gt;0,1,"FALSE"),IF(SUM(L327)&gt;0,1,"FALSE"),IF(SUM(M327)&gt;0,1,"FALSE"),IF(SUM(N327)&gt;0,1,"FALSE"),IF(SUM(O327)&gt;0,1,"FALSE"),IF(SUM(P327)&gt;0,1,"FALSE"),IF(SUM(Q327)&gt;0,1,"FALSE"),IF(SUM(R327)&gt;0,1,"FALSE"),IF(SUM(S327)&gt;0,1,"FALSE"),IF(SUM(T327)&gt;0,1,"FALSE"),IF(SUM(U327)&gt;0,1,"FALSE"),IF(SUM(V327)&gt;0,1,"FALSE"),IF(SUM(W327)&gt;0,1,"FALSE"),IF(SUM(X327)&gt;0,1,"FALSE"),IF(SUM(Y327)&gt;0,1,"FALSE"),IF(SUM(Z327)&gt;0,1,"FALSE"),IF(SUM(AA327)&gt;0,1,"FALSE"),IF(SUM(AB327)&gt;0,1,"FALSE"),IF(SUM(AC327)&gt;0,1,"FALSE"),IF(SUM(AD327)&gt;0,1,"FALSE"),IF(SUM(AE327)&gt;0,1,"FALSE"),IF(SUM(AF327)&gt;0,1,"FALSE"),IF(SUM(AG327)&gt;0,1,"FALSE"),IF(SUM(AH327)&gt;0,1,"FALSE"),IF(SUM(AI327)&gt;0,1,"FALSE"),IF(SUM(AJ327)&gt;0,1,"FALSE"),IF(SUM(AK327)&gt;0,1,"FALSE"),IF(SUM(AL327)&gt;0,1,"FALSE"))</f>
        <v/>
      </c>
      <c r="AN328" s="39" t="n"/>
      <c r="AO328" s="39">
        <f>MAX(AO327:AO327)</f>
        <v/>
      </c>
      <c r="AP328" s="39">
        <f>MAX(AP327:AP327)</f>
        <v/>
      </c>
      <c r="AQ328" s="39">
        <f>MAX(AQ327:AQ327)</f>
        <v/>
      </c>
      <c r="AR328" s="39">
        <f>MAX(AR327:AR327)</f>
        <v/>
      </c>
      <c r="AS328" s="39">
        <f>SUM(AS327:AS327)</f>
        <v/>
      </c>
      <c r="AT328" s="39">
        <f>SUM(AT327:AT327)</f>
        <v/>
      </c>
      <c r="AU328" s="39">
        <f>SUM(AU327:AU327)</f>
        <v/>
      </c>
      <c r="AV328" s="39">
        <f>SUM(AV327:AV327)</f>
        <v/>
      </c>
      <c r="AW328" s="39">
        <f>SUM(AW327:AW327)</f>
        <v/>
      </c>
    </row>
    <row r="329" spans="1:49">
      <c r="A329" s="37" t="n">
        <v>323</v>
      </c>
      <c r="B329" s="37" t="s">
        <v>192</v>
      </c>
      <c r="C329" s="37" t="s">
        <v>193</v>
      </c>
      <c r="D329" s="37" t="s">
        <v>194</v>
      </c>
      <c r="E329" s="37" t="s">
        <v>31</v>
      </c>
      <c r="F329" s="37" t="s">
        <v>32</v>
      </c>
      <c r="G329" s="37" t="n"/>
      <c r="H329" s="37" t="n"/>
      <c r="I329" s="37" t="n"/>
      <c r="J329" s="37" t="n">
        <v>12</v>
      </c>
      <c r="K329" s="37" t="n"/>
      <c r="L329" s="37" t="n"/>
      <c r="M329" s="37" t="n">
        <v>12</v>
      </c>
      <c r="N329" s="37" t="n">
        <v>12</v>
      </c>
      <c r="O329" s="37" t="n"/>
      <c r="P329" s="37" t="n">
        <v>12</v>
      </c>
      <c r="Q329" s="37" t="n"/>
      <c r="R329" s="37" t="n"/>
      <c r="S329" s="37" t="n">
        <v>12</v>
      </c>
      <c r="T329" s="37" t="n">
        <v>12</v>
      </c>
      <c r="U329" s="37" t="n"/>
      <c r="V329" s="37" t="n"/>
      <c r="W329" s="37" t="n"/>
      <c r="X329" s="37" t="n"/>
      <c r="Y329" s="37" t="n"/>
      <c r="Z329" s="37" t="n"/>
      <c r="AA329" s="37" t="n"/>
      <c r="AB329" s="37" t="n"/>
      <c r="AC329" s="37" t="n"/>
      <c r="AD329" s="37" t="n"/>
      <c r="AE329" s="37" t="n"/>
      <c r="AF329" s="37" t="n"/>
      <c r="AG329" s="37" t="n"/>
      <c r="AH329" s="37" t="n"/>
      <c r="AI329" s="37" t="n"/>
      <c r="AJ329" s="37" t="n"/>
      <c r="AK329" s="37" t="n"/>
      <c r="AL329" s="37" t="n"/>
      <c r="AM329" s="38">
        <f>COUNT(H329:AL329)</f>
        <v/>
      </c>
      <c r="AN329" s="37" t="n"/>
      <c r="AO329" s="38">
        <f>COUNTIF(H329:AL329,"О")</f>
        <v/>
      </c>
      <c r="AP329" s="38">
        <f>COUNTIF(H329:AL329,"От")</f>
        <v/>
      </c>
      <c r="AQ329" s="38">
        <f>COUNTIF(H329:AL329,"Б")</f>
        <v/>
      </c>
      <c r="AR329" s="38">
        <f>COUNTIF(H329:AL329,"Н")</f>
        <v/>
      </c>
      <c r="AS329" s="37" t="n"/>
      <c r="AT329" s="38">
        <f>SUM(H329:AL329)</f>
        <v/>
      </c>
      <c r="AU329" s="37" t="n"/>
      <c r="AV329" s="38">
        <f>SUM(I329,J329,O329,P329,Q329,W329,X329,AD329,AE329,AK329,AL329)</f>
        <v/>
      </c>
      <c r="AW329" s="37" t="n"/>
    </row>
    <row r="330" spans="1:49">
      <c r="A330" s="37" t="n">
        <v>324</v>
      </c>
      <c r="B330" s="37" t="s">
        <v>192</v>
      </c>
      <c r="C330" s="37" t="s">
        <v>193</v>
      </c>
      <c r="D330" s="37" t="s">
        <v>194</v>
      </c>
      <c r="E330" s="37" t="s">
        <v>31</v>
      </c>
      <c r="F330" s="37" t="s">
        <v>48</v>
      </c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  <c r="Z330" s="37" t="n">
        <v>12</v>
      </c>
      <c r="AA330" s="37" t="n">
        <v>12</v>
      </c>
      <c r="AB330" s="37" t="n"/>
      <c r="AC330" s="37" t="n"/>
      <c r="AD330" s="37" t="n">
        <v>12</v>
      </c>
      <c r="AE330" s="37" t="n">
        <v>12</v>
      </c>
      <c r="AF330" s="37" t="n"/>
      <c r="AG330" s="37" t="n"/>
      <c r="AH330" s="37" t="n">
        <v>12</v>
      </c>
      <c r="AI330" s="37" t="n">
        <v>12</v>
      </c>
      <c r="AJ330" s="37" t="n"/>
      <c r="AK330" s="37" t="n"/>
      <c r="AL330" s="37" t="n"/>
      <c r="AM330" s="37" t="n"/>
      <c r="AN330" s="38">
        <f>COUNT(H330:AL330)</f>
        <v/>
      </c>
      <c r="AO330" s="38">
        <f>COUNTIF(H330:AL330,"О")</f>
        <v/>
      </c>
      <c r="AP330" s="38">
        <f>COUNTIF(H330:AL330,"От")</f>
        <v/>
      </c>
      <c r="AQ330" s="38">
        <f>COUNTIF(H330:AL330,"Б")</f>
        <v/>
      </c>
      <c r="AR330" s="38">
        <f>COUNTIF(H330:AL330,"Н")</f>
        <v/>
      </c>
      <c r="AS330" s="37" t="n"/>
      <c r="AT330" s="37" t="n"/>
      <c r="AU330" s="38">
        <f>SUM(H330:AL330)</f>
        <v/>
      </c>
      <c r="AV330" s="37" t="n"/>
      <c r="AW330" s="38">
        <f>SUM(I330,J330,O330,P330,Q330,W330,X330,AD330,AE330,AK330,AL330)</f>
        <v/>
      </c>
    </row>
    <row r="331" spans="1:49">
      <c r="A331" s="39" t="n">
        <v>325</v>
      </c>
      <c r="B331" s="39" t="s">
        <v>192</v>
      </c>
      <c r="C331" s="39" t="s">
        <v>193</v>
      </c>
      <c r="D331" s="39" t="s">
        <v>194</v>
      </c>
      <c r="E331" s="39" t="s">
        <v>33</v>
      </c>
      <c r="F331" s="39" t="n"/>
      <c r="G331" s="39" t="n"/>
      <c r="H331" s="39" t="n"/>
      <c r="I331" s="39" t="n"/>
      <c r="J331" s="39" t="n">
        <v>12</v>
      </c>
      <c r="K331" s="39" t="n"/>
      <c r="L331" s="39" t="n"/>
      <c r="M331" s="39" t="n">
        <v>12</v>
      </c>
      <c r="N331" s="39" t="n">
        <v>12</v>
      </c>
      <c r="O331" s="39" t="n"/>
      <c r="P331" s="39" t="n">
        <v>12</v>
      </c>
      <c r="Q331" s="39" t="n"/>
      <c r="R331" s="39" t="n"/>
      <c r="S331" s="39" t="n">
        <v>12</v>
      </c>
      <c r="T331" s="39" t="n">
        <v>12</v>
      </c>
      <c r="U331" s="39" t="n"/>
      <c r="V331" s="39" t="n"/>
      <c r="W331" s="39" t="n"/>
      <c r="X331" s="39" t="n"/>
      <c r="Y331" s="39" t="n"/>
      <c r="Z331" s="39" t="n">
        <v>12</v>
      </c>
      <c r="AA331" s="39" t="n">
        <v>12</v>
      </c>
      <c r="AB331" s="39" t="n"/>
      <c r="AC331" s="39" t="n"/>
      <c r="AD331" s="39" t="n">
        <v>12</v>
      </c>
      <c r="AE331" s="39" t="n">
        <v>12</v>
      </c>
      <c r="AF331" s="39" t="n"/>
      <c r="AG331" s="39" t="n"/>
      <c r="AH331" s="39" t="n">
        <v>12</v>
      </c>
      <c r="AI331" s="39" t="n">
        <v>12</v>
      </c>
      <c r="AJ331" s="39" t="n"/>
      <c r="AK331" s="39" t="n"/>
      <c r="AL331" s="39" t="n"/>
      <c r="AM331" s="39">
        <f>COUNT(IF(SUM(J329)&gt;0,1,"FALSE"),IF(SUM(M329)&gt;0,1,"FALSE"),IF(SUM(N329)&gt;0,1,"FALSE"),IF(SUM(P329)&gt;0,1,"FALSE"),IF(SUM(S329)&gt;0,1,"FALSE"),IF(SUM(T329)&gt;0,1,"FALSE"))</f>
        <v/>
      </c>
      <c r="AN331" s="39">
        <f>COUNT(IF(SUM(Z330)&gt;0,1,"FALSE"),IF(SUM(AA330)&gt;0,1,"FALSE"),IF(SUM(AD330)&gt;0,1,"FALSE"),IF(SUM(AE330)&gt;0,1,"FALSE"),IF(SUM(AH330)&gt;0,1,"FALSE"),IF(SUM(AI330)&gt;0,1,"FALSE"))</f>
        <v/>
      </c>
      <c r="AO331" s="39">
        <f>MAX(AO329:AO330)</f>
        <v/>
      </c>
      <c r="AP331" s="39">
        <f>MAX(AP329:AP330)</f>
        <v/>
      </c>
      <c r="AQ331" s="39">
        <f>MAX(AQ329:AQ330)</f>
        <v/>
      </c>
      <c r="AR331" s="39">
        <f>MAX(AR329:AR330)</f>
        <v/>
      </c>
      <c r="AS331" s="39">
        <f>SUM(AS329:AS330)</f>
        <v/>
      </c>
      <c r="AT331" s="39">
        <f>SUM(AT329:AT330)</f>
        <v/>
      </c>
      <c r="AU331" s="39">
        <f>SUM(AU329:AU330)</f>
        <v/>
      </c>
      <c r="AV331" s="39">
        <f>SUM(AV329:AV330)</f>
        <v/>
      </c>
      <c r="AW331" s="39">
        <f>SUM(AW329:AW330)</f>
        <v/>
      </c>
    </row>
    <row r="332" spans="1:49">
      <c r="A332" s="37" t="n">
        <v>326</v>
      </c>
      <c r="B332" s="37" t="s">
        <v>195</v>
      </c>
      <c r="C332" s="37" t="s">
        <v>193</v>
      </c>
      <c r="D332" s="37" t="s">
        <v>196</v>
      </c>
      <c r="E332" s="37" t="s">
        <v>43</v>
      </c>
      <c r="F332" s="37" t="s">
        <v>32</v>
      </c>
      <c r="G332" s="37" t="n"/>
      <c r="H332" s="37" t="n"/>
      <c r="I332" s="37" t="s">
        <v>7</v>
      </c>
      <c r="J332" s="37" t="s">
        <v>7</v>
      </c>
      <c r="K332" s="37" t="n"/>
      <c r="L332" s="37" t="n"/>
      <c r="M332" s="37" t="n"/>
      <c r="N332" s="37" t="n"/>
      <c r="O332" s="37" t="s">
        <v>7</v>
      </c>
      <c r="P332" s="37" t="s">
        <v>7</v>
      </c>
      <c r="Q332" s="37" t="s">
        <v>7</v>
      </c>
      <c r="R332" s="37" t="n"/>
      <c r="S332" s="37" t="n"/>
      <c r="T332" s="37" t="n"/>
      <c r="U332" s="37" t="n"/>
      <c r="V332" s="37" t="n"/>
      <c r="W332" s="37" t="s">
        <v>7</v>
      </c>
      <c r="X332" s="37" t="s">
        <v>7</v>
      </c>
      <c r="Y332" s="37" t="n"/>
      <c r="Z332" s="37" t="n"/>
      <c r="AA332" s="37" t="n"/>
      <c r="AB332" s="37" t="n"/>
      <c r="AC332" s="37" t="n"/>
      <c r="AD332" s="37" t="s">
        <v>7</v>
      </c>
      <c r="AE332" s="37" t="s">
        <v>7</v>
      </c>
      <c r="AF332" s="37" t="n"/>
      <c r="AG332" s="37" t="n"/>
      <c r="AH332" s="37" t="n"/>
      <c r="AI332" s="37" t="n"/>
      <c r="AJ332" s="37" t="n"/>
      <c r="AK332" s="37" t="s">
        <v>7</v>
      </c>
      <c r="AL332" s="37" t="s">
        <v>7</v>
      </c>
      <c r="AM332" s="38">
        <f>COUNT(H332:AL332)</f>
        <v/>
      </c>
      <c r="AN332" s="37" t="n"/>
      <c r="AO332" s="38">
        <f>COUNTIF(H332:AL332,"О")</f>
        <v/>
      </c>
      <c r="AP332" s="38">
        <f>COUNTIF(H332:AL332,"От")</f>
        <v/>
      </c>
      <c r="AQ332" s="38">
        <f>COUNTIF(H332:AL332,"Б")</f>
        <v/>
      </c>
      <c r="AR332" s="38">
        <f>COUNTIF(H332:AL332,"Н")</f>
        <v/>
      </c>
      <c r="AS332" s="37" t="n"/>
      <c r="AT332" s="38">
        <f>SUM(H332:AL332)</f>
        <v/>
      </c>
      <c r="AU332" s="37" t="n"/>
      <c r="AV332" s="38">
        <f>SUM(I332,J332,O332,P332,Q332,W332,X332,AD332,AE332,AK332,AL332)</f>
        <v/>
      </c>
      <c r="AW332" s="37" t="n"/>
    </row>
    <row r="333" spans="1:49" ht="15.75" customHeight="1" s="55">
      <c r="A333" s="37" t="n">
        <v>327</v>
      </c>
      <c r="B333" s="37" t="s">
        <v>195</v>
      </c>
      <c r="C333" s="37" t="s">
        <v>193</v>
      </c>
      <c r="D333" s="37" t="s">
        <v>196</v>
      </c>
      <c r="E333" s="37" t="s">
        <v>65</v>
      </c>
      <c r="F333" s="37" t="s">
        <v>32</v>
      </c>
      <c r="G333" s="37" t="n"/>
      <c r="H333" s="40" t="n">
        <v>1.06865</v>
      </c>
      <c r="I333" s="37" t="n"/>
      <c r="J333" s="37" t="n"/>
      <c r="K333" s="40" t="n">
        <v>0.11896</v>
      </c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40" t="n">
        <v>0.54167</v>
      </c>
      <c r="V333" s="40" t="n">
        <v>0.05904</v>
      </c>
      <c r="W333" s="37" t="n"/>
      <c r="X333" s="37" t="n"/>
      <c r="Y333" s="37" t="n"/>
      <c r="Z333" s="37" t="n"/>
      <c r="AA333" s="37" t="n"/>
      <c r="AB333" s="37" t="n"/>
      <c r="AC333" s="37" t="n"/>
      <c r="AD333" s="37" t="n"/>
      <c r="AE333" s="37" t="n"/>
      <c r="AF333" s="37" t="n"/>
      <c r="AG333" s="40" t="n">
        <v>0.17391</v>
      </c>
      <c r="AH333" s="40" t="n">
        <v>0.22263</v>
      </c>
      <c r="AI333" s="37" t="n"/>
      <c r="AJ333" s="37" t="n"/>
      <c r="AK333" s="37" t="n"/>
      <c r="AL333" s="37" t="n"/>
      <c r="AM333" s="38">
        <f>COUNT(H333:AL333)</f>
        <v/>
      </c>
      <c r="AN333" s="37" t="n"/>
      <c r="AO333" s="37" t="n"/>
      <c r="AP333" s="37" t="n"/>
      <c r="AQ333" s="37" t="n"/>
      <c r="AR333" s="37" t="n"/>
      <c r="AS333" s="37" t="n"/>
      <c r="AT333" s="38">
        <f>SUM(H333:AL333)</f>
        <v/>
      </c>
      <c r="AU333" s="37" t="n"/>
      <c r="AV333" s="38">
        <f>SUM(I333,J333,O333,P333,Q333,W333,X333,AD333,AE333,AK333,AL333)</f>
        <v/>
      </c>
      <c r="AW333" s="37" t="n"/>
    </row>
    <row r="334" spans="1:49" ht="15.75" customHeight="1" s="55">
      <c r="A334" s="37" t="n">
        <v>328</v>
      </c>
      <c r="B334" s="37" t="s">
        <v>195</v>
      </c>
      <c r="C334" s="37" t="s">
        <v>193</v>
      </c>
      <c r="D334" s="37" t="s">
        <v>196</v>
      </c>
      <c r="E334" s="37" t="s">
        <v>77</v>
      </c>
      <c r="F334" s="37" t="s">
        <v>32</v>
      </c>
      <c r="G334" s="37" t="n"/>
      <c r="H334" s="40" t="n">
        <v>6.93135</v>
      </c>
      <c r="I334" s="37" t="n"/>
      <c r="J334" s="37" t="n"/>
      <c r="K334" s="40" t="n">
        <v>2.7658</v>
      </c>
      <c r="L334" s="40" t="n">
        <v>6.69388</v>
      </c>
      <c r="M334" s="40" t="n">
        <v>8</v>
      </c>
      <c r="N334" s="40" t="n">
        <v>6.83544</v>
      </c>
      <c r="O334" s="37" t="n"/>
      <c r="P334" s="37" t="n"/>
      <c r="Q334" s="37" t="n"/>
      <c r="R334" s="40" t="n">
        <v>6.86116</v>
      </c>
      <c r="S334" s="40" t="n">
        <v>7.72313</v>
      </c>
      <c r="T334" s="40" t="n">
        <v>7.47611</v>
      </c>
      <c r="U334" s="40" t="n">
        <v>7.45833</v>
      </c>
      <c r="V334" s="40" t="n">
        <v>6.50923</v>
      </c>
      <c r="W334" s="37" t="n"/>
      <c r="X334" s="37" t="n"/>
      <c r="Y334" s="40" t="n">
        <v>2.56684</v>
      </c>
      <c r="Z334" s="40" t="n">
        <v>4.42801</v>
      </c>
      <c r="AA334" s="40" t="n">
        <v>8</v>
      </c>
      <c r="AB334" s="40" t="n">
        <v>3.75652</v>
      </c>
      <c r="AC334" s="40" t="n">
        <v>4</v>
      </c>
      <c r="AD334" s="37" t="n"/>
      <c r="AE334" s="37" t="n"/>
      <c r="AF334" s="40" t="n">
        <v>3.8068</v>
      </c>
      <c r="AG334" s="40" t="n">
        <v>3.91304</v>
      </c>
      <c r="AH334" s="40" t="n">
        <v>3.88868</v>
      </c>
      <c r="AI334" s="40" t="n">
        <v>4</v>
      </c>
      <c r="AJ334" s="40" t="n">
        <v>3.4731</v>
      </c>
      <c r="AK334" s="37" t="n"/>
      <c r="AL334" s="37" t="n"/>
      <c r="AM334" s="38">
        <f>COUNT(H334:AL334)</f>
        <v/>
      </c>
      <c r="AN334" s="37" t="n"/>
      <c r="AO334" s="37" t="n"/>
      <c r="AP334" s="37" t="n"/>
      <c r="AQ334" s="37" t="n"/>
      <c r="AR334" s="37" t="n"/>
      <c r="AS334" s="37" t="n"/>
      <c r="AT334" s="38">
        <f>SUM(H334:AL334)</f>
        <v/>
      </c>
      <c r="AU334" s="37" t="n"/>
      <c r="AV334" s="38">
        <f>SUM(I334,J334,O334,P334,Q334,W334,X334,AD334,AE334,AK334,AL334)</f>
        <v/>
      </c>
      <c r="AW334" s="37" t="n"/>
    </row>
    <row r="335" spans="1:49" ht="15.75" customHeight="1" s="55">
      <c r="A335" s="37" t="n">
        <v>329</v>
      </c>
      <c r="B335" s="37" t="s">
        <v>195</v>
      </c>
      <c r="C335" s="37" t="s">
        <v>193</v>
      </c>
      <c r="D335" s="37" t="s">
        <v>196</v>
      </c>
      <c r="E335" s="37" t="s">
        <v>168</v>
      </c>
      <c r="F335" s="37" t="s">
        <v>32</v>
      </c>
      <c r="G335" s="37" t="n"/>
      <c r="H335" s="37" t="n"/>
      <c r="I335" s="37" t="n"/>
      <c r="J335" s="37" t="n"/>
      <c r="K335" s="40" t="n">
        <v>2.6171</v>
      </c>
      <c r="L335" s="40" t="n"/>
      <c r="M335" s="37" t="n"/>
      <c r="N335" s="37" t="n"/>
      <c r="O335" s="37" t="n"/>
      <c r="P335" s="37" t="n"/>
      <c r="Q335" s="37" t="n"/>
      <c r="R335" s="40" t="n">
        <v>0.04218</v>
      </c>
      <c r="S335" s="37" t="n"/>
      <c r="T335" s="37" t="n"/>
      <c r="U335" s="37" t="n"/>
      <c r="V335" s="37" t="n"/>
      <c r="W335" s="37" t="n"/>
      <c r="X335" s="37" t="n"/>
      <c r="Y335" s="40" t="n">
        <v>2.70945</v>
      </c>
      <c r="Z335" s="40" t="n">
        <v>0.33818</v>
      </c>
      <c r="AA335" s="37" t="n"/>
      <c r="AB335" s="37" t="n"/>
      <c r="AC335" s="37" t="n"/>
      <c r="AD335" s="37" t="n"/>
      <c r="AE335" s="37" t="n"/>
      <c r="AF335" s="37" t="n"/>
      <c r="AG335" s="37" t="n"/>
      <c r="AH335" s="37" t="n"/>
      <c r="AI335" s="37" t="n"/>
      <c r="AJ335" s="37" t="n"/>
      <c r="AK335" s="37" t="n"/>
      <c r="AL335" s="37" t="n"/>
      <c r="AM335" s="38">
        <f>COUNT(H335:AL335)</f>
        <v/>
      </c>
      <c r="AN335" s="37" t="n"/>
      <c r="AO335" s="37" t="n"/>
      <c r="AP335" s="37" t="n"/>
      <c r="AQ335" s="37" t="n"/>
      <c r="AR335" s="37" t="n"/>
      <c r="AS335" s="37" t="n"/>
      <c r="AT335" s="38">
        <f>SUM(H335:AL335)</f>
        <v/>
      </c>
      <c r="AU335" s="37" t="n"/>
      <c r="AV335" s="38">
        <f>SUM(I335,J335,O335,P335,Q335,W335,X335,AD335,AE335,AK335,AL335)</f>
        <v/>
      </c>
      <c r="AW335" s="37" t="n"/>
    </row>
    <row r="336" spans="1:49" ht="15.75" customHeight="1" s="55">
      <c r="A336" s="37" t="n">
        <v>330</v>
      </c>
      <c r="B336" s="37" t="s">
        <v>195</v>
      </c>
      <c r="C336" s="37" t="s">
        <v>193</v>
      </c>
      <c r="D336" s="37" t="s">
        <v>196</v>
      </c>
      <c r="E336" s="37" t="s">
        <v>199</v>
      </c>
      <c r="F336" s="37" t="s">
        <v>32</v>
      </c>
      <c r="G336" s="37" t="n"/>
      <c r="H336" s="37" t="n"/>
      <c r="I336" s="37" t="n"/>
      <c r="J336" s="37" t="n"/>
      <c r="K336" s="40" t="n">
        <v>2.49814</v>
      </c>
      <c r="L336" s="40" t="n">
        <v>1.30612</v>
      </c>
      <c r="M336" s="37" t="n"/>
      <c r="N336" s="37" t="n"/>
      <c r="O336" s="37" t="n"/>
      <c r="P336" s="37" t="n"/>
      <c r="Q336" s="37" t="n"/>
      <c r="R336" s="40" t="n">
        <v>0.19684</v>
      </c>
      <c r="S336" s="37" t="n"/>
      <c r="T336" s="37" t="n"/>
      <c r="U336" s="37" t="n"/>
      <c r="V336" s="37" t="n"/>
      <c r="W336" s="37" t="n"/>
      <c r="X336" s="37" t="n"/>
      <c r="Y336" s="37" t="n"/>
      <c r="Z336" s="37" t="n"/>
      <c r="AA336" s="37" t="n"/>
      <c r="AB336" s="37" t="n"/>
      <c r="AC336" s="37" t="n"/>
      <c r="AD336" s="37" t="n"/>
      <c r="AE336" s="37" t="n"/>
      <c r="AF336" s="37" t="n"/>
      <c r="AG336" s="37" t="n"/>
      <c r="AH336" s="37" t="n"/>
      <c r="AI336" s="37" t="n"/>
      <c r="AJ336" s="40" t="n">
        <v>1.0538</v>
      </c>
      <c r="AK336" s="37" t="n"/>
      <c r="AL336" s="37" t="n"/>
      <c r="AM336" s="38">
        <f>COUNT(H336:AL336)</f>
        <v/>
      </c>
      <c r="AN336" s="37" t="n"/>
      <c r="AO336" s="37" t="n"/>
      <c r="AP336" s="37" t="n"/>
      <c r="AQ336" s="37" t="n"/>
      <c r="AR336" s="37" t="n"/>
      <c r="AS336" s="37" t="n"/>
      <c r="AT336" s="38">
        <f>SUM(H336:AL336)</f>
        <v/>
      </c>
      <c r="AU336" s="37" t="n"/>
      <c r="AV336" s="38">
        <f>SUM(I336,J336,O336,P336,Q336,W336,X336,AD336,AE336,AK336,AL336)</f>
        <v/>
      </c>
      <c r="AW336" s="37" t="n"/>
    </row>
    <row r="337" spans="1:49" ht="15.75" customHeight="1" s="55">
      <c r="A337" s="37" t="n">
        <v>331</v>
      </c>
      <c r="B337" s="37" t="s">
        <v>195</v>
      </c>
      <c r="C337" s="37" t="s">
        <v>193</v>
      </c>
      <c r="D337" s="37" t="s">
        <v>196</v>
      </c>
      <c r="E337" s="37" t="s">
        <v>169</v>
      </c>
      <c r="F337" s="37" t="s">
        <v>32</v>
      </c>
      <c r="G337" s="37" t="n"/>
      <c r="H337" s="37" t="n"/>
      <c r="I337" s="37" t="n"/>
      <c r="J337" s="37" t="n"/>
      <c r="K337" s="37" t="n"/>
      <c r="L337" s="37" t="n"/>
      <c r="M337" s="37" t="n"/>
      <c r="N337" s="40" t="n">
        <v>0.16456</v>
      </c>
      <c r="O337" s="37" t="n"/>
      <c r="P337" s="37" t="n"/>
      <c r="Q337" s="37" t="n"/>
      <c r="R337" s="37" t="n"/>
      <c r="S337" s="40" t="n">
        <v>0.13115</v>
      </c>
      <c r="T337" s="37" t="n"/>
      <c r="U337" s="37" t="n"/>
      <c r="V337" s="37" t="n"/>
      <c r="W337" s="37" t="n"/>
      <c r="X337" s="37" t="n"/>
      <c r="Y337" s="40" t="n">
        <v>2.72371</v>
      </c>
      <c r="Z337" s="40" t="n">
        <v>0.33818</v>
      </c>
      <c r="AA337" s="37" t="n"/>
      <c r="AB337" s="37" t="n"/>
      <c r="AC337" s="37" t="n"/>
      <c r="AD337" s="37" t="n"/>
      <c r="AE337" s="37" t="n"/>
      <c r="AF337" s="40" t="n">
        <v>0.30054</v>
      </c>
      <c r="AG337" s="37" t="n"/>
      <c r="AH337" s="37" t="n"/>
      <c r="AI337" s="37" t="n"/>
      <c r="AJ337" s="37" t="n"/>
      <c r="AK337" s="37" t="n"/>
      <c r="AL337" s="37" t="n"/>
      <c r="AM337" s="38">
        <f>COUNT(H337:AL337)</f>
        <v/>
      </c>
      <c r="AN337" s="37" t="n"/>
      <c r="AO337" s="37" t="n"/>
      <c r="AP337" s="37" t="n"/>
      <c r="AQ337" s="37" t="n"/>
      <c r="AR337" s="37" t="n"/>
      <c r="AS337" s="37" t="n"/>
      <c r="AT337" s="38">
        <f>SUM(H337:AL337)</f>
        <v/>
      </c>
      <c r="AU337" s="37" t="n"/>
      <c r="AV337" s="38">
        <f>SUM(I337,J337,O337,P337,Q337,W337,X337,AD337,AE337,AK337,AL337)</f>
        <v/>
      </c>
      <c r="AW337" s="37" t="n"/>
    </row>
    <row r="338" spans="1:49" ht="15.75" customHeight="1" s="55">
      <c r="A338" s="37" t="n">
        <v>332</v>
      </c>
      <c r="B338" s="37" t="s">
        <v>195</v>
      </c>
      <c r="C338" s="37" t="s">
        <v>193</v>
      </c>
      <c r="D338" s="37" t="s">
        <v>196</v>
      </c>
      <c r="E338" s="37" t="s">
        <v>105</v>
      </c>
      <c r="F338" s="37" t="s">
        <v>32</v>
      </c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40" t="n">
        <v>0.40773</v>
      </c>
      <c r="S338" s="37" t="n"/>
      <c r="T338" s="37" t="n"/>
      <c r="U338" s="37" t="n"/>
      <c r="V338" s="37" t="n"/>
      <c r="W338" s="37" t="n"/>
      <c r="X338" s="37" t="n"/>
      <c r="Y338" s="37" t="n"/>
      <c r="Z338" s="40" t="n">
        <v>2.89564</v>
      </c>
      <c r="AA338" s="37" t="n"/>
      <c r="AB338" s="37" t="n"/>
      <c r="AC338" s="37" t="n"/>
      <c r="AD338" s="37" t="n"/>
      <c r="AE338" s="37" t="n"/>
      <c r="AF338" s="37" t="n"/>
      <c r="AG338" s="37" t="n"/>
      <c r="AH338" s="37" t="n"/>
      <c r="AI338" s="37" t="n"/>
      <c r="AJ338" s="37" t="n"/>
      <c r="AK338" s="37" t="n"/>
      <c r="AL338" s="37" t="n"/>
      <c r="AM338" s="38">
        <f>COUNT(H338:AL338)</f>
        <v/>
      </c>
      <c r="AN338" s="37" t="n"/>
      <c r="AO338" s="37" t="n"/>
      <c r="AP338" s="37" t="n"/>
      <c r="AQ338" s="37" t="n"/>
      <c r="AR338" s="37" t="n"/>
      <c r="AS338" s="37" t="n"/>
      <c r="AT338" s="38">
        <f>SUM(H338:AL338)</f>
        <v/>
      </c>
      <c r="AU338" s="37" t="n"/>
      <c r="AV338" s="38">
        <f>SUM(I338,J338,O338,P338,Q338,W338,X338,AD338,AE338,AK338,AL338)</f>
        <v/>
      </c>
      <c r="AW338" s="37" t="n"/>
    </row>
    <row r="339" spans="1:49" ht="15.75" customHeight="1" s="55">
      <c r="A339" s="37" t="n">
        <v>333</v>
      </c>
      <c r="B339" s="37" t="s">
        <v>195</v>
      </c>
      <c r="C339" s="37" t="s">
        <v>193</v>
      </c>
      <c r="D339" s="37" t="s">
        <v>196</v>
      </c>
      <c r="E339" s="37" t="s">
        <v>149</v>
      </c>
      <c r="F339" s="37" t="s">
        <v>32</v>
      </c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40" t="n">
        <v>0.49209</v>
      </c>
      <c r="S339" s="37" t="n"/>
      <c r="T339" s="37" t="n"/>
      <c r="U339" s="37" t="n"/>
      <c r="V339" s="37" t="n"/>
      <c r="W339" s="37" t="n"/>
      <c r="X339" s="37" t="n"/>
      <c r="Y339" s="37" t="n"/>
      <c r="Z339" s="37" t="n"/>
      <c r="AA339" s="37" t="n"/>
      <c r="AB339" s="37" t="n"/>
      <c r="AC339" s="37" t="n"/>
      <c r="AD339" s="37" t="n"/>
      <c r="AE339" s="37" t="n"/>
      <c r="AF339" s="37" t="n"/>
      <c r="AG339" s="37" t="n"/>
      <c r="AH339" s="37" t="n"/>
      <c r="AI339" s="37" t="n"/>
      <c r="AJ339" s="37" t="n"/>
      <c r="AK339" s="37" t="n"/>
      <c r="AL339" s="37" t="n"/>
      <c r="AM339" s="38">
        <f>COUNT(H339:AL339)</f>
        <v/>
      </c>
      <c r="AN339" s="37" t="n"/>
      <c r="AO339" s="37" t="n"/>
      <c r="AP339" s="37" t="n"/>
      <c r="AQ339" s="37" t="n"/>
      <c r="AR339" s="37" t="n"/>
      <c r="AS339" s="37" t="n"/>
      <c r="AT339" s="38">
        <f>SUM(H339:AL339)</f>
        <v/>
      </c>
      <c r="AU339" s="37" t="n"/>
      <c r="AV339" s="38">
        <f>SUM(I339,J339,O339,P339,Q339,W339,X339,AD339,AE339,AK339,AL339)</f>
        <v/>
      </c>
      <c r="AW339" s="37" t="n"/>
    </row>
    <row r="340" spans="1:49" ht="15.75" customHeight="1" s="55">
      <c r="A340" s="37" t="n">
        <v>334</v>
      </c>
      <c r="B340" s="37" t="s">
        <v>195</v>
      </c>
      <c r="C340" s="37" t="s">
        <v>193</v>
      </c>
      <c r="D340" s="37" t="s">
        <v>196</v>
      </c>
      <c r="E340" s="37" t="s">
        <v>177</v>
      </c>
      <c r="F340" s="37" t="s">
        <v>32</v>
      </c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40" t="n">
        <v>0.14572</v>
      </c>
      <c r="T340" s="37" t="n"/>
      <c r="U340" s="37" t="n"/>
      <c r="V340" s="37" t="n"/>
      <c r="W340" s="37" t="n"/>
      <c r="X340" s="37" t="n"/>
      <c r="Y340" s="37" t="n"/>
      <c r="Z340" s="37" t="n"/>
      <c r="AA340" s="37" t="n"/>
      <c r="AB340" s="37" t="n"/>
      <c r="AC340" s="37" t="n"/>
      <c r="AD340" s="37" t="n"/>
      <c r="AE340" s="37" t="n"/>
      <c r="AF340" s="37" t="n"/>
      <c r="AG340" s="37" t="n"/>
      <c r="AH340" s="37" t="n"/>
      <c r="AI340" s="37" t="n"/>
      <c r="AJ340" s="37" t="n"/>
      <c r="AK340" s="37" t="n"/>
      <c r="AL340" s="37" t="n"/>
      <c r="AM340" s="38">
        <f>COUNT(H340:AL340)</f>
        <v/>
      </c>
      <c r="AN340" s="37" t="n"/>
      <c r="AO340" s="37" t="n"/>
      <c r="AP340" s="37" t="n"/>
      <c r="AQ340" s="37" t="n"/>
      <c r="AR340" s="37" t="n"/>
      <c r="AS340" s="37" t="n"/>
      <c r="AT340" s="38">
        <f>SUM(H340:AL340)</f>
        <v/>
      </c>
      <c r="AU340" s="37" t="n"/>
      <c r="AV340" s="38">
        <f>SUM(I340,J340,O340,P340,Q340,W340,X340,AD340,AE340,AK340,AL340)</f>
        <v/>
      </c>
      <c r="AW340" s="37" t="n"/>
    </row>
    <row r="341" spans="1:49" ht="15.75" customHeight="1" s="55">
      <c r="A341" s="37" t="n">
        <v>335</v>
      </c>
      <c r="B341" s="37" t="s">
        <v>195</v>
      </c>
      <c r="C341" s="37" t="s">
        <v>193</v>
      </c>
      <c r="D341" s="37" t="s">
        <v>196</v>
      </c>
      <c r="E341" s="37" t="s">
        <v>79</v>
      </c>
      <c r="F341" s="37" t="s">
        <v>32</v>
      </c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40" t="n">
        <v>0.52389</v>
      </c>
      <c r="U341" s="37" t="n"/>
      <c r="V341" s="37" t="n"/>
      <c r="W341" s="37" t="n"/>
      <c r="X341" s="37" t="n"/>
      <c r="Y341" s="37" t="n"/>
      <c r="Z341" s="37" t="n"/>
      <c r="AA341" s="37" t="n"/>
      <c r="AB341" s="37" t="n"/>
      <c r="AC341" s="37" t="n"/>
      <c r="AD341" s="37" t="n"/>
      <c r="AE341" s="37" t="n"/>
      <c r="AF341" s="40" t="n">
        <v>0.08587</v>
      </c>
      <c r="AG341" s="37" t="n"/>
      <c r="AH341" s="37" t="n"/>
      <c r="AI341" s="37" t="n"/>
      <c r="AJ341" s="37" t="n"/>
      <c r="AK341" s="37" t="n"/>
      <c r="AL341" s="37" t="n"/>
      <c r="AM341" s="38">
        <f>COUNT(H341:AL341)</f>
        <v/>
      </c>
      <c r="AN341" s="37" t="n"/>
      <c r="AO341" s="37" t="n"/>
      <c r="AP341" s="37" t="n"/>
      <c r="AQ341" s="37" t="n"/>
      <c r="AR341" s="37" t="n"/>
      <c r="AS341" s="37" t="n"/>
      <c r="AT341" s="38">
        <f>SUM(H341:AL341)</f>
        <v/>
      </c>
      <c r="AU341" s="37" t="n"/>
      <c r="AV341" s="38">
        <f>SUM(I341,J341,O341,P341,Q341,W341,X341,AD341,AE341,AK341,AL341)</f>
        <v/>
      </c>
      <c r="AW341" s="37" t="n"/>
    </row>
    <row r="342" spans="1:49" ht="15.75" customHeight="1" s="55">
      <c r="A342" s="37" t="n">
        <v>336</v>
      </c>
      <c r="B342" s="37" t="s">
        <v>195</v>
      </c>
      <c r="C342" s="37" t="s">
        <v>193</v>
      </c>
      <c r="D342" s="37" t="s">
        <v>196</v>
      </c>
      <c r="E342" s="37" t="s">
        <v>158</v>
      </c>
      <c r="F342" s="37" t="s">
        <v>32</v>
      </c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40" t="n">
        <v>0.02952</v>
      </c>
      <c r="W342" s="37" t="n"/>
      <c r="X342" s="37" t="n"/>
      <c r="Y342" s="37" t="n"/>
      <c r="Z342" s="37" t="n"/>
      <c r="AA342" s="37" t="n"/>
      <c r="AB342" s="40" t="n">
        <v>4.24348</v>
      </c>
      <c r="AC342" s="40" t="n">
        <v>4</v>
      </c>
      <c r="AD342" s="37" t="n"/>
      <c r="AE342" s="37" t="n"/>
      <c r="AF342" s="40" t="n">
        <v>3.8068</v>
      </c>
      <c r="AG342" s="40" t="n">
        <v>3.91304</v>
      </c>
      <c r="AH342" s="40" t="n">
        <v>3.88868</v>
      </c>
      <c r="AI342" s="40" t="n">
        <v>4</v>
      </c>
      <c r="AJ342" s="40" t="n">
        <v>3.4731</v>
      </c>
      <c r="AK342" s="37" t="n"/>
      <c r="AL342" s="37" t="n"/>
      <c r="AM342" s="38">
        <f>COUNT(H342:AL342)</f>
        <v/>
      </c>
      <c r="AN342" s="37" t="n"/>
      <c r="AO342" s="37" t="n"/>
      <c r="AP342" s="37" t="n"/>
      <c r="AQ342" s="37" t="n"/>
      <c r="AR342" s="37" t="n"/>
      <c r="AS342" s="37" t="n"/>
      <c r="AT342" s="38">
        <f>SUM(H342:AL342)</f>
        <v/>
      </c>
      <c r="AU342" s="37" t="n"/>
      <c r="AV342" s="38">
        <f>SUM(I342,J342,O342,P342,Q342,W342,X342,AD342,AE342,AK342,AL342)</f>
        <v/>
      </c>
      <c r="AW342" s="37" t="n"/>
    </row>
    <row r="343" spans="1:49" ht="15.75" customHeight="1" s="55">
      <c r="A343" s="37" t="n">
        <v>337</v>
      </c>
      <c r="B343" s="37" t="s">
        <v>195</v>
      </c>
      <c r="C343" s="37" t="s">
        <v>193</v>
      </c>
      <c r="D343" s="37" t="s">
        <v>196</v>
      </c>
      <c r="E343" s="37" t="s">
        <v>90</v>
      </c>
      <c r="F343" s="37" t="s">
        <v>32</v>
      </c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40" t="n">
        <v>1.40221</v>
      </c>
      <c r="W343" s="37" t="n"/>
      <c r="X343" s="37" t="n"/>
      <c r="Y343" s="37" t="n"/>
      <c r="Z343" s="37" t="n"/>
      <c r="AA343" s="37" t="n"/>
      <c r="AB343" s="37" t="n"/>
      <c r="AC343" s="37" t="n"/>
      <c r="AD343" s="37" t="n"/>
      <c r="AE343" s="37" t="n"/>
      <c r="AF343" s="37" t="n"/>
      <c r="AG343" s="37" t="n"/>
      <c r="AH343" s="37" t="n"/>
      <c r="AI343" s="37" t="n"/>
      <c r="AJ343" s="37" t="n"/>
      <c r="AK343" s="37" t="n"/>
      <c r="AL343" s="37" t="n"/>
      <c r="AM343" s="38">
        <f>COUNT(H343:AL343)</f>
        <v/>
      </c>
      <c r="AN343" s="37" t="n"/>
      <c r="AO343" s="37" t="n"/>
      <c r="AP343" s="37" t="n"/>
      <c r="AQ343" s="37" t="n"/>
      <c r="AR343" s="37" t="n"/>
      <c r="AS343" s="37" t="n"/>
      <c r="AT343" s="38">
        <f>SUM(H343:AL343)</f>
        <v/>
      </c>
      <c r="AU343" s="37" t="n"/>
      <c r="AV343" s="38">
        <f>SUM(I343,J343,O343,P343,Q343,W343,X343,AD343,AE343,AK343,AL343)</f>
        <v/>
      </c>
      <c r="AW343" s="37" t="n"/>
    </row>
    <row r="344" spans="1:49" ht="15.75" customHeight="1" s="55">
      <c r="A344" s="37" t="n">
        <v>338</v>
      </c>
      <c r="B344" s="37" t="s">
        <v>195</v>
      </c>
      <c r="C344" s="37" t="s">
        <v>193</v>
      </c>
      <c r="D344" s="37" t="s">
        <v>196</v>
      </c>
      <c r="E344" s="37" t="s">
        <v>199</v>
      </c>
      <c r="F344" s="37" t="s">
        <v>32</v>
      </c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  <c r="Z344" s="37" t="n"/>
      <c r="AA344" s="37" t="n"/>
      <c r="AB344" s="37" t="n"/>
      <c r="AC344" s="37" t="n"/>
      <c r="AD344" s="37" t="n"/>
      <c r="AE344" s="37" t="n"/>
      <c r="AF344" s="37" t="n"/>
      <c r="AG344" s="37" t="n"/>
      <c r="AH344" s="37" t="n"/>
      <c r="AI344" s="37" t="n"/>
      <c r="AJ344" s="37" t="n"/>
      <c r="AK344" s="37" t="n"/>
      <c r="AL344" s="40" t="n">
        <v>6.5</v>
      </c>
      <c r="AM344" s="38">
        <f>COUNT(H344:AL344)</f>
        <v/>
      </c>
      <c r="AN344" s="37" t="n"/>
      <c r="AO344" s="37" t="n"/>
      <c r="AP344" s="37" t="n"/>
      <c r="AQ344" s="37" t="n"/>
      <c r="AR344" s="37" t="n"/>
      <c r="AS344" s="37" t="n"/>
      <c r="AT344" s="38">
        <f>SUM(H344:AL344)</f>
        <v/>
      </c>
      <c r="AU344" s="37" t="n"/>
      <c r="AV344" s="38">
        <f>SUM(I344,J344,O344,P344,Q344,W344,X344,AD344,AE344,AK344,AL344)</f>
        <v/>
      </c>
      <c r="AW344" s="37" t="n"/>
    </row>
    <row r="345" spans="1:49" ht="15.75" customHeight="1" s="55">
      <c r="A345" s="37" t="n">
        <v>339</v>
      </c>
      <c r="B345" s="37" t="s">
        <v>195</v>
      </c>
      <c r="C345" s="37" t="s">
        <v>193</v>
      </c>
      <c r="D345" s="37" t="s">
        <v>196</v>
      </c>
      <c r="E345" s="37" t="s">
        <v>105</v>
      </c>
      <c r="F345" s="37" t="s">
        <v>32</v>
      </c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  <c r="Z345" s="37" t="n"/>
      <c r="AA345" s="37" t="n"/>
      <c r="AB345" s="37" t="n"/>
      <c r="AC345" s="37" t="n"/>
      <c r="AD345" s="40" t="n">
        <v>6.75</v>
      </c>
      <c r="AE345" s="37" t="n"/>
      <c r="AF345" s="37" t="n"/>
      <c r="AG345" s="37" t="n"/>
      <c r="AH345" s="37" t="n"/>
      <c r="AI345" s="37" t="n"/>
      <c r="AJ345" s="37" t="n"/>
      <c r="AK345" s="37" t="n"/>
      <c r="AL345" s="37" t="n"/>
      <c r="AM345" s="38">
        <f>COUNT(H345:AL345)</f>
        <v/>
      </c>
      <c r="AN345" s="37" t="n"/>
      <c r="AO345" s="37" t="n"/>
      <c r="AP345" s="37" t="n"/>
      <c r="AQ345" s="37" t="n"/>
      <c r="AR345" s="37" t="n"/>
      <c r="AS345" s="37" t="n"/>
      <c r="AT345" s="38">
        <f>SUM(H345:AL345)</f>
        <v/>
      </c>
      <c r="AU345" s="37" t="n"/>
      <c r="AV345" s="38">
        <f>SUM(I345,J345,O345,P345,Q345,W345,X345,AD345,AE345,AK345,AL345)</f>
        <v/>
      </c>
      <c r="AW345" s="37" t="n"/>
    </row>
    <row r="346" spans="1:49">
      <c r="A346" s="39" t="n">
        <v>340</v>
      </c>
      <c r="B346" s="39" t="s">
        <v>195</v>
      </c>
      <c r="C346" s="39" t="s">
        <v>193</v>
      </c>
      <c r="D346" s="39" t="s">
        <v>196</v>
      </c>
      <c r="E346" s="39" t="s">
        <v>33</v>
      </c>
      <c r="F346" s="39" t="n"/>
      <c r="G346" s="39" t="n"/>
      <c r="H346" s="39" t="n">
        <v>8</v>
      </c>
      <c r="I346" s="39" t="n">
        <v>0</v>
      </c>
      <c r="J346" s="39" t="n">
        <v>0</v>
      </c>
      <c r="K346" s="39" t="n">
        <v>8</v>
      </c>
      <c r="L346" s="39" t="n">
        <v>8</v>
      </c>
      <c r="M346" s="39" t="n">
        <v>8</v>
      </c>
      <c r="N346" s="39" t="n">
        <v>7</v>
      </c>
      <c r="O346" s="39" t="n">
        <v>0</v>
      </c>
      <c r="P346" s="39" t="n">
        <v>0</v>
      </c>
      <c r="Q346" s="39" t="n">
        <v>0</v>
      </c>
      <c r="R346" s="39" t="n">
        <v>8</v>
      </c>
      <c r="S346" s="39" t="n">
        <v>8</v>
      </c>
      <c r="T346" s="39" t="n">
        <v>8</v>
      </c>
      <c r="U346" s="39" t="n">
        <v>8</v>
      </c>
      <c r="V346" s="39" t="n">
        <v>8</v>
      </c>
      <c r="W346" s="39" t="n">
        <v>0</v>
      </c>
      <c r="X346" s="39" t="n">
        <v>0</v>
      </c>
      <c r="Y346" s="39" t="n">
        <v>8</v>
      </c>
      <c r="Z346" s="39" t="n">
        <v>8</v>
      </c>
      <c r="AA346" s="39" t="n">
        <v>8</v>
      </c>
      <c r="AB346" s="39" t="n">
        <v>8</v>
      </c>
      <c r="AC346" s="39" t="n">
        <v>8</v>
      </c>
      <c r="AD346" s="39" t="n">
        <v>6.75</v>
      </c>
      <c r="AE346" s="39" t="n">
        <v>0</v>
      </c>
      <c r="AF346" s="39" t="n">
        <v>8</v>
      </c>
      <c r="AG346" s="39" t="n">
        <v>8</v>
      </c>
      <c r="AH346" s="39" t="n">
        <v>8</v>
      </c>
      <c r="AI346" s="39" t="n">
        <v>8</v>
      </c>
      <c r="AJ346" s="39" t="n">
        <v>8</v>
      </c>
      <c r="AK346" s="39" t="n">
        <v>0</v>
      </c>
      <c r="AL346" s="39" t="n">
        <v>6.5</v>
      </c>
      <c r="AM346" s="39">
        <f>COUNT(IF(SUM(H334,H333,H332)&gt;0,1,"FALSE"),IF(SUM(I334,I333,I332)&gt;0,1,"FALSE"),IF(SUM(J333,J332,J334)&gt;0,1,"FALSE"),IF(SUM(K333,K332,K334,K336,K335)&gt;0,1,"FALSE"),IF(SUM(L335,L334,L336,L332)&gt;0,1,"FALSE"),IF(SUM(M332,M334)&gt;0,1,"FALSE"),IF(SUM(N334,N337,N332)&gt;0,1,"FALSE"),IF(SUM(O334,O332)&gt;0,1,"FALSE"),IF(SUM(P334,P332)&gt;0,1,"FALSE"),IF(SUM(Q334,Q332)&gt;0,1,"FALSE"),IF(SUM(R338,R339,R336,R335,R332,R334)&gt;0,1,"FALSE"),IF(SUM(S337,S332,S340,S334)&gt;0,1,"FALSE"),IF(SUM(T332,T334,T341)&gt;0,1,"FALSE"),IF(SUM(U334,U332,U333)&gt;0,1,"FALSE"),IF(SUM(V332,V333,V342,V334,V343)&gt;0,1,"FALSE"),IF(SUM(W332,W334)&gt;0,1,"FALSE"),IF(SUM(X332,X334)&gt;0,1,"FALSE"),IF(SUM(Y335,Y334,Y337,Y332)&gt;0,1,"FALSE"),IF(SUM(Z332,Z334,Z338,Z335,Z337)&gt;0,1,"FALSE"),IF(SUM(AA334,AA332)&gt;0,1,"FALSE"),IF(SUM(AB332,AB342,AB334)&gt;0,1,"FALSE"),IF(SUM(AC334,AC332,AC342)&gt;0,1,"FALSE"),IF(SUM(AD342,AD334,AD332,AD345)&gt;0,1,"FALSE"),IF(SUM(AE342,AE332,AE334)&gt;0,1,"FALSE"),IF(SUM(AF337,AF341,AF342,AF334,AF332)&gt;0,1,"FALSE"),IF(SUM(AG333,AG342,AG334,AG332)&gt;0,1,"FALSE"),IF(SUM(AH332,AH333,AH334,AH342)&gt;0,1,"FALSE"),IF(SUM(AI342,AI334,AI332)&gt;0,1,"FALSE"),IF(SUM(AJ334,AJ332,AJ342,AJ336)&gt;0,1,"FALSE"),IF(SUM(AK342,AK332,AK334)&gt;0,1,"FALSE"),IF(SUM(AL334,AL344,AL332)&gt;0,1,"FALSE"))</f>
        <v/>
      </c>
      <c r="AN346" s="39" t="n"/>
      <c r="AO346" s="39">
        <f>MAX(AO332:AO345)</f>
        <v/>
      </c>
      <c r="AP346" s="39">
        <f>MAX(AP332:AP345)</f>
        <v/>
      </c>
      <c r="AQ346" s="39">
        <f>MAX(AQ332:AQ345)</f>
        <v/>
      </c>
      <c r="AR346" s="39">
        <f>MAX(AR332:AR345)</f>
        <v/>
      </c>
      <c r="AS346" s="39">
        <f>SUM(AS332:AS345)</f>
        <v/>
      </c>
      <c r="AT346" s="39">
        <f>SUM(AT332:AT345)</f>
        <v/>
      </c>
      <c r="AU346" s="39">
        <f>SUM(AU332:AU345)</f>
        <v/>
      </c>
      <c r="AV346" s="39">
        <f>SUM(AV332:AV345)</f>
        <v/>
      </c>
      <c r="AW346" s="39">
        <f>SUM(AW332:AW345)</f>
        <v/>
      </c>
    </row>
    <row r="347" spans="1:49">
      <c r="A347" s="37" t="n">
        <v>341</v>
      </c>
      <c r="B347" s="37" t="s">
        <v>200</v>
      </c>
      <c r="C347" s="37" t="s">
        <v>193</v>
      </c>
      <c r="D347" s="37" t="s">
        <v>194</v>
      </c>
      <c r="E347" s="37" t="s">
        <v>31</v>
      </c>
      <c r="F347" s="37" t="s">
        <v>32</v>
      </c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>
        <v>12</v>
      </c>
      <c r="X347" s="37" t="n">
        <v>12</v>
      </c>
      <c r="Y347" s="37" t="n">
        <v>12</v>
      </c>
      <c r="Z347" s="37" t="n"/>
      <c r="AA347" s="37" t="n"/>
      <c r="AB347" s="37" t="n"/>
      <c r="AC347" s="37" t="n"/>
      <c r="AD347" s="37" t="n"/>
      <c r="AE347" s="37" t="n"/>
      <c r="AF347" s="37" t="n">
        <v>12</v>
      </c>
      <c r="AG347" s="37" t="n"/>
      <c r="AH347" s="37" t="n"/>
      <c r="AI347" s="37" t="n"/>
      <c r="AJ347" s="37" t="n"/>
      <c r="AK347" s="37" t="n">
        <v>12</v>
      </c>
      <c r="AL347" s="37" t="n">
        <v>12</v>
      </c>
      <c r="AM347" s="38">
        <f>COUNT(H347:AL347)</f>
        <v/>
      </c>
      <c r="AN347" s="37" t="n"/>
      <c r="AO347" s="38">
        <f>COUNTIF(H347:AL347,"О")</f>
        <v/>
      </c>
      <c r="AP347" s="38">
        <f>COUNTIF(H347:AL347,"От")</f>
        <v/>
      </c>
      <c r="AQ347" s="38">
        <f>COUNTIF(H347:AL347,"Б")</f>
        <v/>
      </c>
      <c r="AR347" s="38">
        <f>COUNTIF(H347:AL347,"Н")</f>
        <v/>
      </c>
      <c r="AS347" s="37" t="n"/>
      <c r="AT347" s="38">
        <f>SUM(H347:AL347)</f>
        <v/>
      </c>
      <c r="AU347" s="37" t="n"/>
      <c r="AV347" s="38">
        <f>SUM(I347,J347,O347,P347,Q347,W347,X347,AD347,AE347,AK347,AL347)</f>
        <v/>
      </c>
      <c r="AW347" s="37" t="n"/>
    </row>
    <row r="348" spans="1:49">
      <c r="A348" s="37" t="n">
        <v>342</v>
      </c>
      <c r="B348" s="37" t="s">
        <v>200</v>
      </c>
      <c r="C348" s="37" t="s">
        <v>193</v>
      </c>
      <c r="D348" s="37" t="s">
        <v>194</v>
      </c>
      <c r="E348" s="37" t="s">
        <v>31</v>
      </c>
      <c r="F348" s="37" t="s">
        <v>48</v>
      </c>
      <c r="G348" s="37" t="n"/>
      <c r="H348" s="37" t="n">
        <v>12</v>
      </c>
      <c r="I348" s="37" t="n"/>
      <c r="J348" s="37" t="n"/>
      <c r="K348" s="37" t="n">
        <v>12</v>
      </c>
      <c r="L348" s="37" t="n"/>
      <c r="M348" s="37" t="n"/>
      <c r="N348" s="37" t="n">
        <v>12</v>
      </c>
      <c r="O348" s="37" t="n"/>
      <c r="P348" s="37" t="n"/>
      <c r="Q348" s="37" t="n">
        <v>12</v>
      </c>
      <c r="R348" s="37" t="n"/>
      <c r="S348" s="37" t="n"/>
      <c r="T348" s="37" t="n">
        <v>12</v>
      </c>
      <c r="U348" s="37" t="n">
        <v>12</v>
      </c>
      <c r="V348" s="37" t="n"/>
      <c r="W348" s="37" t="n"/>
      <c r="X348" s="37" t="n"/>
      <c r="Y348" s="37" t="n"/>
      <c r="Z348" s="37" t="n"/>
      <c r="AA348" s="37" t="n"/>
      <c r="AB348" s="37" t="n"/>
      <c r="AC348" s="37" t="n"/>
      <c r="AD348" s="37" t="n"/>
      <c r="AE348" s="37" t="n"/>
      <c r="AF348" s="37" t="n"/>
      <c r="AG348" s="37" t="n"/>
      <c r="AH348" s="37" t="n"/>
      <c r="AI348" s="37" t="n"/>
      <c r="AJ348" s="37" t="n"/>
      <c r="AK348" s="37" t="n"/>
      <c r="AL348" s="37" t="n"/>
      <c r="AM348" s="37" t="n"/>
      <c r="AN348" s="38">
        <f>COUNT(H348:AL348)</f>
        <v/>
      </c>
      <c r="AO348" s="38">
        <f>COUNTIF(H348:AL348,"О")</f>
        <v/>
      </c>
      <c r="AP348" s="38">
        <f>COUNTIF(H348:AL348,"От")</f>
        <v/>
      </c>
      <c r="AQ348" s="38">
        <f>COUNTIF(H348:AL348,"Б")</f>
        <v/>
      </c>
      <c r="AR348" s="38">
        <f>COUNTIF(H348:AL348,"Н")</f>
        <v/>
      </c>
      <c r="AS348" s="37" t="n"/>
      <c r="AT348" s="37" t="n"/>
      <c r="AU348" s="38">
        <f>SUM(H348:AL348)</f>
        <v/>
      </c>
      <c r="AV348" s="37" t="n"/>
      <c r="AW348" s="38">
        <f>SUM(I348,J348,O348,P348,Q348,W348,X348,AD348,AE348,AK348,AL348)</f>
        <v/>
      </c>
    </row>
    <row r="349" spans="1:49">
      <c r="A349" s="39" t="n">
        <v>343</v>
      </c>
      <c r="B349" s="39" t="s">
        <v>200</v>
      </c>
      <c r="C349" s="39" t="s">
        <v>193</v>
      </c>
      <c r="D349" s="39" t="s">
        <v>194</v>
      </c>
      <c r="E349" s="39" t="s">
        <v>33</v>
      </c>
      <c r="F349" s="39" t="n"/>
      <c r="G349" s="39" t="n"/>
      <c r="H349" s="39" t="n">
        <v>12</v>
      </c>
      <c r="I349" s="39" t="n"/>
      <c r="J349" s="39" t="n"/>
      <c r="K349" s="39" t="n">
        <v>12</v>
      </c>
      <c r="L349" s="39" t="n"/>
      <c r="M349" s="39" t="n"/>
      <c r="N349" s="39" t="n">
        <v>12</v>
      </c>
      <c r="O349" s="39" t="n"/>
      <c r="P349" s="39" t="n"/>
      <c r="Q349" s="39" t="n">
        <v>12</v>
      </c>
      <c r="R349" s="39" t="n"/>
      <c r="S349" s="39" t="n"/>
      <c r="T349" s="39" t="n">
        <v>12</v>
      </c>
      <c r="U349" s="39" t="n">
        <v>12</v>
      </c>
      <c r="V349" s="39" t="n"/>
      <c r="W349" s="39" t="n">
        <v>12</v>
      </c>
      <c r="X349" s="39" t="n">
        <v>12</v>
      </c>
      <c r="Y349" s="39" t="n">
        <v>12</v>
      </c>
      <c r="Z349" s="39" t="n"/>
      <c r="AA349" s="39" t="n"/>
      <c r="AB349" s="39" t="n"/>
      <c r="AC349" s="39" t="n"/>
      <c r="AD349" s="39" t="n"/>
      <c r="AE349" s="39" t="n"/>
      <c r="AF349" s="39" t="n">
        <v>12</v>
      </c>
      <c r="AG349" s="39" t="n"/>
      <c r="AH349" s="39" t="n"/>
      <c r="AI349" s="39" t="n"/>
      <c r="AJ349" s="39" t="n"/>
      <c r="AK349" s="39" t="n">
        <v>12</v>
      </c>
      <c r="AL349" s="39" t="n">
        <v>12</v>
      </c>
      <c r="AM349" s="39">
        <f>COUNT(IF(SUM(W347)&gt;0,1,"FALSE"),IF(SUM(X347)&gt;0,1,"FALSE"),IF(SUM(Y347)&gt;0,1,"FALSE"),IF(SUM(AF347)&gt;0,1,"FALSE"),IF(SUM(AK347)&gt;0,1,"FALSE"),IF(SUM(AL347)&gt;0,1,"FALSE"))</f>
        <v/>
      </c>
      <c r="AN349" s="39">
        <f>COUNT(IF(SUM(H348)&gt;0,1,"FALSE"),IF(SUM(K348)&gt;0,1,"FALSE"),IF(SUM(N348)&gt;0,1,"FALSE"),IF(SUM(Q348)&gt;0,1,"FALSE"),IF(SUM(T348)&gt;0,1,"FALSE"),IF(SUM(U348)&gt;0,1,"FALSE"))</f>
        <v/>
      </c>
      <c r="AO349" s="39">
        <f>MAX(AO347:AO348)</f>
        <v/>
      </c>
      <c r="AP349" s="39">
        <f>MAX(AP347:AP348)</f>
        <v/>
      </c>
      <c r="AQ349" s="39">
        <f>MAX(AQ347:AQ348)</f>
        <v/>
      </c>
      <c r="AR349" s="39">
        <f>MAX(AR347:AR348)</f>
        <v/>
      </c>
      <c r="AS349" s="39">
        <f>SUM(AS347:AS348)</f>
        <v/>
      </c>
      <c r="AT349" s="39">
        <f>SUM(AT347:AT348)</f>
        <v/>
      </c>
      <c r="AU349" s="39">
        <f>SUM(AU347:AU348)</f>
        <v/>
      </c>
      <c r="AV349" s="39">
        <f>SUM(AV347:AV348)</f>
        <v/>
      </c>
      <c r="AW349" s="39">
        <f>SUM(AW347:AW348)</f>
        <v/>
      </c>
    </row>
    <row r="350" spans="1:49">
      <c r="A350" s="37" t="n">
        <v>344</v>
      </c>
      <c r="B350" s="37" t="s">
        <v>201</v>
      </c>
      <c r="C350" s="37" t="s">
        <v>193</v>
      </c>
      <c r="D350" s="37" t="s">
        <v>163</v>
      </c>
      <c r="E350" s="37" t="s">
        <v>31</v>
      </c>
      <c r="F350" s="37" t="s">
        <v>32</v>
      </c>
      <c r="G350" s="37" t="n"/>
      <c r="H350" s="37" t="n">
        <v>8</v>
      </c>
      <c r="I350" s="37" t="s">
        <v>7</v>
      </c>
      <c r="J350" s="37" t="s">
        <v>7</v>
      </c>
      <c r="K350" s="37" t="n">
        <v>8</v>
      </c>
      <c r="L350" s="37" t="n">
        <v>8</v>
      </c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  <c r="Z350" s="37" t="n"/>
      <c r="AA350" s="37" t="n"/>
      <c r="AB350" s="37" t="n"/>
      <c r="AC350" s="37" t="n"/>
      <c r="AD350" s="37" t="n"/>
      <c r="AE350" s="37" t="n"/>
      <c r="AF350" s="37" t="n"/>
      <c r="AG350" s="37" t="n"/>
      <c r="AH350" s="37" t="n"/>
      <c r="AI350" s="37" t="n"/>
      <c r="AJ350" s="37" t="n"/>
      <c r="AK350" s="37" t="n"/>
      <c r="AL350" s="37" t="n"/>
      <c r="AM350" s="38">
        <f>COUNT(H350:AL350)</f>
        <v/>
      </c>
      <c r="AN350" s="37" t="n"/>
      <c r="AO350" s="38">
        <f>COUNTIF(H350:AL350,"О")</f>
        <v/>
      </c>
      <c r="AP350" s="38">
        <f>COUNTIF(H350:AL350,"От")</f>
        <v/>
      </c>
      <c r="AQ350" s="38">
        <f>COUNTIF(H350:AL350,"Б")</f>
        <v/>
      </c>
      <c r="AR350" s="38">
        <f>COUNTIF(H350:AL350,"Н")</f>
        <v/>
      </c>
      <c r="AS350" s="37" t="n"/>
      <c r="AT350" s="38">
        <f>SUM(H350:AL350)</f>
        <v/>
      </c>
      <c r="AU350" s="37" t="n"/>
      <c r="AV350" s="38">
        <f>SUM(I350,J350,O350,P350,Q350,W350,X350,AD350,AE350,AK350,AL350)</f>
        <v/>
      </c>
      <c r="AW350" s="37" t="n"/>
    </row>
    <row r="351" spans="1:49">
      <c r="A351" s="39" t="n">
        <v>345</v>
      </c>
      <c r="B351" s="39" t="s">
        <v>201</v>
      </c>
      <c r="C351" s="39" t="s">
        <v>193</v>
      </c>
      <c r="D351" s="39" t="s">
        <v>163</v>
      </c>
      <c r="E351" s="39" t="s">
        <v>33</v>
      </c>
      <c r="F351" s="39" t="n"/>
      <c r="G351" s="39" t="n"/>
      <c r="H351" s="39" t="n">
        <v>8</v>
      </c>
      <c r="I351" s="39" t="n">
        <v>0</v>
      </c>
      <c r="J351" s="39" t="n">
        <v>0</v>
      </c>
      <c r="K351" s="39" t="n">
        <v>8</v>
      </c>
      <c r="L351" s="39" t="n">
        <v>8</v>
      </c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  <c r="AB351" s="39" t="n"/>
      <c r="AC351" s="39" t="n"/>
      <c r="AD351" s="39" t="n"/>
      <c r="AE351" s="39" t="n"/>
      <c r="AF351" s="39" t="n"/>
      <c r="AG351" s="39" t="n"/>
      <c r="AH351" s="39" t="n"/>
      <c r="AI351" s="39" t="n"/>
      <c r="AJ351" s="39" t="n"/>
      <c r="AK351" s="39" t="n"/>
      <c r="AL351" s="39" t="n"/>
      <c r="AM351" s="39">
        <f>COUNT(IF(SUM(H350)&gt;0,1,"FALSE"),IF(SUM(I350)&gt;0,1,"FALSE"),IF(SUM(J350)&gt;0,1,"FALSE"),IF(SUM(K350)&gt;0,1,"FALSE"),IF(SUM(L350)&gt;0,1,"FALSE"))</f>
        <v/>
      </c>
      <c r="AN351" s="39" t="n"/>
      <c r="AO351" s="39">
        <f>MAX(AO350:AO350)</f>
        <v/>
      </c>
      <c r="AP351" s="39">
        <f>MAX(AP350:AP350)</f>
        <v/>
      </c>
      <c r="AQ351" s="39">
        <f>MAX(AQ350:AQ350)</f>
        <v/>
      </c>
      <c r="AR351" s="39">
        <f>MAX(AR350:AR350)</f>
        <v/>
      </c>
      <c r="AS351" s="39">
        <f>SUM(AS350:AS350)</f>
        <v/>
      </c>
      <c r="AT351" s="39">
        <f>SUM(AT350:AT350)</f>
        <v/>
      </c>
      <c r="AU351" s="39">
        <f>SUM(AU350:AU350)</f>
        <v/>
      </c>
      <c r="AV351" s="39">
        <f>SUM(AV350:AV350)</f>
        <v/>
      </c>
      <c r="AW351" s="39">
        <f>SUM(AW350:AW350)</f>
        <v/>
      </c>
    </row>
    <row r="352" spans="1:49">
      <c r="A352" s="37" t="n">
        <v>346</v>
      </c>
      <c r="B352" s="37" t="s">
        <v>202</v>
      </c>
      <c r="C352" s="37" t="s">
        <v>193</v>
      </c>
      <c r="D352" s="37" t="s">
        <v>97</v>
      </c>
      <c r="E352" s="37" t="s">
        <v>43</v>
      </c>
      <c r="F352" s="37" t="s">
        <v>32</v>
      </c>
      <c r="G352" s="37" t="n"/>
      <c r="H352" s="37" t="n"/>
      <c r="I352" s="37" t="s">
        <v>7</v>
      </c>
      <c r="J352" s="37" t="s">
        <v>7</v>
      </c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  <c r="Z352" s="37" t="n"/>
      <c r="AA352" s="37" t="n"/>
      <c r="AB352" s="37" t="n"/>
      <c r="AC352" s="37" t="n"/>
      <c r="AD352" s="37" t="n"/>
      <c r="AE352" s="37" t="n"/>
      <c r="AF352" s="37" t="n"/>
      <c r="AG352" s="37" t="n"/>
      <c r="AH352" s="37" t="n"/>
      <c r="AI352" s="37" t="n"/>
      <c r="AJ352" s="37" t="n"/>
      <c r="AK352" s="37" t="n"/>
      <c r="AL352" s="37" t="n"/>
      <c r="AM352" s="38">
        <f>COUNT(H352:AL352)</f>
        <v/>
      </c>
      <c r="AN352" s="37" t="n"/>
      <c r="AO352" s="38">
        <f>COUNTIF(H352:AL352,"О")</f>
        <v/>
      </c>
      <c r="AP352" s="38">
        <f>COUNTIF(H352:AL352,"От")</f>
        <v/>
      </c>
      <c r="AQ352" s="38">
        <f>COUNTIF(H352:AL352,"Б")</f>
        <v/>
      </c>
      <c r="AR352" s="38">
        <f>COUNTIF(H352:AL352,"Н")</f>
        <v/>
      </c>
      <c r="AS352" s="37" t="n"/>
      <c r="AT352" s="38">
        <f>SUM(H352:AL352)</f>
        <v/>
      </c>
      <c r="AU352" s="37" t="n"/>
      <c r="AV352" s="38">
        <f>SUM(I352,J352,O352,P352,Q352,W352,X352,AD352,AE352,AK352,AL352)</f>
        <v/>
      </c>
      <c r="AW352" s="37" t="n"/>
    </row>
    <row r="353" spans="1:49" ht="15.75" customHeight="1" s="55">
      <c r="A353" s="37" t="n">
        <v>347</v>
      </c>
      <c r="B353" s="37" t="s">
        <v>202</v>
      </c>
      <c r="C353" s="37" t="s">
        <v>193</v>
      </c>
      <c r="D353" s="37" t="s">
        <v>97</v>
      </c>
      <c r="E353" s="37" t="s">
        <v>106</v>
      </c>
      <c r="F353" s="37" t="s">
        <v>32</v>
      </c>
      <c r="G353" s="37" t="n"/>
      <c r="H353" s="40" t="n">
        <v>8</v>
      </c>
      <c r="I353" s="37" t="n"/>
      <c r="J353" s="37" t="n"/>
      <c r="K353" s="40" t="n">
        <v>8</v>
      </c>
      <c r="L353" s="40" t="n">
        <v>8</v>
      </c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  <c r="Z353" s="37" t="n"/>
      <c r="AA353" s="37" t="n"/>
      <c r="AB353" s="37" t="n"/>
      <c r="AC353" s="37" t="n"/>
      <c r="AD353" s="37" t="n"/>
      <c r="AE353" s="37" t="n"/>
      <c r="AF353" s="37" t="n"/>
      <c r="AG353" s="37" t="n"/>
      <c r="AH353" s="37" t="n"/>
      <c r="AI353" s="37" t="n"/>
      <c r="AJ353" s="37" t="n"/>
      <c r="AK353" s="37" t="n"/>
      <c r="AL353" s="37" t="n"/>
      <c r="AM353" s="38">
        <f>COUNT(H353:AL353)</f>
        <v/>
      </c>
      <c r="AN353" s="37" t="n"/>
      <c r="AO353" s="37" t="n"/>
      <c r="AP353" s="37" t="n"/>
      <c r="AQ353" s="37" t="n"/>
      <c r="AR353" s="37" t="n"/>
      <c r="AS353" s="37" t="n"/>
      <c r="AT353" s="38">
        <f>SUM(H353:AL353)</f>
        <v/>
      </c>
      <c r="AU353" s="37" t="n"/>
      <c r="AV353" s="38">
        <f>SUM(I353,J353,O353,P353,Q353,W353,X353,AD353,AE353,AK353,AL353)</f>
        <v/>
      </c>
      <c r="AW353" s="37" t="n"/>
    </row>
    <row r="354" spans="1:49">
      <c r="A354" s="39" t="n">
        <v>348</v>
      </c>
      <c r="B354" s="39" t="s">
        <v>202</v>
      </c>
      <c r="C354" s="39" t="s">
        <v>193</v>
      </c>
      <c r="D354" s="39" t="s">
        <v>97</v>
      </c>
      <c r="E354" s="39" t="s">
        <v>33</v>
      </c>
      <c r="F354" s="39" t="n"/>
      <c r="G354" s="39" t="n"/>
      <c r="H354" s="39" t="n">
        <v>8</v>
      </c>
      <c r="I354" s="39" t="n">
        <v>0</v>
      </c>
      <c r="J354" s="39" t="n">
        <v>0</v>
      </c>
      <c r="K354" s="39" t="n">
        <v>8</v>
      </c>
      <c r="L354" s="39" t="n">
        <v>8</v>
      </c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  <c r="AB354" s="39" t="n"/>
      <c r="AC354" s="39" t="n"/>
      <c r="AD354" s="39" t="n"/>
      <c r="AE354" s="39" t="n"/>
      <c r="AF354" s="39" t="n"/>
      <c r="AG354" s="39" t="n"/>
      <c r="AH354" s="39" t="n"/>
      <c r="AI354" s="39" t="n"/>
      <c r="AJ354" s="39" t="n"/>
      <c r="AK354" s="39" t="n"/>
      <c r="AL354" s="39" t="n"/>
      <c r="AM354" s="39">
        <f>COUNT(IF(SUM(H353,H352)&gt;0,1,"FALSE"),IF(SUM(I353,I352)&gt;0,1,"FALSE"),IF(SUM(J353,J352)&gt;0,1,"FALSE"),IF(SUM(K353,K352)&gt;0,1,"FALSE"),IF(SUM(L352,L353)&gt;0,1,"FALSE"))</f>
        <v/>
      </c>
      <c r="AN354" s="39" t="n"/>
      <c r="AO354" s="39">
        <f>MAX(AO352:AO353)</f>
        <v/>
      </c>
      <c r="AP354" s="39">
        <f>MAX(AP352:AP353)</f>
        <v/>
      </c>
      <c r="AQ354" s="39">
        <f>MAX(AQ352:AQ353)</f>
        <v/>
      </c>
      <c r="AR354" s="39">
        <f>MAX(AR352:AR353)</f>
        <v/>
      </c>
      <c r="AS354" s="39">
        <f>SUM(AS352:AS353)</f>
        <v/>
      </c>
      <c r="AT354" s="39">
        <f>SUM(AT352:AT353)</f>
        <v/>
      </c>
      <c r="AU354" s="39">
        <f>SUM(AU352:AU353)</f>
        <v/>
      </c>
      <c r="AV354" s="39">
        <f>SUM(AV352:AV353)</f>
        <v/>
      </c>
      <c r="AW354" s="39">
        <f>SUM(AW352:AW353)</f>
        <v/>
      </c>
    </row>
    <row r="355" spans="1:49">
      <c r="A355" s="37" t="n">
        <v>349</v>
      </c>
      <c r="B355" s="37" t="s">
        <v>203</v>
      </c>
      <c r="C355" s="37" t="s">
        <v>193</v>
      </c>
      <c r="D355" s="37" t="s">
        <v>204</v>
      </c>
      <c r="E355" s="37" t="s">
        <v>31</v>
      </c>
      <c r="F355" s="37" t="s">
        <v>32</v>
      </c>
      <c r="G355" s="37" t="n"/>
      <c r="H355" s="37" t="n">
        <v>8</v>
      </c>
      <c r="I355" s="37" t="s">
        <v>7</v>
      </c>
      <c r="J355" s="37" t="s">
        <v>7</v>
      </c>
      <c r="K355" s="37" t="n">
        <v>8</v>
      </c>
      <c r="L355" s="37" t="n">
        <v>8</v>
      </c>
      <c r="M355" s="37" t="n">
        <v>8</v>
      </c>
      <c r="N355" s="37" t="n"/>
      <c r="O355" s="37" t="s">
        <v>7</v>
      </c>
      <c r="P355" s="37" t="s">
        <v>7</v>
      </c>
      <c r="Q355" s="37" t="s">
        <v>7</v>
      </c>
      <c r="R355" s="37" t="n"/>
      <c r="S355" s="37" t="n"/>
      <c r="T355" s="37" t="n"/>
      <c r="U355" s="37" t="n"/>
      <c r="V355" s="37" t="n">
        <v>4.28333</v>
      </c>
      <c r="W355" s="37" t="s">
        <v>7</v>
      </c>
      <c r="X355" s="37" t="s">
        <v>7</v>
      </c>
      <c r="Y355" s="37" t="n">
        <v>8</v>
      </c>
      <c r="Z355" s="37" t="n">
        <v>8</v>
      </c>
      <c r="AA355" s="37" t="n">
        <v>8</v>
      </c>
      <c r="AB355" s="37" t="n">
        <v>8</v>
      </c>
      <c r="AC355" s="37" t="n">
        <v>8</v>
      </c>
      <c r="AD355" s="37" t="s">
        <v>7</v>
      </c>
      <c r="AE355" s="37" t="s">
        <v>7</v>
      </c>
      <c r="AF355" s="37" t="n">
        <v>8</v>
      </c>
      <c r="AG355" s="37" t="n">
        <v>2.05</v>
      </c>
      <c r="AH355" s="37" t="n"/>
      <c r="AI355" s="37" t="n"/>
      <c r="AJ355" s="37" t="n"/>
      <c r="AK355" s="37" t="s">
        <v>7</v>
      </c>
      <c r="AL355" s="37" t="s">
        <v>7</v>
      </c>
      <c r="AM355" s="38">
        <f>COUNT(H355:AL355)</f>
        <v/>
      </c>
      <c r="AN355" s="37" t="n"/>
      <c r="AO355" s="38">
        <f>COUNTIF(H355:AL355,"О")</f>
        <v/>
      </c>
      <c r="AP355" s="38">
        <f>COUNTIF(H355:AL355,"От")</f>
        <v/>
      </c>
      <c r="AQ355" s="38">
        <f>COUNTIF(H355:AL355,"Б")</f>
        <v/>
      </c>
      <c r="AR355" s="38">
        <f>COUNTIF(H355:AL355,"Н")</f>
        <v/>
      </c>
      <c r="AS355" s="37" t="n"/>
      <c r="AT355" s="38">
        <f>SUM(H355:AL355)</f>
        <v/>
      </c>
      <c r="AU355" s="37" t="n"/>
      <c r="AV355" s="38">
        <f>SUM(I355,J355,O355,P355,Q355,W355,X355,AD355,AE355,AK355,AL355)</f>
        <v/>
      </c>
      <c r="AW355" s="37" t="n"/>
    </row>
    <row r="356" spans="1:49" ht="15.75" customHeight="1" s="55">
      <c r="A356" s="37" t="n">
        <v>350</v>
      </c>
      <c r="B356" s="37" t="s">
        <v>203</v>
      </c>
      <c r="C356" s="37" t="s">
        <v>193</v>
      </c>
      <c r="D356" s="37" t="s">
        <v>204</v>
      </c>
      <c r="E356" s="37" t="s">
        <v>158</v>
      </c>
      <c r="F356" s="37" t="s">
        <v>32</v>
      </c>
      <c r="G356" s="37" t="n"/>
      <c r="H356" s="37" t="n"/>
      <c r="I356" s="37" t="n"/>
      <c r="J356" s="37" t="n"/>
      <c r="K356" s="37" t="n"/>
      <c r="L356" s="37" t="n"/>
      <c r="M356" s="37" t="n"/>
      <c r="N356" s="40" t="n">
        <v>7</v>
      </c>
      <c r="O356" s="37" t="n"/>
      <c r="P356" s="37" t="n"/>
      <c r="Q356" s="37" t="n"/>
      <c r="R356" s="40" t="n">
        <v>8</v>
      </c>
      <c r="S356" s="40" t="n">
        <v>8</v>
      </c>
      <c r="T356" s="40" t="n">
        <v>0.8757</v>
      </c>
      <c r="U356" s="37" t="n"/>
      <c r="V356" s="37" t="n"/>
      <c r="W356" s="37" t="n"/>
      <c r="X356" s="37" t="n"/>
      <c r="Y356" s="37" t="n"/>
      <c r="Z356" s="37" t="n"/>
      <c r="AA356" s="37" t="n"/>
      <c r="AB356" s="37" t="n"/>
      <c r="AC356" s="37" t="n"/>
      <c r="AD356" s="37" t="n"/>
      <c r="AE356" s="37" t="n"/>
      <c r="AF356" s="37" t="n"/>
      <c r="AG356" s="37" t="n"/>
      <c r="AH356" s="37" t="n"/>
      <c r="AI356" s="37" t="n"/>
      <c r="AJ356" s="37" t="n"/>
      <c r="AK356" s="37" t="n"/>
      <c r="AL356" s="37" t="n"/>
      <c r="AM356" s="38">
        <f>COUNT(H356:AL356)</f>
        <v/>
      </c>
      <c r="AN356" s="37" t="n"/>
      <c r="AO356" s="37" t="n"/>
      <c r="AP356" s="37" t="n"/>
      <c r="AQ356" s="37" t="n"/>
      <c r="AR356" s="37" t="n"/>
      <c r="AS356" s="37" t="n"/>
      <c r="AT356" s="38">
        <f>SUM(H356:AL356)</f>
        <v/>
      </c>
      <c r="AU356" s="37" t="n"/>
      <c r="AV356" s="38">
        <f>SUM(I356,J356,O356,P356,Q356,W356,X356,AD356,AE356,AK356,AL356)</f>
        <v/>
      </c>
      <c r="AW356" s="37" t="n"/>
    </row>
    <row r="357" spans="1:49" ht="15.75" customHeight="1" s="55">
      <c r="A357" s="37" t="n">
        <v>351</v>
      </c>
      <c r="B357" s="37" t="s">
        <v>203</v>
      </c>
      <c r="C357" s="37" t="s">
        <v>193</v>
      </c>
      <c r="D357" s="37" t="s">
        <v>204</v>
      </c>
      <c r="E357" s="37" t="s">
        <v>90</v>
      </c>
      <c r="F357" s="37" t="s">
        <v>32</v>
      </c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40" t="n">
        <v>7.1243</v>
      </c>
      <c r="U357" s="40" t="n">
        <v>8</v>
      </c>
      <c r="V357" s="40" t="n">
        <v>3.71667</v>
      </c>
      <c r="W357" s="37" t="n"/>
      <c r="X357" s="37" t="n"/>
      <c r="Y357" s="37" t="n"/>
      <c r="Z357" s="37" t="n"/>
      <c r="AA357" s="37" t="n"/>
      <c r="AB357" s="37" t="n"/>
      <c r="AC357" s="37" t="n"/>
      <c r="AD357" s="37" t="n"/>
      <c r="AE357" s="37" t="n"/>
      <c r="AF357" s="37" t="n"/>
      <c r="AG357" s="37" t="n"/>
      <c r="AH357" s="37" t="n"/>
      <c r="AI357" s="37" t="n"/>
      <c r="AJ357" s="37" t="n"/>
      <c r="AK357" s="37" t="n"/>
      <c r="AL357" s="37" t="n"/>
      <c r="AM357" s="38">
        <f>COUNT(H357:AL357)</f>
        <v/>
      </c>
      <c r="AN357" s="37" t="n"/>
      <c r="AO357" s="37" t="n"/>
      <c r="AP357" s="37" t="n"/>
      <c r="AQ357" s="37" t="n"/>
      <c r="AR357" s="37" t="n"/>
      <c r="AS357" s="37" t="n"/>
      <c r="AT357" s="38">
        <f>SUM(H357:AL357)</f>
        <v/>
      </c>
      <c r="AU357" s="37" t="n"/>
      <c r="AV357" s="38">
        <f>SUM(I357,J357,O357,P357,Q357,W357,X357,AD357,AE357,AK357,AL357)</f>
        <v/>
      </c>
      <c r="AW357" s="37" t="n"/>
    </row>
    <row r="358" spans="1:49" ht="15.75" customHeight="1" s="55">
      <c r="A358" s="37" t="n">
        <v>352</v>
      </c>
      <c r="B358" s="37" t="s">
        <v>203</v>
      </c>
      <c r="C358" s="37" t="s">
        <v>193</v>
      </c>
      <c r="D358" s="37" t="s">
        <v>204</v>
      </c>
      <c r="E358" s="37" t="s">
        <v>65</v>
      </c>
      <c r="F358" s="37" t="s">
        <v>32</v>
      </c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  <c r="Z358" s="37" t="n"/>
      <c r="AA358" s="37" t="n"/>
      <c r="AB358" s="37" t="n"/>
      <c r="AC358" s="37" t="n"/>
      <c r="AD358" s="37" t="n"/>
      <c r="AE358" s="37" t="n"/>
      <c r="AF358" s="37" t="n"/>
      <c r="AG358" s="40" t="n">
        <v>5.95</v>
      </c>
      <c r="AH358" s="40" t="n">
        <v>8</v>
      </c>
      <c r="AI358" s="40" t="n">
        <v>8</v>
      </c>
      <c r="AJ358" s="40" t="n">
        <v>0.5194800000000001</v>
      </c>
      <c r="AK358" s="37" t="n"/>
      <c r="AL358" s="37" t="n"/>
      <c r="AM358" s="38">
        <f>COUNT(H358:AL358)</f>
        <v/>
      </c>
      <c r="AN358" s="37" t="n"/>
      <c r="AO358" s="37" t="n"/>
      <c r="AP358" s="37" t="n"/>
      <c r="AQ358" s="37" t="n"/>
      <c r="AR358" s="37" t="n"/>
      <c r="AS358" s="37" t="n"/>
      <c r="AT358" s="38">
        <f>SUM(H358:AL358)</f>
        <v/>
      </c>
      <c r="AU358" s="37" t="n"/>
      <c r="AV358" s="38">
        <f>SUM(I358,J358,O358,P358,Q358,W358,X358,AD358,AE358,AK358,AL358)</f>
        <v/>
      </c>
      <c r="AW358" s="37" t="n"/>
    </row>
    <row r="359" spans="1:49" ht="15.75" customHeight="1" s="55">
      <c r="A359" s="37" t="n">
        <v>353</v>
      </c>
      <c r="B359" s="37" t="s">
        <v>203</v>
      </c>
      <c r="C359" s="37" t="s">
        <v>193</v>
      </c>
      <c r="D359" s="37" t="s">
        <v>204</v>
      </c>
      <c r="E359" s="37" t="s">
        <v>105</v>
      </c>
      <c r="F359" s="37" t="s">
        <v>32</v>
      </c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  <c r="Z359" s="37" t="n"/>
      <c r="AA359" s="37" t="n"/>
      <c r="AB359" s="37" t="n"/>
      <c r="AC359" s="37" t="n"/>
      <c r="AD359" s="37" t="n"/>
      <c r="AE359" s="37" t="n"/>
      <c r="AF359" s="37" t="n"/>
      <c r="AG359" s="37" t="n"/>
      <c r="AH359" s="37" t="n"/>
      <c r="AI359" s="37" t="n"/>
      <c r="AJ359" s="40" t="n">
        <v>7.48052</v>
      </c>
      <c r="AK359" s="37" t="n"/>
      <c r="AL359" s="37" t="n"/>
      <c r="AM359" s="38">
        <f>COUNT(H359:AL359)</f>
        <v/>
      </c>
      <c r="AN359" s="37" t="n"/>
      <c r="AO359" s="37" t="n"/>
      <c r="AP359" s="37" t="n"/>
      <c r="AQ359" s="37" t="n"/>
      <c r="AR359" s="37" t="n"/>
      <c r="AS359" s="37" t="n"/>
      <c r="AT359" s="38">
        <f>SUM(H359:AL359)</f>
        <v/>
      </c>
      <c r="AU359" s="37" t="n"/>
      <c r="AV359" s="38">
        <f>SUM(I359,J359,O359,P359,Q359,W359,X359,AD359,AE359,AK359,AL359)</f>
        <v/>
      </c>
      <c r="AW359" s="37" t="n"/>
    </row>
    <row r="360" spans="1:49">
      <c r="A360" s="39" t="n">
        <v>354</v>
      </c>
      <c r="B360" s="39" t="s">
        <v>203</v>
      </c>
      <c r="C360" s="39" t="s">
        <v>193</v>
      </c>
      <c r="D360" s="39" t="s">
        <v>204</v>
      </c>
      <c r="E360" s="39" t="s">
        <v>33</v>
      </c>
      <c r="F360" s="39" t="n"/>
      <c r="G360" s="39" t="n"/>
      <c r="H360" s="39" t="n">
        <v>8</v>
      </c>
      <c r="I360" s="39" t="n">
        <v>0</v>
      </c>
      <c r="J360" s="39" t="n">
        <v>0</v>
      </c>
      <c r="K360" s="39" t="n">
        <v>8</v>
      </c>
      <c r="L360" s="39" t="n">
        <v>8</v>
      </c>
      <c r="M360" s="39" t="n">
        <v>8</v>
      </c>
      <c r="N360" s="39" t="n">
        <v>7</v>
      </c>
      <c r="O360" s="39" t="n">
        <v>0</v>
      </c>
      <c r="P360" s="39" t="n">
        <v>0</v>
      </c>
      <c r="Q360" s="39" t="n">
        <v>0</v>
      </c>
      <c r="R360" s="39" t="n">
        <v>8</v>
      </c>
      <c r="S360" s="39" t="n">
        <v>8</v>
      </c>
      <c r="T360" s="39" t="n">
        <v>8</v>
      </c>
      <c r="U360" s="39" t="n">
        <v>8</v>
      </c>
      <c r="V360" s="39" t="n">
        <v>8</v>
      </c>
      <c r="W360" s="39" t="n">
        <v>0</v>
      </c>
      <c r="X360" s="39" t="n">
        <v>0</v>
      </c>
      <c r="Y360" s="39" t="n">
        <v>8</v>
      </c>
      <c r="Z360" s="39" t="n">
        <v>8</v>
      </c>
      <c r="AA360" s="39" t="n">
        <v>8</v>
      </c>
      <c r="AB360" s="39" t="n">
        <v>8</v>
      </c>
      <c r="AC360" s="39" t="n">
        <v>8</v>
      </c>
      <c r="AD360" s="39" t="n">
        <v>0</v>
      </c>
      <c r="AE360" s="39" t="n">
        <v>0</v>
      </c>
      <c r="AF360" s="39" t="n">
        <v>8</v>
      </c>
      <c r="AG360" s="39" t="n">
        <v>8</v>
      </c>
      <c r="AH360" s="39" t="n">
        <v>8</v>
      </c>
      <c r="AI360" s="39" t="n">
        <v>8</v>
      </c>
      <c r="AJ360" s="39" t="n">
        <v>8</v>
      </c>
      <c r="AK360" s="39" t="n">
        <v>0</v>
      </c>
      <c r="AL360" s="39" t="n">
        <v>0</v>
      </c>
      <c r="AM360" s="39">
        <f>COUNT(IF(SUM(H355)&gt;0,1,"FALSE"),IF(SUM(I355)&gt;0,1,"FALSE"),IF(SUM(J355)&gt;0,1,"FALSE"),IF(SUM(K355)&gt;0,1,"FALSE"),IF(SUM(L355)&gt;0,1,"FALSE"),IF(SUM(M355)&gt;0,1,"FALSE"),IF(SUM(N355,N356)&gt;0,1,"FALSE"),IF(SUM(O356,O355)&gt;0,1,"FALSE"),IF(SUM(P355,P356)&gt;0,1,"FALSE"),IF(SUM(Q356,Q355)&gt;0,1,"FALSE"),IF(SUM(R355,R356)&gt;0,1,"FALSE"),IF(SUM(S355,S356)&gt;0,1,"FALSE"),IF(SUM(T357,T356,T355)&gt;0,1,"FALSE"),IF(SUM(U357,U355)&gt;0,1,"FALSE"),IF(SUM(V355,V357)&gt;0,1,"FALSE"),IF(SUM(W355)&gt;0,1,"FALSE"),IF(SUM(X355)&gt;0,1,"FALSE"),IF(SUM(Y355)&gt;0,1,"FALSE"),IF(SUM(Z355)&gt;0,1,"FALSE"),IF(SUM(AA355)&gt;0,1,"FALSE"),IF(SUM(AB355)&gt;0,1,"FALSE"),IF(SUM(AC355)&gt;0,1,"FALSE"),IF(SUM(AD355)&gt;0,1,"FALSE"),IF(SUM(AE355)&gt;0,1,"FALSE"),IF(SUM(AF355)&gt;0,1,"FALSE"),IF(SUM(AG358,AG355)&gt;0,1,"FALSE"),IF(SUM(AH358,AH355)&gt;0,1,"FALSE"),IF(SUM(AI355,AI358)&gt;0,1,"FALSE"),IF(SUM(AJ359,AJ358,AJ355)&gt;0,1,"FALSE"),IF(SUM(AK359,AK355)&gt;0,1,"FALSE"),IF(SUM(AL359,AL355)&gt;0,1,"FALSE"))</f>
        <v/>
      </c>
      <c r="AN360" s="39" t="n"/>
      <c r="AO360" s="39">
        <f>MAX(AO355:AO359)</f>
        <v/>
      </c>
      <c r="AP360" s="39">
        <f>MAX(AP355:AP359)</f>
        <v/>
      </c>
      <c r="AQ360" s="39">
        <f>MAX(AQ355:AQ359)</f>
        <v/>
      </c>
      <c r="AR360" s="39">
        <f>MAX(AR355:AR359)</f>
        <v/>
      </c>
      <c r="AS360" s="39">
        <f>SUM(AS355:AS359)</f>
        <v/>
      </c>
      <c r="AT360" s="39">
        <f>SUM(AT355:AT359)</f>
        <v/>
      </c>
      <c r="AU360" s="39">
        <f>SUM(AU355:AU359)</f>
        <v/>
      </c>
      <c r="AV360" s="39">
        <f>SUM(AV355:AV359)</f>
        <v/>
      </c>
      <c r="AW360" s="39">
        <f>SUM(AW355:AW359)</f>
        <v/>
      </c>
    </row>
    <row r="361" spans="1:49">
      <c r="A361" s="37" t="n">
        <v>355</v>
      </c>
      <c r="B361" s="37" t="s">
        <v>207</v>
      </c>
      <c r="C361" s="37" t="s">
        <v>193</v>
      </c>
      <c r="D361" s="37" t="s">
        <v>208</v>
      </c>
      <c r="E361" s="37" t="s">
        <v>43</v>
      </c>
      <c r="F361" s="37" t="s">
        <v>32</v>
      </c>
      <c r="G361" s="37" t="n"/>
      <c r="H361" s="37" t="n">
        <v>8</v>
      </c>
      <c r="I361" s="37" t="s">
        <v>7</v>
      </c>
      <c r="J361" s="37" t="s">
        <v>7</v>
      </c>
      <c r="K361" s="37" t="n">
        <v>8</v>
      </c>
      <c r="L361" s="37" t="n">
        <v>8</v>
      </c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  <c r="Z361" s="37" t="n"/>
      <c r="AA361" s="37" t="n"/>
      <c r="AB361" s="37" t="n"/>
      <c r="AC361" s="37" t="n"/>
      <c r="AD361" s="37" t="n"/>
      <c r="AE361" s="37" t="n"/>
      <c r="AF361" s="37" t="n"/>
      <c r="AG361" s="37" t="n"/>
      <c r="AH361" s="37" t="n"/>
      <c r="AI361" s="37" t="n"/>
      <c r="AJ361" s="37" t="n"/>
      <c r="AK361" s="37" t="n"/>
      <c r="AL361" s="37" t="n"/>
      <c r="AM361" s="38">
        <f>COUNT(H361:AL361)</f>
        <v/>
      </c>
      <c r="AN361" s="37" t="n"/>
      <c r="AO361" s="38">
        <f>COUNTIF(H361:AL361,"О")</f>
        <v/>
      </c>
      <c r="AP361" s="38">
        <f>COUNTIF(H361:AL361,"От")</f>
        <v/>
      </c>
      <c r="AQ361" s="38">
        <f>COUNTIF(H361:AL361,"Б")</f>
        <v/>
      </c>
      <c r="AR361" s="38">
        <f>COUNTIF(H361:AL361,"Н")</f>
        <v/>
      </c>
      <c r="AS361" s="37" t="n"/>
      <c r="AT361" s="38">
        <f>SUM(H361:AL361)</f>
        <v/>
      </c>
      <c r="AU361" s="37" t="n"/>
      <c r="AV361" s="38">
        <f>SUM(I361,J361,O361,P361,Q361,W361,X361,AD361,AE361,AK361,AL361)</f>
        <v/>
      </c>
      <c r="AW361" s="37" t="n"/>
    </row>
    <row r="362" spans="1:49">
      <c r="A362" s="39" t="n">
        <v>356</v>
      </c>
      <c r="B362" s="39" t="s">
        <v>207</v>
      </c>
      <c r="C362" s="39" t="s">
        <v>193</v>
      </c>
      <c r="D362" s="39" t="s">
        <v>208</v>
      </c>
      <c r="E362" s="39" t="s">
        <v>33</v>
      </c>
      <c r="F362" s="39" t="n"/>
      <c r="G362" s="39" t="n"/>
      <c r="H362" s="39" t="n">
        <v>8</v>
      </c>
      <c r="I362" s="39" t="n">
        <v>0</v>
      </c>
      <c r="J362" s="39" t="n">
        <v>0</v>
      </c>
      <c r="K362" s="39" t="n">
        <v>8</v>
      </c>
      <c r="L362" s="39" t="n">
        <v>8</v>
      </c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  <c r="AB362" s="39" t="n"/>
      <c r="AC362" s="39" t="n"/>
      <c r="AD362" s="39" t="n"/>
      <c r="AE362" s="39" t="n"/>
      <c r="AF362" s="39" t="n"/>
      <c r="AG362" s="39" t="n"/>
      <c r="AH362" s="39" t="n"/>
      <c r="AI362" s="39" t="n"/>
      <c r="AJ362" s="39" t="n"/>
      <c r="AK362" s="39" t="n"/>
      <c r="AL362" s="39" t="n"/>
      <c r="AM362" s="39">
        <f>COUNT(IF(SUM(H361)&gt;0,1,"FALSE"),IF(SUM(I361)&gt;0,1,"FALSE"),IF(SUM(J361)&gt;0,1,"FALSE"),IF(SUM(K361)&gt;0,1,"FALSE"),IF(SUM(L361)&gt;0,1,"FALSE"))</f>
        <v/>
      </c>
      <c r="AN362" s="39" t="n"/>
      <c r="AO362" s="39">
        <f>MAX(AO361:AO361)</f>
        <v/>
      </c>
      <c r="AP362" s="39">
        <f>MAX(AP361:AP361)</f>
        <v/>
      </c>
      <c r="AQ362" s="39">
        <f>MAX(AQ361:AQ361)</f>
        <v/>
      </c>
      <c r="AR362" s="39">
        <f>MAX(AR361:AR361)</f>
        <v/>
      </c>
      <c r="AS362" s="39">
        <f>SUM(AS361:AS361)</f>
        <v/>
      </c>
      <c r="AT362" s="39">
        <f>SUM(AT361:AT361)</f>
        <v/>
      </c>
      <c r="AU362" s="39">
        <f>SUM(AU361:AU361)</f>
        <v/>
      </c>
      <c r="AV362" s="39">
        <f>SUM(AV361:AV361)</f>
        <v/>
      </c>
      <c r="AW362" s="39">
        <f>SUM(AW361:AW361)</f>
        <v/>
      </c>
    </row>
    <row r="363" spans="1:49">
      <c r="A363" s="37" t="n">
        <v>357</v>
      </c>
      <c r="B363" s="37" t="s">
        <v>209</v>
      </c>
      <c r="C363" s="37" t="s">
        <v>193</v>
      </c>
      <c r="D363" s="37" t="s">
        <v>210</v>
      </c>
      <c r="E363" s="37" t="s">
        <v>31</v>
      </c>
      <c r="F363" s="37" t="s">
        <v>32</v>
      </c>
      <c r="G363" s="37" t="n"/>
      <c r="H363" s="37" t="n">
        <v>8</v>
      </c>
      <c r="I363" s="37" t="s">
        <v>7</v>
      </c>
      <c r="J363" s="37" t="s">
        <v>7</v>
      </c>
      <c r="K363" s="37" t="n">
        <v>8</v>
      </c>
      <c r="L363" s="37" t="n">
        <v>8</v>
      </c>
      <c r="M363" s="37" t="n">
        <v>8</v>
      </c>
      <c r="N363" s="37" t="n">
        <v>7</v>
      </c>
      <c r="O363" s="37" t="s">
        <v>7</v>
      </c>
      <c r="P363" s="37" t="s">
        <v>7</v>
      </c>
      <c r="Q363" s="37" t="s">
        <v>7</v>
      </c>
      <c r="R363" s="37" t="n">
        <v>8</v>
      </c>
      <c r="S363" s="37" t="n">
        <v>8</v>
      </c>
      <c r="T363" s="37" t="n">
        <v>8</v>
      </c>
      <c r="U363" s="37" t="n">
        <v>8</v>
      </c>
      <c r="V363" s="37" t="n">
        <v>8</v>
      </c>
      <c r="W363" s="37" t="s">
        <v>7</v>
      </c>
      <c r="X363" s="37" t="s">
        <v>7</v>
      </c>
      <c r="Y363" s="37" t="n">
        <v>8</v>
      </c>
      <c r="Z363" s="37" t="n">
        <v>8</v>
      </c>
      <c r="AA363" s="37" t="n">
        <v>8</v>
      </c>
      <c r="AB363" s="37" t="n">
        <v>8</v>
      </c>
      <c r="AC363" s="37" t="n">
        <v>8</v>
      </c>
      <c r="AD363" s="37" t="s">
        <v>7</v>
      </c>
      <c r="AE363" s="37" t="s">
        <v>7</v>
      </c>
      <c r="AF363" s="37" t="n">
        <v>8</v>
      </c>
      <c r="AG363" s="37" t="n">
        <v>8</v>
      </c>
      <c r="AH363" s="37" t="n">
        <v>8</v>
      </c>
      <c r="AI363" s="37" t="n">
        <v>8</v>
      </c>
      <c r="AJ363" s="37" t="n">
        <v>8</v>
      </c>
      <c r="AK363" s="37" t="s">
        <v>7</v>
      </c>
      <c r="AL363" s="37" t="s">
        <v>7</v>
      </c>
      <c r="AM363" s="38">
        <f>COUNT(H363:AL363)</f>
        <v/>
      </c>
      <c r="AN363" s="37" t="n"/>
      <c r="AO363" s="38">
        <f>COUNTIF(H363:AL363,"О")</f>
        <v/>
      </c>
      <c r="AP363" s="38">
        <f>COUNTIF(H363:AL363,"От")</f>
        <v/>
      </c>
      <c r="AQ363" s="38">
        <f>COUNTIF(H363:AL363,"Б")</f>
        <v/>
      </c>
      <c r="AR363" s="38">
        <f>COUNTIF(H363:AL363,"Н")</f>
        <v/>
      </c>
      <c r="AS363" s="37" t="n"/>
      <c r="AT363" s="38">
        <f>SUM(H363:AL363)</f>
        <v/>
      </c>
      <c r="AU363" s="37" t="n"/>
      <c r="AV363" s="38">
        <f>SUM(I363,J363,O363,P363,Q363,W363,X363,AD363,AE363,AK363,AL363)</f>
        <v/>
      </c>
      <c r="AW363" s="37" t="n"/>
    </row>
    <row r="364" spans="1:49">
      <c r="A364" s="39" t="n">
        <v>358</v>
      </c>
      <c r="B364" s="39" t="s">
        <v>209</v>
      </c>
      <c r="C364" s="39" t="s">
        <v>193</v>
      </c>
      <c r="D364" s="39" t="s">
        <v>210</v>
      </c>
      <c r="E364" s="39" t="s">
        <v>33</v>
      </c>
      <c r="F364" s="39" t="n"/>
      <c r="G364" s="39" t="n"/>
      <c r="H364" s="39" t="n">
        <v>8</v>
      </c>
      <c r="I364" s="39" t="n">
        <v>0</v>
      </c>
      <c r="J364" s="39" t="n">
        <v>0</v>
      </c>
      <c r="K364" s="39" t="n">
        <v>8</v>
      </c>
      <c r="L364" s="39" t="n">
        <v>8</v>
      </c>
      <c r="M364" s="39" t="n">
        <v>8</v>
      </c>
      <c r="N364" s="39" t="n">
        <v>7</v>
      </c>
      <c r="O364" s="39" t="n">
        <v>0</v>
      </c>
      <c r="P364" s="39" t="n">
        <v>0</v>
      </c>
      <c r="Q364" s="39" t="n">
        <v>0</v>
      </c>
      <c r="R364" s="39" t="n">
        <v>8</v>
      </c>
      <c r="S364" s="39" t="n">
        <v>8</v>
      </c>
      <c r="T364" s="39" t="n">
        <v>8</v>
      </c>
      <c r="U364" s="39" t="n">
        <v>8</v>
      </c>
      <c r="V364" s="39" t="n">
        <v>8</v>
      </c>
      <c r="W364" s="39" t="n">
        <v>0</v>
      </c>
      <c r="X364" s="39" t="n">
        <v>0</v>
      </c>
      <c r="Y364" s="39" t="n">
        <v>8</v>
      </c>
      <c r="Z364" s="39" t="n">
        <v>8</v>
      </c>
      <c r="AA364" s="39" t="n">
        <v>8</v>
      </c>
      <c r="AB364" s="39" t="n">
        <v>8</v>
      </c>
      <c r="AC364" s="39" t="n">
        <v>8</v>
      </c>
      <c r="AD364" s="39" t="n">
        <v>0</v>
      </c>
      <c r="AE364" s="39" t="n">
        <v>0</v>
      </c>
      <c r="AF364" s="39" t="n">
        <v>8</v>
      </c>
      <c r="AG364" s="39" t="n">
        <v>8</v>
      </c>
      <c r="AH364" s="39" t="n">
        <v>8</v>
      </c>
      <c r="AI364" s="39" t="n">
        <v>8</v>
      </c>
      <c r="AJ364" s="39" t="n">
        <v>8</v>
      </c>
      <c r="AK364" s="39" t="n">
        <v>0</v>
      </c>
      <c r="AL364" s="39" t="n">
        <v>0</v>
      </c>
      <c r="AM364" s="39">
        <f>COUNT(IF(SUM(H363)&gt;0,1,"FALSE"),IF(SUM(I363)&gt;0,1,"FALSE"),IF(SUM(J363)&gt;0,1,"FALSE"),IF(SUM(K363)&gt;0,1,"FALSE"),IF(SUM(L363)&gt;0,1,"FALSE"),IF(SUM(M363)&gt;0,1,"FALSE"),IF(SUM(N363)&gt;0,1,"FALSE"),IF(SUM(O363)&gt;0,1,"FALSE"),IF(SUM(P363)&gt;0,1,"FALSE"),IF(SUM(Q363)&gt;0,1,"FALSE"),IF(SUM(R363)&gt;0,1,"FALSE"),IF(SUM(S363)&gt;0,1,"FALSE"),IF(SUM(T363)&gt;0,1,"FALSE"),IF(SUM(U363)&gt;0,1,"FALSE"),IF(SUM(V363)&gt;0,1,"FALSE"),IF(SUM(W363)&gt;0,1,"FALSE"),IF(SUM(X363)&gt;0,1,"FALSE"),IF(SUM(Y363)&gt;0,1,"FALSE"),IF(SUM(Z363)&gt;0,1,"FALSE"),IF(SUM(AA363)&gt;0,1,"FALSE"),IF(SUM(AB363)&gt;0,1,"FALSE"),IF(SUM(AC363)&gt;0,1,"FALSE"),IF(SUM(AD363)&gt;0,1,"FALSE"),IF(SUM(AE363)&gt;0,1,"FALSE"),IF(SUM(AF363)&gt;0,1,"FALSE"),IF(SUM(AG363)&gt;0,1,"FALSE"),IF(SUM(AH363)&gt;0,1,"FALSE"),IF(SUM(AI363)&gt;0,1,"FALSE"),IF(SUM(AJ363)&gt;0,1,"FALSE"),IF(SUM(AK363)&gt;0,1,"FALSE"),IF(SUM(AL363)&gt;0,1,"FALSE"))</f>
        <v/>
      </c>
      <c r="AN364" s="39" t="n"/>
      <c r="AO364" s="39">
        <f>MAX(AO363:AO363)</f>
        <v/>
      </c>
      <c r="AP364" s="39">
        <f>MAX(AP363:AP363)</f>
        <v/>
      </c>
      <c r="AQ364" s="39">
        <f>MAX(AQ363:AQ363)</f>
        <v/>
      </c>
      <c r="AR364" s="39">
        <f>MAX(AR363:AR363)</f>
        <v/>
      </c>
      <c r="AS364" s="39">
        <f>SUM(AS363:AS363)</f>
        <v/>
      </c>
      <c r="AT364" s="39">
        <f>SUM(AT363:AT363)</f>
        <v/>
      </c>
      <c r="AU364" s="39">
        <f>SUM(AU363:AU363)</f>
        <v/>
      </c>
      <c r="AV364" s="39">
        <f>SUM(AV363:AV363)</f>
        <v/>
      </c>
      <c r="AW364" s="39">
        <f>SUM(AW363:AW363)</f>
        <v/>
      </c>
    </row>
    <row r="365" spans="1:49">
      <c r="A365" s="37" t="n">
        <v>359</v>
      </c>
      <c r="B365" s="37" t="s">
        <v>211</v>
      </c>
      <c r="C365" s="37" t="s">
        <v>193</v>
      </c>
      <c r="D365" s="37" t="s">
        <v>194</v>
      </c>
      <c r="E365" s="37" t="s">
        <v>31</v>
      </c>
      <c r="F365" s="37" t="s">
        <v>32</v>
      </c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>
        <v>12</v>
      </c>
      <c r="S365" s="37" t="n"/>
      <c r="T365" s="37" t="n"/>
      <c r="U365" s="37" t="n">
        <v>12</v>
      </c>
      <c r="V365" s="37" t="n">
        <v>12</v>
      </c>
      <c r="W365" s="37" t="n"/>
      <c r="X365" s="37" t="n"/>
      <c r="Y365" s="37" t="n"/>
      <c r="Z365" s="37" t="n"/>
      <c r="AA365" s="37" t="n"/>
      <c r="AB365" s="37" t="n">
        <v>12</v>
      </c>
      <c r="AC365" s="37" t="n">
        <v>12</v>
      </c>
      <c r="AD365" s="37" t="n"/>
      <c r="AE365" s="37" t="n"/>
      <c r="AF365" s="37" t="n"/>
      <c r="AG365" s="37" t="n">
        <v>12</v>
      </c>
      <c r="AH365" s="37" t="n"/>
      <c r="AI365" s="37" t="n"/>
      <c r="AJ365" s="37" t="n">
        <v>12</v>
      </c>
      <c r="AK365" s="37" t="n"/>
      <c r="AL365" s="37" t="n"/>
      <c r="AM365" s="38">
        <f>COUNT(H365:AL365)</f>
        <v/>
      </c>
      <c r="AN365" s="37" t="n"/>
      <c r="AO365" s="38">
        <f>COUNTIF(H365:AL365,"О")</f>
        <v/>
      </c>
      <c r="AP365" s="38">
        <f>COUNTIF(H365:AL365,"От")</f>
        <v/>
      </c>
      <c r="AQ365" s="38">
        <f>COUNTIF(H365:AL365,"Б")</f>
        <v/>
      </c>
      <c r="AR365" s="38">
        <f>COUNTIF(H365:AL365,"Н")</f>
        <v/>
      </c>
      <c r="AS365" s="37" t="n"/>
      <c r="AT365" s="38">
        <f>SUM(H365:AL365)</f>
        <v/>
      </c>
      <c r="AU365" s="37" t="n"/>
      <c r="AV365" s="38">
        <f>SUM(I365,J365,O365,P365,Q365,W365,X365,AD365,AE365,AK365,AL365)</f>
        <v/>
      </c>
      <c r="AW365" s="37" t="n"/>
    </row>
    <row r="366" spans="1:49">
      <c r="A366" s="37" t="n">
        <v>360</v>
      </c>
      <c r="B366" s="37" t="s">
        <v>211</v>
      </c>
      <c r="C366" s="37" t="s">
        <v>193</v>
      </c>
      <c r="D366" s="37" t="s">
        <v>194</v>
      </c>
      <c r="E366" s="37" t="s">
        <v>31</v>
      </c>
      <c r="F366" s="37" t="s">
        <v>48</v>
      </c>
      <c r="G366" s="37" t="n"/>
      <c r="H366" s="37" t="n"/>
      <c r="I366" s="37" t="n">
        <v>12</v>
      </c>
      <c r="J366" s="37" t="n">
        <v>12</v>
      </c>
      <c r="K366" s="37" t="n"/>
      <c r="L366" s="37" t="n">
        <v>12</v>
      </c>
      <c r="M366" s="37" t="n">
        <v>12</v>
      </c>
      <c r="N366" s="37" t="n"/>
      <c r="O366" s="37" t="n">
        <v>12</v>
      </c>
      <c r="P366" s="37" t="n">
        <v>12</v>
      </c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  <c r="Z366" s="37" t="n"/>
      <c r="AA366" s="37" t="n"/>
      <c r="AB366" s="37" t="n"/>
      <c r="AC366" s="37" t="n"/>
      <c r="AD366" s="37" t="n"/>
      <c r="AE366" s="37" t="n"/>
      <c r="AF366" s="37" t="n"/>
      <c r="AG366" s="37" t="n"/>
      <c r="AH366" s="37" t="n"/>
      <c r="AI366" s="37" t="n"/>
      <c r="AJ366" s="37" t="n"/>
      <c r="AK366" s="37" t="n"/>
      <c r="AL366" s="37" t="n"/>
      <c r="AM366" s="37" t="n"/>
      <c r="AN366" s="38">
        <f>COUNT(H366:AL366)</f>
        <v/>
      </c>
      <c r="AO366" s="38">
        <f>COUNTIF(H366:AL366,"О")</f>
        <v/>
      </c>
      <c r="AP366" s="38">
        <f>COUNTIF(H366:AL366,"От")</f>
        <v/>
      </c>
      <c r="AQ366" s="38">
        <f>COUNTIF(H366:AL366,"Б")</f>
        <v/>
      </c>
      <c r="AR366" s="38">
        <f>COUNTIF(H366:AL366,"Н")</f>
        <v/>
      </c>
      <c r="AS366" s="37" t="n"/>
      <c r="AT366" s="37" t="n"/>
      <c r="AU366" s="38">
        <f>SUM(H366:AL366)</f>
        <v/>
      </c>
      <c r="AV366" s="37" t="n"/>
      <c r="AW366" s="38">
        <f>SUM(I366,J366,O366,P366,Q366,W366,X366,AD366,AE366,AK366,AL366)</f>
        <v/>
      </c>
    </row>
    <row r="367" spans="1:49">
      <c r="A367" s="39" t="n">
        <v>361</v>
      </c>
      <c r="B367" s="39" t="s">
        <v>211</v>
      </c>
      <c r="C367" s="39" t="s">
        <v>193</v>
      </c>
      <c r="D367" s="39" t="s">
        <v>194</v>
      </c>
      <c r="E367" s="39" t="s">
        <v>33</v>
      </c>
      <c r="F367" s="39" t="n"/>
      <c r="G367" s="39" t="n"/>
      <c r="H367" s="39" t="n"/>
      <c r="I367" s="39" t="n">
        <v>12</v>
      </c>
      <c r="J367" s="39" t="n">
        <v>12</v>
      </c>
      <c r="K367" s="39" t="n"/>
      <c r="L367" s="39" t="n">
        <v>12</v>
      </c>
      <c r="M367" s="39" t="n">
        <v>12</v>
      </c>
      <c r="N367" s="39" t="n"/>
      <c r="O367" s="39" t="n">
        <v>12</v>
      </c>
      <c r="P367" s="39" t="n">
        <v>12</v>
      </c>
      <c r="Q367" s="39" t="n"/>
      <c r="R367" s="39" t="n">
        <v>12</v>
      </c>
      <c r="S367" s="39" t="n"/>
      <c r="T367" s="39" t="n"/>
      <c r="U367" s="39" t="n">
        <v>12</v>
      </c>
      <c r="V367" s="39" t="n">
        <v>12</v>
      </c>
      <c r="W367" s="39" t="n"/>
      <c r="X367" s="39" t="n"/>
      <c r="Y367" s="39" t="n"/>
      <c r="Z367" s="39" t="n"/>
      <c r="AA367" s="39" t="n"/>
      <c r="AB367" s="39" t="n">
        <v>12</v>
      </c>
      <c r="AC367" s="39" t="n">
        <v>12</v>
      </c>
      <c r="AD367" s="39" t="n"/>
      <c r="AE367" s="39" t="n"/>
      <c r="AF367" s="39" t="n"/>
      <c r="AG367" s="39" t="n">
        <v>12</v>
      </c>
      <c r="AH367" s="39" t="n"/>
      <c r="AI367" s="39" t="n"/>
      <c r="AJ367" s="39" t="n">
        <v>12</v>
      </c>
      <c r="AK367" s="39" t="n"/>
      <c r="AL367" s="39" t="n"/>
      <c r="AM367" s="39">
        <f>COUNT(IF(SUM(R365)&gt;0,1,"FALSE"),IF(SUM(U365)&gt;0,1,"FALSE"),IF(SUM(V365)&gt;0,1,"FALSE"),IF(SUM(AB365)&gt;0,1,"FALSE"),IF(SUM(AC365)&gt;0,1,"FALSE"),IF(SUM(AG365)&gt;0,1,"FALSE"),IF(SUM(AJ365)&gt;0,1,"FALSE"))</f>
        <v/>
      </c>
      <c r="AN367" s="39">
        <f>COUNT(IF(SUM(I366)&gt;0,1,"FALSE"),IF(SUM(J366)&gt;0,1,"FALSE"),IF(SUM(L366)&gt;0,1,"FALSE"),IF(SUM(M366)&gt;0,1,"FALSE"),IF(SUM(O366)&gt;0,1,"FALSE"),IF(SUM(P366)&gt;0,1,"FALSE"))</f>
        <v/>
      </c>
      <c r="AO367" s="39">
        <f>MAX(AO365:AO366)</f>
        <v/>
      </c>
      <c r="AP367" s="39">
        <f>MAX(AP365:AP366)</f>
        <v/>
      </c>
      <c r="AQ367" s="39">
        <f>MAX(AQ365:AQ366)</f>
        <v/>
      </c>
      <c r="AR367" s="39">
        <f>MAX(AR365:AR366)</f>
        <v/>
      </c>
      <c r="AS367" s="39">
        <f>SUM(AS365:AS366)</f>
        <v/>
      </c>
      <c r="AT367" s="39">
        <f>SUM(AT365:AT366)</f>
        <v/>
      </c>
      <c r="AU367" s="39">
        <f>SUM(AU365:AU366)</f>
        <v/>
      </c>
      <c r="AV367" s="39">
        <f>SUM(AV365:AV366)</f>
        <v/>
      </c>
      <c r="AW367" s="39">
        <f>SUM(AW365:AW366)</f>
        <v/>
      </c>
    </row>
    <row r="368" spans="1:49">
      <c r="A368" s="37" t="n">
        <v>362</v>
      </c>
      <c r="B368" s="37" t="s">
        <v>212</v>
      </c>
      <c r="C368" s="37" t="s">
        <v>193</v>
      </c>
      <c r="D368" s="37" t="s">
        <v>163</v>
      </c>
      <c r="E368" s="37" t="s">
        <v>31</v>
      </c>
      <c r="F368" s="37" t="s">
        <v>32</v>
      </c>
      <c r="G368" s="37" t="n"/>
      <c r="H368" s="37" t="n">
        <v>8</v>
      </c>
      <c r="I368" s="37" t="s">
        <v>7</v>
      </c>
      <c r="J368" s="37" t="s">
        <v>7</v>
      </c>
      <c r="K368" s="37" t="n">
        <v>8</v>
      </c>
      <c r="L368" s="37" t="n">
        <v>8</v>
      </c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  <c r="Z368" s="37" t="n"/>
      <c r="AA368" s="37" t="n"/>
      <c r="AB368" s="37" t="n"/>
      <c r="AC368" s="37" t="n"/>
      <c r="AD368" s="37" t="n"/>
      <c r="AE368" s="37" t="n"/>
      <c r="AF368" s="37" t="n"/>
      <c r="AG368" s="37" t="n"/>
      <c r="AH368" s="37" t="n"/>
      <c r="AI368" s="37" t="n"/>
      <c r="AJ368" s="37" t="n"/>
      <c r="AK368" s="37" t="n"/>
      <c r="AL368" s="37" t="n"/>
      <c r="AM368" s="38">
        <f>COUNT(H368:AL368)</f>
        <v/>
      </c>
      <c r="AN368" s="37" t="n"/>
      <c r="AO368" s="38">
        <f>COUNTIF(H368:AL368,"О")</f>
        <v/>
      </c>
      <c r="AP368" s="38">
        <f>COUNTIF(H368:AL368,"От")</f>
        <v/>
      </c>
      <c r="AQ368" s="38">
        <f>COUNTIF(H368:AL368,"Б")</f>
        <v/>
      </c>
      <c r="AR368" s="38">
        <f>COUNTIF(H368:AL368,"Н")</f>
        <v/>
      </c>
      <c r="AS368" s="37" t="n"/>
      <c r="AT368" s="38">
        <f>SUM(H368:AL368)</f>
        <v/>
      </c>
      <c r="AU368" s="37" t="n"/>
      <c r="AV368" s="38">
        <f>SUM(I368,J368,O368,P368,Q368,W368,X368,AD368,AE368,AK368,AL368)</f>
        <v/>
      </c>
      <c r="AW368" s="37" t="n"/>
    </row>
    <row r="369" spans="1:49">
      <c r="A369" s="39" t="n">
        <v>363</v>
      </c>
      <c r="B369" s="39" t="s">
        <v>212</v>
      </c>
      <c r="C369" s="39" t="s">
        <v>193</v>
      </c>
      <c r="D369" s="39" t="s">
        <v>163</v>
      </c>
      <c r="E369" s="39" t="s">
        <v>33</v>
      </c>
      <c r="F369" s="39" t="n"/>
      <c r="G369" s="39" t="n"/>
      <c r="H369" s="39" t="n">
        <v>8</v>
      </c>
      <c r="I369" s="39" t="n">
        <v>0</v>
      </c>
      <c r="J369" s="39" t="n">
        <v>0</v>
      </c>
      <c r="K369" s="39" t="n">
        <v>8</v>
      </c>
      <c r="L369" s="39" t="n">
        <v>8</v>
      </c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  <c r="AB369" s="39" t="n"/>
      <c r="AC369" s="39" t="n"/>
      <c r="AD369" s="39" t="n"/>
      <c r="AE369" s="39" t="n"/>
      <c r="AF369" s="39" t="n"/>
      <c r="AG369" s="39" t="n"/>
      <c r="AH369" s="39" t="n"/>
      <c r="AI369" s="39" t="n"/>
      <c r="AJ369" s="39" t="n"/>
      <c r="AK369" s="39" t="n"/>
      <c r="AL369" s="39" t="n"/>
      <c r="AM369" s="39">
        <f>COUNT(IF(SUM(H368)&gt;0,1,"FALSE"),IF(SUM(I368)&gt;0,1,"FALSE"),IF(SUM(J368)&gt;0,1,"FALSE"),IF(SUM(K368)&gt;0,1,"FALSE"),IF(SUM(L368)&gt;0,1,"FALSE"))</f>
        <v/>
      </c>
      <c r="AN369" s="39" t="n"/>
      <c r="AO369" s="39">
        <f>MAX(AO368:AO368)</f>
        <v/>
      </c>
      <c r="AP369" s="39">
        <f>MAX(AP368:AP368)</f>
        <v/>
      </c>
      <c r="AQ369" s="39">
        <f>MAX(AQ368:AQ368)</f>
        <v/>
      </c>
      <c r="AR369" s="39">
        <f>MAX(AR368:AR368)</f>
        <v/>
      </c>
      <c r="AS369" s="39">
        <f>SUM(AS368:AS368)</f>
        <v/>
      </c>
      <c r="AT369" s="39">
        <f>SUM(AT368:AT368)</f>
        <v/>
      </c>
      <c r="AU369" s="39">
        <f>SUM(AU368:AU368)</f>
        <v/>
      </c>
      <c r="AV369" s="39">
        <f>SUM(AV368:AV368)</f>
        <v/>
      </c>
      <c r="AW369" s="39">
        <f>SUM(AW368:AW368)</f>
        <v/>
      </c>
    </row>
    <row r="370" spans="1:49">
      <c r="A370" s="37" t="n">
        <v>364</v>
      </c>
      <c r="B370" s="37" t="s">
        <v>215</v>
      </c>
      <c r="C370" s="37" t="s">
        <v>193</v>
      </c>
      <c r="D370" s="37" t="s">
        <v>194</v>
      </c>
      <c r="E370" s="37" t="s">
        <v>31</v>
      </c>
      <c r="F370" s="37" t="s">
        <v>32</v>
      </c>
      <c r="G370" s="37" t="n"/>
      <c r="H370" s="37" t="n">
        <v>12</v>
      </c>
      <c r="I370" s="37" t="n">
        <v>12</v>
      </c>
      <c r="J370" s="37" t="n"/>
      <c r="K370" s="37" t="n">
        <v>12</v>
      </c>
      <c r="L370" s="37" t="n">
        <v>12</v>
      </c>
      <c r="M370" s="37" t="n"/>
      <c r="N370" s="37" t="n"/>
      <c r="O370" s="37" t="n">
        <v>12</v>
      </c>
      <c r="P370" s="37" t="n"/>
      <c r="Q370" s="37" t="n">
        <v>12</v>
      </c>
      <c r="R370" s="37" t="n"/>
      <c r="S370" s="37" t="n"/>
      <c r="T370" s="37" t="n"/>
      <c r="U370" s="37" t="n"/>
      <c r="V370" s="37" t="n"/>
      <c r="W370" s="37" t="n"/>
      <c r="X370" s="37" t="n"/>
      <c r="Y370" s="37" t="n"/>
      <c r="Z370" s="37" t="n"/>
      <c r="AA370" s="37" t="n"/>
      <c r="AB370" s="37" t="n"/>
      <c r="AC370" s="37" t="n"/>
      <c r="AD370" s="37" t="n"/>
      <c r="AE370" s="37" t="n"/>
      <c r="AF370" s="37" t="n"/>
      <c r="AG370" s="37" t="n"/>
      <c r="AH370" s="37" t="n"/>
      <c r="AI370" s="37" t="n"/>
      <c r="AJ370" s="37" t="n"/>
      <c r="AK370" s="37" t="n"/>
      <c r="AL370" s="37" t="n"/>
      <c r="AM370" s="38">
        <f>COUNT(H370:AL370)</f>
        <v/>
      </c>
      <c r="AN370" s="37" t="n"/>
      <c r="AO370" s="38">
        <f>COUNTIF(H370:AL370,"О")</f>
        <v/>
      </c>
      <c r="AP370" s="38">
        <f>COUNTIF(H370:AL370,"От")</f>
        <v/>
      </c>
      <c r="AQ370" s="38">
        <f>COUNTIF(H370:AL370,"Б")</f>
        <v/>
      </c>
      <c r="AR370" s="38">
        <f>COUNTIF(H370:AL370,"Н")</f>
        <v/>
      </c>
      <c r="AS370" s="37" t="n"/>
      <c r="AT370" s="38">
        <f>SUM(H370:AL370)</f>
        <v/>
      </c>
      <c r="AU370" s="37" t="n"/>
      <c r="AV370" s="38">
        <f>SUM(I370,J370,O370,P370,Q370,W370,X370,AD370,AE370,AK370,AL370)</f>
        <v/>
      </c>
      <c r="AW370" s="37" t="n"/>
    </row>
    <row r="371" spans="1:49">
      <c r="A371" s="37" t="n">
        <v>365</v>
      </c>
      <c r="B371" s="37" t="s">
        <v>215</v>
      </c>
      <c r="C371" s="37" t="s">
        <v>193</v>
      </c>
      <c r="D371" s="37" t="s">
        <v>194</v>
      </c>
      <c r="E371" s="37" t="s">
        <v>31</v>
      </c>
      <c r="F371" s="37" t="s">
        <v>48</v>
      </c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>
        <v>12</v>
      </c>
      <c r="Y371" s="37" t="n">
        <v>12</v>
      </c>
      <c r="Z371" s="37" t="n"/>
      <c r="AA371" s="37" t="n"/>
      <c r="AB371" s="37" t="n">
        <v>12</v>
      </c>
      <c r="AC371" s="37" t="n">
        <v>12</v>
      </c>
      <c r="AD371" s="37" t="n"/>
      <c r="AE371" s="37" t="n"/>
      <c r="AF371" s="37" t="n">
        <v>12</v>
      </c>
      <c r="AG371" s="37" t="n">
        <v>12</v>
      </c>
      <c r="AH371" s="37" t="n"/>
      <c r="AI371" s="37" t="n"/>
      <c r="AJ371" s="37" t="n">
        <v>12</v>
      </c>
      <c r="AK371" s="37" t="n"/>
      <c r="AL371" s="37" t="n"/>
      <c r="AM371" s="37" t="n"/>
      <c r="AN371" s="38">
        <f>COUNT(H371:AL371)</f>
        <v/>
      </c>
      <c r="AO371" s="38">
        <f>COUNTIF(H371:AL371,"О")</f>
        <v/>
      </c>
      <c r="AP371" s="38">
        <f>COUNTIF(H371:AL371,"От")</f>
        <v/>
      </c>
      <c r="AQ371" s="38">
        <f>COUNTIF(H371:AL371,"Б")</f>
        <v/>
      </c>
      <c r="AR371" s="38">
        <f>COUNTIF(H371:AL371,"Н")</f>
        <v/>
      </c>
      <c r="AS371" s="37" t="n"/>
      <c r="AT371" s="37" t="n"/>
      <c r="AU371" s="38">
        <f>SUM(H371:AL371)</f>
        <v/>
      </c>
      <c r="AV371" s="37" t="n"/>
      <c r="AW371" s="38">
        <f>SUM(I371,J371,O371,P371,Q371,W371,X371,AD371,AE371,AK371,AL371)</f>
        <v/>
      </c>
    </row>
    <row r="372" spans="1:49">
      <c r="A372" s="39" t="n">
        <v>366</v>
      </c>
      <c r="B372" s="39" t="s">
        <v>215</v>
      </c>
      <c r="C372" s="39" t="s">
        <v>193</v>
      </c>
      <c r="D372" s="39" t="s">
        <v>194</v>
      </c>
      <c r="E372" s="39" t="s">
        <v>33</v>
      </c>
      <c r="F372" s="39" t="n"/>
      <c r="G372" s="39" t="n"/>
      <c r="H372" s="39" t="n">
        <v>12</v>
      </c>
      <c r="I372" s="39" t="n">
        <v>12</v>
      </c>
      <c r="J372" s="39" t="n"/>
      <c r="K372" s="39" t="n">
        <v>12</v>
      </c>
      <c r="L372" s="39" t="n">
        <v>12</v>
      </c>
      <c r="M372" s="39" t="n"/>
      <c r="N372" s="39" t="n"/>
      <c r="O372" s="39" t="n">
        <v>12</v>
      </c>
      <c r="P372" s="39" t="n"/>
      <c r="Q372" s="39" t="n">
        <v>12</v>
      </c>
      <c r="R372" s="39" t="n"/>
      <c r="S372" s="39" t="n"/>
      <c r="T372" s="39" t="n"/>
      <c r="U372" s="39" t="n"/>
      <c r="V372" s="39" t="n"/>
      <c r="W372" s="39" t="n"/>
      <c r="X372" s="39" t="n">
        <v>12</v>
      </c>
      <c r="Y372" s="39" t="n">
        <v>12</v>
      </c>
      <c r="Z372" s="39" t="n"/>
      <c r="AA372" s="39" t="n"/>
      <c r="AB372" s="39" t="n">
        <v>12</v>
      </c>
      <c r="AC372" s="39" t="n">
        <v>12</v>
      </c>
      <c r="AD372" s="39" t="n"/>
      <c r="AE372" s="39" t="n"/>
      <c r="AF372" s="39" t="n">
        <v>12</v>
      </c>
      <c r="AG372" s="39" t="n">
        <v>12</v>
      </c>
      <c r="AH372" s="39" t="n"/>
      <c r="AI372" s="39" t="n"/>
      <c r="AJ372" s="39" t="n">
        <v>12</v>
      </c>
      <c r="AK372" s="39" t="n"/>
      <c r="AL372" s="39" t="n"/>
      <c r="AM372" s="39">
        <f>COUNT(IF(SUM(H370)&gt;0,1,"FALSE"),IF(SUM(I370)&gt;0,1,"FALSE"),IF(SUM(K370)&gt;0,1,"FALSE"),IF(SUM(L370)&gt;0,1,"FALSE"),IF(SUM(O370)&gt;0,1,"FALSE"),IF(SUM(Q370)&gt;0,1,"FALSE"))</f>
        <v/>
      </c>
      <c r="AN372" s="39">
        <f>COUNT(IF(SUM(X371)&gt;0,1,"FALSE"),IF(SUM(Y371)&gt;0,1,"FALSE"),IF(SUM(AB371)&gt;0,1,"FALSE"),IF(SUM(AC371)&gt;0,1,"FALSE"),IF(SUM(AF371)&gt;0,1,"FALSE"),IF(SUM(AG371)&gt;0,1,"FALSE"),IF(SUM(AJ371)&gt;0,1,"FALSE"))</f>
        <v/>
      </c>
      <c r="AO372" s="39">
        <f>MAX(AO370:AO371)</f>
        <v/>
      </c>
      <c r="AP372" s="39">
        <f>MAX(AP370:AP371)</f>
        <v/>
      </c>
      <c r="AQ372" s="39">
        <f>MAX(AQ370:AQ371)</f>
        <v/>
      </c>
      <c r="AR372" s="39">
        <f>MAX(AR370:AR371)</f>
        <v/>
      </c>
      <c r="AS372" s="39">
        <f>SUM(AS370:AS371)</f>
        <v/>
      </c>
      <c r="AT372" s="39">
        <f>SUM(AT370:AT371)</f>
        <v/>
      </c>
      <c r="AU372" s="39">
        <f>SUM(AU370:AU371)</f>
        <v/>
      </c>
      <c r="AV372" s="39">
        <f>SUM(AV370:AV371)</f>
        <v/>
      </c>
      <c r="AW372" s="39">
        <f>SUM(AW370:AW371)</f>
        <v/>
      </c>
    </row>
    <row r="373" spans="1:49">
      <c r="A373" s="37" t="n">
        <v>367</v>
      </c>
      <c r="B373" s="37" t="s">
        <v>216</v>
      </c>
      <c r="C373" s="37" t="s">
        <v>193</v>
      </c>
      <c r="D373" s="37" t="s">
        <v>217</v>
      </c>
      <c r="E373" s="37" t="s">
        <v>31</v>
      </c>
      <c r="F373" s="37" t="s">
        <v>32</v>
      </c>
      <c r="G373" s="37" t="n"/>
      <c r="H373" s="37" t="n">
        <v>8</v>
      </c>
      <c r="I373" s="37" t="s">
        <v>7</v>
      </c>
      <c r="J373" s="37" t="s">
        <v>7</v>
      </c>
      <c r="K373" s="37" t="n">
        <v>8</v>
      </c>
      <c r="L373" s="37" t="n">
        <v>8</v>
      </c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  <c r="Z373" s="37" t="n"/>
      <c r="AA373" s="37" t="n"/>
      <c r="AB373" s="37" t="n"/>
      <c r="AC373" s="37" t="n"/>
      <c r="AD373" s="37" t="n"/>
      <c r="AE373" s="37" t="n"/>
      <c r="AF373" s="37" t="n"/>
      <c r="AG373" s="37" t="n"/>
      <c r="AH373" s="37" t="n"/>
      <c r="AI373" s="37" t="n"/>
      <c r="AJ373" s="37" t="n"/>
      <c r="AK373" s="37" t="n"/>
      <c r="AL373" s="37" t="n"/>
      <c r="AM373" s="38">
        <f>COUNT(H373:AL373)</f>
        <v/>
      </c>
      <c r="AN373" s="37" t="n"/>
      <c r="AO373" s="38">
        <f>COUNTIF(H373:AL373,"О")</f>
        <v/>
      </c>
      <c r="AP373" s="38">
        <f>COUNTIF(H373:AL373,"От")</f>
        <v/>
      </c>
      <c r="AQ373" s="38">
        <f>COUNTIF(H373:AL373,"Б")</f>
        <v/>
      </c>
      <c r="AR373" s="38">
        <f>COUNTIF(H373:AL373,"Н")</f>
        <v/>
      </c>
      <c r="AS373" s="37" t="n"/>
      <c r="AT373" s="38">
        <f>SUM(H373:AL373)</f>
        <v/>
      </c>
      <c r="AU373" s="37" t="n"/>
      <c r="AV373" s="38">
        <f>SUM(I373,J373,O373,P373,Q373,W373,X373,AD373,AE373,AK373,AL373)</f>
        <v/>
      </c>
      <c r="AW373" s="37" t="n"/>
    </row>
    <row r="374" spans="1:49">
      <c r="A374" s="39" t="n">
        <v>368</v>
      </c>
      <c r="B374" s="39" t="s">
        <v>216</v>
      </c>
      <c r="C374" s="39" t="s">
        <v>193</v>
      </c>
      <c r="D374" s="39" t="s">
        <v>217</v>
      </c>
      <c r="E374" s="39" t="s">
        <v>33</v>
      </c>
      <c r="F374" s="39" t="n"/>
      <c r="G374" s="39" t="n"/>
      <c r="H374" s="39" t="n">
        <v>8</v>
      </c>
      <c r="I374" s="39" t="n">
        <v>0</v>
      </c>
      <c r="J374" s="39" t="n">
        <v>0</v>
      </c>
      <c r="K374" s="39" t="n">
        <v>8</v>
      </c>
      <c r="L374" s="39" t="n">
        <v>8</v>
      </c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  <c r="AB374" s="39" t="n"/>
      <c r="AC374" s="39" t="n"/>
      <c r="AD374" s="39" t="n"/>
      <c r="AE374" s="39" t="n"/>
      <c r="AF374" s="39" t="n"/>
      <c r="AG374" s="39" t="n"/>
      <c r="AH374" s="39" t="n"/>
      <c r="AI374" s="39" t="n"/>
      <c r="AJ374" s="39" t="n"/>
      <c r="AK374" s="39" t="n"/>
      <c r="AL374" s="39" t="n"/>
      <c r="AM374" s="39">
        <f>COUNT(IF(SUM(H373)&gt;0,1,"FALSE"),IF(SUM(I373)&gt;0,1,"FALSE"),IF(SUM(J373)&gt;0,1,"FALSE"),IF(SUM(K373)&gt;0,1,"FALSE"),IF(SUM(L373)&gt;0,1,"FALSE"))</f>
        <v/>
      </c>
      <c r="AN374" s="39" t="n"/>
      <c r="AO374" s="39">
        <f>MAX(AO373:AO373)</f>
        <v/>
      </c>
      <c r="AP374" s="39">
        <f>MAX(AP373:AP373)</f>
        <v/>
      </c>
      <c r="AQ374" s="39">
        <f>MAX(AQ373:AQ373)</f>
        <v/>
      </c>
      <c r="AR374" s="39">
        <f>MAX(AR373:AR373)</f>
        <v/>
      </c>
      <c r="AS374" s="39">
        <f>SUM(AS373:AS373)</f>
        <v/>
      </c>
      <c r="AT374" s="39">
        <f>SUM(AT373:AT373)</f>
        <v/>
      </c>
      <c r="AU374" s="39">
        <f>SUM(AU373:AU373)</f>
        <v/>
      </c>
      <c r="AV374" s="39">
        <f>SUM(AV373:AV373)</f>
        <v/>
      </c>
      <c r="AW374" s="39">
        <f>SUM(AW373:AW373)</f>
        <v/>
      </c>
    </row>
    <row r="375" spans="1:49">
      <c r="A375" s="37" t="n">
        <v>369</v>
      </c>
      <c r="B375" s="37" t="s">
        <v>218</v>
      </c>
      <c r="C375" s="37" t="s">
        <v>193</v>
      </c>
      <c r="D375" s="37" t="s">
        <v>219</v>
      </c>
      <c r="E375" s="37" t="s">
        <v>43</v>
      </c>
      <c r="F375" s="37" t="s">
        <v>32</v>
      </c>
      <c r="G375" s="37" t="n"/>
      <c r="H375" s="37" t="n">
        <v>8</v>
      </c>
      <c r="I375" s="37" t="s">
        <v>7</v>
      </c>
      <c r="J375" s="37" t="s">
        <v>7</v>
      </c>
      <c r="K375" s="37" t="n">
        <v>8</v>
      </c>
      <c r="L375" s="37" t="n">
        <v>8</v>
      </c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  <c r="Z375" s="37" t="n"/>
      <c r="AA375" s="37" t="n"/>
      <c r="AB375" s="37" t="n"/>
      <c r="AC375" s="37" t="n"/>
      <c r="AD375" s="37" t="n"/>
      <c r="AE375" s="37" t="n"/>
      <c r="AF375" s="37" t="n"/>
      <c r="AG375" s="37" t="n"/>
      <c r="AH375" s="37" t="n"/>
      <c r="AI375" s="37" t="n"/>
      <c r="AJ375" s="37" t="n"/>
      <c r="AK375" s="37" t="n"/>
      <c r="AL375" s="37" t="n"/>
      <c r="AM375" s="38">
        <f>COUNT(H375:AL375)</f>
        <v/>
      </c>
      <c r="AN375" s="37" t="n"/>
      <c r="AO375" s="38">
        <f>COUNTIF(H375:AL375,"О")</f>
        <v/>
      </c>
      <c r="AP375" s="38">
        <f>COUNTIF(H375:AL375,"От")</f>
        <v/>
      </c>
      <c r="AQ375" s="38">
        <f>COUNTIF(H375:AL375,"Б")</f>
        <v/>
      </c>
      <c r="AR375" s="38">
        <f>COUNTIF(H375:AL375,"Н")</f>
        <v/>
      </c>
      <c r="AS375" s="37" t="n"/>
      <c r="AT375" s="38">
        <f>SUM(H375:AL375)</f>
        <v/>
      </c>
      <c r="AU375" s="37" t="n"/>
      <c r="AV375" s="38">
        <f>SUM(I375,J375,O375,P375,Q375,W375,X375,AD375,AE375,AK375,AL375)</f>
        <v/>
      </c>
      <c r="AW375" s="37" t="n"/>
    </row>
    <row r="376" spans="1:49">
      <c r="A376" s="39" t="n">
        <v>370</v>
      </c>
      <c r="B376" s="39" t="s">
        <v>218</v>
      </c>
      <c r="C376" s="39" t="s">
        <v>193</v>
      </c>
      <c r="D376" s="39" t="s">
        <v>219</v>
      </c>
      <c r="E376" s="39" t="s">
        <v>33</v>
      </c>
      <c r="F376" s="39" t="n"/>
      <c r="G376" s="39" t="n"/>
      <c r="H376" s="39" t="n">
        <v>8</v>
      </c>
      <c r="I376" s="39" t="n">
        <v>0</v>
      </c>
      <c r="J376" s="39" t="n">
        <v>0</v>
      </c>
      <c r="K376" s="39" t="n">
        <v>8</v>
      </c>
      <c r="L376" s="39" t="n">
        <v>8</v>
      </c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  <c r="AB376" s="39" t="n"/>
      <c r="AC376" s="39" t="n"/>
      <c r="AD376" s="39" t="n"/>
      <c r="AE376" s="39" t="n"/>
      <c r="AF376" s="39" t="n"/>
      <c r="AG376" s="39" t="n"/>
      <c r="AH376" s="39" t="n"/>
      <c r="AI376" s="39" t="n"/>
      <c r="AJ376" s="39" t="n"/>
      <c r="AK376" s="39" t="n"/>
      <c r="AL376" s="39" t="n"/>
      <c r="AM376" s="39">
        <f>COUNT(IF(SUM(H375)&gt;0,1,"FALSE"),IF(SUM(I375)&gt;0,1,"FALSE"),IF(SUM(J375)&gt;0,1,"FALSE"),IF(SUM(K375)&gt;0,1,"FALSE"),IF(SUM(L375)&gt;0,1,"FALSE"))</f>
        <v/>
      </c>
      <c r="AN376" s="39" t="n"/>
      <c r="AO376" s="39">
        <f>MAX(AO375:AO375)</f>
        <v/>
      </c>
      <c r="AP376" s="39">
        <f>MAX(AP375:AP375)</f>
        <v/>
      </c>
      <c r="AQ376" s="39">
        <f>MAX(AQ375:AQ375)</f>
        <v/>
      </c>
      <c r="AR376" s="39">
        <f>MAX(AR375:AR375)</f>
        <v/>
      </c>
      <c r="AS376" s="39">
        <f>SUM(AS375:AS375)</f>
        <v/>
      </c>
      <c r="AT376" s="39">
        <f>SUM(AT375:AT375)</f>
        <v/>
      </c>
      <c r="AU376" s="39">
        <f>SUM(AU375:AU375)</f>
        <v/>
      </c>
      <c r="AV376" s="39">
        <f>SUM(AV375:AV375)</f>
        <v/>
      </c>
      <c r="AW376" s="39">
        <f>SUM(AW375:AW375)</f>
        <v/>
      </c>
    </row>
    <row r="377" spans="1:49">
      <c r="A377" s="37" t="n">
        <v>371</v>
      </c>
      <c r="B377" s="37" t="s">
        <v>220</v>
      </c>
      <c r="C377" s="37" t="s">
        <v>193</v>
      </c>
      <c r="D377" s="37" t="s">
        <v>221</v>
      </c>
      <c r="E377" s="37" t="s">
        <v>31</v>
      </c>
      <c r="F377" s="37" t="s">
        <v>32</v>
      </c>
      <c r="G377" s="37" t="n"/>
      <c r="H377" s="37" t="n">
        <v>8</v>
      </c>
      <c r="I377" s="37" t="s">
        <v>7</v>
      </c>
      <c r="J377" s="37" t="s">
        <v>7</v>
      </c>
      <c r="K377" s="37" t="n">
        <v>8</v>
      </c>
      <c r="L377" s="37" t="n">
        <v>8</v>
      </c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  <c r="Z377" s="37" t="n"/>
      <c r="AA377" s="37" t="n"/>
      <c r="AB377" s="37" t="n"/>
      <c r="AC377" s="37" t="n"/>
      <c r="AD377" s="37" t="n"/>
      <c r="AE377" s="37" t="n"/>
      <c r="AF377" s="37" t="n"/>
      <c r="AG377" s="37" t="n"/>
      <c r="AH377" s="37" t="n"/>
      <c r="AI377" s="37" t="n"/>
      <c r="AJ377" s="37" t="n"/>
      <c r="AK377" s="37" t="n"/>
      <c r="AL377" s="37" t="n"/>
      <c r="AM377" s="38">
        <f>COUNT(H377:AL377)</f>
        <v/>
      </c>
      <c r="AN377" s="37" t="n"/>
      <c r="AO377" s="38">
        <f>COUNTIF(H377:AL377,"О")</f>
        <v/>
      </c>
      <c r="AP377" s="38">
        <f>COUNTIF(H377:AL377,"От")</f>
        <v/>
      </c>
      <c r="AQ377" s="38">
        <f>COUNTIF(H377:AL377,"Б")</f>
        <v/>
      </c>
      <c r="AR377" s="38">
        <f>COUNTIF(H377:AL377,"Н")</f>
        <v/>
      </c>
      <c r="AS377" s="37" t="n"/>
      <c r="AT377" s="38">
        <f>SUM(H377:AL377)</f>
        <v/>
      </c>
      <c r="AU377" s="37" t="n"/>
      <c r="AV377" s="38">
        <f>SUM(I377,J377,O377,P377,Q377,W377,X377,AD377,AE377,AK377,AL377)</f>
        <v/>
      </c>
      <c r="AW377" s="37" t="n"/>
    </row>
    <row r="378" spans="1:49">
      <c r="A378" s="39" t="n">
        <v>372</v>
      </c>
      <c r="B378" s="39" t="s">
        <v>220</v>
      </c>
      <c r="C378" s="39" t="s">
        <v>193</v>
      </c>
      <c r="D378" s="39" t="s">
        <v>221</v>
      </c>
      <c r="E378" s="39" t="s">
        <v>33</v>
      </c>
      <c r="F378" s="39" t="n"/>
      <c r="G378" s="39" t="n"/>
      <c r="H378" s="39" t="n">
        <v>8</v>
      </c>
      <c r="I378" s="39" t="n">
        <v>0</v>
      </c>
      <c r="J378" s="39" t="n">
        <v>0</v>
      </c>
      <c r="K378" s="39" t="n">
        <v>8</v>
      </c>
      <c r="L378" s="39" t="n">
        <v>8</v>
      </c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  <c r="AB378" s="39" t="n"/>
      <c r="AC378" s="39" t="n"/>
      <c r="AD378" s="39" t="n"/>
      <c r="AE378" s="39" t="n"/>
      <c r="AF378" s="39" t="n"/>
      <c r="AG378" s="39" t="n"/>
      <c r="AH378" s="39" t="n"/>
      <c r="AI378" s="39" t="n"/>
      <c r="AJ378" s="39" t="n"/>
      <c r="AK378" s="39" t="n"/>
      <c r="AL378" s="39" t="n"/>
      <c r="AM378" s="39">
        <f>COUNT(IF(SUM(H377)&gt;0,1,"FALSE"),IF(SUM(I377)&gt;0,1,"FALSE"),IF(SUM(J377)&gt;0,1,"FALSE"),IF(SUM(K377)&gt;0,1,"FALSE"),IF(SUM(L377)&gt;0,1,"FALSE"))</f>
        <v/>
      </c>
      <c r="AN378" s="39" t="n"/>
      <c r="AO378" s="39">
        <f>MAX(AO377:AO377)</f>
        <v/>
      </c>
      <c r="AP378" s="39">
        <f>MAX(AP377:AP377)</f>
        <v/>
      </c>
      <c r="AQ378" s="39">
        <f>MAX(AQ377:AQ377)</f>
        <v/>
      </c>
      <c r="AR378" s="39">
        <f>MAX(AR377:AR377)</f>
        <v/>
      </c>
      <c r="AS378" s="39">
        <f>SUM(AS377:AS377)</f>
        <v/>
      </c>
      <c r="AT378" s="39">
        <f>SUM(AT377:AT377)</f>
        <v/>
      </c>
      <c r="AU378" s="39">
        <f>SUM(AU377:AU377)</f>
        <v/>
      </c>
      <c r="AV378" s="39">
        <f>SUM(AV377:AV377)</f>
        <v/>
      </c>
      <c r="AW378" s="39">
        <f>SUM(AW377:AW377)</f>
        <v/>
      </c>
    </row>
    <row r="379" spans="1:49">
      <c r="A379" s="37" t="n">
        <v>373</v>
      </c>
      <c r="B379" s="37" t="s">
        <v>222</v>
      </c>
      <c r="C379" s="37" t="s">
        <v>193</v>
      </c>
      <c r="D379" s="37" t="s">
        <v>109</v>
      </c>
      <c r="E379" s="37" t="s">
        <v>43</v>
      </c>
      <c r="F379" s="37" t="s">
        <v>32</v>
      </c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s">
        <v>7</v>
      </c>
      <c r="Q379" s="37" t="s">
        <v>7</v>
      </c>
      <c r="R379" s="37" t="n"/>
      <c r="S379" s="37" t="n">
        <v>7.78333</v>
      </c>
      <c r="T379" s="37" t="n">
        <v>8</v>
      </c>
      <c r="U379" s="37" t="n"/>
      <c r="V379" s="37" t="n"/>
      <c r="W379" s="37" t="n"/>
      <c r="X379" s="37" t="n"/>
      <c r="Y379" s="37" t="n"/>
      <c r="Z379" s="37" t="n"/>
      <c r="AA379" s="37" t="n"/>
      <c r="AB379" s="37" t="n"/>
      <c r="AC379" s="37" t="n"/>
      <c r="AD379" s="37" t="n"/>
      <c r="AE379" s="37" t="n"/>
      <c r="AF379" s="37" t="n"/>
      <c r="AG379" s="37" t="n"/>
      <c r="AH379" s="37" t="n"/>
      <c r="AI379" s="37" t="n"/>
      <c r="AJ379" s="37" t="n"/>
      <c r="AK379" s="37" t="n"/>
      <c r="AL379" s="37" t="n"/>
      <c r="AM379" s="38">
        <f>COUNT(H379:AL379)</f>
        <v/>
      </c>
      <c r="AN379" s="37" t="n"/>
      <c r="AO379" s="38">
        <f>COUNTIF(H379:AL379,"О")</f>
        <v/>
      </c>
      <c r="AP379" s="38">
        <f>COUNTIF(H379:AL379,"От")</f>
        <v/>
      </c>
      <c r="AQ379" s="38">
        <f>COUNTIF(H379:AL379,"Б")</f>
        <v/>
      </c>
      <c r="AR379" s="38">
        <f>COUNTIF(H379:AL379,"Н")</f>
        <v/>
      </c>
      <c r="AS379" s="37" t="n"/>
      <c r="AT379" s="38">
        <f>SUM(H379:AL379)</f>
        <v/>
      </c>
      <c r="AU379" s="37" t="n"/>
      <c r="AV379" s="38">
        <f>SUM(I379,J379,O379,P379,Q379,W379,X379,AD379,AE379,AK379,AL379)</f>
        <v/>
      </c>
      <c r="AW379" s="37" t="n"/>
    </row>
    <row r="380" spans="1:49" ht="15.75" customHeight="1" s="55">
      <c r="A380" s="37" t="n">
        <v>374</v>
      </c>
      <c r="B380" s="37" t="s">
        <v>222</v>
      </c>
      <c r="C380" s="37" t="s">
        <v>193</v>
      </c>
      <c r="D380" s="37" t="s">
        <v>109</v>
      </c>
      <c r="E380" s="37" t="s">
        <v>69</v>
      </c>
      <c r="F380" s="37" t="s">
        <v>32</v>
      </c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40" t="n">
        <v>8</v>
      </c>
      <c r="S380" s="40" t="n">
        <v>0.21667</v>
      </c>
      <c r="T380" s="37" t="n"/>
      <c r="U380" s="37" t="n"/>
      <c r="V380" s="37" t="n"/>
      <c r="W380" s="37" t="n"/>
      <c r="X380" s="37" t="n"/>
      <c r="Y380" s="37" t="n"/>
      <c r="Z380" s="37" t="n"/>
      <c r="AA380" s="37" t="n"/>
      <c r="AB380" s="37" t="n"/>
      <c r="AC380" s="37" t="n"/>
      <c r="AD380" s="37" t="n"/>
      <c r="AE380" s="37" t="n"/>
      <c r="AF380" s="37" t="n"/>
      <c r="AG380" s="37" t="n"/>
      <c r="AH380" s="37" t="n"/>
      <c r="AI380" s="37" t="n"/>
      <c r="AJ380" s="37" t="n"/>
      <c r="AK380" s="37" t="n"/>
      <c r="AL380" s="37" t="n"/>
      <c r="AM380" s="38">
        <f>COUNT(H380:AL380)</f>
        <v/>
      </c>
      <c r="AN380" s="37" t="n"/>
      <c r="AO380" s="37" t="n"/>
      <c r="AP380" s="37" t="n"/>
      <c r="AQ380" s="37" t="n"/>
      <c r="AR380" s="37" t="n"/>
      <c r="AS380" s="37" t="n"/>
      <c r="AT380" s="38">
        <f>SUM(H380:AL380)</f>
        <v/>
      </c>
      <c r="AU380" s="37" t="n"/>
      <c r="AV380" s="38">
        <f>SUM(I380,J380,O380,P380,Q380,W380,X380,AD380,AE380,AK380,AL380)</f>
        <v/>
      </c>
      <c r="AW380" s="37" t="n"/>
    </row>
    <row r="381" spans="1:49" ht="15.75" customHeight="1" s="55">
      <c r="A381" s="37" t="n">
        <v>375</v>
      </c>
      <c r="B381" s="37" t="s">
        <v>222</v>
      </c>
      <c r="C381" s="37" t="s">
        <v>193</v>
      </c>
      <c r="D381" s="37" t="s">
        <v>109</v>
      </c>
      <c r="E381" s="37" t="s">
        <v>69</v>
      </c>
      <c r="F381" s="37" t="s">
        <v>32</v>
      </c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40" t="n">
        <v>5</v>
      </c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  <c r="Z381" s="37" t="n"/>
      <c r="AA381" s="37" t="n"/>
      <c r="AB381" s="37" t="n"/>
      <c r="AC381" s="37" t="n"/>
      <c r="AD381" s="37" t="n"/>
      <c r="AE381" s="37" t="n"/>
      <c r="AF381" s="37" t="n"/>
      <c r="AG381" s="37" t="n"/>
      <c r="AH381" s="37" t="n"/>
      <c r="AI381" s="37" t="n"/>
      <c r="AJ381" s="37" t="n"/>
      <c r="AK381" s="37" t="n"/>
      <c r="AL381" s="37" t="n"/>
      <c r="AM381" s="38">
        <f>COUNT(H381:AL381)</f>
        <v/>
      </c>
      <c r="AN381" s="37" t="n"/>
      <c r="AO381" s="37" t="n"/>
      <c r="AP381" s="37" t="n"/>
      <c r="AQ381" s="37" t="n"/>
      <c r="AR381" s="37" t="n"/>
      <c r="AS381" s="37" t="n"/>
      <c r="AT381" s="38">
        <f>SUM(H381:AL381)</f>
        <v/>
      </c>
      <c r="AU381" s="37" t="n"/>
      <c r="AV381" s="38">
        <f>SUM(I381,J381,O381,P381,Q381,W381,X381,AD381,AE381,AK381,AL381)</f>
        <v/>
      </c>
      <c r="AW381" s="37" t="n"/>
    </row>
    <row r="382" spans="1:49" ht="15.75" customHeight="1" s="55">
      <c r="A382" s="37" t="n">
        <v>376</v>
      </c>
      <c r="B382" s="37" t="s">
        <v>222</v>
      </c>
      <c r="C382" s="37" t="s">
        <v>193</v>
      </c>
      <c r="D382" s="37" t="s">
        <v>109</v>
      </c>
      <c r="E382" s="37" t="s">
        <v>69</v>
      </c>
      <c r="F382" s="37" t="s">
        <v>48</v>
      </c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40" t="n">
        <v>2</v>
      </c>
      <c r="P382" s="40" t="n">
        <v>6.5</v>
      </c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  <c r="Z382" s="37" t="n"/>
      <c r="AA382" s="37" t="n"/>
      <c r="AB382" s="37" t="n"/>
      <c r="AC382" s="37" t="n"/>
      <c r="AD382" s="37" t="n"/>
      <c r="AE382" s="37" t="n"/>
      <c r="AF382" s="37" t="n"/>
      <c r="AG382" s="37" t="n"/>
      <c r="AH382" s="37" t="n"/>
      <c r="AI382" s="37" t="n"/>
      <c r="AJ382" s="37" t="n"/>
      <c r="AK382" s="37" t="n"/>
      <c r="AL382" s="37" t="n"/>
      <c r="AM382" s="37" t="n"/>
      <c r="AN382" s="38">
        <f>COUNT(H382:AL382)</f>
        <v/>
      </c>
      <c r="AO382" s="37" t="n"/>
      <c r="AP382" s="37" t="n"/>
      <c r="AQ382" s="37" t="n"/>
      <c r="AR382" s="37" t="n"/>
      <c r="AS382" s="37" t="n"/>
      <c r="AT382" s="37" t="n"/>
      <c r="AU382" s="38">
        <f>SUM(H382:AL382)</f>
        <v/>
      </c>
      <c r="AV382" s="37" t="n"/>
      <c r="AW382" s="38">
        <f>SUM(I382,J382,O382,P382,Q382,W382,X382,AD382,AE382,AK382,AL382)</f>
        <v/>
      </c>
    </row>
    <row r="383" spans="1:49" ht="15.75" customHeight="1" s="55">
      <c r="A383" s="37" t="n">
        <v>377</v>
      </c>
      <c r="B383" s="37" t="s">
        <v>222</v>
      </c>
      <c r="C383" s="37" t="s">
        <v>193</v>
      </c>
      <c r="D383" s="37" t="s">
        <v>109</v>
      </c>
      <c r="E383" s="37" t="s">
        <v>69</v>
      </c>
      <c r="F383" s="37" t="s">
        <v>32</v>
      </c>
      <c r="G383" s="37" t="s">
        <v>49</v>
      </c>
      <c r="H383" s="40" t="n">
        <v>8</v>
      </c>
      <c r="I383" s="40" t="s">
        <v>7</v>
      </c>
      <c r="J383" s="40" t="s">
        <v>7</v>
      </c>
      <c r="K383" s="40" t="n">
        <v>8</v>
      </c>
      <c r="L383" s="40" t="n">
        <v>8</v>
      </c>
      <c r="M383" s="40" t="n">
        <v>8</v>
      </c>
      <c r="N383" s="40" t="n">
        <v>7</v>
      </c>
      <c r="O383" s="40" t="s">
        <v>7</v>
      </c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  <c r="Z383" s="37" t="n"/>
      <c r="AA383" s="37" t="n"/>
      <c r="AB383" s="37" t="n"/>
      <c r="AC383" s="37" t="n"/>
      <c r="AD383" s="37" t="n"/>
      <c r="AE383" s="37" t="n"/>
      <c r="AF383" s="37" t="n"/>
      <c r="AG383" s="37" t="n"/>
      <c r="AH383" s="37" t="n"/>
      <c r="AI383" s="37" t="n"/>
      <c r="AJ383" s="37" t="n"/>
      <c r="AK383" s="37" t="n"/>
      <c r="AL383" s="37" t="n"/>
      <c r="AM383" s="38">
        <f>SUM(H383:AL383)/8</f>
        <v/>
      </c>
      <c r="AN383" s="37" t="n"/>
      <c r="AO383" s="37" t="n"/>
      <c r="AP383" s="37" t="n"/>
      <c r="AQ383" s="37" t="n"/>
      <c r="AR383" s="37" t="n"/>
      <c r="AS383" s="38">
        <f>COUNTIF(H383:AL383,"В")+SUM(H383:AL383)/8</f>
        <v/>
      </c>
      <c r="AT383" s="38">
        <f>SUM(H383:AL383)</f>
        <v/>
      </c>
      <c r="AU383" s="37" t="n"/>
      <c r="AV383" s="37" t="n"/>
      <c r="AW383" s="37" t="n"/>
    </row>
    <row r="384" spans="1:49" ht="15.75" customHeight="1" s="55">
      <c r="A384" s="37" t="n">
        <v>378</v>
      </c>
      <c r="B384" s="37" t="s">
        <v>222</v>
      </c>
      <c r="C384" s="37" t="s">
        <v>193</v>
      </c>
      <c r="D384" s="37" t="s">
        <v>109</v>
      </c>
      <c r="E384" s="37" t="s">
        <v>83</v>
      </c>
      <c r="F384" s="37" t="s">
        <v>32</v>
      </c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40" t="n">
        <v>2.67</v>
      </c>
      <c r="T384" s="37" t="n"/>
      <c r="U384" s="37" t="n"/>
      <c r="V384" s="37" t="n"/>
      <c r="W384" s="37" t="n"/>
      <c r="X384" s="37" t="n"/>
      <c r="Y384" s="37" t="n"/>
      <c r="Z384" s="37" t="n"/>
      <c r="AA384" s="37" t="n"/>
      <c r="AB384" s="37" t="n"/>
      <c r="AC384" s="37" t="n"/>
      <c r="AD384" s="37" t="n"/>
      <c r="AE384" s="37" t="n"/>
      <c r="AF384" s="37" t="n"/>
      <c r="AG384" s="37" t="n"/>
      <c r="AH384" s="37" t="n"/>
      <c r="AI384" s="37" t="n"/>
      <c r="AJ384" s="37" t="n"/>
      <c r="AK384" s="37" t="n"/>
      <c r="AL384" s="37" t="n"/>
      <c r="AM384" s="38">
        <f>COUNT(H384:AL384)</f>
        <v/>
      </c>
      <c r="AN384" s="37" t="n"/>
      <c r="AO384" s="37" t="n"/>
      <c r="AP384" s="37" t="n"/>
      <c r="AQ384" s="37" t="n"/>
      <c r="AR384" s="37" t="n"/>
      <c r="AS384" s="37" t="n"/>
      <c r="AT384" s="38">
        <f>SUM(H384:AL384)</f>
        <v/>
      </c>
      <c r="AU384" s="37" t="n"/>
      <c r="AV384" s="38">
        <f>SUM(I384,J384,O384,P384,Q384,W384,X384,AD384,AE384,AK384,AL384)</f>
        <v/>
      </c>
      <c r="AW384" s="37" t="n"/>
    </row>
    <row r="385" spans="1:49">
      <c r="A385" s="39" t="n">
        <v>379</v>
      </c>
      <c r="B385" s="39" t="s">
        <v>222</v>
      </c>
      <c r="C385" s="39" t="s">
        <v>193</v>
      </c>
      <c r="D385" s="39" t="s">
        <v>109</v>
      </c>
      <c r="E385" s="39" t="s">
        <v>33</v>
      </c>
      <c r="F385" s="39" t="n"/>
      <c r="G385" s="39" t="n"/>
      <c r="H385" s="39" t="n">
        <v>8</v>
      </c>
      <c r="I385" s="39" t="n">
        <v>0</v>
      </c>
      <c r="J385" s="39" t="n">
        <v>0</v>
      </c>
      <c r="K385" s="39" t="n">
        <v>8</v>
      </c>
      <c r="L385" s="39" t="n">
        <v>8</v>
      </c>
      <c r="M385" s="39" t="n">
        <v>8</v>
      </c>
      <c r="N385" s="39" t="n">
        <v>7</v>
      </c>
      <c r="O385" s="39" t="n">
        <v>7</v>
      </c>
      <c r="P385" s="39" t="n">
        <v>6.5</v>
      </c>
      <c r="Q385" s="39" t="n">
        <v>0</v>
      </c>
      <c r="R385" s="39" t="n">
        <v>8</v>
      </c>
      <c r="S385" s="39" t="n">
        <v>10.67</v>
      </c>
      <c r="T385" s="39" t="n">
        <v>8</v>
      </c>
      <c r="U385" s="39" t="n"/>
      <c r="V385" s="39" t="n"/>
      <c r="W385" s="39" t="n"/>
      <c r="X385" s="39" t="n"/>
      <c r="Y385" s="39" t="n"/>
      <c r="Z385" s="39" t="n"/>
      <c r="AA385" s="39" t="n"/>
      <c r="AB385" s="39" t="n"/>
      <c r="AC385" s="39" t="n"/>
      <c r="AD385" s="39" t="n"/>
      <c r="AE385" s="39" t="n"/>
      <c r="AF385" s="39" t="n"/>
      <c r="AG385" s="39" t="n"/>
      <c r="AH385" s="39" t="n"/>
      <c r="AI385" s="39" t="n"/>
      <c r="AJ385" s="39" t="n"/>
      <c r="AK385" s="39" t="n"/>
      <c r="AL385" s="39" t="n"/>
      <c r="AM385" s="39">
        <f>COUNT(IF(SUM(P379,P380)&gt;0,1,"FALSE"),IF(SUM(Q379,Q380)&gt;0,1,"FALSE"),IF(SUM(R380,R379)&gt;0,1,"FALSE"),IF(SUM(S384,S379,S380)&gt;0,1,"FALSE"),IF(SUM(T379)&gt;0,1,"FALSE"),IF(SUM(O383,O381)&gt;0,1,"FALSE"),IF(SUM(H383)&gt;0,1,"FALSE"),IF(SUM(I383)&gt;0,1,"FALSE"),IF(SUM(J383)&gt;0,1,"FALSE"),IF(SUM(K383)&gt;0,1,"FALSE"),IF(SUM(L383)&gt;0,1,"FALSE"),IF(SUM(M383)&gt;0,1,"FALSE"),IF(SUM(N383)&gt;0,1,"FALSE"))</f>
        <v/>
      </c>
      <c r="AN385" s="39">
        <f>COUNT(IF(SUM(O382)&gt;0,1,"FALSE"),IF(SUM(P382)&gt;0,1,"FALSE"))</f>
        <v/>
      </c>
      <c r="AO385" s="39">
        <f>MAX(AO379:AO384)</f>
        <v/>
      </c>
      <c r="AP385" s="39">
        <f>MAX(AP379:AP384)</f>
        <v/>
      </c>
      <c r="AQ385" s="39">
        <f>MAX(AQ379:AQ384)</f>
        <v/>
      </c>
      <c r="AR385" s="39">
        <f>MAX(AR379:AR384)</f>
        <v/>
      </c>
      <c r="AS385" s="39">
        <f>SUM(AS379:AS384)</f>
        <v/>
      </c>
      <c r="AT385" s="39">
        <f>SUM(AT379:AT384)</f>
        <v/>
      </c>
      <c r="AU385" s="39">
        <f>SUM(AU379:AU384)</f>
        <v/>
      </c>
      <c r="AV385" s="39">
        <f>SUM(AV379:AV384)</f>
        <v/>
      </c>
      <c r="AW385" s="39">
        <f>SUM(AW379:AW384)</f>
        <v/>
      </c>
    </row>
    <row r="386" spans="1:49">
      <c r="A386" s="37" t="n">
        <v>380</v>
      </c>
      <c r="B386" s="37" t="s">
        <v>223</v>
      </c>
      <c r="C386" s="37" t="s">
        <v>193</v>
      </c>
      <c r="D386" s="37" t="s">
        <v>194</v>
      </c>
      <c r="E386" s="37" t="s">
        <v>31</v>
      </c>
      <c r="F386" s="37" t="s">
        <v>32</v>
      </c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  <c r="Z386" s="37" t="n">
        <v>12</v>
      </c>
      <c r="AA386" s="37" t="n">
        <v>12</v>
      </c>
      <c r="AB386" s="37" t="n"/>
      <c r="AC386" s="37" t="n"/>
      <c r="AD386" s="37" t="n">
        <v>12</v>
      </c>
      <c r="AE386" s="37" t="n">
        <v>12</v>
      </c>
      <c r="AF386" s="37" t="n"/>
      <c r="AG386" s="37" t="n"/>
      <c r="AH386" s="37" t="n">
        <v>12</v>
      </c>
      <c r="AI386" s="37" t="n">
        <v>12</v>
      </c>
      <c r="AJ386" s="37" t="n"/>
      <c r="AK386" s="37" t="n"/>
      <c r="AL386" s="37" t="n"/>
      <c r="AM386" s="38">
        <f>COUNT(H386:AL386)</f>
        <v/>
      </c>
      <c r="AN386" s="37" t="n"/>
      <c r="AO386" s="38">
        <f>COUNTIF(H386:AL386,"О")</f>
        <v/>
      </c>
      <c r="AP386" s="38">
        <f>COUNTIF(H386:AL386,"От")</f>
        <v/>
      </c>
      <c r="AQ386" s="38">
        <f>COUNTIF(H386:AL386,"Б")</f>
        <v/>
      </c>
      <c r="AR386" s="38">
        <f>COUNTIF(H386:AL386,"Н")</f>
        <v/>
      </c>
      <c r="AS386" s="37" t="n"/>
      <c r="AT386" s="38">
        <f>SUM(H386:AL386)</f>
        <v/>
      </c>
      <c r="AU386" s="37" t="n"/>
      <c r="AV386" s="38">
        <f>SUM(I386,J386,O386,P386,Q386,W386,X386,AD386,AE386,AK386,AL386)</f>
        <v/>
      </c>
      <c r="AW386" s="37" t="n"/>
    </row>
    <row r="387" spans="1:49">
      <c r="A387" s="37" t="n">
        <v>381</v>
      </c>
      <c r="B387" s="37" t="s">
        <v>223</v>
      </c>
      <c r="C387" s="37" t="s">
        <v>193</v>
      </c>
      <c r="D387" s="37" t="s">
        <v>194</v>
      </c>
      <c r="E387" s="37" t="s">
        <v>31</v>
      </c>
      <c r="F387" s="37" t="s">
        <v>48</v>
      </c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>
        <v>12</v>
      </c>
      <c r="S387" s="37" t="n">
        <v>12</v>
      </c>
      <c r="T387" s="37" t="n"/>
      <c r="U387" s="37" t="n"/>
      <c r="V387" s="37" t="n">
        <v>12</v>
      </c>
      <c r="W387" s="37" t="n">
        <v>12</v>
      </c>
      <c r="X387" s="37" t="n"/>
      <c r="Y387" s="37" t="n"/>
      <c r="Z387" s="37" t="n"/>
      <c r="AA387" s="37" t="n"/>
      <c r="AB387" s="37" t="n"/>
      <c r="AC387" s="37" t="n"/>
      <c r="AD387" s="37" t="n"/>
      <c r="AE387" s="37" t="n"/>
      <c r="AF387" s="37" t="n"/>
      <c r="AG387" s="37" t="n"/>
      <c r="AH387" s="37" t="n"/>
      <c r="AI387" s="37" t="n"/>
      <c r="AJ387" s="37" t="n"/>
      <c r="AK387" s="37" t="n">
        <v>12</v>
      </c>
      <c r="AL387" s="37" t="n">
        <v>12</v>
      </c>
      <c r="AM387" s="37" t="n"/>
      <c r="AN387" s="38">
        <f>COUNT(H387:AL387)</f>
        <v/>
      </c>
      <c r="AO387" s="38">
        <f>COUNTIF(H387:AL387,"О")</f>
        <v/>
      </c>
      <c r="AP387" s="38">
        <f>COUNTIF(H387:AL387,"От")</f>
        <v/>
      </c>
      <c r="AQ387" s="38">
        <f>COUNTIF(H387:AL387,"Б")</f>
        <v/>
      </c>
      <c r="AR387" s="38">
        <f>COUNTIF(H387:AL387,"Н")</f>
        <v/>
      </c>
      <c r="AS387" s="37" t="n"/>
      <c r="AT387" s="37" t="n"/>
      <c r="AU387" s="38">
        <f>SUM(H387:AL387)</f>
        <v/>
      </c>
      <c r="AV387" s="37" t="n"/>
      <c r="AW387" s="38">
        <f>SUM(I387,J387,O387,P387,Q387,W387,X387,AD387,AE387,AK387,AL387)</f>
        <v/>
      </c>
    </row>
    <row r="388" spans="1:49">
      <c r="A388" s="39" t="n">
        <v>382</v>
      </c>
      <c r="B388" s="39" t="s">
        <v>223</v>
      </c>
      <c r="C388" s="39" t="s">
        <v>193</v>
      </c>
      <c r="D388" s="39" t="s">
        <v>194</v>
      </c>
      <c r="E388" s="39" t="s">
        <v>33</v>
      </c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>
        <v>12</v>
      </c>
      <c r="S388" s="39" t="n">
        <v>12</v>
      </c>
      <c r="T388" s="39" t="n"/>
      <c r="U388" s="39" t="n"/>
      <c r="V388" s="39" t="n">
        <v>12</v>
      </c>
      <c r="W388" s="39" t="n">
        <v>12</v>
      </c>
      <c r="X388" s="39" t="n"/>
      <c r="Y388" s="39" t="n"/>
      <c r="Z388" s="39" t="n">
        <v>12</v>
      </c>
      <c r="AA388" s="39" t="n">
        <v>12</v>
      </c>
      <c r="AB388" s="39" t="n"/>
      <c r="AC388" s="39" t="n"/>
      <c r="AD388" s="39" t="n">
        <v>12</v>
      </c>
      <c r="AE388" s="39" t="n">
        <v>12</v>
      </c>
      <c r="AF388" s="39" t="n"/>
      <c r="AG388" s="39" t="n"/>
      <c r="AH388" s="39" t="n">
        <v>12</v>
      </c>
      <c r="AI388" s="39" t="n">
        <v>12</v>
      </c>
      <c r="AJ388" s="39" t="n"/>
      <c r="AK388" s="39" t="n">
        <v>12</v>
      </c>
      <c r="AL388" s="39" t="n">
        <v>12</v>
      </c>
      <c r="AM388" s="39">
        <f>COUNT(IF(SUM(Z386)&gt;0,1,"FALSE"),IF(SUM(AA386)&gt;0,1,"FALSE"),IF(SUM(AD386)&gt;0,1,"FALSE"),IF(SUM(AE386)&gt;0,1,"FALSE"),IF(SUM(AH386)&gt;0,1,"FALSE"),IF(SUM(AI386)&gt;0,1,"FALSE"))</f>
        <v/>
      </c>
      <c r="AN388" s="39">
        <f>COUNT(IF(SUM(R387)&gt;0,1,"FALSE"),IF(SUM(S387)&gt;0,1,"FALSE"),IF(SUM(V387)&gt;0,1,"FALSE"),IF(SUM(W387)&gt;0,1,"FALSE"),IF(SUM(AK387)&gt;0,1,"FALSE"),IF(SUM(AL387)&gt;0,1,"FALSE"))</f>
        <v/>
      </c>
      <c r="AO388" s="39">
        <f>MAX(AO386:AO387)</f>
        <v/>
      </c>
      <c r="AP388" s="39">
        <f>MAX(AP386:AP387)</f>
        <v/>
      </c>
      <c r="AQ388" s="39">
        <f>MAX(AQ386:AQ387)</f>
        <v/>
      </c>
      <c r="AR388" s="39">
        <f>MAX(AR386:AR387)</f>
        <v/>
      </c>
      <c r="AS388" s="39">
        <f>SUM(AS386:AS387)</f>
        <v/>
      </c>
      <c r="AT388" s="39">
        <f>SUM(AT386:AT387)</f>
        <v/>
      </c>
      <c r="AU388" s="39">
        <f>SUM(AU386:AU387)</f>
        <v/>
      </c>
      <c r="AV388" s="39">
        <f>SUM(AV386:AV387)</f>
        <v/>
      </c>
      <c r="AW388" s="39">
        <f>SUM(AW386:AW387)</f>
        <v/>
      </c>
    </row>
    <row r="389" spans="1:49" ht="15.75" customHeight="1" s="55">
      <c r="A389" s="37" t="n">
        <v>383</v>
      </c>
      <c r="B389" s="37" t="s">
        <v>224</v>
      </c>
      <c r="C389" s="37" t="s">
        <v>193</v>
      </c>
      <c r="D389" s="37" t="s">
        <v>204</v>
      </c>
      <c r="E389" s="37" t="s">
        <v>31</v>
      </c>
      <c r="F389" s="37" t="s">
        <v>32</v>
      </c>
      <c r="G389" s="37" t="n"/>
      <c r="H389" s="37" t="n"/>
      <c r="I389" s="37" t="s">
        <v>7</v>
      </c>
      <c r="J389" s="37" t="s">
        <v>7</v>
      </c>
      <c r="K389" s="37" t="n"/>
      <c r="L389" s="37" t="n"/>
      <c r="M389" s="37" t="n">
        <v>7</v>
      </c>
      <c r="N389" s="37" t="n">
        <v>7</v>
      </c>
      <c r="O389" s="37" t="s">
        <v>7</v>
      </c>
      <c r="P389" s="37" t="s">
        <v>7</v>
      </c>
      <c r="Q389" s="37" t="s">
        <v>7</v>
      </c>
      <c r="R389" s="37" t="n"/>
      <c r="S389" s="37" t="n">
        <v>0.95</v>
      </c>
      <c r="T389" s="37" t="n">
        <v>7.66667</v>
      </c>
      <c r="U389" s="37" t="n">
        <v>7.7</v>
      </c>
      <c r="V389" s="37" t="n">
        <v>6.55</v>
      </c>
      <c r="W389" s="37" t="s">
        <v>7</v>
      </c>
      <c r="X389" s="37" t="s">
        <v>7</v>
      </c>
      <c r="Y389" s="37" t="n">
        <v>8</v>
      </c>
      <c r="Z389" s="37" t="n">
        <v>8</v>
      </c>
      <c r="AA389" s="37" t="n"/>
      <c r="AB389" s="37" t="n"/>
      <c r="AC389" s="37" t="n"/>
      <c r="AD389" s="37" t="s">
        <v>7</v>
      </c>
      <c r="AE389" s="37" t="s">
        <v>7</v>
      </c>
      <c r="AF389" s="37" t="n"/>
      <c r="AG389" s="37" t="n">
        <v>6.8</v>
      </c>
      <c r="AH389" s="37" t="n">
        <v>8</v>
      </c>
      <c r="AI389" s="37" t="n">
        <v>8</v>
      </c>
      <c r="AJ389" s="37" t="n">
        <v>2.48333</v>
      </c>
      <c r="AK389" s="40" t="s">
        <v>0</v>
      </c>
      <c r="AL389" s="40" t="s">
        <v>0</v>
      </c>
      <c r="AM389" s="38">
        <f>COUNT(H389:AL389)</f>
        <v/>
      </c>
      <c r="AN389" s="37" t="n"/>
      <c r="AO389" s="38">
        <f>COUNTIF(H389:AL389,"О")</f>
        <v/>
      </c>
      <c r="AP389" s="38">
        <f>COUNTIF(H389:AL389,"От")</f>
        <v/>
      </c>
      <c r="AQ389" s="38">
        <f>COUNTIF(H389:AL389,"Б")</f>
        <v/>
      </c>
      <c r="AR389" s="38">
        <f>COUNTIF(H389:AL389,"Н")</f>
        <v/>
      </c>
      <c r="AS389" s="37" t="n"/>
      <c r="AT389" s="38">
        <f>SUM(H389:AL389)</f>
        <v/>
      </c>
      <c r="AU389" s="37" t="n"/>
      <c r="AV389" s="38">
        <f>SUM(I389,J389,O389,P389,Q389,W389,X389,AD389,AE389,AK389,AL389)</f>
        <v/>
      </c>
      <c r="AW389" s="37" t="n"/>
    </row>
    <row r="390" spans="1:49" ht="15.75" customHeight="1" s="55">
      <c r="A390" s="37" t="n">
        <v>384</v>
      </c>
      <c r="B390" s="37" t="s">
        <v>224</v>
      </c>
      <c r="C390" s="37" t="s">
        <v>193</v>
      </c>
      <c r="D390" s="37" t="s">
        <v>204</v>
      </c>
      <c r="E390" s="37" t="s">
        <v>105</v>
      </c>
      <c r="F390" s="37" t="s">
        <v>32</v>
      </c>
      <c r="G390" s="37" t="n"/>
      <c r="H390" s="40" t="n">
        <v>4.91979</v>
      </c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  <c r="Z390" s="37" t="n"/>
      <c r="AA390" s="40" t="n">
        <v>6.89603</v>
      </c>
      <c r="AB390" s="40" t="n">
        <v>8</v>
      </c>
      <c r="AC390" s="40" t="n">
        <v>8</v>
      </c>
      <c r="AD390" s="37" t="n"/>
      <c r="AE390" s="37" t="n"/>
      <c r="AF390" s="40" t="n">
        <v>3.68222</v>
      </c>
      <c r="AG390" s="37" t="n"/>
      <c r="AH390" s="37" t="n"/>
      <c r="AI390" s="37" t="n"/>
      <c r="AJ390" s="37" t="n"/>
      <c r="AK390" s="37" t="n"/>
      <c r="AL390" s="37" t="n"/>
      <c r="AM390" s="38">
        <f>COUNT(H390:AL390)</f>
        <v/>
      </c>
      <c r="AN390" s="37" t="n"/>
      <c r="AO390" s="37" t="n"/>
      <c r="AP390" s="37" t="n"/>
      <c r="AQ390" s="37" t="n"/>
      <c r="AR390" s="37" t="n"/>
      <c r="AS390" s="37" t="n"/>
      <c r="AT390" s="38">
        <f>SUM(H390:AL390)</f>
        <v/>
      </c>
      <c r="AU390" s="37" t="n"/>
      <c r="AV390" s="38">
        <f>SUM(I390,J390,O390,P390,Q390,W390,X390,AD390,AE390,AK390,AL390)</f>
        <v/>
      </c>
      <c r="AW390" s="37" t="n"/>
    </row>
    <row r="391" spans="1:49" ht="15.75" customHeight="1" s="55">
      <c r="A391" s="37" t="n">
        <v>385</v>
      </c>
      <c r="B391" s="37" t="s">
        <v>224</v>
      </c>
      <c r="C391" s="37" t="s">
        <v>193</v>
      </c>
      <c r="D391" s="37" t="s">
        <v>204</v>
      </c>
      <c r="E391" s="37" t="s">
        <v>149</v>
      </c>
      <c r="F391" s="37" t="s">
        <v>32</v>
      </c>
      <c r="G391" s="37" t="n"/>
      <c r="H391" s="40" t="n">
        <v>3.08021</v>
      </c>
      <c r="I391" s="37" t="n"/>
      <c r="J391" s="37" t="n"/>
      <c r="K391" s="40" t="n">
        <v>7.74768</v>
      </c>
      <c r="L391" s="40" t="n">
        <v>8</v>
      </c>
      <c r="M391" s="40" t="n">
        <v>1</v>
      </c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  <c r="Z391" s="37" t="n"/>
      <c r="AA391" s="37" t="n"/>
      <c r="AB391" s="37" t="n"/>
      <c r="AC391" s="37" t="n"/>
      <c r="AD391" s="37" t="n"/>
      <c r="AE391" s="37" t="n"/>
      <c r="AF391" s="37" t="n"/>
      <c r="AG391" s="37" t="n"/>
      <c r="AH391" s="37" t="n"/>
      <c r="AI391" s="37" t="n"/>
      <c r="AJ391" s="37" t="n"/>
      <c r="AK391" s="37" t="n"/>
      <c r="AL391" s="37" t="n"/>
      <c r="AM391" s="38">
        <f>COUNT(H391:AL391)</f>
        <v/>
      </c>
      <c r="AN391" s="37" t="n"/>
      <c r="AO391" s="37" t="n"/>
      <c r="AP391" s="37" t="n"/>
      <c r="AQ391" s="37" t="n"/>
      <c r="AR391" s="37" t="n"/>
      <c r="AS391" s="37" t="n"/>
      <c r="AT391" s="38">
        <f>SUM(H391:AL391)</f>
        <v/>
      </c>
      <c r="AU391" s="37" t="n"/>
      <c r="AV391" s="38">
        <f>SUM(I391,J391,O391,P391,Q391,W391,X391,AD391,AE391,AK391,AL391)</f>
        <v/>
      </c>
      <c r="AW391" s="37" t="n"/>
    </row>
    <row r="392" spans="1:49" ht="15.75" customHeight="1" s="55">
      <c r="A392" s="37" t="n">
        <v>386</v>
      </c>
      <c r="B392" s="37" t="s">
        <v>224</v>
      </c>
      <c r="C392" s="37" t="s">
        <v>193</v>
      </c>
      <c r="D392" s="37" t="s">
        <v>204</v>
      </c>
      <c r="E392" s="37" t="s">
        <v>199</v>
      </c>
      <c r="F392" s="37" t="s">
        <v>32</v>
      </c>
      <c r="G392" s="37" t="n"/>
      <c r="H392" s="37" t="n"/>
      <c r="I392" s="37" t="n"/>
      <c r="J392" s="37" t="n"/>
      <c r="K392" s="40" t="n">
        <v>0.25232</v>
      </c>
      <c r="L392" s="37" t="n"/>
      <c r="M392" s="37" t="n"/>
      <c r="N392" s="37" t="n"/>
      <c r="O392" s="37" t="n"/>
      <c r="P392" s="37" t="n"/>
      <c r="Q392" s="37" t="n"/>
      <c r="R392" s="37" t="n"/>
      <c r="S392" s="40" t="n">
        <v>0.51667</v>
      </c>
      <c r="T392" s="37" t="n"/>
      <c r="U392" s="40" t="n">
        <v>0.3</v>
      </c>
      <c r="V392" s="37" t="n"/>
      <c r="W392" s="37" t="n"/>
      <c r="X392" s="37" t="n"/>
      <c r="Y392" s="37" t="n"/>
      <c r="Z392" s="37" t="n"/>
      <c r="AA392" s="37" t="n"/>
      <c r="AB392" s="37" t="n"/>
      <c r="AC392" s="37" t="n"/>
      <c r="AD392" s="37" t="n"/>
      <c r="AE392" s="37" t="n"/>
      <c r="AF392" s="37" t="n"/>
      <c r="AG392" s="37" t="n"/>
      <c r="AH392" s="37" t="n"/>
      <c r="AI392" s="37" t="n"/>
      <c r="AJ392" s="40" t="n">
        <v>3.43333</v>
      </c>
      <c r="AK392" s="37" t="n"/>
      <c r="AL392" s="37" t="n"/>
      <c r="AM392" s="38">
        <f>COUNT(H392:AL392)</f>
        <v/>
      </c>
      <c r="AN392" s="37" t="n"/>
      <c r="AO392" s="37" t="n"/>
      <c r="AP392" s="37" t="n"/>
      <c r="AQ392" s="37" t="n"/>
      <c r="AR392" s="37" t="n"/>
      <c r="AS392" s="37" t="n"/>
      <c r="AT392" s="38">
        <f>SUM(H392:AL392)</f>
        <v/>
      </c>
      <c r="AU392" s="37" t="n"/>
      <c r="AV392" s="38">
        <f>SUM(I392,J392,O392,P392,Q392,W392,X392,AD392,AE392,AK392,AL392)</f>
        <v/>
      </c>
      <c r="AW392" s="37" t="n"/>
    </row>
    <row r="393" spans="1:49" ht="15.75" customHeight="1" s="55">
      <c r="A393" s="37" t="n">
        <v>387</v>
      </c>
      <c r="B393" s="37" t="s">
        <v>224</v>
      </c>
      <c r="C393" s="37" t="s">
        <v>193</v>
      </c>
      <c r="D393" s="37" t="s">
        <v>204</v>
      </c>
      <c r="E393" s="37" t="s">
        <v>168</v>
      </c>
      <c r="F393" s="37" t="s">
        <v>32</v>
      </c>
      <c r="G393" s="37" t="n"/>
      <c r="H393" s="37" t="n"/>
      <c r="I393" s="37" t="n"/>
      <c r="J393" s="37" t="n"/>
      <c r="K393" s="37" t="n"/>
      <c r="L393" s="40" t="n"/>
      <c r="M393" s="37" t="n"/>
      <c r="N393" s="37" t="n"/>
      <c r="O393" s="37" t="n"/>
      <c r="P393" s="37" t="n"/>
      <c r="Q393" s="37" t="n"/>
      <c r="R393" s="37" t="n"/>
      <c r="S393" s="37" t="n"/>
      <c r="T393" s="40" t="n">
        <v>0.33333</v>
      </c>
      <c r="U393" s="37" t="n"/>
      <c r="V393" s="37" t="n"/>
      <c r="W393" s="37" t="n"/>
      <c r="X393" s="37" t="n"/>
      <c r="Y393" s="37" t="n"/>
      <c r="Z393" s="37" t="n"/>
      <c r="AA393" s="37" t="n"/>
      <c r="AB393" s="37" t="n"/>
      <c r="AC393" s="37" t="n"/>
      <c r="AD393" s="37" t="n"/>
      <c r="AE393" s="37" t="n"/>
      <c r="AF393" s="37" t="n"/>
      <c r="AG393" s="37" t="n"/>
      <c r="AH393" s="37" t="n"/>
      <c r="AI393" s="37" t="n"/>
      <c r="AJ393" s="37" t="n"/>
      <c r="AK393" s="37" t="n"/>
      <c r="AL393" s="37" t="n"/>
      <c r="AM393" s="38">
        <f>COUNT(H393:AL393)</f>
        <v/>
      </c>
      <c r="AN393" s="37" t="n"/>
      <c r="AO393" s="37" t="n"/>
      <c r="AP393" s="37" t="n"/>
      <c r="AQ393" s="37" t="n"/>
      <c r="AR393" s="37" t="n"/>
      <c r="AS393" s="37" t="n"/>
      <c r="AT393" s="38">
        <f>SUM(H393:AL393)</f>
        <v/>
      </c>
      <c r="AU393" s="37" t="n"/>
      <c r="AV393" s="38">
        <f>SUM(I393,J393,O393,P393,Q393,W393,X393,AD393,AE393,AK393,AL393)</f>
        <v/>
      </c>
      <c r="AW393" s="37" t="n"/>
    </row>
    <row r="394" spans="1:49" ht="15.75" customHeight="1" s="55">
      <c r="A394" s="37" t="n">
        <v>388</v>
      </c>
      <c r="B394" s="37" t="s">
        <v>224</v>
      </c>
      <c r="C394" s="37" t="s">
        <v>193</v>
      </c>
      <c r="D394" s="37" t="s">
        <v>204</v>
      </c>
      <c r="E394" s="37" t="s">
        <v>135</v>
      </c>
      <c r="F394" s="37" t="s">
        <v>32</v>
      </c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40" t="n">
        <v>8</v>
      </c>
      <c r="S394" s="40" t="n"/>
      <c r="T394" s="37" t="n"/>
      <c r="U394" s="37" t="n"/>
      <c r="V394" s="37" t="n"/>
      <c r="W394" s="37" t="n"/>
      <c r="X394" s="37" t="n"/>
      <c r="Y394" s="37" t="n"/>
      <c r="Z394" s="37" t="n"/>
      <c r="AA394" s="37" t="n"/>
      <c r="AB394" s="37" t="n"/>
      <c r="AC394" s="37" t="n"/>
      <c r="AD394" s="37" t="n"/>
      <c r="AE394" s="37" t="n"/>
      <c r="AF394" s="40" t="n">
        <v>1.42245</v>
      </c>
      <c r="AG394" s="37" t="n"/>
      <c r="AH394" s="37" t="n"/>
      <c r="AI394" s="37" t="n"/>
      <c r="AJ394" s="37" t="n"/>
      <c r="AK394" s="37" t="n"/>
      <c r="AL394" s="37" t="n"/>
      <c r="AM394" s="38">
        <f>COUNT(H394:AL394)</f>
        <v/>
      </c>
      <c r="AN394" s="37" t="n"/>
      <c r="AO394" s="37" t="n"/>
      <c r="AP394" s="37" t="n"/>
      <c r="AQ394" s="37" t="n"/>
      <c r="AR394" s="37" t="n"/>
      <c r="AS394" s="37" t="n"/>
      <c r="AT394" s="38">
        <f>SUM(H394:AL394)</f>
        <v/>
      </c>
      <c r="AU394" s="37" t="n"/>
      <c r="AV394" s="38">
        <f>SUM(I394,J394,O394,P394,Q394,W394,X394,AD394,AE394,AK394,AL394)</f>
        <v/>
      </c>
      <c r="AW394" s="37" t="n"/>
    </row>
    <row r="395" spans="1:49" ht="15.75" customHeight="1" s="55">
      <c r="A395" s="37" t="n">
        <v>389</v>
      </c>
      <c r="B395" s="37" t="s">
        <v>224</v>
      </c>
      <c r="C395" s="37" t="s">
        <v>193</v>
      </c>
      <c r="D395" s="37" t="s">
        <v>204</v>
      </c>
      <c r="E395" s="37" t="s">
        <v>65</v>
      </c>
      <c r="F395" s="37" t="s">
        <v>32</v>
      </c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40" t="n">
        <v>6.53333</v>
      </c>
      <c r="T395" s="37" t="n"/>
      <c r="U395" s="37" t="n"/>
      <c r="V395" s="37" t="n"/>
      <c r="W395" s="37" t="n"/>
      <c r="X395" s="37" t="n"/>
      <c r="Y395" s="37" t="n"/>
      <c r="Z395" s="37" t="n"/>
      <c r="AA395" s="37" t="n"/>
      <c r="AB395" s="37" t="n"/>
      <c r="AC395" s="37" t="n"/>
      <c r="AD395" s="37" t="n"/>
      <c r="AE395" s="37" t="n"/>
      <c r="AF395" s="40" t="n">
        <v>2.89533</v>
      </c>
      <c r="AG395" s="37" t="n"/>
      <c r="AH395" s="37" t="n"/>
      <c r="AI395" s="37" t="n"/>
      <c r="AJ395" s="40" t="n">
        <v>2.08333</v>
      </c>
      <c r="AK395" s="37" t="n"/>
      <c r="AL395" s="37" t="n"/>
      <c r="AM395" s="38">
        <f>COUNT(H395:AL395)</f>
        <v/>
      </c>
      <c r="AN395" s="37" t="n"/>
      <c r="AO395" s="37" t="n"/>
      <c r="AP395" s="37" t="n"/>
      <c r="AQ395" s="37" t="n"/>
      <c r="AR395" s="37" t="n"/>
      <c r="AS395" s="37" t="n"/>
      <c r="AT395" s="38">
        <f>SUM(H395:AL395)</f>
        <v/>
      </c>
      <c r="AU395" s="37" t="n"/>
      <c r="AV395" s="38">
        <f>SUM(I395,J395,O395,P395,Q395,W395,X395,AD395,AE395,AK395,AL395)</f>
        <v/>
      </c>
      <c r="AW395" s="37" t="n"/>
    </row>
    <row r="396" spans="1:49" ht="15.75" customHeight="1" s="55">
      <c r="A396" s="37" t="n">
        <v>390</v>
      </c>
      <c r="B396" s="37" t="s">
        <v>224</v>
      </c>
      <c r="C396" s="37" t="s">
        <v>193</v>
      </c>
      <c r="D396" s="37" t="s">
        <v>204</v>
      </c>
      <c r="E396" s="37" t="s">
        <v>61</v>
      </c>
      <c r="F396" s="37" t="s">
        <v>32</v>
      </c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40" t="n">
        <v>1.45</v>
      </c>
      <c r="W396" s="37" t="n"/>
      <c r="X396" s="37" t="n"/>
      <c r="Y396" s="37" t="n"/>
      <c r="Z396" s="37" t="n"/>
      <c r="AA396" s="37" t="n"/>
      <c r="AB396" s="37" t="n"/>
      <c r="AC396" s="37" t="n"/>
      <c r="AD396" s="37" t="n"/>
      <c r="AE396" s="37" t="n"/>
      <c r="AF396" s="37" t="n"/>
      <c r="AG396" s="37" t="n"/>
      <c r="AH396" s="37" t="n"/>
      <c r="AI396" s="37" t="n"/>
      <c r="AJ396" s="37" t="n"/>
      <c r="AK396" s="37" t="n"/>
      <c r="AL396" s="37" t="n"/>
      <c r="AM396" s="38">
        <f>COUNT(H396:AL396)</f>
        <v/>
      </c>
      <c r="AN396" s="37" t="n"/>
      <c r="AO396" s="37" t="n"/>
      <c r="AP396" s="37" t="n"/>
      <c r="AQ396" s="37" t="n"/>
      <c r="AR396" s="37" t="n"/>
      <c r="AS396" s="37" t="n"/>
      <c r="AT396" s="38">
        <f>SUM(H396:AL396)</f>
        <v/>
      </c>
      <c r="AU396" s="37" t="n"/>
      <c r="AV396" s="38">
        <f>SUM(I396,J396,O396,P396,Q396,W396,X396,AD396,AE396,AK396,AL396)</f>
        <v/>
      </c>
      <c r="AW396" s="37" t="n"/>
    </row>
    <row r="397" spans="1:49" ht="15.75" customHeight="1" s="55">
      <c r="A397" s="37" t="n">
        <v>391</v>
      </c>
      <c r="B397" s="37" t="s">
        <v>224</v>
      </c>
      <c r="C397" s="37" t="s">
        <v>193</v>
      </c>
      <c r="D397" s="37" t="s">
        <v>204</v>
      </c>
      <c r="E397" s="37" t="s">
        <v>169</v>
      </c>
      <c r="F397" s="37" t="s">
        <v>32</v>
      </c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  <c r="Z397" s="37" t="n"/>
      <c r="AA397" s="40" t="n">
        <v>1.10397</v>
      </c>
      <c r="AB397" s="37" t="n"/>
      <c r="AC397" s="37" t="n"/>
      <c r="AD397" s="37" t="n"/>
      <c r="AE397" s="37" t="n"/>
      <c r="AF397" s="37" t="n"/>
      <c r="AG397" s="37" t="n"/>
      <c r="AH397" s="37" t="n"/>
      <c r="AI397" s="37" t="n"/>
      <c r="AJ397" s="37" t="n"/>
      <c r="AK397" s="37" t="n"/>
      <c r="AL397" s="37" t="n"/>
      <c r="AM397" s="38">
        <f>COUNT(H397:AL397)</f>
        <v/>
      </c>
      <c r="AN397" s="37" t="n"/>
      <c r="AO397" s="37" t="n"/>
      <c r="AP397" s="37" t="n"/>
      <c r="AQ397" s="37" t="n"/>
      <c r="AR397" s="37" t="n"/>
      <c r="AS397" s="37" t="n"/>
      <c r="AT397" s="38">
        <f>SUM(H397:AL397)</f>
        <v/>
      </c>
      <c r="AU397" s="37" t="n"/>
      <c r="AV397" s="38">
        <f>SUM(I397,J397,O397,P397,Q397,W397,X397,AD397,AE397,AK397,AL397)</f>
        <v/>
      </c>
      <c r="AW397" s="37" t="n"/>
    </row>
    <row r="398" spans="1:49" ht="15.75" customHeight="1" s="55">
      <c r="A398" s="37" t="n">
        <v>392</v>
      </c>
      <c r="B398" s="37" t="s">
        <v>224</v>
      </c>
      <c r="C398" s="37" t="s">
        <v>193</v>
      </c>
      <c r="D398" s="37" t="s">
        <v>204</v>
      </c>
      <c r="E398" s="37" t="s">
        <v>153</v>
      </c>
      <c r="F398" s="37" t="s">
        <v>32</v>
      </c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  <c r="Z398" s="37" t="n"/>
      <c r="AA398" s="37" t="n"/>
      <c r="AB398" s="37" t="n"/>
      <c r="AC398" s="37" t="n"/>
      <c r="AD398" s="37" t="n"/>
      <c r="AE398" s="37" t="n"/>
      <c r="AF398" s="37" t="n"/>
      <c r="AG398" s="40" t="n">
        <v>1.2</v>
      </c>
      <c r="AH398" s="37" t="n"/>
      <c r="AI398" s="37" t="n"/>
      <c r="AJ398" s="37" t="n"/>
      <c r="AK398" s="37" t="n"/>
      <c r="AL398" s="37" t="n"/>
      <c r="AM398" s="38">
        <f>COUNT(H398:AL398)</f>
        <v/>
      </c>
      <c r="AN398" s="37" t="n"/>
      <c r="AO398" s="37" t="n"/>
      <c r="AP398" s="37" t="n"/>
      <c r="AQ398" s="37" t="n"/>
      <c r="AR398" s="37" t="n"/>
      <c r="AS398" s="37" t="n"/>
      <c r="AT398" s="38">
        <f>SUM(H398:AL398)</f>
        <v/>
      </c>
      <c r="AU398" s="37" t="n"/>
      <c r="AV398" s="38">
        <f>SUM(I398,J398,O398,P398,Q398,W398,X398,AD398,AE398,AK398,AL398)</f>
        <v/>
      </c>
      <c r="AW398" s="37" t="n"/>
    </row>
    <row r="399" spans="1:49">
      <c r="A399" s="39" t="n">
        <v>393</v>
      </c>
      <c r="B399" s="39" t="s">
        <v>224</v>
      </c>
      <c r="C399" s="39" t="s">
        <v>193</v>
      </c>
      <c r="D399" s="39" t="s">
        <v>204</v>
      </c>
      <c r="E399" s="39" t="s">
        <v>33</v>
      </c>
      <c r="F399" s="39" t="n"/>
      <c r="G399" s="39" t="n"/>
      <c r="H399" s="39" t="n">
        <v>8</v>
      </c>
      <c r="I399" s="39" t="n">
        <v>0</v>
      </c>
      <c r="J399" s="39" t="n">
        <v>0</v>
      </c>
      <c r="K399" s="39" t="n">
        <v>8</v>
      </c>
      <c r="L399" s="39" t="n">
        <v>8</v>
      </c>
      <c r="M399" s="39" t="n">
        <v>8</v>
      </c>
      <c r="N399" s="39" t="n">
        <v>7</v>
      </c>
      <c r="O399" s="39" t="n">
        <v>0</v>
      </c>
      <c r="P399" s="39" t="n">
        <v>0</v>
      </c>
      <c r="Q399" s="39" t="n">
        <v>0</v>
      </c>
      <c r="R399" s="39" t="n">
        <v>8</v>
      </c>
      <c r="S399" s="39" t="n">
        <v>8</v>
      </c>
      <c r="T399" s="39" t="n">
        <v>8</v>
      </c>
      <c r="U399" s="39" t="n">
        <v>8</v>
      </c>
      <c r="V399" s="39" t="n">
        <v>8</v>
      </c>
      <c r="W399" s="39" t="n">
        <v>0</v>
      </c>
      <c r="X399" s="39" t="n">
        <v>0</v>
      </c>
      <c r="Y399" s="39" t="n">
        <v>8</v>
      </c>
      <c r="Z399" s="39" t="n">
        <v>8</v>
      </c>
      <c r="AA399" s="39" t="n">
        <v>8</v>
      </c>
      <c r="AB399" s="39" t="n">
        <v>8</v>
      </c>
      <c r="AC399" s="39" t="n">
        <v>8</v>
      </c>
      <c r="AD399" s="39" t="n">
        <v>0</v>
      </c>
      <c r="AE399" s="39" t="n">
        <v>0</v>
      </c>
      <c r="AF399" s="39" t="n">
        <v>8</v>
      </c>
      <c r="AG399" s="39" t="n">
        <v>8</v>
      </c>
      <c r="AH399" s="39" t="n">
        <v>8</v>
      </c>
      <c r="AI399" s="39" t="n">
        <v>8</v>
      </c>
      <c r="AJ399" s="39" t="n">
        <v>8</v>
      </c>
      <c r="AK399" s="39" t="n">
        <v>0</v>
      </c>
      <c r="AL399" s="39" t="n">
        <v>0</v>
      </c>
      <c r="AM399" s="39">
        <f>COUNT(IF(SUM(H390,H391,H389)&gt;0,1,"FALSE"),IF(SUM(I391,I389)&gt;0,1,"FALSE"),IF(SUM(J391,J389)&gt;0,1,"FALSE"),IF(SUM(K391,K392,K389)&gt;0,1,"FALSE"),IF(SUM(L393,L389,L391)&gt;0,1,"FALSE"),IF(SUM(M389,M391)&gt;0,1,"FALSE"),IF(SUM(N389)&gt;0,1,"FALSE"),IF(SUM(O389)&gt;0,1,"FALSE"),IF(SUM(P389)&gt;0,1,"FALSE"),IF(SUM(Q389)&gt;0,1,"FALSE"),IF(SUM(R394,R389)&gt;0,1,"FALSE"),IF(SUM(S389,S395,S392,S394)&gt;0,1,"FALSE"),IF(SUM(T389,T393)&gt;0,1,"FALSE"),IF(SUM(U389,U392)&gt;0,1,"FALSE"),IF(SUM(V389,V396)&gt;0,1,"FALSE"),IF(SUM(W389)&gt;0,1,"FALSE"),IF(SUM(X389)&gt;0,1,"FALSE"),IF(SUM(Y389)&gt;0,1,"FALSE"),IF(SUM(Z389)&gt;0,1,"FALSE"),IF(SUM(AA390,AA389,AA397)&gt;0,1,"FALSE"),IF(SUM(AB390,AB389)&gt;0,1,"FALSE"),IF(SUM(AC389,AC390)&gt;0,1,"FALSE"),IF(SUM(AD389,AD390)&gt;0,1,"FALSE"),IF(SUM(AE390,AE389)&gt;0,1,"FALSE"),IF(SUM(AF395,AF390,AF394,AF389)&gt;0,1,"FALSE"),IF(SUM(AG389,AG398)&gt;0,1,"FALSE"),IF(SUM(AH389)&gt;0,1,"FALSE"),IF(SUM(AI389)&gt;0,1,"FALSE"),IF(SUM(AJ392,AJ395,AJ389)&gt;0,1,"FALSE"),IF(SUM(AK389)&gt;0,1,"FALSE"),IF(SUM(AL389)&gt;0,1,"FALSE"))</f>
        <v/>
      </c>
      <c r="AN399" s="39" t="n"/>
      <c r="AO399" s="39">
        <f>MAX(AO389:AO398)</f>
        <v/>
      </c>
      <c r="AP399" s="39">
        <f>MAX(AP389:AP398)</f>
        <v/>
      </c>
      <c r="AQ399" s="39">
        <f>MAX(AQ389:AQ398)</f>
        <v/>
      </c>
      <c r="AR399" s="39">
        <f>MAX(AR389:AR398)</f>
        <v/>
      </c>
      <c r="AS399" s="39">
        <f>SUM(AS389:AS398)</f>
        <v/>
      </c>
      <c r="AT399" s="39">
        <f>SUM(AT389:AT398)</f>
        <v/>
      </c>
      <c r="AU399" s="39">
        <f>SUM(AU389:AU398)</f>
        <v/>
      </c>
      <c r="AV399" s="39">
        <f>SUM(AV389:AV398)</f>
        <v/>
      </c>
      <c r="AW399" s="39">
        <f>SUM(AW389:AW398)</f>
        <v/>
      </c>
    </row>
    <row r="400" spans="1:49">
      <c r="A400" s="37" t="n">
        <v>394</v>
      </c>
      <c r="B400" s="37" t="s">
        <v>225</v>
      </c>
      <c r="C400" s="37" t="s">
        <v>193</v>
      </c>
      <c r="D400" s="37" t="s">
        <v>226</v>
      </c>
      <c r="E400" s="37" t="s">
        <v>31</v>
      </c>
      <c r="F400" s="37" t="s">
        <v>32</v>
      </c>
      <c r="G400" s="37" t="n"/>
      <c r="H400" s="37" t="n"/>
      <c r="I400" s="37" t="s">
        <v>7</v>
      </c>
      <c r="J400" s="37" t="s">
        <v>7</v>
      </c>
      <c r="K400" s="37" t="n"/>
      <c r="L400" s="37" t="n"/>
      <c r="M400" s="37" t="n"/>
      <c r="N400" s="37" t="n"/>
      <c r="O400" s="37" t="s">
        <v>7</v>
      </c>
      <c r="P400" s="37" t="s">
        <v>7</v>
      </c>
      <c r="Q400" s="37" t="s">
        <v>7</v>
      </c>
      <c r="R400" s="37" t="n"/>
      <c r="S400" s="37" t="n"/>
      <c r="T400" s="37" t="n"/>
      <c r="U400" s="37" t="n"/>
      <c r="V400" s="37" t="n"/>
      <c r="W400" s="37" t="s">
        <v>7</v>
      </c>
      <c r="X400" s="37" t="s">
        <v>7</v>
      </c>
      <c r="Y400" s="37" t="n"/>
      <c r="Z400" s="37" t="n"/>
      <c r="AA400" s="37" t="n"/>
      <c r="AB400" s="37" t="n"/>
      <c r="AC400" s="37" t="n"/>
      <c r="AD400" s="37" t="s">
        <v>7</v>
      </c>
      <c r="AE400" s="37" t="s">
        <v>7</v>
      </c>
      <c r="AF400" s="37" t="n"/>
      <c r="AG400" s="37" t="n"/>
      <c r="AH400" s="37" t="n">
        <v>5.93333</v>
      </c>
      <c r="AI400" s="37" t="n">
        <v>8</v>
      </c>
      <c r="AJ400" s="37" t="n">
        <v>8</v>
      </c>
      <c r="AK400" s="37" t="s">
        <v>7</v>
      </c>
      <c r="AL400" s="37" t="s">
        <v>7</v>
      </c>
      <c r="AM400" s="38">
        <f>COUNT(H400:AL400)</f>
        <v/>
      </c>
      <c r="AN400" s="37" t="n"/>
      <c r="AO400" s="38">
        <f>COUNTIF(H400:AL400,"О")</f>
        <v/>
      </c>
      <c r="AP400" s="38">
        <f>COUNTIF(H400:AL400,"От")</f>
        <v/>
      </c>
      <c r="AQ400" s="38">
        <f>COUNTIF(H400:AL400,"Б")</f>
        <v/>
      </c>
      <c r="AR400" s="38">
        <f>COUNTIF(H400:AL400,"Н")</f>
        <v/>
      </c>
      <c r="AS400" s="37" t="n"/>
      <c r="AT400" s="38">
        <f>SUM(H400:AL400)</f>
        <v/>
      </c>
      <c r="AU400" s="37" t="n"/>
      <c r="AV400" s="38">
        <f>SUM(I400,J400,O400,P400,Q400,W400,X400,AD400,AE400,AK400,AL400)</f>
        <v/>
      </c>
      <c r="AW400" s="37" t="n"/>
    </row>
    <row r="401" spans="1:49" ht="15.75" customHeight="1" s="55">
      <c r="A401" s="37" t="n">
        <v>395</v>
      </c>
      <c r="B401" s="37" t="s">
        <v>225</v>
      </c>
      <c r="C401" s="37" t="s">
        <v>193</v>
      </c>
      <c r="D401" s="37" t="s">
        <v>226</v>
      </c>
      <c r="E401" s="37" t="s">
        <v>105</v>
      </c>
      <c r="F401" s="37" t="s">
        <v>32</v>
      </c>
      <c r="G401" s="37" t="n"/>
      <c r="H401" s="40" t="n">
        <v>0.23022</v>
      </c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  <c r="Z401" s="37" t="n"/>
      <c r="AA401" s="37" t="n"/>
      <c r="AB401" s="37" t="n"/>
      <c r="AC401" s="37" t="n"/>
      <c r="AD401" s="37" t="n"/>
      <c r="AE401" s="37" t="n"/>
      <c r="AF401" s="37" t="n"/>
      <c r="AG401" s="37" t="n"/>
      <c r="AH401" s="37" t="n"/>
      <c r="AI401" s="37" t="n"/>
      <c r="AJ401" s="37" t="n"/>
      <c r="AK401" s="37" t="n"/>
      <c r="AL401" s="37" t="n"/>
      <c r="AM401" s="38">
        <f>COUNT(H401:AL401)</f>
        <v/>
      </c>
      <c r="AN401" s="37" t="n"/>
      <c r="AO401" s="37" t="n"/>
      <c r="AP401" s="37" t="n"/>
      <c r="AQ401" s="37" t="n"/>
      <c r="AR401" s="37" t="n"/>
      <c r="AS401" s="37" t="n"/>
      <c r="AT401" s="38">
        <f>SUM(H401:AL401)</f>
        <v/>
      </c>
      <c r="AU401" s="37" t="n"/>
      <c r="AV401" s="38">
        <f>SUM(I401,J401,O401,P401,Q401,W401,X401,AD401,AE401,AK401,AL401)</f>
        <v/>
      </c>
      <c r="AW401" s="37" t="n"/>
    </row>
    <row r="402" spans="1:49" ht="15.75" customHeight="1" s="55">
      <c r="A402" s="37" t="n">
        <v>396</v>
      </c>
      <c r="B402" s="37" t="s">
        <v>225</v>
      </c>
      <c r="C402" s="37" t="s">
        <v>193</v>
      </c>
      <c r="D402" s="37" t="s">
        <v>226</v>
      </c>
      <c r="E402" s="37" t="s">
        <v>199</v>
      </c>
      <c r="F402" s="37" t="s">
        <v>32</v>
      </c>
      <c r="G402" s="37" t="n"/>
      <c r="H402" s="40" t="n">
        <v>7.76978</v>
      </c>
      <c r="I402" s="37" t="n"/>
      <c r="J402" s="37" t="n"/>
      <c r="K402" s="40" t="n">
        <v>7.5102</v>
      </c>
      <c r="L402" s="40" t="n">
        <v>8</v>
      </c>
      <c r="M402" s="40" t="n">
        <v>8</v>
      </c>
      <c r="N402" s="40" t="n">
        <v>4.27844</v>
      </c>
      <c r="O402" s="37" t="n"/>
      <c r="P402" s="37" t="n"/>
      <c r="Q402" s="37" t="n"/>
      <c r="R402" s="40" t="n">
        <v>8</v>
      </c>
      <c r="S402" s="40" t="n">
        <v>8</v>
      </c>
      <c r="T402" s="40" t="n">
        <v>8</v>
      </c>
      <c r="U402" s="40" t="n">
        <v>5.90724</v>
      </c>
      <c r="V402" s="40" t="n">
        <v>5.33333</v>
      </c>
      <c r="W402" s="37" t="n"/>
      <c r="X402" s="37" t="n"/>
      <c r="Y402" s="40" t="n">
        <v>5.33333</v>
      </c>
      <c r="Z402" s="40" t="n">
        <v>5.33333</v>
      </c>
      <c r="AA402" s="40" t="n">
        <v>5.33333</v>
      </c>
      <c r="AB402" s="40" t="n">
        <v>8</v>
      </c>
      <c r="AC402" s="40" t="n">
        <v>4.92308</v>
      </c>
      <c r="AD402" s="37" t="n"/>
      <c r="AE402" s="37" t="n"/>
      <c r="AF402" s="40" t="n">
        <v>5.30387</v>
      </c>
      <c r="AG402" s="40" t="n">
        <v>5.33333</v>
      </c>
      <c r="AH402" s="40" t="n">
        <v>2.06667</v>
      </c>
      <c r="AI402" s="37" t="n"/>
      <c r="AJ402" s="37" t="n"/>
      <c r="AK402" s="37" t="n"/>
      <c r="AL402" s="37" t="n"/>
      <c r="AM402" s="38">
        <f>COUNT(H402:AL402)</f>
        <v/>
      </c>
      <c r="AN402" s="37" t="n"/>
      <c r="AO402" s="37" t="n"/>
      <c r="AP402" s="37" t="n"/>
      <c r="AQ402" s="37" t="n"/>
      <c r="AR402" s="37" t="n"/>
      <c r="AS402" s="37" t="n"/>
      <c r="AT402" s="38">
        <f>SUM(H402:AL402)</f>
        <v/>
      </c>
      <c r="AU402" s="37" t="n"/>
      <c r="AV402" s="38">
        <f>SUM(I402,J402,O402,P402,Q402,W402,X402,AD402,AE402,AK402,AL402)</f>
        <v/>
      </c>
      <c r="AW402" s="37" t="n"/>
    </row>
    <row r="403" spans="1:49" ht="15.75" customHeight="1" s="55">
      <c r="A403" s="37" t="n">
        <v>397</v>
      </c>
      <c r="B403" s="37" t="s">
        <v>225</v>
      </c>
      <c r="C403" s="37" t="s">
        <v>193</v>
      </c>
      <c r="D403" s="37" t="s">
        <v>226</v>
      </c>
      <c r="E403" s="37" t="s">
        <v>169</v>
      </c>
      <c r="F403" s="37" t="s">
        <v>32</v>
      </c>
      <c r="G403" s="37" t="n"/>
      <c r="H403" s="37" t="n"/>
      <c r="I403" s="37" t="n"/>
      <c r="J403" s="37" t="n"/>
      <c r="K403" s="40" t="n">
        <v>0.4898</v>
      </c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  <c r="Z403" s="37" t="n"/>
      <c r="AA403" s="37" t="n"/>
      <c r="AB403" s="37" t="n"/>
      <c r="AC403" s="37" t="n"/>
      <c r="AD403" s="37" t="n"/>
      <c r="AE403" s="37" t="n"/>
      <c r="AF403" s="37" t="n"/>
      <c r="AG403" s="37" t="n"/>
      <c r="AH403" s="37" t="n"/>
      <c r="AI403" s="37" t="n"/>
      <c r="AJ403" s="37" t="n"/>
      <c r="AK403" s="37" t="n"/>
      <c r="AL403" s="37" t="n"/>
      <c r="AM403" s="38">
        <f>COUNT(H403:AL403)</f>
        <v/>
      </c>
      <c r="AN403" s="37" t="n"/>
      <c r="AO403" s="37" t="n"/>
      <c r="AP403" s="37" t="n"/>
      <c r="AQ403" s="37" t="n"/>
      <c r="AR403" s="37" t="n"/>
      <c r="AS403" s="37" t="n"/>
      <c r="AT403" s="38">
        <f>SUM(H403:AL403)</f>
        <v/>
      </c>
      <c r="AU403" s="37" t="n"/>
      <c r="AV403" s="38">
        <f>SUM(I403,J403,O403,P403,Q403,W403,X403,AD403,AE403,AK403,AL403)</f>
        <v/>
      </c>
      <c r="AW403" s="37" t="n"/>
    </row>
    <row r="404" spans="1:49" ht="15.75" customHeight="1" s="55">
      <c r="A404" s="37" t="n">
        <v>398</v>
      </c>
      <c r="B404" s="37" t="s">
        <v>225</v>
      </c>
      <c r="C404" s="37" t="s">
        <v>193</v>
      </c>
      <c r="D404" s="37" t="s">
        <v>226</v>
      </c>
      <c r="E404" s="37" t="s">
        <v>65</v>
      </c>
      <c r="F404" s="37" t="s">
        <v>32</v>
      </c>
      <c r="G404" s="37" t="n"/>
      <c r="H404" s="37" t="n"/>
      <c r="I404" s="37" t="n"/>
      <c r="J404" s="37" t="n"/>
      <c r="K404" s="37" t="n"/>
      <c r="L404" s="37" t="n"/>
      <c r="M404" s="37" t="n"/>
      <c r="N404" s="40" t="n">
        <v>2.72156</v>
      </c>
      <c r="O404" s="37" t="n"/>
      <c r="P404" s="37" t="n"/>
      <c r="Q404" s="37" t="n"/>
      <c r="R404" s="40" t="n"/>
      <c r="S404" s="37" t="n"/>
      <c r="T404" s="37" t="n"/>
      <c r="U404" s="37" t="n"/>
      <c r="V404" s="37" t="n"/>
      <c r="W404" s="37" t="n"/>
      <c r="X404" s="37" t="n"/>
      <c r="Y404" s="37" t="n"/>
      <c r="Z404" s="37" t="n"/>
      <c r="AA404" s="37" t="n"/>
      <c r="AB404" s="37" t="n"/>
      <c r="AC404" s="37" t="n"/>
      <c r="AD404" s="37" t="n"/>
      <c r="AE404" s="37" t="n"/>
      <c r="AF404" s="40" t="n">
        <v>0.0442</v>
      </c>
      <c r="AG404" s="37" t="n"/>
      <c r="AH404" s="37" t="n"/>
      <c r="AI404" s="37" t="n"/>
      <c r="AJ404" s="37" t="n"/>
      <c r="AK404" s="37" t="n"/>
      <c r="AL404" s="37" t="n"/>
      <c r="AM404" s="38">
        <f>COUNT(H404:AL404)</f>
        <v/>
      </c>
      <c r="AN404" s="37" t="n"/>
      <c r="AO404" s="37" t="n"/>
      <c r="AP404" s="37" t="n"/>
      <c r="AQ404" s="37" t="n"/>
      <c r="AR404" s="37" t="n"/>
      <c r="AS404" s="37" t="n"/>
      <c r="AT404" s="38">
        <f>SUM(H404:AL404)</f>
        <v/>
      </c>
      <c r="AU404" s="37" t="n"/>
      <c r="AV404" s="38">
        <f>SUM(I404,J404,O404,P404,Q404,W404,X404,AD404,AE404,AK404,AL404)</f>
        <v/>
      </c>
      <c r="AW404" s="37" t="n"/>
    </row>
    <row r="405" spans="1:49" ht="15.75" customHeight="1" s="55">
      <c r="A405" s="37" t="n">
        <v>399</v>
      </c>
      <c r="B405" s="37" t="s">
        <v>225</v>
      </c>
      <c r="C405" s="37" t="s">
        <v>193</v>
      </c>
      <c r="D405" s="37" t="s">
        <v>226</v>
      </c>
      <c r="E405" s="37" t="s">
        <v>69</v>
      </c>
      <c r="F405" s="37" t="s">
        <v>32</v>
      </c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40" t="n">
        <v>2.09276</v>
      </c>
      <c r="V405" s="40" t="n">
        <v>2.66667</v>
      </c>
      <c r="W405" s="37" t="n"/>
      <c r="X405" s="37" t="n"/>
      <c r="Y405" s="40" t="n">
        <v>2.66667</v>
      </c>
      <c r="Z405" s="40" t="n">
        <v>2.66667</v>
      </c>
      <c r="AA405" s="40" t="n">
        <v>2.66667</v>
      </c>
      <c r="AB405" s="40" t="n"/>
      <c r="AC405" s="37" t="n"/>
      <c r="AD405" s="37" t="n"/>
      <c r="AE405" s="37" t="n"/>
      <c r="AF405" s="37" t="n"/>
      <c r="AG405" s="37" t="n"/>
      <c r="AH405" s="37" t="n"/>
      <c r="AI405" s="37" t="n"/>
      <c r="AJ405" s="37" t="n"/>
      <c r="AK405" s="37" t="n"/>
      <c r="AL405" s="37" t="n"/>
      <c r="AM405" s="38">
        <f>COUNT(H405:AL405)</f>
        <v/>
      </c>
      <c r="AN405" s="37" t="n"/>
      <c r="AO405" s="37" t="n"/>
      <c r="AP405" s="37" t="n"/>
      <c r="AQ405" s="37" t="n"/>
      <c r="AR405" s="37" t="n"/>
      <c r="AS405" s="37" t="n"/>
      <c r="AT405" s="38">
        <f>SUM(H405:AL405)</f>
        <v/>
      </c>
      <c r="AU405" s="37" t="n"/>
      <c r="AV405" s="38">
        <f>SUM(I405,J405,O405,P405,Q405,W405,X405,AD405,AE405,AK405,AL405)</f>
        <v/>
      </c>
      <c r="AW405" s="37" t="n"/>
    </row>
    <row r="406" spans="1:49" ht="15.75" customHeight="1" s="55">
      <c r="A406" s="37" t="n">
        <v>400</v>
      </c>
      <c r="B406" s="37" t="s">
        <v>225</v>
      </c>
      <c r="C406" s="37" t="s">
        <v>193</v>
      </c>
      <c r="D406" s="37" t="s">
        <v>226</v>
      </c>
      <c r="E406" s="37" t="s">
        <v>135</v>
      </c>
      <c r="F406" s="37" t="s">
        <v>32</v>
      </c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  <c r="Z406" s="37" t="n"/>
      <c r="AA406" s="37" t="n"/>
      <c r="AB406" s="37" t="n"/>
      <c r="AC406" s="40" t="n">
        <v>3.07692</v>
      </c>
      <c r="AD406" s="37" t="n"/>
      <c r="AE406" s="37" t="n"/>
      <c r="AF406" s="40" t="n">
        <v>2.65193</v>
      </c>
      <c r="AG406" s="40" t="n">
        <v>2.66667</v>
      </c>
      <c r="AH406" s="40" t="n"/>
      <c r="AI406" s="37" t="n"/>
      <c r="AJ406" s="37" t="n"/>
      <c r="AK406" s="37" t="n"/>
      <c r="AL406" s="37" t="n"/>
      <c r="AM406" s="38">
        <f>COUNT(H406:AL406)</f>
        <v/>
      </c>
      <c r="AN406" s="37" t="n"/>
      <c r="AO406" s="37" t="n"/>
      <c r="AP406" s="37" t="n"/>
      <c r="AQ406" s="37" t="n"/>
      <c r="AR406" s="37" t="n"/>
      <c r="AS406" s="37" t="n"/>
      <c r="AT406" s="38">
        <f>SUM(H406:AL406)</f>
        <v/>
      </c>
      <c r="AU406" s="37" t="n"/>
      <c r="AV406" s="38">
        <f>SUM(I406,J406,O406,P406,Q406,W406,X406,AD406,AE406,AK406,AL406)</f>
        <v/>
      </c>
      <c r="AW406" s="37" t="n"/>
    </row>
    <row r="407" spans="1:49" ht="15.75" customHeight="1" s="55">
      <c r="A407" s="37" t="n">
        <v>401</v>
      </c>
      <c r="B407" s="37" t="s">
        <v>225</v>
      </c>
      <c r="C407" s="37" t="s">
        <v>193</v>
      </c>
      <c r="D407" s="37" t="s">
        <v>226</v>
      </c>
      <c r="E407" s="37" t="s">
        <v>168</v>
      </c>
      <c r="F407" s="37" t="s">
        <v>32</v>
      </c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  <c r="Z407" s="37" t="n"/>
      <c r="AA407" s="37" t="n"/>
      <c r="AB407" s="37" t="n"/>
      <c r="AC407" s="37" t="n"/>
      <c r="AD407" s="37" t="n"/>
      <c r="AE407" s="37" t="n"/>
      <c r="AF407" s="40" t="n"/>
      <c r="AG407" s="37" t="n"/>
      <c r="AH407" s="37" t="n"/>
      <c r="AI407" s="37" t="n"/>
      <c r="AJ407" s="37" t="n"/>
      <c r="AK407" s="37" t="n"/>
      <c r="AL407" s="37" t="n"/>
      <c r="AM407" s="38">
        <f>COUNT(H407:AL407)</f>
        <v/>
      </c>
      <c r="AN407" s="37" t="n"/>
      <c r="AO407" s="37" t="n"/>
      <c r="AP407" s="37" t="n"/>
      <c r="AQ407" s="37" t="n"/>
      <c r="AR407" s="37" t="n"/>
      <c r="AS407" s="37" t="n"/>
      <c r="AT407" s="38">
        <f>SUM(H407:AL407)</f>
        <v/>
      </c>
      <c r="AU407" s="37" t="n"/>
      <c r="AV407" s="38">
        <f>SUM(I407,J407,O407,P407,Q407,W407,X407,AD407,AE407,AK407,AL407)</f>
        <v/>
      </c>
      <c r="AW407" s="37" t="n"/>
    </row>
    <row r="408" spans="1:49">
      <c r="A408" s="39" t="n">
        <v>402</v>
      </c>
      <c r="B408" s="39" t="s">
        <v>225</v>
      </c>
      <c r="C408" s="39" t="s">
        <v>193</v>
      </c>
      <c r="D408" s="39" t="s">
        <v>226</v>
      </c>
      <c r="E408" s="39" t="s">
        <v>33</v>
      </c>
      <c r="F408" s="39" t="n"/>
      <c r="G408" s="39" t="n"/>
      <c r="H408" s="39" t="n">
        <v>8</v>
      </c>
      <c r="I408" s="39" t="n">
        <v>0</v>
      </c>
      <c r="J408" s="39" t="n">
        <v>0</v>
      </c>
      <c r="K408" s="39" t="n">
        <v>8</v>
      </c>
      <c r="L408" s="39" t="n">
        <v>8</v>
      </c>
      <c r="M408" s="39" t="n">
        <v>8</v>
      </c>
      <c r="N408" s="39" t="n">
        <v>7</v>
      </c>
      <c r="O408" s="39" t="n">
        <v>0</v>
      </c>
      <c r="P408" s="39" t="n">
        <v>0</v>
      </c>
      <c r="Q408" s="39" t="n">
        <v>0</v>
      </c>
      <c r="R408" s="39" t="n">
        <v>8</v>
      </c>
      <c r="S408" s="39" t="n">
        <v>8</v>
      </c>
      <c r="T408" s="39" t="n">
        <v>8</v>
      </c>
      <c r="U408" s="39" t="n">
        <v>8</v>
      </c>
      <c r="V408" s="39" t="n">
        <v>8</v>
      </c>
      <c r="W408" s="39" t="n">
        <v>0</v>
      </c>
      <c r="X408" s="39" t="n">
        <v>0</v>
      </c>
      <c r="Y408" s="39" t="n">
        <v>8</v>
      </c>
      <c r="Z408" s="39" t="n">
        <v>8</v>
      </c>
      <c r="AA408" s="39" t="n">
        <v>8</v>
      </c>
      <c r="AB408" s="39" t="n">
        <v>8</v>
      </c>
      <c r="AC408" s="39" t="n">
        <v>8</v>
      </c>
      <c r="AD408" s="39" t="n">
        <v>0</v>
      </c>
      <c r="AE408" s="39" t="n">
        <v>0</v>
      </c>
      <c r="AF408" s="39" t="n">
        <v>8</v>
      </c>
      <c r="AG408" s="39" t="n">
        <v>8</v>
      </c>
      <c r="AH408" s="39" t="n">
        <v>8</v>
      </c>
      <c r="AI408" s="39" t="n">
        <v>8</v>
      </c>
      <c r="AJ408" s="39" t="n">
        <v>8</v>
      </c>
      <c r="AK408" s="39" t="n">
        <v>0</v>
      </c>
      <c r="AL408" s="39" t="n">
        <v>0</v>
      </c>
      <c r="AM408" s="39">
        <f>COUNT(IF(SUM(H402,H401,H400)&gt;0,1,"FALSE"),IF(SUM(I400,I402)&gt;0,1,"FALSE"),IF(SUM(J402,J400)&gt;0,1,"FALSE"),IF(SUM(K400,K402,K403)&gt;0,1,"FALSE"),IF(SUM(L402,L400)&gt;0,1,"FALSE"),IF(SUM(M402,M400)&gt;0,1,"FALSE"),IF(SUM(N400,N402,N404)&gt;0,1,"FALSE"),IF(SUM(O402,O404,O400)&gt;0,1,"FALSE"),IF(SUM(P400,P404,P402)&gt;0,1,"FALSE"),IF(SUM(Q402,Q404,Q400)&gt;0,1,"FALSE"),IF(SUM(R400,R404,R402)&gt;0,1,"FALSE"),IF(SUM(S400,S402)&gt;0,1,"FALSE"),IF(SUM(T402,T400)&gt;0,1,"FALSE"),IF(SUM(U405,U400,U402)&gt;0,1,"FALSE"),IF(SUM(V400,V405,V402)&gt;0,1,"FALSE"),IF(SUM(W405,W400,W402)&gt;0,1,"FALSE"),IF(SUM(X402,X405,X400)&gt;0,1,"FALSE"),IF(SUM(Y400,Y405,Y402)&gt;0,1,"FALSE"),IF(SUM(Z405,Z402,Z400)&gt;0,1,"FALSE"),IF(SUM(AA400,AA402,AA405)&gt;0,1,"FALSE"),IF(SUM(AB405,AB402,AB400)&gt;0,1,"FALSE"),IF(SUM(AC402,AC400,AC406)&gt;0,1,"FALSE"),IF(SUM(AD400,AD406,AD402)&gt;0,1,"FALSE"),IF(SUM(AE400,AE406,AE402)&gt;0,1,"FALSE"),IF(SUM(AF407,AF400,AF404,AF406,AF402)&gt;0,1,"FALSE"),IF(SUM(AG406,AG400,AG402)&gt;0,1,"FALSE"),IF(SUM(AH402,AH400,AH406)&gt;0,1,"FALSE"),IF(SUM(AI400)&gt;0,1,"FALSE"),IF(SUM(AJ400)&gt;0,1,"FALSE"),IF(SUM(AK400)&gt;0,1,"FALSE"),IF(SUM(AL400)&gt;0,1,"FALSE"))</f>
        <v/>
      </c>
      <c r="AN408" s="39" t="n"/>
      <c r="AO408" s="39">
        <f>MAX(AO400:AO407)</f>
        <v/>
      </c>
      <c r="AP408" s="39">
        <f>MAX(AP400:AP407)</f>
        <v/>
      </c>
      <c r="AQ408" s="39">
        <f>MAX(AQ400:AQ407)</f>
        <v/>
      </c>
      <c r="AR408" s="39">
        <f>MAX(AR400:AR407)</f>
        <v/>
      </c>
      <c r="AS408" s="39">
        <f>SUM(AS400:AS407)</f>
        <v/>
      </c>
      <c r="AT408" s="39">
        <f>SUM(AT400:AT407)</f>
        <v/>
      </c>
      <c r="AU408" s="39">
        <f>SUM(AU400:AU407)</f>
        <v/>
      </c>
      <c r="AV408" s="39">
        <f>SUM(AV400:AV407)</f>
        <v/>
      </c>
      <c r="AW408" s="39">
        <f>SUM(AW400:AW407)</f>
        <v/>
      </c>
    </row>
    <row r="409" spans="1:49">
      <c r="A409" s="37" t="n">
        <v>403</v>
      </c>
      <c r="B409" s="37" t="s">
        <v>227</v>
      </c>
      <c r="C409" s="37" t="s">
        <v>228</v>
      </c>
      <c r="D409" s="37" t="s">
        <v>229</v>
      </c>
      <c r="E409" s="37" t="s">
        <v>43</v>
      </c>
      <c r="F409" s="37" t="s">
        <v>32</v>
      </c>
      <c r="G409" s="37" t="n"/>
      <c r="H409" s="37" t="n">
        <v>8</v>
      </c>
      <c r="I409" s="37" t="s">
        <v>7</v>
      </c>
      <c r="J409" s="37" t="s">
        <v>7</v>
      </c>
      <c r="K409" s="37" t="n">
        <v>8</v>
      </c>
      <c r="L409" s="37" t="n">
        <v>8</v>
      </c>
      <c r="M409" s="37" t="n">
        <v>8</v>
      </c>
      <c r="N409" s="37" t="n">
        <v>7</v>
      </c>
      <c r="O409" s="37" t="s">
        <v>7</v>
      </c>
      <c r="P409" s="37" t="s">
        <v>7</v>
      </c>
      <c r="Q409" s="37" t="s">
        <v>7</v>
      </c>
      <c r="R409" s="37" t="n">
        <v>8</v>
      </c>
      <c r="S409" s="37" t="n">
        <v>8</v>
      </c>
      <c r="T409" s="37" t="n">
        <v>8</v>
      </c>
      <c r="U409" s="37" t="n">
        <v>8</v>
      </c>
      <c r="V409" s="37" t="n">
        <v>8</v>
      </c>
      <c r="W409" s="37" t="s">
        <v>7</v>
      </c>
      <c r="X409" s="37" t="s">
        <v>7</v>
      </c>
      <c r="Y409" s="37" t="n">
        <v>8</v>
      </c>
      <c r="Z409" s="37" t="n">
        <v>8</v>
      </c>
      <c r="AA409" s="37" t="n">
        <v>8</v>
      </c>
      <c r="AB409" s="37" t="n">
        <v>8</v>
      </c>
      <c r="AC409" s="37" t="n">
        <v>8</v>
      </c>
      <c r="AD409" s="37" t="s">
        <v>7</v>
      </c>
      <c r="AE409" s="37" t="s">
        <v>7</v>
      </c>
      <c r="AF409" s="37" t="n">
        <v>8</v>
      </c>
      <c r="AG409" s="37" t="n">
        <v>8</v>
      </c>
      <c r="AH409" s="37" t="n">
        <v>8</v>
      </c>
      <c r="AI409" s="37" t="n">
        <v>8</v>
      </c>
      <c r="AJ409" s="37" t="n">
        <v>8</v>
      </c>
      <c r="AK409" s="37" t="s">
        <v>7</v>
      </c>
      <c r="AL409" s="37" t="s">
        <v>7</v>
      </c>
      <c r="AM409" s="38">
        <f>COUNT(H409:AL409)</f>
        <v/>
      </c>
      <c r="AN409" s="37" t="n"/>
      <c r="AO409" s="38">
        <f>COUNTIF(H409:AL409,"О")</f>
        <v/>
      </c>
      <c r="AP409" s="38">
        <f>COUNTIF(H409:AL409,"От")</f>
        <v/>
      </c>
      <c r="AQ409" s="38">
        <f>COUNTIF(H409:AL409,"Б")</f>
        <v/>
      </c>
      <c r="AR409" s="38">
        <f>COUNTIF(H409:AL409,"Н")</f>
        <v/>
      </c>
      <c r="AS409" s="37" t="n"/>
      <c r="AT409" s="38">
        <f>SUM(H409:AL409)</f>
        <v/>
      </c>
      <c r="AU409" s="37" t="n"/>
      <c r="AV409" s="38">
        <f>SUM(I409,J409,O409,P409,Q409,W409,X409,AD409,AE409,AK409,AL409)</f>
        <v/>
      </c>
      <c r="AW409" s="37" t="n"/>
    </row>
    <row r="410" spans="1:49">
      <c r="A410" s="39" t="n">
        <v>404</v>
      </c>
      <c r="B410" s="39" t="s">
        <v>227</v>
      </c>
      <c r="C410" s="39" t="s">
        <v>228</v>
      </c>
      <c r="D410" s="39" t="s">
        <v>229</v>
      </c>
      <c r="E410" s="39" t="s">
        <v>33</v>
      </c>
      <c r="F410" s="39" t="n"/>
      <c r="G410" s="39" t="n"/>
      <c r="H410" s="39" t="n">
        <v>8</v>
      </c>
      <c r="I410" s="39" t="n">
        <v>0</v>
      </c>
      <c r="J410" s="39" t="n">
        <v>0</v>
      </c>
      <c r="K410" s="39" t="n">
        <v>8</v>
      </c>
      <c r="L410" s="39" t="n">
        <v>8</v>
      </c>
      <c r="M410" s="39" t="n">
        <v>8</v>
      </c>
      <c r="N410" s="39" t="n">
        <v>7</v>
      </c>
      <c r="O410" s="39" t="n">
        <v>0</v>
      </c>
      <c r="P410" s="39" t="n">
        <v>0</v>
      </c>
      <c r="Q410" s="39" t="n">
        <v>0</v>
      </c>
      <c r="R410" s="39" t="n">
        <v>8</v>
      </c>
      <c r="S410" s="39" t="n">
        <v>8</v>
      </c>
      <c r="T410" s="39" t="n">
        <v>8</v>
      </c>
      <c r="U410" s="39" t="n">
        <v>8</v>
      </c>
      <c r="V410" s="39" t="n">
        <v>8</v>
      </c>
      <c r="W410" s="39" t="n">
        <v>0</v>
      </c>
      <c r="X410" s="39" t="n">
        <v>0</v>
      </c>
      <c r="Y410" s="39" t="n">
        <v>8</v>
      </c>
      <c r="Z410" s="39" t="n">
        <v>8</v>
      </c>
      <c r="AA410" s="39" t="n">
        <v>8</v>
      </c>
      <c r="AB410" s="39" t="n">
        <v>8</v>
      </c>
      <c r="AC410" s="39" t="n">
        <v>8</v>
      </c>
      <c r="AD410" s="39" t="n">
        <v>0</v>
      </c>
      <c r="AE410" s="39" t="n">
        <v>0</v>
      </c>
      <c r="AF410" s="39" t="n">
        <v>8</v>
      </c>
      <c r="AG410" s="39" t="n">
        <v>8</v>
      </c>
      <c r="AH410" s="39" t="n">
        <v>8</v>
      </c>
      <c r="AI410" s="39" t="n">
        <v>8</v>
      </c>
      <c r="AJ410" s="39" t="n">
        <v>8</v>
      </c>
      <c r="AK410" s="39" t="n">
        <v>0</v>
      </c>
      <c r="AL410" s="39" t="n">
        <v>0</v>
      </c>
      <c r="AM410" s="39">
        <f>COUNT(IF(SUM(H409)&gt;0,1,"FALSE"),IF(SUM(I409)&gt;0,1,"FALSE"),IF(SUM(J409)&gt;0,1,"FALSE"),IF(SUM(K409)&gt;0,1,"FALSE"),IF(SUM(L409)&gt;0,1,"FALSE"),IF(SUM(M409)&gt;0,1,"FALSE"),IF(SUM(N409)&gt;0,1,"FALSE"),IF(SUM(O409)&gt;0,1,"FALSE"),IF(SUM(P409)&gt;0,1,"FALSE"),IF(SUM(Q409)&gt;0,1,"FALSE"),IF(SUM(R409)&gt;0,1,"FALSE"),IF(SUM(S409)&gt;0,1,"FALSE"),IF(SUM(T409)&gt;0,1,"FALSE"),IF(SUM(U409)&gt;0,1,"FALSE"),IF(SUM(V409)&gt;0,1,"FALSE"),IF(SUM(W409)&gt;0,1,"FALSE"),IF(SUM(X409)&gt;0,1,"FALSE"),IF(SUM(Y409)&gt;0,1,"FALSE"),IF(SUM(Z409)&gt;0,1,"FALSE"),IF(SUM(AA409)&gt;0,1,"FALSE"),IF(SUM(AB409)&gt;0,1,"FALSE"),IF(SUM(AC409)&gt;0,1,"FALSE"),IF(SUM(AD409)&gt;0,1,"FALSE"),IF(SUM(AE409)&gt;0,1,"FALSE"),IF(SUM(AF409)&gt;0,1,"FALSE"),IF(SUM(AG409)&gt;0,1,"FALSE"),IF(SUM(AH409)&gt;0,1,"FALSE"),IF(SUM(AI409)&gt;0,1,"FALSE"),IF(SUM(AJ409)&gt;0,1,"FALSE"),IF(SUM(AK409)&gt;0,1,"FALSE"),IF(SUM(AL409)&gt;0,1,"FALSE"))</f>
        <v/>
      </c>
      <c r="AN410" s="39" t="n"/>
      <c r="AO410" s="39">
        <f>MAX(AO409:AO409)</f>
        <v/>
      </c>
      <c r="AP410" s="39">
        <f>MAX(AP409:AP409)</f>
        <v/>
      </c>
      <c r="AQ410" s="39">
        <f>MAX(AQ409:AQ409)</f>
        <v/>
      </c>
      <c r="AR410" s="39">
        <f>MAX(AR409:AR409)</f>
        <v/>
      </c>
      <c r="AS410" s="39">
        <f>SUM(AS409:AS409)</f>
        <v/>
      </c>
      <c r="AT410" s="39">
        <f>SUM(AT409:AT409)</f>
        <v/>
      </c>
      <c r="AU410" s="39">
        <f>SUM(AU409:AU409)</f>
        <v/>
      </c>
      <c r="AV410" s="39">
        <f>SUM(AV409:AV409)</f>
        <v/>
      </c>
      <c r="AW410" s="39">
        <f>SUM(AW409:AW409)</f>
        <v/>
      </c>
    </row>
    <row r="411" spans="1:49">
      <c r="A411" s="37" t="n">
        <v>405</v>
      </c>
      <c r="B411" s="37" t="s">
        <v>230</v>
      </c>
      <c r="C411" s="37" t="s">
        <v>228</v>
      </c>
      <c r="D411" s="37" t="s">
        <v>229</v>
      </c>
      <c r="E411" s="37" t="s">
        <v>43</v>
      </c>
      <c r="F411" s="37" t="s">
        <v>32</v>
      </c>
      <c r="G411" s="37" t="n"/>
      <c r="H411" s="37" t="n">
        <v>8</v>
      </c>
      <c r="I411" s="37" t="s">
        <v>7</v>
      </c>
      <c r="J411" s="37" t="s">
        <v>7</v>
      </c>
      <c r="K411" s="37" t="n">
        <v>8</v>
      </c>
      <c r="L411" s="37" t="n">
        <v>8</v>
      </c>
      <c r="M411" s="37" t="n">
        <v>8</v>
      </c>
      <c r="N411" s="37" t="n">
        <v>7</v>
      </c>
      <c r="O411" s="37" t="s">
        <v>7</v>
      </c>
      <c r="P411" s="37" t="s">
        <v>7</v>
      </c>
      <c r="Q411" s="37" t="s">
        <v>7</v>
      </c>
      <c r="R411" s="37" t="n">
        <v>8</v>
      </c>
      <c r="S411" s="37" t="n">
        <v>8</v>
      </c>
      <c r="T411" s="37" t="n">
        <v>8</v>
      </c>
      <c r="U411" s="37" t="n">
        <v>8</v>
      </c>
      <c r="V411" s="37" t="n">
        <v>8</v>
      </c>
      <c r="W411" s="37" t="s">
        <v>7</v>
      </c>
      <c r="X411" s="37" t="s">
        <v>7</v>
      </c>
      <c r="Y411" s="37" t="n">
        <v>8</v>
      </c>
      <c r="Z411" s="37" t="n">
        <v>8</v>
      </c>
      <c r="AA411" s="37" t="n">
        <v>8</v>
      </c>
      <c r="AB411" s="37" t="n">
        <v>8</v>
      </c>
      <c r="AC411" s="37" t="n">
        <v>8</v>
      </c>
      <c r="AD411" s="37" t="s">
        <v>7</v>
      </c>
      <c r="AE411" s="37" t="s">
        <v>7</v>
      </c>
      <c r="AF411" s="37" t="n">
        <v>8</v>
      </c>
      <c r="AG411" s="37" t="n">
        <v>8</v>
      </c>
      <c r="AH411" s="37" t="n">
        <v>8</v>
      </c>
      <c r="AI411" s="37" t="n">
        <v>8</v>
      </c>
      <c r="AJ411" s="37" t="n">
        <v>8</v>
      </c>
      <c r="AK411" s="37" t="s">
        <v>7</v>
      </c>
      <c r="AL411" s="37" t="s">
        <v>7</v>
      </c>
      <c r="AM411" s="38">
        <f>COUNT(H411:AL411)</f>
        <v/>
      </c>
      <c r="AN411" s="37" t="n"/>
      <c r="AO411" s="38">
        <f>COUNTIF(H411:AL411,"О")</f>
        <v/>
      </c>
      <c r="AP411" s="38">
        <f>COUNTIF(H411:AL411,"От")</f>
        <v/>
      </c>
      <c r="AQ411" s="38">
        <f>COUNTIF(H411:AL411,"Б")</f>
        <v/>
      </c>
      <c r="AR411" s="38">
        <f>COUNTIF(H411:AL411,"Н")</f>
        <v/>
      </c>
      <c r="AS411" s="37" t="n"/>
      <c r="AT411" s="38">
        <f>SUM(H411:AL411)</f>
        <v/>
      </c>
      <c r="AU411" s="37" t="n"/>
      <c r="AV411" s="38">
        <f>SUM(I411,J411,O411,P411,Q411,W411,X411,AD411,AE411,AK411,AL411)</f>
        <v/>
      </c>
      <c r="AW411" s="37" t="n"/>
    </row>
    <row r="412" spans="1:49">
      <c r="A412" s="39" t="n">
        <v>406</v>
      </c>
      <c r="B412" s="39" t="s">
        <v>230</v>
      </c>
      <c r="C412" s="39" t="s">
        <v>228</v>
      </c>
      <c r="D412" s="39" t="s">
        <v>229</v>
      </c>
      <c r="E412" s="39" t="s">
        <v>33</v>
      </c>
      <c r="F412" s="39" t="n"/>
      <c r="G412" s="39" t="n"/>
      <c r="H412" s="39" t="n">
        <v>8</v>
      </c>
      <c r="I412" s="39" t="n">
        <v>0</v>
      </c>
      <c r="J412" s="39" t="n">
        <v>0</v>
      </c>
      <c r="K412" s="39" t="n">
        <v>8</v>
      </c>
      <c r="L412" s="39" t="n">
        <v>8</v>
      </c>
      <c r="M412" s="39" t="n">
        <v>8</v>
      </c>
      <c r="N412" s="39" t="n">
        <v>7</v>
      </c>
      <c r="O412" s="39" t="n">
        <v>0</v>
      </c>
      <c r="P412" s="39" t="n">
        <v>0</v>
      </c>
      <c r="Q412" s="39" t="n">
        <v>0</v>
      </c>
      <c r="R412" s="39" t="n">
        <v>8</v>
      </c>
      <c r="S412" s="39" t="n">
        <v>8</v>
      </c>
      <c r="T412" s="39" t="n">
        <v>8</v>
      </c>
      <c r="U412" s="39" t="n">
        <v>8</v>
      </c>
      <c r="V412" s="39" t="n">
        <v>8</v>
      </c>
      <c r="W412" s="39" t="n">
        <v>0</v>
      </c>
      <c r="X412" s="39" t="n">
        <v>0</v>
      </c>
      <c r="Y412" s="39" t="n">
        <v>8</v>
      </c>
      <c r="Z412" s="39" t="n">
        <v>8</v>
      </c>
      <c r="AA412" s="39" t="n">
        <v>8</v>
      </c>
      <c r="AB412" s="39" t="n">
        <v>8</v>
      </c>
      <c r="AC412" s="39" t="n">
        <v>8</v>
      </c>
      <c r="AD412" s="39" t="n">
        <v>0</v>
      </c>
      <c r="AE412" s="39" t="n">
        <v>0</v>
      </c>
      <c r="AF412" s="39" t="n">
        <v>8</v>
      </c>
      <c r="AG412" s="39" t="n">
        <v>8</v>
      </c>
      <c r="AH412" s="39" t="n">
        <v>8</v>
      </c>
      <c r="AI412" s="39" t="n">
        <v>8</v>
      </c>
      <c r="AJ412" s="39" t="n">
        <v>8</v>
      </c>
      <c r="AK412" s="39" t="n">
        <v>0</v>
      </c>
      <c r="AL412" s="39" t="n">
        <v>0</v>
      </c>
      <c r="AM412" s="39">
        <f>COUNT(IF(SUM(H411)&gt;0,1,"FALSE"),IF(SUM(I411)&gt;0,1,"FALSE"),IF(SUM(J411)&gt;0,1,"FALSE"),IF(SUM(K411)&gt;0,1,"FALSE"),IF(SUM(L411)&gt;0,1,"FALSE"),IF(SUM(M411)&gt;0,1,"FALSE"),IF(SUM(N411)&gt;0,1,"FALSE"),IF(SUM(O411)&gt;0,1,"FALSE"),IF(SUM(P411)&gt;0,1,"FALSE"),IF(SUM(Q411)&gt;0,1,"FALSE"),IF(SUM(R411)&gt;0,1,"FALSE"),IF(SUM(S411)&gt;0,1,"FALSE"),IF(SUM(T411)&gt;0,1,"FALSE"),IF(SUM(U411)&gt;0,1,"FALSE"),IF(SUM(V411)&gt;0,1,"FALSE"),IF(SUM(W411)&gt;0,1,"FALSE"),IF(SUM(X411)&gt;0,1,"FALSE"),IF(SUM(Y411)&gt;0,1,"FALSE"),IF(SUM(Z411)&gt;0,1,"FALSE"),IF(SUM(AA411)&gt;0,1,"FALSE"),IF(SUM(AB411)&gt;0,1,"FALSE"),IF(SUM(AC411)&gt;0,1,"FALSE"),IF(SUM(AD411)&gt;0,1,"FALSE"),IF(SUM(AE411)&gt;0,1,"FALSE"),IF(SUM(AF411)&gt;0,1,"FALSE"),IF(SUM(AG411)&gt;0,1,"FALSE"),IF(SUM(AH411)&gt;0,1,"FALSE"),IF(SUM(AI411)&gt;0,1,"FALSE"),IF(SUM(AJ411)&gt;0,1,"FALSE"),IF(SUM(AK411)&gt;0,1,"FALSE"),IF(SUM(AL411)&gt;0,1,"FALSE"))</f>
        <v/>
      </c>
      <c r="AN412" s="39" t="n"/>
      <c r="AO412" s="39">
        <f>MAX(AO411:AO411)</f>
        <v/>
      </c>
      <c r="AP412" s="39">
        <f>MAX(AP411:AP411)</f>
        <v/>
      </c>
      <c r="AQ412" s="39">
        <f>MAX(AQ411:AQ411)</f>
        <v/>
      </c>
      <c r="AR412" s="39">
        <f>MAX(AR411:AR411)</f>
        <v/>
      </c>
      <c r="AS412" s="39">
        <f>SUM(AS411:AS411)</f>
        <v/>
      </c>
      <c r="AT412" s="39">
        <f>SUM(AT411:AT411)</f>
        <v/>
      </c>
      <c r="AU412" s="39">
        <f>SUM(AU411:AU411)</f>
        <v/>
      </c>
      <c r="AV412" s="39">
        <f>SUM(AV411:AV411)</f>
        <v/>
      </c>
      <c r="AW412" s="39">
        <f>SUM(AW411:AW411)</f>
        <v/>
      </c>
    </row>
    <row r="413" spans="1:49" ht="15.75" customHeight="1" s="55">
      <c r="A413" s="37" t="n">
        <v>407</v>
      </c>
      <c r="B413" s="37" t="s">
        <v>231</v>
      </c>
      <c r="C413" s="37" t="s">
        <v>228</v>
      </c>
      <c r="D413" s="37" t="s">
        <v>232</v>
      </c>
      <c r="E413" s="37" t="s">
        <v>43</v>
      </c>
      <c r="F413" s="37" t="s">
        <v>32</v>
      </c>
      <c r="G413" s="37" t="n"/>
      <c r="H413" s="37" t="n">
        <v>8</v>
      </c>
      <c r="I413" s="37" t="s">
        <v>7</v>
      </c>
      <c r="J413" s="37" t="s">
        <v>7</v>
      </c>
      <c r="K413" s="37" t="n">
        <v>8</v>
      </c>
      <c r="L413" s="37" t="n">
        <v>8</v>
      </c>
      <c r="M413" s="37" t="n">
        <v>8</v>
      </c>
      <c r="N413" s="37" t="n">
        <v>7</v>
      </c>
      <c r="O413" s="37" t="s">
        <v>7</v>
      </c>
      <c r="P413" s="37" t="s">
        <v>7</v>
      </c>
      <c r="Q413" s="37" t="s">
        <v>7</v>
      </c>
      <c r="R413" s="37" t="n">
        <v>8</v>
      </c>
      <c r="S413" s="37" t="n">
        <v>8</v>
      </c>
      <c r="T413" s="37" t="n">
        <v>8</v>
      </c>
      <c r="U413" s="37" t="n">
        <v>8</v>
      </c>
      <c r="V413" s="40" t="s">
        <v>0</v>
      </c>
      <c r="W413" s="40" t="s">
        <v>0</v>
      </c>
      <c r="X413" s="40" t="s">
        <v>0</v>
      </c>
      <c r="Y413" s="40" t="s">
        <v>0</v>
      </c>
      <c r="Z413" s="40" t="s">
        <v>0</v>
      </c>
      <c r="AA413" s="40" t="s">
        <v>0</v>
      </c>
      <c r="AB413" s="40" t="s">
        <v>0</v>
      </c>
      <c r="AC413" s="40" t="s">
        <v>0</v>
      </c>
      <c r="AD413" s="40" t="s">
        <v>0</v>
      </c>
      <c r="AE413" s="40" t="s">
        <v>0</v>
      </c>
      <c r="AF413" s="40" t="s">
        <v>0</v>
      </c>
      <c r="AG413" s="40" t="s">
        <v>0</v>
      </c>
      <c r="AH413" s="40" t="s">
        <v>0</v>
      </c>
      <c r="AI413" s="40" t="s">
        <v>0</v>
      </c>
      <c r="AJ413" s="40" t="s">
        <v>0</v>
      </c>
      <c r="AK413" s="40" t="s">
        <v>0</v>
      </c>
      <c r="AL413" s="40" t="s">
        <v>0</v>
      </c>
      <c r="AM413" s="38">
        <f>COUNT(H413:AL413)</f>
        <v/>
      </c>
      <c r="AN413" s="37" t="n"/>
      <c r="AO413" s="38">
        <f>COUNTIF(H413:AL413,"О")</f>
        <v/>
      </c>
      <c r="AP413" s="38">
        <f>COUNTIF(H413:AL413,"От")</f>
        <v/>
      </c>
      <c r="AQ413" s="38">
        <f>COUNTIF(H413:AL413,"Б")</f>
        <v/>
      </c>
      <c r="AR413" s="38">
        <f>COUNTIF(H413:AL413,"Н")</f>
        <v/>
      </c>
      <c r="AS413" s="37" t="n"/>
      <c r="AT413" s="38">
        <f>SUM(H413:AL413)</f>
        <v/>
      </c>
      <c r="AU413" s="37" t="n"/>
      <c r="AV413" s="38">
        <f>SUM(I413,J413,O413,P413,Q413,W413,X413,AD413,AE413,AK413,AL413)</f>
        <v/>
      </c>
      <c r="AW413" s="37" t="n"/>
    </row>
    <row r="414" spans="1:49">
      <c r="A414" s="39" t="n">
        <v>408</v>
      </c>
      <c r="B414" s="39" t="s">
        <v>231</v>
      </c>
      <c r="C414" s="39" t="s">
        <v>228</v>
      </c>
      <c r="D414" s="39" t="s">
        <v>232</v>
      </c>
      <c r="E414" s="39" t="s">
        <v>33</v>
      </c>
      <c r="F414" s="39" t="n"/>
      <c r="G414" s="39" t="n"/>
      <c r="H414" s="39" t="n">
        <v>8</v>
      </c>
      <c r="I414" s="39" t="n">
        <v>0</v>
      </c>
      <c r="J414" s="39" t="n">
        <v>0</v>
      </c>
      <c r="K414" s="39" t="n">
        <v>8</v>
      </c>
      <c r="L414" s="39" t="n">
        <v>8</v>
      </c>
      <c r="M414" s="39" t="n">
        <v>8</v>
      </c>
      <c r="N414" s="39" t="n">
        <v>7</v>
      </c>
      <c r="O414" s="39" t="n">
        <v>0</v>
      </c>
      <c r="P414" s="39" t="n">
        <v>0</v>
      </c>
      <c r="Q414" s="39" t="n">
        <v>0</v>
      </c>
      <c r="R414" s="39" t="n">
        <v>8</v>
      </c>
      <c r="S414" s="39" t="n">
        <v>8</v>
      </c>
      <c r="T414" s="39" t="n">
        <v>8</v>
      </c>
      <c r="U414" s="39" t="n">
        <v>8</v>
      </c>
      <c r="V414" s="39" t="n">
        <v>0</v>
      </c>
      <c r="W414" s="39" t="n">
        <v>0</v>
      </c>
      <c r="X414" s="39" t="n">
        <v>0</v>
      </c>
      <c r="Y414" s="39" t="n">
        <v>0</v>
      </c>
      <c r="Z414" s="39" t="n">
        <v>0</v>
      </c>
      <c r="AA414" s="39" t="n">
        <v>0</v>
      </c>
      <c r="AB414" s="39" t="n">
        <v>0</v>
      </c>
      <c r="AC414" s="39" t="n">
        <v>0</v>
      </c>
      <c r="AD414" s="39" t="n">
        <v>0</v>
      </c>
      <c r="AE414" s="39" t="n">
        <v>0</v>
      </c>
      <c r="AF414" s="39" t="n">
        <v>0</v>
      </c>
      <c r="AG414" s="39" t="n">
        <v>0</v>
      </c>
      <c r="AH414" s="39" t="n">
        <v>0</v>
      </c>
      <c r="AI414" s="39" t="n">
        <v>0</v>
      </c>
      <c r="AJ414" s="39" t="n">
        <v>0</v>
      </c>
      <c r="AK414" s="39" t="n">
        <v>0</v>
      </c>
      <c r="AL414" s="39" t="n">
        <v>0</v>
      </c>
      <c r="AM414" s="39">
        <f>COUNT(IF(SUM(H413)&gt;0,1,"FALSE"),IF(SUM(I413)&gt;0,1,"FALSE"),IF(SUM(J413)&gt;0,1,"FALSE"),IF(SUM(K413)&gt;0,1,"FALSE"),IF(SUM(L413)&gt;0,1,"FALSE"),IF(SUM(M413)&gt;0,1,"FALSE"),IF(SUM(N413)&gt;0,1,"FALSE"),IF(SUM(O413)&gt;0,1,"FALSE"),IF(SUM(P413)&gt;0,1,"FALSE"),IF(SUM(Q413)&gt;0,1,"FALSE"),IF(SUM(R413)&gt;0,1,"FALSE"),IF(SUM(S413)&gt;0,1,"FALSE"),IF(SUM(T413)&gt;0,1,"FALSE"),IF(SUM(U413)&gt;0,1,"FALSE"),IF(SUM(V413)&gt;0,1,"FALSE"),IF(SUM(W413)&gt;0,1,"FALSE"),IF(SUM(X413)&gt;0,1,"FALSE"),IF(SUM(Y413)&gt;0,1,"FALSE"),IF(SUM(Z413)&gt;0,1,"FALSE"),IF(SUM(AA413)&gt;0,1,"FALSE"),IF(SUM(AB413)&gt;0,1,"FALSE"),IF(SUM(AC413)&gt;0,1,"FALSE"),IF(SUM(AD413)&gt;0,1,"FALSE"),IF(SUM(AE413)&gt;0,1,"FALSE"),IF(SUM(AF413)&gt;0,1,"FALSE"),IF(SUM(AG413)&gt;0,1,"FALSE"),IF(SUM(AH413)&gt;0,1,"FALSE"),IF(SUM(AI413)&gt;0,1,"FALSE"),IF(SUM(AJ413)&gt;0,1,"FALSE"),IF(SUM(AK413)&gt;0,1,"FALSE"),IF(SUM(AL413)&gt;0,1,"FALSE"))</f>
        <v/>
      </c>
      <c r="AN414" s="39" t="n"/>
      <c r="AO414" s="39">
        <f>MAX(AO413:AO413)</f>
        <v/>
      </c>
      <c r="AP414" s="39">
        <f>MAX(AP413:AP413)</f>
        <v/>
      </c>
      <c r="AQ414" s="39">
        <f>MAX(AQ413:AQ413)</f>
        <v/>
      </c>
      <c r="AR414" s="39">
        <f>MAX(AR413:AR413)</f>
        <v/>
      </c>
      <c r="AS414" s="39">
        <f>SUM(AS413:AS413)</f>
        <v/>
      </c>
      <c r="AT414" s="39">
        <f>SUM(AT413:AT413)</f>
        <v/>
      </c>
      <c r="AU414" s="39">
        <f>SUM(AU413:AU413)</f>
        <v/>
      </c>
      <c r="AV414" s="39">
        <f>SUM(AV413:AV413)</f>
        <v/>
      </c>
      <c r="AW414" s="39">
        <f>SUM(AW413:AW413)</f>
        <v/>
      </c>
    </row>
    <row r="415" spans="1:49">
      <c r="A415" s="37" t="n">
        <v>409</v>
      </c>
      <c r="B415" s="37" t="s">
        <v>233</v>
      </c>
      <c r="C415" s="37" t="s">
        <v>234</v>
      </c>
      <c r="D415" s="37" t="s">
        <v>235</v>
      </c>
      <c r="E415" s="37" t="s">
        <v>31</v>
      </c>
      <c r="F415" s="37" t="s">
        <v>32</v>
      </c>
      <c r="G415" s="37" t="n"/>
      <c r="H415" s="37" t="n">
        <v>8</v>
      </c>
      <c r="I415" s="37" t="s">
        <v>7</v>
      </c>
      <c r="J415" s="37" t="s">
        <v>7</v>
      </c>
      <c r="K415" s="37" t="n">
        <v>8</v>
      </c>
      <c r="L415" s="37" t="n">
        <v>8</v>
      </c>
      <c r="M415" s="37" t="n">
        <v>8</v>
      </c>
      <c r="N415" s="37" t="n">
        <v>7</v>
      </c>
      <c r="O415" s="37" t="s">
        <v>7</v>
      </c>
      <c r="P415" s="37" t="s">
        <v>7</v>
      </c>
      <c r="Q415" s="37" t="s">
        <v>7</v>
      </c>
      <c r="R415" s="37" t="n">
        <v>8</v>
      </c>
      <c r="S415" s="37" t="n">
        <v>8</v>
      </c>
      <c r="T415" s="37" t="n">
        <v>8</v>
      </c>
      <c r="U415" s="37" t="n">
        <v>8</v>
      </c>
      <c r="V415" s="37" t="n">
        <v>8</v>
      </c>
      <c r="W415" s="37" t="s">
        <v>7</v>
      </c>
      <c r="X415" s="37" t="s">
        <v>7</v>
      </c>
      <c r="Y415" s="37" t="n">
        <v>8</v>
      </c>
      <c r="Z415" s="37" t="n">
        <v>8</v>
      </c>
      <c r="AA415" s="37" t="n">
        <v>8</v>
      </c>
      <c r="AB415" s="37" t="n">
        <v>8</v>
      </c>
      <c r="AC415" s="37" t="n">
        <v>8</v>
      </c>
      <c r="AD415" s="37" t="s">
        <v>7</v>
      </c>
      <c r="AE415" s="37" t="s">
        <v>7</v>
      </c>
      <c r="AF415" s="37" t="n">
        <v>8</v>
      </c>
      <c r="AG415" s="37" t="n">
        <v>8</v>
      </c>
      <c r="AH415" s="37" t="n">
        <v>8</v>
      </c>
      <c r="AI415" s="37" t="n">
        <v>8</v>
      </c>
      <c r="AJ415" s="37" t="n">
        <v>8</v>
      </c>
      <c r="AK415" s="37" t="s">
        <v>7</v>
      </c>
      <c r="AL415" s="37" t="s">
        <v>7</v>
      </c>
      <c r="AM415" s="38">
        <f>COUNT(H415:AL415)</f>
        <v/>
      </c>
      <c r="AN415" s="37" t="n"/>
      <c r="AO415" s="38">
        <f>COUNTIF(H415:AL415,"О")</f>
        <v/>
      </c>
      <c r="AP415" s="38">
        <f>COUNTIF(H415:AL415,"От")</f>
        <v/>
      </c>
      <c r="AQ415" s="38">
        <f>COUNTIF(H415:AL415,"Б")</f>
        <v/>
      </c>
      <c r="AR415" s="38">
        <f>COUNTIF(H415:AL415,"Н")</f>
        <v/>
      </c>
      <c r="AS415" s="37" t="n"/>
      <c r="AT415" s="38">
        <f>SUM(H415:AL415)</f>
        <v/>
      </c>
      <c r="AU415" s="37" t="n"/>
      <c r="AV415" s="38">
        <f>SUM(I415,J415,O415,P415,Q415,W415,X415,AD415,AE415,AK415,AL415)</f>
        <v/>
      </c>
      <c r="AW415" s="37" t="n"/>
    </row>
    <row r="416" spans="1:49">
      <c r="A416" s="39" t="n">
        <v>410</v>
      </c>
      <c r="B416" s="39" t="s">
        <v>233</v>
      </c>
      <c r="C416" s="39" t="s">
        <v>234</v>
      </c>
      <c r="D416" s="39" t="s">
        <v>235</v>
      </c>
      <c r="E416" s="39" t="s">
        <v>33</v>
      </c>
      <c r="F416" s="39" t="n"/>
      <c r="G416" s="39" t="n"/>
      <c r="H416" s="39" t="n">
        <v>8</v>
      </c>
      <c r="I416" s="39" t="n">
        <v>0</v>
      </c>
      <c r="J416" s="39" t="n">
        <v>0</v>
      </c>
      <c r="K416" s="39" t="n">
        <v>8</v>
      </c>
      <c r="L416" s="39" t="n">
        <v>8</v>
      </c>
      <c r="M416" s="39" t="n">
        <v>8</v>
      </c>
      <c r="N416" s="39" t="n">
        <v>7</v>
      </c>
      <c r="O416" s="39" t="n">
        <v>0</v>
      </c>
      <c r="P416" s="39" t="n">
        <v>0</v>
      </c>
      <c r="Q416" s="39" t="n">
        <v>0</v>
      </c>
      <c r="R416" s="39" t="n">
        <v>8</v>
      </c>
      <c r="S416" s="39" t="n">
        <v>8</v>
      </c>
      <c r="T416" s="39" t="n">
        <v>8</v>
      </c>
      <c r="U416" s="39" t="n">
        <v>8</v>
      </c>
      <c r="V416" s="39" t="n">
        <v>8</v>
      </c>
      <c r="W416" s="39" t="n">
        <v>0</v>
      </c>
      <c r="X416" s="39" t="n">
        <v>0</v>
      </c>
      <c r="Y416" s="39" t="n">
        <v>8</v>
      </c>
      <c r="Z416" s="39" t="n">
        <v>8</v>
      </c>
      <c r="AA416" s="39" t="n">
        <v>8</v>
      </c>
      <c r="AB416" s="39" t="n">
        <v>8</v>
      </c>
      <c r="AC416" s="39" t="n">
        <v>8</v>
      </c>
      <c r="AD416" s="39" t="n">
        <v>0</v>
      </c>
      <c r="AE416" s="39" t="n">
        <v>0</v>
      </c>
      <c r="AF416" s="39" t="n">
        <v>8</v>
      </c>
      <c r="AG416" s="39" t="n">
        <v>8</v>
      </c>
      <c r="AH416" s="39" t="n">
        <v>8</v>
      </c>
      <c r="AI416" s="39" t="n">
        <v>8</v>
      </c>
      <c r="AJ416" s="39" t="n">
        <v>8</v>
      </c>
      <c r="AK416" s="39" t="n">
        <v>0</v>
      </c>
      <c r="AL416" s="39" t="n">
        <v>0</v>
      </c>
      <c r="AM416" s="39">
        <f>COUNT(IF(SUM(H415)&gt;0,1,"FALSE"),IF(SUM(I415)&gt;0,1,"FALSE"),IF(SUM(J415)&gt;0,1,"FALSE"),IF(SUM(K415)&gt;0,1,"FALSE"),IF(SUM(L415)&gt;0,1,"FALSE"),IF(SUM(M415)&gt;0,1,"FALSE"),IF(SUM(N415)&gt;0,1,"FALSE"),IF(SUM(O415)&gt;0,1,"FALSE"),IF(SUM(P415)&gt;0,1,"FALSE"),IF(SUM(Q415)&gt;0,1,"FALSE"),IF(SUM(R415)&gt;0,1,"FALSE"),IF(SUM(S415)&gt;0,1,"FALSE"),IF(SUM(T415)&gt;0,1,"FALSE"),IF(SUM(U415)&gt;0,1,"FALSE"),IF(SUM(V415)&gt;0,1,"FALSE"),IF(SUM(W415)&gt;0,1,"FALSE"),IF(SUM(X415)&gt;0,1,"FALSE"),IF(SUM(Y415)&gt;0,1,"FALSE"),IF(SUM(Z415)&gt;0,1,"FALSE"),IF(SUM(AA415)&gt;0,1,"FALSE"),IF(SUM(AB415)&gt;0,1,"FALSE"),IF(SUM(AC415)&gt;0,1,"FALSE"),IF(SUM(AD415)&gt;0,1,"FALSE"),IF(SUM(AE415)&gt;0,1,"FALSE"),IF(SUM(AF415)&gt;0,1,"FALSE"),IF(SUM(AG415)&gt;0,1,"FALSE"),IF(SUM(AH415)&gt;0,1,"FALSE"),IF(SUM(AI415)&gt;0,1,"FALSE"),IF(SUM(AJ415)&gt;0,1,"FALSE"),IF(SUM(AK415)&gt;0,1,"FALSE"),IF(SUM(AL415)&gt;0,1,"FALSE"))</f>
        <v/>
      </c>
      <c r="AN416" s="39" t="n"/>
      <c r="AO416" s="39">
        <f>MAX(AO415:AO415)</f>
        <v/>
      </c>
      <c r="AP416" s="39">
        <f>MAX(AP415:AP415)</f>
        <v/>
      </c>
      <c r="AQ416" s="39">
        <f>MAX(AQ415:AQ415)</f>
        <v/>
      </c>
      <c r="AR416" s="39">
        <f>MAX(AR415:AR415)</f>
        <v/>
      </c>
      <c r="AS416" s="39">
        <f>SUM(AS415:AS415)</f>
        <v/>
      </c>
      <c r="AT416" s="39">
        <f>SUM(AT415:AT415)</f>
        <v/>
      </c>
      <c r="AU416" s="39">
        <f>SUM(AU415:AU415)</f>
        <v/>
      </c>
      <c r="AV416" s="39">
        <f>SUM(AV415:AV415)</f>
        <v/>
      </c>
      <c r="AW416" s="39">
        <f>SUM(AW415:AW415)</f>
        <v/>
      </c>
    </row>
    <row r="417" spans="1:49">
      <c r="A417" s="37" t="n">
        <v>411</v>
      </c>
      <c r="B417" s="37" t="s">
        <v>236</v>
      </c>
      <c r="C417" s="37" t="s">
        <v>237</v>
      </c>
      <c r="D417" s="37" t="s">
        <v>60</v>
      </c>
      <c r="E417" s="37" t="s">
        <v>43</v>
      </c>
      <c r="F417" s="37" t="s">
        <v>32</v>
      </c>
      <c r="G417" s="37" t="n"/>
      <c r="H417" s="37" t="n">
        <v>8</v>
      </c>
      <c r="I417" s="37" t="s">
        <v>7</v>
      </c>
      <c r="J417" s="37" t="s">
        <v>7</v>
      </c>
      <c r="K417" s="37" t="n">
        <v>8</v>
      </c>
      <c r="L417" s="37" t="n">
        <v>8</v>
      </c>
      <c r="M417" s="37" t="n">
        <v>8</v>
      </c>
      <c r="N417" s="37" t="n">
        <v>7</v>
      </c>
      <c r="O417" s="37" t="s">
        <v>7</v>
      </c>
      <c r="P417" s="37" t="s">
        <v>7</v>
      </c>
      <c r="Q417" s="37" t="s">
        <v>7</v>
      </c>
      <c r="R417" s="37" t="n">
        <v>8</v>
      </c>
      <c r="S417" s="37" t="n">
        <v>8</v>
      </c>
      <c r="T417" s="37" t="n">
        <v>8</v>
      </c>
      <c r="U417" s="37" t="n">
        <v>8</v>
      </c>
      <c r="V417" s="37" t="n">
        <v>8</v>
      </c>
      <c r="W417" s="37" t="s">
        <v>7</v>
      </c>
      <c r="X417" s="37" t="s">
        <v>7</v>
      </c>
      <c r="Y417" s="37" t="n">
        <v>8</v>
      </c>
      <c r="Z417" s="37" t="n">
        <v>8</v>
      </c>
      <c r="AA417" s="37" t="n">
        <v>8</v>
      </c>
      <c r="AB417" s="37" t="n">
        <v>8</v>
      </c>
      <c r="AC417" s="37" t="n">
        <v>8</v>
      </c>
      <c r="AD417" s="37" t="s">
        <v>7</v>
      </c>
      <c r="AE417" s="37" t="s">
        <v>7</v>
      </c>
      <c r="AF417" s="37" t="n">
        <v>8</v>
      </c>
      <c r="AG417" s="37" t="n">
        <v>8</v>
      </c>
      <c r="AH417" s="37" t="n">
        <v>8</v>
      </c>
      <c r="AI417" s="37" t="n">
        <v>8</v>
      </c>
      <c r="AJ417" s="37" t="n">
        <v>8</v>
      </c>
      <c r="AK417" s="37" t="s">
        <v>7</v>
      </c>
      <c r="AL417" s="37" t="s">
        <v>7</v>
      </c>
      <c r="AM417" s="38">
        <f>COUNT(H417:AL417)</f>
        <v/>
      </c>
      <c r="AN417" s="37" t="n"/>
      <c r="AO417" s="38">
        <f>COUNTIF(H417:AL417,"О")</f>
        <v/>
      </c>
      <c r="AP417" s="38">
        <f>COUNTIF(H417:AL417,"От")</f>
        <v/>
      </c>
      <c r="AQ417" s="38">
        <f>COUNTIF(H417:AL417,"Б")</f>
        <v/>
      </c>
      <c r="AR417" s="38">
        <f>COUNTIF(H417:AL417,"Н")</f>
        <v/>
      </c>
      <c r="AS417" s="37" t="n"/>
      <c r="AT417" s="38">
        <f>SUM(H417:AL417)</f>
        <v/>
      </c>
      <c r="AU417" s="37" t="n"/>
      <c r="AV417" s="38">
        <f>SUM(I417,J417,O417,P417,Q417,W417,X417,AD417,AE417,AK417,AL417)</f>
        <v/>
      </c>
      <c r="AW417" s="37" t="n"/>
    </row>
    <row r="418" spans="1:49">
      <c r="A418" s="39" t="n">
        <v>412</v>
      </c>
      <c r="B418" s="39" t="s">
        <v>236</v>
      </c>
      <c r="C418" s="39" t="s">
        <v>237</v>
      </c>
      <c r="D418" s="39" t="s">
        <v>60</v>
      </c>
      <c r="E418" s="39" t="s">
        <v>33</v>
      </c>
      <c r="F418" s="39" t="n"/>
      <c r="G418" s="39" t="n"/>
      <c r="H418" s="39" t="n">
        <v>8</v>
      </c>
      <c r="I418" s="39" t="n">
        <v>0</v>
      </c>
      <c r="J418" s="39" t="n">
        <v>0</v>
      </c>
      <c r="K418" s="39" t="n">
        <v>8</v>
      </c>
      <c r="L418" s="39" t="n">
        <v>8</v>
      </c>
      <c r="M418" s="39" t="n">
        <v>8</v>
      </c>
      <c r="N418" s="39" t="n">
        <v>7</v>
      </c>
      <c r="O418" s="39" t="n">
        <v>0</v>
      </c>
      <c r="P418" s="39" t="n">
        <v>0</v>
      </c>
      <c r="Q418" s="39" t="n">
        <v>0</v>
      </c>
      <c r="R418" s="39" t="n">
        <v>8</v>
      </c>
      <c r="S418" s="39" t="n">
        <v>8</v>
      </c>
      <c r="T418" s="39" t="n">
        <v>8</v>
      </c>
      <c r="U418" s="39" t="n">
        <v>8</v>
      </c>
      <c r="V418" s="39" t="n">
        <v>8</v>
      </c>
      <c r="W418" s="39" t="n">
        <v>0</v>
      </c>
      <c r="X418" s="39" t="n">
        <v>0</v>
      </c>
      <c r="Y418" s="39" t="n">
        <v>8</v>
      </c>
      <c r="Z418" s="39" t="n">
        <v>8</v>
      </c>
      <c r="AA418" s="39" t="n">
        <v>8</v>
      </c>
      <c r="AB418" s="39" t="n">
        <v>8</v>
      </c>
      <c r="AC418" s="39" t="n">
        <v>8</v>
      </c>
      <c r="AD418" s="39" t="n">
        <v>0</v>
      </c>
      <c r="AE418" s="39" t="n">
        <v>0</v>
      </c>
      <c r="AF418" s="39" t="n">
        <v>8</v>
      </c>
      <c r="AG418" s="39" t="n">
        <v>8</v>
      </c>
      <c r="AH418" s="39" t="n">
        <v>8</v>
      </c>
      <c r="AI418" s="39" t="n">
        <v>8</v>
      </c>
      <c r="AJ418" s="39" t="n">
        <v>8</v>
      </c>
      <c r="AK418" s="39" t="n">
        <v>0</v>
      </c>
      <c r="AL418" s="39" t="n">
        <v>0</v>
      </c>
      <c r="AM418" s="39">
        <f>COUNT(IF(SUM(H417)&gt;0,1,"FALSE"),IF(SUM(I417)&gt;0,1,"FALSE"),IF(SUM(J417)&gt;0,1,"FALSE"),IF(SUM(K417)&gt;0,1,"FALSE"),IF(SUM(L417)&gt;0,1,"FALSE"),IF(SUM(M417)&gt;0,1,"FALSE"),IF(SUM(N417)&gt;0,1,"FALSE"),IF(SUM(O417)&gt;0,1,"FALSE"),IF(SUM(P417)&gt;0,1,"FALSE"),IF(SUM(Q417)&gt;0,1,"FALSE"),IF(SUM(R417)&gt;0,1,"FALSE"),IF(SUM(S417)&gt;0,1,"FALSE"),IF(SUM(T417)&gt;0,1,"FALSE"),IF(SUM(U417)&gt;0,1,"FALSE"),IF(SUM(V417)&gt;0,1,"FALSE"),IF(SUM(W417)&gt;0,1,"FALSE"),IF(SUM(X417)&gt;0,1,"FALSE"),IF(SUM(Y417)&gt;0,1,"FALSE"),IF(SUM(Z417)&gt;0,1,"FALSE"),IF(SUM(AA417)&gt;0,1,"FALSE"),IF(SUM(AB417)&gt;0,1,"FALSE"),IF(SUM(AC417)&gt;0,1,"FALSE"),IF(SUM(AD417)&gt;0,1,"FALSE"),IF(SUM(AE417)&gt;0,1,"FALSE"),IF(SUM(AF417)&gt;0,1,"FALSE"),IF(SUM(AG417)&gt;0,1,"FALSE"),IF(SUM(AH417)&gt;0,1,"FALSE"),IF(SUM(AI417)&gt;0,1,"FALSE"),IF(SUM(AJ417)&gt;0,1,"FALSE"),IF(SUM(AK417)&gt;0,1,"FALSE"),IF(SUM(AL417)&gt;0,1,"FALSE"))</f>
        <v/>
      </c>
      <c r="AN418" s="39" t="n"/>
      <c r="AO418" s="39">
        <f>MAX(AO417:AO417)</f>
        <v/>
      </c>
      <c r="AP418" s="39">
        <f>MAX(AP417:AP417)</f>
        <v/>
      </c>
      <c r="AQ418" s="39">
        <f>MAX(AQ417:AQ417)</f>
        <v/>
      </c>
      <c r="AR418" s="39">
        <f>MAX(AR417:AR417)</f>
        <v/>
      </c>
      <c r="AS418" s="39">
        <f>SUM(AS417:AS417)</f>
        <v/>
      </c>
      <c r="AT418" s="39">
        <f>SUM(AT417:AT417)</f>
        <v/>
      </c>
      <c r="AU418" s="39">
        <f>SUM(AU417:AU417)</f>
        <v/>
      </c>
      <c r="AV418" s="39">
        <f>SUM(AV417:AV417)</f>
        <v/>
      </c>
      <c r="AW418" s="39">
        <f>SUM(AW417:AW417)</f>
        <v/>
      </c>
    </row>
    <row r="419" spans="1:49">
      <c r="A419" s="37" t="n">
        <v>413</v>
      </c>
      <c r="B419" s="37" t="s">
        <v>238</v>
      </c>
      <c r="C419" s="37" t="s">
        <v>237</v>
      </c>
      <c r="D419" s="37" t="s">
        <v>60</v>
      </c>
      <c r="E419" s="37" t="s">
        <v>43</v>
      </c>
      <c r="F419" s="37" t="s">
        <v>32</v>
      </c>
      <c r="G419" s="37" t="n"/>
      <c r="H419" s="37" t="n">
        <v>8</v>
      </c>
      <c r="I419" s="37" t="s">
        <v>7</v>
      </c>
      <c r="J419" s="37" t="s">
        <v>7</v>
      </c>
      <c r="K419" s="37" t="n">
        <v>8</v>
      </c>
      <c r="L419" s="37" t="n">
        <v>8</v>
      </c>
      <c r="M419" s="37" t="n">
        <v>4.08333</v>
      </c>
      <c r="N419" s="37" t="n">
        <v>7</v>
      </c>
      <c r="O419" s="37" t="s">
        <v>7</v>
      </c>
      <c r="P419" s="37" t="s">
        <v>7</v>
      </c>
      <c r="Q419" s="37" t="s">
        <v>7</v>
      </c>
      <c r="R419" s="37" t="n">
        <v>8</v>
      </c>
      <c r="S419" s="37" t="n">
        <v>8</v>
      </c>
      <c r="T419" s="37" t="n">
        <v>8</v>
      </c>
      <c r="U419" s="37" t="n">
        <v>8</v>
      </c>
      <c r="V419" s="37" t="n">
        <v>8</v>
      </c>
      <c r="W419" s="37" t="s">
        <v>7</v>
      </c>
      <c r="X419" s="37" t="s">
        <v>7</v>
      </c>
      <c r="Y419" s="41" t="s">
        <v>9</v>
      </c>
      <c r="Z419" s="41" t="s">
        <v>9</v>
      </c>
      <c r="AA419" s="37" t="s">
        <v>0</v>
      </c>
      <c r="AB419" s="37" t="s">
        <v>0</v>
      </c>
      <c r="AC419" s="37" t="s">
        <v>0</v>
      </c>
      <c r="AD419" s="37" t="s">
        <v>0</v>
      </c>
      <c r="AE419" s="37" t="s">
        <v>0</v>
      </c>
      <c r="AF419" s="37" t="s">
        <v>0</v>
      </c>
      <c r="AG419" s="37" t="n"/>
      <c r="AH419" s="37" t="n"/>
      <c r="AI419" s="37" t="n"/>
      <c r="AJ419" s="37" t="n"/>
      <c r="AK419" s="37" t="n"/>
      <c r="AL419" s="37" t="n"/>
      <c r="AM419" s="38">
        <f>COUNT(H419:AL419)</f>
        <v/>
      </c>
      <c r="AN419" s="37" t="n"/>
      <c r="AO419" s="38">
        <f>COUNTIF(H419:AL419,"О")</f>
        <v/>
      </c>
      <c r="AP419" s="38">
        <f>COUNTIF(H419:AL419,"От")</f>
        <v/>
      </c>
      <c r="AQ419" s="38">
        <f>COUNTIF(H419:AL419,"Б")</f>
        <v/>
      </c>
      <c r="AR419" s="38">
        <f>COUNTIF(H419:AL419,"Н")</f>
        <v/>
      </c>
      <c r="AS419" s="37" t="n"/>
      <c r="AT419" s="38">
        <f>SUM(H419:AL419)</f>
        <v/>
      </c>
      <c r="AU419" s="37" t="n"/>
      <c r="AV419" s="38">
        <f>SUM(I419,J419,O419,P419,Q419,W419,X419,AD419,AE419,AK419,AL419)</f>
        <v/>
      </c>
      <c r="AW419" s="37" t="n"/>
    </row>
    <row r="420" spans="1:49" ht="15.75" customHeight="1" s="55">
      <c r="A420" s="37" t="n">
        <v>414</v>
      </c>
      <c r="B420" s="37" t="s">
        <v>238</v>
      </c>
      <c r="C420" s="37" t="s">
        <v>237</v>
      </c>
      <c r="D420" s="37" t="s">
        <v>60</v>
      </c>
      <c r="E420" s="37" t="s">
        <v>86</v>
      </c>
      <c r="F420" s="37" t="s">
        <v>32</v>
      </c>
      <c r="G420" s="37" t="n"/>
      <c r="H420" s="37" t="n"/>
      <c r="I420" s="37" t="n"/>
      <c r="J420" s="37" t="n"/>
      <c r="K420" s="37" t="n"/>
      <c r="L420" s="37" t="n"/>
      <c r="M420" s="40" t="n">
        <v>3.91667</v>
      </c>
      <c r="N420" s="40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  <c r="Z420" s="37" t="n"/>
      <c r="AA420" s="37" t="n"/>
      <c r="AB420" s="37" t="n"/>
      <c r="AC420" s="37" t="n"/>
      <c r="AD420" s="37" t="n"/>
      <c r="AE420" s="37" t="n"/>
      <c r="AF420" s="37" t="n"/>
      <c r="AG420" s="37" t="n"/>
      <c r="AH420" s="37" t="n"/>
      <c r="AI420" s="37" t="n"/>
      <c r="AJ420" s="37" t="n"/>
      <c r="AK420" s="37" t="n"/>
      <c r="AL420" s="37" t="n"/>
      <c r="AM420" s="38">
        <f>COUNT(H420:AL420)</f>
        <v/>
      </c>
      <c r="AN420" s="37" t="n"/>
      <c r="AO420" s="37" t="n"/>
      <c r="AP420" s="37" t="n"/>
      <c r="AQ420" s="37" t="n"/>
      <c r="AR420" s="37" t="n"/>
      <c r="AS420" s="37" t="n"/>
      <c r="AT420" s="38">
        <f>SUM(H420:AL420)</f>
        <v/>
      </c>
      <c r="AU420" s="37" t="n"/>
      <c r="AV420" s="38">
        <f>SUM(I420,J420,O420,P420,Q420,W420,X420,AD420,AE420,AK420,AL420)</f>
        <v/>
      </c>
      <c r="AW420" s="37" t="n"/>
    </row>
    <row r="421" spans="1:49">
      <c r="A421" s="39" t="n">
        <v>415</v>
      </c>
      <c r="B421" s="39" t="s">
        <v>238</v>
      </c>
      <c r="C421" s="39" t="s">
        <v>237</v>
      </c>
      <c r="D421" s="39" t="s">
        <v>60</v>
      </c>
      <c r="E421" s="39" t="s">
        <v>33</v>
      </c>
      <c r="F421" s="39" t="n"/>
      <c r="G421" s="39" t="n"/>
      <c r="H421" s="39" t="n">
        <v>8</v>
      </c>
      <c r="I421" s="39" t="n">
        <v>0</v>
      </c>
      <c r="J421" s="39" t="n">
        <v>0</v>
      </c>
      <c r="K421" s="39" t="n">
        <v>8</v>
      </c>
      <c r="L421" s="39" t="n">
        <v>8</v>
      </c>
      <c r="M421" s="39" t="n">
        <v>8</v>
      </c>
      <c r="N421" s="39" t="n">
        <v>7</v>
      </c>
      <c r="O421" s="39" t="n">
        <v>0</v>
      </c>
      <c r="P421" s="39" t="n">
        <v>0</v>
      </c>
      <c r="Q421" s="39" t="n">
        <v>0</v>
      </c>
      <c r="R421" s="39" t="n">
        <v>8</v>
      </c>
      <c r="S421" s="39" t="n">
        <v>8</v>
      </c>
      <c r="T421" s="39" t="n">
        <v>8</v>
      </c>
      <c r="U421" s="39" t="n">
        <v>8</v>
      </c>
      <c r="V421" s="39" t="n">
        <v>8</v>
      </c>
      <c r="W421" s="39" t="n">
        <v>0</v>
      </c>
      <c r="X421" s="39" t="n">
        <v>0</v>
      </c>
      <c r="Y421" s="39" t="n">
        <v>0</v>
      </c>
      <c r="Z421" s="39" t="n">
        <v>0</v>
      </c>
      <c r="AA421" s="39" t="n">
        <v>0</v>
      </c>
      <c r="AB421" s="39" t="n">
        <v>0</v>
      </c>
      <c r="AC421" s="39" t="n">
        <v>0</v>
      </c>
      <c r="AD421" s="39" t="n">
        <v>0</v>
      </c>
      <c r="AE421" s="39" t="n">
        <v>0</v>
      </c>
      <c r="AF421" s="39" t="n">
        <v>0</v>
      </c>
      <c r="AG421" s="39" t="n"/>
      <c r="AH421" s="39" t="n"/>
      <c r="AI421" s="39" t="n"/>
      <c r="AJ421" s="39" t="n"/>
      <c r="AK421" s="39" t="n"/>
      <c r="AL421" s="39" t="n"/>
      <c r="AM421" s="39">
        <f>COUNT(IF(SUM(H419)&gt;0,1,"FALSE"),IF(SUM(I419)&gt;0,1,"FALSE"),IF(SUM(J419)&gt;0,1,"FALSE"),IF(SUM(K419)&gt;0,1,"FALSE"),IF(SUM(L419)&gt;0,1,"FALSE"),IF(SUM(M419,M420)&gt;0,1,"FALSE"),IF(SUM(N420,N419)&gt;0,1,"FALSE"),IF(SUM(O419)&gt;0,1,"FALSE"),IF(SUM(P419)&gt;0,1,"FALSE"),IF(SUM(Q419)&gt;0,1,"FALSE"),IF(SUM(R419)&gt;0,1,"FALSE"),IF(SUM(S419)&gt;0,1,"FALSE"),IF(SUM(T419)&gt;0,1,"FALSE"),IF(SUM(U419)&gt;0,1,"FALSE"),IF(SUM(V419)&gt;0,1,"FALSE"),IF(SUM(W419)&gt;0,1,"FALSE"),IF(SUM(X419)&gt;0,1,"FALSE"),IF(SUM(Y419)&gt;0,1,"FALSE"),IF(SUM(Z419)&gt;0,1,"FALSE"),IF(SUM(AA419)&gt;0,1,"FALSE"),IF(SUM(AB419)&gt;0,1,"FALSE"),IF(SUM(AC419)&gt;0,1,"FALSE"),IF(SUM(AD419)&gt;0,1,"FALSE"),IF(SUM(AE419)&gt;0,1,"FALSE"),IF(SUM(AF419)&gt;0,1,"FALSE"))</f>
        <v/>
      </c>
      <c r="AN421" s="39" t="n"/>
      <c r="AO421" s="39">
        <f>MAX(AO419:AO420)</f>
        <v/>
      </c>
      <c r="AP421" s="39">
        <f>MAX(AP419:AP420)</f>
        <v/>
      </c>
      <c r="AQ421" s="39">
        <f>MAX(AQ419:AQ420)</f>
        <v/>
      </c>
      <c r="AR421" s="39">
        <f>MAX(AR419:AR420)</f>
        <v/>
      </c>
      <c r="AS421" s="39">
        <f>SUM(AS419:AS420)</f>
        <v/>
      </c>
      <c r="AT421" s="39">
        <f>SUM(AT419:AT420)</f>
        <v/>
      </c>
      <c r="AU421" s="39">
        <f>SUM(AU419:AU420)</f>
        <v/>
      </c>
      <c r="AV421" s="39">
        <f>SUM(AV419:AV420)</f>
        <v/>
      </c>
      <c r="AW421" s="39">
        <f>SUM(AW419:AW420)</f>
        <v/>
      </c>
    </row>
    <row r="422" spans="1:49">
      <c r="A422" s="37" t="n">
        <v>416</v>
      </c>
      <c r="B422" s="37" t="s">
        <v>240</v>
      </c>
      <c r="C422" s="37" t="s">
        <v>237</v>
      </c>
      <c r="D422" s="37" t="s">
        <v>241</v>
      </c>
      <c r="E422" s="37" t="s">
        <v>43</v>
      </c>
      <c r="F422" s="37" t="s">
        <v>32</v>
      </c>
      <c r="G422" s="37" t="n"/>
      <c r="H422" s="37" t="n">
        <v>8</v>
      </c>
      <c r="I422" s="37" t="s">
        <v>7</v>
      </c>
      <c r="J422" s="37" t="s">
        <v>7</v>
      </c>
      <c r="K422" s="37" t="n">
        <v>8</v>
      </c>
      <c r="L422" s="37" t="n">
        <v>8</v>
      </c>
      <c r="M422" s="37" t="n">
        <v>8</v>
      </c>
      <c r="N422" s="37" t="n">
        <v>7</v>
      </c>
      <c r="O422" s="37" t="s">
        <v>7</v>
      </c>
      <c r="P422" s="37" t="s">
        <v>7</v>
      </c>
      <c r="Q422" s="37" t="s">
        <v>7</v>
      </c>
      <c r="R422" s="37" t="n">
        <v>8</v>
      </c>
      <c r="S422" s="37" t="n">
        <v>8</v>
      </c>
      <c r="T422" s="37" t="n">
        <v>8</v>
      </c>
      <c r="U422" s="37" t="n">
        <v>8</v>
      </c>
      <c r="V422" s="37" t="n">
        <v>8</v>
      </c>
      <c r="W422" s="37" t="s">
        <v>7</v>
      </c>
      <c r="X422" s="37" t="s">
        <v>7</v>
      </c>
      <c r="Y422" s="37" t="n">
        <v>8</v>
      </c>
      <c r="Z422" s="37" t="n">
        <v>8</v>
      </c>
      <c r="AA422" s="37" t="n">
        <v>8</v>
      </c>
      <c r="AB422" s="37" t="n">
        <v>8</v>
      </c>
      <c r="AC422" s="37" t="n">
        <v>8</v>
      </c>
      <c r="AD422" s="37" t="s">
        <v>7</v>
      </c>
      <c r="AE422" s="37" t="s">
        <v>7</v>
      </c>
      <c r="AF422" s="37" t="n">
        <v>8</v>
      </c>
      <c r="AG422" s="37" t="n">
        <v>8</v>
      </c>
      <c r="AH422" s="37" t="n">
        <v>8</v>
      </c>
      <c r="AI422" s="37" t="n">
        <v>8</v>
      </c>
      <c r="AJ422" s="37" t="n">
        <v>8</v>
      </c>
      <c r="AK422" s="37" t="s">
        <v>7</v>
      </c>
      <c r="AL422" s="37" t="s">
        <v>7</v>
      </c>
      <c r="AM422" s="38">
        <f>COUNT(H422:AL422)</f>
        <v/>
      </c>
      <c r="AN422" s="37" t="n"/>
      <c r="AO422" s="38">
        <f>COUNTIF(H422:AL422,"О")</f>
        <v/>
      </c>
      <c r="AP422" s="38">
        <f>COUNTIF(H422:AL422,"От")</f>
        <v/>
      </c>
      <c r="AQ422" s="38">
        <f>COUNTIF(H422:AL422,"Б")</f>
        <v/>
      </c>
      <c r="AR422" s="38">
        <f>COUNTIF(H422:AL422,"Н")</f>
        <v/>
      </c>
      <c r="AS422" s="37" t="n"/>
      <c r="AT422" s="38">
        <f>SUM(H422:AL422)</f>
        <v/>
      </c>
      <c r="AU422" s="37" t="n"/>
      <c r="AV422" s="38">
        <f>SUM(I422,J422,O422,P422,Q422,W422,X422,AD422,AE422,AK422,AL422)</f>
        <v/>
      </c>
      <c r="AW422" s="37" t="n"/>
    </row>
    <row r="423" spans="1:49">
      <c r="A423" s="39" t="n">
        <v>417</v>
      </c>
      <c r="B423" s="39" t="s">
        <v>240</v>
      </c>
      <c r="C423" s="39" t="s">
        <v>237</v>
      </c>
      <c r="D423" s="39" t="s">
        <v>241</v>
      </c>
      <c r="E423" s="39" t="s">
        <v>33</v>
      </c>
      <c r="F423" s="39" t="n"/>
      <c r="G423" s="39" t="n"/>
      <c r="H423" s="39" t="n">
        <v>8</v>
      </c>
      <c r="I423" s="39" t="n">
        <v>0</v>
      </c>
      <c r="J423" s="39" t="n">
        <v>0</v>
      </c>
      <c r="K423" s="39" t="n">
        <v>8</v>
      </c>
      <c r="L423" s="39" t="n">
        <v>8</v>
      </c>
      <c r="M423" s="39" t="n">
        <v>8</v>
      </c>
      <c r="N423" s="39" t="n">
        <v>7</v>
      </c>
      <c r="O423" s="39" t="n">
        <v>0</v>
      </c>
      <c r="P423" s="39" t="n">
        <v>0</v>
      </c>
      <c r="Q423" s="39" t="n">
        <v>0</v>
      </c>
      <c r="R423" s="39" t="n">
        <v>8</v>
      </c>
      <c r="S423" s="39" t="n">
        <v>8</v>
      </c>
      <c r="T423" s="39" t="n">
        <v>8</v>
      </c>
      <c r="U423" s="39" t="n">
        <v>8</v>
      </c>
      <c r="V423" s="39" t="n">
        <v>8</v>
      </c>
      <c r="W423" s="39" t="n">
        <v>0</v>
      </c>
      <c r="X423" s="39" t="n">
        <v>0</v>
      </c>
      <c r="Y423" s="39" t="n">
        <v>8</v>
      </c>
      <c r="Z423" s="39" t="n">
        <v>8</v>
      </c>
      <c r="AA423" s="39" t="n">
        <v>8</v>
      </c>
      <c r="AB423" s="39" t="n">
        <v>8</v>
      </c>
      <c r="AC423" s="39" t="n">
        <v>8</v>
      </c>
      <c r="AD423" s="39" t="n">
        <v>0</v>
      </c>
      <c r="AE423" s="39" t="n">
        <v>0</v>
      </c>
      <c r="AF423" s="39" t="n">
        <v>8</v>
      </c>
      <c r="AG423" s="39" t="n">
        <v>8</v>
      </c>
      <c r="AH423" s="39" t="n">
        <v>8</v>
      </c>
      <c r="AI423" s="39" t="n">
        <v>8</v>
      </c>
      <c r="AJ423" s="39" t="n">
        <v>8</v>
      </c>
      <c r="AK423" s="39" t="n">
        <v>0</v>
      </c>
      <c r="AL423" s="39" t="n">
        <v>0</v>
      </c>
      <c r="AM423" s="39">
        <f>COUNT(IF(SUM(H422)&gt;0,1,"FALSE"),IF(SUM(I422)&gt;0,1,"FALSE"),IF(SUM(J422)&gt;0,1,"FALSE"),IF(SUM(K422)&gt;0,1,"FALSE"),IF(SUM(L422)&gt;0,1,"FALSE"),IF(SUM(M422)&gt;0,1,"FALSE"),IF(SUM(N422)&gt;0,1,"FALSE"),IF(SUM(O422)&gt;0,1,"FALSE"),IF(SUM(P422)&gt;0,1,"FALSE"),IF(SUM(Q422)&gt;0,1,"FALSE"),IF(SUM(R422)&gt;0,1,"FALSE"),IF(SUM(S422)&gt;0,1,"FALSE"),IF(SUM(T422)&gt;0,1,"FALSE"),IF(SUM(U422)&gt;0,1,"FALSE"),IF(SUM(V422)&gt;0,1,"FALSE"),IF(SUM(W422)&gt;0,1,"FALSE"),IF(SUM(X422)&gt;0,1,"FALSE"),IF(SUM(Y422)&gt;0,1,"FALSE"),IF(SUM(Z422)&gt;0,1,"FALSE"),IF(SUM(AA422)&gt;0,1,"FALSE"),IF(SUM(AB422)&gt;0,1,"FALSE"),IF(SUM(AC422)&gt;0,1,"FALSE"),IF(SUM(AD422)&gt;0,1,"FALSE"),IF(SUM(AE422)&gt;0,1,"FALSE"),IF(SUM(AF422)&gt;0,1,"FALSE"),IF(SUM(AG422)&gt;0,1,"FALSE"),IF(SUM(AH422)&gt;0,1,"FALSE"),IF(SUM(AI422)&gt;0,1,"FALSE"),IF(SUM(AJ422)&gt;0,1,"FALSE"),IF(SUM(AK422)&gt;0,1,"FALSE"),IF(SUM(AL422)&gt;0,1,"FALSE"))</f>
        <v/>
      </c>
      <c r="AN423" s="39" t="n"/>
      <c r="AO423" s="39">
        <f>MAX(AO422:AO422)</f>
        <v/>
      </c>
      <c r="AP423" s="39">
        <f>MAX(AP422:AP422)</f>
        <v/>
      </c>
      <c r="AQ423" s="39">
        <f>MAX(AQ422:AQ422)</f>
        <v/>
      </c>
      <c r="AR423" s="39">
        <f>MAX(AR422:AR422)</f>
        <v/>
      </c>
      <c r="AS423" s="39">
        <f>SUM(AS422:AS422)</f>
        <v/>
      </c>
      <c r="AT423" s="39">
        <f>SUM(AT422:AT422)</f>
        <v/>
      </c>
      <c r="AU423" s="39">
        <f>SUM(AU422:AU422)</f>
        <v/>
      </c>
      <c r="AV423" s="39">
        <f>SUM(AV422:AV422)</f>
        <v/>
      </c>
      <c r="AW423" s="39">
        <f>SUM(AW422:AW422)</f>
        <v/>
      </c>
    </row>
    <row r="424" spans="1:49">
      <c r="A424" s="37" t="n">
        <v>418</v>
      </c>
      <c r="B424" s="37" t="s">
        <v>242</v>
      </c>
      <c r="C424" s="37" t="s">
        <v>237</v>
      </c>
      <c r="D424" s="37" t="s">
        <v>60</v>
      </c>
      <c r="E424" s="37" t="s">
        <v>43</v>
      </c>
      <c r="F424" s="37" t="s">
        <v>32</v>
      </c>
      <c r="G424" s="37" t="n"/>
      <c r="H424" s="37" t="n">
        <v>8</v>
      </c>
      <c r="I424" s="37" t="s">
        <v>7</v>
      </c>
      <c r="J424" s="37" t="s">
        <v>7</v>
      </c>
      <c r="K424" s="37" t="n">
        <v>8</v>
      </c>
      <c r="L424" s="37" t="n">
        <v>8</v>
      </c>
      <c r="M424" s="37" t="n">
        <v>8</v>
      </c>
      <c r="N424" s="37" t="n">
        <v>7</v>
      </c>
      <c r="O424" s="37" t="s">
        <v>7</v>
      </c>
      <c r="P424" s="37" t="s">
        <v>7</v>
      </c>
      <c r="Q424" s="37" t="s">
        <v>7</v>
      </c>
      <c r="R424" s="37" t="n">
        <v>8</v>
      </c>
      <c r="S424" s="37" t="n">
        <v>8</v>
      </c>
      <c r="T424" s="37" t="n">
        <v>8</v>
      </c>
      <c r="U424" s="37" t="n">
        <v>3.2</v>
      </c>
      <c r="V424" s="37" t="n">
        <v>8</v>
      </c>
      <c r="W424" s="37" t="s">
        <v>7</v>
      </c>
      <c r="X424" s="37" t="s">
        <v>7</v>
      </c>
      <c r="Y424" s="37" t="n">
        <v>1.95</v>
      </c>
      <c r="Z424" s="37" t="n">
        <v>8</v>
      </c>
      <c r="AA424" s="37" t="n">
        <v>8</v>
      </c>
      <c r="AB424" s="37" t="n">
        <v>8</v>
      </c>
      <c r="AC424" s="37" t="n">
        <v>1.91667</v>
      </c>
      <c r="AD424" s="37" t="s">
        <v>7</v>
      </c>
      <c r="AE424" s="37" t="s">
        <v>7</v>
      </c>
      <c r="AF424" s="37" t="n">
        <v>8</v>
      </c>
      <c r="AG424" s="37" t="n">
        <v>8</v>
      </c>
      <c r="AH424" s="37" t="n">
        <v>8</v>
      </c>
      <c r="AI424" s="37" t="n">
        <v>8</v>
      </c>
      <c r="AJ424" s="37" t="n">
        <v>8</v>
      </c>
      <c r="AK424" s="37" t="s">
        <v>7</v>
      </c>
      <c r="AL424" s="37" t="s">
        <v>7</v>
      </c>
      <c r="AM424" s="38">
        <f>COUNT(H424:AL424)</f>
        <v/>
      </c>
      <c r="AN424" s="37" t="n"/>
      <c r="AO424" s="38">
        <f>COUNTIF(H424:AL424,"О")</f>
        <v/>
      </c>
      <c r="AP424" s="38">
        <f>COUNTIF(H424:AL424,"От")</f>
        <v/>
      </c>
      <c r="AQ424" s="38">
        <f>COUNTIF(H424:AL424,"Б")</f>
        <v/>
      </c>
      <c r="AR424" s="38">
        <f>COUNTIF(H424:AL424,"Н")</f>
        <v/>
      </c>
      <c r="AS424" s="37" t="n"/>
      <c r="AT424" s="38">
        <f>SUM(H424:AL424)</f>
        <v/>
      </c>
      <c r="AU424" s="37" t="n"/>
      <c r="AV424" s="38">
        <f>SUM(I424,J424,O424,P424,Q424,W424,X424,AD424,AE424,AK424,AL424)</f>
        <v/>
      </c>
      <c r="AW424" s="37" t="n"/>
    </row>
    <row r="425" spans="1:49" ht="15.75" customHeight="1" s="55">
      <c r="A425" s="37" t="n">
        <v>419</v>
      </c>
      <c r="B425" s="37" t="s">
        <v>242</v>
      </c>
      <c r="C425" s="37" t="s">
        <v>237</v>
      </c>
      <c r="D425" s="37" t="s">
        <v>60</v>
      </c>
      <c r="E425" s="37" t="s">
        <v>86</v>
      </c>
      <c r="F425" s="37" t="s">
        <v>32</v>
      </c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40" t="n">
        <v>4.8</v>
      </c>
      <c r="V425" s="40" t="n"/>
      <c r="W425" s="37" t="n"/>
      <c r="X425" s="37" t="n"/>
      <c r="Y425" s="37" t="n"/>
      <c r="Z425" s="37" t="n"/>
      <c r="AA425" s="37" t="n"/>
      <c r="AB425" s="37" t="n"/>
      <c r="AC425" s="40" t="n">
        <v>6.08333</v>
      </c>
      <c r="AD425" s="37" t="n"/>
      <c r="AE425" s="37" t="n"/>
      <c r="AF425" s="40" t="n"/>
      <c r="AG425" s="37" t="n"/>
      <c r="AH425" s="37" t="n"/>
      <c r="AI425" s="37" t="n"/>
      <c r="AJ425" s="37" t="n"/>
      <c r="AK425" s="37" t="n"/>
      <c r="AL425" s="37" t="n"/>
      <c r="AM425" s="38">
        <f>COUNT(H425:AL425)</f>
        <v/>
      </c>
      <c r="AN425" s="37" t="n"/>
      <c r="AO425" s="37" t="n"/>
      <c r="AP425" s="37" t="n"/>
      <c r="AQ425" s="37" t="n"/>
      <c r="AR425" s="37" t="n"/>
      <c r="AS425" s="37" t="n"/>
      <c r="AT425" s="38">
        <f>SUM(H425:AL425)</f>
        <v/>
      </c>
      <c r="AU425" s="37" t="n"/>
      <c r="AV425" s="38">
        <f>SUM(I425,J425,O425,P425,Q425,W425,X425,AD425,AE425,AK425,AL425)</f>
        <v/>
      </c>
      <c r="AW425" s="37" t="n"/>
    </row>
    <row r="426" spans="1:49" ht="15.75" customHeight="1" s="55">
      <c r="A426" s="37" t="n">
        <v>420</v>
      </c>
      <c r="B426" s="37" t="s">
        <v>242</v>
      </c>
      <c r="C426" s="37" t="s">
        <v>237</v>
      </c>
      <c r="D426" s="37" t="s">
        <v>60</v>
      </c>
      <c r="E426" s="37" t="s">
        <v>277</v>
      </c>
      <c r="F426" s="37" t="s">
        <v>32</v>
      </c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40" t="n">
        <v>6.05</v>
      </c>
      <c r="Z426" s="37" t="n"/>
      <c r="AA426" s="37" t="n"/>
      <c r="AB426" s="37" t="n"/>
      <c r="AC426" s="37" t="n"/>
      <c r="AD426" s="37" t="n"/>
      <c r="AE426" s="37" t="n"/>
      <c r="AF426" s="37" t="n"/>
      <c r="AG426" s="37" t="n"/>
      <c r="AH426" s="37" t="n"/>
      <c r="AI426" s="37" t="n"/>
      <c r="AJ426" s="37" t="n"/>
      <c r="AK426" s="37" t="n"/>
      <c r="AL426" s="37" t="n"/>
      <c r="AM426" s="38">
        <f>COUNT(H426:AL426)</f>
        <v/>
      </c>
      <c r="AN426" s="37" t="n"/>
      <c r="AO426" s="37" t="n"/>
      <c r="AP426" s="37" t="n"/>
      <c r="AQ426" s="37" t="n"/>
      <c r="AR426" s="37" t="n"/>
      <c r="AS426" s="37" t="n"/>
      <c r="AT426" s="38">
        <f>SUM(H426:AL426)</f>
        <v/>
      </c>
      <c r="AU426" s="37" t="n"/>
      <c r="AV426" s="38">
        <f>SUM(I426,J426,O426,P426,Q426,W426,X426,AD426,AE426,AK426,AL426)</f>
        <v/>
      </c>
      <c r="AW426" s="37" t="n"/>
    </row>
    <row r="427" spans="1:49">
      <c r="A427" s="39" t="n">
        <v>421</v>
      </c>
      <c r="B427" s="39" t="s">
        <v>242</v>
      </c>
      <c r="C427" s="39" t="s">
        <v>237</v>
      </c>
      <c r="D427" s="39" t="s">
        <v>60</v>
      </c>
      <c r="E427" s="39" t="s">
        <v>33</v>
      </c>
      <c r="F427" s="39" t="n"/>
      <c r="G427" s="39" t="n"/>
      <c r="H427" s="39" t="n">
        <v>8</v>
      </c>
      <c r="I427" s="39" t="n">
        <v>0</v>
      </c>
      <c r="J427" s="39" t="n">
        <v>0</v>
      </c>
      <c r="K427" s="39" t="n">
        <v>8</v>
      </c>
      <c r="L427" s="39" t="n">
        <v>8</v>
      </c>
      <c r="M427" s="39" t="n">
        <v>8</v>
      </c>
      <c r="N427" s="39" t="n">
        <v>7</v>
      </c>
      <c r="O427" s="39" t="n">
        <v>0</v>
      </c>
      <c r="P427" s="39" t="n">
        <v>0</v>
      </c>
      <c r="Q427" s="39" t="n">
        <v>0</v>
      </c>
      <c r="R427" s="39" t="n">
        <v>8</v>
      </c>
      <c r="S427" s="39" t="n">
        <v>8</v>
      </c>
      <c r="T427" s="39" t="n">
        <v>8</v>
      </c>
      <c r="U427" s="39" t="n">
        <v>8</v>
      </c>
      <c r="V427" s="39" t="n">
        <v>8</v>
      </c>
      <c r="W427" s="39" t="n">
        <v>0</v>
      </c>
      <c r="X427" s="39" t="n">
        <v>0</v>
      </c>
      <c r="Y427" s="39" t="n">
        <v>8</v>
      </c>
      <c r="Z427" s="39" t="n">
        <v>8</v>
      </c>
      <c r="AA427" s="39" t="n">
        <v>8</v>
      </c>
      <c r="AB427" s="39" t="n">
        <v>8</v>
      </c>
      <c r="AC427" s="39" t="n">
        <v>8</v>
      </c>
      <c r="AD427" s="39" t="n">
        <v>0</v>
      </c>
      <c r="AE427" s="39" t="n">
        <v>0</v>
      </c>
      <c r="AF427" s="39" t="n">
        <v>8</v>
      </c>
      <c r="AG427" s="39" t="n">
        <v>8</v>
      </c>
      <c r="AH427" s="39" t="n">
        <v>8</v>
      </c>
      <c r="AI427" s="39" t="n">
        <v>8</v>
      </c>
      <c r="AJ427" s="39" t="n">
        <v>8</v>
      </c>
      <c r="AK427" s="39" t="n">
        <v>0</v>
      </c>
      <c r="AL427" s="39" t="n">
        <v>0</v>
      </c>
      <c r="AM427" s="39">
        <f>COUNT(IF(SUM(H424)&gt;0,1,"FALSE"),IF(SUM(I424)&gt;0,1,"FALSE"),IF(SUM(J424)&gt;0,1,"FALSE"),IF(SUM(K424)&gt;0,1,"FALSE"),IF(SUM(L424)&gt;0,1,"FALSE"),IF(SUM(M424)&gt;0,1,"FALSE"),IF(SUM(N424)&gt;0,1,"FALSE"),IF(SUM(O424)&gt;0,1,"FALSE"),IF(SUM(P424)&gt;0,1,"FALSE"),IF(SUM(Q424)&gt;0,1,"FALSE"),IF(SUM(R424)&gt;0,1,"FALSE"),IF(SUM(S424)&gt;0,1,"FALSE"),IF(SUM(T424)&gt;0,1,"FALSE"),IF(SUM(U425,U424)&gt;0,1,"FALSE"),IF(SUM(V424,V425)&gt;0,1,"FALSE"),IF(SUM(W424)&gt;0,1,"FALSE"),IF(SUM(X424)&gt;0,1,"FALSE"),IF(SUM(Y424,Y426)&gt;0,1,"FALSE"),IF(SUM(Z424)&gt;0,1,"FALSE"),IF(SUM(AA424)&gt;0,1,"FALSE"),IF(SUM(AB424)&gt;0,1,"FALSE"),IF(SUM(AC424,AC425)&gt;0,1,"FALSE"),IF(SUM(AD424,AD425)&gt;0,1,"FALSE"),IF(SUM(AE425,AE424)&gt;0,1,"FALSE"),IF(SUM(AF424,AF425)&gt;0,1,"FALSE"),IF(SUM(AG424)&gt;0,1,"FALSE"),IF(SUM(AH424)&gt;0,1,"FALSE"),IF(SUM(AI424)&gt;0,1,"FALSE"),IF(SUM(AJ424)&gt;0,1,"FALSE"),IF(SUM(AK424)&gt;0,1,"FALSE"),IF(SUM(AL424)&gt;0,1,"FALSE"))</f>
        <v/>
      </c>
      <c r="AN427" s="39" t="n"/>
      <c r="AO427" s="39">
        <f>MAX(AO424:AO426)</f>
        <v/>
      </c>
      <c r="AP427" s="39">
        <f>MAX(AP424:AP426)</f>
        <v/>
      </c>
      <c r="AQ427" s="39">
        <f>MAX(AQ424:AQ426)</f>
        <v/>
      </c>
      <c r="AR427" s="39">
        <f>MAX(AR424:AR426)</f>
        <v/>
      </c>
      <c r="AS427" s="39">
        <f>SUM(AS424:AS426)</f>
        <v/>
      </c>
      <c r="AT427" s="39">
        <f>SUM(AT424:AT426)</f>
        <v/>
      </c>
      <c r="AU427" s="39">
        <f>SUM(AU424:AU426)</f>
        <v/>
      </c>
      <c r="AV427" s="39">
        <f>SUM(AV424:AV426)</f>
        <v/>
      </c>
      <c r="AW427" s="39">
        <f>SUM(AW424:AW426)</f>
        <v/>
      </c>
    </row>
    <row r="428" spans="1:49">
      <c r="A428" s="37" t="n">
        <v>422</v>
      </c>
      <c r="B428" s="37" t="s">
        <v>244</v>
      </c>
      <c r="C428" s="37" t="s">
        <v>237</v>
      </c>
      <c r="D428" s="37" t="s">
        <v>60</v>
      </c>
      <c r="E428" s="37" t="s">
        <v>43</v>
      </c>
      <c r="F428" s="37" t="s">
        <v>32</v>
      </c>
      <c r="G428" s="37" t="n"/>
      <c r="H428" s="37" t="n">
        <v>8</v>
      </c>
      <c r="I428" s="37" t="s">
        <v>7</v>
      </c>
      <c r="J428" s="37" t="s">
        <v>7</v>
      </c>
      <c r="K428" s="37" t="n">
        <v>8</v>
      </c>
      <c r="L428" s="37" t="n">
        <v>8</v>
      </c>
      <c r="M428" s="37" t="n">
        <v>4.25</v>
      </c>
      <c r="N428" s="37" t="n">
        <v>0.08333</v>
      </c>
      <c r="O428" s="37" t="s">
        <v>7</v>
      </c>
      <c r="P428" s="37" t="s">
        <v>7</v>
      </c>
      <c r="Q428" s="37" t="s">
        <v>7</v>
      </c>
      <c r="R428" s="37" t="n">
        <v>8</v>
      </c>
      <c r="S428" s="37" t="n">
        <v>5.95</v>
      </c>
      <c r="T428" s="37" t="n">
        <v>1.66667</v>
      </c>
      <c r="U428" s="37" t="n">
        <v>8</v>
      </c>
      <c r="V428" s="37" t="n">
        <v>8</v>
      </c>
      <c r="W428" s="37" t="s">
        <v>7</v>
      </c>
      <c r="X428" s="37" t="s">
        <v>7</v>
      </c>
      <c r="Y428" s="37" t="n">
        <v>8</v>
      </c>
      <c r="Z428" s="37" t="n"/>
      <c r="AA428" s="37" t="n"/>
      <c r="AB428" s="37" t="n"/>
      <c r="AC428" s="37" t="n"/>
      <c r="AD428" s="37" t="s">
        <v>7</v>
      </c>
      <c r="AE428" s="37" t="s">
        <v>7</v>
      </c>
      <c r="AF428" s="37" t="n">
        <v>8</v>
      </c>
      <c r="AG428" s="37" t="n"/>
      <c r="AH428" s="37" t="n"/>
      <c r="AI428" s="37" t="n"/>
      <c r="AJ428" s="37" t="n">
        <v>8</v>
      </c>
      <c r="AK428" s="37" t="s">
        <v>7</v>
      </c>
      <c r="AL428" s="37" t="s">
        <v>7</v>
      </c>
      <c r="AM428" s="38">
        <f>COUNT(H428:AL428)</f>
        <v/>
      </c>
      <c r="AN428" s="37" t="n"/>
      <c r="AO428" s="38">
        <f>COUNTIF(H428:AL428,"О")</f>
        <v/>
      </c>
      <c r="AP428" s="38">
        <f>COUNTIF(H428:AL428,"От")</f>
        <v/>
      </c>
      <c r="AQ428" s="38">
        <f>COUNTIF(H428:AL428,"Б")</f>
        <v/>
      </c>
      <c r="AR428" s="38">
        <f>COUNTIF(H428:AL428,"Н")</f>
        <v/>
      </c>
      <c r="AS428" s="37" t="n"/>
      <c r="AT428" s="38">
        <f>SUM(H428:AL428)</f>
        <v/>
      </c>
      <c r="AU428" s="37" t="n"/>
      <c r="AV428" s="38">
        <f>SUM(I428,J428,O428,P428,Q428,W428,X428,AD428,AE428,AK428,AL428)</f>
        <v/>
      </c>
      <c r="AW428" s="37" t="n"/>
    </row>
    <row r="429" spans="1:49" ht="15.75" customHeight="1" s="55">
      <c r="A429" s="37" t="n">
        <v>423</v>
      </c>
      <c r="B429" s="37" t="s">
        <v>244</v>
      </c>
      <c r="C429" s="37" t="s">
        <v>237</v>
      </c>
      <c r="D429" s="37" t="s">
        <v>60</v>
      </c>
      <c r="E429" s="37" t="s">
        <v>65</v>
      </c>
      <c r="F429" s="37" t="s">
        <v>32</v>
      </c>
      <c r="G429" s="37" t="n"/>
      <c r="H429" s="37" t="n"/>
      <c r="I429" s="37" t="n"/>
      <c r="J429" s="37" t="n"/>
      <c r="K429" s="37" t="n"/>
      <c r="L429" s="37" t="n"/>
      <c r="M429" s="40" t="n">
        <v>3.75</v>
      </c>
      <c r="N429" s="40" t="n">
        <v>6.91667</v>
      </c>
      <c r="O429" s="37" t="n"/>
      <c r="P429" s="37" t="n"/>
      <c r="Q429" s="37" t="n"/>
      <c r="R429" s="37" t="n"/>
      <c r="S429" s="40" t="n">
        <v>2.05</v>
      </c>
      <c r="T429" s="40" t="n">
        <v>6.33333</v>
      </c>
      <c r="U429" s="37" t="n"/>
      <c r="V429" s="37" t="n"/>
      <c r="W429" s="37" t="n"/>
      <c r="X429" s="37" t="n"/>
      <c r="Y429" s="37" t="n"/>
      <c r="Z429" s="37" t="n"/>
      <c r="AA429" s="37" t="n"/>
      <c r="AB429" s="37" t="n"/>
      <c r="AC429" s="37" t="n"/>
      <c r="AD429" s="37" t="n"/>
      <c r="AE429" s="37" t="n"/>
      <c r="AF429" s="37" t="n"/>
      <c r="AG429" s="40" t="n">
        <v>8</v>
      </c>
      <c r="AH429" s="37" t="n"/>
      <c r="AI429" s="37" t="n"/>
      <c r="AJ429" s="37" t="n"/>
      <c r="AK429" s="37" t="n"/>
      <c r="AL429" s="37" t="n"/>
      <c r="AM429" s="38">
        <f>COUNT(H429:AL429)</f>
        <v/>
      </c>
      <c r="AN429" s="37" t="n"/>
      <c r="AO429" s="37" t="n"/>
      <c r="AP429" s="37" t="n"/>
      <c r="AQ429" s="37" t="n"/>
      <c r="AR429" s="37" t="n"/>
      <c r="AS429" s="37" t="n"/>
      <c r="AT429" s="38">
        <f>SUM(H429:AL429)</f>
        <v/>
      </c>
      <c r="AU429" s="37" t="n"/>
      <c r="AV429" s="38">
        <f>SUM(I429,J429,O429,P429,Q429,W429,X429,AD429,AE429,AK429,AL429)</f>
        <v/>
      </c>
      <c r="AW429" s="37" t="n"/>
    </row>
    <row r="430" spans="1:49" ht="15.75" customHeight="1" s="55">
      <c r="A430" s="37" t="n">
        <v>424</v>
      </c>
      <c r="B430" s="37" t="s">
        <v>244</v>
      </c>
      <c r="C430" s="37" t="s">
        <v>237</v>
      </c>
      <c r="D430" s="37" t="s">
        <v>60</v>
      </c>
      <c r="E430" s="37" t="s">
        <v>79</v>
      </c>
      <c r="F430" s="37" t="s">
        <v>32</v>
      </c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  <c r="Z430" s="37" t="n"/>
      <c r="AA430" s="37" t="n"/>
      <c r="AB430" s="37" t="n"/>
      <c r="AC430" s="37" t="n"/>
      <c r="AD430" s="37" t="n"/>
      <c r="AE430" s="37" t="n"/>
      <c r="AF430" s="40" t="n"/>
      <c r="AG430" s="37" t="n"/>
      <c r="AH430" s="37" t="n"/>
      <c r="AI430" s="37" t="n"/>
      <c r="AJ430" s="37" t="n"/>
      <c r="AK430" s="37" t="n"/>
      <c r="AL430" s="37" t="n"/>
      <c r="AM430" s="38">
        <f>COUNT(H430:AL430)</f>
        <v/>
      </c>
      <c r="AN430" s="37" t="n"/>
      <c r="AO430" s="37" t="n"/>
      <c r="AP430" s="37" t="n"/>
      <c r="AQ430" s="37" t="n"/>
      <c r="AR430" s="37" t="n"/>
      <c r="AS430" s="37" t="n"/>
      <c r="AT430" s="38">
        <f>SUM(H430:AL430)</f>
        <v/>
      </c>
      <c r="AU430" s="37" t="n"/>
      <c r="AV430" s="38">
        <f>SUM(I430,J430,O430,P430,Q430,W430,X430,AD430,AE430,AK430,AL430)</f>
        <v/>
      </c>
      <c r="AW430" s="37" t="n"/>
    </row>
    <row r="431" spans="1:49" ht="15.75" customHeight="1" s="55">
      <c r="A431" s="37" t="n">
        <v>425</v>
      </c>
      <c r="B431" s="37" t="s">
        <v>244</v>
      </c>
      <c r="C431" s="37" t="s">
        <v>237</v>
      </c>
      <c r="D431" s="37" t="s">
        <v>60</v>
      </c>
      <c r="E431" s="37" t="s">
        <v>65</v>
      </c>
      <c r="F431" s="37" t="s">
        <v>32</v>
      </c>
      <c r="G431" s="37" t="s">
        <v>49</v>
      </c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  <c r="Z431" s="40" t="n">
        <v>2.66667</v>
      </c>
      <c r="AA431" s="40" t="n">
        <v>2.66667</v>
      </c>
      <c r="AB431" s="40" t="n">
        <v>2.66667</v>
      </c>
      <c r="AC431" s="40" t="n">
        <v>2.66667</v>
      </c>
      <c r="AD431" s="37" t="n"/>
      <c r="AE431" s="37" t="n"/>
      <c r="AF431" s="37" t="n"/>
      <c r="AG431" s="37" t="n"/>
      <c r="AH431" s="40" t="n">
        <v>8</v>
      </c>
      <c r="AI431" s="40" t="n">
        <v>8</v>
      </c>
      <c r="AJ431" s="37" t="n"/>
      <c r="AK431" s="37" t="n"/>
      <c r="AL431" s="37" t="n"/>
      <c r="AM431" s="38">
        <f>SUM(H431:AL431)/8</f>
        <v/>
      </c>
      <c r="AN431" s="37" t="n"/>
      <c r="AO431" s="37" t="n"/>
      <c r="AP431" s="37" t="n"/>
      <c r="AQ431" s="37" t="n"/>
      <c r="AR431" s="37" t="n"/>
      <c r="AS431" s="38">
        <f>COUNTIF(H431:AL431,"В")+SUM(H431:AL431)/8</f>
        <v/>
      </c>
      <c r="AT431" s="38">
        <f>SUM(H431:AL431)</f>
        <v/>
      </c>
      <c r="AU431" s="37" t="n"/>
      <c r="AV431" s="37" t="n"/>
      <c r="AW431" s="37" t="n"/>
    </row>
    <row r="432" spans="1:49" ht="15.75" customHeight="1" s="55">
      <c r="A432" s="37" t="n">
        <v>426</v>
      </c>
      <c r="B432" s="37" t="s">
        <v>244</v>
      </c>
      <c r="C432" s="37" t="s">
        <v>237</v>
      </c>
      <c r="D432" s="37" t="s">
        <v>60</v>
      </c>
      <c r="E432" s="37" t="s">
        <v>79</v>
      </c>
      <c r="F432" s="37" t="s">
        <v>32</v>
      </c>
      <c r="G432" s="37" t="s">
        <v>49</v>
      </c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  <c r="Z432" s="40" t="n">
        <v>2.66667</v>
      </c>
      <c r="AA432" s="40" t="n">
        <v>2.66667</v>
      </c>
      <c r="AB432" s="40" t="n">
        <v>2.66667</v>
      </c>
      <c r="AC432" s="40" t="n">
        <v>2.66667</v>
      </c>
      <c r="AD432" s="37" t="n"/>
      <c r="AE432" s="37" t="n"/>
      <c r="AF432" s="37" t="n"/>
      <c r="AG432" s="37" t="n"/>
      <c r="AH432" s="37" t="n"/>
      <c r="AI432" s="37" t="n"/>
      <c r="AJ432" s="37" t="n"/>
      <c r="AK432" s="37" t="n"/>
      <c r="AL432" s="37" t="n"/>
      <c r="AM432" s="38">
        <f>SUM(H432:AL432)/8</f>
        <v/>
      </c>
      <c r="AN432" s="37" t="n"/>
      <c r="AO432" s="37" t="n"/>
      <c r="AP432" s="37" t="n"/>
      <c r="AQ432" s="37" t="n"/>
      <c r="AR432" s="37" t="n"/>
      <c r="AS432" s="38">
        <f>COUNTIF(H432:AL432,"В")+SUM(H432:AL432)/8</f>
        <v/>
      </c>
      <c r="AT432" s="38">
        <f>SUM(H432:AL432)</f>
        <v/>
      </c>
      <c r="AU432" s="37" t="n"/>
      <c r="AV432" s="37" t="n"/>
      <c r="AW432" s="37" t="n"/>
    </row>
    <row r="433" spans="1:49" ht="15.75" customHeight="1" s="55">
      <c r="A433" s="37" t="n">
        <v>427</v>
      </c>
      <c r="B433" s="37" t="s">
        <v>244</v>
      </c>
      <c r="C433" s="37" t="s">
        <v>237</v>
      </c>
      <c r="D433" s="37" t="s">
        <v>60</v>
      </c>
      <c r="E433" s="37" t="s">
        <v>61</v>
      </c>
      <c r="F433" s="37" t="s">
        <v>32</v>
      </c>
      <c r="G433" s="37" t="s">
        <v>49</v>
      </c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  <c r="Z433" s="40" t="n">
        <v>2.66667</v>
      </c>
      <c r="AA433" s="40" t="n">
        <v>2.66667</v>
      </c>
      <c r="AB433" s="40" t="n">
        <v>2.66667</v>
      </c>
      <c r="AC433" s="40" t="n">
        <v>2.66667</v>
      </c>
      <c r="AD433" s="37" t="n"/>
      <c r="AE433" s="37" t="n"/>
      <c r="AF433" s="37" t="n"/>
      <c r="AG433" s="37" t="n"/>
      <c r="AH433" s="37" t="n"/>
      <c r="AI433" s="37" t="n"/>
      <c r="AJ433" s="37" t="n"/>
      <c r="AK433" s="37" t="n"/>
      <c r="AL433" s="37" t="n"/>
      <c r="AM433" s="38">
        <f>SUM(H433:AL433)/8</f>
        <v/>
      </c>
      <c r="AN433" s="37" t="n"/>
      <c r="AO433" s="37" t="n"/>
      <c r="AP433" s="37" t="n"/>
      <c r="AQ433" s="37" t="n"/>
      <c r="AR433" s="37" t="n"/>
      <c r="AS433" s="38">
        <f>COUNTIF(H433:AL433,"В")+SUM(H433:AL433)/8</f>
        <v/>
      </c>
      <c r="AT433" s="38">
        <f>SUM(H433:AL433)</f>
        <v/>
      </c>
      <c r="AU433" s="37" t="n"/>
      <c r="AV433" s="37" t="n"/>
      <c r="AW433" s="37" t="n"/>
    </row>
    <row r="434" spans="1:49">
      <c r="A434" s="39" t="n">
        <v>428</v>
      </c>
      <c r="B434" s="39" t="s">
        <v>244</v>
      </c>
      <c r="C434" s="39" t="s">
        <v>237</v>
      </c>
      <c r="D434" s="39" t="s">
        <v>60</v>
      </c>
      <c r="E434" s="39" t="s">
        <v>33</v>
      </c>
      <c r="F434" s="39" t="n"/>
      <c r="G434" s="39" t="n"/>
      <c r="H434" s="39" t="n">
        <v>8</v>
      </c>
      <c r="I434" s="39" t="n">
        <v>0</v>
      </c>
      <c r="J434" s="39" t="n">
        <v>0</v>
      </c>
      <c r="K434" s="39" t="n">
        <v>8</v>
      </c>
      <c r="L434" s="39" t="n">
        <v>8</v>
      </c>
      <c r="M434" s="39" t="n">
        <v>8</v>
      </c>
      <c r="N434" s="39" t="n">
        <v>7</v>
      </c>
      <c r="O434" s="39" t="n">
        <v>0</v>
      </c>
      <c r="P434" s="39" t="n">
        <v>0</v>
      </c>
      <c r="Q434" s="39" t="n">
        <v>0</v>
      </c>
      <c r="R434" s="39" t="n">
        <v>8</v>
      </c>
      <c r="S434" s="39" t="n">
        <v>8</v>
      </c>
      <c r="T434" s="39" t="n">
        <v>8</v>
      </c>
      <c r="U434" s="39" t="n">
        <v>8</v>
      </c>
      <c r="V434" s="39" t="n">
        <v>8</v>
      </c>
      <c r="W434" s="39" t="n">
        <v>0</v>
      </c>
      <c r="X434" s="39" t="n">
        <v>0</v>
      </c>
      <c r="Y434" s="39" t="n">
        <v>8</v>
      </c>
      <c r="Z434" s="39" t="n">
        <v>8</v>
      </c>
      <c r="AA434" s="39" t="n">
        <v>8</v>
      </c>
      <c r="AB434" s="39" t="n">
        <v>8</v>
      </c>
      <c r="AC434" s="39" t="n">
        <v>8</v>
      </c>
      <c r="AD434" s="39" t="n">
        <v>0</v>
      </c>
      <c r="AE434" s="39" t="n">
        <v>0</v>
      </c>
      <c r="AF434" s="39" t="n">
        <v>8</v>
      </c>
      <c r="AG434" s="39" t="n">
        <v>8</v>
      </c>
      <c r="AH434" s="39" t="n">
        <v>8</v>
      </c>
      <c r="AI434" s="39" t="n">
        <v>8</v>
      </c>
      <c r="AJ434" s="39" t="n">
        <v>8</v>
      </c>
      <c r="AK434" s="39" t="n">
        <v>0</v>
      </c>
      <c r="AL434" s="39" t="n">
        <v>0</v>
      </c>
      <c r="AM434" s="39">
        <f>COUNT(IF(SUM(H428)&gt;0,1,"FALSE"),IF(SUM(I428)&gt;0,1,"FALSE"),IF(SUM(J428)&gt;0,1,"FALSE"),IF(SUM(K428)&gt;0,1,"FALSE"),IF(SUM(L428)&gt;0,1,"FALSE"),IF(SUM(M428,M429)&gt;0,1,"FALSE"),IF(SUM(N428,N429)&gt;0,1,"FALSE"),IF(SUM(O428)&gt;0,1,"FALSE"),IF(SUM(P428)&gt;0,1,"FALSE"),IF(SUM(Q428)&gt;0,1,"FALSE"),IF(SUM(R428)&gt;0,1,"FALSE"),IF(SUM(S429,S428)&gt;0,1,"FALSE"),IF(SUM(T429,T428)&gt;0,1,"FALSE"),IF(SUM(U428)&gt;0,1,"FALSE"),IF(SUM(V428)&gt;0,1,"FALSE"),IF(SUM(W428)&gt;0,1,"FALSE"),IF(SUM(X428)&gt;0,1,"FALSE"),IF(SUM(Y428)&gt;0,1,"FALSE"),IF(SUM(AD428,AD430)&gt;0,1,"FALSE"),IF(SUM(AE430,AE428)&gt;0,1,"FALSE"),IF(SUM(AF430,AF428)&gt;0,1,"FALSE"),IF(SUM(AG429,AG428)&gt;0,1,"FALSE"),IF(SUM(AJ428)&gt;0,1,"FALSE"),IF(SUM(AK428)&gt;0,1,"FALSE"),IF(SUM(AL428)&gt;0,1,"FALSE"),IF(SUM(Z432,Z433,Z431)&gt;0,1,"FALSE"),IF(SUM(AA432,AA431,AA433)&gt;0,1,"FALSE"),IF(SUM(AB433,AB432,AB431)&gt;0,1,"FALSE"),IF(SUM(AC431,AC432,AC433)&gt;0,1,"FALSE"),IF(SUM(AH431)&gt;0,1,"FALSE"),IF(SUM(AI431)&gt;0,1,"FALSE"))</f>
        <v/>
      </c>
      <c r="AN434" s="39" t="n"/>
      <c r="AO434" s="39">
        <f>MAX(AO428:AO433)</f>
        <v/>
      </c>
      <c r="AP434" s="39">
        <f>MAX(AP428:AP433)</f>
        <v/>
      </c>
      <c r="AQ434" s="39">
        <f>MAX(AQ428:AQ433)</f>
        <v/>
      </c>
      <c r="AR434" s="39">
        <f>MAX(AR428:AR433)</f>
        <v/>
      </c>
      <c r="AS434" s="39">
        <f>SUM(AS428:AS433)</f>
        <v/>
      </c>
      <c r="AT434" s="39">
        <f>SUM(AT428:AT433)</f>
        <v/>
      </c>
      <c r="AU434" s="39">
        <f>SUM(AU428:AU433)</f>
        <v/>
      </c>
      <c r="AV434" s="39">
        <f>SUM(AV428:AV433)</f>
        <v/>
      </c>
      <c r="AW434" s="39">
        <f>SUM(AW428:AW433)</f>
        <v/>
      </c>
    </row>
    <row r="435" spans="1:49" ht="15.75" customHeight="1" s="55">
      <c r="A435" s="37" t="n">
        <v>429</v>
      </c>
      <c r="B435" s="37" t="s">
        <v>245</v>
      </c>
      <c r="C435" s="37" t="s">
        <v>246</v>
      </c>
      <c r="D435" s="37" t="s">
        <v>247</v>
      </c>
      <c r="E435" s="37" t="s">
        <v>43</v>
      </c>
      <c r="F435" s="37" t="s">
        <v>32</v>
      </c>
      <c r="G435" s="37" t="n"/>
      <c r="H435" s="37" t="n"/>
      <c r="I435" s="37" t="s">
        <v>7</v>
      </c>
      <c r="J435" s="37" t="s">
        <v>7</v>
      </c>
      <c r="K435" s="40" t="s">
        <v>0</v>
      </c>
      <c r="L435" s="40" t="s">
        <v>0</v>
      </c>
      <c r="M435" s="40" t="s">
        <v>0</v>
      </c>
      <c r="N435" s="40" t="s">
        <v>0</v>
      </c>
      <c r="O435" s="37" t="s">
        <v>7</v>
      </c>
      <c r="P435" s="37" t="s">
        <v>7</v>
      </c>
      <c r="Q435" s="37" t="s">
        <v>7</v>
      </c>
      <c r="R435" s="37" t="n"/>
      <c r="S435" s="37" t="n"/>
      <c r="T435" s="37" t="n"/>
      <c r="U435" s="37" t="n"/>
      <c r="V435" s="37" t="n">
        <v>6.61667</v>
      </c>
      <c r="W435" s="37" t="s">
        <v>7</v>
      </c>
      <c r="X435" s="37" t="s">
        <v>7</v>
      </c>
      <c r="Y435" s="37" t="n">
        <v>8</v>
      </c>
      <c r="Z435" s="37" t="n">
        <v>8</v>
      </c>
      <c r="AA435" s="37" t="n"/>
      <c r="AB435" s="37" t="n"/>
      <c r="AC435" s="37" t="n"/>
      <c r="AD435" s="37" t="s">
        <v>7</v>
      </c>
      <c r="AE435" s="37" t="s">
        <v>7</v>
      </c>
      <c r="AF435" s="37" t="n">
        <v>6.38333</v>
      </c>
      <c r="AG435" s="37" t="n">
        <v>8</v>
      </c>
      <c r="AH435" s="37" t="n">
        <v>8</v>
      </c>
      <c r="AI435" s="37" t="n">
        <v>8</v>
      </c>
      <c r="AJ435" s="37" t="n">
        <v>8</v>
      </c>
      <c r="AK435" s="37" t="s">
        <v>7</v>
      </c>
      <c r="AL435" s="37" t="s">
        <v>7</v>
      </c>
      <c r="AM435" s="38">
        <f>COUNT(H435:AL435)</f>
        <v/>
      </c>
      <c r="AN435" s="37" t="n"/>
      <c r="AO435" s="38">
        <f>COUNTIF(H435:AL435,"О")</f>
        <v/>
      </c>
      <c r="AP435" s="38">
        <f>COUNTIF(H435:AL435,"От")</f>
        <v/>
      </c>
      <c r="AQ435" s="38">
        <f>COUNTIF(H435:AL435,"Б")</f>
        <v/>
      </c>
      <c r="AR435" s="38">
        <f>COUNTIF(H435:AL435,"Н")</f>
        <v/>
      </c>
      <c r="AS435" s="37" t="n"/>
      <c r="AT435" s="38">
        <f>SUM(H435:AL435)</f>
        <v/>
      </c>
      <c r="AU435" s="37" t="n"/>
      <c r="AV435" s="38">
        <f>SUM(I435,J435,O435,P435,Q435,W435,X435,AD435,AE435,AK435,AL435)</f>
        <v/>
      </c>
      <c r="AW435" s="37" t="n"/>
    </row>
    <row r="436" spans="1:49" ht="15.75" customHeight="1" s="55">
      <c r="A436" s="37" t="n">
        <v>430</v>
      </c>
      <c r="B436" s="37" t="s">
        <v>245</v>
      </c>
      <c r="C436" s="37" t="s">
        <v>246</v>
      </c>
      <c r="D436" s="37" t="s">
        <v>247</v>
      </c>
      <c r="E436" s="37" t="s">
        <v>65</v>
      </c>
      <c r="F436" s="37" t="s">
        <v>32</v>
      </c>
      <c r="G436" s="37" t="n"/>
      <c r="H436" s="40" t="n">
        <v>8</v>
      </c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40" t="n">
        <v>8</v>
      </c>
      <c r="S436" s="40" t="n">
        <v>8</v>
      </c>
      <c r="T436" s="40" t="n">
        <v>8</v>
      </c>
      <c r="U436" s="40" t="n">
        <v>6.7034</v>
      </c>
      <c r="V436" s="40" t="n">
        <v>1.38333</v>
      </c>
      <c r="W436" s="37" t="n"/>
      <c r="X436" s="37" t="n"/>
      <c r="Y436" s="37" t="n"/>
      <c r="Z436" s="37" t="n"/>
      <c r="AA436" s="40" t="n">
        <v>2.9106</v>
      </c>
      <c r="AB436" s="40" t="n">
        <v>1.09836</v>
      </c>
      <c r="AC436" s="40" t="n">
        <v>5.4963</v>
      </c>
      <c r="AD436" s="37" t="n"/>
      <c r="AE436" s="37" t="n"/>
      <c r="AF436" s="40" t="n">
        <v>1.61667</v>
      </c>
      <c r="AG436" s="37" t="n"/>
      <c r="AH436" s="37" t="n"/>
      <c r="AI436" s="37" t="n"/>
      <c r="AJ436" s="37" t="n"/>
      <c r="AK436" s="37" t="n"/>
      <c r="AL436" s="37" t="n"/>
      <c r="AM436" s="38">
        <f>COUNT(H436:AL436)</f>
        <v/>
      </c>
      <c r="AN436" s="37" t="n"/>
      <c r="AO436" s="37" t="n"/>
      <c r="AP436" s="37" t="n"/>
      <c r="AQ436" s="37" t="n"/>
      <c r="AR436" s="37" t="n"/>
      <c r="AS436" s="37" t="n"/>
      <c r="AT436" s="38">
        <f>SUM(H436:AL436)</f>
        <v/>
      </c>
      <c r="AU436" s="37" t="n"/>
      <c r="AV436" s="38">
        <f>SUM(I436,J436,O436,P436,Q436,W436,X436,AD436,AE436,AK436,AL436)</f>
        <v/>
      </c>
      <c r="AW436" s="37" t="n"/>
    </row>
    <row r="437" spans="1:49" ht="15.75" customHeight="1" s="55">
      <c r="A437" s="37" t="n">
        <v>431</v>
      </c>
      <c r="B437" s="37" t="s">
        <v>245</v>
      </c>
      <c r="C437" s="37" t="s">
        <v>246</v>
      </c>
      <c r="D437" s="37" t="s">
        <v>247</v>
      </c>
      <c r="E437" s="37" t="s">
        <v>87</v>
      </c>
      <c r="F437" s="37" t="s">
        <v>32</v>
      </c>
      <c r="G437" s="37" t="n"/>
      <c r="H437" s="40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  <c r="Z437" s="37" t="n"/>
      <c r="AA437" s="37" t="n"/>
      <c r="AB437" s="37" t="n"/>
      <c r="AC437" s="37" t="n"/>
      <c r="AD437" s="37" t="n"/>
      <c r="AE437" s="37" t="n"/>
      <c r="AF437" s="37" t="n"/>
      <c r="AG437" s="37" t="n"/>
      <c r="AH437" s="37" t="n"/>
      <c r="AI437" s="37" t="n"/>
      <c r="AJ437" s="37" t="n"/>
      <c r="AK437" s="37" t="n"/>
      <c r="AL437" s="37" t="n"/>
      <c r="AM437" s="38">
        <f>COUNT(H437:AL437)</f>
        <v/>
      </c>
      <c r="AN437" s="37" t="n"/>
      <c r="AO437" s="37" t="n"/>
      <c r="AP437" s="37" t="n"/>
      <c r="AQ437" s="37" t="n"/>
      <c r="AR437" s="37" t="n"/>
      <c r="AS437" s="37" t="n"/>
      <c r="AT437" s="38">
        <f>SUM(H437:AL437)</f>
        <v/>
      </c>
      <c r="AU437" s="37" t="n"/>
      <c r="AV437" s="38">
        <f>SUM(I437,J437,O437,P437,Q437,W437,X437,AD437,AE437,AK437,AL437)</f>
        <v/>
      </c>
      <c r="AW437" s="37" t="n"/>
    </row>
    <row r="438" spans="1:49" ht="15.75" customHeight="1" s="55">
      <c r="A438" s="37" t="n">
        <v>432</v>
      </c>
      <c r="B438" s="37" t="s">
        <v>245</v>
      </c>
      <c r="C438" s="37" t="s">
        <v>246</v>
      </c>
      <c r="D438" s="37" t="s">
        <v>247</v>
      </c>
      <c r="E438" s="37" t="s">
        <v>86</v>
      </c>
      <c r="F438" s="37" t="s">
        <v>32</v>
      </c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40" t="n">
        <v>1.2966</v>
      </c>
      <c r="V438" s="37" t="n"/>
      <c r="W438" s="37" t="n"/>
      <c r="X438" s="37" t="n"/>
      <c r="Y438" s="37" t="n"/>
      <c r="Z438" s="37" t="n"/>
      <c r="AA438" s="40" t="n">
        <v>5.0894</v>
      </c>
      <c r="AB438" s="40" t="n">
        <v>6.90164</v>
      </c>
      <c r="AC438" s="40" t="n">
        <v>2.5037</v>
      </c>
      <c r="AD438" s="37" t="n"/>
      <c r="AE438" s="37" t="n"/>
      <c r="AF438" s="37" t="n"/>
      <c r="AG438" s="37" t="n"/>
      <c r="AH438" s="37" t="n"/>
      <c r="AI438" s="37" t="n"/>
      <c r="AJ438" s="37" t="n"/>
      <c r="AK438" s="37" t="n"/>
      <c r="AL438" s="37" t="n"/>
      <c r="AM438" s="38">
        <f>COUNT(H438:AL438)</f>
        <v/>
      </c>
      <c r="AN438" s="37" t="n"/>
      <c r="AO438" s="37" t="n"/>
      <c r="AP438" s="37" t="n"/>
      <c r="AQ438" s="37" t="n"/>
      <c r="AR438" s="37" t="n"/>
      <c r="AS438" s="37" t="n"/>
      <c r="AT438" s="38">
        <f>SUM(H438:AL438)</f>
        <v/>
      </c>
      <c r="AU438" s="37" t="n"/>
      <c r="AV438" s="38">
        <f>SUM(I438,J438,O438,P438,Q438,W438,X438,AD438,AE438,AK438,AL438)</f>
        <v/>
      </c>
      <c r="AW438" s="37" t="n"/>
    </row>
    <row r="439" spans="1:49">
      <c r="A439" s="39" t="n">
        <v>433</v>
      </c>
      <c r="B439" s="39" t="s">
        <v>245</v>
      </c>
      <c r="C439" s="39" t="s">
        <v>246</v>
      </c>
      <c r="D439" s="39" t="s">
        <v>247</v>
      </c>
      <c r="E439" s="39" t="s">
        <v>33</v>
      </c>
      <c r="F439" s="39" t="n"/>
      <c r="G439" s="39" t="n"/>
      <c r="H439" s="39" t="n">
        <v>8</v>
      </c>
      <c r="I439" s="39" t="n">
        <v>0</v>
      </c>
      <c r="J439" s="39" t="n">
        <v>0</v>
      </c>
      <c r="K439" s="39" t="n">
        <v>0</v>
      </c>
      <c r="L439" s="39" t="n">
        <v>0</v>
      </c>
      <c r="M439" s="39" t="n">
        <v>0</v>
      </c>
      <c r="N439" s="39" t="n">
        <v>0</v>
      </c>
      <c r="O439" s="39" t="n">
        <v>0</v>
      </c>
      <c r="P439" s="39" t="n">
        <v>0</v>
      </c>
      <c r="Q439" s="39" t="n">
        <v>0</v>
      </c>
      <c r="R439" s="39" t="n">
        <v>8</v>
      </c>
      <c r="S439" s="39" t="n">
        <v>8</v>
      </c>
      <c r="T439" s="39" t="n">
        <v>8</v>
      </c>
      <c r="U439" s="39" t="n">
        <v>8</v>
      </c>
      <c r="V439" s="39" t="n">
        <v>8</v>
      </c>
      <c r="W439" s="39" t="n">
        <v>0</v>
      </c>
      <c r="X439" s="39" t="n">
        <v>0</v>
      </c>
      <c r="Y439" s="39" t="n">
        <v>8</v>
      </c>
      <c r="Z439" s="39" t="n">
        <v>8</v>
      </c>
      <c r="AA439" s="39" t="n">
        <v>8</v>
      </c>
      <c r="AB439" s="39" t="n">
        <v>8</v>
      </c>
      <c r="AC439" s="39" t="n">
        <v>8</v>
      </c>
      <c r="AD439" s="39" t="n">
        <v>0</v>
      </c>
      <c r="AE439" s="39" t="n">
        <v>0</v>
      </c>
      <c r="AF439" s="39" t="n">
        <v>8</v>
      </c>
      <c r="AG439" s="39" t="n">
        <v>8</v>
      </c>
      <c r="AH439" s="39" t="n">
        <v>8</v>
      </c>
      <c r="AI439" s="39" t="n">
        <v>8</v>
      </c>
      <c r="AJ439" s="39" t="n">
        <v>8</v>
      </c>
      <c r="AK439" s="39" t="n">
        <v>0</v>
      </c>
      <c r="AL439" s="39" t="n">
        <v>0</v>
      </c>
      <c r="AM439" s="39">
        <f>COUNT(IF(SUM(H435,H437,H436)&gt;0,1,"FALSE"),IF(SUM(I436,I435)&gt;0,1,"FALSE"),IF(SUM(J435,J436)&gt;0,1,"FALSE"),IF(SUM(K435)&gt;0,1,"FALSE"),IF(SUM(L435)&gt;0,1,"FALSE"),IF(SUM(M435)&gt;0,1,"FALSE"),IF(SUM(N435)&gt;0,1,"FALSE"),IF(SUM(O436,O435)&gt;0,1,"FALSE"),IF(SUM(P435,P436)&gt;0,1,"FALSE"),IF(SUM(Q435,Q436)&gt;0,1,"FALSE"),IF(SUM(R436,R435)&gt;0,1,"FALSE"),IF(SUM(S435,S436)&gt;0,1,"FALSE"),IF(SUM(T435,T436)&gt;0,1,"FALSE"),IF(SUM(U436,U438,U435)&gt;0,1,"FALSE"),IF(SUM(V436,V435)&gt;0,1,"FALSE"),IF(SUM(W435)&gt;0,1,"FALSE"),IF(SUM(X435)&gt;0,1,"FALSE"),IF(SUM(Y435)&gt;0,1,"FALSE"),IF(SUM(Z435)&gt;0,1,"FALSE"),IF(SUM(AA435,AA438,AA436)&gt;0,1,"FALSE"),IF(SUM(AB436,AB438,AB435)&gt;0,1,"FALSE"),IF(SUM(AC438,AC436,AC435)&gt;0,1,"FALSE"),IF(SUM(AD435,AD436)&gt;0,1,"FALSE"),IF(SUM(AE436,AE435)&gt;0,1,"FALSE"),IF(SUM(AF435,AF436)&gt;0,1,"FALSE"),IF(SUM(AG435)&gt;0,1,"FALSE"),IF(SUM(AH435)&gt;0,1,"FALSE"),IF(SUM(AI435)&gt;0,1,"FALSE"),IF(SUM(AJ435)&gt;0,1,"FALSE"),IF(SUM(AK435)&gt;0,1,"FALSE"),IF(SUM(AL435)&gt;0,1,"FALSE"))</f>
        <v/>
      </c>
      <c r="AN439" s="39" t="n"/>
      <c r="AO439" s="39">
        <f>MAX(AO435:AO438)</f>
        <v/>
      </c>
      <c r="AP439" s="39">
        <f>MAX(AP435:AP438)</f>
        <v/>
      </c>
      <c r="AQ439" s="39">
        <f>MAX(AQ435:AQ438)</f>
        <v/>
      </c>
      <c r="AR439" s="39">
        <f>MAX(AR435:AR438)</f>
        <v/>
      </c>
      <c r="AS439" s="39">
        <f>SUM(AS435:AS438)</f>
        <v/>
      </c>
      <c r="AT439" s="39">
        <f>SUM(AT435:AT438)</f>
        <v/>
      </c>
      <c r="AU439" s="39">
        <f>SUM(AU435:AU438)</f>
        <v/>
      </c>
      <c r="AV439" s="39">
        <f>SUM(AV435:AV438)</f>
        <v/>
      </c>
      <c r="AW439" s="39">
        <f>SUM(AW435:AW438)</f>
        <v/>
      </c>
    </row>
    <row r="440" spans="1:49">
      <c r="A440" s="37" t="n">
        <v>434</v>
      </c>
      <c r="B440" s="37" t="s">
        <v>70</v>
      </c>
      <c r="C440" s="37" t="s">
        <v>74</v>
      </c>
      <c r="D440" s="37" t="s">
        <v>72</v>
      </c>
      <c r="E440" s="37" t="s">
        <v>43</v>
      </c>
      <c r="F440" s="37" t="s">
        <v>32</v>
      </c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s">
        <v>7</v>
      </c>
      <c r="Q440" s="37" t="s">
        <v>7</v>
      </c>
      <c r="R440" s="37" t="n"/>
      <c r="S440" s="37" t="n">
        <v>8</v>
      </c>
      <c r="T440" s="37" t="n">
        <v>8</v>
      </c>
      <c r="U440" s="37" t="n">
        <v>8</v>
      </c>
      <c r="V440" s="37" t="n">
        <v>8</v>
      </c>
      <c r="W440" s="37" t="s">
        <v>7</v>
      </c>
      <c r="X440" s="37" t="s">
        <v>7</v>
      </c>
      <c r="Y440" s="37" t="n"/>
      <c r="Z440" s="37" t="n">
        <v>8</v>
      </c>
      <c r="AA440" s="37" t="n">
        <v>6.08333</v>
      </c>
      <c r="AB440" s="37" t="n">
        <v>6.18333</v>
      </c>
      <c r="AC440" s="37" t="n">
        <v>7.85</v>
      </c>
      <c r="AD440" s="37" t="s">
        <v>7</v>
      </c>
      <c r="AE440" s="37" t="s">
        <v>7</v>
      </c>
      <c r="AF440" s="37" t="n"/>
      <c r="AG440" s="37" t="n"/>
      <c r="AH440" s="37" t="n"/>
      <c r="AI440" s="37" t="n"/>
      <c r="AJ440" s="37" t="n"/>
      <c r="AK440" s="37" t="s">
        <v>7</v>
      </c>
      <c r="AL440" s="37" t="s">
        <v>7</v>
      </c>
      <c r="AM440" s="38">
        <f>COUNT(H440:AL440)</f>
        <v/>
      </c>
      <c r="AN440" s="37" t="n"/>
      <c r="AO440" s="38">
        <f>COUNTIF(H440:AL440,"О")</f>
        <v/>
      </c>
      <c r="AP440" s="38">
        <f>COUNTIF(H440:AL440,"От")</f>
        <v/>
      </c>
      <c r="AQ440" s="38">
        <f>COUNTIF(H440:AL440,"Б")</f>
        <v/>
      </c>
      <c r="AR440" s="38">
        <f>COUNTIF(H440:AL440,"Н")</f>
        <v/>
      </c>
      <c r="AS440" s="37" t="n"/>
      <c r="AT440" s="38">
        <f>SUM(H440:AL440)</f>
        <v/>
      </c>
      <c r="AU440" s="37" t="n"/>
      <c r="AV440" s="38">
        <f>SUM(I440,J440,O440,P440,Q440,W440,X440,AD440,AE440,AK440,AL440)</f>
        <v/>
      </c>
      <c r="AW440" s="37" t="n"/>
    </row>
    <row r="441" spans="1:49">
      <c r="A441" s="37" t="n">
        <v>435</v>
      </c>
      <c r="B441" s="37" t="s">
        <v>70</v>
      </c>
      <c r="C441" s="37" t="s">
        <v>74</v>
      </c>
      <c r="D441" s="37" t="s">
        <v>72</v>
      </c>
      <c r="E441" s="37" t="s">
        <v>90</v>
      </c>
      <c r="F441" s="37" t="s">
        <v>32</v>
      </c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  <c r="Z441" s="37" t="n"/>
      <c r="AA441" s="37" t="n"/>
      <c r="AB441" s="37" t="n"/>
      <c r="AC441" s="37" t="n"/>
      <c r="AD441" s="37" t="n"/>
      <c r="AE441" s="37" t="n"/>
      <c r="AF441" s="37" t="n"/>
      <c r="AG441" s="37" t="n"/>
      <c r="AH441" s="37" t="n"/>
      <c r="AI441" s="37" t="n"/>
      <c r="AJ441" s="37" t="n"/>
      <c r="AK441" s="37" t="n"/>
      <c r="AL441" s="37" t="n"/>
      <c r="AM441" s="38">
        <f>COUNT(H441:AL441)</f>
        <v/>
      </c>
      <c r="AN441" s="37" t="n"/>
      <c r="AO441" s="37" t="n"/>
      <c r="AP441" s="37" t="n"/>
      <c r="AQ441" s="37" t="n"/>
      <c r="AR441" s="37" t="n"/>
      <c r="AS441" s="37" t="n"/>
      <c r="AT441" s="38">
        <f>SUM(H441:AL441)</f>
        <v/>
      </c>
      <c r="AU441" s="37" t="n"/>
      <c r="AV441" s="38">
        <f>SUM(I441,J441,O441,P441,Q441,W441,X441,AD441,AE441,AK441,AL441)</f>
        <v/>
      </c>
      <c r="AW441" s="37" t="n"/>
    </row>
    <row r="442" spans="1:49" ht="15.75" customHeight="1" s="55">
      <c r="A442" s="37" t="n">
        <v>436</v>
      </c>
      <c r="B442" s="37" t="s">
        <v>70</v>
      </c>
      <c r="C442" s="37" t="s">
        <v>74</v>
      </c>
      <c r="D442" s="37" t="s">
        <v>72</v>
      </c>
      <c r="E442" s="37" t="s">
        <v>65</v>
      </c>
      <c r="F442" s="37" t="s">
        <v>32</v>
      </c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40" t="n">
        <v>5.06579</v>
      </c>
      <c r="S442" s="37" t="n"/>
      <c r="T442" s="37" t="n"/>
      <c r="U442" s="37" t="n"/>
      <c r="V442" s="37" t="n"/>
      <c r="W442" s="37" t="n"/>
      <c r="X442" s="37" t="n"/>
      <c r="Y442" s="37" t="n"/>
      <c r="Z442" s="37" t="n"/>
      <c r="AA442" s="37" t="n"/>
      <c r="AB442" s="37" t="n"/>
      <c r="AC442" s="40" t="n">
        <v>0.15</v>
      </c>
      <c r="AD442" s="37" t="n"/>
      <c r="AE442" s="37" t="n"/>
      <c r="AF442" s="37" t="n"/>
      <c r="AG442" s="37" t="n"/>
      <c r="AH442" s="37" t="n"/>
      <c r="AI442" s="37" t="n"/>
      <c r="AJ442" s="37" t="n"/>
      <c r="AK442" s="37" t="n"/>
      <c r="AL442" s="37" t="n"/>
      <c r="AM442" s="38">
        <f>COUNT(H442:AL442)</f>
        <v/>
      </c>
      <c r="AN442" s="37" t="n"/>
      <c r="AO442" s="37" t="n"/>
      <c r="AP442" s="37" t="n"/>
      <c r="AQ442" s="37" t="n"/>
      <c r="AR442" s="37" t="n"/>
      <c r="AS442" s="37" t="n"/>
      <c r="AT442" s="38">
        <f>SUM(H442:AL442)</f>
        <v/>
      </c>
      <c r="AU442" s="37" t="n"/>
      <c r="AV442" s="38">
        <f>SUM(I442,J442,O442,P442,Q442,W442,X442,AD442,AE442,AK442,AL442)</f>
        <v/>
      </c>
      <c r="AW442" s="37" t="n"/>
    </row>
    <row r="443" spans="1:49" ht="15.75" customHeight="1" s="55">
      <c r="A443" s="37" t="n">
        <v>437</v>
      </c>
      <c r="B443" s="37" t="s">
        <v>70</v>
      </c>
      <c r="C443" s="37" t="s">
        <v>74</v>
      </c>
      <c r="D443" s="37" t="s">
        <v>72</v>
      </c>
      <c r="E443" s="37" t="s">
        <v>86</v>
      </c>
      <c r="F443" s="37" t="s">
        <v>32</v>
      </c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  <c r="Z443" s="37" t="n"/>
      <c r="AA443" s="37" t="n"/>
      <c r="AB443" s="40" t="n">
        <v>0.23333</v>
      </c>
      <c r="AC443" s="37" t="n"/>
      <c r="AD443" s="37" t="n"/>
      <c r="AE443" s="37" t="n"/>
      <c r="AF443" s="37" t="n"/>
      <c r="AG443" s="37" t="n"/>
      <c r="AH443" s="37" t="n"/>
      <c r="AI443" s="37" t="n"/>
      <c r="AJ443" s="37" t="n"/>
      <c r="AK443" s="37" t="n"/>
      <c r="AL443" s="37" t="n"/>
      <c r="AM443" s="38">
        <f>COUNT(H443:AL443)</f>
        <v/>
      </c>
      <c r="AN443" s="37" t="n"/>
      <c r="AO443" s="37" t="n"/>
      <c r="AP443" s="37" t="n"/>
      <c r="AQ443" s="37" t="n"/>
      <c r="AR443" s="37" t="n"/>
      <c r="AS443" s="37" t="n"/>
      <c r="AT443" s="38">
        <f>SUM(H443:AL443)</f>
        <v/>
      </c>
      <c r="AU443" s="37" t="n"/>
      <c r="AV443" s="38">
        <f>SUM(I443,J443,O443,P443,Q443,W443,X443,AD443,AE443,AK443,AL443)</f>
        <v/>
      </c>
      <c r="AW443" s="37" t="n"/>
    </row>
    <row r="444" spans="1:49" ht="15.75" customHeight="1" s="55">
      <c r="A444" s="37" t="n">
        <v>438</v>
      </c>
      <c r="B444" s="37" t="s">
        <v>70</v>
      </c>
      <c r="C444" s="37" t="s">
        <v>74</v>
      </c>
      <c r="D444" s="37" t="s">
        <v>72</v>
      </c>
      <c r="E444" s="37" t="s">
        <v>87</v>
      </c>
      <c r="F444" s="37" t="s">
        <v>32</v>
      </c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40" t="n">
        <v>2.93421</v>
      </c>
      <c r="S444" s="37" t="n"/>
      <c r="T444" s="37" t="n"/>
      <c r="U444" s="37" t="n"/>
      <c r="V444" s="37" t="n"/>
      <c r="W444" s="37" t="n"/>
      <c r="X444" s="37" t="n"/>
      <c r="Y444" s="40" t="n">
        <v>7.63422</v>
      </c>
      <c r="Z444" s="37" t="n"/>
      <c r="AA444" s="37" t="n"/>
      <c r="AB444" s="40" t="n">
        <v>1.58333</v>
      </c>
      <c r="AC444" s="37" t="n"/>
      <c r="AD444" s="37" t="n"/>
      <c r="AE444" s="37" t="n"/>
      <c r="AF444" s="37" t="n"/>
      <c r="AG444" s="37" t="n"/>
      <c r="AH444" s="37" t="n"/>
      <c r="AI444" s="37" t="n"/>
      <c r="AJ444" s="37" t="n"/>
      <c r="AK444" s="37" t="n"/>
      <c r="AL444" s="37" t="n"/>
      <c r="AM444" s="38">
        <f>COUNT(H444:AL444)</f>
        <v/>
      </c>
      <c r="AN444" s="37" t="n"/>
      <c r="AO444" s="37" t="n"/>
      <c r="AP444" s="37" t="n"/>
      <c r="AQ444" s="37" t="n"/>
      <c r="AR444" s="37" t="n"/>
      <c r="AS444" s="37" t="n"/>
      <c r="AT444" s="38">
        <f>SUM(H444:AL444)</f>
        <v/>
      </c>
      <c r="AU444" s="37" t="n"/>
      <c r="AV444" s="38">
        <f>SUM(I444,J444,O444,P444,Q444,W444,X444,AD444,AE444,AK444,AL444)</f>
        <v/>
      </c>
      <c r="AW444" s="37" t="n"/>
    </row>
    <row r="445" spans="1:49">
      <c r="A445" s="37" t="n">
        <v>439</v>
      </c>
      <c r="B445" s="37" t="s">
        <v>70</v>
      </c>
      <c r="C445" s="37" t="s">
        <v>74</v>
      </c>
      <c r="D445" s="37" t="s">
        <v>72</v>
      </c>
      <c r="E445" s="37" t="s">
        <v>83</v>
      </c>
      <c r="F445" s="37" t="s">
        <v>32</v>
      </c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  <c r="Z445" s="37" t="n"/>
      <c r="AA445" s="37" t="n"/>
      <c r="AB445" s="37" t="n"/>
      <c r="AC445" s="37" t="n"/>
      <c r="AD445" s="37" t="n"/>
      <c r="AE445" s="37" t="n"/>
      <c r="AF445" s="37" t="n"/>
      <c r="AG445" s="37" t="n"/>
      <c r="AH445" s="37" t="n"/>
      <c r="AI445" s="37" t="n"/>
      <c r="AJ445" s="37" t="n"/>
      <c r="AK445" s="37" t="n"/>
      <c r="AL445" s="37" t="n"/>
      <c r="AM445" s="38">
        <f>COUNT(H445:AL445)</f>
        <v/>
      </c>
      <c r="AN445" s="37" t="n"/>
      <c r="AO445" s="37" t="n"/>
      <c r="AP445" s="37" t="n"/>
      <c r="AQ445" s="37" t="n"/>
      <c r="AR445" s="37" t="n"/>
      <c r="AS445" s="37" t="n"/>
      <c r="AT445" s="38">
        <f>SUM(H445:AL445)</f>
        <v/>
      </c>
      <c r="AU445" s="37" t="n"/>
      <c r="AV445" s="38">
        <f>SUM(I445,J445,O445,P445,Q445,W445,X445,AD445,AE445,AK445,AL445)</f>
        <v/>
      </c>
      <c r="AW445" s="37" t="n"/>
    </row>
    <row r="446" spans="1:49">
      <c r="A446" s="37" t="n">
        <v>440</v>
      </c>
      <c r="B446" s="37" t="s">
        <v>70</v>
      </c>
      <c r="C446" s="37" t="s">
        <v>74</v>
      </c>
      <c r="D446" s="37" t="s">
        <v>72</v>
      </c>
      <c r="E446" s="37" t="s">
        <v>79</v>
      </c>
      <c r="F446" s="37" t="s">
        <v>32</v>
      </c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  <c r="Z446" s="37" t="n"/>
      <c r="AA446" s="37" t="n"/>
      <c r="AB446" s="37" t="n"/>
      <c r="AC446" s="37" t="n"/>
      <c r="AD446" s="37" t="n"/>
      <c r="AE446" s="37" t="n"/>
      <c r="AF446" s="37" t="n"/>
      <c r="AG446" s="37" t="n"/>
      <c r="AH446" s="37" t="n"/>
      <c r="AI446" s="37" t="n"/>
      <c r="AJ446" s="37" t="n"/>
      <c r="AK446" s="37" t="n"/>
      <c r="AL446" s="37" t="n"/>
      <c r="AM446" s="38">
        <f>COUNT(H446:AL446)</f>
        <v/>
      </c>
      <c r="AN446" s="37" t="n"/>
      <c r="AO446" s="37" t="n"/>
      <c r="AP446" s="37" t="n"/>
      <c r="AQ446" s="37" t="n"/>
      <c r="AR446" s="37" t="n"/>
      <c r="AS446" s="37" t="n"/>
      <c r="AT446" s="38">
        <f>SUM(H446:AL446)</f>
        <v/>
      </c>
      <c r="AU446" s="37" t="n"/>
      <c r="AV446" s="38">
        <f>SUM(I446,J446,O446,P446,Q446,W446,X446,AD446,AE446,AK446,AL446)</f>
        <v/>
      </c>
      <c r="AW446" s="37" t="n"/>
    </row>
    <row r="447" spans="1:49">
      <c r="A447" s="37" t="n">
        <v>441</v>
      </c>
      <c r="B447" s="37" t="s">
        <v>70</v>
      </c>
      <c r="C447" s="37" t="s">
        <v>74</v>
      </c>
      <c r="D447" s="37" t="s">
        <v>72</v>
      </c>
      <c r="E447" s="37" t="s">
        <v>76</v>
      </c>
      <c r="F447" s="37" t="s">
        <v>32</v>
      </c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  <c r="Z447" s="37" t="n"/>
      <c r="AA447" s="37" t="n"/>
      <c r="AB447" s="37" t="n"/>
      <c r="AC447" s="37" t="n"/>
      <c r="AD447" s="37" t="n"/>
      <c r="AE447" s="37" t="n"/>
      <c r="AF447" s="37" t="n"/>
      <c r="AG447" s="37" t="n"/>
      <c r="AH447" s="37" t="n"/>
      <c r="AI447" s="37" t="n"/>
      <c r="AJ447" s="37" t="n"/>
      <c r="AK447" s="37" t="n"/>
      <c r="AL447" s="37" t="n"/>
      <c r="AM447" s="38">
        <f>COUNT(H447:AL447)</f>
        <v/>
      </c>
      <c r="AN447" s="37" t="n"/>
      <c r="AO447" s="37" t="n"/>
      <c r="AP447" s="37" t="n"/>
      <c r="AQ447" s="37" t="n"/>
      <c r="AR447" s="37" t="n"/>
      <c r="AS447" s="37" t="n"/>
      <c r="AT447" s="38">
        <f>SUM(H447:AL447)</f>
        <v/>
      </c>
      <c r="AU447" s="37" t="n"/>
      <c r="AV447" s="38">
        <f>SUM(I447,J447,O447,P447,Q447,W447,X447,AD447,AE447,AK447,AL447)</f>
        <v/>
      </c>
      <c r="AW447" s="37" t="n"/>
    </row>
    <row r="448" spans="1:49" ht="15.75" customHeight="1" s="55">
      <c r="A448" s="37" t="n">
        <v>442</v>
      </c>
      <c r="B448" s="37" t="s">
        <v>70</v>
      </c>
      <c r="C448" s="37" t="s">
        <v>74</v>
      </c>
      <c r="D448" s="37" t="s">
        <v>72</v>
      </c>
      <c r="E448" s="37" t="s">
        <v>81</v>
      </c>
      <c r="F448" s="37" t="s">
        <v>32</v>
      </c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40" t="n">
        <v>0.36578</v>
      </c>
      <c r="Z448" s="37" t="n"/>
      <c r="AA448" s="40" t="n">
        <v>1.91667</v>
      </c>
      <c r="AB448" s="37" t="n"/>
      <c r="AC448" s="37" t="n"/>
      <c r="AD448" s="37" t="n"/>
      <c r="AE448" s="37" t="n"/>
      <c r="AF448" s="37" t="n"/>
      <c r="AG448" s="37" t="n"/>
      <c r="AH448" s="37" t="n"/>
      <c r="AI448" s="37" t="n"/>
      <c r="AJ448" s="37" t="n"/>
      <c r="AK448" s="37" t="n"/>
      <c r="AL448" s="37" t="n"/>
      <c r="AM448" s="38">
        <f>COUNT(H448:AL448)</f>
        <v/>
      </c>
      <c r="AN448" s="37" t="n"/>
      <c r="AO448" s="37" t="n"/>
      <c r="AP448" s="37" t="n"/>
      <c r="AQ448" s="37" t="n"/>
      <c r="AR448" s="37" t="n"/>
      <c r="AS448" s="37" t="n"/>
      <c r="AT448" s="38">
        <f>SUM(H448:AL448)</f>
        <v/>
      </c>
      <c r="AU448" s="37" t="n"/>
      <c r="AV448" s="38">
        <f>SUM(I448,J448,O448,P448,Q448,W448,X448,AD448,AE448,AK448,AL448)</f>
        <v/>
      </c>
      <c r="AW448" s="37" t="n"/>
    </row>
    <row r="449" spans="1:49">
      <c r="A449" s="37" t="n">
        <v>443</v>
      </c>
      <c r="B449" s="37" t="s">
        <v>70</v>
      </c>
      <c r="C449" s="37" t="s">
        <v>74</v>
      </c>
      <c r="D449" s="37" t="s">
        <v>72</v>
      </c>
      <c r="E449" s="37" t="s">
        <v>88</v>
      </c>
      <c r="F449" s="37" t="s">
        <v>32</v>
      </c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  <c r="Z449" s="37" t="n"/>
      <c r="AA449" s="37" t="n"/>
      <c r="AB449" s="37" t="n"/>
      <c r="AC449" s="37" t="n"/>
      <c r="AD449" s="37" t="n"/>
      <c r="AE449" s="37" t="n"/>
      <c r="AF449" s="37" t="n"/>
      <c r="AG449" s="37" t="n"/>
      <c r="AH449" s="37" t="n"/>
      <c r="AI449" s="37" t="n"/>
      <c r="AJ449" s="37" t="n"/>
      <c r="AK449" s="37" t="n"/>
      <c r="AL449" s="37" t="n"/>
      <c r="AM449" s="38">
        <f>COUNT(H449:AL449)</f>
        <v/>
      </c>
      <c r="AN449" s="37" t="n"/>
      <c r="AO449" s="37" t="n"/>
      <c r="AP449" s="37" t="n"/>
      <c r="AQ449" s="37" t="n"/>
      <c r="AR449" s="37" t="n"/>
      <c r="AS449" s="37" t="n"/>
      <c r="AT449" s="38">
        <f>SUM(H449:AL449)</f>
        <v/>
      </c>
      <c r="AU449" s="37" t="n"/>
      <c r="AV449" s="38">
        <f>SUM(I449,J449,O449,P449,Q449,W449,X449,AD449,AE449,AK449,AL449)</f>
        <v/>
      </c>
      <c r="AW449" s="37" t="n"/>
    </row>
    <row r="450" spans="1:49">
      <c r="A450" s="37" t="n">
        <v>444</v>
      </c>
      <c r="B450" s="37" t="s">
        <v>70</v>
      </c>
      <c r="C450" s="37" t="s">
        <v>74</v>
      </c>
      <c r="D450" s="37" t="s">
        <v>72</v>
      </c>
      <c r="E450" s="37" t="s">
        <v>56</v>
      </c>
      <c r="F450" s="37" t="s">
        <v>32</v>
      </c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  <c r="Z450" s="37" t="n"/>
      <c r="AA450" s="37" t="n"/>
      <c r="AB450" s="37" t="n"/>
      <c r="AC450" s="37" t="n"/>
      <c r="AD450" s="37" t="n"/>
      <c r="AE450" s="37" t="n"/>
      <c r="AF450" s="37" t="n"/>
      <c r="AG450" s="37" t="n"/>
      <c r="AH450" s="37" t="n"/>
      <c r="AI450" s="37" t="n"/>
      <c r="AJ450" s="37" t="n"/>
      <c r="AK450" s="37" t="n"/>
      <c r="AL450" s="37" t="n"/>
      <c r="AM450" s="38">
        <f>COUNT(H450:AL450)</f>
        <v/>
      </c>
      <c r="AN450" s="37" t="n"/>
      <c r="AO450" s="37" t="n"/>
      <c r="AP450" s="37" t="n"/>
      <c r="AQ450" s="37" t="n"/>
      <c r="AR450" s="37" t="n"/>
      <c r="AS450" s="37" t="n"/>
      <c r="AT450" s="38">
        <f>SUM(H450:AL450)</f>
        <v/>
      </c>
      <c r="AU450" s="37" t="n"/>
      <c r="AV450" s="38">
        <f>SUM(I450,J450,O450,P450,Q450,W450,X450,AD450,AE450,AK450,AL450)</f>
        <v/>
      </c>
      <c r="AW450" s="37" t="n"/>
    </row>
    <row r="451" spans="1:49">
      <c r="A451" s="37" t="n">
        <v>445</v>
      </c>
      <c r="B451" s="37" t="s">
        <v>70</v>
      </c>
      <c r="C451" s="37" t="s">
        <v>74</v>
      </c>
      <c r="D451" s="37" t="s">
        <v>72</v>
      </c>
      <c r="E451" s="37" t="s">
        <v>61</v>
      </c>
      <c r="F451" s="37" t="s">
        <v>32</v>
      </c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  <c r="Z451" s="37" t="n"/>
      <c r="AA451" s="37" t="n"/>
      <c r="AB451" s="37" t="n"/>
      <c r="AC451" s="37" t="n"/>
      <c r="AD451" s="37" t="n"/>
      <c r="AE451" s="37" t="n"/>
      <c r="AF451" s="37" t="n"/>
      <c r="AG451" s="37" t="n"/>
      <c r="AH451" s="37" t="n"/>
      <c r="AI451" s="37" t="n"/>
      <c r="AJ451" s="37" t="n"/>
      <c r="AK451" s="37" t="n"/>
      <c r="AL451" s="37" t="n"/>
      <c r="AM451" s="38">
        <f>COUNT(H451:AL451)</f>
        <v/>
      </c>
      <c r="AN451" s="37" t="n"/>
      <c r="AO451" s="37" t="n"/>
      <c r="AP451" s="37" t="n"/>
      <c r="AQ451" s="37" t="n"/>
      <c r="AR451" s="37" t="n"/>
      <c r="AS451" s="37" t="n"/>
      <c r="AT451" s="38">
        <f>SUM(H451:AL451)</f>
        <v/>
      </c>
      <c r="AU451" s="37" t="n"/>
      <c r="AV451" s="38">
        <f>SUM(I451,J451,O451,P451,Q451,W451,X451,AD451,AE451,AK451,AL451)</f>
        <v/>
      </c>
      <c r="AW451" s="37" t="n"/>
    </row>
    <row r="452" spans="1:49">
      <c r="A452" s="37" t="n">
        <v>446</v>
      </c>
      <c r="B452" s="37" t="s">
        <v>70</v>
      </c>
      <c r="C452" s="37" t="s">
        <v>74</v>
      </c>
      <c r="D452" s="37" t="s">
        <v>72</v>
      </c>
      <c r="E452" s="37" t="s">
        <v>279</v>
      </c>
      <c r="F452" s="37" t="s">
        <v>32</v>
      </c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  <c r="Z452" s="37" t="n"/>
      <c r="AA452" s="37" t="n"/>
      <c r="AB452" s="37" t="n"/>
      <c r="AC452" s="37" t="n"/>
      <c r="AD452" s="37" t="n"/>
      <c r="AE452" s="37" t="n"/>
      <c r="AF452" s="37" t="n"/>
      <c r="AG452" s="37" t="n"/>
      <c r="AH452" s="37" t="n"/>
      <c r="AI452" s="37" t="n"/>
      <c r="AJ452" s="37" t="n"/>
      <c r="AK452" s="37" t="n"/>
      <c r="AL452" s="37" t="n"/>
      <c r="AM452" s="38">
        <f>COUNT(H452:AL452)</f>
        <v/>
      </c>
      <c r="AN452" s="37" t="n"/>
      <c r="AO452" s="37" t="n"/>
      <c r="AP452" s="37" t="n"/>
      <c r="AQ452" s="37" t="n"/>
      <c r="AR452" s="37" t="n"/>
      <c r="AS452" s="37" t="n"/>
      <c r="AT452" s="38">
        <f>SUM(H452:AL452)</f>
        <v/>
      </c>
      <c r="AU452" s="37" t="n"/>
      <c r="AV452" s="38">
        <f>SUM(I452,J452,O452,P452,Q452,W452,X452,AD452,AE452,AK452,AL452)</f>
        <v/>
      </c>
      <c r="AW452" s="37" t="n"/>
    </row>
    <row r="453" spans="1:49" ht="15.75" customHeight="1" s="55">
      <c r="A453" s="37" t="n">
        <v>447</v>
      </c>
      <c r="B453" s="37" t="s">
        <v>70</v>
      </c>
      <c r="C453" s="37" t="s">
        <v>74</v>
      </c>
      <c r="D453" s="37" t="s">
        <v>72</v>
      </c>
      <c r="E453" s="37" t="s">
        <v>69</v>
      </c>
      <c r="F453" s="37" t="s">
        <v>32</v>
      </c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40" t="n">
        <v>5</v>
      </c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  <c r="Z453" s="37" t="n"/>
      <c r="AA453" s="37" t="n"/>
      <c r="AB453" s="37" t="n"/>
      <c r="AC453" s="37" t="n"/>
      <c r="AD453" s="37" t="n"/>
      <c r="AE453" s="37" t="n"/>
      <c r="AF453" s="37" t="n"/>
      <c r="AG453" s="37" t="n"/>
      <c r="AH453" s="37" t="n"/>
      <c r="AI453" s="37" t="n"/>
      <c r="AJ453" s="37" t="n"/>
      <c r="AK453" s="37" t="n"/>
      <c r="AL453" s="37" t="n"/>
      <c r="AM453" s="38">
        <f>COUNT(H453:AL453)</f>
        <v/>
      </c>
      <c r="AN453" s="37" t="n"/>
      <c r="AO453" s="37" t="n"/>
      <c r="AP453" s="37" t="n"/>
      <c r="AQ453" s="37" t="n"/>
      <c r="AR453" s="37" t="n"/>
      <c r="AS453" s="37" t="n"/>
      <c r="AT453" s="38">
        <f>SUM(H453:AL453)</f>
        <v/>
      </c>
      <c r="AU453" s="37" t="n"/>
      <c r="AV453" s="38">
        <f>SUM(I453,J453,O453,P453,Q453,W453,X453,AD453,AE453,AK453,AL453)</f>
        <v/>
      </c>
      <c r="AW453" s="37" t="n"/>
    </row>
    <row r="454" spans="1:49" ht="15.75" customHeight="1" s="55">
      <c r="A454" s="37" t="n">
        <v>448</v>
      </c>
      <c r="B454" s="37" t="s">
        <v>70</v>
      </c>
      <c r="C454" s="37" t="s">
        <v>74</v>
      </c>
      <c r="D454" s="37" t="s">
        <v>72</v>
      </c>
      <c r="E454" s="37" t="s">
        <v>69</v>
      </c>
      <c r="F454" s="37" t="s">
        <v>48</v>
      </c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40" t="n">
        <v>2</v>
      </c>
      <c r="P454" s="40" t="n">
        <v>6</v>
      </c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  <c r="Z454" s="37" t="n"/>
      <c r="AA454" s="37" t="n"/>
      <c r="AB454" s="37" t="n"/>
      <c r="AC454" s="37" t="n"/>
      <c r="AD454" s="37" t="n"/>
      <c r="AE454" s="37" t="n"/>
      <c r="AF454" s="37" t="n"/>
      <c r="AG454" s="37" t="n"/>
      <c r="AH454" s="37" t="n"/>
      <c r="AI454" s="37" t="n"/>
      <c r="AJ454" s="37" t="n"/>
      <c r="AK454" s="37" t="n"/>
      <c r="AL454" s="37" t="n"/>
      <c r="AM454" s="37" t="n"/>
      <c r="AN454" s="38">
        <f>COUNT(H454:AL454)</f>
        <v/>
      </c>
      <c r="AO454" s="37" t="n"/>
      <c r="AP454" s="37" t="n"/>
      <c r="AQ454" s="37" t="n"/>
      <c r="AR454" s="37" t="n"/>
      <c r="AS454" s="37" t="n"/>
      <c r="AT454" s="37" t="n"/>
      <c r="AU454" s="38">
        <f>SUM(H454:AL454)</f>
        <v/>
      </c>
      <c r="AV454" s="37" t="n"/>
      <c r="AW454" s="38">
        <f>SUM(I454,J454,O454,P454,Q454,W454,X454,AD454,AE454,AK454,AL454)</f>
        <v/>
      </c>
    </row>
    <row r="455" spans="1:49" ht="15.75" customHeight="1" s="55">
      <c r="A455" s="37" t="n">
        <v>449</v>
      </c>
      <c r="B455" s="37" t="s">
        <v>70</v>
      </c>
      <c r="C455" s="37" t="s">
        <v>74</v>
      </c>
      <c r="D455" s="37" t="s">
        <v>72</v>
      </c>
      <c r="E455" s="37" t="s">
        <v>69</v>
      </c>
      <c r="F455" s="37" t="s">
        <v>32</v>
      </c>
      <c r="G455" s="37" t="s">
        <v>49</v>
      </c>
      <c r="H455" s="40" t="n">
        <v>8</v>
      </c>
      <c r="I455" s="40" t="s">
        <v>7</v>
      </c>
      <c r="J455" s="40" t="s">
        <v>7</v>
      </c>
      <c r="K455" s="40" t="n">
        <v>8</v>
      </c>
      <c r="L455" s="40" t="n">
        <v>8</v>
      </c>
      <c r="M455" s="40" t="n">
        <v>8</v>
      </c>
      <c r="N455" s="40" t="n">
        <v>7</v>
      </c>
      <c r="O455" s="40" t="s">
        <v>7</v>
      </c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  <c r="Z455" s="37" t="n"/>
      <c r="AA455" s="37" t="n"/>
      <c r="AB455" s="37" t="n"/>
      <c r="AC455" s="37" t="n"/>
      <c r="AD455" s="37" t="n"/>
      <c r="AE455" s="37" t="n"/>
      <c r="AF455" s="37" t="n"/>
      <c r="AG455" s="37" t="n"/>
      <c r="AH455" s="37" t="n"/>
      <c r="AI455" s="37" t="n"/>
      <c r="AJ455" s="37" t="n"/>
      <c r="AK455" s="37" t="n"/>
      <c r="AL455" s="37" t="n"/>
      <c r="AM455" s="38">
        <f>SUM(H455:AL455)/8</f>
        <v/>
      </c>
      <c r="AN455" s="37" t="n"/>
      <c r="AO455" s="37" t="n"/>
      <c r="AP455" s="37" t="n"/>
      <c r="AQ455" s="37" t="n"/>
      <c r="AR455" s="37" t="n"/>
      <c r="AS455" s="38">
        <f>COUNTIF(H455:AL455,"В")+SUM(H455:AL455)/8</f>
        <v/>
      </c>
      <c r="AT455" s="38">
        <f>SUM(H455:AL455)</f>
        <v/>
      </c>
      <c r="AU455" s="37" t="n"/>
      <c r="AV455" s="37" t="n"/>
      <c r="AW455" s="37" t="n"/>
    </row>
    <row r="456" spans="1:49" ht="15.75" customHeight="1" s="55">
      <c r="A456" s="37" t="n">
        <v>450</v>
      </c>
      <c r="B456" s="37" t="s">
        <v>70</v>
      </c>
      <c r="C456" s="37" t="s">
        <v>74</v>
      </c>
      <c r="D456" s="37" t="s">
        <v>72</v>
      </c>
      <c r="E456" s="37" t="s">
        <v>90</v>
      </c>
      <c r="F456" s="37" t="s">
        <v>32</v>
      </c>
      <c r="G456" s="37" t="s">
        <v>49</v>
      </c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  <c r="Z456" s="37" t="n"/>
      <c r="AA456" s="37" t="n"/>
      <c r="AB456" s="37" t="n"/>
      <c r="AC456" s="37" t="n"/>
      <c r="AD456" s="37" t="n"/>
      <c r="AE456" s="37" t="n"/>
      <c r="AF456" s="40" t="n">
        <v>8</v>
      </c>
      <c r="AG456" s="40" t="n">
        <v>8</v>
      </c>
      <c r="AH456" s="40" t="n">
        <v>8</v>
      </c>
      <c r="AI456" s="40" t="n">
        <v>8</v>
      </c>
      <c r="AJ456" s="40" t="n">
        <v>8</v>
      </c>
      <c r="AK456" s="37" t="n"/>
      <c r="AL456" s="37" t="n"/>
      <c r="AM456" s="38">
        <f>SUM(H456:AL456)/8</f>
        <v/>
      </c>
      <c r="AN456" s="37" t="n"/>
      <c r="AO456" s="37" t="n"/>
      <c r="AP456" s="37" t="n"/>
      <c r="AQ456" s="37" t="n"/>
      <c r="AR456" s="37" t="n"/>
      <c r="AS456" s="38">
        <f>COUNTIF(H456:AL456,"В")+SUM(H456:AL456)/8</f>
        <v/>
      </c>
      <c r="AT456" s="38">
        <f>SUM(H456:AL456)</f>
        <v/>
      </c>
      <c r="AU456" s="37" t="n"/>
      <c r="AV456" s="37" t="n"/>
      <c r="AW456" s="37" t="n"/>
    </row>
    <row r="457" spans="1:49">
      <c r="A457" s="39" t="n">
        <v>451</v>
      </c>
      <c r="B457" s="39" t="s">
        <v>70</v>
      </c>
      <c r="C457" s="39" t="s">
        <v>74</v>
      </c>
      <c r="D457" s="39" t="s">
        <v>72</v>
      </c>
      <c r="E457" s="39" t="s">
        <v>33</v>
      </c>
      <c r="F457" s="39" t="n"/>
      <c r="G457" s="39" t="n"/>
      <c r="H457" s="39" t="n">
        <v>8</v>
      </c>
      <c r="I457" s="39" t="n">
        <v>0</v>
      </c>
      <c r="J457" s="39" t="n">
        <v>0</v>
      </c>
      <c r="K457" s="39" t="n">
        <v>8</v>
      </c>
      <c r="L457" s="39" t="n">
        <v>8</v>
      </c>
      <c r="M457" s="39" t="n">
        <v>8</v>
      </c>
      <c r="N457" s="39" t="n">
        <v>7</v>
      </c>
      <c r="O457" s="39" t="n">
        <v>7</v>
      </c>
      <c r="P457" s="39" t="n">
        <v>6</v>
      </c>
      <c r="Q457" s="39" t="n">
        <v>0</v>
      </c>
      <c r="R457" s="39" t="n">
        <v>8</v>
      </c>
      <c r="S457" s="39" t="n">
        <v>8</v>
      </c>
      <c r="T457" s="39" t="n">
        <v>8</v>
      </c>
      <c r="U457" s="39" t="n">
        <v>8</v>
      </c>
      <c r="V457" s="39" t="n">
        <v>8</v>
      </c>
      <c r="W457" s="39" t="n">
        <v>0</v>
      </c>
      <c r="X457" s="39" t="n">
        <v>0</v>
      </c>
      <c r="Y457" s="39" t="n">
        <v>8</v>
      </c>
      <c r="Z457" s="39" t="n">
        <v>8</v>
      </c>
      <c r="AA457" s="39" t="n">
        <v>8</v>
      </c>
      <c r="AB457" s="39" t="n">
        <v>8</v>
      </c>
      <c r="AC457" s="39" t="n">
        <v>8</v>
      </c>
      <c r="AD457" s="39" t="n">
        <v>0</v>
      </c>
      <c r="AE457" s="39" t="n">
        <v>0</v>
      </c>
      <c r="AF457" s="39" t="n">
        <v>8</v>
      </c>
      <c r="AG457" s="39" t="n">
        <v>8</v>
      </c>
      <c r="AH457" s="39" t="n">
        <v>8</v>
      </c>
      <c r="AI457" s="39" t="n">
        <v>8</v>
      </c>
      <c r="AJ457" s="39" t="n">
        <v>8</v>
      </c>
      <c r="AK457" s="39" t="n">
        <v>0</v>
      </c>
      <c r="AL457" s="39" t="n">
        <v>0</v>
      </c>
      <c r="AM457" s="39">
        <f>COUNT(IF(SUM(P446,P444,P441,P440,P450,P448,P443,P451,P447,P449,P442,P445)&gt;0,1,"FALSE"),IF(SUM(Q449,Q451,Q446,Q448,Q443,Q450,Q440,Q441,Q447,Q442,Q445,Q444)&gt;0,1,"FALSE"),IF(SUM(R451,R449,R443,R447,R446,R440,R444,R442,R450,R448,R445,R441)&gt;0,1,"FALSE"),IF(SUM(S444,S445,S450,S441,S446,S440,S443,S451,S447,S449,S442,S448)&gt;0,1,"FALSE"),IF(SUM(T445,T444,T440,T451,T441,T446,T448,T447,T449,T450,T442,T443)&gt;0,1,"FALSE"),IF(SUM(U447,U448,U440,U446,U445,U443,U449,U451,U441,U444,U450,U442)&gt;0,1,"FALSE"),IF(SUM(V445,V451,V441,V443,V448,V444,V449,V446,V440,V447,V450,V452,V442)&gt;0,1,"FALSE"),IF(SUM(W448,W451,W442,W445,W447,W444,W446,W450,W449,W441,W440,W443,W452)&gt;0,1,"FALSE"),IF(SUM(X445,X442,X451,X440,X446,X448,X449,X450,X452,X441,X447,X443,X444)&gt;0,1,"FALSE"),IF(SUM(Y448,Y444,Y451,Y447,Y449,Y441,Y442,Y452,Y446,Y440,Y445,Y443,Y450)&gt;0,1,"FALSE"),IF(SUM(Z443,Z440,Z441,Z446,Z449,Z451,Z452,Z445,Z448,Z442,Z450,Z447,Z444)&gt;0,1,"FALSE"),IF(SUM(AA451,AA452,AA440,AA443,AA444,AA441,AA449,AA445,AA446,AA447,AA450,AA442,AA448)&gt;0,1,"FALSE"),IF(SUM(AB442,AB441,AB452,AB447,AB448,AB440,AB446,AB449,AB450,AB445,AB451,AB444,AB443)&gt;0,1,"FALSE"),IF(SUM(AC447,AC442,AC450,AC448,AC443,AC446,AC440,AC445,AC441,AC444,AC449,AC451,AC452)&gt;0,1,"FALSE"),IF(SUM(AD447,AD440,AD442,AD450,AD441,AD449,AD446,AD448,AD445,AD451,AD444,AD443,AD452)&gt;0,1,"FALSE"),IF(SUM(AE441,AE444,AE450,AE448,AE447,AE445,AE446,AE449,AE451,AE443,AE442,AE440,AE452)&gt;0,1,"FALSE"),IF(SUM(AK442,AK445,AK450,AK443,AK447,AK444,AK446,AK448,AK449,AK451,AK452,AK440,AK441)&gt;0,1,"FALSE"),IF(SUM(AL443,AL449,AL441,AL448,AL446,AL440,AL451,AL447,AL444,AL452,AL442,AL450,AL445)&gt;0,1,"FALSE"),IF(SUM(O455,O453)&gt;0,1,"FALSE"),IF(SUM(H455)&gt;0,1,"FALSE"),IF(SUM(I455)&gt;0,1,"FALSE"),IF(SUM(J455)&gt;0,1,"FALSE"),IF(SUM(K455)&gt;0,1,"FALSE"),IF(SUM(L455)&gt;0,1,"FALSE"),IF(SUM(M455)&gt;0,1,"FALSE"),IF(SUM(N455)&gt;0,1,"FALSE"),IF(SUM(AF456)&gt;0,1,"FALSE"),IF(SUM(AG456)&gt;0,1,"FALSE"),IF(SUM(AH456)&gt;0,1,"FALSE"),IF(SUM(AI456)&gt;0,1,"FALSE"),IF(SUM(AJ456)&gt;0,1,"FALSE"))</f>
        <v/>
      </c>
      <c r="AN457" s="39">
        <f>COUNT(IF(SUM(O454)&gt;0,1,"FALSE"),IF(SUM(P454)&gt;0,1,"FALSE"))</f>
        <v/>
      </c>
      <c r="AO457" s="39">
        <f>MAX(AO440:AO456)</f>
        <v/>
      </c>
      <c r="AP457" s="39">
        <f>MAX(AP440:AP456)</f>
        <v/>
      </c>
      <c r="AQ457" s="39">
        <f>MAX(AQ440:AQ456)</f>
        <v/>
      </c>
      <c r="AR457" s="39">
        <f>MAX(AR440:AR456)</f>
        <v/>
      </c>
      <c r="AS457" s="39">
        <f>SUM(AS440:AS456)</f>
        <v/>
      </c>
      <c r="AT457" s="39">
        <f>SUM(AT440:AT456)</f>
        <v/>
      </c>
      <c r="AU457" s="39">
        <f>SUM(AU440:AU456)</f>
        <v/>
      </c>
      <c r="AV457" s="39">
        <f>SUM(AV440:AV456)</f>
        <v/>
      </c>
      <c r="AW457" s="39">
        <f>SUM(AW440:AW456)</f>
        <v/>
      </c>
    </row>
    <row r="458" spans="1:49">
      <c r="A458" s="37" t="n">
        <v>452</v>
      </c>
      <c r="B458" s="37" t="s">
        <v>98</v>
      </c>
      <c r="C458" s="37" t="s">
        <v>74</v>
      </c>
      <c r="D458" s="37" t="s">
        <v>72</v>
      </c>
      <c r="E458" s="37" t="s">
        <v>43</v>
      </c>
      <c r="F458" s="37" t="s">
        <v>32</v>
      </c>
      <c r="G458" s="37" t="n"/>
      <c r="H458" s="37" t="n">
        <v>8</v>
      </c>
      <c r="I458" s="37" t="s">
        <v>7</v>
      </c>
      <c r="J458" s="37" t="s">
        <v>7</v>
      </c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  <c r="Z458" s="37" t="n"/>
      <c r="AA458" s="37" t="n"/>
      <c r="AB458" s="37" t="n"/>
      <c r="AC458" s="37" t="n"/>
      <c r="AD458" s="37" t="n"/>
      <c r="AE458" s="37" t="n"/>
      <c r="AF458" s="37" t="n"/>
      <c r="AG458" s="37" t="n"/>
      <c r="AH458" s="37" t="n"/>
      <c r="AI458" s="37" t="n"/>
      <c r="AJ458" s="37" t="n"/>
      <c r="AK458" s="37" t="n"/>
      <c r="AL458" s="37" t="n"/>
      <c r="AM458" s="38">
        <f>COUNT(H458:AL458)</f>
        <v/>
      </c>
      <c r="AN458" s="37" t="n"/>
      <c r="AO458" s="38">
        <f>COUNTIF(H458:AL458,"О")</f>
        <v/>
      </c>
      <c r="AP458" s="38">
        <f>COUNTIF(H458:AL458,"От")</f>
        <v/>
      </c>
      <c r="AQ458" s="38">
        <f>COUNTIF(H458:AL458,"Б")</f>
        <v/>
      </c>
      <c r="AR458" s="38">
        <f>COUNTIF(H458:AL458,"Н")</f>
        <v/>
      </c>
      <c r="AS458" s="37" t="n"/>
      <c r="AT458" s="38">
        <f>SUM(H458:AL458)</f>
        <v/>
      </c>
      <c r="AU458" s="37" t="n"/>
      <c r="AV458" s="38">
        <f>SUM(I458,J458,O458,P458,Q458,W458,X458,AD458,AE458,AK458,AL458)</f>
        <v/>
      </c>
      <c r="AW458" s="37" t="n"/>
    </row>
    <row r="459" spans="1:49">
      <c r="A459" s="37" t="n">
        <v>453</v>
      </c>
      <c r="B459" s="37" t="s">
        <v>98</v>
      </c>
      <c r="C459" s="37" t="s">
        <v>74</v>
      </c>
      <c r="D459" s="37" t="s">
        <v>72</v>
      </c>
      <c r="E459" s="37" t="s">
        <v>90</v>
      </c>
      <c r="F459" s="37" t="s">
        <v>32</v>
      </c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  <c r="Z459" s="37" t="n"/>
      <c r="AA459" s="37" t="n"/>
      <c r="AB459" s="37" t="n"/>
      <c r="AC459" s="37" t="n"/>
      <c r="AD459" s="37" t="n"/>
      <c r="AE459" s="37" t="n"/>
      <c r="AF459" s="37" t="n"/>
      <c r="AG459" s="37" t="n"/>
      <c r="AH459" s="37" t="n"/>
      <c r="AI459" s="37" t="n"/>
      <c r="AJ459" s="37" t="n"/>
      <c r="AK459" s="37" t="n"/>
      <c r="AL459" s="37" t="n"/>
      <c r="AM459" s="38">
        <f>COUNT(H459:AL459)</f>
        <v/>
      </c>
      <c r="AN459" s="37" t="n"/>
      <c r="AO459" s="37" t="n"/>
      <c r="AP459" s="37" t="n"/>
      <c r="AQ459" s="37" t="n"/>
      <c r="AR459" s="37" t="n"/>
      <c r="AS459" s="37" t="n"/>
      <c r="AT459" s="38">
        <f>SUM(H459:AL459)</f>
        <v/>
      </c>
      <c r="AU459" s="37" t="n"/>
      <c r="AV459" s="38">
        <f>SUM(I459,J459,O459,P459,Q459,W459,X459,AD459,AE459,AK459,AL459)</f>
        <v/>
      </c>
      <c r="AW459" s="37" t="n"/>
    </row>
    <row r="460" spans="1:49">
      <c r="A460" s="37" t="n">
        <v>454</v>
      </c>
      <c r="B460" s="37" t="s">
        <v>98</v>
      </c>
      <c r="C460" s="37" t="s">
        <v>74</v>
      </c>
      <c r="D460" s="37" t="s">
        <v>72</v>
      </c>
      <c r="E460" s="37" t="s">
        <v>65</v>
      </c>
      <c r="F460" s="37" t="s">
        <v>32</v>
      </c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  <c r="Z460" s="37" t="n"/>
      <c r="AA460" s="37" t="n"/>
      <c r="AB460" s="37" t="n"/>
      <c r="AC460" s="37" t="n"/>
      <c r="AD460" s="37" t="n"/>
      <c r="AE460" s="37" t="n"/>
      <c r="AF460" s="37" t="n"/>
      <c r="AG460" s="37" t="n"/>
      <c r="AH460" s="37" t="n"/>
      <c r="AI460" s="37" t="n"/>
      <c r="AJ460" s="37" t="n"/>
      <c r="AK460" s="37" t="n"/>
      <c r="AL460" s="37" t="n"/>
      <c r="AM460" s="38">
        <f>COUNT(H460:AL460)</f>
        <v/>
      </c>
      <c r="AN460" s="37" t="n"/>
      <c r="AO460" s="37" t="n"/>
      <c r="AP460" s="37" t="n"/>
      <c r="AQ460" s="37" t="n"/>
      <c r="AR460" s="37" t="n"/>
      <c r="AS460" s="37" t="n"/>
      <c r="AT460" s="38">
        <f>SUM(H460:AL460)</f>
        <v/>
      </c>
      <c r="AU460" s="37" t="n"/>
      <c r="AV460" s="38">
        <f>SUM(I460,J460,O460,P460,Q460,W460,X460,AD460,AE460,AK460,AL460)</f>
        <v/>
      </c>
      <c r="AW460" s="37" t="n"/>
    </row>
    <row r="461" spans="1:49">
      <c r="A461" s="37" t="n">
        <v>455</v>
      </c>
      <c r="B461" s="37" t="s">
        <v>98</v>
      </c>
      <c r="C461" s="37" t="s">
        <v>74</v>
      </c>
      <c r="D461" s="37" t="s">
        <v>72</v>
      </c>
      <c r="E461" s="37" t="s">
        <v>86</v>
      </c>
      <c r="F461" s="37" t="s">
        <v>32</v>
      </c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  <c r="Z461" s="37" t="n"/>
      <c r="AA461" s="37" t="n"/>
      <c r="AB461" s="37" t="n"/>
      <c r="AC461" s="37" t="n"/>
      <c r="AD461" s="37" t="n"/>
      <c r="AE461" s="37" t="n"/>
      <c r="AF461" s="37" t="n"/>
      <c r="AG461" s="37" t="n"/>
      <c r="AH461" s="37" t="n"/>
      <c r="AI461" s="37" t="n"/>
      <c r="AJ461" s="37" t="n"/>
      <c r="AK461" s="37" t="n"/>
      <c r="AL461" s="37" t="n"/>
      <c r="AM461" s="38">
        <f>COUNT(H461:AL461)</f>
        <v/>
      </c>
      <c r="AN461" s="37" t="n"/>
      <c r="AO461" s="37" t="n"/>
      <c r="AP461" s="37" t="n"/>
      <c r="AQ461" s="37" t="n"/>
      <c r="AR461" s="37" t="n"/>
      <c r="AS461" s="37" t="n"/>
      <c r="AT461" s="38">
        <f>SUM(H461:AL461)</f>
        <v/>
      </c>
      <c r="AU461" s="37" t="n"/>
      <c r="AV461" s="38">
        <f>SUM(I461,J461,O461,P461,Q461,W461,X461,AD461,AE461,AK461,AL461)</f>
        <v/>
      </c>
      <c r="AW461" s="37" t="n"/>
    </row>
    <row r="462" spans="1:49">
      <c r="A462" s="37" t="n">
        <v>456</v>
      </c>
      <c r="B462" s="37" t="s">
        <v>98</v>
      </c>
      <c r="C462" s="37" t="s">
        <v>74</v>
      </c>
      <c r="D462" s="37" t="s">
        <v>72</v>
      </c>
      <c r="E462" s="37" t="s">
        <v>87</v>
      </c>
      <c r="F462" s="37" t="s">
        <v>32</v>
      </c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  <c r="Z462" s="37" t="n"/>
      <c r="AA462" s="37" t="n"/>
      <c r="AB462" s="37" t="n"/>
      <c r="AC462" s="37" t="n"/>
      <c r="AD462" s="37" t="n"/>
      <c r="AE462" s="37" t="n"/>
      <c r="AF462" s="37" t="n"/>
      <c r="AG462" s="37" t="n"/>
      <c r="AH462" s="37" t="n"/>
      <c r="AI462" s="37" t="n"/>
      <c r="AJ462" s="37" t="n"/>
      <c r="AK462" s="37" t="n"/>
      <c r="AL462" s="37" t="n"/>
      <c r="AM462" s="38">
        <f>COUNT(H462:AL462)</f>
        <v/>
      </c>
      <c r="AN462" s="37" t="n"/>
      <c r="AO462" s="37" t="n"/>
      <c r="AP462" s="37" t="n"/>
      <c r="AQ462" s="37" t="n"/>
      <c r="AR462" s="37" t="n"/>
      <c r="AS462" s="37" t="n"/>
      <c r="AT462" s="38">
        <f>SUM(H462:AL462)</f>
        <v/>
      </c>
      <c r="AU462" s="37" t="n"/>
      <c r="AV462" s="38">
        <f>SUM(I462,J462,O462,P462,Q462,W462,X462,AD462,AE462,AK462,AL462)</f>
        <v/>
      </c>
      <c r="AW462" s="37" t="n"/>
    </row>
    <row r="463" spans="1:49">
      <c r="A463" s="37" t="n">
        <v>457</v>
      </c>
      <c r="B463" s="37" t="s">
        <v>98</v>
      </c>
      <c r="C463" s="37" t="s">
        <v>74</v>
      </c>
      <c r="D463" s="37" t="s">
        <v>72</v>
      </c>
      <c r="E463" s="37" t="s">
        <v>83</v>
      </c>
      <c r="F463" s="37" t="s">
        <v>32</v>
      </c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  <c r="Z463" s="37" t="n"/>
      <c r="AA463" s="37" t="n"/>
      <c r="AB463" s="37" t="n"/>
      <c r="AC463" s="37" t="n"/>
      <c r="AD463" s="37" t="n"/>
      <c r="AE463" s="37" t="n"/>
      <c r="AF463" s="37" t="n"/>
      <c r="AG463" s="37" t="n"/>
      <c r="AH463" s="37" t="n"/>
      <c r="AI463" s="37" t="n"/>
      <c r="AJ463" s="37" t="n"/>
      <c r="AK463" s="37" t="n"/>
      <c r="AL463" s="37" t="n"/>
      <c r="AM463" s="38">
        <f>COUNT(H463:AL463)</f>
        <v/>
      </c>
      <c r="AN463" s="37" t="n"/>
      <c r="AO463" s="37" t="n"/>
      <c r="AP463" s="37" t="n"/>
      <c r="AQ463" s="37" t="n"/>
      <c r="AR463" s="37" t="n"/>
      <c r="AS463" s="37" t="n"/>
      <c r="AT463" s="38">
        <f>SUM(H463:AL463)</f>
        <v/>
      </c>
      <c r="AU463" s="37" t="n"/>
      <c r="AV463" s="38">
        <f>SUM(I463,J463,O463,P463,Q463,W463,X463,AD463,AE463,AK463,AL463)</f>
        <v/>
      </c>
      <c r="AW463" s="37" t="n"/>
    </row>
    <row r="464" spans="1:49">
      <c r="A464" s="37" t="n">
        <v>458</v>
      </c>
      <c r="B464" s="37" t="s">
        <v>98</v>
      </c>
      <c r="C464" s="37" t="s">
        <v>74</v>
      </c>
      <c r="D464" s="37" t="s">
        <v>72</v>
      </c>
      <c r="E464" s="37" t="s">
        <v>79</v>
      </c>
      <c r="F464" s="37" t="s">
        <v>32</v>
      </c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  <c r="Z464" s="37" t="n"/>
      <c r="AA464" s="37" t="n"/>
      <c r="AB464" s="37" t="n"/>
      <c r="AC464" s="37" t="n"/>
      <c r="AD464" s="37" t="n"/>
      <c r="AE464" s="37" t="n"/>
      <c r="AF464" s="37" t="n"/>
      <c r="AG464" s="37" t="n"/>
      <c r="AH464" s="37" t="n"/>
      <c r="AI464" s="37" t="n"/>
      <c r="AJ464" s="37" t="n"/>
      <c r="AK464" s="37" t="n"/>
      <c r="AL464" s="37" t="n"/>
      <c r="AM464" s="38">
        <f>COUNT(H464:AL464)</f>
        <v/>
      </c>
      <c r="AN464" s="37" t="n"/>
      <c r="AO464" s="37" t="n"/>
      <c r="AP464" s="37" t="n"/>
      <c r="AQ464" s="37" t="n"/>
      <c r="AR464" s="37" t="n"/>
      <c r="AS464" s="37" t="n"/>
      <c r="AT464" s="38">
        <f>SUM(H464:AL464)</f>
        <v/>
      </c>
      <c r="AU464" s="37" t="n"/>
      <c r="AV464" s="38">
        <f>SUM(I464,J464,O464,P464,Q464,W464,X464,AD464,AE464,AK464,AL464)</f>
        <v/>
      </c>
      <c r="AW464" s="37" t="n"/>
    </row>
    <row r="465" spans="1:49">
      <c r="A465" s="37" t="n">
        <v>459</v>
      </c>
      <c r="B465" s="37" t="s">
        <v>98</v>
      </c>
      <c r="C465" s="37" t="s">
        <v>74</v>
      </c>
      <c r="D465" s="37" t="s">
        <v>72</v>
      </c>
      <c r="E465" s="37" t="s">
        <v>76</v>
      </c>
      <c r="F465" s="37" t="s">
        <v>32</v>
      </c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  <c r="Z465" s="37" t="n"/>
      <c r="AA465" s="37" t="n"/>
      <c r="AB465" s="37" t="n"/>
      <c r="AC465" s="37" t="n"/>
      <c r="AD465" s="37" t="n"/>
      <c r="AE465" s="37" t="n"/>
      <c r="AF465" s="37" t="n"/>
      <c r="AG465" s="37" t="n"/>
      <c r="AH465" s="37" t="n"/>
      <c r="AI465" s="37" t="n"/>
      <c r="AJ465" s="37" t="n"/>
      <c r="AK465" s="37" t="n"/>
      <c r="AL465" s="37" t="n"/>
      <c r="AM465" s="38">
        <f>COUNT(H465:AL465)</f>
        <v/>
      </c>
      <c r="AN465" s="37" t="n"/>
      <c r="AO465" s="37" t="n"/>
      <c r="AP465" s="37" t="n"/>
      <c r="AQ465" s="37" t="n"/>
      <c r="AR465" s="37" t="n"/>
      <c r="AS465" s="37" t="n"/>
      <c r="AT465" s="38">
        <f>SUM(H465:AL465)</f>
        <v/>
      </c>
      <c r="AU465" s="37" t="n"/>
      <c r="AV465" s="38">
        <f>SUM(I465,J465,O465,P465,Q465,W465,X465,AD465,AE465,AK465,AL465)</f>
        <v/>
      </c>
      <c r="AW465" s="37" t="n"/>
    </row>
    <row r="466" spans="1:49">
      <c r="A466" s="37" t="n">
        <v>460</v>
      </c>
      <c r="B466" s="37" t="s">
        <v>98</v>
      </c>
      <c r="C466" s="37" t="s">
        <v>74</v>
      </c>
      <c r="D466" s="37" t="s">
        <v>72</v>
      </c>
      <c r="E466" s="37" t="s">
        <v>81</v>
      </c>
      <c r="F466" s="37" t="s">
        <v>32</v>
      </c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  <c r="Z466" s="37" t="n"/>
      <c r="AA466" s="37" t="n"/>
      <c r="AB466" s="37" t="n"/>
      <c r="AC466" s="37" t="n"/>
      <c r="AD466" s="37" t="n"/>
      <c r="AE466" s="37" t="n"/>
      <c r="AF466" s="37" t="n"/>
      <c r="AG466" s="37" t="n"/>
      <c r="AH466" s="37" t="n"/>
      <c r="AI466" s="37" t="n"/>
      <c r="AJ466" s="37" t="n"/>
      <c r="AK466" s="37" t="n"/>
      <c r="AL466" s="37" t="n"/>
      <c r="AM466" s="38">
        <f>COUNT(H466:AL466)</f>
        <v/>
      </c>
      <c r="AN466" s="37" t="n"/>
      <c r="AO466" s="37" t="n"/>
      <c r="AP466" s="37" t="n"/>
      <c r="AQ466" s="37" t="n"/>
      <c r="AR466" s="37" t="n"/>
      <c r="AS466" s="37" t="n"/>
      <c r="AT466" s="38">
        <f>SUM(H466:AL466)</f>
        <v/>
      </c>
      <c r="AU466" s="37" t="n"/>
      <c r="AV466" s="38">
        <f>SUM(I466,J466,O466,P466,Q466,W466,X466,AD466,AE466,AK466,AL466)</f>
        <v/>
      </c>
      <c r="AW466" s="37" t="n"/>
    </row>
    <row r="467" spans="1:49">
      <c r="A467" s="37" t="n">
        <v>461</v>
      </c>
      <c r="B467" s="37" t="s">
        <v>98</v>
      </c>
      <c r="C467" s="37" t="s">
        <v>74</v>
      </c>
      <c r="D467" s="37" t="s">
        <v>72</v>
      </c>
      <c r="E467" s="37" t="s">
        <v>88</v>
      </c>
      <c r="F467" s="37" t="s">
        <v>32</v>
      </c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  <c r="Z467" s="37" t="n"/>
      <c r="AA467" s="37" t="n"/>
      <c r="AB467" s="37" t="n"/>
      <c r="AC467" s="37" t="n"/>
      <c r="AD467" s="37" t="n"/>
      <c r="AE467" s="37" t="n"/>
      <c r="AF467" s="37" t="n"/>
      <c r="AG467" s="37" t="n"/>
      <c r="AH467" s="37" t="n"/>
      <c r="AI467" s="37" t="n"/>
      <c r="AJ467" s="37" t="n"/>
      <c r="AK467" s="37" t="n"/>
      <c r="AL467" s="37" t="n"/>
      <c r="AM467" s="38">
        <f>COUNT(H467:AL467)</f>
        <v/>
      </c>
      <c r="AN467" s="37" t="n"/>
      <c r="AO467" s="37" t="n"/>
      <c r="AP467" s="37" t="n"/>
      <c r="AQ467" s="37" t="n"/>
      <c r="AR467" s="37" t="n"/>
      <c r="AS467" s="37" t="n"/>
      <c r="AT467" s="38">
        <f>SUM(H467:AL467)</f>
        <v/>
      </c>
      <c r="AU467" s="37" t="n"/>
      <c r="AV467" s="38">
        <f>SUM(I467,J467,O467,P467,Q467,W467,X467,AD467,AE467,AK467,AL467)</f>
        <v/>
      </c>
      <c r="AW467" s="37" t="n"/>
    </row>
    <row r="468" spans="1:49">
      <c r="A468" s="37" t="n">
        <v>462</v>
      </c>
      <c r="B468" s="37" t="s">
        <v>98</v>
      </c>
      <c r="C468" s="37" t="s">
        <v>74</v>
      </c>
      <c r="D468" s="37" t="s">
        <v>72</v>
      </c>
      <c r="E468" s="37" t="s">
        <v>56</v>
      </c>
      <c r="F468" s="37" t="s">
        <v>32</v>
      </c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  <c r="Z468" s="37" t="n"/>
      <c r="AA468" s="37" t="n"/>
      <c r="AB468" s="37" t="n"/>
      <c r="AC468" s="37" t="n"/>
      <c r="AD468" s="37" t="n"/>
      <c r="AE468" s="37" t="n"/>
      <c r="AF468" s="37" t="n"/>
      <c r="AG468" s="37" t="n"/>
      <c r="AH468" s="37" t="n"/>
      <c r="AI468" s="37" t="n"/>
      <c r="AJ468" s="37" t="n"/>
      <c r="AK468" s="37" t="n"/>
      <c r="AL468" s="37" t="n"/>
      <c r="AM468" s="38">
        <f>COUNT(H468:AL468)</f>
        <v/>
      </c>
      <c r="AN468" s="37" t="n"/>
      <c r="AO468" s="37" t="n"/>
      <c r="AP468" s="37" t="n"/>
      <c r="AQ468" s="37" t="n"/>
      <c r="AR468" s="37" t="n"/>
      <c r="AS468" s="37" t="n"/>
      <c r="AT468" s="38">
        <f>SUM(H468:AL468)</f>
        <v/>
      </c>
      <c r="AU468" s="37" t="n"/>
      <c r="AV468" s="38">
        <f>SUM(I468,J468,O468,P468,Q468,W468,X468,AD468,AE468,AK468,AL468)</f>
        <v/>
      </c>
      <c r="AW468" s="37" t="n"/>
    </row>
    <row r="469" spans="1:49">
      <c r="A469" s="37" t="n">
        <v>463</v>
      </c>
      <c r="B469" s="37" t="s">
        <v>98</v>
      </c>
      <c r="C469" s="37" t="s">
        <v>74</v>
      </c>
      <c r="D469" s="37" t="s">
        <v>72</v>
      </c>
      <c r="E469" s="37" t="s">
        <v>61</v>
      </c>
      <c r="F469" s="37" t="s">
        <v>32</v>
      </c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  <c r="Z469" s="37" t="n"/>
      <c r="AA469" s="37" t="n"/>
      <c r="AB469" s="37" t="n"/>
      <c r="AC469" s="37" t="n"/>
      <c r="AD469" s="37" t="n"/>
      <c r="AE469" s="37" t="n"/>
      <c r="AF469" s="37" t="n"/>
      <c r="AG469" s="37" t="n"/>
      <c r="AH469" s="37" t="n"/>
      <c r="AI469" s="37" t="n"/>
      <c r="AJ469" s="37" t="n"/>
      <c r="AK469" s="37" t="n"/>
      <c r="AL469" s="37" t="n"/>
      <c r="AM469" s="38">
        <f>COUNT(H469:AL469)</f>
        <v/>
      </c>
      <c r="AN469" s="37" t="n"/>
      <c r="AO469" s="37" t="n"/>
      <c r="AP469" s="37" t="n"/>
      <c r="AQ469" s="37" t="n"/>
      <c r="AR469" s="37" t="n"/>
      <c r="AS469" s="37" t="n"/>
      <c r="AT469" s="38">
        <f>SUM(H469:AL469)</f>
        <v/>
      </c>
      <c r="AU469" s="37" t="n"/>
      <c r="AV469" s="38">
        <f>SUM(I469,J469,O469,P469,Q469,W469,X469,AD469,AE469,AK469,AL469)</f>
        <v/>
      </c>
      <c r="AW469" s="37" t="n"/>
    </row>
    <row r="470" spans="1:49" ht="15.75" customHeight="1" s="55">
      <c r="A470" s="37" t="n">
        <v>464</v>
      </c>
      <c r="B470" s="37" t="s">
        <v>98</v>
      </c>
      <c r="C470" s="37" t="s">
        <v>74</v>
      </c>
      <c r="D470" s="37" t="s">
        <v>72</v>
      </c>
      <c r="E470" s="37" t="s">
        <v>69</v>
      </c>
      <c r="F470" s="37" t="s">
        <v>32</v>
      </c>
      <c r="G470" s="37" t="s">
        <v>49</v>
      </c>
      <c r="H470" s="37" t="n"/>
      <c r="I470" s="37" t="n"/>
      <c r="J470" s="37" t="n"/>
      <c r="K470" s="40" t="n">
        <v>8</v>
      </c>
      <c r="L470" s="40" t="n">
        <v>8</v>
      </c>
      <c r="M470" s="40" t="n">
        <v>8</v>
      </c>
      <c r="N470" s="40" t="n">
        <v>7</v>
      </c>
      <c r="O470" s="40" t="s">
        <v>7</v>
      </c>
      <c r="P470" s="40" t="s">
        <v>7</v>
      </c>
      <c r="Q470" s="40" t="s">
        <v>7</v>
      </c>
      <c r="R470" s="40" t="n">
        <v>8</v>
      </c>
      <c r="S470" s="40" t="n">
        <v>8</v>
      </c>
      <c r="T470" s="40" t="n">
        <v>8</v>
      </c>
      <c r="U470" s="40" t="n">
        <v>8</v>
      </c>
      <c r="V470" s="40" t="n">
        <v>8</v>
      </c>
      <c r="W470" s="40" t="s">
        <v>7</v>
      </c>
      <c r="X470" s="40" t="s">
        <v>7</v>
      </c>
      <c r="Y470" s="40" t="n">
        <v>8</v>
      </c>
      <c r="Z470" s="40" t="n">
        <v>8</v>
      </c>
      <c r="AA470" s="40" t="n">
        <v>8</v>
      </c>
      <c r="AB470" s="40" t="n">
        <v>8</v>
      </c>
      <c r="AC470" s="40" t="n">
        <v>8</v>
      </c>
      <c r="AD470" s="40" t="s">
        <v>7</v>
      </c>
      <c r="AE470" s="40" t="s">
        <v>7</v>
      </c>
      <c r="AF470" s="40" t="n">
        <v>8</v>
      </c>
      <c r="AG470" s="40" t="n">
        <v>8</v>
      </c>
      <c r="AH470" s="40" t="n">
        <v>8</v>
      </c>
      <c r="AI470" s="40" t="n">
        <v>8</v>
      </c>
      <c r="AJ470" s="40" t="n">
        <v>8</v>
      </c>
      <c r="AK470" s="40" t="s">
        <v>7</v>
      </c>
      <c r="AL470" s="40" t="s">
        <v>7</v>
      </c>
      <c r="AM470" s="38">
        <f>SUM(H470:AL470)/8</f>
        <v/>
      </c>
      <c r="AN470" s="37" t="n"/>
      <c r="AO470" s="37" t="n"/>
      <c r="AP470" s="37" t="n"/>
      <c r="AQ470" s="37" t="n"/>
      <c r="AR470" s="37" t="n"/>
      <c r="AS470" s="38">
        <f>COUNTIF(H470:AL470,"В")+SUM(H470:AL470)/8</f>
        <v/>
      </c>
      <c r="AT470" s="38">
        <f>SUM(H470:AL470)</f>
        <v/>
      </c>
      <c r="AU470" s="37" t="n"/>
      <c r="AV470" s="37" t="n"/>
      <c r="AW470" s="37" t="n"/>
    </row>
    <row r="471" spans="1:49">
      <c r="A471" s="39" t="n">
        <v>465</v>
      </c>
      <c r="B471" s="39" t="s">
        <v>98</v>
      </c>
      <c r="C471" s="39" t="s">
        <v>74</v>
      </c>
      <c r="D471" s="39" t="s">
        <v>72</v>
      </c>
      <c r="E471" s="39" t="s">
        <v>33</v>
      </c>
      <c r="F471" s="39" t="n"/>
      <c r="G471" s="39" t="n"/>
      <c r="H471" s="39" t="n">
        <v>8</v>
      </c>
      <c r="I471" s="39" t="n">
        <v>0</v>
      </c>
      <c r="J471" s="39" t="n">
        <v>0</v>
      </c>
      <c r="K471" s="39" t="n">
        <v>8</v>
      </c>
      <c r="L471" s="39" t="n">
        <v>8</v>
      </c>
      <c r="M471" s="39" t="n">
        <v>8</v>
      </c>
      <c r="N471" s="39" t="n">
        <v>7</v>
      </c>
      <c r="O471" s="39" t="n">
        <v>0</v>
      </c>
      <c r="P471" s="39" t="n">
        <v>0</v>
      </c>
      <c r="Q471" s="39" t="n">
        <v>0</v>
      </c>
      <c r="R471" s="39" t="n">
        <v>8</v>
      </c>
      <c r="S471" s="39" t="n">
        <v>8</v>
      </c>
      <c r="T471" s="39" t="n">
        <v>8</v>
      </c>
      <c r="U471" s="39" t="n">
        <v>8</v>
      </c>
      <c r="V471" s="39" t="n">
        <v>8</v>
      </c>
      <c r="W471" s="39" t="n">
        <v>0</v>
      </c>
      <c r="X471" s="39" t="n">
        <v>0</v>
      </c>
      <c r="Y471" s="39" t="n">
        <v>8</v>
      </c>
      <c r="Z471" s="39" t="n">
        <v>8</v>
      </c>
      <c r="AA471" s="39" t="n">
        <v>8</v>
      </c>
      <c r="AB471" s="39" t="n">
        <v>8</v>
      </c>
      <c r="AC471" s="39" t="n">
        <v>8</v>
      </c>
      <c r="AD471" s="39" t="n">
        <v>0</v>
      </c>
      <c r="AE471" s="39" t="n">
        <v>0</v>
      </c>
      <c r="AF471" s="39" t="n">
        <v>8</v>
      </c>
      <c r="AG471" s="39" t="n">
        <v>8</v>
      </c>
      <c r="AH471" s="39" t="n">
        <v>8</v>
      </c>
      <c r="AI471" s="39" t="n">
        <v>8</v>
      </c>
      <c r="AJ471" s="39" t="n">
        <v>8</v>
      </c>
      <c r="AK471" s="39" t="n">
        <v>0</v>
      </c>
      <c r="AL471" s="39" t="n">
        <v>0</v>
      </c>
      <c r="AM471" s="39">
        <f>COUNT(IF(SUM(H459,H465,H464,H466,H458,H461,H460,H467,H468,H462,H469,H463)&gt;0,1,"FALSE"),IF(SUM(I463,I466,I459,I467,I468,I458,I469,I461,I464,I462,I465,I460)&gt;0,1,"FALSE"),IF(SUM(J459,J466,J469,J458,J468,J463,J461,J467,J460,J465,J462,J464)&gt;0,1,"FALSE"),IF(SUM(K470)&gt;0,1,"FALSE"),IF(SUM(L470)&gt;0,1,"FALSE"),IF(SUM(M470)&gt;0,1,"FALSE"),IF(SUM(N470)&gt;0,1,"FALSE"),IF(SUM(O470)&gt;0,1,"FALSE"),IF(SUM(P470)&gt;0,1,"FALSE"),IF(SUM(Q470)&gt;0,1,"FALSE"),IF(SUM(R470)&gt;0,1,"FALSE"),IF(SUM(S470)&gt;0,1,"FALSE"),IF(SUM(T470)&gt;0,1,"FALSE"),IF(SUM(U470)&gt;0,1,"FALSE"),IF(SUM(V470)&gt;0,1,"FALSE"),IF(SUM(W470)&gt;0,1,"FALSE"),IF(SUM(X470)&gt;0,1,"FALSE"),IF(SUM(Y470)&gt;0,1,"FALSE"),IF(SUM(Z470)&gt;0,1,"FALSE"),IF(SUM(AA470)&gt;0,1,"FALSE"),IF(SUM(AB470)&gt;0,1,"FALSE"),IF(SUM(AC470)&gt;0,1,"FALSE"),IF(SUM(AD470)&gt;0,1,"FALSE"),IF(SUM(AE470)&gt;0,1,"FALSE"),IF(SUM(AF470)&gt;0,1,"FALSE"),IF(SUM(AG470)&gt;0,1,"FALSE"),IF(SUM(AH470)&gt;0,1,"FALSE"),IF(SUM(AI470)&gt;0,1,"FALSE"),IF(SUM(AJ470)&gt;0,1,"FALSE"),IF(SUM(AK470)&gt;0,1,"FALSE"),IF(SUM(AL470)&gt;0,1,"FALSE"))</f>
        <v/>
      </c>
      <c r="AN471" s="39" t="n"/>
      <c r="AO471" s="39">
        <f>MAX(AO458:AO470)</f>
        <v/>
      </c>
      <c r="AP471" s="39">
        <f>MAX(AP458:AP470)</f>
        <v/>
      </c>
      <c r="AQ471" s="39">
        <f>MAX(AQ458:AQ470)</f>
        <v/>
      </c>
      <c r="AR471" s="39">
        <f>MAX(AR458:AR470)</f>
        <v/>
      </c>
      <c r="AS471" s="39">
        <f>SUM(AS458:AS470)</f>
        <v/>
      </c>
      <c r="AT471" s="39">
        <f>SUM(AT458:AT470)</f>
        <v/>
      </c>
      <c r="AU471" s="39">
        <f>SUM(AU458:AU470)</f>
        <v/>
      </c>
      <c r="AV471" s="39">
        <f>SUM(AV458:AV470)</f>
        <v/>
      </c>
      <c r="AW471" s="39">
        <f>SUM(AW458:AW470)</f>
        <v/>
      </c>
    </row>
    <row r="472" spans="1:49">
      <c r="A472" s="37" t="n">
        <v>466</v>
      </c>
      <c r="B472" s="37" t="s">
        <v>110</v>
      </c>
      <c r="C472" s="37" t="s">
        <v>74</v>
      </c>
      <c r="D472" s="37" t="s">
        <v>72</v>
      </c>
      <c r="E472" s="37" t="s">
        <v>43</v>
      </c>
      <c r="F472" s="37" t="s">
        <v>32</v>
      </c>
      <c r="G472" s="37" t="n"/>
      <c r="H472" s="37" t="n">
        <v>0.08333</v>
      </c>
      <c r="I472" s="37" t="s">
        <v>7</v>
      </c>
      <c r="J472" s="37" t="s">
        <v>7</v>
      </c>
      <c r="K472" s="37" t="n">
        <v>5.81667</v>
      </c>
      <c r="L472" s="37" t="n"/>
      <c r="M472" s="37" t="n"/>
      <c r="N472" s="37" t="n"/>
      <c r="O472" s="37" t="s">
        <v>7</v>
      </c>
      <c r="P472" s="37" t="s">
        <v>7</v>
      </c>
      <c r="Q472" s="37" t="s">
        <v>7</v>
      </c>
      <c r="R472" s="37" t="n"/>
      <c r="S472" s="37" t="n"/>
      <c r="T472" s="37" t="n"/>
      <c r="U472" s="37" t="n"/>
      <c r="V472" s="37" t="n"/>
      <c r="W472" s="37" t="n"/>
      <c r="X472" s="37" t="n"/>
      <c r="Y472" s="37" t="n"/>
      <c r="Z472" s="37" t="n"/>
      <c r="AA472" s="37" t="n"/>
      <c r="AB472" s="37" t="n"/>
      <c r="AC472" s="37" t="n"/>
      <c r="AD472" s="37" t="n"/>
      <c r="AE472" s="37" t="n"/>
      <c r="AF472" s="37" t="n"/>
      <c r="AG472" s="37" t="n"/>
      <c r="AH472" s="37" t="n"/>
      <c r="AI472" s="37" t="n"/>
      <c r="AJ472" s="37" t="n"/>
      <c r="AK472" s="37" t="n"/>
      <c r="AL472" s="37" t="n"/>
      <c r="AM472" s="38">
        <f>COUNT(H472:AL472)</f>
        <v/>
      </c>
      <c r="AN472" s="37" t="n"/>
      <c r="AO472" s="38">
        <f>COUNTIF(H472:AL472,"О")</f>
        <v/>
      </c>
      <c r="AP472" s="38">
        <f>COUNTIF(H472:AL472,"От")</f>
        <v/>
      </c>
      <c r="AQ472" s="38">
        <f>COUNTIF(H472:AL472,"Б")</f>
        <v/>
      </c>
      <c r="AR472" s="38">
        <f>COUNTIF(H472:AL472,"Н")</f>
        <v/>
      </c>
      <c r="AS472" s="37" t="n"/>
      <c r="AT472" s="38">
        <f>SUM(H472:AL472)</f>
        <v/>
      </c>
      <c r="AU472" s="37" t="n"/>
      <c r="AV472" s="38">
        <f>SUM(I472,J472,O472,P472,Q472,W472,X472,AD472,AE472,AK472,AL472)</f>
        <v/>
      </c>
      <c r="AW472" s="37" t="n"/>
    </row>
    <row r="473" spans="1:49">
      <c r="A473" s="37" t="n">
        <v>467</v>
      </c>
      <c r="B473" s="37" t="s">
        <v>110</v>
      </c>
      <c r="C473" s="37" t="s">
        <v>74</v>
      </c>
      <c r="D473" s="37" t="s">
        <v>72</v>
      </c>
      <c r="E473" s="37" t="s">
        <v>90</v>
      </c>
      <c r="F473" s="37" t="s">
        <v>32</v>
      </c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  <c r="Z473" s="37" t="n"/>
      <c r="AA473" s="37" t="n"/>
      <c r="AB473" s="37" t="n"/>
      <c r="AC473" s="37" t="n"/>
      <c r="AD473" s="37" t="n"/>
      <c r="AE473" s="37" t="n"/>
      <c r="AF473" s="37" t="n"/>
      <c r="AG473" s="37" t="n"/>
      <c r="AH473" s="37" t="n"/>
      <c r="AI473" s="37" t="n"/>
      <c r="AJ473" s="37" t="n"/>
      <c r="AK473" s="37" t="n"/>
      <c r="AL473" s="37" t="n"/>
      <c r="AM473" s="38">
        <f>COUNT(H473:AL473)</f>
        <v/>
      </c>
      <c r="AN473" s="37" t="n"/>
      <c r="AO473" s="37" t="n"/>
      <c r="AP473" s="37" t="n"/>
      <c r="AQ473" s="37" t="n"/>
      <c r="AR473" s="37" t="n"/>
      <c r="AS473" s="37" t="n"/>
      <c r="AT473" s="38">
        <f>SUM(H473:AL473)</f>
        <v/>
      </c>
      <c r="AU473" s="37" t="n"/>
      <c r="AV473" s="38">
        <f>SUM(I473,J473,O473,P473,Q473,W473,X473,AD473,AE473,AK473,AL473)</f>
        <v/>
      </c>
      <c r="AW473" s="37" t="n"/>
    </row>
    <row r="474" spans="1:49">
      <c r="A474" s="37" t="n">
        <v>468</v>
      </c>
      <c r="B474" s="37" t="s">
        <v>110</v>
      </c>
      <c r="C474" s="37" t="s">
        <v>74</v>
      </c>
      <c r="D474" s="37" t="s">
        <v>72</v>
      </c>
      <c r="E474" s="37" t="s">
        <v>65</v>
      </c>
      <c r="F474" s="37" t="s">
        <v>32</v>
      </c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  <c r="Z474" s="37" t="n"/>
      <c r="AA474" s="37" t="n"/>
      <c r="AB474" s="37" t="n"/>
      <c r="AC474" s="37" t="n"/>
      <c r="AD474" s="37" t="n"/>
      <c r="AE474" s="37" t="n"/>
      <c r="AF474" s="37" t="n"/>
      <c r="AG474" s="37" t="n"/>
      <c r="AH474" s="37" t="n"/>
      <c r="AI474" s="37" t="n"/>
      <c r="AJ474" s="37" t="n"/>
      <c r="AK474" s="37" t="n"/>
      <c r="AL474" s="37" t="n"/>
      <c r="AM474" s="38">
        <f>COUNT(H474:AL474)</f>
        <v/>
      </c>
      <c r="AN474" s="37" t="n"/>
      <c r="AO474" s="37" t="n"/>
      <c r="AP474" s="37" t="n"/>
      <c r="AQ474" s="37" t="n"/>
      <c r="AR474" s="37" t="n"/>
      <c r="AS474" s="37" t="n"/>
      <c r="AT474" s="38">
        <f>SUM(H474:AL474)</f>
        <v/>
      </c>
      <c r="AU474" s="37" t="n"/>
      <c r="AV474" s="38">
        <f>SUM(I474,J474,O474,P474,Q474,W474,X474,AD474,AE474,AK474,AL474)</f>
        <v/>
      </c>
      <c r="AW474" s="37" t="n"/>
    </row>
    <row r="475" spans="1:49" ht="15.75" customHeight="1" s="55">
      <c r="A475" s="37" t="n">
        <v>469</v>
      </c>
      <c r="B475" s="37" t="s">
        <v>110</v>
      </c>
      <c r="C475" s="37" t="s">
        <v>74</v>
      </c>
      <c r="D475" s="37" t="s">
        <v>72</v>
      </c>
      <c r="E475" s="37" t="s">
        <v>86</v>
      </c>
      <c r="F475" s="37" t="s">
        <v>32</v>
      </c>
      <c r="G475" s="37" t="n"/>
      <c r="H475" s="40" t="n">
        <v>1.96667</v>
      </c>
      <c r="I475" s="37" t="n"/>
      <c r="J475" s="37" t="n"/>
      <c r="K475" s="40" t="n">
        <v>0.53333</v>
      </c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  <c r="Z475" s="37" t="n"/>
      <c r="AA475" s="37" t="n"/>
      <c r="AB475" s="37" t="n"/>
      <c r="AC475" s="37" t="n"/>
      <c r="AD475" s="37" t="n"/>
      <c r="AE475" s="37" t="n"/>
      <c r="AF475" s="37" t="n"/>
      <c r="AG475" s="37" t="n"/>
      <c r="AH475" s="37" t="n"/>
      <c r="AI475" s="37" t="n"/>
      <c r="AJ475" s="37" t="n"/>
      <c r="AK475" s="37" t="n"/>
      <c r="AL475" s="37" t="n"/>
      <c r="AM475" s="38">
        <f>COUNT(H475:AL475)</f>
        <v/>
      </c>
      <c r="AN475" s="37" t="n"/>
      <c r="AO475" s="37" t="n"/>
      <c r="AP475" s="37" t="n"/>
      <c r="AQ475" s="37" t="n"/>
      <c r="AR475" s="37" t="n"/>
      <c r="AS475" s="37" t="n"/>
      <c r="AT475" s="38">
        <f>SUM(H475:AL475)</f>
        <v/>
      </c>
      <c r="AU475" s="37" t="n"/>
      <c r="AV475" s="38">
        <f>SUM(I475,J475,O475,P475,Q475,W475,X475,AD475,AE475,AK475,AL475)</f>
        <v/>
      </c>
      <c r="AW475" s="37" t="n"/>
    </row>
    <row r="476" spans="1:49" ht="15.75" customHeight="1" s="55">
      <c r="A476" s="37" t="n">
        <v>470</v>
      </c>
      <c r="B476" s="37" t="s">
        <v>110</v>
      </c>
      <c r="C476" s="37" t="s">
        <v>74</v>
      </c>
      <c r="D476" s="37" t="s">
        <v>72</v>
      </c>
      <c r="E476" s="37" t="s">
        <v>87</v>
      </c>
      <c r="F476" s="37" t="s">
        <v>32</v>
      </c>
      <c r="G476" s="37" t="n"/>
      <c r="H476" s="40" t="n">
        <v>5.95</v>
      </c>
      <c r="I476" s="37" t="n"/>
      <c r="J476" s="37" t="n"/>
      <c r="K476" s="40" t="n">
        <v>1.65</v>
      </c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  <c r="Z476" s="37" t="n"/>
      <c r="AA476" s="37" t="n"/>
      <c r="AB476" s="37" t="n"/>
      <c r="AC476" s="37" t="n"/>
      <c r="AD476" s="37" t="n"/>
      <c r="AE476" s="37" t="n"/>
      <c r="AF476" s="37" t="n"/>
      <c r="AG476" s="37" t="n"/>
      <c r="AH476" s="37" t="n"/>
      <c r="AI476" s="37" t="n"/>
      <c r="AJ476" s="37" t="n"/>
      <c r="AK476" s="37" t="n"/>
      <c r="AL476" s="37" t="n"/>
      <c r="AM476" s="38">
        <f>COUNT(H476:AL476)</f>
        <v/>
      </c>
      <c r="AN476" s="37" t="n"/>
      <c r="AO476" s="37" t="n"/>
      <c r="AP476" s="37" t="n"/>
      <c r="AQ476" s="37" t="n"/>
      <c r="AR476" s="37" t="n"/>
      <c r="AS476" s="37" t="n"/>
      <c r="AT476" s="38">
        <f>SUM(H476:AL476)</f>
        <v/>
      </c>
      <c r="AU476" s="37" t="n"/>
      <c r="AV476" s="38">
        <f>SUM(I476,J476,O476,P476,Q476,W476,X476,AD476,AE476,AK476,AL476)</f>
        <v/>
      </c>
      <c r="AW476" s="37" t="n"/>
    </row>
    <row r="477" spans="1:49">
      <c r="A477" s="37" t="n">
        <v>471</v>
      </c>
      <c r="B477" s="37" t="s">
        <v>110</v>
      </c>
      <c r="C477" s="37" t="s">
        <v>74</v>
      </c>
      <c r="D477" s="37" t="s">
        <v>72</v>
      </c>
      <c r="E477" s="37" t="s">
        <v>83</v>
      </c>
      <c r="F477" s="37" t="s">
        <v>32</v>
      </c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  <c r="Z477" s="37" t="n"/>
      <c r="AA477" s="37" t="n"/>
      <c r="AB477" s="37" t="n"/>
      <c r="AC477" s="37" t="n"/>
      <c r="AD477" s="37" t="n"/>
      <c r="AE477" s="37" t="n"/>
      <c r="AF477" s="37" t="n"/>
      <c r="AG477" s="37" t="n"/>
      <c r="AH477" s="37" t="n"/>
      <c r="AI477" s="37" t="n"/>
      <c r="AJ477" s="37" t="n"/>
      <c r="AK477" s="37" t="n"/>
      <c r="AL477" s="37" t="n"/>
      <c r="AM477" s="38">
        <f>COUNT(H477:AL477)</f>
        <v/>
      </c>
      <c r="AN477" s="37" t="n"/>
      <c r="AO477" s="37" t="n"/>
      <c r="AP477" s="37" t="n"/>
      <c r="AQ477" s="37" t="n"/>
      <c r="AR477" s="37" t="n"/>
      <c r="AS477" s="37" t="n"/>
      <c r="AT477" s="38">
        <f>SUM(H477:AL477)</f>
        <v/>
      </c>
      <c r="AU477" s="37" t="n"/>
      <c r="AV477" s="38">
        <f>SUM(I477,J477,O477,P477,Q477,W477,X477,AD477,AE477,AK477,AL477)</f>
        <v/>
      </c>
      <c r="AW477" s="37" t="n"/>
    </row>
    <row r="478" spans="1:49">
      <c r="A478" s="37" t="n">
        <v>472</v>
      </c>
      <c r="B478" s="37" t="s">
        <v>110</v>
      </c>
      <c r="C478" s="37" t="s">
        <v>74</v>
      </c>
      <c r="D478" s="37" t="s">
        <v>72</v>
      </c>
      <c r="E478" s="37" t="s">
        <v>79</v>
      </c>
      <c r="F478" s="37" t="s">
        <v>32</v>
      </c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  <c r="Z478" s="37" t="n"/>
      <c r="AA478" s="37" t="n"/>
      <c r="AB478" s="37" t="n"/>
      <c r="AC478" s="37" t="n"/>
      <c r="AD478" s="37" t="n"/>
      <c r="AE478" s="37" t="n"/>
      <c r="AF478" s="37" t="n"/>
      <c r="AG478" s="37" t="n"/>
      <c r="AH478" s="37" t="n"/>
      <c r="AI478" s="37" t="n"/>
      <c r="AJ478" s="37" t="n"/>
      <c r="AK478" s="37" t="n"/>
      <c r="AL478" s="37" t="n"/>
      <c r="AM478" s="38">
        <f>COUNT(H478:AL478)</f>
        <v/>
      </c>
      <c r="AN478" s="37" t="n"/>
      <c r="AO478" s="37" t="n"/>
      <c r="AP478" s="37" t="n"/>
      <c r="AQ478" s="37" t="n"/>
      <c r="AR478" s="37" t="n"/>
      <c r="AS478" s="37" t="n"/>
      <c r="AT478" s="38">
        <f>SUM(H478:AL478)</f>
        <v/>
      </c>
      <c r="AU478" s="37" t="n"/>
      <c r="AV478" s="38">
        <f>SUM(I478,J478,O478,P478,Q478,W478,X478,AD478,AE478,AK478,AL478)</f>
        <v/>
      </c>
      <c r="AW478" s="37" t="n"/>
    </row>
    <row r="479" spans="1:49">
      <c r="A479" s="37" t="n">
        <v>473</v>
      </c>
      <c r="B479" s="37" t="s">
        <v>110</v>
      </c>
      <c r="C479" s="37" t="s">
        <v>74</v>
      </c>
      <c r="D479" s="37" t="s">
        <v>72</v>
      </c>
      <c r="E479" s="37" t="s">
        <v>76</v>
      </c>
      <c r="F479" s="37" t="s">
        <v>32</v>
      </c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  <c r="Z479" s="37" t="n"/>
      <c r="AA479" s="37" t="n"/>
      <c r="AB479" s="37" t="n"/>
      <c r="AC479" s="37" t="n"/>
      <c r="AD479" s="37" t="n"/>
      <c r="AE479" s="37" t="n"/>
      <c r="AF479" s="37" t="n"/>
      <c r="AG479" s="37" t="n"/>
      <c r="AH479" s="37" t="n"/>
      <c r="AI479" s="37" t="n"/>
      <c r="AJ479" s="37" t="n"/>
      <c r="AK479" s="37" t="n"/>
      <c r="AL479" s="37" t="n"/>
      <c r="AM479" s="38">
        <f>COUNT(H479:AL479)</f>
        <v/>
      </c>
      <c r="AN479" s="37" t="n"/>
      <c r="AO479" s="37" t="n"/>
      <c r="AP479" s="37" t="n"/>
      <c r="AQ479" s="37" t="n"/>
      <c r="AR479" s="37" t="n"/>
      <c r="AS479" s="37" t="n"/>
      <c r="AT479" s="38">
        <f>SUM(H479:AL479)</f>
        <v/>
      </c>
      <c r="AU479" s="37" t="n"/>
      <c r="AV479" s="38">
        <f>SUM(I479,J479,O479,P479,Q479,W479,X479,AD479,AE479,AK479,AL479)</f>
        <v/>
      </c>
      <c r="AW479" s="37" t="n"/>
    </row>
    <row r="480" spans="1:49">
      <c r="A480" s="37" t="n">
        <v>474</v>
      </c>
      <c r="B480" s="37" t="s">
        <v>110</v>
      </c>
      <c r="C480" s="37" t="s">
        <v>74</v>
      </c>
      <c r="D480" s="37" t="s">
        <v>72</v>
      </c>
      <c r="E480" s="37" t="s">
        <v>81</v>
      </c>
      <c r="F480" s="37" t="s">
        <v>32</v>
      </c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  <c r="Z480" s="37" t="n"/>
      <c r="AA480" s="37" t="n"/>
      <c r="AB480" s="37" t="n"/>
      <c r="AC480" s="37" t="n"/>
      <c r="AD480" s="37" t="n"/>
      <c r="AE480" s="37" t="n"/>
      <c r="AF480" s="37" t="n"/>
      <c r="AG480" s="37" t="n"/>
      <c r="AH480" s="37" t="n"/>
      <c r="AI480" s="37" t="n"/>
      <c r="AJ480" s="37" t="n"/>
      <c r="AK480" s="37" t="n"/>
      <c r="AL480" s="37" t="n"/>
      <c r="AM480" s="38">
        <f>COUNT(H480:AL480)</f>
        <v/>
      </c>
      <c r="AN480" s="37" t="n"/>
      <c r="AO480" s="37" t="n"/>
      <c r="AP480" s="37" t="n"/>
      <c r="AQ480" s="37" t="n"/>
      <c r="AR480" s="37" t="n"/>
      <c r="AS480" s="37" t="n"/>
      <c r="AT480" s="38">
        <f>SUM(H480:AL480)</f>
        <v/>
      </c>
      <c r="AU480" s="37" t="n"/>
      <c r="AV480" s="38">
        <f>SUM(I480,J480,O480,P480,Q480,W480,X480,AD480,AE480,AK480,AL480)</f>
        <v/>
      </c>
      <c r="AW480" s="37" t="n"/>
    </row>
    <row r="481" spans="1:49">
      <c r="A481" s="37" t="n">
        <v>475</v>
      </c>
      <c r="B481" s="37" t="s">
        <v>110</v>
      </c>
      <c r="C481" s="37" t="s">
        <v>74</v>
      </c>
      <c r="D481" s="37" t="s">
        <v>72</v>
      </c>
      <c r="E481" s="37" t="s">
        <v>88</v>
      </c>
      <c r="F481" s="37" t="s">
        <v>32</v>
      </c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  <c r="Z481" s="37" t="n"/>
      <c r="AA481" s="37" t="n"/>
      <c r="AB481" s="37" t="n"/>
      <c r="AC481" s="37" t="n"/>
      <c r="AD481" s="37" t="n"/>
      <c r="AE481" s="37" t="n"/>
      <c r="AF481" s="37" t="n"/>
      <c r="AG481" s="37" t="n"/>
      <c r="AH481" s="37" t="n"/>
      <c r="AI481" s="37" t="n"/>
      <c r="AJ481" s="37" t="n"/>
      <c r="AK481" s="37" t="n"/>
      <c r="AL481" s="37" t="n"/>
      <c r="AM481" s="38">
        <f>COUNT(H481:AL481)</f>
        <v/>
      </c>
      <c r="AN481" s="37" t="n"/>
      <c r="AO481" s="37" t="n"/>
      <c r="AP481" s="37" t="n"/>
      <c r="AQ481" s="37" t="n"/>
      <c r="AR481" s="37" t="n"/>
      <c r="AS481" s="37" t="n"/>
      <c r="AT481" s="38">
        <f>SUM(H481:AL481)</f>
        <v/>
      </c>
      <c r="AU481" s="37" t="n"/>
      <c r="AV481" s="38">
        <f>SUM(I481,J481,O481,P481,Q481,W481,X481,AD481,AE481,AK481,AL481)</f>
        <v/>
      </c>
      <c r="AW481" s="37" t="n"/>
    </row>
    <row r="482" spans="1:49">
      <c r="A482" s="37" t="n">
        <v>476</v>
      </c>
      <c r="B482" s="37" t="s">
        <v>110</v>
      </c>
      <c r="C482" s="37" t="s">
        <v>74</v>
      </c>
      <c r="D482" s="37" t="s">
        <v>72</v>
      </c>
      <c r="E482" s="37" t="s">
        <v>56</v>
      </c>
      <c r="F482" s="37" t="s">
        <v>32</v>
      </c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  <c r="Z482" s="37" t="n"/>
      <c r="AA482" s="37" t="n"/>
      <c r="AB482" s="37" t="n"/>
      <c r="AC482" s="37" t="n"/>
      <c r="AD482" s="37" t="n"/>
      <c r="AE482" s="37" t="n"/>
      <c r="AF482" s="37" t="n"/>
      <c r="AG482" s="37" t="n"/>
      <c r="AH482" s="37" t="n"/>
      <c r="AI482" s="37" t="n"/>
      <c r="AJ482" s="37" t="n"/>
      <c r="AK482" s="37" t="n"/>
      <c r="AL482" s="37" t="n"/>
      <c r="AM482" s="38">
        <f>COUNT(H482:AL482)</f>
        <v/>
      </c>
      <c r="AN482" s="37" t="n"/>
      <c r="AO482" s="37" t="n"/>
      <c r="AP482" s="37" t="n"/>
      <c r="AQ482" s="37" t="n"/>
      <c r="AR482" s="37" t="n"/>
      <c r="AS482" s="37" t="n"/>
      <c r="AT482" s="38">
        <f>SUM(H482:AL482)</f>
        <v/>
      </c>
      <c r="AU482" s="37" t="n"/>
      <c r="AV482" s="38">
        <f>SUM(I482,J482,O482,P482,Q482,W482,X482,AD482,AE482,AK482,AL482)</f>
        <v/>
      </c>
      <c r="AW482" s="37" t="n"/>
    </row>
    <row r="483" spans="1:49">
      <c r="A483" s="37" t="n">
        <v>477</v>
      </c>
      <c r="B483" s="37" t="s">
        <v>110</v>
      </c>
      <c r="C483" s="37" t="s">
        <v>74</v>
      </c>
      <c r="D483" s="37" t="s">
        <v>72</v>
      </c>
      <c r="E483" s="37" t="s">
        <v>61</v>
      </c>
      <c r="F483" s="37" t="s">
        <v>32</v>
      </c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  <c r="Z483" s="37" t="n"/>
      <c r="AA483" s="37" t="n"/>
      <c r="AB483" s="37" t="n"/>
      <c r="AC483" s="37" t="n"/>
      <c r="AD483" s="37" t="n"/>
      <c r="AE483" s="37" t="n"/>
      <c r="AF483" s="37" t="n"/>
      <c r="AG483" s="37" t="n"/>
      <c r="AH483" s="37" t="n"/>
      <c r="AI483" s="37" t="n"/>
      <c r="AJ483" s="37" t="n"/>
      <c r="AK483" s="37" t="n"/>
      <c r="AL483" s="37" t="n"/>
      <c r="AM483" s="38">
        <f>COUNT(H483:AL483)</f>
        <v/>
      </c>
      <c r="AN483" s="37" t="n"/>
      <c r="AO483" s="37" t="n"/>
      <c r="AP483" s="37" t="n"/>
      <c r="AQ483" s="37" t="n"/>
      <c r="AR483" s="37" t="n"/>
      <c r="AS483" s="37" t="n"/>
      <c r="AT483" s="38">
        <f>SUM(H483:AL483)</f>
        <v/>
      </c>
      <c r="AU483" s="37" t="n"/>
      <c r="AV483" s="38">
        <f>SUM(I483,J483,O483,P483,Q483,W483,X483,AD483,AE483,AK483,AL483)</f>
        <v/>
      </c>
      <c r="AW483" s="37" t="n"/>
    </row>
    <row r="484" spans="1:49" ht="15.75" customHeight="1" s="55">
      <c r="A484" s="37" t="n">
        <v>478</v>
      </c>
      <c r="B484" s="37" t="s">
        <v>110</v>
      </c>
      <c r="C484" s="37" t="s">
        <v>74</v>
      </c>
      <c r="D484" s="37" t="s">
        <v>72</v>
      </c>
      <c r="E484" s="37" t="s">
        <v>56</v>
      </c>
      <c r="F484" s="37" t="s">
        <v>32</v>
      </c>
      <c r="G484" s="37" t="s">
        <v>49</v>
      </c>
      <c r="H484" s="37" t="n"/>
      <c r="I484" s="37" t="n"/>
      <c r="J484" s="37" t="n"/>
      <c r="K484" s="37" t="n"/>
      <c r="L484" s="40" t="n">
        <v>8</v>
      </c>
      <c r="M484" s="40" t="n">
        <v>8</v>
      </c>
      <c r="N484" s="40" t="n">
        <v>7</v>
      </c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  <c r="Z484" s="37" t="n"/>
      <c r="AA484" s="37" t="n"/>
      <c r="AB484" s="37" t="n"/>
      <c r="AC484" s="37" t="n"/>
      <c r="AD484" s="37" t="n"/>
      <c r="AE484" s="37" t="n"/>
      <c r="AF484" s="37" t="n"/>
      <c r="AG484" s="37" t="n"/>
      <c r="AH484" s="37" t="n"/>
      <c r="AI484" s="37" t="n"/>
      <c r="AJ484" s="37" t="n"/>
      <c r="AK484" s="37" t="n"/>
      <c r="AL484" s="37" t="n"/>
      <c r="AM484" s="38">
        <f>SUM(H484:AL484)/8</f>
        <v/>
      </c>
      <c r="AN484" s="37" t="n"/>
      <c r="AO484" s="37" t="n"/>
      <c r="AP484" s="37" t="n"/>
      <c r="AQ484" s="37" t="n"/>
      <c r="AR484" s="37" t="n"/>
      <c r="AS484" s="38">
        <f>COUNTIF(H484:AL484,"В")+SUM(H484:AL484)/8</f>
        <v/>
      </c>
      <c r="AT484" s="38">
        <f>SUM(H484:AL484)</f>
        <v/>
      </c>
      <c r="AU484" s="37" t="n"/>
      <c r="AV484" s="37" t="n"/>
      <c r="AW484" s="37" t="n"/>
    </row>
    <row r="485" spans="1:49" ht="15.75" customHeight="1" s="55">
      <c r="A485" s="37" t="n">
        <v>479</v>
      </c>
      <c r="B485" s="37" t="s">
        <v>110</v>
      </c>
      <c r="C485" s="37" t="s">
        <v>74</v>
      </c>
      <c r="D485" s="37" t="s">
        <v>72</v>
      </c>
      <c r="E485" s="37" t="s">
        <v>69</v>
      </c>
      <c r="F485" s="37" t="s">
        <v>32</v>
      </c>
      <c r="G485" s="37" t="s">
        <v>49</v>
      </c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40" t="n">
        <v>8</v>
      </c>
      <c r="S485" s="40" t="n">
        <v>8</v>
      </c>
      <c r="T485" s="40" t="n">
        <v>8</v>
      </c>
      <c r="U485" s="40" t="n">
        <v>8</v>
      </c>
      <c r="V485" s="40" t="n">
        <v>8</v>
      </c>
      <c r="W485" s="40" t="s">
        <v>7</v>
      </c>
      <c r="X485" s="40" t="s">
        <v>7</v>
      </c>
      <c r="Y485" s="40" t="n">
        <v>8</v>
      </c>
      <c r="Z485" s="40" t="n">
        <v>8</v>
      </c>
      <c r="AA485" s="40" t="n">
        <v>8</v>
      </c>
      <c r="AB485" s="40" t="n">
        <v>8</v>
      </c>
      <c r="AC485" s="40" t="n">
        <v>8</v>
      </c>
      <c r="AD485" s="40" t="s">
        <v>7</v>
      </c>
      <c r="AE485" s="40" t="s">
        <v>7</v>
      </c>
      <c r="AF485" s="40" t="n">
        <v>8</v>
      </c>
      <c r="AG485" s="40" t="n">
        <v>8</v>
      </c>
      <c r="AH485" s="40" t="n">
        <v>8</v>
      </c>
      <c r="AI485" s="40" t="n">
        <v>8</v>
      </c>
      <c r="AJ485" s="40" t="n">
        <v>8</v>
      </c>
      <c r="AK485" s="40" t="s">
        <v>7</v>
      </c>
      <c r="AL485" s="40" t="s">
        <v>7</v>
      </c>
      <c r="AM485" s="38">
        <f>SUM(H485:AL485)/8</f>
        <v/>
      </c>
      <c r="AN485" s="37" t="n"/>
      <c r="AO485" s="37" t="n"/>
      <c r="AP485" s="37" t="n"/>
      <c r="AQ485" s="37" t="n"/>
      <c r="AR485" s="37" t="n"/>
      <c r="AS485" s="38">
        <f>COUNTIF(H485:AL485,"В")+SUM(H485:AL485)/8</f>
        <v/>
      </c>
      <c r="AT485" s="38">
        <f>SUM(H485:AL485)</f>
        <v/>
      </c>
      <c r="AU485" s="37" t="n"/>
      <c r="AV485" s="37" t="n"/>
      <c r="AW485" s="37" t="n"/>
    </row>
    <row r="486" spans="1:49">
      <c r="A486" s="39" t="n">
        <v>480</v>
      </c>
      <c r="B486" s="39" t="s">
        <v>110</v>
      </c>
      <c r="C486" s="39" t="s">
        <v>74</v>
      </c>
      <c r="D486" s="39" t="s">
        <v>72</v>
      </c>
      <c r="E486" s="39" t="s">
        <v>33</v>
      </c>
      <c r="F486" s="39" t="n"/>
      <c r="G486" s="39" t="n"/>
      <c r="H486" s="39" t="n">
        <v>8</v>
      </c>
      <c r="I486" s="39" t="n">
        <v>0</v>
      </c>
      <c r="J486" s="39" t="n">
        <v>0</v>
      </c>
      <c r="K486" s="39" t="n">
        <v>8</v>
      </c>
      <c r="L486" s="39" t="n">
        <v>8</v>
      </c>
      <c r="M486" s="39" t="n">
        <v>8</v>
      </c>
      <c r="N486" s="39" t="n">
        <v>7</v>
      </c>
      <c r="O486" s="39" t="n">
        <v>0</v>
      </c>
      <c r="P486" s="39" t="n">
        <v>0</v>
      </c>
      <c r="Q486" s="39" t="n">
        <v>0</v>
      </c>
      <c r="R486" s="39" t="n">
        <v>8</v>
      </c>
      <c r="S486" s="39" t="n">
        <v>8</v>
      </c>
      <c r="T486" s="39" t="n">
        <v>8</v>
      </c>
      <c r="U486" s="39" t="n">
        <v>8</v>
      </c>
      <c r="V486" s="39" t="n">
        <v>8</v>
      </c>
      <c r="W486" s="39" t="n">
        <v>0</v>
      </c>
      <c r="X486" s="39" t="n">
        <v>0</v>
      </c>
      <c r="Y486" s="39" t="n">
        <v>8</v>
      </c>
      <c r="Z486" s="39" t="n">
        <v>8</v>
      </c>
      <c r="AA486" s="39" t="n">
        <v>8</v>
      </c>
      <c r="AB486" s="39" t="n">
        <v>8</v>
      </c>
      <c r="AC486" s="39" t="n">
        <v>8</v>
      </c>
      <c r="AD486" s="39" t="n">
        <v>0</v>
      </c>
      <c r="AE486" s="39" t="n">
        <v>0</v>
      </c>
      <c r="AF486" s="39" t="n">
        <v>8</v>
      </c>
      <c r="AG486" s="39" t="n">
        <v>8</v>
      </c>
      <c r="AH486" s="39" t="n">
        <v>8</v>
      </c>
      <c r="AI486" s="39" t="n">
        <v>8</v>
      </c>
      <c r="AJ486" s="39" t="n">
        <v>8</v>
      </c>
      <c r="AK486" s="39" t="n">
        <v>0</v>
      </c>
      <c r="AL486" s="39" t="n">
        <v>0</v>
      </c>
      <c r="AM486" s="39">
        <f>COUNT(IF(SUM(H476,H473,H475,H482,H478,H472,H480,H481,H479,H483,H477,H474)&gt;0,1,"FALSE"),IF(SUM(I472,I476,I473,I483,I474,I479,I478,I482,I480,I475,I477,I481)&gt;0,1,"FALSE"),IF(SUM(J479,J475,J474,J477,J482,J483,J480,J481,J472,J476,J478,J473)&gt;0,1,"FALSE"),IF(SUM(K478,K479,K477,K481,K476,K472,K475,K473,K480,K474,K483,K482)&gt;0,1,"FALSE"),IF(SUM(O480,O477,O479,O481,O478,O476,O475,O472,O482,O474,O483,O473)&gt;0,1,"FALSE"),IF(SUM(P477,P480,P483,P474,P476,P479,P475,P482,P472,P473,P481,P478)&gt;0,1,"FALSE"),IF(SUM(Q474,Q483,Q482,Q476,Q475,Q478,Q479,Q477,Q472,Q481,Q480,Q473)&gt;0,1,"FALSE"),IF(SUM(L484)&gt;0,1,"FALSE"),IF(SUM(M484)&gt;0,1,"FALSE"),IF(SUM(N484)&gt;0,1,"FALSE"),IF(SUM(R485)&gt;0,1,"FALSE"),IF(SUM(S485)&gt;0,1,"FALSE"),IF(SUM(T485)&gt;0,1,"FALSE"),IF(SUM(U485)&gt;0,1,"FALSE"),IF(SUM(V485)&gt;0,1,"FALSE"),IF(SUM(W485)&gt;0,1,"FALSE"),IF(SUM(X485)&gt;0,1,"FALSE"),IF(SUM(Y485)&gt;0,1,"FALSE"),IF(SUM(Z485)&gt;0,1,"FALSE"),IF(SUM(AA485)&gt;0,1,"FALSE"),IF(SUM(AB485)&gt;0,1,"FALSE"),IF(SUM(AC485)&gt;0,1,"FALSE"),IF(SUM(AD485)&gt;0,1,"FALSE"),IF(SUM(AE485)&gt;0,1,"FALSE"),IF(SUM(AF485)&gt;0,1,"FALSE"),IF(SUM(AG485)&gt;0,1,"FALSE"),IF(SUM(AH485)&gt;0,1,"FALSE"),IF(SUM(AI485)&gt;0,1,"FALSE"),IF(SUM(AJ485)&gt;0,1,"FALSE"),IF(SUM(AK485)&gt;0,1,"FALSE"),IF(SUM(AL485)&gt;0,1,"FALSE"))</f>
        <v/>
      </c>
      <c r="AN486" s="39" t="n"/>
      <c r="AO486" s="39">
        <f>MAX(AO472:AO485)</f>
        <v/>
      </c>
      <c r="AP486" s="39">
        <f>MAX(AP472:AP485)</f>
        <v/>
      </c>
      <c r="AQ486" s="39">
        <f>MAX(AQ472:AQ485)</f>
        <v/>
      </c>
      <c r="AR486" s="39">
        <f>MAX(AR472:AR485)</f>
        <v/>
      </c>
      <c r="AS486" s="39">
        <f>SUM(AS472:AS485)</f>
        <v/>
      </c>
      <c r="AT486" s="39">
        <f>SUM(AT472:AT485)</f>
        <v/>
      </c>
      <c r="AU486" s="39">
        <f>SUM(AU472:AU485)</f>
        <v/>
      </c>
      <c r="AV486" s="39">
        <f>SUM(AV472:AV485)</f>
        <v/>
      </c>
      <c r="AW486" s="39">
        <f>SUM(AW472:AW485)</f>
        <v/>
      </c>
    </row>
    <row r="487" spans="1:49">
      <c r="A487" s="37" t="n">
        <v>481</v>
      </c>
      <c r="B487" s="37" t="s">
        <v>52</v>
      </c>
      <c r="C487" s="37" t="s">
        <v>74</v>
      </c>
      <c r="D487" s="37" t="s">
        <v>109</v>
      </c>
      <c r="E487" s="37" t="s">
        <v>43</v>
      </c>
      <c r="F487" s="37" t="s">
        <v>32</v>
      </c>
      <c r="G487" s="37" t="n"/>
      <c r="H487" s="37" t="n">
        <v>8</v>
      </c>
      <c r="I487" s="37" t="s">
        <v>7</v>
      </c>
      <c r="J487" s="37" t="s">
        <v>7</v>
      </c>
      <c r="K487" s="37" t="n">
        <v>8</v>
      </c>
      <c r="L487" s="37" t="n">
        <v>8</v>
      </c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  <c r="Z487" s="37" t="n"/>
      <c r="AA487" s="37" t="n"/>
      <c r="AB487" s="37" t="n"/>
      <c r="AC487" s="37" t="n"/>
      <c r="AD487" s="37" t="n"/>
      <c r="AE487" s="37" t="n"/>
      <c r="AF487" s="37" t="n"/>
      <c r="AG487" s="37" t="n"/>
      <c r="AH487" s="37" t="n"/>
      <c r="AI487" s="37" t="n"/>
      <c r="AJ487" s="37" t="n"/>
      <c r="AK487" s="37" t="n"/>
      <c r="AL487" s="37" t="n"/>
      <c r="AM487" s="38">
        <f>COUNT(H487:AL487)</f>
        <v/>
      </c>
      <c r="AN487" s="37" t="n"/>
      <c r="AO487" s="38">
        <f>COUNTIF(H487:AL487,"О")</f>
        <v/>
      </c>
      <c r="AP487" s="38">
        <f>COUNTIF(H487:AL487,"От")</f>
        <v/>
      </c>
      <c r="AQ487" s="38">
        <f>COUNTIF(H487:AL487,"Б")</f>
        <v/>
      </c>
      <c r="AR487" s="38">
        <f>COUNTIF(H487:AL487,"Н")</f>
        <v/>
      </c>
      <c r="AS487" s="37" t="n"/>
      <c r="AT487" s="38">
        <f>SUM(H487:AL487)</f>
        <v/>
      </c>
      <c r="AU487" s="37" t="n"/>
      <c r="AV487" s="38">
        <f>SUM(I487,J487,O487,P487,Q487,W487,X487,AD487,AE487,AK487,AL487)</f>
        <v/>
      </c>
      <c r="AW487" s="37" t="n"/>
    </row>
    <row r="488" spans="1:49">
      <c r="A488" s="37" t="n">
        <v>482</v>
      </c>
      <c r="B488" s="37" t="s">
        <v>52</v>
      </c>
      <c r="C488" s="37" t="s">
        <v>74</v>
      </c>
      <c r="D488" s="37" t="s">
        <v>109</v>
      </c>
      <c r="E488" s="37" t="s">
        <v>90</v>
      </c>
      <c r="F488" s="37" t="s">
        <v>32</v>
      </c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  <c r="Z488" s="37" t="n"/>
      <c r="AA488" s="37" t="n"/>
      <c r="AB488" s="37" t="n"/>
      <c r="AC488" s="37" t="n"/>
      <c r="AD488" s="37" t="n"/>
      <c r="AE488" s="37" t="n"/>
      <c r="AF488" s="37" t="n"/>
      <c r="AG488" s="37" t="n"/>
      <c r="AH488" s="37" t="n"/>
      <c r="AI488" s="37" t="n"/>
      <c r="AJ488" s="37" t="n"/>
      <c r="AK488" s="37" t="n"/>
      <c r="AL488" s="37" t="n"/>
      <c r="AM488" s="38">
        <f>COUNT(H488:AL488)</f>
        <v/>
      </c>
      <c r="AN488" s="37" t="n"/>
      <c r="AO488" s="37" t="n"/>
      <c r="AP488" s="37" t="n"/>
      <c r="AQ488" s="37" t="n"/>
      <c r="AR488" s="37" t="n"/>
      <c r="AS488" s="37" t="n"/>
      <c r="AT488" s="38">
        <f>SUM(H488:AL488)</f>
        <v/>
      </c>
      <c r="AU488" s="37" t="n"/>
      <c r="AV488" s="38">
        <f>SUM(I488,J488,O488,P488,Q488,W488,X488,AD488,AE488,AK488,AL488)</f>
        <v/>
      </c>
      <c r="AW488" s="37" t="n"/>
    </row>
    <row r="489" spans="1:49">
      <c r="A489" s="37" t="n">
        <v>483</v>
      </c>
      <c r="B489" s="37" t="s">
        <v>52</v>
      </c>
      <c r="C489" s="37" t="s">
        <v>74</v>
      </c>
      <c r="D489" s="37" t="s">
        <v>109</v>
      </c>
      <c r="E489" s="37" t="s">
        <v>65</v>
      </c>
      <c r="F489" s="37" t="s">
        <v>32</v>
      </c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  <c r="Z489" s="37" t="n"/>
      <c r="AA489" s="37" t="n"/>
      <c r="AB489" s="37" t="n"/>
      <c r="AC489" s="37" t="n"/>
      <c r="AD489" s="37" t="n"/>
      <c r="AE489" s="37" t="n"/>
      <c r="AF489" s="37" t="n"/>
      <c r="AG489" s="37" t="n"/>
      <c r="AH489" s="37" t="n"/>
      <c r="AI489" s="37" t="n"/>
      <c r="AJ489" s="37" t="n"/>
      <c r="AK489" s="37" t="n"/>
      <c r="AL489" s="37" t="n"/>
      <c r="AM489" s="38">
        <f>COUNT(H489:AL489)</f>
        <v/>
      </c>
      <c r="AN489" s="37" t="n"/>
      <c r="AO489" s="37" t="n"/>
      <c r="AP489" s="37" t="n"/>
      <c r="AQ489" s="37" t="n"/>
      <c r="AR489" s="37" t="n"/>
      <c r="AS489" s="37" t="n"/>
      <c r="AT489" s="38">
        <f>SUM(H489:AL489)</f>
        <v/>
      </c>
      <c r="AU489" s="37" t="n"/>
      <c r="AV489" s="38">
        <f>SUM(I489,J489,O489,P489,Q489,W489,X489,AD489,AE489,AK489,AL489)</f>
        <v/>
      </c>
      <c r="AW489" s="37" t="n"/>
    </row>
    <row r="490" spans="1:49">
      <c r="A490" s="37" t="n">
        <v>484</v>
      </c>
      <c r="B490" s="37" t="s">
        <v>52</v>
      </c>
      <c r="C490" s="37" t="s">
        <v>74</v>
      </c>
      <c r="D490" s="37" t="s">
        <v>109</v>
      </c>
      <c r="E490" s="37" t="s">
        <v>86</v>
      </c>
      <c r="F490" s="37" t="s">
        <v>32</v>
      </c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  <c r="Z490" s="37" t="n"/>
      <c r="AA490" s="37" t="n"/>
      <c r="AB490" s="37" t="n"/>
      <c r="AC490" s="37" t="n"/>
      <c r="AD490" s="37" t="n"/>
      <c r="AE490" s="37" t="n"/>
      <c r="AF490" s="37" t="n"/>
      <c r="AG490" s="37" t="n"/>
      <c r="AH490" s="37" t="n"/>
      <c r="AI490" s="37" t="n"/>
      <c r="AJ490" s="37" t="n"/>
      <c r="AK490" s="37" t="n"/>
      <c r="AL490" s="37" t="n"/>
      <c r="AM490" s="38">
        <f>COUNT(H490:AL490)</f>
        <v/>
      </c>
      <c r="AN490" s="37" t="n"/>
      <c r="AO490" s="37" t="n"/>
      <c r="AP490" s="37" t="n"/>
      <c r="AQ490" s="37" t="n"/>
      <c r="AR490" s="37" t="n"/>
      <c r="AS490" s="37" t="n"/>
      <c r="AT490" s="38">
        <f>SUM(H490:AL490)</f>
        <v/>
      </c>
      <c r="AU490" s="37" t="n"/>
      <c r="AV490" s="38">
        <f>SUM(I490,J490,O490,P490,Q490,W490,X490,AD490,AE490,AK490,AL490)</f>
        <v/>
      </c>
      <c r="AW490" s="37" t="n"/>
    </row>
    <row r="491" spans="1:49">
      <c r="A491" s="37" t="n">
        <v>485</v>
      </c>
      <c r="B491" s="37" t="s">
        <v>52</v>
      </c>
      <c r="C491" s="37" t="s">
        <v>74</v>
      </c>
      <c r="D491" s="37" t="s">
        <v>109</v>
      </c>
      <c r="E491" s="37" t="s">
        <v>87</v>
      </c>
      <c r="F491" s="37" t="s">
        <v>32</v>
      </c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  <c r="Z491" s="37" t="n"/>
      <c r="AA491" s="37" t="n"/>
      <c r="AB491" s="37" t="n"/>
      <c r="AC491" s="37" t="n"/>
      <c r="AD491" s="37" t="n"/>
      <c r="AE491" s="37" t="n"/>
      <c r="AF491" s="37" t="n"/>
      <c r="AG491" s="37" t="n"/>
      <c r="AH491" s="37" t="n"/>
      <c r="AI491" s="37" t="n"/>
      <c r="AJ491" s="37" t="n"/>
      <c r="AK491" s="37" t="n"/>
      <c r="AL491" s="37" t="n"/>
      <c r="AM491" s="38">
        <f>COUNT(H491:AL491)</f>
        <v/>
      </c>
      <c r="AN491" s="37" t="n"/>
      <c r="AO491" s="37" t="n"/>
      <c r="AP491" s="37" t="n"/>
      <c r="AQ491" s="37" t="n"/>
      <c r="AR491" s="37" t="n"/>
      <c r="AS491" s="37" t="n"/>
      <c r="AT491" s="38">
        <f>SUM(H491:AL491)</f>
        <v/>
      </c>
      <c r="AU491" s="37" t="n"/>
      <c r="AV491" s="38">
        <f>SUM(I491,J491,O491,P491,Q491,W491,X491,AD491,AE491,AK491,AL491)</f>
        <v/>
      </c>
      <c r="AW491" s="37" t="n"/>
    </row>
    <row r="492" spans="1:49">
      <c r="A492" s="37" t="n">
        <v>486</v>
      </c>
      <c r="B492" s="37" t="s">
        <v>52</v>
      </c>
      <c r="C492" s="37" t="s">
        <v>74</v>
      </c>
      <c r="D492" s="37" t="s">
        <v>109</v>
      </c>
      <c r="E492" s="37" t="s">
        <v>83</v>
      </c>
      <c r="F492" s="37" t="s">
        <v>32</v>
      </c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  <c r="Z492" s="37" t="n"/>
      <c r="AA492" s="37" t="n"/>
      <c r="AB492" s="37" t="n"/>
      <c r="AC492" s="37" t="n"/>
      <c r="AD492" s="37" t="n"/>
      <c r="AE492" s="37" t="n"/>
      <c r="AF492" s="37" t="n"/>
      <c r="AG492" s="37" t="n"/>
      <c r="AH492" s="37" t="n"/>
      <c r="AI492" s="37" t="n"/>
      <c r="AJ492" s="37" t="n"/>
      <c r="AK492" s="37" t="n"/>
      <c r="AL492" s="37" t="n"/>
      <c r="AM492" s="38">
        <f>COUNT(H492:AL492)</f>
        <v/>
      </c>
      <c r="AN492" s="37" t="n"/>
      <c r="AO492" s="37" t="n"/>
      <c r="AP492" s="37" t="n"/>
      <c r="AQ492" s="37" t="n"/>
      <c r="AR492" s="37" t="n"/>
      <c r="AS492" s="37" t="n"/>
      <c r="AT492" s="38">
        <f>SUM(H492:AL492)</f>
        <v/>
      </c>
      <c r="AU492" s="37" t="n"/>
      <c r="AV492" s="38">
        <f>SUM(I492,J492,O492,P492,Q492,W492,X492,AD492,AE492,AK492,AL492)</f>
        <v/>
      </c>
      <c r="AW492" s="37" t="n"/>
    </row>
    <row r="493" spans="1:49">
      <c r="A493" s="37" t="n">
        <v>487</v>
      </c>
      <c r="B493" s="37" t="s">
        <v>52</v>
      </c>
      <c r="C493" s="37" t="s">
        <v>74</v>
      </c>
      <c r="D493" s="37" t="s">
        <v>109</v>
      </c>
      <c r="E493" s="37" t="s">
        <v>79</v>
      </c>
      <c r="F493" s="37" t="s">
        <v>32</v>
      </c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  <c r="Z493" s="37" t="n"/>
      <c r="AA493" s="37" t="n"/>
      <c r="AB493" s="37" t="n"/>
      <c r="AC493" s="37" t="n"/>
      <c r="AD493" s="37" t="n"/>
      <c r="AE493" s="37" t="n"/>
      <c r="AF493" s="37" t="n"/>
      <c r="AG493" s="37" t="n"/>
      <c r="AH493" s="37" t="n"/>
      <c r="AI493" s="37" t="n"/>
      <c r="AJ493" s="37" t="n"/>
      <c r="AK493" s="37" t="n"/>
      <c r="AL493" s="37" t="n"/>
      <c r="AM493" s="38">
        <f>COUNT(H493:AL493)</f>
        <v/>
      </c>
      <c r="AN493" s="37" t="n"/>
      <c r="AO493" s="37" t="n"/>
      <c r="AP493" s="37" t="n"/>
      <c r="AQ493" s="37" t="n"/>
      <c r="AR493" s="37" t="n"/>
      <c r="AS493" s="37" t="n"/>
      <c r="AT493" s="38">
        <f>SUM(H493:AL493)</f>
        <v/>
      </c>
      <c r="AU493" s="37" t="n"/>
      <c r="AV493" s="38">
        <f>SUM(I493,J493,O493,P493,Q493,W493,X493,AD493,AE493,AK493,AL493)</f>
        <v/>
      </c>
      <c r="AW493" s="37" t="n"/>
    </row>
    <row r="494" spans="1:49">
      <c r="A494" s="37" t="n">
        <v>488</v>
      </c>
      <c r="B494" s="37" t="s">
        <v>52</v>
      </c>
      <c r="C494" s="37" t="s">
        <v>74</v>
      </c>
      <c r="D494" s="37" t="s">
        <v>109</v>
      </c>
      <c r="E494" s="37" t="s">
        <v>76</v>
      </c>
      <c r="F494" s="37" t="s">
        <v>32</v>
      </c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  <c r="Z494" s="37" t="n"/>
      <c r="AA494" s="37" t="n"/>
      <c r="AB494" s="37" t="n"/>
      <c r="AC494" s="37" t="n"/>
      <c r="AD494" s="37" t="n"/>
      <c r="AE494" s="37" t="n"/>
      <c r="AF494" s="37" t="n"/>
      <c r="AG494" s="37" t="n"/>
      <c r="AH494" s="37" t="n"/>
      <c r="AI494" s="37" t="n"/>
      <c r="AJ494" s="37" t="n"/>
      <c r="AK494" s="37" t="n"/>
      <c r="AL494" s="37" t="n"/>
      <c r="AM494" s="38">
        <f>COUNT(H494:AL494)</f>
        <v/>
      </c>
      <c r="AN494" s="37" t="n"/>
      <c r="AO494" s="37" t="n"/>
      <c r="AP494" s="37" t="n"/>
      <c r="AQ494" s="37" t="n"/>
      <c r="AR494" s="37" t="n"/>
      <c r="AS494" s="37" t="n"/>
      <c r="AT494" s="38">
        <f>SUM(H494:AL494)</f>
        <v/>
      </c>
      <c r="AU494" s="37" t="n"/>
      <c r="AV494" s="38">
        <f>SUM(I494,J494,O494,P494,Q494,W494,X494,AD494,AE494,AK494,AL494)</f>
        <v/>
      </c>
      <c r="AW494" s="37" t="n"/>
    </row>
    <row r="495" spans="1:49">
      <c r="A495" s="37" t="n">
        <v>489</v>
      </c>
      <c r="B495" s="37" t="s">
        <v>52</v>
      </c>
      <c r="C495" s="37" t="s">
        <v>74</v>
      </c>
      <c r="D495" s="37" t="s">
        <v>109</v>
      </c>
      <c r="E495" s="37" t="s">
        <v>88</v>
      </c>
      <c r="F495" s="37" t="s">
        <v>32</v>
      </c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  <c r="Z495" s="37" t="n"/>
      <c r="AA495" s="37" t="n"/>
      <c r="AB495" s="37" t="n"/>
      <c r="AC495" s="37" t="n"/>
      <c r="AD495" s="37" t="n"/>
      <c r="AE495" s="37" t="n"/>
      <c r="AF495" s="37" t="n"/>
      <c r="AG495" s="37" t="n"/>
      <c r="AH495" s="37" t="n"/>
      <c r="AI495" s="37" t="n"/>
      <c r="AJ495" s="37" t="n"/>
      <c r="AK495" s="37" t="n"/>
      <c r="AL495" s="37" t="n"/>
      <c r="AM495" s="38">
        <f>COUNT(H495:AL495)</f>
        <v/>
      </c>
      <c r="AN495" s="37" t="n"/>
      <c r="AO495" s="37" t="n"/>
      <c r="AP495" s="37" t="n"/>
      <c r="AQ495" s="37" t="n"/>
      <c r="AR495" s="37" t="n"/>
      <c r="AS495" s="37" t="n"/>
      <c r="AT495" s="38">
        <f>SUM(H495:AL495)</f>
        <v/>
      </c>
      <c r="AU495" s="37" t="n"/>
      <c r="AV495" s="38">
        <f>SUM(I495,J495,O495,P495,Q495,W495,X495,AD495,AE495,AK495,AL495)</f>
        <v/>
      </c>
      <c r="AW495" s="37" t="n"/>
    </row>
    <row r="496" spans="1:49">
      <c r="A496" s="37" t="n">
        <v>490</v>
      </c>
      <c r="B496" s="37" t="s">
        <v>52</v>
      </c>
      <c r="C496" s="37" t="s">
        <v>74</v>
      </c>
      <c r="D496" s="37" t="s">
        <v>109</v>
      </c>
      <c r="E496" s="37" t="s">
        <v>56</v>
      </c>
      <c r="F496" s="37" t="s">
        <v>32</v>
      </c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  <c r="Z496" s="37" t="n"/>
      <c r="AA496" s="37" t="n"/>
      <c r="AB496" s="37" t="n"/>
      <c r="AC496" s="37" t="n"/>
      <c r="AD496" s="37" t="n"/>
      <c r="AE496" s="37" t="n"/>
      <c r="AF496" s="37" t="n"/>
      <c r="AG496" s="37" t="n"/>
      <c r="AH496" s="37" t="n"/>
      <c r="AI496" s="37" t="n"/>
      <c r="AJ496" s="37" t="n"/>
      <c r="AK496" s="37" t="n"/>
      <c r="AL496" s="37" t="n"/>
      <c r="AM496" s="38">
        <f>COUNT(H496:AL496)</f>
        <v/>
      </c>
      <c r="AN496" s="37" t="n"/>
      <c r="AO496" s="37" t="n"/>
      <c r="AP496" s="37" t="n"/>
      <c r="AQ496" s="37" t="n"/>
      <c r="AR496" s="37" t="n"/>
      <c r="AS496" s="37" t="n"/>
      <c r="AT496" s="38">
        <f>SUM(H496:AL496)</f>
        <v/>
      </c>
      <c r="AU496" s="37" t="n"/>
      <c r="AV496" s="38">
        <f>SUM(I496,J496,O496,P496,Q496,W496,X496,AD496,AE496,AK496,AL496)</f>
        <v/>
      </c>
      <c r="AW496" s="37" t="n"/>
    </row>
    <row r="497" spans="1:49">
      <c r="A497" s="37" t="n">
        <v>491</v>
      </c>
      <c r="B497" s="37" t="s">
        <v>52</v>
      </c>
      <c r="C497" s="37" t="s">
        <v>74</v>
      </c>
      <c r="D497" s="37" t="s">
        <v>109</v>
      </c>
      <c r="E497" s="37" t="s">
        <v>61</v>
      </c>
      <c r="F497" s="37" t="s">
        <v>32</v>
      </c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  <c r="Z497" s="37" t="n"/>
      <c r="AA497" s="37" t="n"/>
      <c r="AB497" s="37" t="n"/>
      <c r="AC497" s="37" t="n"/>
      <c r="AD497" s="37" t="n"/>
      <c r="AE497" s="37" t="n"/>
      <c r="AF497" s="37" t="n"/>
      <c r="AG497" s="37" t="n"/>
      <c r="AH497" s="37" t="n"/>
      <c r="AI497" s="37" t="n"/>
      <c r="AJ497" s="37" t="n"/>
      <c r="AK497" s="37" t="n"/>
      <c r="AL497" s="37" t="n"/>
      <c r="AM497" s="38">
        <f>COUNT(H497:AL497)</f>
        <v/>
      </c>
      <c r="AN497" s="37" t="n"/>
      <c r="AO497" s="37" t="n"/>
      <c r="AP497" s="37" t="n"/>
      <c r="AQ497" s="37" t="n"/>
      <c r="AR497" s="37" t="n"/>
      <c r="AS497" s="37" t="n"/>
      <c r="AT497" s="38">
        <f>SUM(H497:AL497)</f>
        <v/>
      </c>
      <c r="AU497" s="37" t="n"/>
      <c r="AV497" s="38">
        <f>SUM(I497,J497,O497,P497,Q497,W497,X497,AD497,AE497,AK497,AL497)</f>
        <v/>
      </c>
      <c r="AW497" s="37" t="n"/>
    </row>
    <row r="498" spans="1:49">
      <c r="A498" s="39" t="n">
        <v>492</v>
      </c>
      <c r="B498" s="39" t="s">
        <v>52</v>
      </c>
      <c r="C498" s="39" t="s">
        <v>74</v>
      </c>
      <c r="D498" s="39" t="s">
        <v>109</v>
      </c>
      <c r="E498" s="39" t="s">
        <v>33</v>
      </c>
      <c r="F498" s="39" t="n"/>
      <c r="G498" s="39" t="n"/>
      <c r="H498" s="39" t="n">
        <v>8</v>
      </c>
      <c r="I498" s="39" t="n">
        <v>0</v>
      </c>
      <c r="J498" s="39" t="n">
        <v>0</v>
      </c>
      <c r="K498" s="39" t="n">
        <v>8</v>
      </c>
      <c r="L498" s="39" t="n">
        <v>8</v>
      </c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  <c r="AB498" s="39" t="n"/>
      <c r="AC498" s="39" t="n"/>
      <c r="AD498" s="39" t="n"/>
      <c r="AE498" s="39" t="n"/>
      <c r="AF498" s="39" t="n"/>
      <c r="AG498" s="39" t="n"/>
      <c r="AH498" s="39" t="n"/>
      <c r="AI498" s="39" t="n"/>
      <c r="AJ498" s="39" t="n"/>
      <c r="AK498" s="39" t="n"/>
      <c r="AL498" s="39" t="n"/>
      <c r="AM498" s="39">
        <f>COUNT(IF(SUM(H494,H492,H493,H491,H487,H495,H488,H496,H489,H490,H497)&gt;0,1,"FALSE"),IF(SUM(I492,I494,I495,I496,I491,I493,I490,I497,I489,I487,I488)&gt;0,1,"FALSE"),IF(SUM(J493,J494,J497,J492,J490,J491,J488,J495,J487,J489,J496)&gt;0,1,"FALSE"),IF(SUM(K497,K495,K496,K493,K491,K487,K488,K490,K489,K494,K492)&gt;0,1,"FALSE"),IF(SUM(L496,L487,L494,L490,L493,L489,L497,L495,L491,L488,L492)&gt;0,1,"FALSE"))</f>
        <v/>
      </c>
      <c r="AN498" s="39" t="n"/>
      <c r="AO498" s="39">
        <f>MAX(AO487:AO497)</f>
        <v/>
      </c>
      <c r="AP498" s="39">
        <f>MAX(AP487:AP497)</f>
        <v/>
      </c>
      <c r="AQ498" s="39">
        <f>MAX(AQ487:AQ497)</f>
        <v/>
      </c>
      <c r="AR498" s="39">
        <f>MAX(AR487:AR497)</f>
        <v/>
      </c>
      <c r="AS498" s="39">
        <f>SUM(AS487:AS497)</f>
        <v/>
      </c>
      <c r="AT498" s="39">
        <f>SUM(AT487:AT497)</f>
        <v/>
      </c>
      <c r="AU498" s="39">
        <f>SUM(AU487:AU497)</f>
        <v/>
      </c>
      <c r="AV498" s="39">
        <f>SUM(AV487:AV497)</f>
        <v/>
      </c>
      <c r="AW498" s="39">
        <f>SUM(AW487:AW497)</f>
        <v/>
      </c>
    </row>
    <row r="499" spans="1:49">
      <c r="A499" s="37" t="n">
        <v>493</v>
      </c>
      <c r="B499" s="37" t="s">
        <v>59</v>
      </c>
      <c r="C499" s="37" t="s">
        <v>74</v>
      </c>
      <c r="D499" s="37" t="s">
        <v>109</v>
      </c>
      <c r="E499" s="37" t="s">
        <v>43</v>
      </c>
      <c r="F499" s="37" t="s">
        <v>32</v>
      </c>
      <c r="G499" s="37" t="n"/>
      <c r="H499" s="37" t="n">
        <v>8</v>
      </c>
      <c r="I499" s="37" t="s">
        <v>7</v>
      </c>
      <c r="J499" s="37" t="s">
        <v>7</v>
      </c>
      <c r="K499" s="37" t="n"/>
      <c r="L499" s="37" t="n">
        <v>8</v>
      </c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  <c r="Z499" s="37" t="n"/>
      <c r="AA499" s="37" t="n"/>
      <c r="AB499" s="37" t="n"/>
      <c r="AC499" s="37" t="n"/>
      <c r="AD499" s="37" t="n"/>
      <c r="AE499" s="37" t="n"/>
      <c r="AF499" s="37" t="n"/>
      <c r="AG499" s="37" t="n"/>
      <c r="AH499" s="37" t="n"/>
      <c r="AI499" s="37" t="n"/>
      <c r="AJ499" s="37" t="n"/>
      <c r="AK499" s="37" t="n"/>
      <c r="AL499" s="37" t="n"/>
      <c r="AM499" s="38">
        <f>COUNT(H499:AL499)</f>
        <v/>
      </c>
      <c r="AN499" s="37" t="n"/>
      <c r="AO499" s="38">
        <f>COUNTIF(H499:AL499,"О")</f>
        <v/>
      </c>
      <c r="AP499" s="38">
        <f>COUNTIF(H499:AL499,"От")</f>
        <v/>
      </c>
      <c r="AQ499" s="38">
        <f>COUNTIF(H499:AL499,"Б")</f>
        <v/>
      </c>
      <c r="AR499" s="38">
        <f>COUNTIF(H499:AL499,"Н")</f>
        <v/>
      </c>
      <c r="AS499" s="37" t="n"/>
      <c r="AT499" s="38">
        <f>SUM(H499:AL499)</f>
        <v/>
      </c>
      <c r="AU499" s="37" t="n"/>
      <c r="AV499" s="38">
        <f>SUM(I499,J499,O499,P499,Q499,W499,X499,AD499,AE499,AK499,AL499)</f>
        <v/>
      </c>
      <c r="AW499" s="37" t="n"/>
    </row>
    <row r="500" spans="1:49">
      <c r="A500" s="37" t="n">
        <v>494</v>
      </c>
      <c r="B500" s="37" t="s">
        <v>59</v>
      </c>
      <c r="C500" s="37" t="s">
        <v>74</v>
      </c>
      <c r="D500" s="37" t="s">
        <v>109</v>
      </c>
      <c r="E500" s="37" t="s">
        <v>90</v>
      </c>
      <c r="F500" s="37" t="s">
        <v>32</v>
      </c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  <c r="Z500" s="37" t="n"/>
      <c r="AA500" s="37" t="n"/>
      <c r="AB500" s="37" t="n"/>
      <c r="AC500" s="37" t="n"/>
      <c r="AD500" s="37" t="n"/>
      <c r="AE500" s="37" t="n"/>
      <c r="AF500" s="37" t="n"/>
      <c r="AG500" s="37" t="n"/>
      <c r="AH500" s="37" t="n"/>
      <c r="AI500" s="37" t="n"/>
      <c r="AJ500" s="37" t="n"/>
      <c r="AK500" s="37" t="n"/>
      <c r="AL500" s="37" t="n"/>
      <c r="AM500" s="38">
        <f>COUNT(H500:AL500)</f>
        <v/>
      </c>
      <c r="AN500" s="37" t="n"/>
      <c r="AO500" s="37" t="n"/>
      <c r="AP500" s="37" t="n"/>
      <c r="AQ500" s="37" t="n"/>
      <c r="AR500" s="37" t="n"/>
      <c r="AS500" s="37" t="n"/>
      <c r="AT500" s="38">
        <f>SUM(H500:AL500)</f>
        <v/>
      </c>
      <c r="AU500" s="37" t="n"/>
      <c r="AV500" s="38">
        <f>SUM(I500,J500,O500,P500,Q500,W500,X500,AD500,AE500,AK500,AL500)</f>
        <v/>
      </c>
      <c r="AW500" s="37" t="n"/>
    </row>
    <row r="501" spans="1:49">
      <c r="A501" s="37" t="n">
        <v>495</v>
      </c>
      <c r="B501" s="37" t="s">
        <v>59</v>
      </c>
      <c r="C501" s="37" t="s">
        <v>74</v>
      </c>
      <c r="D501" s="37" t="s">
        <v>109</v>
      </c>
      <c r="E501" s="37" t="s">
        <v>65</v>
      </c>
      <c r="F501" s="37" t="s">
        <v>32</v>
      </c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  <c r="Z501" s="37" t="n"/>
      <c r="AA501" s="37" t="n"/>
      <c r="AB501" s="37" t="n"/>
      <c r="AC501" s="37" t="n"/>
      <c r="AD501" s="37" t="n"/>
      <c r="AE501" s="37" t="n"/>
      <c r="AF501" s="37" t="n"/>
      <c r="AG501" s="37" t="n"/>
      <c r="AH501" s="37" t="n"/>
      <c r="AI501" s="37" t="n"/>
      <c r="AJ501" s="37" t="n"/>
      <c r="AK501" s="37" t="n"/>
      <c r="AL501" s="37" t="n"/>
      <c r="AM501" s="38">
        <f>COUNT(H501:AL501)</f>
        <v/>
      </c>
      <c r="AN501" s="37" t="n"/>
      <c r="AO501" s="37" t="n"/>
      <c r="AP501" s="37" t="n"/>
      <c r="AQ501" s="37" t="n"/>
      <c r="AR501" s="37" t="n"/>
      <c r="AS501" s="37" t="n"/>
      <c r="AT501" s="38">
        <f>SUM(H501:AL501)</f>
        <v/>
      </c>
      <c r="AU501" s="37" t="n"/>
      <c r="AV501" s="38">
        <f>SUM(I501,J501,O501,P501,Q501,W501,X501,AD501,AE501,AK501,AL501)</f>
        <v/>
      </c>
      <c r="AW501" s="37" t="n"/>
    </row>
    <row r="502" spans="1:49">
      <c r="A502" s="37" t="n">
        <v>496</v>
      </c>
      <c r="B502" s="37" t="s">
        <v>59</v>
      </c>
      <c r="C502" s="37" t="s">
        <v>74</v>
      </c>
      <c r="D502" s="37" t="s">
        <v>109</v>
      </c>
      <c r="E502" s="37" t="s">
        <v>86</v>
      </c>
      <c r="F502" s="37" t="s">
        <v>32</v>
      </c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  <c r="Z502" s="37" t="n"/>
      <c r="AA502" s="37" t="n"/>
      <c r="AB502" s="37" t="n"/>
      <c r="AC502" s="37" t="n"/>
      <c r="AD502" s="37" t="n"/>
      <c r="AE502" s="37" t="n"/>
      <c r="AF502" s="37" t="n"/>
      <c r="AG502" s="37" t="n"/>
      <c r="AH502" s="37" t="n"/>
      <c r="AI502" s="37" t="n"/>
      <c r="AJ502" s="37" t="n"/>
      <c r="AK502" s="37" t="n"/>
      <c r="AL502" s="37" t="n"/>
      <c r="AM502" s="38">
        <f>COUNT(H502:AL502)</f>
        <v/>
      </c>
      <c r="AN502" s="37" t="n"/>
      <c r="AO502" s="37" t="n"/>
      <c r="AP502" s="37" t="n"/>
      <c r="AQ502" s="37" t="n"/>
      <c r="AR502" s="37" t="n"/>
      <c r="AS502" s="37" t="n"/>
      <c r="AT502" s="38">
        <f>SUM(H502:AL502)</f>
        <v/>
      </c>
      <c r="AU502" s="37" t="n"/>
      <c r="AV502" s="38">
        <f>SUM(I502,J502,O502,P502,Q502,W502,X502,AD502,AE502,AK502,AL502)</f>
        <v/>
      </c>
      <c r="AW502" s="37" t="n"/>
    </row>
    <row r="503" spans="1:49">
      <c r="A503" s="37" t="n">
        <v>497</v>
      </c>
      <c r="B503" s="37" t="s">
        <v>59</v>
      </c>
      <c r="C503" s="37" t="s">
        <v>74</v>
      </c>
      <c r="D503" s="37" t="s">
        <v>109</v>
      </c>
      <c r="E503" s="37" t="s">
        <v>87</v>
      </c>
      <c r="F503" s="37" t="s">
        <v>32</v>
      </c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  <c r="Z503" s="37" t="n"/>
      <c r="AA503" s="37" t="n"/>
      <c r="AB503" s="37" t="n"/>
      <c r="AC503" s="37" t="n"/>
      <c r="AD503" s="37" t="n"/>
      <c r="AE503" s="37" t="n"/>
      <c r="AF503" s="37" t="n"/>
      <c r="AG503" s="37" t="n"/>
      <c r="AH503" s="37" t="n"/>
      <c r="AI503" s="37" t="n"/>
      <c r="AJ503" s="37" t="n"/>
      <c r="AK503" s="37" t="n"/>
      <c r="AL503" s="37" t="n"/>
      <c r="AM503" s="38">
        <f>COUNT(H503:AL503)</f>
        <v/>
      </c>
      <c r="AN503" s="37" t="n"/>
      <c r="AO503" s="37" t="n"/>
      <c r="AP503" s="37" t="n"/>
      <c r="AQ503" s="37" t="n"/>
      <c r="AR503" s="37" t="n"/>
      <c r="AS503" s="37" t="n"/>
      <c r="AT503" s="38">
        <f>SUM(H503:AL503)</f>
        <v/>
      </c>
      <c r="AU503" s="37" t="n"/>
      <c r="AV503" s="38">
        <f>SUM(I503,J503,O503,P503,Q503,W503,X503,AD503,AE503,AK503,AL503)</f>
        <v/>
      </c>
      <c r="AW503" s="37" t="n"/>
    </row>
    <row r="504" spans="1:49">
      <c r="A504" s="37" t="n">
        <v>498</v>
      </c>
      <c r="B504" s="37" t="s">
        <v>59</v>
      </c>
      <c r="C504" s="37" t="s">
        <v>74</v>
      </c>
      <c r="D504" s="37" t="s">
        <v>109</v>
      </c>
      <c r="E504" s="37" t="s">
        <v>83</v>
      </c>
      <c r="F504" s="37" t="s">
        <v>32</v>
      </c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  <c r="Z504" s="37" t="n"/>
      <c r="AA504" s="37" t="n"/>
      <c r="AB504" s="37" t="n"/>
      <c r="AC504" s="37" t="n"/>
      <c r="AD504" s="37" t="n"/>
      <c r="AE504" s="37" t="n"/>
      <c r="AF504" s="37" t="n"/>
      <c r="AG504" s="37" t="n"/>
      <c r="AH504" s="37" t="n"/>
      <c r="AI504" s="37" t="n"/>
      <c r="AJ504" s="37" t="n"/>
      <c r="AK504" s="37" t="n"/>
      <c r="AL504" s="37" t="n"/>
      <c r="AM504" s="38">
        <f>COUNT(H504:AL504)</f>
        <v/>
      </c>
      <c r="AN504" s="37" t="n"/>
      <c r="AO504" s="37" t="n"/>
      <c r="AP504" s="37" t="n"/>
      <c r="AQ504" s="37" t="n"/>
      <c r="AR504" s="37" t="n"/>
      <c r="AS504" s="37" t="n"/>
      <c r="AT504" s="38">
        <f>SUM(H504:AL504)</f>
        <v/>
      </c>
      <c r="AU504" s="37" t="n"/>
      <c r="AV504" s="38">
        <f>SUM(I504,J504,O504,P504,Q504,W504,X504,AD504,AE504,AK504,AL504)</f>
        <v/>
      </c>
      <c r="AW504" s="37" t="n"/>
    </row>
    <row r="505" spans="1:49">
      <c r="A505" s="37" t="n">
        <v>499</v>
      </c>
      <c r="B505" s="37" t="s">
        <v>59</v>
      </c>
      <c r="C505" s="37" t="s">
        <v>74</v>
      </c>
      <c r="D505" s="37" t="s">
        <v>109</v>
      </c>
      <c r="E505" s="37" t="s">
        <v>79</v>
      </c>
      <c r="F505" s="37" t="s">
        <v>32</v>
      </c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  <c r="Z505" s="37" t="n"/>
      <c r="AA505" s="37" t="n"/>
      <c r="AB505" s="37" t="n"/>
      <c r="AC505" s="37" t="n"/>
      <c r="AD505" s="37" t="n"/>
      <c r="AE505" s="37" t="n"/>
      <c r="AF505" s="37" t="n"/>
      <c r="AG505" s="37" t="n"/>
      <c r="AH505" s="37" t="n"/>
      <c r="AI505" s="37" t="n"/>
      <c r="AJ505" s="37" t="n"/>
      <c r="AK505" s="37" t="n"/>
      <c r="AL505" s="37" t="n"/>
      <c r="AM505" s="38">
        <f>COUNT(H505:AL505)</f>
        <v/>
      </c>
      <c r="AN505" s="37" t="n"/>
      <c r="AO505" s="37" t="n"/>
      <c r="AP505" s="37" t="n"/>
      <c r="AQ505" s="37" t="n"/>
      <c r="AR505" s="37" t="n"/>
      <c r="AS505" s="37" t="n"/>
      <c r="AT505" s="38">
        <f>SUM(H505:AL505)</f>
        <v/>
      </c>
      <c r="AU505" s="37" t="n"/>
      <c r="AV505" s="38">
        <f>SUM(I505,J505,O505,P505,Q505,W505,X505,AD505,AE505,AK505,AL505)</f>
        <v/>
      </c>
      <c r="AW505" s="37" t="n"/>
    </row>
    <row r="506" spans="1:49">
      <c r="A506" s="37" t="n">
        <v>500</v>
      </c>
      <c r="B506" s="37" t="s">
        <v>59</v>
      </c>
      <c r="C506" s="37" t="s">
        <v>74</v>
      </c>
      <c r="D506" s="37" t="s">
        <v>109</v>
      </c>
      <c r="E506" s="37" t="s">
        <v>76</v>
      </c>
      <c r="F506" s="37" t="s">
        <v>32</v>
      </c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  <c r="Z506" s="37" t="n"/>
      <c r="AA506" s="37" t="n"/>
      <c r="AB506" s="37" t="n"/>
      <c r="AC506" s="37" t="n"/>
      <c r="AD506" s="37" t="n"/>
      <c r="AE506" s="37" t="n"/>
      <c r="AF506" s="37" t="n"/>
      <c r="AG506" s="37" t="n"/>
      <c r="AH506" s="37" t="n"/>
      <c r="AI506" s="37" t="n"/>
      <c r="AJ506" s="37" t="n"/>
      <c r="AK506" s="37" t="n"/>
      <c r="AL506" s="37" t="n"/>
      <c r="AM506" s="38">
        <f>COUNT(H506:AL506)</f>
        <v/>
      </c>
      <c r="AN506" s="37" t="n"/>
      <c r="AO506" s="37" t="n"/>
      <c r="AP506" s="37" t="n"/>
      <c r="AQ506" s="37" t="n"/>
      <c r="AR506" s="37" t="n"/>
      <c r="AS506" s="37" t="n"/>
      <c r="AT506" s="38">
        <f>SUM(H506:AL506)</f>
        <v/>
      </c>
      <c r="AU506" s="37" t="n"/>
      <c r="AV506" s="38">
        <f>SUM(I506,J506,O506,P506,Q506,W506,X506,AD506,AE506,AK506,AL506)</f>
        <v/>
      </c>
      <c r="AW506" s="37" t="n"/>
    </row>
    <row r="507" spans="1:49">
      <c r="A507" s="37" t="n">
        <v>501</v>
      </c>
      <c r="B507" s="37" t="s">
        <v>59</v>
      </c>
      <c r="C507" s="37" t="s">
        <v>74</v>
      </c>
      <c r="D507" s="37" t="s">
        <v>109</v>
      </c>
      <c r="E507" s="37" t="s">
        <v>88</v>
      </c>
      <c r="F507" s="37" t="s">
        <v>32</v>
      </c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  <c r="Z507" s="37" t="n"/>
      <c r="AA507" s="37" t="n"/>
      <c r="AB507" s="37" t="n"/>
      <c r="AC507" s="37" t="n"/>
      <c r="AD507" s="37" t="n"/>
      <c r="AE507" s="37" t="n"/>
      <c r="AF507" s="37" t="n"/>
      <c r="AG507" s="37" t="n"/>
      <c r="AH507" s="37" t="n"/>
      <c r="AI507" s="37" t="n"/>
      <c r="AJ507" s="37" t="n"/>
      <c r="AK507" s="37" t="n"/>
      <c r="AL507" s="37" t="n"/>
      <c r="AM507" s="38">
        <f>COUNT(H507:AL507)</f>
        <v/>
      </c>
      <c r="AN507" s="37" t="n"/>
      <c r="AO507" s="37" t="n"/>
      <c r="AP507" s="37" t="n"/>
      <c r="AQ507" s="37" t="n"/>
      <c r="AR507" s="37" t="n"/>
      <c r="AS507" s="37" t="n"/>
      <c r="AT507" s="38">
        <f>SUM(H507:AL507)</f>
        <v/>
      </c>
      <c r="AU507" s="37" t="n"/>
      <c r="AV507" s="38">
        <f>SUM(I507,J507,O507,P507,Q507,W507,X507,AD507,AE507,AK507,AL507)</f>
        <v/>
      </c>
      <c r="AW507" s="37" t="n"/>
    </row>
    <row r="508" spans="1:49">
      <c r="A508" s="37" t="n">
        <v>502</v>
      </c>
      <c r="B508" s="37" t="s">
        <v>59</v>
      </c>
      <c r="C508" s="37" t="s">
        <v>74</v>
      </c>
      <c r="D508" s="37" t="s">
        <v>109</v>
      </c>
      <c r="E508" s="37" t="s">
        <v>56</v>
      </c>
      <c r="F508" s="37" t="s">
        <v>32</v>
      </c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  <c r="Z508" s="37" t="n"/>
      <c r="AA508" s="37" t="n"/>
      <c r="AB508" s="37" t="n"/>
      <c r="AC508" s="37" t="n"/>
      <c r="AD508" s="37" t="n"/>
      <c r="AE508" s="37" t="n"/>
      <c r="AF508" s="37" t="n"/>
      <c r="AG508" s="37" t="n"/>
      <c r="AH508" s="37" t="n"/>
      <c r="AI508" s="37" t="n"/>
      <c r="AJ508" s="37" t="n"/>
      <c r="AK508" s="37" t="n"/>
      <c r="AL508" s="37" t="n"/>
      <c r="AM508" s="38">
        <f>COUNT(H508:AL508)</f>
        <v/>
      </c>
      <c r="AN508" s="37" t="n"/>
      <c r="AO508" s="37" t="n"/>
      <c r="AP508" s="37" t="n"/>
      <c r="AQ508" s="37" t="n"/>
      <c r="AR508" s="37" t="n"/>
      <c r="AS508" s="37" t="n"/>
      <c r="AT508" s="38">
        <f>SUM(H508:AL508)</f>
        <v/>
      </c>
      <c r="AU508" s="37" t="n"/>
      <c r="AV508" s="38">
        <f>SUM(I508,J508,O508,P508,Q508,W508,X508,AD508,AE508,AK508,AL508)</f>
        <v/>
      </c>
      <c r="AW508" s="37" t="n"/>
    </row>
    <row r="509" spans="1:49">
      <c r="A509" s="37" t="n">
        <v>503</v>
      </c>
      <c r="B509" s="37" t="s">
        <v>59</v>
      </c>
      <c r="C509" s="37" t="s">
        <v>74</v>
      </c>
      <c r="D509" s="37" t="s">
        <v>109</v>
      </c>
      <c r="E509" s="37" t="s">
        <v>61</v>
      </c>
      <c r="F509" s="37" t="s">
        <v>32</v>
      </c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  <c r="Z509" s="37" t="n"/>
      <c r="AA509" s="37" t="n"/>
      <c r="AB509" s="37" t="n"/>
      <c r="AC509" s="37" t="n"/>
      <c r="AD509" s="37" t="n"/>
      <c r="AE509" s="37" t="n"/>
      <c r="AF509" s="37" t="n"/>
      <c r="AG509" s="37" t="n"/>
      <c r="AH509" s="37" t="n"/>
      <c r="AI509" s="37" t="n"/>
      <c r="AJ509" s="37" t="n"/>
      <c r="AK509" s="37" t="n"/>
      <c r="AL509" s="37" t="n"/>
      <c r="AM509" s="38">
        <f>COUNT(H509:AL509)</f>
        <v/>
      </c>
      <c r="AN509" s="37" t="n"/>
      <c r="AO509" s="37" t="n"/>
      <c r="AP509" s="37" t="n"/>
      <c r="AQ509" s="37" t="n"/>
      <c r="AR509" s="37" t="n"/>
      <c r="AS509" s="37" t="n"/>
      <c r="AT509" s="38">
        <f>SUM(H509:AL509)</f>
        <v/>
      </c>
      <c r="AU509" s="37" t="n"/>
      <c r="AV509" s="38">
        <f>SUM(I509,J509,O509,P509,Q509,W509,X509,AD509,AE509,AK509,AL509)</f>
        <v/>
      </c>
      <c r="AW509" s="37" t="n"/>
    </row>
    <row r="510" spans="1:49" ht="15.75" customHeight="1" s="55">
      <c r="A510" s="37" t="n">
        <v>504</v>
      </c>
      <c r="B510" s="37" t="s">
        <v>59</v>
      </c>
      <c r="C510" s="37" t="s">
        <v>74</v>
      </c>
      <c r="D510" s="37" t="s">
        <v>109</v>
      </c>
      <c r="E510" s="37" t="s">
        <v>80</v>
      </c>
      <c r="F510" s="37" t="s">
        <v>32</v>
      </c>
      <c r="G510" s="37" t="n"/>
      <c r="H510" s="37" t="n"/>
      <c r="I510" s="37" t="n"/>
      <c r="J510" s="37" t="n"/>
      <c r="K510" s="40" t="n">
        <v>8</v>
      </c>
      <c r="L510" s="40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  <c r="Z510" s="37" t="n"/>
      <c r="AA510" s="37" t="n"/>
      <c r="AB510" s="37" t="n"/>
      <c r="AC510" s="37" t="n"/>
      <c r="AD510" s="37" t="n"/>
      <c r="AE510" s="37" t="n"/>
      <c r="AF510" s="37" t="n"/>
      <c r="AG510" s="37" t="n"/>
      <c r="AH510" s="37" t="n"/>
      <c r="AI510" s="37" t="n"/>
      <c r="AJ510" s="37" t="n"/>
      <c r="AK510" s="37" t="n"/>
      <c r="AL510" s="37" t="n"/>
      <c r="AM510" s="38">
        <f>COUNT(H510:AL510)</f>
        <v/>
      </c>
      <c r="AN510" s="37" t="n"/>
      <c r="AO510" s="37" t="n"/>
      <c r="AP510" s="37" t="n"/>
      <c r="AQ510" s="37" t="n"/>
      <c r="AR510" s="37" t="n"/>
      <c r="AS510" s="37" t="n"/>
      <c r="AT510" s="38">
        <f>SUM(H510:AL510)</f>
        <v/>
      </c>
      <c r="AU510" s="37" t="n"/>
      <c r="AV510" s="38">
        <f>SUM(I510,J510,O510,P510,Q510,W510,X510,AD510,AE510,AK510,AL510)</f>
        <v/>
      </c>
      <c r="AW510" s="37" t="n"/>
    </row>
    <row r="511" spans="1:49">
      <c r="A511" s="39" t="n">
        <v>505</v>
      </c>
      <c r="B511" s="39" t="s">
        <v>59</v>
      </c>
      <c r="C511" s="39" t="s">
        <v>74</v>
      </c>
      <c r="D511" s="39" t="s">
        <v>109</v>
      </c>
      <c r="E511" s="39" t="s">
        <v>33</v>
      </c>
      <c r="F511" s="39" t="n"/>
      <c r="G511" s="39" t="n"/>
      <c r="H511" s="39" t="n">
        <v>8</v>
      </c>
      <c r="I511" s="39" t="n">
        <v>0</v>
      </c>
      <c r="J511" s="39" t="n">
        <v>0</v>
      </c>
      <c r="K511" s="39" t="n">
        <v>8</v>
      </c>
      <c r="L511" s="39" t="n">
        <v>8</v>
      </c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  <c r="AB511" s="39" t="n"/>
      <c r="AC511" s="39" t="n"/>
      <c r="AD511" s="39" t="n"/>
      <c r="AE511" s="39" t="n"/>
      <c r="AF511" s="39" t="n"/>
      <c r="AG511" s="39" t="n"/>
      <c r="AH511" s="39" t="n"/>
      <c r="AI511" s="39" t="n"/>
      <c r="AJ511" s="39" t="n"/>
      <c r="AK511" s="39" t="n"/>
      <c r="AL511" s="39" t="n"/>
      <c r="AM511" s="39">
        <f>COUNT(IF(SUM(H506,H504,H508,H500,H502,H499,H509,H507,H503,H501,H505)&gt;0,1,"FALSE"),IF(SUM(I509,I507,I505,I508,I501,I503,I500,I504,I502,I499,I506)&gt;0,1,"FALSE"),IF(SUM(J502,J507,J504,J506,J501,J503,J500,J508,J499,J505,J509)&gt;0,1,"FALSE"),IF(SUM(K505,K507,K506,K504,K502,K503,K500,K501,K508,K509,K499,K510)&gt;0,1,"FALSE"),IF(SUM(L499,L501,L504,L505,L502,L503,L510,L509,L507,L506,L508,L500)&gt;0,1,"FALSE"))</f>
        <v/>
      </c>
      <c r="AN511" s="39" t="n"/>
      <c r="AO511" s="39">
        <f>MAX(AO499:AO510)</f>
        <v/>
      </c>
      <c r="AP511" s="39">
        <f>MAX(AP499:AP510)</f>
        <v/>
      </c>
      <c r="AQ511" s="39">
        <f>MAX(AQ499:AQ510)</f>
        <v/>
      </c>
      <c r="AR511" s="39">
        <f>MAX(AR499:AR510)</f>
        <v/>
      </c>
      <c r="AS511" s="39">
        <f>SUM(AS499:AS510)</f>
        <v/>
      </c>
      <c r="AT511" s="39">
        <f>SUM(AT499:AT510)</f>
        <v/>
      </c>
      <c r="AU511" s="39">
        <f>SUM(AU499:AU510)</f>
        <v/>
      </c>
      <c r="AV511" s="39">
        <f>SUM(AV499:AV510)</f>
        <v/>
      </c>
      <c r="AW511" s="39">
        <f>SUM(AW499:AW510)</f>
        <v/>
      </c>
    </row>
    <row r="512" spans="1:49">
      <c r="A512" s="37" t="n">
        <v>506</v>
      </c>
      <c r="B512" s="37" t="s">
        <v>66</v>
      </c>
      <c r="C512" s="37" t="s">
        <v>74</v>
      </c>
      <c r="D512" s="37" t="s">
        <v>109</v>
      </c>
      <c r="E512" s="37" t="s">
        <v>43</v>
      </c>
      <c r="F512" s="37" t="s">
        <v>32</v>
      </c>
      <c r="G512" s="37" t="n"/>
      <c r="H512" s="37" t="n">
        <v>8</v>
      </c>
      <c r="I512" s="37" t="s">
        <v>7</v>
      </c>
      <c r="J512" s="37" t="s">
        <v>7</v>
      </c>
      <c r="K512" s="37" t="n">
        <v>8</v>
      </c>
      <c r="L512" s="37" t="n">
        <v>8</v>
      </c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  <c r="Z512" s="37" t="n"/>
      <c r="AA512" s="37" t="n"/>
      <c r="AB512" s="37" t="n"/>
      <c r="AC512" s="37" t="n"/>
      <c r="AD512" s="37" t="n"/>
      <c r="AE512" s="37" t="n"/>
      <c r="AF512" s="37" t="n"/>
      <c r="AG512" s="37" t="n"/>
      <c r="AH512" s="37" t="n"/>
      <c r="AI512" s="37" t="n"/>
      <c r="AJ512" s="37" t="n"/>
      <c r="AK512" s="37" t="n"/>
      <c r="AL512" s="37" t="n"/>
      <c r="AM512" s="38">
        <f>COUNT(H512:AL512)</f>
        <v/>
      </c>
      <c r="AN512" s="37" t="n"/>
      <c r="AO512" s="38">
        <f>COUNTIF(H512:AL512,"О")</f>
        <v/>
      </c>
      <c r="AP512" s="38">
        <f>COUNTIF(H512:AL512,"От")</f>
        <v/>
      </c>
      <c r="AQ512" s="38">
        <f>COUNTIF(H512:AL512,"Б")</f>
        <v/>
      </c>
      <c r="AR512" s="38">
        <f>COUNTIF(H512:AL512,"Н")</f>
        <v/>
      </c>
      <c r="AS512" s="37" t="n"/>
      <c r="AT512" s="38">
        <f>SUM(H512:AL512)</f>
        <v/>
      </c>
      <c r="AU512" s="37" t="n"/>
      <c r="AV512" s="38">
        <f>SUM(I512,J512,O512,P512,Q512,W512,X512,AD512,AE512,AK512,AL512)</f>
        <v/>
      </c>
      <c r="AW512" s="37" t="n"/>
    </row>
    <row r="513" spans="1:49">
      <c r="A513" s="37" t="n">
        <v>507</v>
      </c>
      <c r="B513" s="37" t="s">
        <v>66</v>
      </c>
      <c r="C513" s="37" t="s">
        <v>74</v>
      </c>
      <c r="D513" s="37" t="s">
        <v>109</v>
      </c>
      <c r="E513" s="37" t="s">
        <v>90</v>
      </c>
      <c r="F513" s="37" t="s">
        <v>32</v>
      </c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  <c r="Z513" s="37" t="n"/>
      <c r="AA513" s="37" t="n"/>
      <c r="AB513" s="37" t="n"/>
      <c r="AC513" s="37" t="n"/>
      <c r="AD513" s="37" t="n"/>
      <c r="AE513" s="37" t="n"/>
      <c r="AF513" s="37" t="n"/>
      <c r="AG513" s="37" t="n"/>
      <c r="AH513" s="37" t="n"/>
      <c r="AI513" s="37" t="n"/>
      <c r="AJ513" s="37" t="n"/>
      <c r="AK513" s="37" t="n"/>
      <c r="AL513" s="37" t="n"/>
      <c r="AM513" s="38">
        <f>COUNT(H513:AL513)</f>
        <v/>
      </c>
      <c r="AN513" s="37" t="n"/>
      <c r="AO513" s="37" t="n"/>
      <c r="AP513" s="37" t="n"/>
      <c r="AQ513" s="37" t="n"/>
      <c r="AR513" s="37" t="n"/>
      <c r="AS513" s="37" t="n"/>
      <c r="AT513" s="38">
        <f>SUM(H513:AL513)</f>
        <v/>
      </c>
      <c r="AU513" s="37" t="n"/>
      <c r="AV513" s="38">
        <f>SUM(I513,J513,O513,P513,Q513,W513,X513,AD513,AE513,AK513,AL513)</f>
        <v/>
      </c>
      <c r="AW513" s="37" t="n"/>
    </row>
    <row r="514" spans="1:49">
      <c r="A514" s="37" t="n">
        <v>508</v>
      </c>
      <c r="B514" s="37" t="s">
        <v>66</v>
      </c>
      <c r="C514" s="37" t="s">
        <v>74</v>
      </c>
      <c r="D514" s="37" t="s">
        <v>109</v>
      </c>
      <c r="E514" s="37" t="s">
        <v>65</v>
      </c>
      <c r="F514" s="37" t="s">
        <v>32</v>
      </c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  <c r="Z514" s="37" t="n"/>
      <c r="AA514" s="37" t="n"/>
      <c r="AB514" s="37" t="n"/>
      <c r="AC514" s="37" t="n"/>
      <c r="AD514" s="37" t="n"/>
      <c r="AE514" s="37" t="n"/>
      <c r="AF514" s="37" t="n"/>
      <c r="AG514" s="37" t="n"/>
      <c r="AH514" s="37" t="n"/>
      <c r="AI514" s="37" t="n"/>
      <c r="AJ514" s="37" t="n"/>
      <c r="AK514" s="37" t="n"/>
      <c r="AL514" s="37" t="n"/>
      <c r="AM514" s="38">
        <f>COUNT(H514:AL514)</f>
        <v/>
      </c>
      <c r="AN514" s="37" t="n"/>
      <c r="AO514" s="37" t="n"/>
      <c r="AP514" s="37" t="n"/>
      <c r="AQ514" s="37" t="n"/>
      <c r="AR514" s="37" t="n"/>
      <c r="AS514" s="37" t="n"/>
      <c r="AT514" s="38">
        <f>SUM(H514:AL514)</f>
        <v/>
      </c>
      <c r="AU514" s="37" t="n"/>
      <c r="AV514" s="38">
        <f>SUM(I514,J514,O514,P514,Q514,W514,X514,AD514,AE514,AK514,AL514)</f>
        <v/>
      </c>
      <c r="AW514" s="37" t="n"/>
    </row>
    <row r="515" spans="1:49">
      <c r="A515" s="37" t="n">
        <v>509</v>
      </c>
      <c r="B515" s="37" t="s">
        <v>66</v>
      </c>
      <c r="C515" s="37" t="s">
        <v>74</v>
      </c>
      <c r="D515" s="37" t="s">
        <v>109</v>
      </c>
      <c r="E515" s="37" t="s">
        <v>86</v>
      </c>
      <c r="F515" s="37" t="s">
        <v>32</v>
      </c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  <c r="Z515" s="37" t="n"/>
      <c r="AA515" s="37" t="n"/>
      <c r="AB515" s="37" t="n"/>
      <c r="AC515" s="37" t="n"/>
      <c r="AD515" s="37" t="n"/>
      <c r="AE515" s="37" t="n"/>
      <c r="AF515" s="37" t="n"/>
      <c r="AG515" s="37" t="n"/>
      <c r="AH515" s="37" t="n"/>
      <c r="AI515" s="37" t="n"/>
      <c r="AJ515" s="37" t="n"/>
      <c r="AK515" s="37" t="n"/>
      <c r="AL515" s="37" t="n"/>
      <c r="AM515" s="38">
        <f>COUNT(H515:AL515)</f>
        <v/>
      </c>
      <c r="AN515" s="37" t="n"/>
      <c r="AO515" s="37" t="n"/>
      <c r="AP515" s="37" t="n"/>
      <c r="AQ515" s="37" t="n"/>
      <c r="AR515" s="37" t="n"/>
      <c r="AS515" s="37" t="n"/>
      <c r="AT515" s="38">
        <f>SUM(H515:AL515)</f>
        <v/>
      </c>
      <c r="AU515" s="37" t="n"/>
      <c r="AV515" s="38">
        <f>SUM(I515,J515,O515,P515,Q515,W515,X515,AD515,AE515,AK515,AL515)</f>
        <v/>
      </c>
      <c r="AW515" s="37" t="n"/>
    </row>
    <row r="516" spans="1:49">
      <c r="A516" s="37" t="n">
        <v>510</v>
      </c>
      <c r="B516" s="37" t="s">
        <v>66</v>
      </c>
      <c r="C516" s="37" t="s">
        <v>74</v>
      </c>
      <c r="D516" s="37" t="s">
        <v>109</v>
      </c>
      <c r="E516" s="37" t="s">
        <v>87</v>
      </c>
      <c r="F516" s="37" t="s">
        <v>32</v>
      </c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  <c r="Z516" s="37" t="n"/>
      <c r="AA516" s="37" t="n"/>
      <c r="AB516" s="37" t="n"/>
      <c r="AC516" s="37" t="n"/>
      <c r="AD516" s="37" t="n"/>
      <c r="AE516" s="37" t="n"/>
      <c r="AF516" s="37" t="n"/>
      <c r="AG516" s="37" t="n"/>
      <c r="AH516" s="37" t="n"/>
      <c r="AI516" s="37" t="n"/>
      <c r="AJ516" s="37" t="n"/>
      <c r="AK516" s="37" t="n"/>
      <c r="AL516" s="37" t="n"/>
      <c r="AM516" s="38">
        <f>COUNT(H516:AL516)</f>
        <v/>
      </c>
      <c r="AN516" s="37" t="n"/>
      <c r="AO516" s="37" t="n"/>
      <c r="AP516" s="37" t="n"/>
      <c r="AQ516" s="37" t="n"/>
      <c r="AR516" s="37" t="n"/>
      <c r="AS516" s="37" t="n"/>
      <c r="AT516" s="38">
        <f>SUM(H516:AL516)</f>
        <v/>
      </c>
      <c r="AU516" s="37" t="n"/>
      <c r="AV516" s="38">
        <f>SUM(I516,J516,O516,P516,Q516,W516,X516,AD516,AE516,AK516,AL516)</f>
        <v/>
      </c>
      <c r="AW516" s="37" t="n"/>
    </row>
    <row r="517" spans="1:49">
      <c r="A517" s="37" t="n">
        <v>511</v>
      </c>
      <c r="B517" s="37" t="s">
        <v>66</v>
      </c>
      <c r="C517" s="37" t="s">
        <v>74</v>
      </c>
      <c r="D517" s="37" t="s">
        <v>109</v>
      </c>
      <c r="E517" s="37" t="s">
        <v>83</v>
      </c>
      <c r="F517" s="37" t="s">
        <v>32</v>
      </c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  <c r="Z517" s="37" t="n"/>
      <c r="AA517" s="37" t="n"/>
      <c r="AB517" s="37" t="n"/>
      <c r="AC517" s="37" t="n"/>
      <c r="AD517" s="37" t="n"/>
      <c r="AE517" s="37" t="n"/>
      <c r="AF517" s="37" t="n"/>
      <c r="AG517" s="37" t="n"/>
      <c r="AH517" s="37" t="n"/>
      <c r="AI517" s="37" t="n"/>
      <c r="AJ517" s="37" t="n"/>
      <c r="AK517" s="37" t="n"/>
      <c r="AL517" s="37" t="n"/>
      <c r="AM517" s="38">
        <f>COUNT(H517:AL517)</f>
        <v/>
      </c>
      <c r="AN517" s="37" t="n"/>
      <c r="AO517" s="37" t="n"/>
      <c r="AP517" s="37" t="n"/>
      <c r="AQ517" s="37" t="n"/>
      <c r="AR517" s="37" t="n"/>
      <c r="AS517" s="37" t="n"/>
      <c r="AT517" s="38">
        <f>SUM(H517:AL517)</f>
        <v/>
      </c>
      <c r="AU517" s="37" t="n"/>
      <c r="AV517" s="38">
        <f>SUM(I517,J517,O517,P517,Q517,W517,X517,AD517,AE517,AK517,AL517)</f>
        <v/>
      </c>
      <c r="AW517" s="37" t="n"/>
    </row>
    <row r="518" spans="1:49">
      <c r="A518" s="37" t="n">
        <v>512</v>
      </c>
      <c r="B518" s="37" t="s">
        <v>66</v>
      </c>
      <c r="C518" s="37" t="s">
        <v>74</v>
      </c>
      <c r="D518" s="37" t="s">
        <v>109</v>
      </c>
      <c r="E518" s="37" t="s">
        <v>79</v>
      </c>
      <c r="F518" s="37" t="s">
        <v>32</v>
      </c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  <c r="Z518" s="37" t="n"/>
      <c r="AA518" s="37" t="n"/>
      <c r="AB518" s="37" t="n"/>
      <c r="AC518" s="37" t="n"/>
      <c r="AD518" s="37" t="n"/>
      <c r="AE518" s="37" t="n"/>
      <c r="AF518" s="37" t="n"/>
      <c r="AG518" s="37" t="n"/>
      <c r="AH518" s="37" t="n"/>
      <c r="AI518" s="37" t="n"/>
      <c r="AJ518" s="37" t="n"/>
      <c r="AK518" s="37" t="n"/>
      <c r="AL518" s="37" t="n"/>
      <c r="AM518" s="38">
        <f>COUNT(H518:AL518)</f>
        <v/>
      </c>
      <c r="AN518" s="37" t="n"/>
      <c r="AO518" s="37" t="n"/>
      <c r="AP518" s="37" t="n"/>
      <c r="AQ518" s="37" t="n"/>
      <c r="AR518" s="37" t="n"/>
      <c r="AS518" s="37" t="n"/>
      <c r="AT518" s="38">
        <f>SUM(H518:AL518)</f>
        <v/>
      </c>
      <c r="AU518" s="37" t="n"/>
      <c r="AV518" s="38">
        <f>SUM(I518,J518,O518,P518,Q518,W518,X518,AD518,AE518,AK518,AL518)</f>
        <v/>
      </c>
      <c r="AW518" s="37" t="n"/>
    </row>
    <row r="519" spans="1:49">
      <c r="A519" s="37" t="n">
        <v>513</v>
      </c>
      <c r="B519" s="37" t="s">
        <v>66</v>
      </c>
      <c r="C519" s="37" t="s">
        <v>74</v>
      </c>
      <c r="D519" s="37" t="s">
        <v>109</v>
      </c>
      <c r="E519" s="37" t="s">
        <v>76</v>
      </c>
      <c r="F519" s="37" t="s">
        <v>32</v>
      </c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  <c r="Z519" s="37" t="n"/>
      <c r="AA519" s="37" t="n"/>
      <c r="AB519" s="37" t="n"/>
      <c r="AC519" s="37" t="n"/>
      <c r="AD519" s="37" t="n"/>
      <c r="AE519" s="37" t="n"/>
      <c r="AF519" s="37" t="n"/>
      <c r="AG519" s="37" t="n"/>
      <c r="AH519" s="37" t="n"/>
      <c r="AI519" s="37" t="n"/>
      <c r="AJ519" s="37" t="n"/>
      <c r="AK519" s="37" t="n"/>
      <c r="AL519" s="37" t="n"/>
      <c r="AM519" s="38">
        <f>COUNT(H519:AL519)</f>
        <v/>
      </c>
      <c r="AN519" s="37" t="n"/>
      <c r="AO519" s="37" t="n"/>
      <c r="AP519" s="37" t="n"/>
      <c r="AQ519" s="37" t="n"/>
      <c r="AR519" s="37" t="n"/>
      <c r="AS519" s="37" t="n"/>
      <c r="AT519" s="38">
        <f>SUM(H519:AL519)</f>
        <v/>
      </c>
      <c r="AU519" s="37" t="n"/>
      <c r="AV519" s="38">
        <f>SUM(I519,J519,O519,P519,Q519,W519,X519,AD519,AE519,AK519,AL519)</f>
        <v/>
      </c>
      <c r="AW519" s="37" t="n"/>
    </row>
    <row r="520" spans="1:49">
      <c r="A520" s="37" t="n">
        <v>514</v>
      </c>
      <c r="B520" s="37" t="s">
        <v>66</v>
      </c>
      <c r="C520" s="37" t="s">
        <v>74</v>
      </c>
      <c r="D520" s="37" t="s">
        <v>109</v>
      </c>
      <c r="E520" s="37" t="s">
        <v>88</v>
      </c>
      <c r="F520" s="37" t="s">
        <v>32</v>
      </c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  <c r="Z520" s="37" t="n"/>
      <c r="AA520" s="37" t="n"/>
      <c r="AB520" s="37" t="n"/>
      <c r="AC520" s="37" t="n"/>
      <c r="AD520" s="37" t="n"/>
      <c r="AE520" s="37" t="n"/>
      <c r="AF520" s="37" t="n"/>
      <c r="AG520" s="37" t="n"/>
      <c r="AH520" s="37" t="n"/>
      <c r="AI520" s="37" t="n"/>
      <c r="AJ520" s="37" t="n"/>
      <c r="AK520" s="37" t="n"/>
      <c r="AL520" s="37" t="n"/>
      <c r="AM520" s="38">
        <f>COUNT(H520:AL520)</f>
        <v/>
      </c>
      <c r="AN520" s="37" t="n"/>
      <c r="AO520" s="37" t="n"/>
      <c r="AP520" s="37" t="n"/>
      <c r="AQ520" s="37" t="n"/>
      <c r="AR520" s="37" t="n"/>
      <c r="AS520" s="37" t="n"/>
      <c r="AT520" s="38">
        <f>SUM(H520:AL520)</f>
        <v/>
      </c>
      <c r="AU520" s="37" t="n"/>
      <c r="AV520" s="38">
        <f>SUM(I520,J520,O520,P520,Q520,W520,X520,AD520,AE520,AK520,AL520)</f>
        <v/>
      </c>
      <c r="AW520" s="37" t="n"/>
    </row>
    <row r="521" spans="1:49">
      <c r="A521" s="37" t="n">
        <v>515</v>
      </c>
      <c r="B521" s="37" t="s">
        <v>66</v>
      </c>
      <c r="C521" s="37" t="s">
        <v>74</v>
      </c>
      <c r="D521" s="37" t="s">
        <v>109</v>
      </c>
      <c r="E521" s="37" t="s">
        <v>56</v>
      </c>
      <c r="F521" s="37" t="s">
        <v>32</v>
      </c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  <c r="Z521" s="37" t="n"/>
      <c r="AA521" s="37" t="n"/>
      <c r="AB521" s="37" t="n"/>
      <c r="AC521" s="37" t="n"/>
      <c r="AD521" s="37" t="n"/>
      <c r="AE521" s="37" t="n"/>
      <c r="AF521" s="37" t="n"/>
      <c r="AG521" s="37" t="n"/>
      <c r="AH521" s="37" t="n"/>
      <c r="AI521" s="37" t="n"/>
      <c r="AJ521" s="37" t="n"/>
      <c r="AK521" s="37" t="n"/>
      <c r="AL521" s="37" t="n"/>
      <c r="AM521" s="38">
        <f>COUNT(H521:AL521)</f>
        <v/>
      </c>
      <c r="AN521" s="37" t="n"/>
      <c r="AO521" s="37" t="n"/>
      <c r="AP521" s="37" t="n"/>
      <c r="AQ521" s="37" t="n"/>
      <c r="AR521" s="37" t="n"/>
      <c r="AS521" s="37" t="n"/>
      <c r="AT521" s="38">
        <f>SUM(H521:AL521)</f>
        <v/>
      </c>
      <c r="AU521" s="37" t="n"/>
      <c r="AV521" s="38">
        <f>SUM(I521,J521,O521,P521,Q521,W521,X521,AD521,AE521,AK521,AL521)</f>
        <v/>
      </c>
      <c r="AW521" s="37" t="n"/>
    </row>
    <row r="522" spans="1:49">
      <c r="A522" s="37" t="n">
        <v>516</v>
      </c>
      <c r="B522" s="37" t="s">
        <v>66</v>
      </c>
      <c r="C522" s="37" t="s">
        <v>74</v>
      </c>
      <c r="D522" s="37" t="s">
        <v>109</v>
      </c>
      <c r="E522" s="37" t="s">
        <v>61</v>
      </c>
      <c r="F522" s="37" t="s">
        <v>32</v>
      </c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  <c r="Z522" s="37" t="n"/>
      <c r="AA522" s="37" t="n"/>
      <c r="AB522" s="37" t="n"/>
      <c r="AC522" s="37" t="n"/>
      <c r="AD522" s="37" t="n"/>
      <c r="AE522" s="37" t="n"/>
      <c r="AF522" s="37" t="n"/>
      <c r="AG522" s="37" t="n"/>
      <c r="AH522" s="37" t="n"/>
      <c r="AI522" s="37" t="n"/>
      <c r="AJ522" s="37" t="n"/>
      <c r="AK522" s="37" t="n"/>
      <c r="AL522" s="37" t="n"/>
      <c r="AM522" s="38">
        <f>COUNT(H522:AL522)</f>
        <v/>
      </c>
      <c r="AN522" s="37" t="n"/>
      <c r="AO522" s="37" t="n"/>
      <c r="AP522" s="37" t="n"/>
      <c r="AQ522" s="37" t="n"/>
      <c r="AR522" s="37" t="n"/>
      <c r="AS522" s="37" t="n"/>
      <c r="AT522" s="38">
        <f>SUM(H522:AL522)</f>
        <v/>
      </c>
      <c r="AU522" s="37" t="n"/>
      <c r="AV522" s="38">
        <f>SUM(I522,J522,O522,P522,Q522,W522,X522,AD522,AE522,AK522,AL522)</f>
        <v/>
      </c>
      <c r="AW522" s="37" t="n"/>
    </row>
    <row r="523" spans="1:49">
      <c r="A523" s="39" t="n">
        <v>517</v>
      </c>
      <c r="B523" s="39" t="s">
        <v>66</v>
      </c>
      <c r="C523" s="39" t="s">
        <v>74</v>
      </c>
      <c r="D523" s="39" t="s">
        <v>109</v>
      </c>
      <c r="E523" s="39" t="s">
        <v>33</v>
      </c>
      <c r="F523" s="39" t="n"/>
      <c r="G523" s="39" t="n"/>
      <c r="H523" s="39" t="n">
        <v>8</v>
      </c>
      <c r="I523" s="39" t="n">
        <v>0</v>
      </c>
      <c r="J523" s="39" t="n">
        <v>0</v>
      </c>
      <c r="K523" s="39" t="n">
        <v>8</v>
      </c>
      <c r="L523" s="39" t="n">
        <v>8</v>
      </c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  <c r="AB523" s="39" t="n"/>
      <c r="AC523" s="39" t="n"/>
      <c r="AD523" s="39" t="n"/>
      <c r="AE523" s="39" t="n"/>
      <c r="AF523" s="39" t="n"/>
      <c r="AG523" s="39" t="n"/>
      <c r="AH523" s="39" t="n"/>
      <c r="AI523" s="39" t="n"/>
      <c r="AJ523" s="39" t="n"/>
      <c r="AK523" s="39" t="n"/>
      <c r="AL523" s="39" t="n"/>
      <c r="AM523" s="39">
        <f>COUNT(IF(SUM(H519,H522,H514,H515,H513,H518,H520,H521,H516,H512,H517)&gt;0,1,"FALSE"),IF(SUM(I520,I522,I517,I515,I513,I521,I519,I516,I512,I514,I518)&gt;0,1,"FALSE"),IF(SUM(J519,J513,J522,J512,J520,J516,J517,J521,J514,J518,J515)&gt;0,1,"FALSE"),IF(SUM(K519,K521,K516,K517,K522,K514,K518,K512,K520,K515,K513)&gt;0,1,"FALSE"),IF(SUM(L522,L521,L516,L519,L515,L518,L513,L514,L517,L520,L512)&gt;0,1,"FALSE"))</f>
        <v/>
      </c>
      <c r="AN523" s="39" t="n"/>
      <c r="AO523" s="39">
        <f>MAX(AO512:AO522)</f>
        <v/>
      </c>
      <c r="AP523" s="39">
        <f>MAX(AP512:AP522)</f>
        <v/>
      </c>
      <c r="AQ523" s="39">
        <f>MAX(AQ512:AQ522)</f>
        <v/>
      </c>
      <c r="AR523" s="39">
        <f>MAX(AR512:AR522)</f>
        <v/>
      </c>
      <c r="AS523" s="39">
        <f>SUM(AS512:AS522)</f>
        <v/>
      </c>
      <c r="AT523" s="39">
        <f>SUM(AT512:AT522)</f>
        <v/>
      </c>
      <c r="AU523" s="39">
        <f>SUM(AU512:AU522)</f>
        <v/>
      </c>
      <c r="AV523" s="39">
        <f>SUM(AV512:AV522)</f>
        <v/>
      </c>
      <c r="AW523" s="39">
        <f>SUM(AW512:AW522)</f>
        <v/>
      </c>
    </row>
    <row r="524" spans="1:49">
      <c r="A524" s="37" t="n">
        <v>518</v>
      </c>
      <c r="B524" s="37" t="s">
        <v>264</v>
      </c>
      <c r="C524" s="37" t="s">
        <v>175</v>
      </c>
      <c r="D524" s="37" t="s">
        <v>109</v>
      </c>
      <c r="E524" s="37" t="s">
        <v>43</v>
      </c>
      <c r="F524" s="37" t="s">
        <v>32</v>
      </c>
      <c r="G524" s="37" t="n"/>
      <c r="H524" s="37" t="n"/>
      <c r="I524" s="37" t="s">
        <v>7</v>
      </c>
      <c r="J524" s="37" t="s">
        <v>7</v>
      </c>
      <c r="K524" s="37" t="n"/>
      <c r="L524" s="37" t="n"/>
      <c r="M524" s="37" t="n"/>
      <c r="N524" s="37" t="n"/>
      <c r="O524" s="37" t="s">
        <v>7</v>
      </c>
      <c r="P524" s="37" t="s">
        <v>7</v>
      </c>
      <c r="Q524" s="37" t="s">
        <v>7</v>
      </c>
      <c r="R524" s="37" t="n"/>
      <c r="S524" s="37" t="n"/>
      <c r="T524" s="37" t="n"/>
      <c r="U524" s="37" t="n"/>
      <c r="V524" s="37" t="n"/>
      <c r="W524" s="37" t="s">
        <v>7</v>
      </c>
      <c r="X524" s="37" t="s">
        <v>7</v>
      </c>
      <c r="Y524" s="37" t="n"/>
      <c r="Z524" s="37" t="n"/>
      <c r="AA524" s="37" t="n"/>
      <c r="AB524" s="37" t="n"/>
      <c r="AC524" s="37" t="n"/>
      <c r="AD524" s="37" t="s">
        <v>7</v>
      </c>
      <c r="AE524" s="37" t="s">
        <v>7</v>
      </c>
      <c r="AF524" s="37" t="n"/>
      <c r="AG524" s="37" t="n"/>
      <c r="AH524" s="37" t="n"/>
      <c r="AI524" s="37" t="n"/>
      <c r="AJ524" s="37" t="n"/>
      <c r="AK524" s="37" t="s">
        <v>7</v>
      </c>
      <c r="AL524" s="37" t="s">
        <v>7</v>
      </c>
      <c r="AM524" s="38">
        <f>COUNT(H524:AL524)</f>
        <v/>
      </c>
      <c r="AN524" s="37" t="n"/>
      <c r="AO524" s="38">
        <f>COUNTIF(H524:AL524,"О")</f>
        <v/>
      </c>
      <c r="AP524" s="38">
        <f>COUNTIF(H524:AL524,"От")</f>
        <v/>
      </c>
      <c r="AQ524" s="38">
        <f>COUNTIF(H524:AL524,"Б")</f>
        <v/>
      </c>
      <c r="AR524" s="38">
        <f>COUNTIF(H524:AL524,"Н")</f>
        <v/>
      </c>
      <c r="AS524" s="37" t="n"/>
      <c r="AT524" s="38">
        <f>SUM(H524:AL524)</f>
        <v/>
      </c>
      <c r="AU524" s="37" t="n"/>
      <c r="AV524" s="38">
        <f>SUM(I524,J524,O524,P524,Q524,W524,X524,AD524,AE524,AK524,AL524)</f>
        <v/>
      </c>
      <c r="AW524" s="37" t="n"/>
    </row>
    <row r="525" spans="1:49">
      <c r="A525" s="37" t="n">
        <v>519</v>
      </c>
      <c r="B525" s="37" t="s">
        <v>264</v>
      </c>
      <c r="C525" s="37" t="s">
        <v>175</v>
      </c>
      <c r="D525" s="37" t="s">
        <v>109</v>
      </c>
      <c r="E525" s="37" t="s">
        <v>177</v>
      </c>
      <c r="F525" s="37" t="s">
        <v>32</v>
      </c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  <c r="Z525" s="37" t="n"/>
      <c r="AA525" s="37" t="n"/>
      <c r="AB525" s="37" t="n"/>
      <c r="AC525" s="37" t="n"/>
      <c r="AD525" s="37" t="n"/>
      <c r="AE525" s="37" t="n"/>
      <c r="AF525" s="37" t="n"/>
      <c r="AG525" s="37" t="n"/>
      <c r="AH525" s="37" t="n"/>
      <c r="AI525" s="37" t="n"/>
      <c r="AJ525" s="37" t="n"/>
      <c r="AK525" s="37" t="n"/>
      <c r="AL525" s="37" t="n"/>
      <c r="AM525" s="38">
        <f>COUNT(H525:AL525)</f>
        <v/>
      </c>
      <c r="AN525" s="37" t="n"/>
      <c r="AO525" s="37" t="n"/>
      <c r="AP525" s="37" t="n"/>
      <c r="AQ525" s="37" t="n"/>
      <c r="AR525" s="37" t="n"/>
      <c r="AS525" s="37" t="n"/>
      <c r="AT525" s="38">
        <f>SUM(H525:AL525)</f>
        <v/>
      </c>
      <c r="AU525" s="37" t="n"/>
      <c r="AV525" s="38">
        <f>SUM(I525,J525,O525,P525,Q525,W525,X525,AD525,AE525,AK525,AL525)</f>
        <v/>
      </c>
      <c r="AW525" s="37" t="n"/>
    </row>
    <row r="526" spans="1:49" ht="15.75" customHeight="1" s="55">
      <c r="A526" s="37" t="n">
        <v>520</v>
      </c>
      <c r="B526" s="37" t="s">
        <v>264</v>
      </c>
      <c r="C526" s="37" t="s">
        <v>175</v>
      </c>
      <c r="D526" s="37" t="s">
        <v>109</v>
      </c>
      <c r="E526" s="37" t="s">
        <v>105</v>
      </c>
      <c r="F526" s="37" t="s">
        <v>32</v>
      </c>
      <c r="G526" s="37" t="n"/>
      <c r="H526" s="40" t="n">
        <v>8</v>
      </c>
      <c r="I526" s="37" t="n"/>
      <c r="J526" s="37" t="n"/>
      <c r="K526" s="40" t="n">
        <v>8</v>
      </c>
      <c r="L526" s="40" t="n">
        <v>8</v>
      </c>
      <c r="M526" s="40" t="n">
        <v>8</v>
      </c>
      <c r="N526" s="40" t="n">
        <v>7</v>
      </c>
      <c r="O526" s="37" t="n"/>
      <c r="P526" s="37" t="n"/>
      <c r="Q526" s="37" t="n"/>
      <c r="R526" s="40" t="n">
        <v>8</v>
      </c>
      <c r="S526" s="40" t="n">
        <v>8</v>
      </c>
      <c r="T526" s="40" t="n">
        <v>8</v>
      </c>
      <c r="U526" s="40" t="n">
        <v>8</v>
      </c>
      <c r="V526" s="40" t="n">
        <v>8</v>
      </c>
      <c r="W526" s="37" t="n"/>
      <c r="X526" s="37" t="n"/>
      <c r="Y526" s="40" t="n">
        <v>8</v>
      </c>
      <c r="Z526" s="40" t="n">
        <v>7.92661</v>
      </c>
      <c r="AA526" s="28" t="n">
        <v>12</v>
      </c>
      <c r="AB526" s="40" t="n">
        <v>8</v>
      </c>
      <c r="AC526" s="40" t="n">
        <v>11</v>
      </c>
      <c r="AD526" s="37" t="n"/>
      <c r="AE526" s="37" t="n"/>
      <c r="AF526" s="40" t="n">
        <v>8</v>
      </c>
      <c r="AG526" s="40" t="n">
        <v>8</v>
      </c>
      <c r="AH526" s="40" t="n">
        <v>8</v>
      </c>
      <c r="AI526" s="40" t="n">
        <v>8</v>
      </c>
      <c r="AJ526" s="40" t="n">
        <v>8</v>
      </c>
      <c r="AK526" s="37" t="n"/>
      <c r="AL526" s="37" t="n"/>
      <c r="AM526" s="38">
        <f>COUNT(H526:AL526)</f>
        <v/>
      </c>
      <c r="AN526" s="37" t="n"/>
      <c r="AO526" s="37" t="n"/>
      <c r="AP526" s="37" t="n"/>
      <c r="AQ526" s="37" t="n"/>
      <c r="AR526" s="37" t="n"/>
      <c r="AS526" s="37" t="n"/>
      <c r="AT526" s="38">
        <f>SUM(H526:AL526)</f>
        <v/>
      </c>
      <c r="AU526" s="37" t="n"/>
      <c r="AV526" s="38">
        <f>SUM(I526,J526,O526,P526,Q526,W526,X526,AD526,AE526,AK526,AL526)</f>
        <v/>
      </c>
      <c r="AW526" s="37" t="n"/>
    </row>
    <row r="527" spans="1:49" ht="15.75" customHeight="1" s="55">
      <c r="A527" s="37" t="n">
        <v>521</v>
      </c>
      <c r="B527" s="37" t="s">
        <v>264</v>
      </c>
      <c r="C527" s="37" t="s">
        <v>175</v>
      </c>
      <c r="D527" s="37" t="s">
        <v>109</v>
      </c>
      <c r="E527" s="37" t="s">
        <v>65</v>
      </c>
      <c r="F527" s="37" t="s">
        <v>32</v>
      </c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  <c r="Z527" s="40" t="n">
        <v>0.07339</v>
      </c>
      <c r="AA527" s="37" t="n"/>
      <c r="AB527" s="37" t="n"/>
      <c r="AC527" s="37" t="n"/>
      <c r="AD527" s="37" t="n"/>
      <c r="AE527" s="37" t="n"/>
      <c r="AF527" s="37" t="n"/>
      <c r="AG527" s="37" t="n"/>
      <c r="AH527" s="37" t="n"/>
      <c r="AI527" s="37" t="n"/>
      <c r="AJ527" s="37" t="n"/>
      <c r="AK527" s="37" t="n"/>
      <c r="AL527" s="37" t="n"/>
      <c r="AM527" s="38">
        <f>COUNT(H527:AL527)</f>
        <v/>
      </c>
      <c r="AN527" s="37" t="n"/>
      <c r="AO527" s="37" t="n"/>
      <c r="AP527" s="37" t="n"/>
      <c r="AQ527" s="37" t="n"/>
      <c r="AR527" s="37" t="n"/>
      <c r="AS527" s="37" t="n"/>
      <c r="AT527" s="38">
        <f>SUM(H527:AL527)</f>
        <v/>
      </c>
      <c r="AU527" s="37" t="n"/>
      <c r="AV527" s="38">
        <f>SUM(I527,J527,O527,P527,Q527,W527,X527,AD527,AE527,AK527,AL527)</f>
        <v/>
      </c>
      <c r="AW527" s="37" t="n"/>
    </row>
    <row r="528" spans="1:49" ht="15.75" customHeight="1" s="55">
      <c r="A528" s="37" t="n">
        <v>522</v>
      </c>
      <c r="B528" s="37" t="s">
        <v>264</v>
      </c>
      <c r="C528" s="37" t="s">
        <v>175</v>
      </c>
      <c r="D528" s="37" t="s">
        <v>109</v>
      </c>
      <c r="E528" s="37" t="s">
        <v>105</v>
      </c>
      <c r="F528" s="37" t="s">
        <v>48</v>
      </c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  <c r="Z528" s="37" t="n"/>
      <c r="AA528" s="28" t="n">
        <v>1</v>
      </c>
      <c r="AB528" s="37" t="n"/>
      <c r="AC528" s="37" t="n"/>
      <c r="AD528" s="37" t="n"/>
      <c r="AE528" s="37" t="n"/>
      <c r="AF528" s="37" t="n"/>
      <c r="AG528" s="37" t="n"/>
      <c r="AH528" s="37" t="n"/>
      <c r="AI528" s="37" t="n"/>
      <c r="AJ528" s="37" t="n"/>
      <c r="AK528" s="37" t="n"/>
      <c r="AL528" s="37" t="n"/>
      <c r="AM528" s="37" t="n"/>
      <c r="AN528" s="38">
        <f>COUNT(H528:AL528)</f>
        <v/>
      </c>
      <c r="AO528" s="37" t="n"/>
      <c r="AP528" s="37" t="n"/>
      <c r="AQ528" s="37" t="n"/>
      <c r="AR528" s="37" t="n"/>
      <c r="AS528" s="37" t="n"/>
      <c r="AT528" s="37" t="n"/>
      <c r="AU528" s="38">
        <f>SUM(H528:AL528)</f>
        <v/>
      </c>
      <c r="AV528" s="37" t="n"/>
      <c r="AW528" s="38">
        <f>SUM(I528,J528,O528,P528,Q528,W528,X528,AD528,AE528,AK528,AL528)</f>
        <v/>
      </c>
    </row>
    <row r="529" spans="1:49">
      <c r="A529" s="39" t="n">
        <v>523</v>
      </c>
      <c r="B529" s="39" t="s">
        <v>264</v>
      </c>
      <c r="C529" s="39" t="s">
        <v>175</v>
      </c>
      <c r="D529" s="39" t="s">
        <v>109</v>
      </c>
      <c r="E529" s="39" t="s">
        <v>33</v>
      </c>
      <c r="F529" s="39" t="n"/>
      <c r="G529" s="39" t="n"/>
      <c r="H529" s="39" t="n">
        <v>8</v>
      </c>
      <c r="I529" s="39" t="n">
        <v>0</v>
      </c>
      <c r="J529" s="39" t="n">
        <v>0</v>
      </c>
      <c r="K529" s="39" t="n">
        <v>8</v>
      </c>
      <c r="L529" s="39" t="n">
        <v>8</v>
      </c>
      <c r="M529" s="39" t="n">
        <v>8</v>
      </c>
      <c r="N529" s="39" t="n">
        <v>7</v>
      </c>
      <c r="O529" s="39" t="n">
        <v>0</v>
      </c>
      <c r="P529" s="39" t="n">
        <v>0</v>
      </c>
      <c r="Q529" s="39" t="n">
        <v>0</v>
      </c>
      <c r="R529" s="39" t="n">
        <v>8</v>
      </c>
      <c r="S529" s="39" t="n">
        <v>8</v>
      </c>
      <c r="T529" s="39" t="n">
        <v>8</v>
      </c>
      <c r="U529" s="39" t="n">
        <v>8</v>
      </c>
      <c r="V529" s="39" t="n">
        <v>8</v>
      </c>
      <c r="W529" s="39" t="n">
        <v>0</v>
      </c>
      <c r="X529" s="39" t="n">
        <v>0</v>
      </c>
      <c r="Y529" s="39" t="n">
        <v>8</v>
      </c>
      <c r="Z529" s="39" t="n">
        <v>8</v>
      </c>
      <c r="AA529" s="39" t="n">
        <v>13</v>
      </c>
      <c r="AB529" s="39" t="n">
        <v>8</v>
      </c>
      <c r="AC529" s="39" t="n">
        <v>11</v>
      </c>
      <c r="AD529" s="39" t="n">
        <v>0</v>
      </c>
      <c r="AE529" s="39" t="n">
        <v>0</v>
      </c>
      <c r="AF529" s="39" t="n">
        <v>8</v>
      </c>
      <c r="AG529" s="39" t="n">
        <v>8</v>
      </c>
      <c r="AH529" s="39" t="n">
        <v>8</v>
      </c>
      <c r="AI529" s="39" t="n">
        <v>8</v>
      </c>
      <c r="AJ529" s="39" t="n">
        <v>8</v>
      </c>
      <c r="AK529" s="39" t="n">
        <v>0</v>
      </c>
      <c r="AL529" s="39" t="n">
        <v>0</v>
      </c>
      <c r="AM529" s="39">
        <f>COUNT(IF(SUM(H524,H526,H525)&gt;0,1,"FALSE"),IF(SUM(I525,I526,I524)&gt;0,1,"FALSE"),IF(SUM(J524,J525,J526)&gt;0,1,"FALSE"),IF(SUM(K525,K524,K526)&gt;0,1,"FALSE"),IF(SUM(L525,L524,L526)&gt;0,1,"FALSE"),IF(SUM(M525,M524,M526)&gt;0,1,"FALSE"),IF(SUM(N526,N524,N525)&gt;0,1,"FALSE"),IF(SUM(O526,O525,O524)&gt;0,1,"FALSE"),IF(SUM(P526,P525,P524)&gt;0,1,"FALSE"),IF(SUM(Q525,Q524,Q526)&gt;0,1,"FALSE"),IF(SUM(R525,R524,R526)&gt;0,1,"FALSE"),IF(SUM(S524,S526,S525)&gt;0,1,"FALSE"),IF(SUM(T526,T524,T525)&gt;0,1,"FALSE"),IF(SUM(U526,U525,U524)&gt;0,1,"FALSE"),IF(SUM(V524,V525,V526)&gt;0,1,"FALSE"),IF(SUM(W526,W525,W524)&gt;0,1,"FALSE"),IF(SUM(X526,X524,X525)&gt;0,1,"FALSE"),IF(SUM(Y524,Y525,Y526)&gt;0,1,"FALSE"),IF(SUM(Z525,Z524,Z527,Z526)&gt;0,1,"FALSE"),IF(SUM(AA524,AA526,AA525)&gt;0,1,"FALSE"),IF(SUM(AB525,AB524,AB526)&gt;0,1,"FALSE"),IF(SUM(AC526,AC525,AC524)&gt;0,1,"FALSE"),IF(SUM(AD526,AD524,AD525)&gt;0,1,"FALSE"),IF(SUM(AE526,AE525,AE524)&gt;0,1,"FALSE"),IF(SUM(AF525,AF524,AF526)&gt;0,1,"FALSE"),IF(SUM(AG525,AG524,AG526)&gt;0,1,"FALSE"),IF(SUM(AH524,AH526,AH525)&gt;0,1,"FALSE"),IF(SUM(AI526,AI524,AI525)&gt;0,1,"FALSE"),IF(SUM(AJ526,AJ525,AJ524)&gt;0,1,"FALSE"),IF(SUM(AK524,AK525,AK526)&gt;0,1,"FALSE"),IF(SUM(AL524,AL526,AL525)&gt;0,1,"FALSE"))</f>
        <v/>
      </c>
      <c r="AN529" s="39">
        <f>COUNT(IF(SUM(AA528)&gt;0,1,"FALSE"))</f>
        <v/>
      </c>
      <c r="AO529" s="39">
        <f>MAX(AO524:AO528)</f>
        <v/>
      </c>
      <c r="AP529" s="39">
        <f>MAX(AP524:AP528)</f>
        <v/>
      </c>
      <c r="AQ529" s="39">
        <f>MAX(AQ524:AQ528)</f>
        <v/>
      </c>
      <c r="AR529" s="39">
        <f>MAX(AR524:AR528)</f>
        <v/>
      </c>
      <c r="AS529" s="39">
        <f>SUM(AS524:AS528)</f>
        <v/>
      </c>
      <c r="AT529" s="39">
        <f>SUM(AT524:AT528)</f>
        <v/>
      </c>
      <c r="AU529" s="39">
        <f>SUM(AU524:AU528)</f>
        <v/>
      </c>
      <c r="AV529" s="39">
        <f>SUM(AV524:AV528)</f>
        <v/>
      </c>
      <c r="AW529" s="39">
        <f>SUM(AW524:AW528)</f>
        <v/>
      </c>
    </row>
    <row r="530" spans="1:49">
      <c r="A530" s="37" t="n">
        <v>524</v>
      </c>
      <c r="B530" s="37" t="s">
        <v>265</v>
      </c>
      <c r="C530" s="37" t="s">
        <v>175</v>
      </c>
      <c r="D530" s="37" t="s">
        <v>109</v>
      </c>
      <c r="E530" s="37" t="s">
        <v>43</v>
      </c>
      <c r="F530" s="37" t="s">
        <v>32</v>
      </c>
      <c r="G530" s="37" t="n"/>
      <c r="H530" s="37" t="n"/>
      <c r="I530" s="37" t="s">
        <v>7</v>
      </c>
      <c r="J530" s="37" t="s">
        <v>7</v>
      </c>
      <c r="K530" s="37" t="n"/>
      <c r="L530" s="37" t="n"/>
      <c r="M530" s="37" t="n"/>
      <c r="N530" s="37" t="n"/>
      <c r="O530" s="37" t="s">
        <v>7</v>
      </c>
      <c r="P530" s="37" t="s">
        <v>7</v>
      </c>
      <c r="Q530" s="37" t="s">
        <v>7</v>
      </c>
      <c r="R530" s="37" t="n"/>
      <c r="S530" s="37" t="n"/>
      <c r="T530" s="37" t="n"/>
      <c r="U530" s="37" t="n"/>
      <c r="V530" s="37" t="n"/>
      <c r="W530" s="37" t="s">
        <v>7</v>
      </c>
      <c r="X530" s="37" t="s">
        <v>7</v>
      </c>
      <c r="Y530" s="37" t="n"/>
      <c r="Z530" s="37" t="n"/>
      <c r="AA530" s="37" t="n"/>
      <c r="AB530" s="37" t="n"/>
      <c r="AC530" s="37" t="n"/>
      <c r="AD530" s="37" t="s">
        <v>7</v>
      </c>
      <c r="AE530" s="37" t="s">
        <v>7</v>
      </c>
      <c r="AF530" s="37" t="n"/>
      <c r="AG530" s="37" t="n"/>
      <c r="AH530" s="37" t="n"/>
      <c r="AI530" s="37" t="n"/>
      <c r="AJ530" s="37" t="n"/>
      <c r="AK530" s="37" t="s">
        <v>7</v>
      </c>
      <c r="AL530" s="37" t="s">
        <v>7</v>
      </c>
      <c r="AM530" s="38">
        <f>COUNT(H530:AL530)</f>
        <v/>
      </c>
      <c r="AN530" s="37" t="n"/>
      <c r="AO530" s="38">
        <f>COUNTIF(H530:AL530,"О")</f>
        <v/>
      </c>
      <c r="AP530" s="38">
        <f>COUNTIF(H530:AL530,"От")</f>
        <v/>
      </c>
      <c r="AQ530" s="38">
        <f>COUNTIF(H530:AL530,"Б")</f>
        <v/>
      </c>
      <c r="AR530" s="38">
        <f>COUNTIF(H530:AL530,"Н")</f>
        <v/>
      </c>
      <c r="AS530" s="37" t="n"/>
      <c r="AT530" s="38">
        <f>SUM(H530:AL530)</f>
        <v/>
      </c>
      <c r="AU530" s="37" t="n"/>
      <c r="AV530" s="38">
        <f>SUM(I530,J530,O530,P530,Q530,W530,X530,AD530,AE530,AK530,AL530)</f>
        <v/>
      </c>
      <c r="AW530" s="37" t="n"/>
    </row>
    <row r="531" spans="1:49">
      <c r="A531" s="37" t="n">
        <v>525</v>
      </c>
      <c r="B531" s="37" t="s">
        <v>265</v>
      </c>
      <c r="C531" s="37" t="s">
        <v>175</v>
      </c>
      <c r="D531" s="37" t="s">
        <v>109</v>
      </c>
      <c r="E531" s="37" t="s">
        <v>177</v>
      </c>
      <c r="F531" s="37" t="s">
        <v>32</v>
      </c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  <c r="Z531" s="37" t="n"/>
      <c r="AA531" s="37" t="n"/>
      <c r="AB531" s="37" t="n"/>
      <c r="AC531" s="37" t="n"/>
      <c r="AD531" s="37" t="n"/>
      <c r="AE531" s="37" t="n"/>
      <c r="AF531" s="37" t="n"/>
      <c r="AG531" s="37" t="n"/>
      <c r="AH531" s="37" t="n"/>
      <c r="AI531" s="37" t="n"/>
      <c r="AJ531" s="37" t="n"/>
      <c r="AK531" s="37" t="n"/>
      <c r="AL531" s="37" t="n"/>
      <c r="AM531" s="38">
        <f>COUNT(H531:AL531)</f>
        <v/>
      </c>
      <c r="AN531" s="37" t="n"/>
      <c r="AO531" s="37" t="n"/>
      <c r="AP531" s="37" t="n"/>
      <c r="AQ531" s="37" t="n"/>
      <c r="AR531" s="37" t="n"/>
      <c r="AS531" s="37" t="n"/>
      <c r="AT531" s="38">
        <f>SUM(H531:AL531)</f>
        <v/>
      </c>
      <c r="AU531" s="37" t="n"/>
      <c r="AV531" s="38">
        <f>SUM(I531,J531,O531,P531,Q531,W531,X531,AD531,AE531,AK531,AL531)</f>
        <v/>
      </c>
      <c r="AW531" s="37" t="n"/>
    </row>
    <row r="532" spans="1:49" ht="15.75" customHeight="1" s="55">
      <c r="A532" s="37" t="n">
        <v>526</v>
      </c>
      <c r="B532" s="37" t="s">
        <v>265</v>
      </c>
      <c r="C532" s="37" t="s">
        <v>175</v>
      </c>
      <c r="D532" s="37" t="s">
        <v>109</v>
      </c>
      <c r="E532" s="37" t="s">
        <v>105</v>
      </c>
      <c r="F532" s="37" t="s">
        <v>32</v>
      </c>
      <c r="G532" s="37" t="n"/>
      <c r="H532" s="40" t="n">
        <v>8</v>
      </c>
      <c r="I532" s="37" t="n"/>
      <c r="J532" s="37" t="n"/>
      <c r="K532" s="40" t="n">
        <v>8</v>
      </c>
      <c r="L532" s="40" t="n">
        <v>8</v>
      </c>
      <c r="M532" s="40" t="n">
        <v>8</v>
      </c>
      <c r="N532" s="40" t="n">
        <v>7</v>
      </c>
      <c r="O532" s="37" t="n"/>
      <c r="P532" s="37" t="n"/>
      <c r="Q532" s="37" t="n"/>
      <c r="R532" s="40" t="n">
        <v>8</v>
      </c>
      <c r="S532" s="40" t="n">
        <v>8</v>
      </c>
      <c r="T532" s="40" t="n">
        <v>8</v>
      </c>
      <c r="U532" s="40" t="n">
        <v>8</v>
      </c>
      <c r="V532" s="40" t="n">
        <v>8</v>
      </c>
      <c r="W532" s="37" t="n"/>
      <c r="X532" s="37" t="n"/>
      <c r="Y532" s="40" t="n">
        <v>8</v>
      </c>
      <c r="Z532" s="40" t="n">
        <v>8</v>
      </c>
      <c r="AA532" s="40" t="n">
        <v>8</v>
      </c>
      <c r="AB532" s="40" t="n">
        <v>8</v>
      </c>
      <c r="AC532" s="40" t="n">
        <v>8</v>
      </c>
      <c r="AD532" s="37" t="n"/>
      <c r="AE532" s="37" t="n"/>
      <c r="AF532" s="40" t="n">
        <v>8</v>
      </c>
      <c r="AG532" s="40" t="n">
        <v>8</v>
      </c>
      <c r="AH532" s="40" t="n">
        <v>8</v>
      </c>
      <c r="AI532" s="40" t="n">
        <v>8</v>
      </c>
      <c r="AJ532" s="40" t="n">
        <v>8</v>
      </c>
      <c r="AK532" s="37" t="n"/>
      <c r="AL532" s="37" t="n"/>
      <c r="AM532" s="38">
        <f>COUNT(H532:AL532)</f>
        <v/>
      </c>
      <c r="AN532" s="37" t="n"/>
      <c r="AO532" s="37" t="n"/>
      <c r="AP532" s="37" t="n"/>
      <c r="AQ532" s="37" t="n"/>
      <c r="AR532" s="37" t="n"/>
      <c r="AS532" s="37" t="n"/>
      <c r="AT532" s="38">
        <f>SUM(H532:AL532)</f>
        <v/>
      </c>
      <c r="AU532" s="37" t="n"/>
      <c r="AV532" s="38">
        <f>SUM(I532,J532,O532,P532,Q532,W532,X532,AD532,AE532,AK532,AL532)</f>
        <v/>
      </c>
      <c r="AW532" s="37" t="n"/>
    </row>
    <row r="533" spans="1:49">
      <c r="A533" s="39" t="n">
        <v>527</v>
      </c>
      <c r="B533" s="39" t="s">
        <v>265</v>
      </c>
      <c r="C533" s="39" t="s">
        <v>175</v>
      </c>
      <c r="D533" s="39" t="s">
        <v>109</v>
      </c>
      <c r="E533" s="39" t="s">
        <v>33</v>
      </c>
      <c r="F533" s="39" t="n"/>
      <c r="G533" s="39" t="n"/>
      <c r="H533" s="39" t="n">
        <v>8</v>
      </c>
      <c r="I533" s="39" t="n">
        <v>0</v>
      </c>
      <c r="J533" s="39" t="n">
        <v>0</v>
      </c>
      <c r="K533" s="39" t="n">
        <v>8</v>
      </c>
      <c r="L533" s="39" t="n">
        <v>8</v>
      </c>
      <c r="M533" s="39" t="n">
        <v>8</v>
      </c>
      <c r="N533" s="39" t="n">
        <v>7</v>
      </c>
      <c r="O533" s="39" t="n">
        <v>0</v>
      </c>
      <c r="P533" s="39" t="n">
        <v>0</v>
      </c>
      <c r="Q533" s="39" t="n">
        <v>0</v>
      </c>
      <c r="R533" s="39" t="n">
        <v>8</v>
      </c>
      <c r="S533" s="39" t="n">
        <v>8</v>
      </c>
      <c r="T533" s="39" t="n">
        <v>8</v>
      </c>
      <c r="U533" s="39" t="n">
        <v>8</v>
      </c>
      <c r="V533" s="39" t="n">
        <v>8</v>
      </c>
      <c r="W533" s="39" t="n">
        <v>0</v>
      </c>
      <c r="X533" s="39" t="n">
        <v>0</v>
      </c>
      <c r="Y533" s="39" t="n">
        <v>8</v>
      </c>
      <c r="Z533" s="39" t="n">
        <v>8</v>
      </c>
      <c r="AA533" s="39" t="n">
        <v>8</v>
      </c>
      <c r="AB533" s="39" t="n">
        <v>8</v>
      </c>
      <c r="AC533" s="39" t="n">
        <v>8</v>
      </c>
      <c r="AD533" s="39" t="n">
        <v>0</v>
      </c>
      <c r="AE533" s="39" t="n">
        <v>0</v>
      </c>
      <c r="AF533" s="39" t="n">
        <v>8</v>
      </c>
      <c r="AG533" s="39" t="n">
        <v>8</v>
      </c>
      <c r="AH533" s="39" t="n">
        <v>8</v>
      </c>
      <c r="AI533" s="39" t="n">
        <v>8</v>
      </c>
      <c r="AJ533" s="39" t="n">
        <v>8</v>
      </c>
      <c r="AK533" s="39" t="n">
        <v>0</v>
      </c>
      <c r="AL533" s="39" t="n">
        <v>0</v>
      </c>
      <c r="AM533" s="39">
        <f>COUNT(IF(SUM(H531,H532,H530)&gt;0,1,"FALSE"),IF(SUM(I530,I532,I531)&gt;0,1,"FALSE"),IF(SUM(J531,J530,J532)&gt;0,1,"FALSE"),IF(SUM(K532,K530,K531)&gt;0,1,"FALSE"),IF(SUM(L530,L532,L531)&gt;0,1,"FALSE"),IF(SUM(M532,M530,M531)&gt;0,1,"FALSE"),IF(SUM(N531,N530,N532)&gt;0,1,"FALSE"),IF(SUM(O531,O532,O530)&gt;0,1,"FALSE"),IF(SUM(P530,P532,P531)&gt;0,1,"FALSE"),IF(SUM(Q531,Q532,Q530)&gt;0,1,"FALSE"),IF(SUM(R530,R531,R532)&gt;0,1,"FALSE"),IF(SUM(S532,S531,S530)&gt;0,1,"FALSE"),IF(SUM(T530,T532,T531)&gt;0,1,"FALSE"),IF(SUM(U530,U532,U531)&gt;0,1,"FALSE"),IF(SUM(V530,V531,V532)&gt;0,1,"FALSE"),IF(SUM(W530,W531,W532)&gt;0,1,"FALSE"),IF(SUM(X531,X530,X532)&gt;0,1,"FALSE"),IF(SUM(Y532,Y531,Y530)&gt;0,1,"FALSE"),IF(SUM(Z532,Z531,Z530)&gt;0,1,"FALSE"),IF(SUM(AA530,AA531,AA532)&gt;0,1,"FALSE"),IF(SUM(AB532,AB530,AB531)&gt;0,1,"FALSE"),IF(SUM(AC532,AC530,AC531)&gt;0,1,"FALSE"),IF(SUM(AD531,AD532,AD530)&gt;0,1,"FALSE"),IF(SUM(AE532,AE530,AE531)&gt;0,1,"FALSE"),IF(SUM(AF530,AF531,AF532)&gt;0,1,"FALSE"),IF(SUM(AG530,AG532,AG531)&gt;0,1,"FALSE"),IF(SUM(AH531,AH532,AH530)&gt;0,1,"FALSE"),IF(SUM(AI530,AI532,AI531)&gt;0,1,"FALSE"),IF(SUM(AJ532,AJ531,AJ530)&gt;0,1,"FALSE"),IF(SUM(AK532,AK530,AK531)&gt;0,1,"FALSE"),IF(SUM(AL532,AL530,AL531)&gt;0,1,"FALSE"))</f>
        <v/>
      </c>
      <c r="AN533" s="39" t="n"/>
      <c r="AO533" s="39">
        <f>MAX(AO530:AO532)</f>
        <v/>
      </c>
      <c r="AP533" s="39">
        <f>MAX(AP530:AP532)</f>
        <v/>
      </c>
      <c r="AQ533" s="39">
        <f>MAX(AQ530:AQ532)</f>
        <v/>
      </c>
      <c r="AR533" s="39">
        <f>MAX(AR530:AR532)</f>
        <v/>
      </c>
      <c r="AS533" s="39">
        <f>SUM(AS530:AS532)</f>
        <v/>
      </c>
      <c r="AT533" s="39">
        <f>SUM(AT530:AT532)</f>
        <v/>
      </c>
      <c r="AU533" s="39">
        <f>SUM(AU530:AU532)</f>
        <v/>
      </c>
      <c r="AV533" s="39">
        <f>SUM(AV530:AV532)</f>
        <v/>
      </c>
      <c r="AW533" s="39">
        <f>SUM(AW530:AW532)</f>
        <v/>
      </c>
    </row>
    <row r="534" spans="1:49">
      <c r="A534" s="37" t="n">
        <v>528</v>
      </c>
      <c r="B534" s="37" t="s">
        <v>266</v>
      </c>
      <c r="C534" s="37" t="s">
        <v>41</v>
      </c>
      <c r="D534" s="37" t="s">
        <v>42</v>
      </c>
      <c r="E534" s="37" t="s">
        <v>43</v>
      </c>
      <c r="F534" s="37" t="s">
        <v>32</v>
      </c>
      <c r="G534" s="37" t="n"/>
      <c r="H534" s="37" t="n"/>
      <c r="I534" s="37" t="n"/>
      <c r="J534" s="37" t="n">
        <v>10</v>
      </c>
      <c r="K534" s="37" t="n">
        <v>10</v>
      </c>
      <c r="L534" s="37" t="n">
        <v>10</v>
      </c>
      <c r="M534" s="37" t="n"/>
      <c r="N534" s="37" t="n"/>
      <c r="O534" s="37" t="n"/>
      <c r="P534" s="37" t="n">
        <v>10</v>
      </c>
      <c r="Q534" s="37" t="n">
        <v>10</v>
      </c>
      <c r="R534" s="37" t="n">
        <v>7.4</v>
      </c>
      <c r="S534" s="37" t="n"/>
      <c r="T534" s="37" t="n"/>
      <c r="U534" s="37" t="n"/>
      <c r="V534" s="37" t="n">
        <v>10</v>
      </c>
      <c r="W534" s="37" t="n">
        <v>10</v>
      </c>
      <c r="X534" s="37" t="n">
        <v>10</v>
      </c>
      <c r="Y534" s="37" t="n"/>
      <c r="Z534" s="37" t="n"/>
      <c r="AA534" s="37" t="n"/>
      <c r="AB534" s="37" t="n">
        <v>10</v>
      </c>
      <c r="AC534" s="37" t="n">
        <v>6.76667</v>
      </c>
      <c r="AD534" s="37" t="n">
        <v>10</v>
      </c>
      <c r="AE534" s="37" t="n"/>
      <c r="AF534" s="37" t="n"/>
      <c r="AG534" s="37" t="n"/>
      <c r="AH534" s="37" t="n">
        <v>8.58333</v>
      </c>
      <c r="AI534" s="37" t="n">
        <v>10</v>
      </c>
      <c r="AJ534" s="37" t="n">
        <v>10</v>
      </c>
      <c r="AK534" s="37" t="n"/>
      <c r="AL534" s="37" t="n"/>
      <c r="AM534" s="38">
        <f>COUNT(H534:AL534)</f>
        <v/>
      </c>
      <c r="AN534" s="37" t="n"/>
      <c r="AO534" s="38">
        <f>COUNTIF(H534:AL534,"О")</f>
        <v/>
      </c>
      <c r="AP534" s="38">
        <f>COUNTIF(H534:AL534,"От")</f>
        <v/>
      </c>
      <c r="AQ534" s="38">
        <f>COUNTIF(H534:AL534,"Б")</f>
        <v/>
      </c>
      <c r="AR534" s="38">
        <f>COUNTIF(H534:AL534,"Н")</f>
        <v/>
      </c>
      <c r="AS534" s="37" t="n"/>
      <c r="AT534" s="38">
        <f>SUM(H534:AL534)</f>
        <v/>
      </c>
      <c r="AU534" s="37" t="n"/>
      <c r="AV534" s="38">
        <f>SUM(I534,J534,O534,P534,Q534,W534,X534,AD534,AE534,AK534,AL534)</f>
        <v/>
      </c>
      <c r="AW534" s="37" t="n"/>
    </row>
    <row r="535" spans="1:49">
      <c r="A535" s="37" t="n">
        <v>529</v>
      </c>
      <c r="B535" s="37" t="s">
        <v>266</v>
      </c>
      <c r="C535" s="37" t="s">
        <v>41</v>
      </c>
      <c r="D535" s="37" t="s">
        <v>42</v>
      </c>
      <c r="E535" s="37" t="s">
        <v>276</v>
      </c>
      <c r="F535" s="37" t="s">
        <v>32</v>
      </c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  <c r="Z535" s="37" t="n"/>
      <c r="AA535" s="37" t="n"/>
      <c r="AB535" s="37" t="n"/>
      <c r="AC535" s="37" t="n"/>
      <c r="AD535" s="37" t="n"/>
      <c r="AE535" s="37" t="n"/>
      <c r="AF535" s="37" t="n"/>
      <c r="AG535" s="37" t="n"/>
      <c r="AH535" s="37" t="n"/>
      <c r="AI535" s="37" t="n"/>
      <c r="AJ535" s="37" t="n"/>
      <c r="AK535" s="37" t="n"/>
      <c r="AL535" s="37" t="n"/>
      <c r="AM535" s="38">
        <f>COUNT(H535:AL535)</f>
        <v/>
      </c>
      <c r="AN535" s="37" t="n"/>
      <c r="AO535" s="37" t="n"/>
      <c r="AP535" s="37" t="n"/>
      <c r="AQ535" s="37" t="n"/>
      <c r="AR535" s="37" t="n"/>
      <c r="AS535" s="37" t="n"/>
      <c r="AT535" s="38">
        <f>SUM(H535:AL535)</f>
        <v/>
      </c>
      <c r="AU535" s="37" t="n"/>
      <c r="AV535" s="38">
        <f>SUM(I535,J535,O535,P535,Q535,W535,X535,AD535,AE535,AK535,AL535)</f>
        <v/>
      </c>
      <c r="AW535" s="37" t="n"/>
    </row>
    <row r="536" spans="1:49">
      <c r="A536" s="37" t="n">
        <v>530</v>
      </c>
      <c r="B536" s="37" t="s">
        <v>266</v>
      </c>
      <c r="C536" s="37" t="s">
        <v>41</v>
      </c>
      <c r="D536" s="37" t="s">
        <v>42</v>
      </c>
      <c r="E536" s="37" t="s">
        <v>277</v>
      </c>
      <c r="F536" s="37" t="s">
        <v>32</v>
      </c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  <c r="Z536" s="37" t="n"/>
      <c r="AA536" s="37" t="n"/>
      <c r="AB536" s="37" t="n"/>
      <c r="AC536" s="37" t="n"/>
      <c r="AD536" s="37" t="n"/>
      <c r="AE536" s="37" t="n"/>
      <c r="AF536" s="37" t="n"/>
      <c r="AG536" s="37" t="n"/>
      <c r="AH536" s="37" t="n"/>
      <c r="AI536" s="37" t="n"/>
      <c r="AJ536" s="37" t="n"/>
      <c r="AK536" s="37" t="n"/>
      <c r="AL536" s="37" t="n"/>
      <c r="AM536" s="38">
        <f>COUNT(H536:AL536)</f>
        <v/>
      </c>
      <c r="AN536" s="37" t="n"/>
      <c r="AO536" s="37" t="n"/>
      <c r="AP536" s="37" t="n"/>
      <c r="AQ536" s="37" t="n"/>
      <c r="AR536" s="37" t="n"/>
      <c r="AS536" s="37" t="n"/>
      <c r="AT536" s="38">
        <f>SUM(H536:AL536)</f>
        <v/>
      </c>
      <c r="AU536" s="37" t="n"/>
      <c r="AV536" s="38">
        <f>SUM(I536,J536,O536,P536,Q536,W536,X536,AD536,AE536,AK536,AL536)</f>
        <v/>
      </c>
      <c r="AW536" s="37" t="n"/>
    </row>
    <row r="537" spans="1:49" ht="15.75" customHeight="1" s="55">
      <c r="A537" s="37" t="n">
        <v>531</v>
      </c>
      <c r="B537" s="37" t="s">
        <v>266</v>
      </c>
      <c r="C537" s="37" t="s">
        <v>41</v>
      </c>
      <c r="D537" s="37" t="s">
        <v>42</v>
      </c>
      <c r="E537" s="37" t="s">
        <v>106</v>
      </c>
      <c r="F537" s="37" t="s">
        <v>32</v>
      </c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40" t="n">
        <v>2.6</v>
      </c>
      <c r="S537" s="37" t="n"/>
      <c r="T537" s="37" t="n"/>
      <c r="U537" s="37" t="n"/>
      <c r="V537" s="37" t="n"/>
      <c r="W537" s="37" t="n"/>
      <c r="X537" s="37" t="n"/>
      <c r="Y537" s="37" t="n"/>
      <c r="Z537" s="37" t="n"/>
      <c r="AA537" s="37" t="n"/>
      <c r="AB537" s="37" t="n"/>
      <c r="AC537" s="40" t="n">
        <v>3.23333</v>
      </c>
      <c r="AD537" s="37" t="n"/>
      <c r="AE537" s="37" t="n"/>
      <c r="AF537" s="37" t="n"/>
      <c r="AG537" s="37" t="n"/>
      <c r="AH537" s="37" t="n"/>
      <c r="AI537" s="37" t="n"/>
      <c r="AJ537" s="37" t="n"/>
      <c r="AK537" s="37" t="n"/>
      <c r="AL537" s="37" t="n"/>
      <c r="AM537" s="38">
        <f>COUNT(H537:AL537)</f>
        <v/>
      </c>
      <c r="AN537" s="37" t="n"/>
      <c r="AO537" s="37" t="n"/>
      <c r="AP537" s="37" t="n"/>
      <c r="AQ537" s="37" t="n"/>
      <c r="AR537" s="37" t="n"/>
      <c r="AS537" s="37" t="n"/>
      <c r="AT537" s="38">
        <f>SUM(H537:AL537)</f>
        <v/>
      </c>
      <c r="AU537" s="37" t="n"/>
      <c r="AV537" s="38">
        <f>SUM(I537,J537,O537,P537,Q537,W537,X537,AD537,AE537,AK537,AL537)</f>
        <v/>
      </c>
      <c r="AW537" s="37" t="n"/>
    </row>
    <row r="538" spans="1:49" ht="15.75" customHeight="1" s="55">
      <c r="A538" s="37" t="n">
        <v>532</v>
      </c>
      <c r="B538" s="37" t="s">
        <v>266</v>
      </c>
      <c r="C538" s="37" t="s">
        <v>41</v>
      </c>
      <c r="D538" s="37" t="s">
        <v>42</v>
      </c>
      <c r="E538" s="37" t="s">
        <v>243</v>
      </c>
      <c r="F538" s="37" t="s">
        <v>32</v>
      </c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  <c r="Z538" s="37" t="n"/>
      <c r="AA538" s="37" t="n"/>
      <c r="AB538" s="37" t="n"/>
      <c r="AC538" s="37" t="n"/>
      <c r="AD538" s="37" t="n"/>
      <c r="AE538" s="37" t="n"/>
      <c r="AF538" s="37" t="n"/>
      <c r="AG538" s="37" t="n"/>
      <c r="AH538" s="40" t="n">
        <v>1.41667</v>
      </c>
      <c r="AI538" s="37" t="n"/>
      <c r="AJ538" s="37" t="n"/>
      <c r="AK538" s="37" t="n"/>
      <c r="AL538" s="37" t="n"/>
      <c r="AM538" s="38">
        <f>COUNT(H538:AL538)</f>
        <v/>
      </c>
      <c r="AN538" s="37" t="n"/>
      <c r="AO538" s="37" t="n"/>
      <c r="AP538" s="37" t="n"/>
      <c r="AQ538" s="37" t="n"/>
      <c r="AR538" s="37" t="n"/>
      <c r="AS538" s="37" t="n"/>
      <c r="AT538" s="38">
        <f>SUM(H538:AL538)</f>
        <v/>
      </c>
      <c r="AU538" s="37" t="n"/>
      <c r="AV538" s="38">
        <f>SUM(I538,J538,O538,P538,Q538,W538,X538,AD538,AE538,AK538,AL538)</f>
        <v/>
      </c>
      <c r="AW538" s="37" t="n"/>
    </row>
    <row r="539" spans="1:49">
      <c r="A539" s="37" t="n">
        <v>533</v>
      </c>
      <c r="B539" s="37" t="s">
        <v>266</v>
      </c>
      <c r="C539" s="37" t="s">
        <v>41</v>
      </c>
      <c r="D539" s="37" t="s">
        <v>42</v>
      </c>
      <c r="E539" s="37" t="s">
        <v>275</v>
      </c>
      <c r="F539" s="37" t="s">
        <v>32</v>
      </c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  <c r="Z539" s="37" t="n"/>
      <c r="AA539" s="37" t="n"/>
      <c r="AB539" s="37" t="n"/>
      <c r="AC539" s="37" t="n"/>
      <c r="AD539" s="37" t="n"/>
      <c r="AE539" s="37" t="n"/>
      <c r="AF539" s="37" t="n"/>
      <c r="AG539" s="37" t="n"/>
      <c r="AH539" s="37" t="n"/>
      <c r="AI539" s="37" t="n"/>
      <c r="AJ539" s="37" t="n"/>
      <c r="AK539" s="37" t="n"/>
      <c r="AL539" s="37" t="n"/>
      <c r="AM539" s="38">
        <f>COUNT(H539:AL539)</f>
        <v/>
      </c>
      <c r="AN539" s="37" t="n"/>
      <c r="AO539" s="37" t="n"/>
      <c r="AP539" s="37" t="n"/>
      <c r="AQ539" s="37" t="n"/>
      <c r="AR539" s="37" t="n"/>
      <c r="AS539" s="37" t="n"/>
      <c r="AT539" s="38">
        <f>SUM(H539:AL539)</f>
        <v/>
      </c>
      <c r="AU539" s="37" t="n"/>
      <c r="AV539" s="38">
        <f>SUM(I539,J539,O539,P539,Q539,W539,X539,AD539,AE539,AK539,AL539)</f>
        <v/>
      </c>
      <c r="AW539" s="37" t="n"/>
    </row>
    <row r="540" spans="1:49">
      <c r="A540" s="37" t="n">
        <v>534</v>
      </c>
      <c r="B540" s="37" t="s">
        <v>266</v>
      </c>
      <c r="C540" s="37" t="s">
        <v>41</v>
      </c>
      <c r="D540" s="37" t="s">
        <v>42</v>
      </c>
      <c r="E540" s="37" t="s">
        <v>134</v>
      </c>
      <c r="F540" s="37" t="s">
        <v>32</v>
      </c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  <c r="Z540" s="37" t="n"/>
      <c r="AA540" s="37" t="n"/>
      <c r="AB540" s="37" t="n"/>
      <c r="AC540" s="37" t="n"/>
      <c r="AD540" s="37" t="n"/>
      <c r="AE540" s="37" t="n"/>
      <c r="AF540" s="37" t="n"/>
      <c r="AG540" s="37" t="n"/>
      <c r="AH540" s="37" t="n"/>
      <c r="AI540" s="37" t="n"/>
      <c r="AJ540" s="37" t="n"/>
      <c r="AK540" s="37" t="n"/>
      <c r="AL540" s="37" t="n"/>
      <c r="AM540" s="38">
        <f>COUNT(H540:AL540)</f>
        <v/>
      </c>
      <c r="AN540" s="37" t="n"/>
      <c r="AO540" s="37" t="n"/>
      <c r="AP540" s="37" t="n"/>
      <c r="AQ540" s="37" t="n"/>
      <c r="AR540" s="37" t="n"/>
      <c r="AS540" s="37" t="n"/>
      <c r="AT540" s="38">
        <f>SUM(H540:AL540)</f>
        <v/>
      </c>
      <c r="AU540" s="37" t="n"/>
      <c r="AV540" s="38">
        <f>SUM(I540,J540,O540,P540,Q540,W540,X540,AD540,AE540,AK540,AL540)</f>
        <v/>
      </c>
      <c r="AW540" s="37" t="n"/>
    </row>
    <row r="541" spans="1:49">
      <c r="A541" s="37" t="n">
        <v>535</v>
      </c>
      <c r="B541" s="37" t="s">
        <v>266</v>
      </c>
      <c r="C541" s="37" t="s">
        <v>41</v>
      </c>
      <c r="D541" s="37" t="s">
        <v>42</v>
      </c>
      <c r="E541" s="37" t="s">
        <v>273</v>
      </c>
      <c r="F541" s="37" t="s">
        <v>32</v>
      </c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  <c r="Z541" s="37" t="n"/>
      <c r="AA541" s="37" t="n"/>
      <c r="AB541" s="37" t="n"/>
      <c r="AC541" s="37" t="n"/>
      <c r="AD541" s="37" t="n"/>
      <c r="AE541" s="37" t="n"/>
      <c r="AF541" s="37" t="n"/>
      <c r="AG541" s="37" t="n"/>
      <c r="AH541" s="37" t="n"/>
      <c r="AI541" s="37" t="n"/>
      <c r="AJ541" s="37" t="n"/>
      <c r="AK541" s="37" t="n"/>
      <c r="AL541" s="37" t="n"/>
      <c r="AM541" s="38">
        <f>COUNT(H541:AL541)</f>
        <v/>
      </c>
      <c r="AN541" s="37" t="n"/>
      <c r="AO541" s="37" t="n"/>
      <c r="AP541" s="37" t="n"/>
      <c r="AQ541" s="37" t="n"/>
      <c r="AR541" s="37" t="n"/>
      <c r="AS541" s="37" t="n"/>
      <c r="AT541" s="38">
        <f>SUM(H541:AL541)</f>
        <v/>
      </c>
      <c r="AU541" s="37" t="n"/>
      <c r="AV541" s="38">
        <f>SUM(I541,J541,O541,P541,Q541,W541,X541,AD541,AE541,AK541,AL541)</f>
        <v/>
      </c>
      <c r="AW541" s="37" t="n"/>
    </row>
    <row r="542" spans="1:49">
      <c r="A542" s="37" t="n">
        <v>536</v>
      </c>
      <c r="B542" s="37" t="s">
        <v>266</v>
      </c>
      <c r="C542" s="37" t="s">
        <v>41</v>
      </c>
      <c r="D542" s="37" t="s">
        <v>42</v>
      </c>
      <c r="E542" s="37" t="s">
        <v>274</v>
      </c>
      <c r="F542" s="37" t="s">
        <v>32</v>
      </c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  <c r="Z542" s="37" t="n"/>
      <c r="AA542" s="37" t="n"/>
      <c r="AB542" s="37" t="n"/>
      <c r="AC542" s="37" t="n"/>
      <c r="AD542" s="37" t="n"/>
      <c r="AE542" s="37" t="n"/>
      <c r="AF542" s="37" t="n"/>
      <c r="AG542" s="37" t="n"/>
      <c r="AH542" s="37" t="n"/>
      <c r="AI542" s="37" t="n"/>
      <c r="AJ542" s="37" t="n"/>
      <c r="AK542" s="37" t="n"/>
      <c r="AL542" s="37" t="n"/>
      <c r="AM542" s="38">
        <f>COUNT(H542:AL542)</f>
        <v/>
      </c>
      <c r="AN542" s="37" t="n"/>
      <c r="AO542" s="37" t="n"/>
      <c r="AP542" s="37" t="n"/>
      <c r="AQ542" s="37" t="n"/>
      <c r="AR542" s="37" t="n"/>
      <c r="AS542" s="37" t="n"/>
      <c r="AT542" s="38">
        <f>SUM(H542:AL542)</f>
        <v/>
      </c>
      <c r="AU542" s="37" t="n"/>
      <c r="AV542" s="38">
        <f>SUM(I542,J542,O542,P542,Q542,W542,X542,AD542,AE542,AK542,AL542)</f>
        <v/>
      </c>
      <c r="AW542" s="37" t="n"/>
    </row>
    <row r="543" spans="1:49">
      <c r="A543" s="39" t="n">
        <v>537</v>
      </c>
      <c r="B543" s="39" t="s">
        <v>266</v>
      </c>
      <c r="C543" s="39" t="s">
        <v>41</v>
      </c>
      <c r="D543" s="39" t="s">
        <v>42</v>
      </c>
      <c r="E543" s="39" t="s">
        <v>33</v>
      </c>
      <c r="F543" s="39" t="n"/>
      <c r="G543" s="39" t="n"/>
      <c r="H543" s="39" t="n"/>
      <c r="I543" s="39" t="n"/>
      <c r="J543" s="39" t="n">
        <v>10</v>
      </c>
      <c r="K543" s="39" t="n">
        <v>10</v>
      </c>
      <c r="L543" s="39" t="n">
        <v>10</v>
      </c>
      <c r="M543" s="39" t="n"/>
      <c r="N543" s="39" t="n"/>
      <c r="O543" s="39" t="n"/>
      <c r="P543" s="39" t="n">
        <v>10</v>
      </c>
      <c r="Q543" s="39" t="n">
        <v>10</v>
      </c>
      <c r="R543" s="39" t="n">
        <v>10</v>
      </c>
      <c r="S543" s="39" t="n"/>
      <c r="T543" s="39" t="n"/>
      <c r="U543" s="39" t="n"/>
      <c r="V543" s="39" t="n">
        <v>10</v>
      </c>
      <c r="W543" s="39" t="n">
        <v>10</v>
      </c>
      <c r="X543" s="39" t="n">
        <v>10</v>
      </c>
      <c r="Y543" s="39" t="n"/>
      <c r="Z543" s="39" t="n"/>
      <c r="AA543" s="39" t="n"/>
      <c r="AB543" s="39" t="n">
        <v>10</v>
      </c>
      <c r="AC543" s="39" t="n">
        <v>10</v>
      </c>
      <c r="AD543" s="39" t="n">
        <v>10</v>
      </c>
      <c r="AE543" s="39" t="n"/>
      <c r="AF543" s="39" t="n"/>
      <c r="AG543" s="39" t="n"/>
      <c r="AH543" s="39" t="n">
        <v>10</v>
      </c>
      <c r="AI543" s="39" t="n">
        <v>10</v>
      </c>
      <c r="AJ543" s="39" t="n">
        <v>10</v>
      </c>
      <c r="AK543" s="39" t="n"/>
      <c r="AL543" s="39" t="n"/>
      <c r="AM543" s="39">
        <f>COUNT(IF(SUM(R538,R536,R537,R535,R539,R540,R534)&gt;0,1,"FALSE"),IF(SUM(V537,V539,V540,V536,V534,V538,V541,V535)&gt;0,1,"FALSE"),IF(SUM(W535,W539,W538,W534,W536,W537,W540)&gt;0,1,"FALSE"),IF(SUM(X535,X536,X539,X537,X534,X540,X538)&gt;0,1,"FALSE"),IF(SUM(AB534,AB538,AB536,AB540,AB539,AB535,AB542,AB537)&gt;0,1,"FALSE"),IF(SUM(AC535,AC539,AC542,AC538,AC534,AC536,AC540,AC537)&gt;0,1,"FALSE"),IF(SUM(AD534,AD539,AD536,AD540,AD538,AD537,AD535)&gt;0,1,"FALSE"),IF(SUM(AH540,AH539,AH537,AH536,AH534,AH535,AH538)&gt;0,1,"FALSE"),IF(SUM(AI536,AI537,AI540,AI534,AI538,AI535,AI539)&gt;0,1,"FALSE"),IF(SUM(AJ538,AJ534,AJ539,AJ535,AJ536,AJ540,AJ537)&gt;0,1,"FALSE"))</f>
        <v/>
      </c>
      <c r="AN543" s="39" t="n"/>
      <c r="AO543" s="39">
        <f>MAX(AO534:AO542)</f>
        <v/>
      </c>
      <c r="AP543" s="39">
        <f>MAX(AP534:AP542)</f>
        <v/>
      </c>
      <c r="AQ543" s="39">
        <f>MAX(AQ534:AQ542)</f>
        <v/>
      </c>
      <c r="AR543" s="39">
        <f>MAX(AR534:AR542)</f>
        <v/>
      </c>
      <c r="AS543" s="39">
        <f>SUM(AS534:AS542)</f>
        <v/>
      </c>
      <c r="AT543" s="39">
        <f>SUM(AT534:AT542)</f>
        <v/>
      </c>
      <c r="AU543" s="39">
        <f>SUM(AU534:AU542)</f>
        <v/>
      </c>
      <c r="AV543" s="39">
        <f>SUM(AV534:AV542)</f>
        <v/>
      </c>
      <c r="AW543" s="39">
        <f>SUM(AW534:AW542)</f>
        <v/>
      </c>
    </row>
    <row r="544" spans="1:49">
      <c r="A544" s="37" t="n">
        <v>538</v>
      </c>
      <c r="B544" s="37" t="s">
        <v>267</v>
      </c>
      <c r="C544" s="37" t="s">
        <v>74</v>
      </c>
      <c r="D544" s="37" t="s">
        <v>97</v>
      </c>
      <c r="E544" s="37" t="s">
        <v>31</v>
      </c>
      <c r="F544" s="37" t="s">
        <v>32</v>
      </c>
      <c r="G544" s="37" t="n"/>
      <c r="H544" s="37" t="n"/>
      <c r="I544" s="37" t="s">
        <v>7</v>
      </c>
      <c r="J544" s="37" t="s">
        <v>7</v>
      </c>
      <c r="K544" s="37" t="n">
        <v>8</v>
      </c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  <c r="Z544" s="37" t="n"/>
      <c r="AA544" s="37" t="n"/>
      <c r="AB544" s="37" t="n"/>
      <c r="AC544" s="37" t="n"/>
      <c r="AD544" s="37" t="n"/>
      <c r="AE544" s="37" t="n"/>
      <c r="AF544" s="37" t="n"/>
      <c r="AG544" s="37" t="n"/>
      <c r="AH544" s="37" t="n"/>
      <c r="AI544" s="37" t="n"/>
      <c r="AJ544" s="37" t="n"/>
      <c r="AK544" s="37" t="n"/>
      <c r="AL544" s="37" t="n"/>
      <c r="AM544" s="38">
        <f>COUNT(H544:AL544)</f>
        <v/>
      </c>
      <c r="AN544" s="37" t="n"/>
      <c r="AO544" s="38">
        <f>COUNTIF(H544:AL544,"О")</f>
        <v/>
      </c>
      <c r="AP544" s="38">
        <f>COUNTIF(H544:AL544,"От")</f>
        <v/>
      </c>
      <c r="AQ544" s="38">
        <f>COUNTIF(H544:AL544,"Б")</f>
        <v/>
      </c>
      <c r="AR544" s="38">
        <f>COUNTIF(H544:AL544,"Н")</f>
        <v/>
      </c>
      <c r="AS544" s="37" t="n"/>
      <c r="AT544" s="38">
        <f>SUM(H544:AL544)</f>
        <v/>
      </c>
      <c r="AU544" s="37" t="n"/>
      <c r="AV544" s="38">
        <f>SUM(I544,J544,O544,P544,Q544,W544,X544,AD544,AE544,AK544,AL544)</f>
        <v/>
      </c>
      <c r="AW544" s="37" t="n"/>
    </row>
    <row r="545" spans="1:49">
      <c r="A545" s="37" t="n">
        <v>539</v>
      </c>
      <c r="B545" s="37" t="s">
        <v>267</v>
      </c>
      <c r="C545" s="37" t="s">
        <v>74</v>
      </c>
      <c r="D545" s="37" t="s">
        <v>97</v>
      </c>
      <c r="E545" s="37" t="s">
        <v>90</v>
      </c>
      <c r="F545" s="37" t="s">
        <v>32</v>
      </c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  <c r="Z545" s="37" t="n"/>
      <c r="AA545" s="37" t="n"/>
      <c r="AB545" s="37" t="n"/>
      <c r="AC545" s="37" t="n"/>
      <c r="AD545" s="37" t="n"/>
      <c r="AE545" s="37" t="n"/>
      <c r="AF545" s="37" t="n"/>
      <c r="AG545" s="37" t="n"/>
      <c r="AH545" s="37" t="n"/>
      <c r="AI545" s="37" t="n"/>
      <c r="AJ545" s="37" t="n"/>
      <c r="AK545" s="37" t="n"/>
      <c r="AL545" s="37" t="n"/>
      <c r="AM545" s="38">
        <f>COUNT(H545:AL545)</f>
        <v/>
      </c>
      <c r="AN545" s="37" t="n"/>
      <c r="AO545" s="37" t="n"/>
      <c r="AP545" s="37" t="n"/>
      <c r="AQ545" s="37" t="n"/>
      <c r="AR545" s="37" t="n"/>
      <c r="AS545" s="37" t="n"/>
      <c r="AT545" s="38">
        <f>SUM(H545:AL545)</f>
        <v/>
      </c>
      <c r="AU545" s="37" t="n"/>
      <c r="AV545" s="38">
        <f>SUM(I545,J545,O545,P545,Q545,W545,X545,AD545,AE545,AK545,AL545)</f>
        <v/>
      </c>
      <c r="AW545" s="37" t="n"/>
    </row>
    <row r="546" spans="1:49">
      <c r="A546" s="37" t="n">
        <v>540</v>
      </c>
      <c r="B546" s="37" t="s">
        <v>267</v>
      </c>
      <c r="C546" s="37" t="s">
        <v>74</v>
      </c>
      <c r="D546" s="37" t="s">
        <v>97</v>
      </c>
      <c r="E546" s="37" t="s">
        <v>65</v>
      </c>
      <c r="F546" s="37" t="s">
        <v>32</v>
      </c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  <c r="Z546" s="37" t="n"/>
      <c r="AA546" s="37" t="n"/>
      <c r="AB546" s="37" t="n"/>
      <c r="AC546" s="37" t="n"/>
      <c r="AD546" s="37" t="n"/>
      <c r="AE546" s="37" t="n"/>
      <c r="AF546" s="37" t="n"/>
      <c r="AG546" s="37" t="n"/>
      <c r="AH546" s="37" t="n"/>
      <c r="AI546" s="37" t="n"/>
      <c r="AJ546" s="37" t="n"/>
      <c r="AK546" s="37" t="n"/>
      <c r="AL546" s="37" t="n"/>
      <c r="AM546" s="38">
        <f>COUNT(H546:AL546)</f>
        <v/>
      </c>
      <c r="AN546" s="37" t="n"/>
      <c r="AO546" s="37" t="n"/>
      <c r="AP546" s="37" t="n"/>
      <c r="AQ546" s="37" t="n"/>
      <c r="AR546" s="37" t="n"/>
      <c r="AS546" s="37" t="n"/>
      <c r="AT546" s="38">
        <f>SUM(H546:AL546)</f>
        <v/>
      </c>
      <c r="AU546" s="37" t="n"/>
      <c r="AV546" s="38">
        <f>SUM(I546,J546,O546,P546,Q546,W546,X546,AD546,AE546,AK546,AL546)</f>
        <v/>
      </c>
      <c r="AW546" s="37" t="n"/>
    </row>
    <row r="547" spans="1:49">
      <c r="A547" s="37" t="n">
        <v>541</v>
      </c>
      <c r="B547" s="37" t="s">
        <v>267</v>
      </c>
      <c r="C547" s="37" t="s">
        <v>74</v>
      </c>
      <c r="D547" s="37" t="s">
        <v>97</v>
      </c>
      <c r="E547" s="37" t="s">
        <v>86</v>
      </c>
      <c r="F547" s="37" t="s">
        <v>32</v>
      </c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  <c r="Z547" s="37" t="n"/>
      <c r="AA547" s="37" t="n"/>
      <c r="AB547" s="37" t="n"/>
      <c r="AC547" s="37" t="n"/>
      <c r="AD547" s="37" t="n"/>
      <c r="AE547" s="37" t="n"/>
      <c r="AF547" s="37" t="n"/>
      <c r="AG547" s="37" t="n"/>
      <c r="AH547" s="37" t="n"/>
      <c r="AI547" s="37" t="n"/>
      <c r="AJ547" s="37" t="n"/>
      <c r="AK547" s="37" t="n"/>
      <c r="AL547" s="37" t="n"/>
      <c r="AM547" s="38">
        <f>COUNT(H547:AL547)</f>
        <v/>
      </c>
      <c r="AN547" s="37" t="n"/>
      <c r="AO547" s="37" t="n"/>
      <c r="AP547" s="37" t="n"/>
      <c r="AQ547" s="37" t="n"/>
      <c r="AR547" s="37" t="n"/>
      <c r="AS547" s="37" t="n"/>
      <c r="AT547" s="38">
        <f>SUM(H547:AL547)</f>
        <v/>
      </c>
      <c r="AU547" s="37" t="n"/>
      <c r="AV547" s="38">
        <f>SUM(I547,J547,O547,P547,Q547,W547,X547,AD547,AE547,AK547,AL547)</f>
        <v/>
      </c>
      <c r="AW547" s="37" t="n"/>
    </row>
    <row r="548" spans="1:49">
      <c r="A548" s="37" t="n">
        <v>542</v>
      </c>
      <c r="B548" s="37" t="s">
        <v>267</v>
      </c>
      <c r="C548" s="37" t="s">
        <v>74</v>
      </c>
      <c r="D548" s="37" t="s">
        <v>97</v>
      </c>
      <c r="E548" s="37" t="s">
        <v>87</v>
      </c>
      <c r="F548" s="37" t="s">
        <v>32</v>
      </c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  <c r="Z548" s="37" t="n"/>
      <c r="AA548" s="37" t="n"/>
      <c r="AB548" s="37" t="n"/>
      <c r="AC548" s="37" t="n"/>
      <c r="AD548" s="37" t="n"/>
      <c r="AE548" s="37" t="n"/>
      <c r="AF548" s="37" t="n"/>
      <c r="AG548" s="37" t="n"/>
      <c r="AH548" s="37" t="n"/>
      <c r="AI548" s="37" t="n"/>
      <c r="AJ548" s="37" t="n"/>
      <c r="AK548" s="37" t="n"/>
      <c r="AL548" s="37" t="n"/>
      <c r="AM548" s="38">
        <f>COUNT(H548:AL548)</f>
        <v/>
      </c>
      <c r="AN548" s="37" t="n"/>
      <c r="AO548" s="37" t="n"/>
      <c r="AP548" s="37" t="n"/>
      <c r="AQ548" s="37" t="n"/>
      <c r="AR548" s="37" t="n"/>
      <c r="AS548" s="37" t="n"/>
      <c r="AT548" s="38">
        <f>SUM(H548:AL548)</f>
        <v/>
      </c>
      <c r="AU548" s="37" t="n"/>
      <c r="AV548" s="38">
        <f>SUM(I548,J548,O548,P548,Q548,W548,X548,AD548,AE548,AK548,AL548)</f>
        <v/>
      </c>
      <c r="AW548" s="37" t="n"/>
    </row>
    <row r="549" spans="1:49">
      <c r="A549" s="37" t="n">
        <v>543</v>
      </c>
      <c r="B549" s="37" t="s">
        <v>267</v>
      </c>
      <c r="C549" s="37" t="s">
        <v>74</v>
      </c>
      <c r="D549" s="37" t="s">
        <v>97</v>
      </c>
      <c r="E549" s="37" t="s">
        <v>83</v>
      </c>
      <c r="F549" s="37" t="s">
        <v>32</v>
      </c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  <c r="Z549" s="37" t="n"/>
      <c r="AA549" s="37" t="n"/>
      <c r="AB549" s="37" t="n"/>
      <c r="AC549" s="37" t="n"/>
      <c r="AD549" s="37" t="n"/>
      <c r="AE549" s="37" t="n"/>
      <c r="AF549" s="37" t="n"/>
      <c r="AG549" s="37" t="n"/>
      <c r="AH549" s="37" t="n"/>
      <c r="AI549" s="37" t="n"/>
      <c r="AJ549" s="37" t="n"/>
      <c r="AK549" s="37" t="n"/>
      <c r="AL549" s="37" t="n"/>
      <c r="AM549" s="38">
        <f>COUNT(H549:AL549)</f>
        <v/>
      </c>
      <c r="AN549" s="37" t="n"/>
      <c r="AO549" s="37" t="n"/>
      <c r="AP549" s="37" t="n"/>
      <c r="AQ549" s="37" t="n"/>
      <c r="AR549" s="37" t="n"/>
      <c r="AS549" s="37" t="n"/>
      <c r="AT549" s="38">
        <f>SUM(H549:AL549)</f>
        <v/>
      </c>
      <c r="AU549" s="37" t="n"/>
      <c r="AV549" s="38">
        <f>SUM(I549,J549,O549,P549,Q549,W549,X549,AD549,AE549,AK549,AL549)</f>
        <v/>
      </c>
      <c r="AW549" s="37" t="n"/>
    </row>
    <row r="550" spans="1:49">
      <c r="A550" s="37" t="n">
        <v>544</v>
      </c>
      <c r="B550" s="37" t="s">
        <v>267</v>
      </c>
      <c r="C550" s="37" t="s">
        <v>74</v>
      </c>
      <c r="D550" s="37" t="s">
        <v>97</v>
      </c>
      <c r="E550" s="37" t="s">
        <v>79</v>
      </c>
      <c r="F550" s="37" t="s">
        <v>32</v>
      </c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  <c r="Z550" s="37" t="n"/>
      <c r="AA550" s="37" t="n"/>
      <c r="AB550" s="37" t="n"/>
      <c r="AC550" s="37" t="n"/>
      <c r="AD550" s="37" t="n"/>
      <c r="AE550" s="37" t="n"/>
      <c r="AF550" s="37" t="n"/>
      <c r="AG550" s="37" t="n"/>
      <c r="AH550" s="37" t="n"/>
      <c r="AI550" s="37" t="n"/>
      <c r="AJ550" s="37" t="n"/>
      <c r="AK550" s="37" t="n"/>
      <c r="AL550" s="37" t="n"/>
      <c r="AM550" s="38">
        <f>COUNT(H550:AL550)</f>
        <v/>
      </c>
      <c r="AN550" s="37" t="n"/>
      <c r="AO550" s="37" t="n"/>
      <c r="AP550" s="37" t="n"/>
      <c r="AQ550" s="37" t="n"/>
      <c r="AR550" s="37" t="n"/>
      <c r="AS550" s="37" t="n"/>
      <c r="AT550" s="38">
        <f>SUM(H550:AL550)</f>
        <v/>
      </c>
      <c r="AU550" s="37" t="n"/>
      <c r="AV550" s="38">
        <f>SUM(I550,J550,O550,P550,Q550,W550,X550,AD550,AE550,AK550,AL550)</f>
        <v/>
      </c>
      <c r="AW550" s="37" t="n"/>
    </row>
    <row r="551" spans="1:49">
      <c r="A551" s="37" t="n">
        <v>545</v>
      </c>
      <c r="B551" s="37" t="s">
        <v>267</v>
      </c>
      <c r="C551" s="37" t="s">
        <v>74</v>
      </c>
      <c r="D551" s="37" t="s">
        <v>97</v>
      </c>
      <c r="E551" s="37" t="s">
        <v>76</v>
      </c>
      <c r="F551" s="37" t="s">
        <v>32</v>
      </c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  <c r="Z551" s="37" t="n"/>
      <c r="AA551" s="37" t="n"/>
      <c r="AB551" s="37" t="n"/>
      <c r="AC551" s="37" t="n"/>
      <c r="AD551" s="37" t="n"/>
      <c r="AE551" s="37" t="n"/>
      <c r="AF551" s="37" t="n"/>
      <c r="AG551" s="37" t="n"/>
      <c r="AH551" s="37" t="n"/>
      <c r="AI551" s="37" t="n"/>
      <c r="AJ551" s="37" t="n"/>
      <c r="AK551" s="37" t="n"/>
      <c r="AL551" s="37" t="n"/>
      <c r="AM551" s="38">
        <f>COUNT(H551:AL551)</f>
        <v/>
      </c>
      <c r="AN551" s="37" t="n"/>
      <c r="AO551" s="37" t="n"/>
      <c r="AP551" s="37" t="n"/>
      <c r="AQ551" s="37" t="n"/>
      <c r="AR551" s="37" t="n"/>
      <c r="AS551" s="37" t="n"/>
      <c r="AT551" s="38">
        <f>SUM(H551:AL551)</f>
        <v/>
      </c>
      <c r="AU551" s="37" t="n"/>
      <c r="AV551" s="38">
        <f>SUM(I551,J551,O551,P551,Q551,W551,X551,AD551,AE551,AK551,AL551)</f>
        <v/>
      </c>
      <c r="AW551" s="37" t="n"/>
    </row>
    <row r="552" spans="1:49">
      <c r="A552" s="37" t="n">
        <v>546</v>
      </c>
      <c r="B552" s="37" t="s">
        <v>267</v>
      </c>
      <c r="C552" s="37" t="s">
        <v>74</v>
      </c>
      <c r="D552" s="37" t="s">
        <v>97</v>
      </c>
      <c r="E552" s="37" t="s">
        <v>88</v>
      </c>
      <c r="F552" s="37" t="s">
        <v>32</v>
      </c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  <c r="Z552" s="37" t="n"/>
      <c r="AA552" s="37" t="n"/>
      <c r="AB552" s="37" t="n"/>
      <c r="AC552" s="37" t="n"/>
      <c r="AD552" s="37" t="n"/>
      <c r="AE552" s="37" t="n"/>
      <c r="AF552" s="37" t="n"/>
      <c r="AG552" s="37" t="n"/>
      <c r="AH552" s="37" t="n"/>
      <c r="AI552" s="37" t="n"/>
      <c r="AJ552" s="37" t="n"/>
      <c r="AK552" s="37" t="n"/>
      <c r="AL552" s="37" t="n"/>
      <c r="AM552" s="38">
        <f>COUNT(H552:AL552)</f>
        <v/>
      </c>
      <c r="AN552" s="37" t="n"/>
      <c r="AO552" s="37" t="n"/>
      <c r="AP552" s="37" t="n"/>
      <c r="AQ552" s="37" t="n"/>
      <c r="AR552" s="37" t="n"/>
      <c r="AS552" s="37" t="n"/>
      <c r="AT552" s="38">
        <f>SUM(H552:AL552)</f>
        <v/>
      </c>
      <c r="AU552" s="37" t="n"/>
      <c r="AV552" s="38">
        <f>SUM(I552,J552,O552,P552,Q552,W552,X552,AD552,AE552,AK552,AL552)</f>
        <v/>
      </c>
      <c r="AW552" s="37" t="n"/>
    </row>
    <row r="553" spans="1:49">
      <c r="A553" s="37" t="n">
        <v>547</v>
      </c>
      <c r="B553" s="37" t="s">
        <v>267</v>
      </c>
      <c r="C553" s="37" t="s">
        <v>74</v>
      </c>
      <c r="D553" s="37" t="s">
        <v>97</v>
      </c>
      <c r="E553" s="37" t="s">
        <v>56</v>
      </c>
      <c r="F553" s="37" t="s">
        <v>32</v>
      </c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  <c r="Z553" s="37" t="n"/>
      <c r="AA553" s="37" t="n"/>
      <c r="AB553" s="37" t="n"/>
      <c r="AC553" s="37" t="n"/>
      <c r="AD553" s="37" t="n"/>
      <c r="AE553" s="37" t="n"/>
      <c r="AF553" s="37" t="n"/>
      <c r="AG553" s="37" t="n"/>
      <c r="AH553" s="37" t="n"/>
      <c r="AI553" s="37" t="n"/>
      <c r="AJ553" s="37" t="n"/>
      <c r="AK553" s="37" t="n"/>
      <c r="AL553" s="37" t="n"/>
      <c r="AM553" s="38">
        <f>COUNT(H553:AL553)</f>
        <v/>
      </c>
      <c r="AN553" s="37" t="n"/>
      <c r="AO553" s="37" t="n"/>
      <c r="AP553" s="37" t="n"/>
      <c r="AQ553" s="37" t="n"/>
      <c r="AR553" s="37" t="n"/>
      <c r="AS553" s="37" t="n"/>
      <c r="AT553" s="38">
        <f>SUM(H553:AL553)</f>
        <v/>
      </c>
      <c r="AU553" s="37" t="n"/>
      <c r="AV553" s="38">
        <f>SUM(I553,J553,O553,P553,Q553,W553,X553,AD553,AE553,AK553,AL553)</f>
        <v/>
      </c>
      <c r="AW553" s="37" t="n"/>
    </row>
    <row r="554" spans="1:49">
      <c r="A554" s="37" t="n">
        <v>548</v>
      </c>
      <c r="B554" s="37" t="s">
        <v>267</v>
      </c>
      <c r="C554" s="37" t="s">
        <v>74</v>
      </c>
      <c r="D554" s="37" t="s">
        <v>97</v>
      </c>
      <c r="E554" s="37" t="s">
        <v>61</v>
      </c>
      <c r="F554" s="37" t="s">
        <v>32</v>
      </c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  <c r="Z554" s="37" t="n"/>
      <c r="AA554" s="37" t="n"/>
      <c r="AB554" s="37" t="n"/>
      <c r="AC554" s="37" t="n"/>
      <c r="AD554" s="37" t="n"/>
      <c r="AE554" s="37" t="n"/>
      <c r="AF554" s="37" t="n"/>
      <c r="AG554" s="37" t="n"/>
      <c r="AH554" s="37" t="n"/>
      <c r="AI554" s="37" t="n"/>
      <c r="AJ554" s="37" t="n"/>
      <c r="AK554" s="37" t="n"/>
      <c r="AL554" s="37" t="n"/>
      <c r="AM554" s="38">
        <f>COUNT(H554:AL554)</f>
        <v/>
      </c>
      <c r="AN554" s="37" t="n"/>
      <c r="AO554" s="37" t="n"/>
      <c r="AP554" s="37" t="n"/>
      <c r="AQ554" s="37" t="n"/>
      <c r="AR554" s="37" t="n"/>
      <c r="AS554" s="37" t="n"/>
      <c r="AT554" s="38">
        <f>SUM(H554:AL554)</f>
        <v/>
      </c>
      <c r="AU554" s="37" t="n"/>
      <c r="AV554" s="38">
        <f>SUM(I554,J554,O554,P554,Q554,W554,X554,AD554,AE554,AK554,AL554)</f>
        <v/>
      </c>
      <c r="AW554" s="37" t="n"/>
    </row>
    <row r="555" spans="1:49" ht="15.75" customHeight="1" s="55">
      <c r="A555" s="37" t="n">
        <v>549</v>
      </c>
      <c r="B555" s="37" t="s">
        <v>267</v>
      </c>
      <c r="C555" s="37" t="s">
        <v>74</v>
      </c>
      <c r="D555" s="37" t="s">
        <v>97</v>
      </c>
      <c r="E555" s="37" t="s">
        <v>158</v>
      </c>
      <c r="F555" s="37" t="s">
        <v>32</v>
      </c>
      <c r="G555" s="37" t="s">
        <v>49</v>
      </c>
      <c r="H555" s="40" t="n">
        <v>8</v>
      </c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  <c r="Z555" s="37" t="n"/>
      <c r="AA555" s="37" t="n"/>
      <c r="AB555" s="37" t="n"/>
      <c r="AC555" s="37" t="n"/>
      <c r="AD555" s="37" t="n"/>
      <c r="AE555" s="37" t="n"/>
      <c r="AF555" s="37" t="n"/>
      <c r="AG555" s="37" t="n"/>
      <c r="AH555" s="37" t="n"/>
      <c r="AI555" s="37" t="n"/>
      <c r="AJ555" s="37" t="n"/>
      <c r="AK555" s="37" t="n"/>
      <c r="AL555" s="37" t="n"/>
      <c r="AM555" s="38">
        <f>SUM(H555:AL555)/8</f>
        <v/>
      </c>
      <c r="AN555" s="37" t="n"/>
      <c r="AO555" s="37" t="n"/>
      <c r="AP555" s="37" t="n"/>
      <c r="AQ555" s="37" t="n"/>
      <c r="AR555" s="37" t="n"/>
      <c r="AS555" s="38">
        <f>COUNTIF(H555:AL555,"В")+SUM(H555:AL555)/8</f>
        <v/>
      </c>
      <c r="AT555" s="38">
        <f>SUM(H555:AL555)</f>
        <v/>
      </c>
      <c r="AU555" s="37" t="n"/>
      <c r="AV555" s="37" t="n"/>
      <c r="AW555" s="37" t="n"/>
    </row>
    <row r="556" spans="1:49" ht="15.75" customHeight="1" s="55">
      <c r="A556" s="37" t="n">
        <v>550</v>
      </c>
      <c r="B556" s="37" t="s">
        <v>267</v>
      </c>
      <c r="C556" s="37" t="s">
        <v>74</v>
      </c>
      <c r="D556" s="37" t="s">
        <v>97</v>
      </c>
      <c r="E556" s="37" t="s">
        <v>86</v>
      </c>
      <c r="F556" s="37" t="s">
        <v>32</v>
      </c>
      <c r="G556" s="37" t="s">
        <v>49</v>
      </c>
      <c r="H556" s="37" t="n"/>
      <c r="I556" s="37" t="n"/>
      <c r="J556" s="37" t="n"/>
      <c r="K556" s="37" t="n"/>
      <c r="L556" s="40" t="n">
        <v>8</v>
      </c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  <c r="Z556" s="37" t="n"/>
      <c r="AA556" s="37" t="n"/>
      <c r="AB556" s="37" t="n"/>
      <c r="AC556" s="37" t="n"/>
      <c r="AD556" s="37" t="n"/>
      <c r="AE556" s="37" t="n"/>
      <c r="AF556" s="37" t="n"/>
      <c r="AG556" s="37" t="n"/>
      <c r="AH556" s="37" t="n"/>
      <c r="AI556" s="37" t="n"/>
      <c r="AJ556" s="37" t="n"/>
      <c r="AK556" s="37" t="n"/>
      <c r="AL556" s="37" t="n"/>
      <c r="AM556" s="38">
        <f>SUM(H556:AL556)/8</f>
        <v/>
      </c>
      <c r="AN556" s="37" t="n"/>
      <c r="AO556" s="37" t="n"/>
      <c r="AP556" s="37" t="n"/>
      <c r="AQ556" s="37" t="n"/>
      <c r="AR556" s="37" t="n"/>
      <c r="AS556" s="38">
        <f>COUNTIF(H556:AL556,"В")+SUM(H556:AL556)/8</f>
        <v/>
      </c>
      <c r="AT556" s="38">
        <f>SUM(H556:AL556)</f>
        <v/>
      </c>
      <c r="AU556" s="37" t="n"/>
      <c r="AV556" s="37" t="n"/>
      <c r="AW556" s="37" t="n"/>
    </row>
    <row r="557" spans="1:49">
      <c r="A557" s="39" t="n">
        <v>551</v>
      </c>
      <c r="B557" s="39" t="s">
        <v>267</v>
      </c>
      <c r="C557" s="39" t="s">
        <v>74</v>
      </c>
      <c r="D557" s="39" t="s">
        <v>97</v>
      </c>
      <c r="E557" s="39" t="s">
        <v>33</v>
      </c>
      <c r="F557" s="39" t="n"/>
      <c r="G557" s="39" t="n"/>
      <c r="H557" s="39" t="n">
        <v>8</v>
      </c>
      <c r="I557" s="39" t="n">
        <v>0</v>
      </c>
      <c r="J557" s="39" t="n">
        <v>0</v>
      </c>
      <c r="K557" s="39" t="n">
        <v>8</v>
      </c>
      <c r="L557" s="39" t="n">
        <v>8</v>
      </c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  <c r="AB557" s="39" t="n"/>
      <c r="AC557" s="39" t="n"/>
      <c r="AD557" s="39" t="n"/>
      <c r="AE557" s="39" t="n"/>
      <c r="AF557" s="39" t="n"/>
      <c r="AG557" s="39" t="n"/>
      <c r="AH557" s="39" t="n"/>
      <c r="AI557" s="39" t="n"/>
      <c r="AJ557" s="39" t="n"/>
      <c r="AK557" s="39" t="n"/>
      <c r="AL557" s="39" t="n"/>
      <c r="AM557" s="39">
        <f>COUNT(IF(SUM(I544,I546,I548,I554,I545,I550,I547,I552,I553,I549,I551)&gt;0,1,"FALSE"),IF(SUM(J552,J549,J548,J547,J551,J544,J554,J546,J545,J553,J550)&gt;0,1,"FALSE"),IF(SUM(K553,K547,K545,K552,K551,K549,K548,K550,K546,K554,K544)&gt;0,1,"FALSE"),IF(SUM(H555)&gt;0,1,"FALSE"),IF(SUM(L556)&gt;0,1,"FALSE"))</f>
        <v/>
      </c>
      <c r="AN557" s="39" t="n"/>
      <c r="AO557" s="39">
        <f>MAX(AO544:AO556)</f>
        <v/>
      </c>
      <c r="AP557" s="39">
        <f>MAX(AP544:AP556)</f>
        <v/>
      </c>
      <c r="AQ557" s="39">
        <f>MAX(AQ544:AQ556)</f>
        <v/>
      </c>
      <c r="AR557" s="39">
        <f>MAX(AR544:AR556)</f>
        <v/>
      </c>
      <c r="AS557" s="39">
        <f>SUM(AS544:AS556)</f>
        <v/>
      </c>
      <c r="AT557" s="39">
        <f>SUM(AT544:AT556)</f>
        <v/>
      </c>
      <c r="AU557" s="39">
        <f>SUM(AU544:AU556)</f>
        <v/>
      </c>
      <c r="AV557" s="39">
        <f>SUM(AV544:AV556)</f>
        <v/>
      </c>
      <c r="AW557" s="39">
        <f>SUM(AW544:AW556)</f>
        <v/>
      </c>
    </row>
    <row r="558" spans="1:49">
      <c r="A558" s="37" t="n">
        <v>552</v>
      </c>
      <c r="B558" s="37" t="s">
        <v>268</v>
      </c>
      <c r="C558" s="37" t="s">
        <v>41</v>
      </c>
      <c r="D558" s="37" t="s">
        <v>42</v>
      </c>
      <c r="E558" s="37" t="s">
        <v>43</v>
      </c>
      <c r="F558" s="37" t="s">
        <v>32</v>
      </c>
      <c r="G558" s="37" t="n"/>
      <c r="H558" s="37" t="n">
        <v>10</v>
      </c>
      <c r="I558" s="37" t="n">
        <v>10</v>
      </c>
      <c r="J558" s="37" t="n"/>
      <c r="K558" s="37" t="n"/>
      <c r="L558" s="37" t="n"/>
      <c r="M558" s="37" t="n">
        <v>10</v>
      </c>
      <c r="N558" s="37" t="n">
        <v>10</v>
      </c>
      <c r="O558" s="37" t="n">
        <v>10</v>
      </c>
      <c r="P558" s="37" t="n"/>
      <c r="Q558" s="37" t="n"/>
      <c r="R558" s="37" t="n"/>
      <c r="S558" s="37" t="n">
        <v>10</v>
      </c>
      <c r="T558" s="37" t="n">
        <v>10</v>
      </c>
      <c r="U558" s="37" t="n">
        <v>10</v>
      </c>
      <c r="V558" s="37" t="n"/>
      <c r="W558" s="37" t="n"/>
      <c r="X558" s="37" t="n"/>
      <c r="Y558" s="37" t="n">
        <v>9.050000000000001</v>
      </c>
      <c r="Z558" s="37" t="n">
        <v>9.466670000000001</v>
      </c>
      <c r="AA558" s="37" t="n">
        <v>4.3</v>
      </c>
      <c r="AB558" s="37" t="n"/>
      <c r="AC558" s="37" t="n"/>
      <c r="AD558" s="37" t="n"/>
      <c r="AE558" s="37" t="n">
        <v>10</v>
      </c>
      <c r="AF558" s="37" t="n">
        <v>8.85</v>
      </c>
      <c r="AG558" s="37" t="n">
        <v>9.800000000000001</v>
      </c>
      <c r="AH558" s="37" t="n"/>
      <c r="AI558" s="37" t="n"/>
      <c r="AJ558" s="37" t="n"/>
      <c r="AK558" s="37" t="n">
        <v>10</v>
      </c>
      <c r="AL558" s="37" t="n">
        <v>6.46667</v>
      </c>
      <c r="AM558" s="38">
        <f>COUNT(H558:AL558)</f>
        <v/>
      </c>
      <c r="AN558" s="37" t="n"/>
      <c r="AO558" s="38">
        <f>COUNTIF(H558:AL558,"О")</f>
        <v/>
      </c>
      <c r="AP558" s="38">
        <f>COUNTIF(H558:AL558,"От")</f>
        <v/>
      </c>
      <c r="AQ558" s="38">
        <f>COUNTIF(H558:AL558,"Б")</f>
        <v/>
      </c>
      <c r="AR558" s="38">
        <f>COUNTIF(H558:AL558,"Н")</f>
        <v/>
      </c>
      <c r="AS558" s="37" t="n"/>
      <c r="AT558" s="38">
        <f>SUM(H558:AL558)</f>
        <v/>
      </c>
      <c r="AU558" s="37" t="n"/>
      <c r="AV558" s="38">
        <f>SUM(I558,J558,O558,P558,Q558,W558,X558,AD558,AE558,AK558,AL558)</f>
        <v/>
      </c>
      <c r="AW558" s="37" t="n"/>
    </row>
    <row r="559" spans="1:49">
      <c r="A559" s="37" t="n">
        <v>553</v>
      </c>
      <c r="B559" s="37" t="s">
        <v>268</v>
      </c>
      <c r="C559" s="37" t="s">
        <v>41</v>
      </c>
      <c r="D559" s="37" t="s">
        <v>42</v>
      </c>
      <c r="E559" s="37" t="s">
        <v>276</v>
      </c>
      <c r="F559" s="37" t="s">
        <v>32</v>
      </c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  <c r="Z559" s="37" t="n"/>
      <c r="AA559" s="37" t="n"/>
      <c r="AB559" s="37" t="n"/>
      <c r="AC559" s="37" t="n"/>
      <c r="AD559" s="37" t="n"/>
      <c r="AE559" s="37" t="n"/>
      <c r="AF559" s="37" t="n"/>
      <c r="AG559" s="37" t="n"/>
      <c r="AH559" s="37" t="n"/>
      <c r="AI559" s="37" t="n"/>
      <c r="AJ559" s="37" t="n"/>
      <c r="AK559" s="37" t="n"/>
      <c r="AL559" s="37" t="n"/>
      <c r="AM559" s="38">
        <f>COUNT(H559:AL559)</f>
        <v/>
      </c>
      <c r="AN559" s="37" t="n"/>
      <c r="AO559" s="37" t="n"/>
      <c r="AP559" s="37" t="n"/>
      <c r="AQ559" s="37" t="n"/>
      <c r="AR559" s="37" t="n"/>
      <c r="AS559" s="37" t="n"/>
      <c r="AT559" s="38">
        <f>SUM(H559:AL559)</f>
        <v/>
      </c>
      <c r="AU559" s="37" t="n"/>
      <c r="AV559" s="38">
        <f>SUM(I559,J559,O559,P559,Q559,W559,X559,AD559,AE559,AK559,AL559)</f>
        <v/>
      </c>
      <c r="AW559" s="37" t="n"/>
    </row>
    <row r="560" spans="1:49">
      <c r="A560" s="37" t="n">
        <v>554</v>
      </c>
      <c r="B560" s="37" t="s">
        <v>268</v>
      </c>
      <c r="C560" s="37" t="s">
        <v>41</v>
      </c>
      <c r="D560" s="37" t="s">
        <v>42</v>
      </c>
      <c r="E560" s="37" t="s">
        <v>277</v>
      </c>
      <c r="F560" s="37" t="s">
        <v>32</v>
      </c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  <c r="Z560" s="37" t="n"/>
      <c r="AA560" s="37" t="n"/>
      <c r="AB560" s="37" t="n"/>
      <c r="AC560" s="37" t="n"/>
      <c r="AD560" s="37" t="n"/>
      <c r="AE560" s="37" t="n"/>
      <c r="AF560" s="37" t="n"/>
      <c r="AG560" s="37" t="n"/>
      <c r="AH560" s="37" t="n"/>
      <c r="AI560" s="37" t="n"/>
      <c r="AJ560" s="37" t="n"/>
      <c r="AK560" s="37" t="n"/>
      <c r="AL560" s="37" t="n"/>
      <c r="AM560" s="38">
        <f>COUNT(H560:AL560)</f>
        <v/>
      </c>
      <c r="AN560" s="37" t="n"/>
      <c r="AO560" s="37" t="n"/>
      <c r="AP560" s="37" t="n"/>
      <c r="AQ560" s="37" t="n"/>
      <c r="AR560" s="37" t="n"/>
      <c r="AS560" s="37" t="n"/>
      <c r="AT560" s="38">
        <f>SUM(H560:AL560)</f>
        <v/>
      </c>
      <c r="AU560" s="37" t="n"/>
      <c r="AV560" s="38">
        <f>SUM(I560,J560,O560,P560,Q560,W560,X560,AD560,AE560,AK560,AL560)</f>
        <v/>
      </c>
      <c r="AW560" s="37" t="n"/>
    </row>
    <row r="561" spans="1:49">
      <c r="A561" s="37" t="n">
        <v>555</v>
      </c>
      <c r="B561" s="37" t="s">
        <v>268</v>
      </c>
      <c r="C561" s="37" t="s">
        <v>41</v>
      </c>
      <c r="D561" s="37" t="s">
        <v>42</v>
      </c>
      <c r="E561" s="37" t="s">
        <v>273</v>
      </c>
      <c r="F561" s="37" t="s">
        <v>32</v>
      </c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  <c r="Z561" s="37" t="n"/>
      <c r="AA561" s="37" t="n"/>
      <c r="AB561" s="37" t="n"/>
      <c r="AC561" s="37" t="n"/>
      <c r="AD561" s="37" t="n"/>
      <c r="AE561" s="37" t="n"/>
      <c r="AF561" s="37" t="n"/>
      <c r="AG561" s="37" t="n"/>
      <c r="AH561" s="37" t="n"/>
      <c r="AI561" s="37" t="n"/>
      <c r="AJ561" s="37" t="n"/>
      <c r="AK561" s="37" t="n"/>
      <c r="AL561" s="37" t="n"/>
      <c r="AM561" s="38">
        <f>COUNT(H561:AL561)</f>
        <v/>
      </c>
      <c r="AN561" s="37" t="n"/>
      <c r="AO561" s="37" t="n"/>
      <c r="AP561" s="37" t="n"/>
      <c r="AQ561" s="37" t="n"/>
      <c r="AR561" s="37" t="n"/>
      <c r="AS561" s="37" t="n"/>
      <c r="AT561" s="38">
        <f>SUM(H561:AL561)</f>
        <v/>
      </c>
      <c r="AU561" s="37" t="n"/>
      <c r="AV561" s="38">
        <f>SUM(I561,J561,O561,P561,Q561,W561,X561,AD561,AE561,AK561,AL561)</f>
        <v/>
      </c>
      <c r="AW561" s="37" t="n"/>
    </row>
    <row r="562" spans="1:49" ht="15.75" customHeight="1" s="55">
      <c r="A562" s="37" t="n">
        <v>556</v>
      </c>
      <c r="B562" s="37" t="s">
        <v>268</v>
      </c>
      <c r="C562" s="37" t="s">
        <v>41</v>
      </c>
      <c r="D562" s="37" t="s">
        <v>42</v>
      </c>
      <c r="E562" s="37" t="s">
        <v>106</v>
      </c>
      <c r="F562" s="37" t="s">
        <v>32</v>
      </c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  <c r="Z562" s="37" t="n"/>
      <c r="AA562" s="40" t="n">
        <v>5.53333</v>
      </c>
      <c r="AB562" s="37" t="n"/>
      <c r="AC562" s="37" t="n"/>
      <c r="AD562" s="37" t="n"/>
      <c r="AE562" s="37" t="n"/>
      <c r="AF562" s="37" t="n"/>
      <c r="AG562" s="37" t="n"/>
      <c r="AH562" s="37" t="n"/>
      <c r="AI562" s="37" t="n"/>
      <c r="AJ562" s="37" t="n"/>
      <c r="AK562" s="37" t="n"/>
      <c r="AL562" s="37" t="n"/>
      <c r="AM562" s="38">
        <f>COUNT(H562:AL562)</f>
        <v/>
      </c>
      <c r="AN562" s="37" t="n"/>
      <c r="AO562" s="37" t="n"/>
      <c r="AP562" s="37" t="n"/>
      <c r="AQ562" s="37" t="n"/>
      <c r="AR562" s="37" t="n"/>
      <c r="AS562" s="37" t="n"/>
      <c r="AT562" s="38">
        <f>SUM(H562:AL562)</f>
        <v/>
      </c>
      <c r="AU562" s="37" t="n"/>
      <c r="AV562" s="38">
        <f>SUM(I562,J562,O562,P562,Q562,W562,X562,AD562,AE562,AK562,AL562)</f>
        <v/>
      </c>
      <c r="AW562" s="37" t="n"/>
    </row>
    <row r="563" spans="1:49" ht="15.75" customHeight="1" s="55">
      <c r="A563" s="37" t="n">
        <v>557</v>
      </c>
      <c r="B563" s="37" t="s">
        <v>268</v>
      </c>
      <c r="C563" s="37" t="s">
        <v>41</v>
      </c>
      <c r="D563" s="37" t="s">
        <v>42</v>
      </c>
      <c r="E563" s="37" t="s">
        <v>243</v>
      </c>
      <c r="F563" s="37" t="s">
        <v>32</v>
      </c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40" t="n">
        <v>0.95</v>
      </c>
      <c r="Z563" s="40" t="n">
        <v>0.53333</v>
      </c>
      <c r="AA563" s="40" t="n">
        <v>0.16667</v>
      </c>
      <c r="AB563" s="37" t="n"/>
      <c r="AC563" s="37" t="n"/>
      <c r="AD563" s="37" t="n"/>
      <c r="AE563" s="37" t="n"/>
      <c r="AF563" s="40" t="n">
        <v>1.15</v>
      </c>
      <c r="AG563" s="40" t="n">
        <v>0.2</v>
      </c>
      <c r="AH563" s="37" t="n"/>
      <c r="AI563" s="37" t="n"/>
      <c r="AJ563" s="37" t="n"/>
      <c r="AK563" s="37" t="n"/>
      <c r="AL563" s="37" t="n"/>
      <c r="AM563" s="38">
        <f>COUNT(H563:AL563)</f>
        <v/>
      </c>
      <c r="AN563" s="37" t="n"/>
      <c r="AO563" s="37" t="n"/>
      <c r="AP563" s="37" t="n"/>
      <c r="AQ563" s="37" t="n"/>
      <c r="AR563" s="37" t="n"/>
      <c r="AS563" s="37" t="n"/>
      <c r="AT563" s="38">
        <f>SUM(H563:AL563)</f>
        <v/>
      </c>
      <c r="AU563" s="37" t="n"/>
      <c r="AV563" s="38">
        <f>SUM(I563,J563,O563,P563,Q563,W563,X563,AD563,AE563,AK563,AL563)</f>
        <v/>
      </c>
      <c r="AW563" s="37" t="n"/>
    </row>
    <row r="564" spans="1:49">
      <c r="A564" s="37" t="n">
        <v>558</v>
      </c>
      <c r="B564" s="37" t="s">
        <v>268</v>
      </c>
      <c r="C564" s="37" t="s">
        <v>41</v>
      </c>
      <c r="D564" s="37" t="s">
        <v>42</v>
      </c>
      <c r="E564" s="37" t="s">
        <v>275</v>
      </c>
      <c r="F564" s="37" t="s">
        <v>32</v>
      </c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  <c r="Z564" s="37" t="n"/>
      <c r="AA564" s="37" t="n"/>
      <c r="AB564" s="37" t="n"/>
      <c r="AC564" s="37" t="n"/>
      <c r="AD564" s="37" t="n"/>
      <c r="AE564" s="37" t="n"/>
      <c r="AF564" s="37" t="n"/>
      <c r="AG564" s="37" t="n"/>
      <c r="AH564" s="37" t="n"/>
      <c r="AI564" s="37" t="n"/>
      <c r="AJ564" s="37" t="n"/>
      <c r="AK564" s="37" t="n"/>
      <c r="AL564" s="37" t="n"/>
      <c r="AM564" s="38">
        <f>COUNT(H564:AL564)</f>
        <v/>
      </c>
      <c r="AN564" s="37" t="n"/>
      <c r="AO564" s="37" t="n"/>
      <c r="AP564" s="37" t="n"/>
      <c r="AQ564" s="37" t="n"/>
      <c r="AR564" s="37" t="n"/>
      <c r="AS564" s="37" t="n"/>
      <c r="AT564" s="38">
        <f>SUM(H564:AL564)</f>
        <v/>
      </c>
      <c r="AU564" s="37" t="n"/>
      <c r="AV564" s="38">
        <f>SUM(I564,J564,O564,P564,Q564,W564,X564,AD564,AE564,AK564,AL564)</f>
        <v/>
      </c>
      <c r="AW564" s="37" t="n"/>
    </row>
    <row r="565" spans="1:49" ht="15.75" customHeight="1" s="55">
      <c r="A565" s="37" t="n">
        <v>559</v>
      </c>
      <c r="B565" s="37" t="s">
        <v>268</v>
      </c>
      <c r="C565" s="37" t="s">
        <v>41</v>
      </c>
      <c r="D565" s="37" t="s">
        <v>42</v>
      </c>
      <c r="E565" s="37" t="s">
        <v>134</v>
      </c>
      <c r="F565" s="37" t="s">
        <v>32</v>
      </c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  <c r="Z565" s="37" t="n"/>
      <c r="AA565" s="37" t="n"/>
      <c r="AB565" s="37" t="n"/>
      <c r="AC565" s="37" t="n"/>
      <c r="AD565" s="37" t="n"/>
      <c r="AE565" s="37" t="n"/>
      <c r="AF565" s="37" t="n"/>
      <c r="AG565" s="37" t="n"/>
      <c r="AH565" s="37" t="n"/>
      <c r="AI565" s="37" t="n"/>
      <c r="AJ565" s="37" t="n"/>
      <c r="AK565" s="37" t="n"/>
      <c r="AL565" s="40" t="n">
        <v>3.53333</v>
      </c>
      <c r="AM565" s="38">
        <f>COUNT(H565:AL565)</f>
        <v/>
      </c>
      <c r="AN565" s="37" t="n"/>
      <c r="AO565" s="37" t="n"/>
      <c r="AP565" s="37" t="n"/>
      <c r="AQ565" s="37" t="n"/>
      <c r="AR565" s="37" t="n"/>
      <c r="AS565" s="37" t="n"/>
      <c r="AT565" s="38">
        <f>SUM(H565:AL565)</f>
        <v/>
      </c>
      <c r="AU565" s="37" t="n"/>
      <c r="AV565" s="38">
        <f>SUM(I565,J565,O565,P565,Q565,W565,X565,AD565,AE565,AK565,AL565)</f>
        <v/>
      </c>
      <c r="AW565" s="37" t="n"/>
    </row>
    <row r="566" spans="1:49">
      <c r="A566" s="39" t="n">
        <v>560</v>
      </c>
      <c r="B566" s="39" t="s">
        <v>268</v>
      </c>
      <c r="C566" s="39" t="s">
        <v>41</v>
      </c>
      <c r="D566" s="39" t="s">
        <v>42</v>
      </c>
      <c r="E566" s="39" t="s">
        <v>33</v>
      </c>
      <c r="F566" s="39" t="n"/>
      <c r="G566" s="39" t="n"/>
      <c r="H566" s="39" t="n">
        <v>10</v>
      </c>
      <c r="I566" s="39" t="n">
        <v>10</v>
      </c>
      <c r="J566" s="39" t="n"/>
      <c r="K566" s="39" t="n"/>
      <c r="L566" s="39" t="n"/>
      <c r="M566" s="39" t="n">
        <v>10</v>
      </c>
      <c r="N566" s="39" t="n">
        <v>10</v>
      </c>
      <c r="O566" s="39" t="n">
        <v>10</v>
      </c>
      <c r="P566" s="39" t="n"/>
      <c r="Q566" s="39" t="n"/>
      <c r="R566" s="39" t="n"/>
      <c r="S566" s="39" t="n">
        <v>10</v>
      </c>
      <c r="T566" s="39" t="n">
        <v>10</v>
      </c>
      <c r="U566" s="39" t="n">
        <v>10</v>
      </c>
      <c r="V566" s="39" t="n"/>
      <c r="W566" s="39" t="n"/>
      <c r="X566" s="39" t="n"/>
      <c r="Y566" s="39" t="n">
        <v>10</v>
      </c>
      <c r="Z566" s="39" t="n">
        <v>10</v>
      </c>
      <c r="AA566" s="39" t="n">
        <v>10</v>
      </c>
      <c r="AB566" s="39" t="n"/>
      <c r="AC566" s="39" t="n"/>
      <c r="AD566" s="39" t="n"/>
      <c r="AE566" s="39" t="n">
        <v>10</v>
      </c>
      <c r="AF566" s="39" t="n">
        <v>10</v>
      </c>
      <c r="AG566" s="39" t="n">
        <v>10</v>
      </c>
      <c r="AH566" s="39" t="n"/>
      <c r="AI566" s="39" t="n"/>
      <c r="AJ566" s="39" t="n"/>
      <c r="AK566" s="39" t="n">
        <v>10</v>
      </c>
      <c r="AL566" s="39" t="n">
        <v>10</v>
      </c>
      <c r="AM566" s="39">
        <f>COUNT(IF(SUM(S563,S559,S561,S562,S564,S558,S560,S565)&gt;0,1,"FALSE"),IF(SUM(T561,T563,T560,T558,T559,T565,T562,T564)&gt;0,1,"FALSE"),IF(SUM(U564,U565,U563,U562,U560,U561,U559,U558)&gt;0,1,"FALSE"),IF(SUM(Y560,Y564,Y565,Y559,Y562,Y563,Y558)&gt;0,1,"FALSE"),IF(SUM(Z560,Z565,Z564,Z558,Z562,Z563,Z559)&gt;0,1,"FALSE"),IF(SUM(AA563,AA565,AA559,AA560,AA564,AA558,AA562)&gt;0,1,"FALSE"),IF(SUM(AE563,AE560,AE559,AE562,AE558,AE565,AE564)&gt;0,1,"FALSE"),IF(SUM(AF563,AF564,AF565,AF560,AF558,AF562,AF559)&gt;0,1,"FALSE"),IF(SUM(AG559,AG563,AG560,AG558,AG564,AG565,AG562)&gt;0,1,"FALSE"),IF(SUM(AK562,AK560,AK563,AK558,AK559,AK565,AK564)&gt;0,1,"FALSE"),IF(SUM(AL565,AL560,AL564,AL558,AL562,AL559,AL563)&gt;0,1,"FALSE"))</f>
        <v/>
      </c>
      <c r="AN566" s="39" t="n"/>
      <c r="AO566" s="39">
        <f>MAX(AO558:AO565)</f>
        <v/>
      </c>
      <c r="AP566" s="39">
        <f>MAX(AP558:AP565)</f>
        <v/>
      </c>
      <c r="AQ566" s="39">
        <f>MAX(AQ558:AQ565)</f>
        <v/>
      </c>
      <c r="AR566" s="39">
        <f>MAX(AR558:AR565)</f>
        <v/>
      </c>
      <c r="AS566" s="39">
        <f>SUM(AS558:AS565)</f>
        <v/>
      </c>
      <c r="AT566" s="39">
        <f>SUM(AT558:AT565)</f>
        <v/>
      </c>
      <c r="AU566" s="39">
        <f>SUM(AU558:AU565)</f>
        <v/>
      </c>
      <c r="AV566" s="39">
        <f>SUM(AV558:AV565)</f>
        <v/>
      </c>
      <c r="AW566" s="39">
        <f>SUM(AW558:AW565)</f>
        <v/>
      </c>
    </row>
    <row r="567" spans="1:49">
      <c r="A567" s="37" t="n">
        <v>561</v>
      </c>
      <c r="B567" s="37" t="s">
        <v>269</v>
      </c>
      <c r="C567" s="37" t="s">
        <v>270</v>
      </c>
      <c r="D567" s="37" t="s">
        <v>109</v>
      </c>
      <c r="E567" s="37" t="s">
        <v>43</v>
      </c>
      <c r="F567" s="37" t="s">
        <v>32</v>
      </c>
      <c r="G567" s="37" t="n"/>
      <c r="H567" s="37" t="n">
        <v>8</v>
      </c>
      <c r="I567" s="37" t="s">
        <v>7</v>
      </c>
      <c r="J567" s="37" t="s">
        <v>7</v>
      </c>
      <c r="K567" s="37" t="n">
        <v>8</v>
      </c>
      <c r="L567" s="37" t="n">
        <v>8</v>
      </c>
      <c r="M567" s="37" t="n">
        <v>8</v>
      </c>
      <c r="N567" s="37" t="n">
        <v>7</v>
      </c>
      <c r="O567" s="37" t="s">
        <v>7</v>
      </c>
      <c r="P567" s="37" t="s">
        <v>7</v>
      </c>
      <c r="Q567" s="37" t="s">
        <v>7</v>
      </c>
      <c r="R567" s="37" t="n">
        <v>8</v>
      </c>
      <c r="S567" s="37" t="n">
        <v>8</v>
      </c>
      <c r="T567" s="37" t="n">
        <v>8</v>
      </c>
      <c r="U567" s="37" t="n">
        <v>8</v>
      </c>
      <c r="V567" s="37" t="n">
        <v>8</v>
      </c>
      <c r="W567" s="37" t="s">
        <v>7</v>
      </c>
      <c r="X567" s="37" t="s">
        <v>7</v>
      </c>
      <c r="Y567" s="37" t="n">
        <v>8</v>
      </c>
      <c r="Z567" s="37" t="n">
        <v>8</v>
      </c>
      <c r="AA567" s="37" t="n">
        <v>8</v>
      </c>
      <c r="AB567" s="37" t="n">
        <v>8</v>
      </c>
      <c r="AC567" s="37" t="n"/>
      <c r="AD567" s="37" t="n"/>
      <c r="AE567" s="37" t="n"/>
      <c r="AF567" s="37" t="n">
        <v>8</v>
      </c>
      <c r="AG567" s="37" t="n">
        <v>8</v>
      </c>
      <c r="AH567" s="37" t="n">
        <v>8</v>
      </c>
      <c r="AI567" s="37" t="n">
        <v>8</v>
      </c>
      <c r="AJ567" s="37" t="n">
        <v>8</v>
      </c>
      <c r="AK567" s="37" t="s">
        <v>7</v>
      </c>
      <c r="AL567" s="37" t="s">
        <v>7</v>
      </c>
      <c r="AM567" s="38">
        <f>COUNT(H567:AL567)</f>
        <v/>
      </c>
      <c r="AN567" s="37" t="n"/>
      <c r="AO567" s="38">
        <f>COUNTIF(H567:AL567,"О")</f>
        <v/>
      </c>
      <c r="AP567" s="38">
        <f>COUNTIF(H567:AL567,"От")</f>
        <v/>
      </c>
      <c r="AQ567" s="38">
        <f>COUNTIF(H567:AL567,"Б")</f>
        <v/>
      </c>
      <c r="AR567" s="38">
        <f>COUNTIF(H567:AL567,"Н")</f>
        <v/>
      </c>
      <c r="AS567" s="37" t="n"/>
      <c r="AT567" s="38">
        <f>SUM(H567:AL567)</f>
        <v/>
      </c>
      <c r="AU567" s="37" t="n"/>
      <c r="AV567" s="38">
        <f>SUM(I567,J567,O567,P567,Q567,W567,X567,AD567,AE567,AK567,AL567)</f>
        <v/>
      </c>
      <c r="AW567" s="37" t="n"/>
    </row>
    <row r="568" spans="1:49" ht="15.75" customHeight="1" s="55">
      <c r="A568" s="37" t="n">
        <v>562</v>
      </c>
      <c r="B568" s="37" t="s">
        <v>269</v>
      </c>
      <c r="C568" s="37" t="s">
        <v>270</v>
      </c>
      <c r="D568" s="37" t="s">
        <v>109</v>
      </c>
      <c r="E568" s="37" t="s">
        <v>158</v>
      </c>
      <c r="F568" s="37" t="s">
        <v>32</v>
      </c>
      <c r="G568" s="37" t="s">
        <v>49</v>
      </c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  <c r="Z568" s="37" t="n"/>
      <c r="AA568" s="37" t="n"/>
      <c r="AB568" s="37" t="n"/>
      <c r="AC568" s="40" t="n">
        <v>8</v>
      </c>
      <c r="AD568" s="40" t="s">
        <v>7</v>
      </c>
      <c r="AE568" s="40" t="s">
        <v>7</v>
      </c>
      <c r="AF568" s="37" t="n"/>
      <c r="AG568" s="37" t="n"/>
      <c r="AH568" s="37" t="n"/>
      <c r="AI568" s="37" t="n"/>
      <c r="AJ568" s="37" t="n"/>
      <c r="AK568" s="37" t="n"/>
      <c r="AL568" s="37" t="n"/>
      <c r="AM568" s="38">
        <f>SUM(H568:AL568)/8</f>
        <v/>
      </c>
      <c r="AN568" s="37" t="n"/>
      <c r="AO568" s="37" t="n"/>
      <c r="AP568" s="37" t="n"/>
      <c r="AQ568" s="37" t="n"/>
      <c r="AR568" s="37" t="n"/>
      <c r="AS568" s="38">
        <f>COUNTIF(H568:AL568,"В")+SUM(H568:AL568)/8</f>
        <v/>
      </c>
      <c r="AT568" s="38">
        <f>SUM(H568:AL568)</f>
        <v/>
      </c>
      <c r="AU568" s="37" t="n"/>
      <c r="AV568" s="37" t="n"/>
      <c r="AW568" s="37" t="n"/>
    </row>
    <row r="569" spans="1:49">
      <c r="A569" s="39" t="n">
        <v>563</v>
      </c>
      <c r="B569" s="39" t="s">
        <v>269</v>
      </c>
      <c r="C569" s="39" t="s">
        <v>270</v>
      </c>
      <c r="D569" s="39" t="s">
        <v>109</v>
      </c>
      <c r="E569" s="39" t="s">
        <v>33</v>
      </c>
      <c r="F569" s="39" t="n"/>
      <c r="G569" s="39" t="n"/>
      <c r="H569" s="39" t="n">
        <v>8</v>
      </c>
      <c r="I569" s="39" t="n">
        <v>0</v>
      </c>
      <c r="J569" s="39" t="n">
        <v>0</v>
      </c>
      <c r="K569" s="39" t="n">
        <v>8</v>
      </c>
      <c r="L569" s="39" t="n">
        <v>8</v>
      </c>
      <c r="M569" s="39" t="n">
        <v>8</v>
      </c>
      <c r="N569" s="39" t="n">
        <v>7</v>
      </c>
      <c r="O569" s="39" t="n">
        <v>0</v>
      </c>
      <c r="P569" s="39" t="n">
        <v>0</v>
      </c>
      <c r="Q569" s="39" t="n">
        <v>0</v>
      </c>
      <c r="R569" s="39" t="n">
        <v>8</v>
      </c>
      <c r="S569" s="39" t="n">
        <v>8</v>
      </c>
      <c r="T569" s="39" t="n">
        <v>8</v>
      </c>
      <c r="U569" s="39" t="n">
        <v>8</v>
      </c>
      <c r="V569" s="39" t="n">
        <v>8</v>
      </c>
      <c r="W569" s="39" t="n">
        <v>0</v>
      </c>
      <c r="X569" s="39" t="n">
        <v>0</v>
      </c>
      <c r="Y569" s="39" t="n">
        <v>8</v>
      </c>
      <c r="Z569" s="39" t="n">
        <v>8</v>
      </c>
      <c r="AA569" s="39" t="n">
        <v>8</v>
      </c>
      <c r="AB569" s="39" t="n">
        <v>8</v>
      </c>
      <c r="AC569" s="39" t="n">
        <v>8</v>
      </c>
      <c r="AD569" s="39" t="n">
        <v>0</v>
      </c>
      <c r="AE569" s="39" t="n">
        <v>0</v>
      </c>
      <c r="AF569" s="39" t="n">
        <v>8</v>
      </c>
      <c r="AG569" s="39" t="n">
        <v>8</v>
      </c>
      <c r="AH569" s="39" t="n">
        <v>8</v>
      </c>
      <c r="AI569" s="39" t="n">
        <v>8</v>
      </c>
      <c r="AJ569" s="39" t="n">
        <v>8</v>
      </c>
      <c r="AK569" s="39" t="n">
        <v>0</v>
      </c>
      <c r="AL569" s="39" t="n">
        <v>0</v>
      </c>
      <c r="AM569" s="39">
        <f>COUNT(IF(SUM(H567)&gt;0,1,"FALSE"),IF(SUM(I567)&gt;0,1,"FALSE"),IF(SUM(J567)&gt;0,1,"FALSE"),IF(SUM(K567)&gt;0,1,"FALSE"),IF(SUM(L567)&gt;0,1,"FALSE"),IF(SUM(M567)&gt;0,1,"FALSE"),IF(SUM(N567)&gt;0,1,"FALSE"),IF(SUM(O567)&gt;0,1,"FALSE"),IF(SUM(P567)&gt;0,1,"FALSE"),IF(SUM(Q567)&gt;0,1,"FALSE"),IF(SUM(R567)&gt;0,1,"FALSE"),IF(SUM(S567)&gt;0,1,"FALSE"),IF(SUM(T567)&gt;0,1,"FALSE"),IF(SUM(U567)&gt;0,1,"FALSE"),IF(SUM(V567)&gt;0,1,"FALSE"),IF(SUM(W567)&gt;0,1,"FALSE"),IF(SUM(X567)&gt;0,1,"FALSE"),IF(SUM(Y567)&gt;0,1,"FALSE"),IF(SUM(Z567)&gt;0,1,"FALSE"),IF(SUM(AA567)&gt;0,1,"FALSE"),IF(SUM(AB567)&gt;0,1,"FALSE"),IF(SUM(AF567)&gt;0,1,"FALSE"),IF(SUM(AG567)&gt;0,1,"FALSE"),IF(SUM(AH567)&gt;0,1,"FALSE"),IF(SUM(AI567)&gt;0,1,"FALSE"),IF(SUM(AJ567)&gt;0,1,"FALSE"),IF(SUM(AK567)&gt;0,1,"FALSE"),IF(SUM(AL567)&gt;0,1,"FALSE"),IF(SUM(AC568)&gt;0,1,"FALSE"),IF(SUM(AD568)&gt;0,1,"FALSE"),IF(SUM(AE568)&gt;0,1,"FALSE"))</f>
        <v/>
      </c>
      <c r="AN569" s="39" t="n"/>
      <c r="AO569" s="39">
        <f>MAX(AO567:AO568)</f>
        <v/>
      </c>
      <c r="AP569" s="39">
        <f>MAX(AP567:AP568)</f>
        <v/>
      </c>
      <c r="AQ569" s="39">
        <f>MAX(AQ567:AQ568)</f>
        <v/>
      </c>
      <c r="AR569" s="39">
        <f>MAX(AR567:AR568)</f>
        <v/>
      </c>
      <c r="AS569" s="39">
        <f>SUM(AS567:AS568)</f>
        <v/>
      </c>
      <c r="AT569" s="39">
        <f>SUM(AT567:AT568)</f>
        <v/>
      </c>
      <c r="AU569" s="39">
        <f>SUM(AU567:AU568)</f>
        <v/>
      </c>
      <c r="AV569" s="39">
        <f>SUM(AV567:AV568)</f>
        <v/>
      </c>
      <c r="AW569" s="39">
        <f>SUM(AW567:AW568)</f>
        <v/>
      </c>
    </row>
    <row r="570" spans="1:49">
      <c r="A570" s="37" t="n">
        <v>564</v>
      </c>
      <c r="B570" s="37" t="s">
        <v>213</v>
      </c>
      <c r="C570" s="37" t="s">
        <v>193</v>
      </c>
      <c r="D570" s="37" t="s">
        <v>271</v>
      </c>
      <c r="E570" s="37" t="s">
        <v>43</v>
      </c>
      <c r="F570" s="37" t="s">
        <v>32</v>
      </c>
      <c r="G570" s="37" t="n"/>
      <c r="H570" s="37" t="n"/>
      <c r="I570" s="37" t="s">
        <v>7</v>
      </c>
      <c r="J570" s="37" t="s">
        <v>7</v>
      </c>
      <c r="K570" s="37" t="n"/>
      <c r="L570" s="37" t="n"/>
      <c r="M570" s="37" t="n"/>
      <c r="N570" s="37" t="n"/>
      <c r="O570" s="37" t="s">
        <v>7</v>
      </c>
      <c r="P570" s="37" t="s">
        <v>7</v>
      </c>
      <c r="Q570" s="37" t="s">
        <v>7</v>
      </c>
      <c r="R570" s="37" t="n"/>
      <c r="S570" s="37" t="n"/>
      <c r="T570" s="37" t="n"/>
      <c r="U570" s="37" t="n"/>
      <c r="V570" s="37" t="n"/>
      <c r="W570" s="37" t="s">
        <v>7</v>
      </c>
      <c r="X570" s="37" t="s">
        <v>7</v>
      </c>
      <c r="Y570" s="37" t="n"/>
      <c r="Z570" s="37" t="n"/>
      <c r="AA570" s="37" t="n"/>
      <c r="AB570" s="37" t="n"/>
      <c r="AC570" s="37" t="n"/>
      <c r="AD570" s="37" t="s">
        <v>7</v>
      </c>
      <c r="AE570" s="37" t="s">
        <v>7</v>
      </c>
      <c r="AF570" s="37" t="n"/>
      <c r="AG570" s="37" t="n"/>
      <c r="AH570" s="37" t="n"/>
      <c r="AI570" s="37" t="n"/>
      <c r="AJ570" s="37" t="n"/>
      <c r="AK570" s="37" t="s">
        <v>7</v>
      </c>
      <c r="AL570" s="37" t="s">
        <v>7</v>
      </c>
      <c r="AM570" s="38">
        <f>COUNT(H570:AL570)</f>
        <v/>
      </c>
      <c r="AN570" s="37" t="n"/>
      <c r="AO570" s="38">
        <f>COUNTIF(H570:AL570,"О")</f>
        <v/>
      </c>
      <c r="AP570" s="38">
        <f>COUNTIF(H570:AL570,"От")</f>
        <v/>
      </c>
      <c r="AQ570" s="38">
        <f>COUNTIF(H570:AL570,"Б")</f>
        <v/>
      </c>
      <c r="AR570" s="38">
        <f>COUNTIF(H570:AL570,"Н")</f>
        <v/>
      </c>
      <c r="AS570" s="37" t="n"/>
      <c r="AT570" s="38">
        <f>SUM(H570:AL570)</f>
        <v/>
      </c>
      <c r="AU570" s="37" t="n"/>
      <c r="AV570" s="38">
        <f>SUM(I570,J570,O570,P570,Q570,W570,X570,AD570,AE570,AK570,AL570)</f>
        <v/>
      </c>
      <c r="AW570" s="37" t="n"/>
    </row>
    <row r="571" spans="1:49" ht="15.75" customHeight="1" s="55">
      <c r="A571" s="37" t="n">
        <v>565</v>
      </c>
      <c r="B571" s="37" t="s">
        <v>213</v>
      </c>
      <c r="C571" s="37" t="s">
        <v>193</v>
      </c>
      <c r="D571" s="37" t="s">
        <v>271</v>
      </c>
      <c r="E571" s="37" t="s">
        <v>65</v>
      </c>
      <c r="F571" s="37" t="s">
        <v>32</v>
      </c>
      <c r="G571" s="37" t="n"/>
      <c r="H571" s="40" t="n">
        <v>3.2</v>
      </c>
      <c r="I571" s="37" t="n"/>
      <c r="J571" s="37" t="n"/>
      <c r="K571" s="40" t="n">
        <v>5.15028</v>
      </c>
      <c r="L571" s="40" t="n">
        <v>4</v>
      </c>
      <c r="M571" s="40" t="n">
        <v>4</v>
      </c>
      <c r="N571" s="40" t="n">
        <v>3.5</v>
      </c>
      <c r="O571" s="37" t="n"/>
      <c r="P571" s="37" t="n"/>
      <c r="Q571" s="37" t="n"/>
      <c r="R571" s="40" t="n">
        <v>0.16357</v>
      </c>
      <c r="S571" s="37" t="n"/>
      <c r="T571" s="37" t="n"/>
      <c r="U571" s="40" t="n"/>
      <c r="V571" s="37" t="n"/>
      <c r="W571" s="37" t="n"/>
      <c r="X571" s="37" t="n"/>
      <c r="Y571" s="37" t="n"/>
      <c r="Z571" s="40" t="n">
        <v>1.02412</v>
      </c>
      <c r="AA571" s="40" t="n">
        <v>1.56425</v>
      </c>
      <c r="AB571" s="40" t="n">
        <v>1.20223</v>
      </c>
      <c r="AC571" s="40" t="n">
        <v>1.44507</v>
      </c>
      <c r="AD571" s="37" t="n"/>
      <c r="AE571" s="37" t="n"/>
      <c r="AF571" s="40" t="n">
        <v>1.59108</v>
      </c>
      <c r="AG571" s="40" t="n">
        <v>1.6</v>
      </c>
      <c r="AH571" s="40" t="n">
        <v>1.6</v>
      </c>
      <c r="AI571" s="40" t="n">
        <v>1.6</v>
      </c>
      <c r="AJ571" s="40" t="n">
        <v>1.6</v>
      </c>
      <c r="AK571" s="37" t="n"/>
      <c r="AL571" s="37" t="n"/>
      <c r="AM571" s="38">
        <f>COUNT(H571:AL571)</f>
        <v/>
      </c>
      <c r="AN571" s="37" t="n"/>
      <c r="AO571" s="37" t="n"/>
      <c r="AP571" s="37" t="n"/>
      <c r="AQ571" s="37" t="n"/>
      <c r="AR571" s="37" t="n"/>
      <c r="AS571" s="37" t="n"/>
      <c r="AT571" s="38">
        <f>SUM(H571:AL571)</f>
        <v/>
      </c>
      <c r="AU571" s="37" t="n"/>
      <c r="AV571" s="38">
        <f>SUM(I571,J571,O571,P571,Q571,W571,X571,AD571,AE571,AK571,AL571)</f>
        <v/>
      </c>
      <c r="AW571" s="37" t="n"/>
    </row>
    <row r="572" spans="1:49" ht="15.75" customHeight="1" s="55">
      <c r="A572" s="37" t="n">
        <v>566</v>
      </c>
      <c r="B572" s="37" t="s">
        <v>213</v>
      </c>
      <c r="C572" s="37" t="s">
        <v>193</v>
      </c>
      <c r="D572" s="37" t="s">
        <v>271</v>
      </c>
      <c r="E572" s="37" t="s">
        <v>158</v>
      </c>
      <c r="F572" s="37" t="s">
        <v>32</v>
      </c>
      <c r="G572" s="37" t="n"/>
      <c r="H572" s="40" t="n">
        <v>1.6</v>
      </c>
      <c r="I572" s="37" t="n"/>
      <c r="J572" s="37" t="n"/>
      <c r="K572" s="40" t="n">
        <v>2.67161</v>
      </c>
      <c r="L572" s="40" t="n">
        <v>4</v>
      </c>
      <c r="M572" s="40" t="n">
        <v>4</v>
      </c>
      <c r="N572" s="40" t="n">
        <v>3.5</v>
      </c>
      <c r="O572" s="37" t="n"/>
      <c r="P572" s="37" t="n"/>
      <c r="Q572" s="37" t="n"/>
      <c r="R572" s="40" t="n">
        <v>2.45353</v>
      </c>
      <c r="S572" s="40" t="n">
        <v>2.66667</v>
      </c>
      <c r="T572" s="40" t="n">
        <v>2.66667</v>
      </c>
      <c r="U572" s="40" t="n">
        <v>2.66171</v>
      </c>
      <c r="V572" s="40" t="n">
        <v>2.66667</v>
      </c>
      <c r="W572" s="37" t="n"/>
      <c r="X572" s="37" t="n"/>
      <c r="Y572" s="40" t="n">
        <v>1.66234</v>
      </c>
      <c r="Z572" s="40" t="n">
        <v>1.39518</v>
      </c>
      <c r="AA572" s="40" t="n">
        <v>0.16387</v>
      </c>
      <c r="AB572" s="40" t="n">
        <v>0.96475</v>
      </c>
      <c r="AC572" s="40" t="n">
        <v>0.6405999999999999</v>
      </c>
      <c r="AD572" s="37" t="n"/>
      <c r="AE572" s="37" t="n"/>
      <c r="AF572" s="37" t="n"/>
      <c r="AG572" s="37" t="n"/>
      <c r="AH572" s="37" t="n"/>
      <c r="AI572" s="37" t="n"/>
      <c r="AJ572" s="37" t="n"/>
      <c r="AK572" s="37" t="n"/>
      <c r="AL572" s="37" t="n"/>
      <c r="AM572" s="38">
        <f>COUNT(H572:AL572)</f>
        <v/>
      </c>
      <c r="AN572" s="37" t="n"/>
      <c r="AO572" s="37" t="n"/>
      <c r="AP572" s="37" t="n"/>
      <c r="AQ572" s="37" t="n"/>
      <c r="AR572" s="37" t="n"/>
      <c r="AS572" s="37" t="n"/>
      <c r="AT572" s="38">
        <f>SUM(H572:AL572)</f>
        <v/>
      </c>
      <c r="AU572" s="37" t="n"/>
      <c r="AV572" s="38">
        <f>SUM(I572,J572,O572,P572,Q572,W572,X572,AD572,AE572,AK572,AL572)</f>
        <v/>
      </c>
      <c r="AW572" s="37" t="n"/>
    </row>
    <row r="573" spans="1:49" ht="15.75" customHeight="1" s="55">
      <c r="A573" s="37" t="n">
        <v>567</v>
      </c>
      <c r="B573" s="37" t="s">
        <v>213</v>
      </c>
      <c r="C573" s="37" t="s">
        <v>193</v>
      </c>
      <c r="D573" s="37" t="s">
        <v>271</v>
      </c>
      <c r="E573" s="37" t="s">
        <v>69</v>
      </c>
      <c r="F573" s="37" t="s">
        <v>32</v>
      </c>
      <c r="G573" s="37" t="n"/>
      <c r="H573" s="40" t="n">
        <v>3.2</v>
      </c>
      <c r="I573" s="37" t="n"/>
      <c r="J573" s="37" t="n"/>
      <c r="K573" s="40" t="n">
        <v>0.17811</v>
      </c>
      <c r="L573" s="37" t="n"/>
      <c r="M573" s="37" t="n"/>
      <c r="N573" s="37" t="n"/>
      <c r="O573" s="37" t="n"/>
      <c r="P573" s="37" t="n"/>
      <c r="Q573" s="37" t="n"/>
      <c r="R573" s="40" t="n">
        <v>4.5948</v>
      </c>
      <c r="S573" s="40" t="n">
        <v>5.33333</v>
      </c>
      <c r="T573" s="40" t="n">
        <v>5.33333</v>
      </c>
      <c r="U573" s="40" t="n">
        <v>5.33829</v>
      </c>
      <c r="V573" s="40" t="n">
        <v>5.33333</v>
      </c>
      <c r="W573" s="37" t="n"/>
      <c r="X573" s="37" t="n"/>
      <c r="Y573" s="40" t="n">
        <v>3.33952</v>
      </c>
      <c r="Z573" s="40" t="n">
        <v>2.79035</v>
      </c>
      <c r="AA573" s="40" t="n">
        <v>3.14339</v>
      </c>
      <c r="AB573" s="40" t="n">
        <v>3.3692</v>
      </c>
      <c r="AC573" s="40" t="n">
        <v>4.36499</v>
      </c>
      <c r="AD573" s="37" t="n"/>
      <c r="AE573" s="37" t="n"/>
      <c r="AF573" s="40" t="n">
        <v>4.80297</v>
      </c>
      <c r="AG573" s="40" t="n">
        <v>4.8</v>
      </c>
      <c r="AH573" s="40" t="n">
        <v>4.8</v>
      </c>
      <c r="AI573" s="40" t="n">
        <v>4.8</v>
      </c>
      <c r="AJ573" s="40" t="n">
        <v>4.8</v>
      </c>
      <c r="AK573" s="37" t="n"/>
      <c r="AL573" s="37" t="n"/>
      <c r="AM573" s="38">
        <f>COUNT(H573:AL573)</f>
        <v/>
      </c>
      <c r="AN573" s="37" t="n"/>
      <c r="AO573" s="37" t="n"/>
      <c r="AP573" s="37" t="n"/>
      <c r="AQ573" s="37" t="n"/>
      <c r="AR573" s="37" t="n"/>
      <c r="AS573" s="37" t="n"/>
      <c r="AT573" s="38">
        <f>SUM(H573:AL573)</f>
        <v/>
      </c>
      <c r="AU573" s="37" t="n"/>
      <c r="AV573" s="38">
        <f>SUM(I573,J573,O573,P573,Q573,W573,X573,AD573,AE573,AK573,AL573)</f>
        <v/>
      </c>
      <c r="AW573" s="37" t="n"/>
    </row>
    <row r="574" spans="1:49" ht="15.75" customHeight="1" s="55">
      <c r="A574" s="37" t="n">
        <v>568</v>
      </c>
      <c r="B574" s="37" t="s">
        <v>213</v>
      </c>
      <c r="C574" s="37" t="s">
        <v>193</v>
      </c>
      <c r="D574" s="37" t="s">
        <v>271</v>
      </c>
      <c r="E574" s="37" t="s">
        <v>177</v>
      </c>
      <c r="F574" s="37" t="s">
        <v>32</v>
      </c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40" t="n">
        <v>0.7881</v>
      </c>
      <c r="S574" s="37" t="n"/>
      <c r="T574" s="37" t="n"/>
      <c r="U574" s="37" t="n"/>
      <c r="V574" s="37" t="n"/>
      <c r="W574" s="37" t="n"/>
      <c r="X574" s="37" t="n"/>
      <c r="Y574" s="40" t="n">
        <v>1.49907</v>
      </c>
      <c r="Z574" s="40" t="n">
        <v>1.39518</v>
      </c>
      <c r="AA574" s="40" t="n">
        <v>1.56425</v>
      </c>
      <c r="AB574" s="40" t="n">
        <v>1.2616</v>
      </c>
      <c r="AC574" s="40" t="n">
        <v>0.10428</v>
      </c>
      <c r="AD574" s="37" t="n"/>
      <c r="AE574" s="37" t="n"/>
      <c r="AF574" s="37" t="n"/>
      <c r="AG574" s="37" t="n"/>
      <c r="AH574" s="37" t="n"/>
      <c r="AI574" s="37" t="n"/>
      <c r="AJ574" s="37" t="n"/>
      <c r="AK574" s="37" t="n"/>
      <c r="AL574" s="37" t="n"/>
      <c r="AM574" s="38">
        <f>COUNT(H574:AL574)</f>
        <v/>
      </c>
      <c r="AN574" s="37" t="n"/>
      <c r="AO574" s="37" t="n"/>
      <c r="AP574" s="37" t="n"/>
      <c r="AQ574" s="37" t="n"/>
      <c r="AR574" s="37" t="n"/>
      <c r="AS574" s="37" t="n"/>
      <c r="AT574" s="38">
        <f>SUM(H574:AL574)</f>
        <v/>
      </c>
      <c r="AU574" s="37" t="n"/>
      <c r="AV574" s="38">
        <f>SUM(I574,J574,O574,P574,Q574,W574,X574,AD574,AE574,AK574,AL574)</f>
        <v/>
      </c>
      <c r="AW574" s="37" t="n"/>
    </row>
    <row r="575" spans="1:49" ht="15.75" customHeight="1" s="55">
      <c r="A575" s="37" t="n">
        <v>569</v>
      </c>
      <c r="B575" s="37" t="s">
        <v>213</v>
      </c>
      <c r="C575" s="37" t="s">
        <v>193</v>
      </c>
      <c r="D575" s="37" t="s">
        <v>271</v>
      </c>
      <c r="E575" s="37" t="s">
        <v>199</v>
      </c>
      <c r="F575" s="37" t="s">
        <v>32</v>
      </c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40" t="n">
        <v>1.49907</v>
      </c>
      <c r="Z575" s="40" t="n">
        <v>1.39518</v>
      </c>
      <c r="AA575" s="40" t="n">
        <v>1.56425</v>
      </c>
      <c r="AB575" s="40" t="n">
        <v>1.20223</v>
      </c>
      <c r="AC575" s="40" t="n">
        <v>1.44507</v>
      </c>
      <c r="AD575" s="37" t="n"/>
      <c r="AE575" s="37" t="n"/>
      <c r="AF575" s="40" t="n">
        <v>1.59108</v>
      </c>
      <c r="AG575" s="40" t="n">
        <v>1.6</v>
      </c>
      <c r="AH575" s="40" t="n">
        <v>1.6</v>
      </c>
      <c r="AI575" s="40" t="n">
        <v>1.6</v>
      </c>
      <c r="AJ575" s="40" t="n">
        <v>1.6</v>
      </c>
      <c r="AK575" s="37" t="n"/>
      <c r="AL575" s="37" t="n"/>
      <c r="AM575" s="38">
        <f>COUNT(H575:AL575)</f>
        <v/>
      </c>
      <c r="AN575" s="37" t="n"/>
      <c r="AO575" s="37" t="n"/>
      <c r="AP575" s="37" t="n"/>
      <c r="AQ575" s="37" t="n"/>
      <c r="AR575" s="37" t="n"/>
      <c r="AS575" s="37" t="n"/>
      <c r="AT575" s="38">
        <f>SUM(H575:AL575)</f>
        <v/>
      </c>
      <c r="AU575" s="37" t="n"/>
      <c r="AV575" s="38">
        <f>SUM(I575,J575,O575,P575,Q575,W575,X575,AD575,AE575,AK575,AL575)</f>
        <v/>
      </c>
      <c r="AW575" s="37" t="n"/>
    </row>
    <row r="576" spans="1:49" ht="15.75" customHeight="1" s="55">
      <c r="A576" s="37" t="n">
        <v>570</v>
      </c>
      <c r="B576" s="37" t="s">
        <v>213</v>
      </c>
      <c r="C576" s="37" t="s">
        <v>193</v>
      </c>
      <c r="D576" s="37" t="s">
        <v>271</v>
      </c>
      <c r="E576" s="37" t="s">
        <v>149</v>
      </c>
      <c r="F576" s="37" t="s">
        <v>32</v>
      </c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  <c r="Z576" s="37" t="n"/>
      <c r="AA576" s="37" t="n"/>
      <c r="AB576" s="37" t="n"/>
      <c r="AC576" s="37" t="n"/>
      <c r="AD576" s="37" t="n"/>
      <c r="AE576" s="37" t="n"/>
      <c r="AF576" s="40" t="n">
        <v>0.01487</v>
      </c>
      <c r="AG576" s="37" t="n"/>
      <c r="AH576" s="37" t="n"/>
      <c r="AI576" s="37" t="n"/>
      <c r="AJ576" s="37" t="n"/>
      <c r="AK576" s="37" t="n"/>
      <c r="AL576" s="37" t="n"/>
      <c r="AM576" s="38">
        <f>COUNT(H576:AL576)</f>
        <v/>
      </c>
      <c r="AN576" s="37" t="n"/>
      <c r="AO576" s="37" t="n"/>
      <c r="AP576" s="37" t="n"/>
      <c r="AQ576" s="37" t="n"/>
      <c r="AR576" s="37" t="n"/>
      <c r="AS576" s="37" t="n"/>
      <c r="AT576" s="38">
        <f>SUM(H576:AL576)</f>
        <v/>
      </c>
      <c r="AU576" s="37" t="n"/>
      <c r="AV576" s="38">
        <f>SUM(I576,J576,O576,P576,Q576,W576,X576,AD576,AE576,AK576,AL576)</f>
        <v/>
      </c>
      <c r="AW576" s="37" t="n"/>
    </row>
    <row r="577" spans="1:49">
      <c r="A577" s="39" t="n">
        <v>571</v>
      </c>
      <c r="B577" s="39" t="s">
        <v>213</v>
      </c>
      <c r="C577" s="39" t="s">
        <v>193</v>
      </c>
      <c r="D577" s="39" t="s">
        <v>271</v>
      </c>
      <c r="E577" s="39" t="s">
        <v>33</v>
      </c>
      <c r="F577" s="39" t="n"/>
      <c r="G577" s="39" t="n"/>
      <c r="H577" s="39" t="n">
        <v>8</v>
      </c>
      <c r="I577" s="39" t="n">
        <v>0</v>
      </c>
      <c r="J577" s="39" t="n">
        <v>0</v>
      </c>
      <c r="K577" s="39" t="n">
        <v>8</v>
      </c>
      <c r="L577" s="39" t="n">
        <v>8</v>
      </c>
      <c r="M577" s="39" t="n">
        <v>8</v>
      </c>
      <c r="N577" s="39" t="n">
        <v>7</v>
      </c>
      <c r="O577" s="39" t="n">
        <v>0</v>
      </c>
      <c r="P577" s="39" t="n">
        <v>0</v>
      </c>
      <c r="Q577" s="39" t="n">
        <v>0</v>
      </c>
      <c r="R577" s="39" t="n">
        <v>8</v>
      </c>
      <c r="S577" s="39" t="n">
        <v>8</v>
      </c>
      <c r="T577" s="39" t="n">
        <v>8</v>
      </c>
      <c r="U577" s="39" t="n">
        <v>8</v>
      </c>
      <c r="V577" s="39" t="n">
        <v>8</v>
      </c>
      <c r="W577" s="39" t="n">
        <v>0</v>
      </c>
      <c r="X577" s="39" t="n">
        <v>0</v>
      </c>
      <c r="Y577" s="39" t="n">
        <v>8</v>
      </c>
      <c r="Z577" s="39" t="n">
        <v>8</v>
      </c>
      <c r="AA577" s="39" t="n">
        <v>8</v>
      </c>
      <c r="AB577" s="39" t="n">
        <v>8</v>
      </c>
      <c r="AC577" s="39" t="n">
        <v>8</v>
      </c>
      <c r="AD577" s="39" t="n">
        <v>0</v>
      </c>
      <c r="AE577" s="39" t="n">
        <v>0</v>
      </c>
      <c r="AF577" s="39" t="n">
        <v>8</v>
      </c>
      <c r="AG577" s="39" t="n">
        <v>8</v>
      </c>
      <c r="AH577" s="39" t="n">
        <v>8</v>
      </c>
      <c r="AI577" s="39" t="n">
        <v>8</v>
      </c>
      <c r="AJ577" s="39" t="n">
        <v>8</v>
      </c>
      <c r="AK577" s="39" t="n">
        <v>0</v>
      </c>
      <c r="AL577" s="39" t="n">
        <v>0</v>
      </c>
      <c r="AM577" s="39">
        <f>COUNT(IF(SUM(H571,H572,H570,H573)&gt;0,1,"FALSE"),IF(SUM(I571,I573,I572,I570)&gt;0,1,"FALSE"),IF(SUM(J573,J571,J572,J570)&gt;0,1,"FALSE"),IF(SUM(K570,K571,K573,K572)&gt;0,1,"FALSE"),IF(SUM(L571,L570,L572)&gt;0,1,"FALSE"),IF(SUM(M570,M572,M571)&gt;0,1,"FALSE"),IF(SUM(N571,N570,N572)&gt;0,1,"FALSE"),IF(SUM(O570,O572,O571)&gt;0,1,"FALSE"),IF(SUM(P572,P570,P571)&gt;0,1,"FALSE"),IF(SUM(Q571,Q570,Q572)&gt;0,1,"FALSE"),IF(SUM(R571,R573,R574,R570,R572)&gt;0,1,"FALSE"),IF(SUM(S572,S570,S573)&gt;0,1,"FALSE"),IF(SUM(T570,T572,T573)&gt;0,1,"FALSE"),IF(SUM(U570,U571,U572,U573)&gt;0,1,"FALSE"),IF(SUM(V572,V570,V573)&gt;0,1,"FALSE"),IF(SUM(W570,W572,W573)&gt;0,1,"FALSE"),IF(SUM(X572,X573,X570)&gt;0,1,"FALSE"),IF(SUM(Y573,Y572,Y574,Y575,Y570)&gt;0,1,"FALSE"),IF(SUM(Z571,Z572,Z575,Z573,Z574,Z570)&gt;0,1,"FALSE"),IF(SUM(AA573,AA572,AA575,AA574,AA571,AA570)&gt;0,1,"FALSE"),IF(SUM(AB575,AB571,AB574,AB570,AB573,AB572)&gt;0,1,"FALSE"),IF(SUM(AC573,AC574,AC575,AC571,AC570,AC572)&gt;0,1,"FALSE"),IF(SUM(AD571,AD573,AD570,AD575)&gt;0,1,"FALSE"),IF(SUM(AE571,AE573,AE575,AE570)&gt;0,1,"FALSE"),IF(SUM(AF570,AF576,AF573,AF575,AF571)&gt;0,1,"FALSE"),IF(SUM(AG570,AG571,AG575,AG573)&gt;0,1,"FALSE"),IF(SUM(AH573,AH575,AH570,AH571)&gt;0,1,"FALSE"),IF(SUM(AI573,AI570,AI575,AI571)&gt;0,1,"FALSE"),IF(SUM(AJ571,AJ573,AJ575,AJ570)&gt;0,1,"FALSE"),IF(SUM(AK570,AK571,AK575,AK573)&gt;0,1,"FALSE"),IF(SUM(AL575,AL571,AL570,AL573)&gt;0,1,"FALSE"))</f>
        <v/>
      </c>
      <c r="AN577" s="39" t="n"/>
      <c r="AO577" s="39">
        <f>MAX(AO570:AO576)</f>
        <v/>
      </c>
      <c r="AP577" s="39">
        <f>MAX(AP570:AP576)</f>
        <v/>
      </c>
      <c r="AQ577" s="39">
        <f>MAX(AQ570:AQ576)</f>
        <v/>
      </c>
      <c r="AR577" s="39">
        <f>MAX(AR570:AR576)</f>
        <v/>
      </c>
      <c r="AS577" s="39">
        <f>SUM(AS570:AS576)</f>
        <v/>
      </c>
      <c r="AT577" s="39">
        <f>SUM(AT570:AT576)</f>
        <v/>
      </c>
      <c r="AU577" s="39">
        <f>SUM(AU570:AU576)</f>
        <v/>
      </c>
      <c r="AV577" s="39">
        <f>SUM(AV570:AV576)</f>
        <v/>
      </c>
      <c r="AW577" s="39">
        <f>SUM(AW570:AW576)</f>
        <v/>
      </c>
    </row>
    <row r="578" spans="1:49">
      <c r="A578" s="37" t="n">
        <v>572</v>
      </c>
      <c r="B578" s="37" t="s">
        <v>108</v>
      </c>
      <c r="C578" s="37" t="s">
        <v>74</v>
      </c>
      <c r="D578" s="37" t="s">
        <v>109</v>
      </c>
      <c r="E578" s="37" t="s">
        <v>43</v>
      </c>
      <c r="F578" s="37" t="s">
        <v>32</v>
      </c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  <c r="Z578" s="37" t="n"/>
      <c r="AA578" s="37" t="n"/>
      <c r="AB578" s="37" t="n"/>
      <c r="AC578" s="37" t="n"/>
      <c r="AD578" s="37" t="n"/>
      <c r="AE578" s="37" t="n"/>
      <c r="AF578" s="37" t="n"/>
      <c r="AG578" s="37" t="n"/>
      <c r="AH578" s="37" t="n"/>
      <c r="AI578" s="37" t="n"/>
      <c r="AJ578" s="37" t="n"/>
      <c r="AK578" s="37" t="n"/>
      <c r="AL578" s="37" t="n"/>
      <c r="AM578" s="38">
        <f>COUNT(H578:AL578)</f>
        <v/>
      </c>
      <c r="AN578" s="37" t="n"/>
      <c r="AO578" s="38">
        <f>COUNTIF(H578:AL578,"О")</f>
        <v/>
      </c>
      <c r="AP578" s="38">
        <f>COUNTIF(H578:AL578,"От")</f>
        <v/>
      </c>
      <c r="AQ578" s="38">
        <f>COUNTIF(H578:AL578,"Б")</f>
        <v/>
      </c>
      <c r="AR578" s="38">
        <f>COUNTIF(H578:AL578,"Н")</f>
        <v/>
      </c>
      <c r="AS578" s="37" t="n"/>
      <c r="AT578" s="38">
        <f>SUM(H578:AL578)</f>
        <v/>
      </c>
      <c r="AU578" s="37" t="n"/>
      <c r="AV578" s="38">
        <f>SUM(I578,J578,O578,P578,Q578,W578,X578,AD578,AE578,AK578,AL578)</f>
        <v/>
      </c>
      <c r="AW578" s="37" t="n"/>
    </row>
    <row r="579" spans="1:49">
      <c r="A579" s="37" t="n">
        <v>573</v>
      </c>
      <c r="B579" s="37" t="s">
        <v>108</v>
      </c>
      <c r="C579" s="37" t="s">
        <v>74</v>
      </c>
      <c r="D579" s="37" t="s">
        <v>109</v>
      </c>
      <c r="E579" s="37" t="s">
        <v>90</v>
      </c>
      <c r="F579" s="37" t="s">
        <v>32</v>
      </c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  <c r="Z579" s="37" t="n"/>
      <c r="AA579" s="37" t="n"/>
      <c r="AB579" s="37" t="n"/>
      <c r="AC579" s="37" t="n"/>
      <c r="AD579" s="37" t="n"/>
      <c r="AE579" s="37" t="n"/>
      <c r="AF579" s="37" t="n"/>
      <c r="AG579" s="37" t="n"/>
      <c r="AH579" s="37" t="n"/>
      <c r="AI579" s="37" t="n"/>
      <c r="AJ579" s="37" t="n"/>
      <c r="AK579" s="37" t="n"/>
      <c r="AL579" s="37" t="n"/>
      <c r="AM579" s="38">
        <f>COUNT(H579:AL579)</f>
        <v/>
      </c>
      <c r="AN579" s="37" t="n"/>
      <c r="AO579" s="37" t="n"/>
      <c r="AP579" s="37" t="n"/>
      <c r="AQ579" s="37" t="n"/>
      <c r="AR579" s="37" t="n"/>
      <c r="AS579" s="37" t="n"/>
      <c r="AT579" s="38">
        <f>SUM(H579:AL579)</f>
        <v/>
      </c>
      <c r="AU579" s="37" t="n"/>
      <c r="AV579" s="38">
        <f>SUM(I579,J579,O579,P579,Q579,W579,X579,AD579,AE579,AK579,AL579)</f>
        <v/>
      </c>
      <c r="AW579" s="37" t="n"/>
    </row>
    <row r="580" spans="1:49" ht="15.75" customHeight="1" s="55">
      <c r="A580" s="37" t="n">
        <v>574</v>
      </c>
      <c r="B580" s="37" t="s">
        <v>108</v>
      </c>
      <c r="C580" s="37" t="s">
        <v>74</v>
      </c>
      <c r="D580" s="37" t="s">
        <v>109</v>
      </c>
      <c r="E580" s="37" t="s">
        <v>65</v>
      </c>
      <c r="F580" s="37" t="s">
        <v>32</v>
      </c>
      <c r="G580" s="37" t="n"/>
      <c r="H580" s="37" t="n"/>
      <c r="I580" s="37" t="n"/>
      <c r="J580" s="37" t="n"/>
      <c r="K580" s="40" t="n">
        <v>1.2922</v>
      </c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  <c r="Z580" s="37" t="n"/>
      <c r="AA580" s="37" t="n"/>
      <c r="AB580" s="37" t="n"/>
      <c r="AC580" s="37" t="n"/>
      <c r="AD580" s="37" t="n"/>
      <c r="AE580" s="37" t="n"/>
      <c r="AF580" s="37" t="n"/>
      <c r="AG580" s="37" t="n"/>
      <c r="AH580" s="37" t="n"/>
      <c r="AI580" s="37" t="n"/>
      <c r="AJ580" s="37" t="n"/>
      <c r="AK580" s="37" t="n"/>
      <c r="AL580" s="37" t="n"/>
      <c r="AM580" s="38">
        <f>COUNT(H580:AL580)</f>
        <v/>
      </c>
      <c r="AN580" s="37" t="n"/>
      <c r="AO580" s="37" t="n"/>
      <c r="AP580" s="37" t="n"/>
      <c r="AQ580" s="37" t="n"/>
      <c r="AR580" s="37" t="n"/>
      <c r="AS580" s="37" t="n"/>
      <c r="AT580" s="38">
        <f>SUM(H580:AL580)</f>
        <v/>
      </c>
      <c r="AU580" s="37" t="n"/>
      <c r="AV580" s="38">
        <f>SUM(I580,J580,O580,P580,Q580,W580,X580,AD580,AE580,AK580,AL580)</f>
        <v/>
      </c>
      <c r="AW580" s="37" t="n"/>
    </row>
    <row r="581" spans="1:49" ht="15.75" customHeight="1" s="55">
      <c r="A581" s="37" t="n">
        <v>575</v>
      </c>
      <c r="B581" s="37" t="s">
        <v>108</v>
      </c>
      <c r="C581" s="37" t="s">
        <v>74</v>
      </c>
      <c r="D581" s="37" t="s">
        <v>109</v>
      </c>
      <c r="E581" s="37" t="s">
        <v>86</v>
      </c>
      <c r="F581" s="37" t="s">
        <v>32</v>
      </c>
      <c r="G581" s="37" t="n"/>
      <c r="H581" s="37" t="n"/>
      <c r="I581" s="37" t="n"/>
      <c r="J581" s="37" t="n"/>
      <c r="K581" s="40" t="n">
        <v>2.14882</v>
      </c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  <c r="Z581" s="37" t="n"/>
      <c r="AA581" s="37" t="n"/>
      <c r="AB581" s="37" t="n"/>
      <c r="AC581" s="37" t="n"/>
      <c r="AD581" s="37" t="n"/>
      <c r="AE581" s="37" t="n"/>
      <c r="AF581" s="37" t="n"/>
      <c r="AG581" s="37" t="n"/>
      <c r="AH581" s="37" t="n"/>
      <c r="AI581" s="37" t="n"/>
      <c r="AJ581" s="37" t="n"/>
      <c r="AK581" s="37" t="n"/>
      <c r="AL581" s="37" t="n"/>
      <c r="AM581" s="38">
        <f>COUNT(H581:AL581)</f>
        <v/>
      </c>
      <c r="AN581" s="37" t="n"/>
      <c r="AO581" s="37" t="n"/>
      <c r="AP581" s="37" t="n"/>
      <c r="AQ581" s="37" t="n"/>
      <c r="AR581" s="37" t="n"/>
      <c r="AS581" s="37" t="n"/>
      <c r="AT581" s="38">
        <f>SUM(H581:AL581)</f>
        <v/>
      </c>
      <c r="AU581" s="37" t="n"/>
      <c r="AV581" s="38">
        <f>SUM(I581,J581,O581,P581,Q581,W581,X581,AD581,AE581,AK581,AL581)</f>
        <v/>
      </c>
      <c r="AW581" s="37" t="n"/>
    </row>
    <row r="582" spans="1:49" ht="15.75" customHeight="1" s="55">
      <c r="A582" s="37" t="n">
        <v>576</v>
      </c>
      <c r="B582" s="37" t="s">
        <v>108</v>
      </c>
      <c r="C582" s="37" t="s">
        <v>74</v>
      </c>
      <c r="D582" s="37" t="s">
        <v>109</v>
      </c>
      <c r="E582" s="37" t="s">
        <v>87</v>
      </c>
      <c r="F582" s="37" t="s">
        <v>32</v>
      </c>
      <c r="G582" s="37" t="n"/>
      <c r="H582" s="37" t="n"/>
      <c r="I582" s="37" t="n"/>
      <c r="J582" s="37" t="n"/>
      <c r="K582" s="40" t="n">
        <v>4.55898</v>
      </c>
      <c r="L582" s="40" t="n">
        <v>8</v>
      </c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  <c r="Z582" s="37" t="n"/>
      <c r="AA582" s="37" t="n"/>
      <c r="AB582" s="37" t="n"/>
      <c r="AC582" s="37" t="n"/>
      <c r="AD582" s="37" t="n"/>
      <c r="AE582" s="37" t="n"/>
      <c r="AF582" s="37" t="n"/>
      <c r="AG582" s="37" t="n"/>
      <c r="AH582" s="37" t="n"/>
      <c r="AI582" s="37" t="n"/>
      <c r="AJ582" s="37" t="n"/>
      <c r="AK582" s="37" t="n"/>
      <c r="AL582" s="37" t="n"/>
      <c r="AM582" s="38">
        <f>COUNT(H582:AL582)</f>
        <v/>
      </c>
      <c r="AN582" s="37" t="n"/>
      <c r="AO582" s="37" t="n"/>
      <c r="AP582" s="37" t="n"/>
      <c r="AQ582" s="37" t="n"/>
      <c r="AR582" s="37" t="n"/>
      <c r="AS582" s="37" t="n"/>
      <c r="AT582" s="38">
        <f>SUM(H582:AL582)</f>
        <v/>
      </c>
      <c r="AU582" s="37" t="n"/>
      <c r="AV582" s="38">
        <f>SUM(I582,J582,O582,P582,Q582,W582,X582,AD582,AE582,AK582,AL582)</f>
        <v/>
      </c>
      <c r="AW582" s="37" t="n"/>
    </row>
    <row r="583" spans="1:49">
      <c r="A583" s="37" t="n">
        <v>577</v>
      </c>
      <c r="B583" s="37" t="s">
        <v>108</v>
      </c>
      <c r="C583" s="37" t="s">
        <v>74</v>
      </c>
      <c r="D583" s="37" t="s">
        <v>109</v>
      </c>
      <c r="E583" s="37" t="s">
        <v>83</v>
      </c>
      <c r="F583" s="37" t="s">
        <v>32</v>
      </c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  <c r="AA583" s="37" t="n"/>
      <c r="AB583" s="37" t="n"/>
      <c r="AC583" s="37" t="n"/>
      <c r="AD583" s="37" t="n"/>
      <c r="AE583" s="37" t="n"/>
      <c r="AF583" s="37" t="n"/>
      <c r="AG583" s="37" t="n"/>
      <c r="AH583" s="37" t="n"/>
      <c r="AI583" s="37" t="n"/>
      <c r="AJ583" s="37" t="n"/>
      <c r="AK583" s="37" t="n"/>
      <c r="AL583" s="37" t="n"/>
      <c r="AM583" s="38">
        <f>COUNT(H583:AL583)</f>
        <v/>
      </c>
      <c r="AN583" s="37" t="n"/>
      <c r="AO583" s="37" t="n"/>
      <c r="AP583" s="37" t="n"/>
      <c r="AQ583" s="37" t="n"/>
      <c r="AR583" s="37" t="n"/>
      <c r="AS583" s="37" t="n"/>
      <c r="AT583" s="38">
        <f>SUM(H583:AL583)</f>
        <v/>
      </c>
      <c r="AU583" s="37" t="n"/>
      <c r="AV583" s="38">
        <f>SUM(I583,J583,O583,P583,Q583,W583,X583,AD583,AE583,AK583,AL583)</f>
        <v/>
      </c>
      <c r="AW583" s="37" t="n"/>
    </row>
    <row r="584" spans="1:49">
      <c r="A584" s="37" t="n">
        <v>578</v>
      </c>
      <c r="B584" s="37" t="s">
        <v>108</v>
      </c>
      <c r="C584" s="37" t="s">
        <v>74</v>
      </c>
      <c r="D584" s="37" t="s">
        <v>109</v>
      </c>
      <c r="E584" s="37" t="s">
        <v>79</v>
      </c>
      <c r="F584" s="37" t="s">
        <v>32</v>
      </c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  <c r="Z584" s="37" t="n"/>
      <c r="AA584" s="37" t="n"/>
      <c r="AB584" s="37" t="n"/>
      <c r="AC584" s="37" t="n"/>
      <c r="AD584" s="37" t="n"/>
      <c r="AE584" s="37" t="n"/>
      <c r="AF584" s="37" t="n"/>
      <c r="AG584" s="37" t="n"/>
      <c r="AH584" s="37" t="n"/>
      <c r="AI584" s="37" t="n"/>
      <c r="AJ584" s="37" t="n"/>
      <c r="AK584" s="37" t="n"/>
      <c r="AL584" s="37" t="n"/>
      <c r="AM584" s="38">
        <f>COUNT(H584:AL584)</f>
        <v/>
      </c>
      <c r="AN584" s="37" t="n"/>
      <c r="AO584" s="37" t="n"/>
      <c r="AP584" s="37" t="n"/>
      <c r="AQ584" s="37" t="n"/>
      <c r="AR584" s="37" t="n"/>
      <c r="AS584" s="37" t="n"/>
      <c r="AT584" s="38">
        <f>SUM(H584:AL584)</f>
        <v/>
      </c>
      <c r="AU584" s="37" t="n"/>
      <c r="AV584" s="38">
        <f>SUM(I584,J584,O584,P584,Q584,W584,X584,AD584,AE584,AK584,AL584)</f>
        <v/>
      </c>
      <c r="AW584" s="37" t="n"/>
    </row>
    <row r="585" spans="1:49">
      <c r="A585" s="37" t="n">
        <v>579</v>
      </c>
      <c r="B585" s="37" t="s">
        <v>108</v>
      </c>
      <c r="C585" s="37" t="s">
        <v>74</v>
      </c>
      <c r="D585" s="37" t="s">
        <v>109</v>
      </c>
      <c r="E585" s="37" t="s">
        <v>76</v>
      </c>
      <c r="F585" s="37" t="s">
        <v>32</v>
      </c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  <c r="Z585" s="37" t="n"/>
      <c r="AA585" s="37" t="n"/>
      <c r="AB585" s="37" t="n"/>
      <c r="AC585" s="37" t="n"/>
      <c r="AD585" s="37" t="n"/>
      <c r="AE585" s="37" t="n"/>
      <c r="AF585" s="37" t="n"/>
      <c r="AG585" s="37" t="n"/>
      <c r="AH585" s="37" t="n"/>
      <c r="AI585" s="37" t="n"/>
      <c r="AJ585" s="37" t="n"/>
      <c r="AK585" s="37" t="n"/>
      <c r="AL585" s="37" t="n"/>
      <c r="AM585" s="38">
        <f>COUNT(H585:AL585)</f>
        <v/>
      </c>
      <c r="AN585" s="37" t="n"/>
      <c r="AO585" s="37" t="n"/>
      <c r="AP585" s="37" t="n"/>
      <c r="AQ585" s="37" t="n"/>
      <c r="AR585" s="37" t="n"/>
      <c r="AS585" s="37" t="n"/>
      <c r="AT585" s="38">
        <f>SUM(H585:AL585)</f>
        <v/>
      </c>
      <c r="AU585" s="37" t="n"/>
      <c r="AV585" s="38">
        <f>SUM(I585,J585,O585,P585,Q585,W585,X585,AD585,AE585,AK585,AL585)</f>
        <v/>
      </c>
      <c r="AW585" s="37" t="n"/>
    </row>
    <row r="586" spans="1:49">
      <c r="A586" s="37" t="n">
        <v>580</v>
      </c>
      <c r="B586" s="37" t="s">
        <v>108</v>
      </c>
      <c r="C586" s="37" t="s">
        <v>74</v>
      </c>
      <c r="D586" s="37" t="s">
        <v>109</v>
      </c>
      <c r="E586" s="37" t="s">
        <v>88</v>
      </c>
      <c r="F586" s="37" t="s">
        <v>32</v>
      </c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  <c r="Z586" s="37" t="n"/>
      <c r="AA586" s="37" t="n"/>
      <c r="AB586" s="37" t="n"/>
      <c r="AC586" s="37" t="n"/>
      <c r="AD586" s="37" t="n"/>
      <c r="AE586" s="37" t="n"/>
      <c r="AF586" s="37" t="n"/>
      <c r="AG586" s="37" t="n"/>
      <c r="AH586" s="37" t="n"/>
      <c r="AI586" s="37" t="n"/>
      <c r="AJ586" s="37" t="n"/>
      <c r="AK586" s="37" t="n"/>
      <c r="AL586" s="37" t="n"/>
      <c r="AM586" s="38">
        <f>COUNT(H586:AL586)</f>
        <v/>
      </c>
      <c r="AN586" s="37" t="n"/>
      <c r="AO586" s="37" t="n"/>
      <c r="AP586" s="37" t="n"/>
      <c r="AQ586" s="37" t="n"/>
      <c r="AR586" s="37" t="n"/>
      <c r="AS586" s="37" t="n"/>
      <c r="AT586" s="38">
        <f>SUM(H586:AL586)</f>
        <v/>
      </c>
      <c r="AU586" s="37" t="n"/>
      <c r="AV586" s="38">
        <f>SUM(I586,J586,O586,P586,Q586,W586,X586,AD586,AE586,AK586,AL586)</f>
        <v/>
      </c>
      <c r="AW586" s="37" t="n"/>
    </row>
    <row r="587" spans="1:49">
      <c r="A587" s="37" t="n">
        <v>581</v>
      </c>
      <c r="B587" s="37" t="s">
        <v>108</v>
      </c>
      <c r="C587" s="37" t="s">
        <v>74</v>
      </c>
      <c r="D587" s="37" t="s">
        <v>109</v>
      </c>
      <c r="E587" s="37" t="s">
        <v>56</v>
      </c>
      <c r="F587" s="37" t="s">
        <v>32</v>
      </c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  <c r="Z587" s="37" t="n"/>
      <c r="AA587" s="37" t="n"/>
      <c r="AB587" s="37" t="n"/>
      <c r="AC587" s="37" t="n"/>
      <c r="AD587" s="37" t="n"/>
      <c r="AE587" s="37" t="n"/>
      <c r="AF587" s="37" t="n"/>
      <c r="AG587" s="37" t="n"/>
      <c r="AH587" s="37" t="n"/>
      <c r="AI587" s="37" t="n"/>
      <c r="AJ587" s="37" t="n"/>
      <c r="AK587" s="37" t="n"/>
      <c r="AL587" s="37" t="n"/>
      <c r="AM587" s="38">
        <f>COUNT(H587:AL587)</f>
        <v/>
      </c>
      <c r="AN587" s="37" t="n"/>
      <c r="AO587" s="37" t="n"/>
      <c r="AP587" s="37" t="n"/>
      <c r="AQ587" s="37" t="n"/>
      <c r="AR587" s="37" t="n"/>
      <c r="AS587" s="37" t="n"/>
      <c r="AT587" s="38">
        <f>SUM(H587:AL587)</f>
        <v/>
      </c>
      <c r="AU587" s="37" t="n"/>
      <c r="AV587" s="38">
        <f>SUM(I587,J587,O587,P587,Q587,W587,X587,AD587,AE587,AK587,AL587)</f>
        <v/>
      </c>
      <c r="AW587" s="37" t="n"/>
    </row>
    <row r="588" spans="1:49">
      <c r="A588" s="37" t="n">
        <v>582</v>
      </c>
      <c r="B588" s="37" t="s">
        <v>108</v>
      </c>
      <c r="C588" s="37" t="s">
        <v>74</v>
      </c>
      <c r="D588" s="37" t="s">
        <v>109</v>
      </c>
      <c r="E588" s="37" t="s">
        <v>61</v>
      </c>
      <c r="F588" s="37" t="s">
        <v>32</v>
      </c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  <c r="Z588" s="37" t="n"/>
      <c r="AA588" s="37" t="n"/>
      <c r="AB588" s="37" t="n"/>
      <c r="AC588" s="37" t="n"/>
      <c r="AD588" s="37" t="n"/>
      <c r="AE588" s="37" t="n"/>
      <c r="AF588" s="37" t="n"/>
      <c r="AG588" s="37" t="n"/>
      <c r="AH588" s="37" t="n"/>
      <c r="AI588" s="37" t="n"/>
      <c r="AJ588" s="37" t="n"/>
      <c r="AK588" s="37" t="n"/>
      <c r="AL588" s="37" t="n"/>
      <c r="AM588" s="38">
        <f>COUNT(H588:AL588)</f>
        <v/>
      </c>
      <c r="AN588" s="37" t="n"/>
      <c r="AO588" s="37" t="n"/>
      <c r="AP588" s="37" t="n"/>
      <c r="AQ588" s="37" t="n"/>
      <c r="AR588" s="37" t="n"/>
      <c r="AS588" s="37" t="n"/>
      <c r="AT588" s="38">
        <f>SUM(H588:AL588)</f>
        <v/>
      </c>
      <c r="AU588" s="37" t="n"/>
      <c r="AV588" s="38">
        <f>SUM(I588,J588,O588,P588,Q588,W588,X588,AD588,AE588,AK588,AL588)</f>
        <v/>
      </c>
      <c r="AW588" s="37" t="n"/>
    </row>
    <row r="589" spans="1:49">
      <c r="A589" s="39" t="n">
        <v>583</v>
      </c>
      <c r="B589" s="39" t="s">
        <v>108</v>
      </c>
      <c r="C589" s="39" t="s">
        <v>74</v>
      </c>
      <c r="D589" s="39" t="s">
        <v>109</v>
      </c>
      <c r="E589" s="39" t="s">
        <v>33</v>
      </c>
      <c r="F589" s="39" t="n"/>
      <c r="G589" s="39" t="n"/>
      <c r="H589" s="39" t="n"/>
      <c r="I589" s="39" t="n"/>
      <c r="J589" s="39" t="n"/>
      <c r="K589" s="39" t="n">
        <v>8</v>
      </c>
      <c r="L589" s="39" t="n">
        <v>8</v>
      </c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  <c r="AB589" s="39" t="n"/>
      <c r="AC589" s="39" t="n"/>
      <c r="AD589" s="39" t="n"/>
      <c r="AE589" s="39" t="n"/>
      <c r="AF589" s="39" t="n"/>
      <c r="AG589" s="39" t="n"/>
      <c r="AH589" s="39" t="n"/>
      <c r="AI589" s="39" t="n"/>
      <c r="AJ589" s="39" t="n"/>
      <c r="AK589" s="39" t="n"/>
      <c r="AL589" s="39" t="n"/>
      <c r="AM589" s="39">
        <f>COUNT(IF(SUM(K584,K585,K579,K580,K582,K588,K583,K587,K586,K581,K578)&gt;0,1,"FALSE"),IF(SUM(L584,L578,L585,L579,L586,L587,L580,L588,L581,L582,L583)&gt;0,1,"FALSE"))</f>
        <v/>
      </c>
      <c r="AN589" s="39" t="n"/>
      <c r="AO589" s="39">
        <f>MAX(AO578:AO588)</f>
        <v/>
      </c>
      <c r="AP589" s="39">
        <f>MAX(AP578:AP588)</f>
        <v/>
      </c>
      <c r="AQ589" s="39">
        <f>MAX(AQ578:AQ588)</f>
        <v/>
      </c>
      <c r="AR589" s="39">
        <f>MAX(AR578:AR588)</f>
        <v/>
      </c>
      <c r="AS589" s="39">
        <f>SUM(AS578:AS588)</f>
        <v/>
      </c>
      <c r="AT589" s="39">
        <f>SUM(AT578:AT588)</f>
        <v/>
      </c>
      <c r="AU589" s="39">
        <f>SUM(AU578:AU588)</f>
        <v/>
      </c>
      <c r="AV589" s="39">
        <f>SUM(AV578:AV588)</f>
        <v/>
      </c>
      <c r="AW589" s="39">
        <f>SUM(AW578:AW588)</f>
        <v/>
      </c>
    </row>
    <row r="590" spans="1:49">
      <c r="A590" s="37" t="n">
        <v>584</v>
      </c>
      <c r="B590" s="37" t="s">
        <v>102</v>
      </c>
      <c r="C590" s="37" t="s">
        <v>281</v>
      </c>
      <c r="D590" s="37" t="s">
        <v>51</v>
      </c>
      <c r="E590" s="37" t="s">
        <v>31</v>
      </c>
      <c r="F590" s="37" t="s">
        <v>32</v>
      </c>
      <c r="G590" s="37" t="n"/>
      <c r="H590" s="37" t="n"/>
      <c r="I590" s="37" t="n"/>
      <c r="J590" s="37" t="n"/>
      <c r="K590" s="37" t="n"/>
      <c r="L590" s="37" t="n"/>
      <c r="M590" s="37" t="n">
        <v>8</v>
      </c>
      <c r="N590" s="37" t="n">
        <v>2.5</v>
      </c>
      <c r="O590" s="37" t="s">
        <v>7</v>
      </c>
      <c r="P590" s="37" t="s">
        <v>7</v>
      </c>
      <c r="Q590" s="37" t="s">
        <v>7</v>
      </c>
      <c r="R590" s="37" t="n">
        <v>7.91667</v>
      </c>
      <c r="S590" s="37" t="n">
        <v>8</v>
      </c>
      <c r="T590" s="37" t="n">
        <v>7</v>
      </c>
      <c r="U590" s="37" t="n">
        <v>8</v>
      </c>
      <c r="V590" s="37" t="n">
        <v>8</v>
      </c>
      <c r="W590" s="37" t="s">
        <v>7</v>
      </c>
      <c r="X590" s="37" t="s">
        <v>7</v>
      </c>
      <c r="Y590" s="37" t="n">
        <v>8</v>
      </c>
      <c r="Z590" s="37" t="n">
        <v>7.96667</v>
      </c>
      <c r="AA590" s="37" t="n">
        <v>8</v>
      </c>
      <c r="AB590" s="37" t="n">
        <v>8</v>
      </c>
      <c r="AC590" s="37" t="n">
        <v>3</v>
      </c>
      <c r="AD590" s="37" t="s">
        <v>7</v>
      </c>
      <c r="AE590" s="37" t="s">
        <v>7</v>
      </c>
      <c r="AF590" s="37" t="n">
        <v>8</v>
      </c>
      <c r="AG590" s="37" t="n">
        <v>5</v>
      </c>
      <c r="AH590" s="37" t="n">
        <v>6.9</v>
      </c>
      <c r="AI590" s="37" t="n">
        <v>8</v>
      </c>
      <c r="AJ590" s="37" t="n">
        <v>8</v>
      </c>
      <c r="AK590" s="37" t="s">
        <v>7</v>
      </c>
      <c r="AL590" s="37" t="s">
        <v>7</v>
      </c>
      <c r="AM590" s="38">
        <f>COUNT(H590:AL590)</f>
        <v/>
      </c>
      <c r="AN590" s="37" t="n"/>
      <c r="AO590" s="38">
        <f>COUNTIF(H590:AL590,"О")</f>
        <v/>
      </c>
      <c r="AP590" s="38">
        <f>COUNTIF(H590:AL590,"От")</f>
        <v/>
      </c>
      <c r="AQ590" s="38">
        <f>COUNTIF(H590:AL590,"Б")</f>
        <v/>
      </c>
      <c r="AR590" s="38">
        <f>COUNTIF(H590:AL590,"Н")</f>
        <v/>
      </c>
      <c r="AS590" s="37" t="n"/>
      <c r="AT590" s="38">
        <f>SUM(H590:AL590)</f>
        <v/>
      </c>
      <c r="AU590" s="37" t="n"/>
      <c r="AV590" s="38">
        <f>SUM(I590,J590,O590,P590,Q590,W590,X590,AD590,AE590,AK590,AL590)</f>
        <v/>
      </c>
      <c r="AW590" s="37" t="n"/>
    </row>
    <row r="591" spans="1:49" ht="15.75" customHeight="1" s="55">
      <c r="A591" s="37" t="n">
        <v>585</v>
      </c>
      <c r="B591" s="37" t="s">
        <v>102</v>
      </c>
      <c r="C591" s="37" t="s">
        <v>281</v>
      </c>
      <c r="D591" s="37" t="s">
        <v>51</v>
      </c>
      <c r="E591" s="37" t="s">
        <v>149</v>
      </c>
      <c r="F591" s="37" t="s">
        <v>32</v>
      </c>
      <c r="G591" s="37" t="n"/>
      <c r="H591" s="37" t="n"/>
      <c r="I591" s="37" t="n"/>
      <c r="J591" s="37" t="n"/>
      <c r="K591" s="37" t="n"/>
      <c r="L591" s="37" t="n"/>
      <c r="M591" s="37" t="n"/>
      <c r="N591" s="40" t="n">
        <v>4.5</v>
      </c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  <c r="Z591" s="40" t="n">
        <v>0.03333</v>
      </c>
      <c r="AA591" s="37" t="n"/>
      <c r="AB591" s="37" t="n"/>
      <c r="AC591" s="37" t="n"/>
      <c r="AD591" s="37" t="n"/>
      <c r="AE591" s="37" t="n"/>
      <c r="AF591" s="37" t="n"/>
      <c r="AG591" s="37" t="n"/>
      <c r="AH591" s="37" t="n"/>
      <c r="AI591" s="37" t="n"/>
      <c r="AJ591" s="37" t="n"/>
      <c r="AK591" s="37" t="n"/>
      <c r="AL591" s="37" t="n"/>
      <c r="AM591" s="38">
        <f>COUNT(H591:AL591)</f>
        <v/>
      </c>
      <c r="AN591" s="37" t="n"/>
      <c r="AO591" s="37" t="n"/>
      <c r="AP591" s="37" t="n"/>
      <c r="AQ591" s="37" t="n"/>
      <c r="AR591" s="37" t="n"/>
      <c r="AS591" s="37" t="n"/>
      <c r="AT591" s="38">
        <f>SUM(H591:AL591)</f>
        <v/>
      </c>
      <c r="AU591" s="37" t="n"/>
      <c r="AV591" s="38">
        <f>SUM(I591,J591,O591,P591,Q591,W591,X591,AD591,AE591,AK591,AL591)</f>
        <v/>
      </c>
      <c r="AW591" s="37" t="n"/>
    </row>
    <row r="592" spans="1:49" ht="15.75" customHeight="1" s="55">
      <c r="A592" s="37" t="n">
        <v>586</v>
      </c>
      <c r="B592" s="37" t="s">
        <v>102</v>
      </c>
      <c r="C592" s="37" t="s">
        <v>281</v>
      </c>
      <c r="D592" s="37" t="s">
        <v>51</v>
      </c>
      <c r="E592" s="37" t="s">
        <v>65</v>
      </c>
      <c r="F592" s="37" t="s">
        <v>32</v>
      </c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40" t="n">
        <v>0.08333</v>
      </c>
      <c r="S592" s="37" t="n"/>
      <c r="T592" s="40" t="n">
        <v>1</v>
      </c>
      <c r="U592" s="37" t="n"/>
      <c r="V592" s="37" t="n"/>
      <c r="W592" s="37" t="n"/>
      <c r="X592" s="37" t="n"/>
      <c r="Y592" s="37" t="n"/>
      <c r="Z592" s="37" t="n"/>
      <c r="AA592" s="37" t="n"/>
      <c r="AB592" s="37" t="n"/>
      <c r="AC592" s="37" t="n"/>
      <c r="AD592" s="37" t="n"/>
      <c r="AE592" s="37" t="n"/>
      <c r="AF592" s="37" t="n"/>
      <c r="AG592" s="37" t="n"/>
      <c r="AH592" s="40" t="n">
        <v>1.1</v>
      </c>
      <c r="AI592" s="37" t="n"/>
      <c r="AJ592" s="37" t="n"/>
      <c r="AK592" s="37" t="n"/>
      <c r="AL592" s="37" t="n"/>
      <c r="AM592" s="38">
        <f>COUNT(H592:AL592)</f>
        <v/>
      </c>
      <c r="AN592" s="37" t="n"/>
      <c r="AO592" s="37" t="n"/>
      <c r="AP592" s="37" t="n"/>
      <c r="AQ592" s="37" t="n"/>
      <c r="AR592" s="37" t="n"/>
      <c r="AS592" s="37" t="n"/>
      <c r="AT592" s="38">
        <f>SUM(H592:AL592)</f>
        <v/>
      </c>
      <c r="AU592" s="37" t="n"/>
      <c r="AV592" s="38">
        <f>SUM(I592,J592,O592,P592,Q592,W592,X592,AD592,AE592,AK592,AL592)</f>
        <v/>
      </c>
      <c r="AW592" s="37" t="n"/>
    </row>
    <row r="593" spans="1:49" ht="15.75" customHeight="1" s="55">
      <c r="A593" s="37" t="n">
        <v>587</v>
      </c>
      <c r="B593" s="37" t="s">
        <v>102</v>
      </c>
      <c r="C593" s="37" t="s">
        <v>281</v>
      </c>
      <c r="D593" s="37" t="s">
        <v>51</v>
      </c>
      <c r="E593" s="37" t="s">
        <v>282</v>
      </c>
      <c r="F593" s="37" t="s">
        <v>32</v>
      </c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  <c r="Z593" s="37" t="n"/>
      <c r="AA593" s="37" t="n"/>
      <c r="AB593" s="37" t="n"/>
      <c r="AC593" s="40" t="n">
        <v>5</v>
      </c>
      <c r="AD593" s="37" t="n"/>
      <c r="AE593" s="37" t="n"/>
      <c r="AF593" s="37" t="n"/>
      <c r="AG593" s="37" t="n"/>
      <c r="AH593" s="37" t="n"/>
      <c r="AI593" s="37" t="n"/>
      <c r="AJ593" s="37" t="n"/>
      <c r="AK593" s="37" t="n"/>
      <c r="AL593" s="37" t="n"/>
      <c r="AM593" s="38">
        <f>COUNT(H593:AL593)</f>
        <v/>
      </c>
      <c r="AN593" s="37" t="n"/>
      <c r="AO593" s="37" t="n"/>
      <c r="AP593" s="37" t="n"/>
      <c r="AQ593" s="37" t="n"/>
      <c r="AR593" s="37" t="n"/>
      <c r="AS593" s="37" t="n"/>
      <c r="AT593" s="38">
        <f>SUM(H593:AL593)</f>
        <v/>
      </c>
      <c r="AU593" s="37" t="n"/>
      <c r="AV593" s="38">
        <f>SUM(I593,J593,O593,P593,Q593,W593,X593,AD593,AE593,AK593,AL593)</f>
        <v/>
      </c>
      <c r="AW593" s="37" t="n"/>
    </row>
    <row r="594" spans="1:49">
      <c r="A594" s="37" t="n">
        <v>588</v>
      </c>
      <c r="B594" s="37" t="s">
        <v>102</v>
      </c>
      <c r="C594" s="37" t="s">
        <v>281</v>
      </c>
      <c r="D594" s="37" t="s">
        <v>51</v>
      </c>
      <c r="E594" s="37" t="s">
        <v>135</v>
      </c>
      <c r="F594" s="37" t="s">
        <v>32</v>
      </c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  <c r="Z594" s="37" t="n"/>
      <c r="AA594" s="37" t="n"/>
      <c r="AB594" s="37" t="n"/>
      <c r="AC594" s="37" t="n"/>
      <c r="AD594" s="37" t="n"/>
      <c r="AE594" s="37" t="n"/>
      <c r="AF594" s="37" t="n"/>
      <c r="AG594" s="37" t="n"/>
      <c r="AH594" s="37" t="n"/>
      <c r="AI594" s="37" t="n"/>
      <c r="AJ594" s="37" t="n"/>
      <c r="AK594" s="37" t="n"/>
      <c r="AL594" s="37" t="n"/>
      <c r="AM594" s="38">
        <f>COUNT(H594:AL594)</f>
        <v/>
      </c>
      <c r="AN594" s="37" t="n"/>
      <c r="AO594" s="37" t="n"/>
      <c r="AP594" s="37" t="n"/>
      <c r="AQ594" s="37" t="n"/>
      <c r="AR594" s="37" t="n"/>
      <c r="AS594" s="37" t="n"/>
      <c r="AT594" s="38">
        <f>SUM(H594:AL594)</f>
        <v/>
      </c>
      <c r="AU594" s="37" t="n"/>
      <c r="AV594" s="38">
        <f>SUM(I594,J594,O594,P594,Q594,W594,X594,AD594,AE594,AK594,AL594)</f>
        <v/>
      </c>
      <c r="AW594" s="37" t="n"/>
    </row>
    <row r="595" spans="1:49" ht="15.75" customHeight="1" s="55">
      <c r="A595" s="37" t="n">
        <v>589</v>
      </c>
      <c r="B595" s="37" t="s">
        <v>102</v>
      </c>
      <c r="C595" s="37" t="s">
        <v>281</v>
      </c>
      <c r="D595" s="37" t="s">
        <v>51</v>
      </c>
      <c r="E595" s="37" t="s">
        <v>77</v>
      </c>
      <c r="F595" s="37" t="s">
        <v>32</v>
      </c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  <c r="Z595" s="37" t="n"/>
      <c r="AA595" s="37" t="n"/>
      <c r="AB595" s="37" t="n"/>
      <c r="AC595" s="37" t="n"/>
      <c r="AD595" s="37" t="n"/>
      <c r="AE595" s="37" t="n"/>
      <c r="AF595" s="37" t="n"/>
      <c r="AG595" s="40" t="n">
        <v>3</v>
      </c>
      <c r="AH595" s="37" t="n"/>
      <c r="AI595" s="37" t="n"/>
      <c r="AJ595" s="37" t="n"/>
      <c r="AK595" s="37" t="n"/>
      <c r="AL595" s="37" t="n"/>
      <c r="AM595" s="38">
        <f>COUNT(H595:AL595)</f>
        <v/>
      </c>
      <c r="AN595" s="37" t="n"/>
      <c r="AO595" s="37" t="n"/>
      <c r="AP595" s="37" t="n"/>
      <c r="AQ595" s="37" t="n"/>
      <c r="AR595" s="37" t="n"/>
      <c r="AS595" s="37" t="n"/>
      <c r="AT595" s="38">
        <f>SUM(H595:AL595)</f>
        <v/>
      </c>
      <c r="AU595" s="37" t="n"/>
      <c r="AV595" s="38">
        <f>SUM(I595,J595,O595,P595,Q595,W595,X595,AD595,AE595,AK595,AL595)</f>
        <v/>
      </c>
      <c r="AW595" s="37" t="n"/>
    </row>
    <row r="596" spans="1:49">
      <c r="A596" s="39" t="n">
        <v>590</v>
      </c>
      <c r="B596" s="39" t="s">
        <v>102</v>
      </c>
      <c r="C596" s="39" t="s">
        <v>281</v>
      </c>
      <c r="D596" s="39" t="s">
        <v>51</v>
      </c>
      <c r="E596" s="39" t="s">
        <v>33</v>
      </c>
      <c r="F596" s="39" t="n"/>
      <c r="G596" s="39" t="n"/>
      <c r="H596" s="39" t="n"/>
      <c r="I596" s="39" t="n"/>
      <c r="J596" s="39" t="n"/>
      <c r="K596" s="39" t="n"/>
      <c r="L596" s="39" t="n"/>
      <c r="M596" s="39" t="n">
        <v>8</v>
      </c>
      <c r="N596" s="39" t="n">
        <v>7</v>
      </c>
      <c r="O596" s="39" t="n">
        <v>0</v>
      </c>
      <c r="P596" s="39" t="n">
        <v>0</v>
      </c>
      <c r="Q596" s="39" t="n">
        <v>0</v>
      </c>
      <c r="R596" s="39" t="n">
        <v>8</v>
      </c>
      <c r="S596" s="39" t="n">
        <v>8</v>
      </c>
      <c r="T596" s="39" t="n">
        <v>8</v>
      </c>
      <c r="U596" s="39" t="n">
        <v>8</v>
      </c>
      <c r="V596" s="39" t="n">
        <v>8</v>
      </c>
      <c r="W596" s="39" t="n">
        <v>0</v>
      </c>
      <c r="X596" s="39" t="n">
        <v>0</v>
      </c>
      <c r="Y596" s="39" t="n">
        <v>8</v>
      </c>
      <c r="Z596" s="39" t="n">
        <v>8</v>
      </c>
      <c r="AA596" s="39" t="n">
        <v>8</v>
      </c>
      <c r="AB596" s="39" t="n">
        <v>8</v>
      </c>
      <c r="AC596" s="39" t="n">
        <v>8</v>
      </c>
      <c r="AD596" s="39" t="n">
        <v>0</v>
      </c>
      <c r="AE596" s="39" t="n">
        <v>0</v>
      </c>
      <c r="AF596" s="39" t="n">
        <v>8</v>
      </c>
      <c r="AG596" s="39" t="n">
        <v>8</v>
      </c>
      <c r="AH596" s="39" t="n">
        <v>8</v>
      </c>
      <c r="AI596" s="39" t="n">
        <v>8</v>
      </c>
      <c r="AJ596" s="39" t="n">
        <v>8</v>
      </c>
      <c r="AK596" s="39" t="n">
        <v>0</v>
      </c>
      <c r="AL596" s="39" t="n">
        <v>0</v>
      </c>
      <c r="AM596" s="39">
        <f>COUNT(IF(SUM(M590)&gt;0,1,"FALSE"),IF(SUM(N591,N590)&gt;0,1,"FALSE"),IF(SUM(O590)&gt;0,1,"FALSE"),IF(SUM(P590,P591)&gt;0,1,"FALSE"),IF(SUM(Q590)&gt;0,1,"FALSE"),IF(SUM(R590,R592)&gt;0,1,"FALSE"),IF(SUM(S590)&gt;0,1,"FALSE"),IF(SUM(T592,T590)&gt;0,1,"FALSE"),IF(SUM(U590)&gt;0,1,"FALSE"),IF(SUM(V590)&gt;0,1,"FALSE"),IF(SUM(W590)&gt;0,1,"FALSE"),IF(SUM(X590)&gt;0,1,"FALSE"),IF(SUM(Y590)&gt;0,1,"FALSE"),IF(SUM(Z591,Z590)&gt;0,1,"FALSE"),IF(SUM(AA590)&gt;0,1,"FALSE"),IF(SUM(AB590)&gt;0,1,"FALSE"),IF(SUM(AC593,AC590)&gt;0,1,"FALSE"),IF(SUM(AD590,AD591)&gt;0,1,"FALSE"),IF(SUM(AE590,AE594)&gt;0,1,"FALSE"),IF(SUM(AF590)&gt;0,1,"FALSE"),IF(SUM(AG595,AG590)&gt;0,1,"FALSE"),IF(SUM(AH592,AH590)&gt;0,1,"FALSE"),IF(SUM(AI590)&gt;0,1,"FALSE"),IF(SUM(AJ590)&gt;0,1,"FALSE"),IF(SUM(AK590)&gt;0,1,"FALSE"),IF(SUM(AL590)&gt;0,1,"FALSE"))</f>
        <v/>
      </c>
      <c r="AN596" s="39" t="n"/>
      <c r="AO596" s="39">
        <f>MAX(AO590:AO595)</f>
        <v/>
      </c>
      <c r="AP596" s="39">
        <f>MAX(AP590:AP595)</f>
        <v/>
      </c>
      <c r="AQ596" s="39">
        <f>MAX(AQ590:AQ595)</f>
        <v/>
      </c>
      <c r="AR596" s="39">
        <f>MAX(AR590:AR595)</f>
        <v/>
      </c>
      <c r="AS596" s="39">
        <f>SUM(AS590:AS595)</f>
        <v/>
      </c>
      <c r="AT596" s="39">
        <f>SUM(AT590:AT595)</f>
        <v/>
      </c>
      <c r="AU596" s="39">
        <f>SUM(AU590:AU595)</f>
        <v/>
      </c>
      <c r="AV596" s="39">
        <f>SUM(AV590:AV595)</f>
        <v/>
      </c>
      <c r="AW596" s="39">
        <f>SUM(AW590:AW595)</f>
        <v/>
      </c>
    </row>
    <row r="597" spans="1:49">
      <c r="A597" s="37" t="n">
        <v>591</v>
      </c>
      <c r="B597" s="37" t="s">
        <v>283</v>
      </c>
      <c r="C597" s="37" t="s">
        <v>281</v>
      </c>
      <c r="D597" s="37" t="s">
        <v>284</v>
      </c>
      <c r="E597" s="37" t="s">
        <v>31</v>
      </c>
      <c r="F597" s="37" t="s">
        <v>32</v>
      </c>
      <c r="G597" s="37" t="n"/>
      <c r="H597" s="37" t="n">
        <v>8</v>
      </c>
      <c r="I597" s="37" t="s">
        <v>7</v>
      </c>
      <c r="J597" s="37" t="s">
        <v>7</v>
      </c>
      <c r="K597" s="37" t="n">
        <v>8</v>
      </c>
      <c r="L597" s="37" t="n">
        <v>8</v>
      </c>
      <c r="M597" s="37" t="n">
        <v>8</v>
      </c>
      <c r="N597" s="37" t="n">
        <v>7</v>
      </c>
      <c r="O597" s="37" t="s">
        <v>7</v>
      </c>
      <c r="P597" s="37" t="s">
        <v>7</v>
      </c>
      <c r="Q597" s="37" t="s">
        <v>7</v>
      </c>
      <c r="R597" s="37" t="n">
        <v>8</v>
      </c>
      <c r="S597" s="37" t="n">
        <v>8</v>
      </c>
      <c r="T597" s="37" t="n">
        <v>8</v>
      </c>
      <c r="U597" s="37" t="n">
        <v>8</v>
      </c>
      <c r="V597" s="37" t="n">
        <v>8</v>
      </c>
      <c r="W597" s="37" t="s">
        <v>7</v>
      </c>
      <c r="X597" s="37" t="s">
        <v>7</v>
      </c>
      <c r="Y597" s="37" t="n">
        <v>8</v>
      </c>
      <c r="Z597" s="37" t="n">
        <v>8</v>
      </c>
      <c r="AA597" s="37" t="n">
        <v>8</v>
      </c>
      <c r="AB597" s="37" t="n">
        <v>8</v>
      </c>
      <c r="AC597" s="37" t="n">
        <v>8</v>
      </c>
      <c r="AD597" s="37" t="s">
        <v>7</v>
      </c>
      <c r="AE597" s="37" t="s">
        <v>7</v>
      </c>
      <c r="AF597" s="37" t="n">
        <v>8</v>
      </c>
      <c r="AG597" s="37" t="n">
        <v>8</v>
      </c>
      <c r="AH597" s="37" t="n">
        <v>8</v>
      </c>
      <c r="AI597" s="37" t="n">
        <v>8</v>
      </c>
      <c r="AJ597" s="37" t="n">
        <v>8</v>
      </c>
      <c r="AK597" s="37" t="s">
        <v>7</v>
      </c>
      <c r="AL597" s="37" t="s">
        <v>7</v>
      </c>
      <c r="AM597" s="38">
        <f>COUNT(H597:AL597)</f>
        <v/>
      </c>
      <c r="AN597" s="37" t="n"/>
      <c r="AO597" s="38">
        <f>COUNTIF(H597:AL597,"О")</f>
        <v/>
      </c>
      <c r="AP597" s="38">
        <f>COUNTIF(H597:AL597,"От")</f>
        <v/>
      </c>
      <c r="AQ597" s="38">
        <f>COUNTIF(H597:AL597,"Б")</f>
        <v/>
      </c>
      <c r="AR597" s="38">
        <f>COUNTIF(H597:AL597,"Н")</f>
        <v/>
      </c>
      <c r="AS597" s="37" t="n"/>
      <c r="AT597" s="38">
        <f>SUM(H597:AL597)</f>
        <v/>
      </c>
      <c r="AU597" s="37" t="n"/>
      <c r="AV597" s="38">
        <f>SUM(I597,J597,O597,P597,Q597,W597,X597,AD597,AE597,AK597,AL597)</f>
        <v/>
      </c>
      <c r="AW597" s="37" t="n"/>
    </row>
    <row r="598" spans="1:49">
      <c r="A598" s="39" t="n">
        <v>592</v>
      </c>
      <c r="B598" s="39" t="s">
        <v>283</v>
      </c>
      <c r="C598" s="39" t="s">
        <v>281</v>
      </c>
      <c r="D598" s="39" t="s">
        <v>284</v>
      </c>
      <c r="E598" s="39" t="s">
        <v>33</v>
      </c>
      <c r="F598" s="39" t="n"/>
      <c r="G598" s="39" t="n"/>
      <c r="H598" s="39" t="n">
        <v>8</v>
      </c>
      <c r="I598" s="39" t="n">
        <v>0</v>
      </c>
      <c r="J598" s="39" t="n">
        <v>0</v>
      </c>
      <c r="K598" s="39" t="n">
        <v>8</v>
      </c>
      <c r="L598" s="39" t="n">
        <v>8</v>
      </c>
      <c r="M598" s="39" t="n">
        <v>8</v>
      </c>
      <c r="N598" s="39" t="n">
        <v>7</v>
      </c>
      <c r="O598" s="39" t="n">
        <v>0</v>
      </c>
      <c r="P598" s="39" t="n">
        <v>0</v>
      </c>
      <c r="Q598" s="39" t="n">
        <v>0</v>
      </c>
      <c r="R598" s="39" t="n">
        <v>8</v>
      </c>
      <c r="S598" s="39" t="n">
        <v>8</v>
      </c>
      <c r="T598" s="39" t="n">
        <v>8</v>
      </c>
      <c r="U598" s="39" t="n">
        <v>8</v>
      </c>
      <c r="V598" s="39" t="n">
        <v>8</v>
      </c>
      <c r="W598" s="39" t="n">
        <v>0</v>
      </c>
      <c r="X598" s="39" t="n">
        <v>0</v>
      </c>
      <c r="Y598" s="39" t="n">
        <v>8</v>
      </c>
      <c r="Z598" s="39" t="n">
        <v>8</v>
      </c>
      <c r="AA598" s="39" t="n">
        <v>8</v>
      </c>
      <c r="AB598" s="39" t="n">
        <v>8</v>
      </c>
      <c r="AC598" s="39" t="n">
        <v>8</v>
      </c>
      <c r="AD598" s="39" t="n">
        <v>0</v>
      </c>
      <c r="AE598" s="39" t="n">
        <v>0</v>
      </c>
      <c r="AF598" s="39" t="n">
        <v>8</v>
      </c>
      <c r="AG598" s="39" t="n">
        <v>8</v>
      </c>
      <c r="AH598" s="39" t="n">
        <v>8</v>
      </c>
      <c r="AI598" s="39" t="n">
        <v>8</v>
      </c>
      <c r="AJ598" s="39" t="n">
        <v>8</v>
      </c>
      <c r="AK598" s="39" t="n">
        <v>0</v>
      </c>
      <c r="AL598" s="39" t="n">
        <v>0</v>
      </c>
      <c r="AM598" s="39">
        <f>COUNT(IF(SUM(M597)&gt;0,1,"FALSE"),IF(SUM(N597)&gt;0,1,"FALSE"),IF(SUM(O597)&gt;0,1,"FALSE"),IF(SUM(P597)&gt;0,1,"FALSE"),IF(SUM(Q597)&gt;0,1,"FALSE"),IF(SUM(R597)&gt;0,1,"FALSE"),IF(SUM(S597)&gt;0,1,"FALSE"),IF(SUM(T597)&gt;0,1,"FALSE"),IF(SUM(U597)&gt;0,1,"FALSE"),IF(SUM(V597)&gt;0,1,"FALSE"),IF(SUM(W597)&gt;0,1,"FALSE"),IF(SUM(X597)&gt;0,1,"FALSE"),IF(SUM(Y597)&gt;0,1,"FALSE"),IF(SUM(Z597)&gt;0,1,"FALSE"),IF(SUM(AA597)&gt;0,1,"FALSE"),IF(SUM(AB597)&gt;0,1,"FALSE"),IF(SUM(AC597)&gt;0,1,"FALSE"),IF(SUM(AD597)&gt;0,1,"FALSE"),IF(SUM(AE597)&gt;0,1,"FALSE"),IF(SUM(AF597)&gt;0,1,"FALSE"),IF(SUM(AG597)&gt;0,1,"FALSE"),IF(SUM(AH597)&gt;0,1,"FALSE"),IF(SUM(AK597)&gt;0,1,"FALSE"),IF(SUM(AL597)&gt;0,1,"FALSE"))</f>
        <v/>
      </c>
      <c r="AN598" s="39" t="n"/>
      <c r="AO598" s="39">
        <f>MAX(AO597:AO597)</f>
        <v/>
      </c>
      <c r="AP598" s="39">
        <f>MAX(AP597:AP597)</f>
        <v/>
      </c>
      <c r="AQ598" s="39">
        <f>MAX(AQ597:AQ597)</f>
        <v/>
      </c>
      <c r="AR598" s="39">
        <f>MAX(AR597:AR597)</f>
        <v/>
      </c>
      <c r="AS598" s="39">
        <f>SUM(AS597:AS597)</f>
        <v/>
      </c>
      <c r="AT598" s="39">
        <f>SUM(AT597:AT597)</f>
        <v/>
      </c>
      <c r="AU598" s="39">
        <f>SUM(AU597:AU597)</f>
        <v/>
      </c>
      <c r="AV598" s="39">
        <f>SUM(AV597:AV597)</f>
        <v/>
      </c>
      <c r="AW598" s="39">
        <f>SUM(AW597:AW597)</f>
        <v/>
      </c>
    </row>
    <row r="599" spans="1:49">
      <c r="A599" s="37" t="n">
        <v>593</v>
      </c>
      <c r="B599" s="37" t="s">
        <v>201</v>
      </c>
      <c r="C599" s="37" t="s">
        <v>285</v>
      </c>
      <c r="D599" s="37" t="s">
        <v>286</v>
      </c>
      <c r="E599" s="37" t="s">
        <v>31</v>
      </c>
      <c r="F599" s="37" t="s">
        <v>32</v>
      </c>
      <c r="G599" s="37" t="n"/>
      <c r="H599" s="37" t="n"/>
      <c r="I599" s="37" t="n"/>
      <c r="J599" s="37" t="n"/>
      <c r="K599" s="37" t="n"/>
      <c r="L599" s="37" t="n"/>
      <c r="M599" s="37" t="n">
        <v>8</v>
      </c>
      <c r="N599" s="37" t="n">
        <v>7</v>
      </c>
      <c r="O599" s="37" t="s">
        <v>7</v>
      </c>
      <c r="P599" s="37" t="s">
        <v>7</v>
      </c>
      <c r="Q599" s="37" t="s">
        <v>7</v>
      </c>
      <c r="R599" s="37" t="n">
        <v>8</v>
      </c>
      <c r="S599" s="37" t="n">
        <v>8</v>
      </c>
      <c r="T599" s="37" t="n">
        <v>8</v>
      </c>
      <c r="U599" s="37" t="n">
        <v>8</v>
      </c>
      <c r="V599" s="37" t="n">
        <v>8</v>
      </c>
      <c r="W599" s="37" t="s">
        <v>7</v>
      </c>
      <c r="X599" s="37" t="s">
        <v>7</v>
      </c>
      <c r="Y599" s="37" t="n">
        <v>8</v>
      </c>
      <c r="Z599" s="37" t="n">
        <v>8</v>
      </c>
      <c r="AA599" s="37" t="n">
        <v>8</v>
      </c>
      <c r="AB599" s="37" t="n">
        <v>8</v>
      </c>
      <c r="AC599" s="37" t="n">
        <v>8</v>
      </c>
      <c r="AD599" s="37" t="s">
        <v>7</v>
      </c>
      <c r="AE599" s="37" t="s">
        <v>7</v>
      </c>
      <c r="AF599" s="37" t="n">
        <v>8</v>
      </c>
      <c r="AG599" s="37" t="n">
        <v>8</v>
      </c>
      <c r="AH599" s="37" t="n">
        <v>8</v>
      </c>
      <c r="AI599" s="37" t="n">
        <v>8</v>
      </c>
      <c r="AJ599" s="37" t="n">
        <v>8</v>
      </c>
      <c r="AK599" s="37" t="s">
        <v>7</v>
      </c>
      <c r="AL599" s="37" t="s">
        <v>7</v>
      </c>
      <c r="AM599" s="38">
        <f>COUNT(H599:AL599)</f>
        <v/>
      </c>
      <c r="AN599" s="37" t="n"/>
      <c r="AO599" s="38">
        <f>COUNTIF(H599:AL599,"О")</f>
        <v/>
      </c>
      <c r="AP599" s="38">
        <f>COUNTIF(H599:AL599,"От")</f>
        <v/>
      </c>
      <c r="AQ599" s="38">
        <f>COUNTIF(H599:AL599,"Б")</f>
        <v/>
      </c>
      <c r="AR599" s="38">
        <f>COUNTIF(H599:AL599,"Н")</f>
        <v/>
      </c>
      <c r="AS599" s="37" t="n"/>
      <c r="AT599" s="38">
        <f>SUM(H599:AL599)</f>
        <v/>
      </c>
      <c r="AU599" s="37" t="n"/>
      <c r="AV599" s="38">
        <f>SUM(I599,J599,O599,P599,Q599,W599,X599,AD599,AE599,AK599,AL599)</f>
        <v/>
      </c>
      <c r="AW599" s="37" t="n"/>
    </row>
    <row r="600" spans="1:49">
      <c r="A600" s="39" t="n">
        <v>594</v>
      </c>
      <c r="B600" s="39" t="s">
        <v>201</v>
      </c>
      <c r="C600" s="39" t="s">
        <v>285</v>
      </c>
      <c r="D600" s="39" t="s">
        <v>286</v>
      </c>
      <c r="E600" s="39" t="s">
        <v>33</v>
      </c>
      <c r="F600" s="39" t="n"/>
      <c r="G600" s="39" t="n"/>
      <c r="H600" s="39" t="n"/>
      <c r="I600" s="39" t="n"/>
      <c r="J600" s="39" t="n"/>
      <c r="K600" s="39" t="n"/>
      <c r="L600" s="39" t="n"/>
      <c r="M600" s="39" t="n">
        <v>8</v>
      </c>
      <c r="N600" s="39" t="n">
        <v>7</v>
      </c>
      <c r="O600" s="39" t="n">
        <v>0</v>
      </c>
      <c r="P600" s="39" t="n">
        <v>0</v>
      </c>
      <c r="Q600" s="39" t="n">
        <v>0</v>
      </c>
      <c r="R600" s="39" t="n">
        <v>8</v>
      </c>
      <c r="S600" s="39" t="n">
        <v>8</v>
      </c>
      <c r="T600" s="39" t="n">
        <v>8</v>
      </c>
      <c r="U600" s="39" t="n">
        <v>8</v>
      </c>
      <c r="V600" s="39" t="n">
        <v>8</v>
      </c>
      <c r="W600" s="39" t="n">
        <v>0</v>
      </c>
      <c r="X600" s="39" t="n">
        <v>0</v>
      </c>
      <c r="Y600" s="39" t="n">
        <v>8</v>
      </c>
      <c r="Z600" s="39" t="n">
        <v>8</v>
      </c>
      <c r="AA600" s="39" t="n">
        <v>8</v>
      </c>
      <c r="AB600" s="39" t="n">
        <v>8</v>
      </c>
      <c r="AC600" s="39" t="n">
        <v>8</v>
      </c>
      <c r="AD600" s="39" t="n">
        <v>0</v>
      </c>
      <c r="AE600" s="39" t="n">
        <v>0</v>
      </c>
      <c r="AF600" s="39" t="n">
        <v>8</v>
      </c>
      <c r="AG600" s="39" t="n">
        <v>8</v>
      </c>
      <c r="AH600" s="39" t="n">
        <v>8</v>
      </c>
      <c r="AI600" s="39" t="n">
        <v>8</v>
      </c>
      <c r="AJ600" s="39" t="n">
        <v>8</v>
      </c>
      <c r="AK600" s="39" t="n">
        <v>0</v>
      </c>
      <c r="AL600" s="39" t="n">
        <v>0</v>
      </c>
      <c r="AM600" s="39">
        <f>COUNT(IF(SUM(M599)&gt;0,1,"FALSE"),IF(SUM(N599)&gt;0,1,"FALSE"),IF(SUM(O599)&gt;0,1,"FALSE"),IF(SUM(P599)&gt;0,1,"FALSE"),IF(SUM(Q599)&gt;0,1,"FALSE"),IF(SUM(R599)&gt;0,1,"FALSE"),IF(SUM(S599)&gt;0,1,"FALSE"),IF(SUM(T599)&gt;0,1,"FALSE"),IF(SUM(U599)&gt;0,1,"FALSE"),IF(SUM(V599)&gt;0,1,"FALSE"),IF(SUM(W599)&gt;0,1,"FALSE"),IF(SUM(X599)&gt;0,1,"FALSE"),IF(SUM(Y599)&gt;0,1,"FALSE"),IF(SUM(Z599)&gt;0,1,"FALSE"),IF(SUM(AA599)&gt;0,1,"FALSE"),IF(SUM(AB599)&gt;0,1,"FALSE"),IF(SUM(AC599)&gt;0,1,"FALSE"),IF(SUM(AD599)&gt;0,1,"FALSE"),IF(SUM(AE599)&gt;0,1,"FALSE"),IF(SUM(AF599)&gt;0,1,"FALSE"),IF(SUM(AG599)&gt;0,1,"FALSE"),IF(SUM(AH599)&gt;0,1,"FALSE"),IF(SUM(AI599)&gt;0,1,"FALSE"),IF(SUM(AJ599)&gt;0,1,"FALSE"),IF(SUM(AK599)&gt;0,1,"FALSE"),IF(SUM(AL599)&gt;0,1,"FALSE"))</f>
        <v/>
      </c>
      <c r="AN600" s="39" t="n"/>
      <c r="AO600" s="39">
        <f>MAX(AO599:AO599)</f>
        <v/>
      </c>
      <c r="AP600" s="39">
        <f>MAX(AP599:AP599)</f>
        <v/>
      </c>
      <c r="AQ600" s="39">
        <f>MAX(AQ599:AQ599)</f>
        <v/>
      </c>
      <c r="AR600" s="39">
        <f>MAX(AR599:AR599)</f>
        <v/>
      </c>
      <c r="AS600" s="39">
        <f>SUM(AS599:AS599)</f>
        <v/>
      </c>
      <c r="AT600" s="39">
        <f>SUM(AT599:AT599)</f>
        <v/>
      </c>
      <c r="AU600" s="39">
        <f>SUM(AU599:AU599)</f>
        <v/>
      </c>
      <c r="AV600" s="39">
        <f>SUM(AV599:AV599)</f>
        <v/>
      </c>
      <c r="AW600" s="39">
        <f>SUM(AW599:AW599)</f>
        <v/>
      </c>
    </row>
    <row r="601" spans="1:49">
      <c r="A601" s="37" t="n">
        <v>595</v>
      </c>
      <c r="B601" s="37" t="s">
        <v>212</v>
      </c>
      <c r="C601" s="37" t="s">
        <v>285</v>
      </c>
      <c r="D601" s="37" t="s">
        <v>51</v>
      </c>
      <c r="E601" s="37" t="s">
        <v>31</v>
      </c>
      <c r="F601" s="37" t="s">
        <v>32</v>
      </c>
      <c r="G601" s="37" t="n"/>
      <c r="H601" s="37" t="n"/>
      <c r="I601" s="37" t="n"/>
      <c r="J601" s="37" t="n"/>
      <c r="K601" s="37" t="n"/>
      <c r="L601" s="37" t="n"/>
      <c r="M601" s="37" t="n">
        <v>8</v>
      </c>
      <c r="N601" s="37" t="n">
        <v>7</v>
      </c>
      <c r="O601" s="37" t="s">
        <v>7</v>
      </c>
      <c r="P601" s="37" t="s">
        <v>7</v>
      </c>
      <c r="Q601" s="37" t="s">
        <v>7</v>
      </c>
      <c r="R601" s="37" t="n">
        <v>8</v>
      </c>
      <c r="S601" s="37" t="n">
        <v>8</v>
      </c>
      <c r="T601" s="37" t="n">
        <v>8</v>
      </c>
      <c r="U601" s="37" t="n">
        <v>8</v>
      </c>
      <c r="V601" s="37" t="n">
        <v>8</v>
      </c>
      <c r="W601" s="37" t="s">
        <v>7</v>
      </c>
      <c r="X601" s="37" t="s">
        <v>7</v>
      </c>
      <c r="Y601" s="37" t="n">
        <v>8</v>
      </c>
      <c r="Z601" s="37" t="n">
        <v>8</v>
      </c>
      <c r="AA601" s="37" t="n">
        <v>8</v>
      </c>
      <c r="AB601" s="37" t="n">
        <v>8</v>
      </c>
      <c r="AC601" s="37" t="n">
        <v>8</v>
      </c>
      <c r="AD601" s="37" t="s">
        <v>7</v>
      </c>
      <c r="AE601" s="37" t="s">
        <v>7</v>
      </c>
      <c r="AF601" s="37" t="n">
        <v>8</v>
      </c>
      <c r="AG601" s="37" t="n">
        <v>7.88333</v>
      </c>
      <c r="AH601" s="37" t="n">
        <v>8</v>
      </c>
      <c r="AI601" s="37" t="n">
        <v>7.2</v>
      </c>
      <c r="AJ601" s="37" t="n">
        <v>8</v>
      </c>
      <c r="AK601" s="37" t="s">
        <v>7</v>
      </c>
      <c r="AL601" s="37" t="s">
        <v>7</v>
      </c>
      <c r="AM601" s="38">
        <f>COUNT(H601:AL601)</f>
        <v/>
      </c>
      <c r="AN601" s="37" t="n"/>
      <c r="AO601" s="38">
        <f>COUNTIF(H601:AL601,"О")</f>
        <v/>
      </c>
      <c r="AP601" s="38">
        <f>COUNTIF(H601:AL601,"От")</f>
        <v/>
      </c>
      <c r="AQ601" s="38">
        <f>COUNTIF(H601:AL601,"Б")</f>
        <v/>
      </c>
      <c r="AR601" s="38">
        <f>COUNTIF(H601:AL601,"Н")</f>
        <v/>
      </c>
      <c r="AS601" s="37" t="n"/>
      <c r="AT601" s="38">
        <f>SUM(H601:AL601)</f>
        <v/>
      </c>
      <c r="AU601" s="37" t="n"/>
      <c r="AV601" s="38">
        <f>SUM(I601,J601,O601,P601,Q601,W601,X601,AD601,AE601,AK601,AL601)</f>
        <v/>
      </c>
      <c r="AW601" s="37" t="n"/>
    </row>
    <row r="602" spans="1:49" ht="15.75" customHeight="1" s="55">
      <c r="A602" s="37" t="n">
        <v>596</v>
      </c>
      <c r="B602" s="37" t="s">
        <v>212</v>
      </c>
      <c r="C602" s="37" t="s">
        <v>285</v>
      </c>
      <c r="D602" s="37" t="s">
        <v>51</v>
      </c>
      <c r="E602" s="37" t="s">
        <v>79</v>
      </c>
      <c r="F602" s="37" t="s">
        <v>32</v>
      </c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  <c r="Z602" s="37" t="n"/>
      <c r="AA602" s="37" t="n"/>
      <c r="AB602" s="37" t="n"/>
      <c r="AC602" s="37" t="n"/>
      <c r="AD602" s="37" t="n"/>
      <c r="AE602" s="37" t="n"/>
      <c r="AF602" s="37" t="n"/>
      <c r="AG602" s="40" t="n">
        <v>0.11667</v>
      </c>
      <c r="AH602" s="40" t="n"/>
      <c r="AI602" s="40" t="n">
        <v>0.8</v>
      </c>
      <c r="AJ602" s="37" t="n"/>
      <c r="AK602" s="37" t="n"/>
      <c r="AL602" s="37" t="n"/>
      <c r="AM602" s="38">
        <f>COUNT(H602:AL602)</f>
        <v/>
      </c>
      <c r="AN602" s="37" t="n"/>
      <c r="AO602" s="37" t="n"/>
      <c r="AP602" s="37" t="n"/>
      <c r="AQ602" s="37" t="n"/>
      <c r="AR602" s="37" t="n"/>
      <c r="AS602" s="37" t="n"/>
      <c r="AT602" s="38">
        <f>SUM(H602:AL602)</f>
        <v/>
      </c>
      <c r="AU602" s="37" t="n"/>
      <c r="AV602" s="38">
        <f>SUM(I602,J602,O602,P602,Q602,W602,X602,AD602,AE602,AK602,AL602)</f>
        <v/>
      </c>
      <c r="AW602" s="37" t="n"/>
    </row>
    <row r="603" spans="1:49">
      <c r="A603" s="39" t="n">
        <v>597</v>
      </c>
      <c r="B603" s="39" t="s">
        <v>212</v>
      </c>
      <c r="C603" s="39" t="s">
        <v>285</v>
      </c>
      <c r="D603" s="39" t="s">
        <v>51</v>
      </c>
      <c r="E603" s="39" t="s">
        <v>33</v>
      </c>
      <c r="F603" s="39" t="n"/>
      <c r="G603" s="39" t="n"/>
      <c r="H603" s="39" t="n"/>
      <c r="I603" s="39" t="n"/>
      <c r="J603" s="39" t="n"/>
      <c r="K603" s="39" t="n"/>
      <c r="L603" s="39" t="n"/>
      <c r="M603" s="39" t="n">
        <v>8</v>
      </c>
      <c r="N603" s="39" t="n">
        <v>7</v>
      </c>
      <c r="O603" s="39" t="n">
        <v>0</v>
      </c>
      <c r="P603" s="39" t="n">
        <v>0</v>
      </c>
      <c r="Q603" s="39" t="n">
        <v>0</v>
      </c>
      <c r="R603" s="39" t="n">
        <v>8</v>
      </c>
      <c r="S603" s="39" t="n">
        <v>8</v>
      </c>
      <c r="T603" s="39" t="n">
        <v>8</v>
      </c>
      <c r="U603" s="39" t="n">
        <v>8</v>
      </c>
      <c r="V603" s="39" t="n">
        <v>8</v>
      </c>
      <c r="W603" s="39" t="n">
        <v>0</v>
      </c>
      <c r="X603" s="39" t="n">
        <v>0</v>
      </c>
      <c r="Y603" s="39" t="n">
        <v>8</v>
      </c>
      <c r="Z603" s="39" t="n">
        <v>8</v>
      </c>
      <c r="AA603" s="39" t="n">
        <v>8</v>
      </c>
      <c r="AB603" s="39" t="n">
        <v>8</v>
      </c>
      <c r="AC603" s="39" t="n">
        <v>8</v>
      </c>
      <c r="AD603" s="39" t="n">
        <v>0</v>
      </c>
      <c r="AE603" s="39" t="n">
        <v>0</v>
      </c>
      <c r="AF603" s="39" t="n">
        <v>8</v>
      </c>
      <c r="AG603" s="39" t="n">
        <v>8</v>
      </c>
      <c r="AH603" s="39" t="n">
        <v>8</v>
      </c>
      <c r="AI603" s="39" t="n">
        <v>8</v>
      </c>
      <c r="AJ603" s="39" t="n">
        <v>8</v>
      </c>
      <c r="AK603" s="39" t="n">
        <v>0</v>
      </c>
      <c r="AL603" s="39" t="n">
        <v>0</v>
      </c>
      <c r="AM603" s="39">
        <f>COUNT(IF(SUM(M601)&gt;0,1,"FALSE"),IF(SUM(N601)&gt;0,1,"FALSE"),IF(SUM(O601)&gt;0,1,"FALSE"),IF(SUM(P601)&gt;0,1,"FALSE"),IF(SUM(Q601)&gt;0,1,"FALSE"),IF(SUM(R601)&gt;0,1,"FALSE"),IF(SUM(S601)&gt;0,1,"FALSE"),IF(SUM(T601)&gt;0,1,"FALSE"),IF(SUM(U601)&gt;0,1,"FALSE"),IF(SUM(V601)&gt;0,1,"FALSE"),IF(SUM(W601)&gt;0,1,"FALSE"),IF(SUM(X601)&gt;0,1,"FALSE"),IF(SUM(Y601)&gt;0,1,"FALSE"),IF(SUM(Z601)&gt;0,1,"FALSE"),IF(SUM(AA601)&gt;0,1,"FALSE"),IF(SUM(AB601)&gt;0,1,"FALSE"),IF(SUM(AC601)&gt;0,1,"FALSE"),IF(SUM(AD601)&gt;0,1,"FALSE"),IF(SUM(AE601)&gt;0,1,"FALSE"),IF(SUM(AF601)&gt;0,1,"FALSE"),IF(SUM(AG601,AG602)&gt;0,1,"FALSE"),IF(SUM(AH601,AH602)&gt;0,1,"FALSE"),IF(SUM(AI602,AI601)&gt;0,1,"FALSE"),IF(SUM(AJ601)&gt;0,1,"FALSE"),IF(SUM(AK601)&gt;0,1,"FALSE"),IF(SUM(AL601)&gt;0,1,"FALSE"))</f>
        <v/>
      </c>
      <c r="AN603" s="39" t="n"/>
      <c r="AO603" s="39">
        <f>MAX(AO601:AO602)</f>
        <v/>
      </c>
      <c r="AP603" s="39">
        <f>MAX(AP601:AP602)</f>
        <v/>
      </c>
      <c r="AQ603" s="39">
        <f>MAX(AQ601:AQ602)</f>
        <v/>
      </c>
      <c r="AR603" s="39">
        <f>MAX(AR601:AR602)</f>
        <v/>
      </c>
      <c r="AS603" s="39">
        <f>SUM(AS601:AS602)</f>
        <v/>
      </c>
      <c r="AT603" s="39">
        <f>SUM(AT601:AT602)</f>
        <v/>
      </c>
      <c r="AU603" s="39">
        <f>SUM(AU601:AU602)</f>
        <v/>
      </c>
      <c r="AV603" s="39">
        <f>SUM(AV601:AV602)</f>
        <v/>
      </c>
      <c r="AW603" s="39">
        <f>SUM(AW601:AW602)</f>
        <v/>
      </c>
    </row>
    <row r="604" spans="1:49">
      <c r="A604" s="37" t="n">
        <v>598</v>
      </c>
      <c r="B604" s="37" t="s">
        <v>52</v>
      </c>
      <c r="C604" s="37" t="s">
        <v>74</v>
      </c>
      <c r="D604" s="37" t="s">
        <v>287</v>
      </c>
      <c r="E604" s="37" t="s">
        <v>43</v>
      </c>
      <c r="F604" s="37" t="s">
        <v>32</v>
      </c>
      <c r="G604" s="37" t="n"/>
      <c r="H604" s="37" t="n"/>
      <c r="I604" s="37" t="n"/>
      <c r="J604" s="37" t="n"/>
      <c r="K604" s="37" t="n"/>
      <c r="L604" s="37" t="n"/>
      <c r="M604" s="37" t="n">
        <v>8</v>
      </c>
      <c r="N604" s="37" t="n">
        <v>7</v>
      </c>
      <c r="O604" s="37" t="s">
        <v>7</v>
      </c>
      <c r="P604" s="37" t="s">
        <v>7</v>
      </c>
      <c r="Q604" s="37" t="s">
        <v>7</v>
      </c>
      <c r="R604" s="37" t="n">
        <v>8</v>
      </c>
      <c r="S604" s="37" t="n">
        <v>8</v>
      </c>
      <c r="T604" s="37" t="n">
        <v>8</v>
      </c>
      <c r="U604" s="37" t="n">
        <v>8</v>
      </c>
      <c r="V604" s="37" t="n">
        <v>8</v>
      </c>
      <c r="W604" s="37" t="s">
        <v>7</v>
      </c>
      <c r="X604" s="37" t="s">
        <v>7</v>
      </c>
      <c r="Y604" s="37" t="n">
        <v>8</v>
      </c>
      <c r="Z604" s="37" t="n">
        <v>8</v>
      </c>
      <c r="AA604" s="37" t="n">
        <v>8</v>
      </c>
      <c r="AB604" s="37" t="n">
        <v>8</v>
      </c>
      <c r="AC604" s="37" t="n">
        <v>8</v>
      </c>
      <c r="AD604" s="37" t="s">
        <v>7</v>
      </c>
      <c r="AE604" s="37" t="s">
        <v>7</v>
      </c>
      <c r="AF604" s="37" t="n">
        <v>8</v>
      </c>
      <c r="AG604" s="37" t="n">
        <v>2.96667</v>
      </c>
      <c r="AH604" s="37" t="s">
        <v>3</v>
      </c>
      <c r="AI604" s="37" t="s">
        <v>3</v>
      </c>
      <c r="AJ604" s="37" t="s">
        <v>3</v>
      </c>
      <c r="AK604" s="37" t="s">
        <v>3</v>
      </c>
      <c r="AL604" s="37" t="s">
        <v>3</v>
      </c>
      <c r="AM604" s="38">
        <f>COUNT(H604:AL604)</f>
        <v/>
      </c>
      <c r="AN604" s="37" t="n"/>
      <c r="AO604" s="38">
        <f>COUNTIF(H604:AL604,"О")</f>
        <v/>
      </c>
      <c r="AP604" s="38">
        <f>COUNTIF(H604:AL604,"От")</f>
        <v/>
      </c>
      <c r="AQ604" s="38">
        <f>COUNTIF(H604:AL604,"Б")</f>
        <v/>
      </c>
      <c r="AR604" s="38">
        <f>COUNTIF(H604:AL604,"Н")</f>
        <v/>
      </c>
      <c r="AS604" s="37" t="n"/>
      <c r="AT604" s="38">
        <f>SUM(H604:AL604)</f>
        <v/>
      </c>
      <c r="AU604" s="37" t="n"/>
      <c r="AV604" s="38">
        <f>SUM(I604,J604,O604,P604,Q604,W604,X604,AD604,AE604,AK604,AL604)</f>
        <v/>
      </c>
      <c r="AW604" s="37" t="n"/>
    </row>
    <row r="605" spans="1:49">
      <c r="A605" s="37" t="n">
        <v>599</v>
      </c>
      <c r="B605" s="37" t="s">
        <v>52</v>
      </c>
      <c r="C605" s="37" t="s">
        <v>74</v>
      </c>
      <c r="D605" s="37" t="s">
        <v>287</v>
      </c>
      <c r="E605" s="37" t="s">
        <v>90</v>
      </c>
      <c r="F605" s="37" t="s">
        <v>32</v>
      </c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  <c r="Z605" s="37" t="n"/>
      <c r="AA605" s="37" t="n"/>
      <c r="AB605" s="37" t="n"/>
      <c r="AC605" s="37" t="n"/>
      <c r="AD605" s="37" t="n"/>
      <c r="AE605" s="37" t="n"/>
      <c r="AF605" s="37" t="n"/>
      <c r="AG605" s="37" t="n"/>
      <c r="AH605" s="37" t="n"/>
      <c r="AI605" s="37" t="n"/>
      <c r="AJ605" s="37" t="n"/>
      <c r="AK605" s="37" t="n"/>
      <c r="AL605" s="37" t="n"/>
      <c r="AM605" s="38">
        <f>COUNT(H605:AL605)</f>
        <v/>
      </c>
      <c r="AN605" s="37" t="n"/>
      <c r="AO605" s="37" t="n"/>
      <c r="AP605" s="37" t="n"/>
      <c r="AQ605" s="37" t="n"/>
      <c r="AR605" s="37" t="n"/>
      <c r="AS605" s="37" t="n"/>
      <c r="AT605" s="38">
        <f>SUM(H605:AL605)</f>
        <v/>
      </c>
      <c r="AU605" s="37" t="n"/>
      <c r="AV605" s="38">
        <f>SUM(I605,J605,O605,P605,Q605,W605,X605,AD605,AE605,AK605,AL605)</f>
        <v/>
      </c>
      <c r="AW605" s="37" t="n"/>
    </row>
    <row r="606" spans="1:49" ht="15.75" customHeight="1" s="55">
      <c r="A606" s="37" t="n">
        <v>600</v>
      </c>
      <c r="B606" s="37" t="s">
        <v>52</v>
      </c>
      <c r="C606" s="37" t="s">
        <v>74</v>
      </c>
      <c r="D606" s="37" t="s">
        <v>287</v>
      </c>
      <c r="E606" s="37" t="s">
        <v>65</v>
      </c>
      <c r="F606" s="37" t="s">
        <v>32</v>
      </c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  <c r="Z606" s="37" t="n"/>
      <c r="AA606" s="37" t="n"/>
      <c r="AB606" s="37" t="n"/>
      <c r="AC606" s="37" t="n"/>
      <c r="AD606" s="37" t="n"/>
      <c r="AE606" s="37" t="n"/>
      <c r="AF606" s="37" t="n"/>
      <c r="AG606" s="40" t="n">
        <v>5.03333</v>
      </c>
      <c r="AH606" s="37" t="n"/>
      <c r="AI606" s="37" t="n"/>
      <c r="AJ606" s="37" t="n"/>
      <c r="AK606" s="37" t="n"/>
      <c r="AL606" s="37" t="n"/>
      <c r="AM606" s="38">
        <f>COUNT(H606:AL606)</f>
        <v/>
      </c>
      <c r="AN606" s="37" t="n"/>
      <c r="AO606" s="37" t="n"/>
      <c r="AP606" s="37" t="n"/>
      <c r="AQ606" s="37" t="n"/>
      <c r="AR606" s="37" t="n"/>
      <c r="AS606" s="37" t="n"/>
      <c r="AT606" s="38">
        <f>SUM(H606:AL606)</f>
        <v/>
      </c>
      <c r="AU606" s="37" t="n"/>
      <c r="AV606" s="38">
        <f>SUM(I606,J606,O606,P606,Q606,W606,X606,AD606,AE606,AK606,AL606)</f>
        <v/>
      </c>
      <c r="AW606" s="37" t="n"/>
    </row>
    <row r="607" spans="1:49">
      <c r="A607" s="37" t="n">
        <v>601</v>
      </c>
      <c r="B607" s="37" t="s">
        <v>52</v>
      </c>
      <c r="C607" s="37" t="s">
        <v>74</v>
      </c>
      <c r="D607" s="37" t="s">
        <v>287</v>
      </c>
      <c r="E607" s="37" t="s">
        <v>86</v>
      </c>
      <c r="F607" s="37" t="s">
        <v>32</v>
      </c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  <c r="Z607" s="37" t="n"/>
      <c r="AA607" s="37" t="n"/>
      <c r="AB607" s="37" t="n"/>
      <c r="AC607" s="37" t="n"/>
      <c r="AD607" s="37" t="n"/>
      <c r="AE607" s="37" t="n"/>
      <c r="AF607" s="37" t="n"/>
      <c r="AG607" s="37" t="n"/>
      <c r="AH607" s="37" t="n"/>
      <c r="AI607" s="37" t="n"/>
      <c r="AJ607" s="37" t="n"/>
      <c r="AK607" s="37" t="n"/>
      <c r="AL607" s="37" t="n"/>
      <c r="AM607" s="38">
        <f>COUNT(H607:AL607)</f>
        <v/>
      </c>
      <c r="AN607" s="37" t="n"/>
      <c r="AO607" s="37" t="n"/>
      <c r="AP607" s="37" t="n"/>
      <c r="AQ607" s="37" t="n"/>
      <c r="AR607" s="37" t="n"/>
      <c r="AS607" s="37" t="n"/>
      <c r="AT607" s="38">
        <f>SUM(H607:AL607)</f>
        <v/>
      </c>
      <c r="AU607" s="37" t="n"/>
      <c r="AV607" s="38">
        <f>SUM(I607,J607,O607,P607,Q607,W607,X607,AD607,AE607,AK607,AL607)</f>
        <v/>
      </c>
      <c r="AW607" s="37" t="n"/>
    </row>
    <row r="608" spans="1:49">
      <c r="A608" s="37" t="n">
        <v>602</v>
      </c>
      <c r="B608" s="37" t="s">
        <v>52</v>
      </c>
      <c r="C608" s="37" t="s">
        <v>74</v>
      </c>
      <c r="D608" s="37" t="s">
        <v>287</v>
      </c>
      <c r="E608" s="37" t="s">
        <v>87</v>
      </c>
      <c r="F608" s="37" t="s">
        <v>32</v>
      </c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  <c r="Z608" s="37" t="n"/>
      <c r="AA608" s="37" t="n"/>
      <c r="AB608" s="37" t="n"/>
      <c r="AC608" s="37" t="n"/>
      <c r="AD608" s="37" t="n"/>
      <c r="AE608" s="37" t="n"/>
      <c r="AF608" s="37" t="n"/>
      <c r="AG608" s="37" t="n"/>
      <c r="AH608" s="37" t="n"/>
      <c r="AI608" s="37" t="n"/>
      <c r="AJ608" s="37" t="n"/>
      <c r="AK608" s="37" t="n"/>
      <c r="AL608" s="37" t="n"/>
      <c r="AM608" s="38">
        <f>COUNT(H608:AL608)</f>
        <v/>
      </c>
      <c r="AN608" s="37" t="n"/>
      <c r="AO608" s="37" t="n"/>
      <c r="AP608" s="37" t="n"/>
      <c r="AQ608" s="37" t="n"/>
      <c r="AR608" s="37" t="n"/>
      <c r="AS608" s="37" t="n"/>
      <c r="AT608" s="38">
        <f>SUM(H608:AL608)</f>
        <v/>
      </c>
      <c r="AU608" s="37" t="n"/>
      <c r="AV608" s="38">
        <f>SUM(I608,J608,O608,P608,Q608,W608,X608,AD608,AE608,AK608,AL608)</f>
        <v/>
      </c>
      <c r="AW608" s="37" t="n"/>
    </row>
    <row r="609" spans="1:49">
      <c r="A609" s="37" t="n">
        <v>603</v>
      </c>
      <c r="B609" s="37" t="s">
        <v>52</v>
      </c>
      <c r="C609" s="37" t="s">
        <v>74</v>
      </c>
      <c r="D609" s="37" t="s">
        <v>287</v>
      </c>
      <c r="E609" s="37" t="s">
        <v>83</v>
      </c>
      <c r="F609" s="37" t="s">
        <v>32</v>
      </c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  <c r="Z609" s="37" t="n"/>
      <c r="AA609" s="37" t="n"/>
      <c r="AB609" s="37" t="n"/>
      <c r="AC609" s="37" t="n"/>
      <c r="AD609" s="37" t="n"/>
      <c r="AE609" s="37" t="n"/>
      <c r="AF609" s="37" t="n"/>
      <c r="AG609" s="37" t="n"/>
      <c r="AH609" s="37" t="n"/>
      <c r="AI609" s="37" t="n"/>
      <c r="AJ609" s="37" t="n"/>
      <c r="AK609" s="37" t="n"/>
      <c r="AL609" s="37" t="n"/>
      <c r="AM609" s="38">
        <f>COUNT(H609:AL609)</f>
        <v/>
      </c>
      <c r="AN609" s="37" t="n"/>
      <c r="AO609" s="37" t="n"/>
      <c r="AP609" s="37" t="n"/>
      <c r="AQ609" s="37" t="n"/>
      <c r="AR609" s="37" t="n"/>
      <c r="AS609" s="37" t="n"/>
      <c r="AT609" s="38">
        <f>SUM(H609:AL609)</f>
        <v/>
      </c>
      <c r="AU609" s="37" t="n"/>
      <c r="AV609" s="38">
        <f>SUM(I609,J609,O609,P609,Q609,W609,X609,AD609,AE609,AK609,AL609)</f>
        <v/>
      </c>
      <c r="AW609" s="37" t="n"/>
    </row>
    <row r="610" spans="1:49">
      <c r="A610" s="37" t="n">
        <v>604</v>
      </c>
      <c r="B610" s="37" t="s">
        <v>52</v>
      </c>
      <c r="C610" s="37" t="s">
        <v>74</v>
      </c>
      <c r="D610" s="37" t="s">
        <v>287</v>
      </c>
      <c r="E610" s="37" t="s">
        <v>79</v>
      </c>
      <c r="F610" s="37" t="s">
        <v>32</v>
      </c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  <c r="Z610" s="37" t="n"/>
      <c r="AA610" s="37" t="n"/>
      <c r="AB610" s="37" t="n"/>
      <c r="AC610" s="37" t="n"/>
      <c r="AD610" s="37" t="n"/>
      <c r="AE610" s="37" t="n"/>
      <c r="AF610" s="37" t="n"/>
      <c r="AG610" s="37" t="n"/>
      <c r="AH610" s="37" t="n"/>
      <c r="AI610" s="37" t="n"/>
      <c r="AJ610" s="37" t="n"/>
      <c r="AK610" s="37" t="n"/>
      <c r="AL610" s="37" t="n"/>
      <c r="AM610" s="38">
        <f>COUNT(H610:AL610)</f>
        <v/>
      </c>
      <c r="AN610" s="37" t="n"/>
      <c r="AO610" s="37" t="n"/>
      <c r="AP610" s="37" t="n"/>
      <c r="AQ610" s="37" t="n"/>
      <c r="AR610" s="37" t="n"/>
      <c r="AS610" s="37" t="n"/>
      <c r="AT610" s="38">
        <f>SUM(H610:AL610)</f>
        <v/>
      </c>
      <c r="AU610" s="37" t="n"/>
      <c r="AV610" s="38">
        <f>SUM(I610,J610,O610,P610,Q610,W610,X610,AD610,AE610,AK610,AL610)</f>
        <v/>
      </c>
      <c r="AW610" s="37" t="n"/>
    </row>
    <row r="611" spans="1:49">
      <c r="A611" s="37" t="n">
        <v>605</v>
      </c>
      <c r="B611" s="37" t="s">
        <v>52</v>
      </c>
      <c r="C611" s="37" t="s">
        <v>74</v>
      </c>
      <c r="D611" s="37" t="s">
        <v>287</v>
      </c>
      <c r="E611" s="37" t="s">
        <v>76</v>
      </c>
      <c r="F611" s="37" t="s">
        <v>32</v>
      </c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  <c r="Z611" s="37" t="n"/>
      <c r="AA611" s="37" t="n"/>
      <c r="AB611" s="37" t="n"/>
      <c r="AC611" s="37" t="n"/>
      <c r="AD611" s="37" t="n"/>
      <c r="AE611" s="37" t="n"/>
      <c r="AF611" s="37" t="n"/>
      <c r="AG611" s="37" t="n"/>
      <c r="AH611" s="37" t="n"/>
      <c r="AI611" s="37" t="n"/>
      <c r="AJ611" s="37" t="n"/>
      <c r="AK611" s="37" t="n"/>
      <c r="AL611" s="37" t="n"/>
      <c r="AM611" s="38">
        <f>COUNT(H611:AL611)</f>
        <v/>
      </c>
      <c r="AN611" s="37" t="n"/>
      <c r="AO611" s="37" t="n"/>
      <c r="AP611" s="37" t="n"/>
      <c r="AQ611" s="37" t="n"/>
      <c r="AR611" s="37" t="n"/>
      <c r="AS611" s="37" t="n"/>
      <c r="AT611" s="38">
        <f>SUM(H611:AL611)</f>
        <v/>
      </c>
      <c r="AU611" s="37" t="n"/>
      <c r="AV611" s="38">
        <f>SUM(I611,J611,O611,P611,Q611,W611,X611,AD611,AE611,AK611,AL611)</f>
        <v/>
      </c>
      <c r="AW611" s="37" t="n"/>
    </row>
    <row r="612" spans="1:49">
      <c r="A612" s="37" t="n">
        <v>606</v>
      </c>
      <c r="B612" s="37" t="s">
        <v>52</v>
      </c>
      <c r="C612" s="37" t="s">
        <v>74</v>
      </c>
      <c r="D612" s="37" t="s">
        <v>287</v>
      </c>
      <c r="E612" s="37" t="s">
        <v>88</v>
      </c>
      <c r="F612" s="37" t="s">
        <v>32</v>
      </c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  <c r="Z612" s="37" t="n"/>
      <c r="AA612" s="37" t="n"/>
      <c r="AB612" s="37" t="n"/>
      <c r="AC612" s="37" t="n"/>
      <c r="AD612" s="37" t="n"/>
      <c r="AE612" s="37" t="n"/>
      <c r="AF612" s="37" t="n"/>
      <c r="AG612" s="37" t="n"/>
      <c r="AH612" s="37" t="n"/>
      <c r="AI612" s="37" t="n"/>
      <c r="AJ612" s="37" t="n"/>
      <c r="AK612" s="37" t="n"/>
      <c r="AL612" s="37" t="n"/>
      <c r="AM612" s="38">
        <f>COUNT(H612:AL612)</f>
        <v/>
      </c>
      <c r="AN612" s="37" t="n"/>
      <c r="AO612" s="37" t="n"/>
      <c r="AP612" s="37" t="n"/>
      <c r="AQ612" s="37" t="n"/>
      <c r="AR612" s="37" t="n"/>
      <c r="AS612" s="37" t="n"/>
      <c r="AT612" s="38">
        <f>SUM(H612:AL612)</f>
        <v/>
      </c>
      <c r="AU612" s="37" t="n"/>
      <c r="AV612" s="38">
        <f>SUM(I612,J612,O612,P612,Q612,W612,X612,AD612,AE612,AK612,AL612)</f>
        <v/>
      </c>
      <c r="AW612" s="37" t="n"/>
    </row>
    <row r="613" spans="1:49">
      <c r="A613" s="37" t="n">
        <v>607</v>
      </c>
      <c r="B613" s="37" t="s">
        <v>52</v>
      </c>
      <c r="C613" s="37" t="s">
        <v>74</v>
      </c>
      <c r="D613" s="37" t="s">
        <v>287</v>
      </c>
      <c r="E613" s="37" t="s">
        <v>56</v>
      </c>
      <c r="F613" s="37" t="s">
        <v>32</v>
      </c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  <c r="Z613" s="37" t="n"/>
      <c r="AA613" s="37" t="n"/>
      <c r="AB613" s="37" t="n"/>
      <c r="AC613" s="37" t="n"/>
      <c r="AD613" s="37" t="n"/>
      <c r="AE613" s="37" t="n"/>
      <c r="AF613" s="37" t="n"/>
      <c r="AG613" s="37" t="n"/>
      <c r="AH613" s="37" t="n"/>
      <c r="AI613" s="37" t="n"/>
      <c r="AJ613" s="37" t="n"/>
      <c r="AK613" s="37" t="n"/>
      <c r="AL613" s="37" t="n"/>
      <c r="AM613" s="38">
        <f>COUNT(H613:AL613)</f>
        <v/>
      </c>
      <c r="AN613" s="37" t="n"/>
      <c r="AO613" s="37" t="n"/>
      <c r="AP613" s="37" t="n"/>
      <c r="AQ613" s="37" t="n"/>
      <c r="AR613" s="37" t="n"/>
      <c r="AS613" s="37" t="n"/>
      <c r="AT613" s="38">
        <f>SUM(H613:AL613)</f>
        <v/>
      </c>
      <c r="AU613" s="37" t="n"/>
      <c r="AV613" s="38">
        <f>SUM(I613,J613,O613,P613,Q613,W613,X613,AD613,AE613,AK613,AL613)</f>
        <v/>
      </c>
      <c r="AW613" s="37" t="n"/>
    </row>
    <row r="614" spans="1:49">
      <c r="A614" s="37" t="n">
        <v>608</v>
      </c>
      <c r="B614" s="37" t="s">
        <v>52</v>
      </c>
      <c r="C614" s="37" t="s">
        <v>74</v>
      </c>
      <c r="D614" s="37" t="s">
        <v>287</v>
      </c>
      <c r="E614" s="37" t="s">
        <v>61</v>
      </c>
      <c r="F614" s="37" t="s">
        <v>32</v>
      </c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  <c r="Z614" s="37" t="n"/>
      <c r="AA614" s="37" t="n"/>
      <c r="AB614" s="37" t="n"/>
      <c r="AC614" s="37" t="n"/>
      <c r="AD614" s="37" t="n"/>
      <c r="AE614" s="37" t="n"/>
      <c r="AF614" s="37" t="n"/>
      <c r="AG614" s="37" t="n"/>
      <c r="AH614" s="37" t="n"/>
      <c r="AI614" s="37" t="n"/>
      <c r="AJ614" s="37" t="n"/>
      <c r="AK614" s="37" t="n"/>
      <c r="AL614" s="37" t="n"/>
      <c r="AM614" s="38">
        <f>COUNT(H614:AL614)</f>
        <v/>
      </c>
      <c r="AN614" s="37" t="n"/>
      <c r="AO614" s="37" t="n"/>
      <c r="AP614" s="37" t="n"/>
      <c r="AQ614" s="37" t="n"/>
      <c r="AR614" s="37" t="n"/>
      <c r="AS614" s="37" t="n"/>
      <c r="AT614" s="38">
        <f>SUM(H614:AL614)</f>
        <v/>
      </c>
      <c r="AU614" s="37" t="n"/>
      <c r="AV614" s="38">
        <f>SUM(I614,J614,O614,P614,Q614,W614,X614,AD614,AE614,AK614,AL614)</f>
        <v/>
      </c>
      <c r="AW614" s="37" t="n"/>
    </row>
    <row r="615" spans="1:49">
      <c r="A615" s="37" t="n">
        <v>609</v>
      </c>
      <c r="B615" s="37" t="s">
        <v>52</v>
      </c>
      <c r="C615" s="37" t="s">
        <v>74</v>
      </c>
      <c r="D615" s="37" t="s">
        <v>287</v>
      </c>
      <c r="E615" s="37" t="s">
        <v>279</v>
      </c>
      <c r="F615" s="37" t="s">
        <v>32</v>
      </c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  <c r="Z615" s="37" t="n"/>
      <c r="AA615" s="37" t="n"/>
      <c r="AB615" s="37" t="n"/>
      <c r="AC615" s="37" t="n"/>
      <c r="AD615" s="37" t="n"/>
      <c r="AE615" s="37" t="n"/>
      <c r="AF615" s="37" t="n"/>
      <c r="AG615" s="37" t="n"/>
      <c r="AH615" s="37" t="n"/>
      <c r="AI615" s="37" t="n"/>
      <c r="AJ615" s="37" t="n"/>
      <c r="AK615" s="37" t="n"/>
      <c r="AL615" s="37" t="n"/>
      <c r="AM615" s="38">
        <f>COUNT(H615:AL615)</f>
        <v/>
      </c>
      <c r="AN615" s="37" t="n"/>
      <c r="AO615" s="37" t="n"/>
      <c r="AP615" s="37" t="n"/>
      <c r="AQ615" s="37" t="n"/>
      <c r="AR615" s="37" t="n"/>
      <c r="AS615" s="37" t="n"/>
      <c r="AT615" s="38">
        <f>SUM(H615:AL615)</f>
        <v/>
      </c>
      <c r="AU615" s="37" t="n"/>
      <c r="AV615" s="38">
        <f>SUM(I615,J615,O615,P615,Q615,W615,X615,AD615,AE615,AK615,AL615)</f>
        <v/>
      </c>
      <c r="AW615" s="37" t="n"/>
    </row>
    <row r="616" spans="1:49">
      <c r="A616" s="39" t="n">
        <v>610</v>
      </c>
      <c r="B616" s="39" t="s">
        <v>52</v>
      </c>
      <c r="C616" s="39" t="s">
        <v>74</v>
      </c>
      <c r="D616" s="39" t="s">
        <v>287</v>
      </c>
      <c r="E616" s="39" t="s">
        <v>33</v>
      </c>
      <c r="F616" s="39" t="n"/>
      <c r="G616" s="39" t="n"/>
      <c r="H616" s="39" t="n"/>
      <c r="I616" s="39" t="n"/>
      <c r="J616" s="39" t="n"/>
      <c r="K616" s="39" t="n"/>
      <c r="L616" s="39" t="n"/>
      <c r="M616" s="39" t="n">
        <v>8</v>
      </c>
      <c r="N616" s="39" t="n">
        <v>7</v>
      </c>
      <c r="O616" s="39" t="n">
        <v>0</v>
      </c>
      <c r="P616" s="39" t="n">
        <v>0</v>
      </c>
      <c r="Q616" s="39" t="n">
        <v>0</v>
      </c>
      <c r="R616" s="39" t="n">
        <v>8</v>
      </c>
      <c r="S616" s="39" t="n">
        <v>8</v>
      </c>
      <c r="T616" s="39" t="n">
        <v>8</v>
      </c>
      <c r="U616" s="39" t="n">
        <v>8</v>
      </c>
      <c r="V616" s="39" t="n">
        <v>8</v>
      </c>
      <c r="W616" s="39" t="n">
        <v>0</v>
      </c>
      <c r="X616" s="39" t="n">
        <v>0</v>
      </c>
      <c r="Y616" s="39" t="n">
        <v>8</v>
      </c>
      <c r="Z616" s="39" t="n">
        <v>8</v>
      </c>
      <c r="AA616" s="39" t="n">
        <v>8</v>
      </c>
      <c r="AB616" s="39" t="n">
        <v>8</v>
      </c>
      <c r="AC616" s="39" t="n">
        <v>8</v>
      </c>
      <c r="AD616" s="39" t="n">
        <v>0</v>
      </c>
      <c r="AE616" s="39" t="n">
        <v>0</v>
      </c>
      <c r="AF616" s="39" t="n">
        <v>8</v>
      </c>
      <c r="AG616" s="39" t="n">
        <v>8</v>
      </c>
      <c r="AH616" s="39" t="n">
        <v>0</v>
      </c>
      <c r="AI616" s="39" t="n">
        <v>0</v>
      </c>
      <c r="AJ616" s="39" t="n">
        <v>0</v>
      </c>
      <c r="AK616" s="39" t="n">
        <v>0</v>
      </c>
      <c r="AL616" s="39" t="n">
        <v>0</v>
      </c>
      <c r="AM616" s="39">
        <f>COUNT(IF(SUM(M608,M604,M607,M606,M610,M614,M612,M605,M611,M613,M609)&gt;0,1,"FALSE"),IF(SUM(N609,N610,N611,N608,N612,N613,N605,N614,N606,N607,N604)&gt;0,1,"FALSE"),IF(SUM(O604,O610,O614,O606,O608,O613,O605,O607,O609,O611,O612)&gt;0,1,"FALSE"),IF(SUM(P605,P607,P613,P614,P609,P610,P611,P604,P608,P612,P606)&gt;0,1,"FALSE"),IF(SUM(Q612,Q614,Q613,Q606,Q605,Q610,Q611,Q607,Q604,Q608,Q609)&gt;0,1,"FALSE"),IF(SUM(R608,R612,R606,R613,R614,R609,R610,R611,R604,R607,R605)&gt;0,1,"FALSE"),IF(SUM(S612,S606,S611,S608,S610,S605,S607,S614,S613,S604,S609)&gt;0,1,"FALSE"),IF(SUM(T609,T607,T610,T614,T612,T606,T608,T604,T605,T613,T611)&gt;0,1,"FALSE"),IF(SUM(U604,U610,U611,U609,U607,U608,U605,U612,U606,U614,U613)&gt;0,1,"FALSE"),IF(SUM(V611,V604,V613,V614,V609,V606,V615,V608,V605,V612,V607,V610)&gt;0,1,"FALSE"),IF(SUM(W613,W611,W612,W615,W614,W609,W607,W608,W610,W606,W604,W605)&gt;0,1,"FALSE"),IF(SUM(X612,X604,X607,X610,X615,X611,X613,X608,X605,X609,X614,X606)&gt;0,1,"FALSE"),IF(SUM(Y613,Y610,Y614,Y615,Y606,Y612,Y608,Y609,Y611,Y607,Y605,Y604)&gt;0,1,"FALSE"),IF(SUM(Z605,Z606,Z610,Z615,Z613,Z607,Z612,Z614,Z608,Z611,Z604,Z609)&gt;0,1,"FALSE"),IF(SUM(AA610,AA604,AA606,AA612,AA613,AA608,AA609,AA614,AA611,AA615,AA605,AA607)&gt;0,1,"FALSE"),IF(SUM(AB607,AB611,AB612,AB606,AB613,AB604,AB608,AB610,AB614,AB615,AB605,AB609)&gt;0,1,"FALSE"),IF(SUM(AC606,AC609,AC615,AC614,AC610,AC604,AC613,AC608,AC611,AC607,AC605,AC612)&gt;0,1,"FALSE"),IF(SUM(AD615,AD609,AD611,AD606,AD614,AD605,AD608,AD607,AD612,AD613,AD604,AD610)&gt;0,1,"FALSE"),IF(SUM(AE606,AE615,AE609,AE608,AE607,AE605,AE614,AE611,AE610,AE613,AE604,AE612)&gt;0,1,"FALSE"),IF(SUM(AF612,AF615,AF614,AF611,AF606,AF610,AF609,AF608,AF613,AF605,AF604,AF607)&gt;0,1,"FALSE"),IF(SUM(AG610,AG609,AG606,AG608,AG613,AG607,AG612,AG604,AG614,AG605,AG611,AG615)&gt;0,1,"FALSE"),IF(SUM(AH604)&gt;0,1,"FALSE"),IF(SUM(AI604)&gt;0,1,"FALSE"),IF(SUM(AJ604)&gt;0,1,"FALSE"),IF(SUM(AK604)&gt;0,1,"FALSE"),IF(SUM(AL604)&gt;0,1,"FALSE"))</f>
        <v/>
      </c>
      <c r="AN616" s="39" t="n"/>
      <c r="AO616" s="39">
        <f>MAX(AO604:AO615)</f>
        <v/>
      </c>
      <c r="AP616" s="39">
        <f>MAX(AP604:AP615)</f>
        <v/>
      </c>
      <c r="AQ616" s="39">
        <f>MAX(AQ604:AQ615)</f>
        <v/>
      </c>
      <c r="AR616" s="39">
        <f>MAX(AR604:AR615)</f>
        <v/>
      </c>
      <c r="AS616" s="39">
        <f>SUM(AS604:AS615)</f>
        <v/>
      </c>
      <c r="AT616" s="39">
        <f>SUM(AT604:AT615)</f>
        <v/>
      </c>
      <c r="AU616" s="39">
        <f>SUM(AU604:AU615)</f>
        <v/>
      </c>
      <c r="AV616" s="39">
        <f>SUM(AV604:AV615)</f>
        <v/>
      </c>
      <c r="AW616" s="39">
        <f>SUM(AW604:AW615)</f>
        <v/>
      </c>
    </row>
    <row r="617" spans="1:49">
      <c r="A617" s="37" t="n">
        <v>611</v>
      </c>
      <c r="B617" s="37" t="s">
        <v>108</v>
      </c>
      <c r="C617" s="37" t="s">
        <v>74</v>
      </c>
      <c r="D617" s="37" t="s">
        <v>72</v>
      </c>
      <c r="E617" s="37" t="s">
        <v>43</v>
      </c>
      <c r="F617" s="37" t="s">
        <v>32</v>
      </c>
      <c r="G617" s="37" t="n"/>
      <c r="H617" s="37" t="n"/>
      <c r="I617" s="37" t="n"/>
      <c r="J617" s="37" t="n"/>
      <c r="K617" s="37" t="n"/>
      <c r="L617" s="37" t="n"/>
      <c r="M617" s="37" t="n">
        <v>1.86667</v>
      </c>
      <c r="N617" s="37" t="n">
        <v>7</v>
      </c>
      <c r="O617" s="37" t="s">
        <v>7</v>
      </c>
      <c r="P617" s="37" t="s">
        <v>7</v>
      </c>
      <c r="Q617" s="37" t="s">
        <v>7</v>
      </c>
      <c r="R617" s="37" t="n"/>
      <c r="S617" s="37" t="n"/>
      <c r="T617" s="37" t="n"/>
      <c r="U617" s="37" t="n"/>
      <c r="V617" s="37" t="n">
        <v>1.98333</v>
      </c>
      <c r="W617" s="37" t="s">
        <v>7</v>
      </c>
      <c r="X617" s="37" t="s">
        <v>7</v>
      </c>
      <c r="Y617" s="37" t="n"/>
      <c r="Z617" s="37" t="n"/>
      <c r="AA617" s="37" t="n"/>
      <c r="AB617" s="37" t="n"/>
      <c r="AC617" s="37" t="n"/>
      <c r="AD617" s="37" t="s">
        <v>7</v>
      </c>
      <c r="AE617" s="37" t="s">
        <v>7</v>
      </c>
      <c r="AF617" s="37" t="n"/>
      <c r="AG617" s="37" t="n"/>
      <c r="AH617" s="37" t="n">
        <v>1.65</v>
      </c>
      <c r="AI617" s="37" t="n"/>
      <c r="AJ617" s="37" t="n">
        <v>0.25</v>
      </c>
      <c r="AK617" s="37" t="s">
        <v>7</v>
      </c>
      <c r="AL617" s="37" t="s">
        <v>7</v>
      </c>
      <c r="AM617" s="38">
        <f>COUNT(H617:AL617)</f>
        <v/>
      </c>
      <c r="AN617" s="37" t="n"/>
      <c r="AO617" s="38">
        <f>COUNTIF(H617:AL617,"О")</f>
        <v/>
      </c>
      <c r="AP617" s="38">
        <f>COUNTIF(H617:AL617,"От")</f>
        <v/>
      </c>
      <c r="AQ617" s="38">
        <f>COUNTIF(H617:AL617,"Б")</f>
        <v/>
      </c>
      <c r="AR617" s="38">
        <f>COUNTIF(H617:AL617,"Н")</f>
        <v/>
      </c>
      <c r="AS617" s="37" t="n"/>
      <c r="AT617" s="38">
        <f>SUM(H617:AL617)</f>
        <v/>
      </c>
      <c r="AU617" s="37" t="n"/>
      <c r="AV617" s="38">
        <f>SUM(I617,J617,O617,P617,Q617,W617,X617,AD617,AE617,AK617,AL617)</f>
        <v/>
      </c>
      <c r="AW617" s="37" t="n"/>
    </row>
    <row r="618" spans="1:49">
      <c r="A618" s="37" t="n">
        <v>612</v>
      </c>
      <c r="B618" s="37" t="s">
        <v>108</v>
      </c>
      <c r="C618" s="37" t="s">
        <v>74</v>
      </c>
      <c r="D618" s="37" t="s">
        <v>72</v>
      </c>
      <c r="E618" s="37" t="s">
        <v>90</v>
      </c>
      <c r="F618" s="37" t="s">
        <v>32</v>
      </c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  <c r="Z618" s="37" t="n"/>
      <c r="AA618" s="37" t="n"/>
      <c r="AB618" s="37" t="n"/>
      <c r="AC618" s="37" t="n"/>
      <c r="AD618" s="37" t="n"/>
      <c r="AE618" s="37" t="n"/>
      <c r="AF618" s="37" t="n"/>
      <c r="AG618" s="37" t="n"/>
      <c r="AH618" s="37" t="n"/>
      <c r="AI618" s="37" t="n"/>
      <c r="AJ618" s="37" t="n"/>
      <c r="AK618" s="37" t="n"/>
      <c r="AL618" s="37" t="n"/>
      <c r="AM618" s="38">
        <f>COUNT(H618:AL618)</f>
        <v/>
      </c>
      <c r="AN618" s="37" t="n"/>
      <c r="AO618" s="37" t="n"/>
      <c r="AP618" s="37" t="n"/>
      <c r="AQ618" s="37" t="n"/>
      <c r="AR618" s="37" t="n"/>
      <c r="AS618" s="37" t="n"/>
      <c r="AT618" s="38">
        <f>SUM(H618:AL618)</f>
        <v/>
      </c>
      <c r="AU618" s="37" t="n"/>
      <c r="AV618" s="38">
        <f>SUM(I618,J618,O618,P618,Q618,W618,X618,AD618,AE618,AK618,AL618)</f>
        <v/>
      </c>
      <c r="AW618" s="37" t="n"/>
    </row>
    <row r="619" spans="1:49" ht="15.75" customHeight="1" s="55">
      <c r="A619" s="37" t="n">
        <v>613</v>
      </c>
      <c r="B619" s="37" t="s">
        <v>108</v>
      </c>
      <c r="C619" s="37" t="s">
        <v>74</v>
      </c>
      <c r="D619" s="37" t="s">
        <v>72</v>
      </c>
      <c r="E619" s="37" t="s">
        <v>65</v>
      </c>
      <c r="F619" s="37" t="s">
        <v>32</v>
      </c>
      <c r="G619" s="37" t="n"/>
      <c r="H619" s="37" t="n"/>
      <c r="I619" s="37" t="n"/>
      <c r="J619" s="37" t="n"/>
      <c r="K619" s="37" t="n"/>
      <c r="L619" s="37" t="n"/>
      <c r="M619" s="40" t="n">
        <v>6.13333</v>
      </c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40" t="n">
        <v>2.4</v>
      </c>
      <c r="W619" s="37" t="n"/>
      <c r="X619" s="37" t="n"/>
      <c r="Y619" s="37" t="n"/>
      <c r="Z619" s="37" t="n"/>
      <c r="AA619" s="37" t="n"/>
      <c r="AB619" s="37" t="n"/>
      <c r="AC619" s="37" t="n"/>
      <c r="AD619" s="37" t="n"/>
      <c r="AE619" s="37" t="n"/>
      <c r="AF619" s="40" t="n">
        <v>8</v>
      </c>
      <c r="AG619" s="37" t="n"/>
      <c r="AH619" s="37" t="n"/>
      <c r="AI619" s="40" t="n">
        <v>0.42609</v>
      </c>
      <c r="AJ619" s="37" t="n"/>
      <c r="AK619" s="37" t="n"/>
      <c r="AL619" s="37" t="n"/>
      <c r="AM619" s="38">
        <f>COUNT(H619:AL619)</f>
        <v/>
      </c>
      <c r="AN619" s="37" t="n"/>
      <c r="AO619" s="37" t="n"/>
      <c r="AP619" s="37" t="n"/>
      <c r="AQ619" s="37" t="n"/>
      <c r="AR619" s="37" t="n"/>
      <c r="AS619" s="37" t="n"/>
      <c r="AT619" s="38">
        <f>SUM(H619:AL619)</f>
        <v/>
      </c>
      <c r="AU619" s="37" t="n"/>
      <c r="AV619" s="38">
        <f>SUM(I619,J619,O619,P619,Q619,W619,X619,AD619,AE619,AK619,AL619)</f>
        <v/>
      </c>
      <c r="AW619" s="37" t="n"/>
    </row>
    <row r="620" spans="1:49" ht="15.75" customHeight="1" s="55">
      <c r="A620" s="37" t="n">
        <v>614</v>
      </c>
      <c r="B620" s="37" t="s">
        <v>108</v>
      </c>
      <c r="C620" s="37" t="s">
        <v>74</v>
      </c>
      <c r="D620" s="37" t="s">
        <v>72</v>
      </c>
      <c r="E620" s="37" t="s">
        <v>86</v>
      </c>
      <c r="F620" s="37" t="s">
        <v>32</v>
      </c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40" t="n">
        <v>1.2</v>
      </c>
      <c r="W620" s="37" t="n"/>
      <c r="X620" s="37" t="n"/>
      <c r="Y620" s="37" t="n"/>
      <c r="Z620" s="37" t="n"/>
      <c r="AA620" s="37" t="n"/>
      <c r="AB620" s="37" t="n"/>
      <c r="AC620" s="37" t="n"/>
      <c r="AD620" s="37" t="n"/>
      <c r="AE620" s="37" t="n"/>
      <c r="AF620" s="37" t="n"/>
      <c r="AG620" s="37" t="n"/>
      <c r="AH620" s="37" t="n"/>
      <c r="AI620" s="40" t="n">
        <v>4.98261</v>
      </c>
      <c r="AJ620" s="40" t="n">
        <v>3.78333</v>
      </c>
      <c r="AK620" s="37" t="n"/>
      <c r="AL620" s="37" t="n"/>
      <c r="AM620" s="38">
        <f>COUNT(H620:AL620)</f>
        <v/>
      </c>
      <c r="AN620" s="37" t="n"/>
      <c r="AO620" s="37" t="n"/>
      <c r="AP620" s="37" t="n"/>
      <c r="AQ620" s="37" t="n"/>
      <c r="AR620" s="37" t="n"/>
      <c r="AS620" s="37" t="n"/>
      <c r="AT620" s="38">
        <f>SUM(H620:AL620)</f>
        <v/>
      </c>
      <c r="AU620" s="37" t="n"/>
      <c r="AV620" s="38">
        <f>SUM(I620,J620,O620,P620,Q620,W620,X620,AD620,AE620,AK620,AL620)</f>
        <v/>
      </c>
      <c r="AW620" s="37" t="n"/>
    </row>
    <row r="621" spans="1:49" ht="15.75" customHeight="1" s="55">
      <c r="A621" s="37" t="n">
        <v>615</v>
      </c>
      <c r="B621" s="37" t="s">
        <v>108</v>
      </c>
      <c r="C621" s="37" t="s">
        <v>74</v>
      </c>
      <c r="D621" s="37" t="s">
        <v>72</v>
      </c>
      <c r="E621" s="37" t="s">
        <v>87</v>
      </c>
      <c r="F621" s="37" t="s">
        <v>32</v>
      </c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40" t="n">
        <v>1.2</v>
      </c>
      <c r="W621" s="37" t="n"/>
      <c r="X621" s="37" t="n"/>
      <c r="Y621" s="37" t="n"/>
      <c r="Z621" s="37" t="n"/>
      <c r="AA621" s="37" t="n"/>
      <c r="AB621" s="37" t="n"/>
      <c r="AC621" s="37" t="n"/>
      <c r="AD621" s="37" t="n"/>
      <c r="AE621" s="37" t="n"/>
      <c r="AF621" s="37" t="n"/>
      <c r="AG621" s="37" t="n"/>
      <c r="AH621" s="40" t="n">
        <v>6.35</v>
      </c>
      <c r="AI621" s="40" t="n">
        <v>2.5913</v>
      </c>
      <c r="AJ621" s="40" t="n">
        <v>3.96667</v>
      </c>
      <c r="AK621" s="37" t="n"/>
      <c r="AL621" s="37" t="n"/>
      <c r="AM621" s="38">
        <f>COUNT(H621:AL621)</f>
        <v/>
      </c>
      <c r="AN621" s="37" t="n"/>
      <c r="AO621" s="37" t="n"/>
      <c r="AP621" s="37" t="n"/>
      <c r="AQ621" s="37" t="n"/>
      <c r="AR621" s="37" t="n"/>
      <c r="AS621" s="37" t="n"/>
      <c r="AT621" s="38">
        <f>SUM(H621:AL621)</f>
        <v/>
      </c>
      <c r="AU621" s="37" t="n"/>
      <c r="AV621" s="38">
        <f>SUM(I621,J621,O621,P621,Q621,W621,X621,AD621,AE621,AK621,AL621)</f>
        <v/>
      </c>
      <c r="AW621" s="37" t="n"/>
    </row>
    <row r="622" spans="1:49">
      <c r="A622" s="37" t="n">
        <v>616</v>
      </c>
      <c r="B622" s="37" t="s">
        <v>108</v>
      </c>
      <c r="C622" s="37" t="s">
        <v>74</v>
      </c>
      <c r="D622" s="37" t="s">
        <v>72</v>
      </c>
      <c r="E622" s="37" t="s">
        <v>83</v>
      </c>
      <c r="F622" s="37" t="s">
        <v>32</v>
      </c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  <c r="Z622" s="37" t="n"/>
      <c r="AA622" s="37" t="n"/>
      <c r="AB622" s="37" t="n"/>
      <c r="AC622" s="37" t="n"/>
      <c r="AD622" s="37" t="n"/>
      <c r="AE622" s="37" t="n"/>
      <c r="AF622" s="37" t="n"/>
      <c r="AG622" s="37" t="n"/>
      <c r="AH622" s="37" t="n"/>
      <c r="AI622" s="37" t="n"/>
      <c r="AJ622" s="37" t="n"/>
      <c r="AK622" s="37" t="n"/>
      <c r="AL622" s="37" t="n"/>
      <c r="AM622" s="38">
        <f>COUNT(H622:AL622)</f>
        <v/>
      </c>
      <c r="AN622" s="37" t="n"/>
      <c r="AO622" s="37" t="n"/>
      <c r="AP622" s="37" t="n"/>
      <c r="AQ622" s="37" t="n"/>
      <c r="AR622" s="37" t="n"/>
      <c r="AS622" s="37" t="n"/>
      <c r="AT622" s="38">
        <f>SUM(H622:AL622)</f>
        <v/>
      </c>
      <c r="AU622" s="37" t="n"/>
      <c r="AV622" s="38">
        <f>SUM(I622,J622,O622,P622,Q622,W622,X622,AD622,AE622,AK622,AL622)</f>
        <v/>
      </c>
      <c r="AW622" s="37" t="n"/>
    </row>
    <row r="623" spans="1:49">
      <c r="A623" s="37" t="n">
        <v>617</v>
      </c>
      <c r="B623" s="37" t="s">
        <v>108</v>
      </c>
      <c r="C623" s="37" t="s">
        <v>74</v>
      </c>
      <c r="D623" s="37" t="s">
        <v>72</v>
      </c>
      <c r="E623" s="37" t="s">
        <v>79</v>
      </c>
      <c r="F623" s="37" t="s">
        <v>32</v>
      </c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  <c r="Z623" s="37" t="n"/>
      <c r="AA623" s="37" t="n"/>
      <c r="AB623" s="37" t="n"/>
      <c r="AC623" s="37" t="n"/>
      <c r="AD623" s="37" t="n"/>
      <c r="AE623" s="37" t="n"/>
      <c r="AF623" s="37" t="n"/>
      <c r="AG623" s="37" t="n"/>
      <c r="AH623" s="37" t="n"/>
      <c r="AI623" s="37" t="n"/>
      <c r="AJ623" s="37" t="n"/>
      <c r="AK623" s="37" t="n"/>
      <c r="AL623" s="37" t="n"/>
      <c r="AM623" s="38">
        <f>COUNT(H623:AL623)</f>
        <v/>
      </c>
      <c r="AN623" s="37" t="n"/>
      <c r="AO623" s="37" t="n"/>
      <c r="AP623" s="37" t="n"/>
      <c r="AQ623" s="37" t="n"/>
      <c r="AR623" s="37" t="n"/>
      <c r="AS623" s="37" t="n"/>
      <c r="AT623" s="38">
        <f>SUM(H623:AL623)</f>
        <v/>
      </c>
      <c r="AU623" s="37" t="n"/>
      <c r="AV623" s="38">
        <f>SUM(I623,J623,O623,P623,Q623,W623,X623,AD623,AE623,AK623,AL623)</f>
        <v/>
      </c>
      <c r="AW623" s="37" t="n"/>
    </row>
    <row r="624" spans="1:49">
      <c r="A624" s="37" t="n">
        <v>618</v>
      </c>
      <c r="B624" s="37" t="s">
        <v>108</v>
      </c>
      <c r="C624" s="37" t="s">
        <v>74</v>
      </c>
      <c r="D624" s="37" t="s">
        <v>72</v>
      </c>
      <c r="E624" s="37" t="s">
        <v>76</v>
      </c>
      <c r="F624" s="37" t="s">
        <v>32</v>
      </c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  <c r="Z624" s="37" t="n"/>
      <c r="AA624" s="37" t="n"/>
      <c r="AB624" s="37" t="n"/>
      <c r="AC624" s="37" t="n"/>
      <c r="AD624" s="37" t="n"/>
      <c r="AE624" s="37" t="n"/>
      <c r="AF624" s="37" t="n"/>
      <c r="AG624" s="37" t="n"/>
      <c r="AH624" s="37" t="n"/>
      <c r="AI624" s="37" t="n"/>
      <c r="AJ624" s="37" t="n"/>
      <c r="AK624" s="37" t="n"/>
      <c r="AL624" s="37" t="n"/>
      <c r="AM624" s="38">
        <f>COUNT(H624:AL624)</f>
        <v/>
      </c>
      <c r="AN624" s="37" t="n"/>
      <c r="AO624" s="37" t="n"/>
      <c r="AP624" s="37" t="n"/>
      <c r="AQ624" s="37" t="n"/>
      <c r="AR624" s="37" t="n"/>
      <c r="AS624" s="37" t="n"/>
      <c r="AT624" s="38">
        <f>SUM(H624:AL624)</f>
        <v/>
      </c>
      <c r="AU624" s="37" t="n"/>
      <c r="AV624" s="38">
        <f>SUM(I624,J624,O624,P624,Q624,W624,X624,AD624,AE624,AK624,AL624)</f>
        <v/>
      </c>
      <c r="AW624" s="37" t="n"/>
    </row>
    <row r="625" spans="1:49">
      <c r="A625" s="37" t="n">
        <v>619</v>
      </c>
      <c r="B625" s="37" t="s">
        <v>108</v>
      </c>
      <c r="C625" s="37" t="s">
        <v>74</v>
      </c>
      <c r="D625" s="37" t="s">
        <v>72</v>
      </c>
      <c r="E625" s="37" t="s">
        <v>88</v>
      </c>
      <c r="F625" s="37" t="s">
        <v>32</v>
      </c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  <c r="Z625" s="37" t="n"/>
      <c r="AA625" s="37" t="n"/>
      <c r="AB625" s="37" t="n"/>
      <c r="AC625" s="37" t="n"/>
      <c r="AD625" s="37" t="n"/>
      <c r="AE625" s="37" t="n"/>
      <c r="AF625" s="37" t="n"/>
      <c r="AG625" s="37" t="n"/>
      <c r="AH625" s="37" t="n"/>
      <c r="AI625" s="37" t="n"/>
      <c r="AJ625" s="37" t="n"/>
      <c r="AK625" s="37" t="n"/>
      <c r="AL625" s="37" t="n"/>
      <c r="AM625" s="38">
        <f>COUNT(H625:AL625)</f>
        <v/>
      </c>
      <c r="AN625" s="37" t="n"/>
      <c r="AO625" s="37" t="n"/>
      <c r="AP625" s="37" t="n"/>
      <c r="AQ625" s="37" t="n"/>
      <c r="AR625" s="37" t="n"/>
      <c r="AS625" s="37" t="n"/>
      <c r="AT625" s="38">
        <f>SUM(H625:AL625)</f>
        <v/>
      </c>
      <c r="AU625" s="37" t="n"/>
      <c r="AV625" s="38">
        <f>SUM(I625,J625,O625,P625,Q625,W625,X625,AD625,AE625,AK625,AL625)</f>
        <v/>
      </c>
      <c r="AW625" s="37" t="n"/>
    </row>
    <row r="626" spans="1:49">
      <c r="A626" s="37" t="n">
        <v>620</v>
      </c>
      <c r="B626" s="37" t="s">
        <v>108</v>
      </c>
      <c r="C626" s="37" t="s">
        <v>74</v>
      </c>
      <c r="D626" s="37" t="s">
        <v>72</v>
      </c>
      <c r="E626" s="37" t="s">
        <v>56</v>
      </c>
      <c r="F626" s="37" t="s">
        <v>32</v>
      </c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  <c r="Z626" s="37" t="n"/>
      <c r="AA626" s="37" t="n"/>
      <c r="AB626" s="37" t="n"/>
      <c r="AC626" s="37" t="n"/>
      <c r="AD626" s="37" t="n"/>
      <c r="AE626" s="37" t="n"/>
      <c r="AF626" s="37" t="n"/>
      <c r="AG626" s="37" t="n"/>
      <c r="AH626" s="37" t="n"/>
      <c r="AI626" s="37" t="n"/>
      <c r="AJ626" s="37" t="n"/>
      <c r="AK626" s="37" t="n"/>
      <c r="AL626" s="37" t="n"/>
      <c r="AM626" s="38">
        <f>COUNT(H626:AL626)</f>
        <v/>
      </c>
      <c r="AN626" s="37" t="n"/>
      <c r="AO626" s="37" t="n"/>
      <c r="AP626" s="37" t="n"/>
      <c r="AQ626" s="37" t="n"/>
      <c r="AR626" s="37" t="n"/>
      <c r="AS626" s="37" t="n"/>
      <c r="AT626" s="38">
        <f>SUM(H626:AL626)</f>
        <v/>
      </c>
      <c r="AU626" s="37" t="n"/>
      <c r="AV626" s="38">
        <f>SUM(I626,J626,O626,P626,Q626,W626,X626,AD626,AE626,AK626,AL626)</f>
        <v/>
      </c>
      <c r="AW626" s="37" t="n"/>
    </row>
    <row r="627" spans="1:49">
      <c r="A627" s="37" t="n">
        <v>621</v>
      </c>
      <c r="B627" s="37" t="s">
        <v>108</v>
      </c>
      <c r="C627" s="37" t="s">
        <v>74</v>
      </c>
      <c r="D627" s="37" t="s">
        <v>72</v>
      </c>
      <c r="E627" s="37" t="s">
        <v>61</v>
      </c>
      <c r="F627" s="37" t="s">
        <v>32</v>
      </c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  <c r="Z627" s="37" t="n"/>
      <c r="AA627" s="37" t="n"/>
      <c r="AB627" s="37" t="n"/>
      <c r="AC627" s="37" t="n"/>
      <c r="AD627" s="37" t="n"/>
      <c r="AE627" s="37" t="n"/>
      <c r="AF627" s="37" t="n"/>
      <c r="AG627" s="37" t="n"/>
      <c r="AH627" s="37" t="n"/>
      <c r="AI627" s="37" t="n"/>
      <c r="AJ627" s="37" t="n"/>
      <c r="AK627" s="37" t="n"/>
      <c r="AL627" s="37" t="n"/>
      <c r="AM627" s="38">
        <f>COUNT(H627:AL627)</f>
        <v/>
      </c>
      <c r="AN627" s="37" t="n"/>
      <c r="AO627" s="37" t="n"/>
      <c r="AP627" s="37" t="n"/>
      <c r="AQ627" s="37" t="n"/>
      <c r="AR627" s="37" t="n"/>
      <c r="AS627" s="37" t="n"/>
      <c r="AT627" s="38">
        <f>SUM(H627:AL627)</f>
        <v/>
      </c>
      <c r="AU627" s="37" t="n"/>
      <c r="AV627" s="38">
        <f>SUM(I627,J627,O627,P627,Q627,W627,X627,AD627,AE627,AK627,AL627)</f>
        <v/>
      </c>
      <c r="AW627" s="37" t="n"/>
    </row>
    <row r="628" spans="1:49">
      <c r="A628" s="37" t="n">
        <v>622</v>
      </c>
      <c r="B628" s="37" t="s">
        <v>108</v>
      </c>
      <c r="C628" s="37" t="s">
        <v>74</v>
      </c>
      <c r="D628" s="37" t="s">
        <v>72</v>
      </c>
      <c r="E628" s="37" t="s">
        <v>279</v>
      </c>
      <c r="F628" s="37" t="s">
        <v>32</v>
      </c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  <c r="Z628" s="37" t="n"/>
      <c r="AA628" s="37" t="n"/>
      <c r="AB628" s="37" t="n"/>
      <c r="AC628" s="37" t="n"/>
      <c r="AD628" s="37" t="n"/>
      <c r="AE628" s="37" t="n"/>
      <c r="AF628" s="37" t="n"/>
      <c r="AG628" s="37" t="n"/>
      <c r="AH628" s="37" t="n"/>
      <c r="AI628" s="37" t="n"/>
      <c r="AJ628" s="37" t="n"/>
      <c r="AK628" s="37" t="n"/>
      <c r="AL628" s="37" t="n"/>
      <c r="AM628" s="38">
        <f>COUNT(H628:AL628)</f>
        <v/>
      </c>
      <c r="AN628" s="37" t="n"/>
      <c r="AO628" s="37" t="n"/>
      <c r="AP628" s="37" t="n"/>
      <c r="AQ628" s="37" t="n"/>
      <c r="AR628" s="37" t="n"/>
      <c r="AS628" s="37" t="n"/>
      <c r="AT628" s="38">
        <f>SUM(H628:AL628)</f>
        <v/>
      </c>
      <c r="AU628" s="37" t="n"/>
      <c r="AV628" s="38">
        <f>SUM(I628,J628,O628,P628,Q628,W628,X628,AD628,AE628,AK628,AL628)</f>
        <v/>
      </c>
      <c r="AW628" s="37" t="n"/>
    </row>
    <row r="629" spans="1:49" ht="15.75" customHeight="1" s="55">
      <c r="A629" s="37" t="n">
        <v>623</v>
      </c>
      <c r="B629" s="37" t="s">
        <v>108</v>
      </c>
      <c r="C629" s="37" t="s">
        <v>74</v>
      </c>
      <c r="D629" s="37" t="s">
        <v>72</v>
      </c>
      <c r="E629" s="37" t="s">
        <v>77</v>
      </c>
      <c r="F629" s="37" t="s">
        <v>32</v>
      </c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40" t="n">
        <v>1.21667</v>
      </c>
      <c r="W629" s="37" t="n"/>
      <c r="X629" s="37" t="n"/>
      <c r="Y629" s="37" t="n"/>
      <c r="Z629" s="37" t="n"/>
      <c r="AA629" s="37" t="n"/>
      <c r="AB629" s="37" t="n"/>
      <c r="AC629" s="37" t="n"/>
      <c r="AD629" s="37" t="n"/>
      <c r="AE629" s="37" t="n"/>
      <c r="AF629" s="37" t="n"/>
      <c r="AG629" s="40" t="n">
        <v>8</v>
      </c>
      <c r="AH629" s="37" t="n"/>
      <c r="AI629" s="37" t="n"/>
      <c r="AJ629" s="37" t="n"/>
      <c r="AK629" s="37" t="n"/>
      <c r="AL629" s="37" t="n"/>
      <c r="AM629" s="38">
        <f>COUNT(H629:AL629)</f>
        <v/>
      </c>
      <c r="AN629" s="37" t="n"/>
      <c r="AO629" s="37" t="n"/>
      <c r="AP629" s="37" t="n"/>
      <c r="AQ629" s="37" t="n"/>
      <c r="AR629" s="37" t="n"/>
      <c r="AS629" s="37" t="n"/>
      <c r="AT629" s="38">
        <f>SUM(H629:AL629)</f>
        <v/>
      </c>
      <c r="AU629" s="37" t="n"/>
      <c r="AV629" s="38">
        <f>SUM(I629,J629,O629,P629,Q629,W629,X629,AD629,AE629,AK629,AL629)</f>
        <v/>
      </c>
      <c r="AW629" s="37" t="n"/>
    </row>
    <row r="630" spans="1:49" ht="15.75" customHeight="1" s="55">
      <c r="A630" s="37" t="n">
        <v>624</v>
      </c>
      <c r="B630" s="37" t="s">
        <v>108</v>
      </c>
      <c r="C630" s="37" t="s">
        <v>74</v>
      </c>
      <c r="D630" s="37" t="s">
        <v>72</v>
      </c>
      <c r="E630" s="37" t="s">
        <v>86</v>
      </c>
      <c r="F630" s="37" t="s">
        <v>32</v>
      </c>
      <c r="G630" s="37" t="s">
        <v>49</v>
      </c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40" t="n">
        <v>8</v>
      </c>
      <c r="Z630" s="40" t="n">
        <v>8</v>
      </c>
      <c r="AA630" s="40" t="n">
        <v>8</v>
      </c>
      <c r="AB630" s="40" t="n">
        <v>8</v>
      </c>
      <c r="AC630" s="40" t="n">
        <v>8</v>
      </c>
      <c r="AD630" s="37" t="n"/>
      <c r="AE630" s="37" t="n"/>
      <c r="AF630" s="37" t="n"/>
      <c r="AG630" s="37" t="n"/>
      <c r="AH630" s="37" t="n"/>
      <c r="AI630" s="37" t="n"/>
      <c r="AJ630" s="37" t="n"/>
      <c r="AK630" s="37" t="n"/>
      <c r="AL630" s="37" t="n"/>
      <c r="AM630" s="38">
        <f>SUM(H630:AL630)/8</f>
        <v/>
      </c>
      <c r="AN630" s="37" t="n"/>
      <c r="AO630" s="37" t="n"/>
      <c r="AP630" s="37" t="n"/>
      <c r="AQ630" s="37" t="n"/>
      <c r="AR630" s="37" t="n"/>
      <c r="AS630" s="38">
        <f>COUNTIF(H630:AL630,"В")+SUM(H630:AL630)/8</f>
        <v/>
      </c>
      <c r="AT630" s="38">
        <f>SUM(H630:AL630)</f>
        <v/>
      </c>
      <c r="AU630" s="37" t="n"/>
      <c r="AV630" s="37" t="n"/>
      <c r="AW630" s="37" t="n"/>
    </row>
    <row r="631" spans="1:49" ht="15.75" customHeight="1" s="55">
      <c r="A631" s="37" t="n">
        <v>625</v>
      </c>
      <c r="B631" s="37" t="s">
        <v>108</v>
      </c>
      <c r="C631" s="37" t="s">
        <v>74</v>
      </c>
      <c r="D631" s="37" t="s">
        <v>72</v>
      </c>
      <c r="E631" s="37" t="s">
        <v>288</v>
      </c>
      <c r="F631" s="37" t="s">
        <v>32</v>
      </c>
      <c r="G631" s="37" t="s">
        <v>49</v>
      </c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40" t="n">
        <v>8</v>
      </c>
      <c r="S631" s="40" t="n">
        <v>8</v>
      </c>
      <c r="T631" s="40" t="n">
        <v>8</v>
      </c>
      <c r="U631" s="40" t="n">
        <v>8</v>
      </c>
      <c r="V631" s="37" t="n"/>
      <c r="W631" s="37" t="n"/>
      <c r="X631" s="37" t="n"/>
      <c r="Y631" s="37" t="n"/>
      <c r="Z631" s="37" t="n"/>
      <c r="AA631" s="37" t="n"/>
      <c r="AB631" s="37" t="n"/>
      <c r="AC631" s="37" t="n"/>
      <c r="AD631" s="37" t="n"/>
      <c r="AE631" s="37" t="n"/>
      <c r="AF631" s="37" t="n"/>
      <c r="AG631" s="37" t="n"/>
      <c r="AH631" s="37" t="n"/>
      <c r="AI631" s="37" t="n"/>
      <c r="AJ631" s="37" t="n"/>
      <c r="AK631" s="37" t="n"/>
      <c r="AL631" s="37" t="n"/>
      <c r="AM631" s="38">
        <f>SUM(H631:AL631)/8</f>
        <v/>
      </c>
      <c r="AN631" s="37" t="n"/>
      <c r="AO631" s="37" t="n"/>
      <c r="AP631" s="37" t="n"/>
      <c r="AQ631" s="37" t="n"/>
      <c r="AR631" s="37" t="n"/>
      <c r="AS631" s="38">
        <f>COUNTIF(H631:AL631,"В")+SUM(H631:AL631)/8</f>
        <v/>
      </c>
      <c r="AT631" s="38">
        <f>SUM(H631:AL631)</f>
        <v/>
      </c>
      <c r="AU631" s="37" t="n"/>
      <c r="AV631" s="37" t="n"/>
      <c r="AW631" s="37" t="n"/>
    </row>
    <row r="632" spans="1:49">
      <c r="A632" s="39" t="n">
        <v>626</v>
      </c>
      <c r="B632" s="39" t="s">
        <v>108</v>
      </c>
      <c r="C632" s="39" t="s">
        <v>74</v>
      </c>
      <c r="D632" s="39" t="s">
        <v>72</v>
      </c>
      <c r="E632" s="39" t="s">
        <v>33</v>
      </c>
      <c r="F632" s="39" t="n"/>
      <c r="G632" s="39" t="n"/>
      <c r="H632" s="39" t="n"/>
      <c r="I632" s="39" t="n"/>
      <c r="J632" s="39" t="n"/>
      <c r="K632" s="39" t="n"/>
      <c r="L632" s="39" t="n"/>
      <c r="M632" s="39" t="n">
        <v>8</v>
      </c>
      <c r="N632" s="39" t="n">
        <v>7</v>
      </c>
      <c r="O632" s="39" t="n">
        <v>0</v>
      </c>
      <c r="P632" s="39" t="n">
        <v>0</v>
      </c>
      <c r="Q632" s="39" t="n">
        <v>0</v>
      </c>
      <c r="R632" s="39" t="n">
        <v>8</v>
      </c>
      <c r="S632" s="39" t="n">
        <v>8</v>
      </c>
      <c r="T632" s="39" t="n">
        <v>8</v>
      </c>
      <c r="U632" s="39" t="n">
        <v>8</v>
      </c>
      <c r="V632" s="39" t="n">
        <v>8</v>
      </c>
      <c r="W632" s="39" t="n">
        <v>0</v>
      </c>
      <c r="X632" s="39" t="n">
        <v>0</v>
      </c>
      <c r="Y632" s="39" t="n">
        <v>8</v>
      </c>
      <c r="Z632" s="39" t="n">
        <v>8</v>
      </c>
      <c r="AA632" s="39" t="n">
        <v>8</v>
      </c>
      <c r="AB632" s="39" t="n">
        <v>8</v>
      </c>
      <c r="AC632" s="39" t="n">
        <v>8</v>
      </c>
      <c r="AD632" s="39" t="n">
        <v>0</v>
      </c>
      <c r="AE632" s="39" t="n">
        <v>0</v>
      </c>
      <c r="AF632" s="39" t="n">
        <v>8</v>
      </c>
      <c r="AG632" s="39" t="n">
        <v>8</v>
      </c>
      <c r="AH632" s="39" t="n">
        <v>8</v>
      </c>
      <c r="AI632" s="39" t="n">
        <v>8</v>
      </c>
      <c r="AJ632" s="39" t="n">
        <v>8</v>
      </c>
      <c r="AK632" s="39" t="n">
        <v>0</v>
      </c>
      <c r="AL632" s="39" t="n">
        <v>0</v>
      </c>
      <c r="AM632" s="39">
        <f>COUNT(IF(SUM(M625,M617,M621,M624,M620,M627,M619,M626,M618,M623,M622)&gt;0,1,"FALSE"),IF(SUM(N621,N626,N627,N619,N620,N622,N623,N618,N617,N624,N625)&gt;0,1,"FALSE"),IF(SUM(O617,O619,O626,O627,O623,O620,O618,O625,O624,O622,O621)&gt;0,1,"FALSE"),IF(SUM(P624,P625,P622,P623,P627,P617,P620,P619,P621,P618,P626)&gt;0,1,"FALSE"),IF(SUM(Q621,Q622,Q620,Q617,Q624,Q626,Q623,Q625,Q618,Q619,Q627)&gt;0,1,"FALSE"),IF(SUM(V629,V628,V620,V626,V623,V625,V624,V617,V622,V618,V619,V627,V621)&gt;0,1,"FALSE"),IF(SUM(W621,W628,W620,W622,W623,W619,W617,W624,W626,W625,W627,W618)&gt;0,1,"FALSE"),IF(SUM(X628,X623,X621,X624,X626,X625,X618,X620,X622,X627,X619,X617)&gt;0,1,"FALSE"),IF(SUM(AD622,AD623,AD621,AD618,AD624,AD627,AD626,AD628,AD625,AD617,AD620,AD619)&gt;0,1,"FALSE"),IF(SUM(AE619,AE624,AE617,AE628,AE623,AE627,AE620,AE625,AE626,AE618,AE622,AE621)&gt;0,1,"FALSE"),IF(SUM(AF620,AF627,AF621,AF619,AF617,AF622,AF626,AF625,AF628,AF618,AF624,AF623)&gt;0,1,"FALSE"),IF(SUM(AG620,AG624,AG626,AG619,AG628,AG625,AG622,AG627,AG629,AG617,AG621,AG618,AG623)&gt;0,1,"FALSE"),IF(SUM(AH620,AH625,AH628,AH619,AH621,AH626,AH618,AH622,AH627,AH623,AH624,AH617)&gt;0,1,"FALSE"),IF(SUM(AI625,AI627,AI624,AI617,AI618,AI626,AI619,AI621,AI620,AI622,AI623,AI628)&gt;0,1,"FALSE"),IF(SUM(AJ620,AJ628,AJ625,AJ617,AJ627,AJ621,AJ626,AJ622,AJ623,AJ619,AJ618,AJ624)&gt;0,1,"FALSE"),IF(SUM(AK617,AK625,AK618,AK619,AK620,AK622,AK624,AK628,AK623,AK627,AK621,AK626)&gt;0,1,"FALSE"),IF(SUM(AL620,AL618,AL623,AL622,AL628,AL627,AL625,AL621,AL624,AL617,AL626,AL619)&gt;0,1,"FALSE"),IF(SUM(Y630)&gt;0,1,"FALSE"),IF(SUM(Z630)&gt;0,1,"FALSE"),IF(SUM(AA630)&gt;0,1,"FALSE"),IF(SUM(AB630)&gt;0,1,"FALSE"),IF(SUM(AC630)&gt;0,1,"FALSE"),IF(SUM(R631)&gt;0,1,"FALSE"),IF(SUM(S631)&gt;0,1,"FALSE"),IF(SUM(T631)&gt;0,1,"FALSE"),IF(SUM(U631)&gt;0,1,"FALSE"))</f>
        <v/>
      </c>
      <c r="AN632" s="39" t="n"/>
      <c r="AO632" s="39">
        <f>MAX(AO617:AO631)</f>
        <v/>
      </c>
      <c r="AP632" s="39">
        <f>MAX(AP617:AP631)</f>
        <v/>
      </c>
      <c r="AQ632" s="39">
        <f>MAX(AQ617:AQ631)</f>
        <v/>
      </c>
      <c r="AR632" s="39">
        <f>MAX(AR617:AR631)</f>
        <v/>
      </c>
      <c r="AS632" s="39">
        <f>SUM(AS617:AS631)</f>
        <v/>
      </c>
      <c r="AT632" s="39">
        <f>SUM(AT617:AT631)</f>
        <v/>
      </c>
      <c r="AU632" s="39">
        <f>SUM(AU617:AU631)</f>
        <v/>
      </c>
      <c r="AV632" s="39">
        <f>SUM(AV617:AV631)</f>
        <v/>
      </c>
      <c r="AW632" s="39">
        <f>SUM(AW617:AW631)</f>
        <v/>
      </c>
    </row>
    <row r="633" spans="1:49">
      <c r="A633" s="37" t="n">
        <v>627</v>
      </c>
      <c r="B633" s="37" t="s">
        <v>267</v>
      </c>
      <c r="C633" s="37" t="s">
        <v>74</v>
      </c>
      <c r="D633" s="37" t="s">
        <v>72</v>
      </c>
      <c r="E633" s="37" t="s">
        <v>31</v>
      </c>
      <c r="F633" s="37" t="s">
        <v>32</v>
      </c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s">
        <v>7</v>
      </c>
      <c r="P633" s="37" t="s">
        <v>7</v>
      </c>
      <c r="Q633" s="37" t="s">
        <v>7</v>
      </c>
      <c r="R633" s="37" t="n">
        <v>2.43333</v>
      </c>
      <c r="S633" s="37" t="n">
        <v>8</v>
      </c>
      <c r="T633" s="37" t="n">
        <v>2.46667</v>
      </c>
      <c r="U633" s="37" t="n"/>
      <c r="V633" s="37" t="n"/>
      <c r="W633" s="37" t="s">
        <v>7</v>
      </c>
      <c r="X633" s="37" t="s">
        <v>7</v>
      </c>
      <c r="Y633" s="37" t="n"/>
      <c r="Z633" s="37" t="n"/>
      <c r="AA633" s="37" t="n"/>
      <c r="AB633" s="37" t="n"/>
      <c r="AC633" s="37" t="n"/>
      <c r="AD633" s="37" t="s">
        <v>7</v>
      </c>
      <c r="AE633" s="37" t="s">
        <v>7</v>
      </c>
      <c r="AF633" s="37" t="n">
        <v>8</v>
      </c>
      <c r="AG633" s="37" t="n">
        <v>2.96667</v>
      </c>
      <c r="AH633" s="37" t="n"/>
      <c r="AI633" s="37" t="n">
        <v>1.53333</v>
      </c>
      <c r="AJ633" s="37" t="n"/>
      <c r="AK633" s="37" t="s">
        <v>7</v>
      </c>
      <c r="AL633" s="37" t="s">
        <v>7</v>
      </c>
      <c r="AM633" s="38">
        <f>COUNT(H633:AL633)</f>
        <v/>
      </c>
      <c r="AN633" s="37" t="n"/>
      <c r="AO633" s="38">
        <f>COUNTIF(H633:AL633,"О")</f>
        <v/>
      </c>
      <c r="AP633" s="38">
        <f>COUNTIF(H633:AL633,"От")</f>
        <v/>
      </c>
      <c r="AQ633" s="38">
        <f>COUNTIF(H633:AL633,"Б")</f>
        <v/>
      </c>
      <c r="AR633" s="38">
        <f>COUNTIF(H633:AL633,"Н")</f>
        <v/>
      </c>
      <c r="AS633" s="37" t="n"/>
      <c r="AT633" s="38">
        <f>SUM(H633:AL633)</f>
        <v/>
      </c>
      <c r="AU633" s="37" t="n"/>
      <c r="AV633" s="38">
        <f>SUM(I633,J633,O633,P633,Q633,W633,X633,AD633,AE633,AK633,AL633)</f>
        <v/>
      </c>
      <c r="AW633" s="37" t="n"/>
    </row>
    <row r="634" spans="1:49" ht="15.75" customHeight="1" s="55">
      <c r="A634" s="37" t="n">
        <v>628</v>
      </c>
      <c r="B634" s="37" t="s">
        <v>267</v>
      </c>
      <c r="C634" s="37" t="s">
        <v>74</v>
      </c>
      <c r="D634" s="37" t="s">
        <v>72</v>
      </c>
      <c r="E634" s="37" t="s">
        <v>86</v>
      </c>
      <c r="F634" s="37" t="s">
        <v>32</v>
      </c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40" t="n">
        <v>1.11667</v>
      </c>
      <c r="S634" s="37" t="n"/>
      <c r="T634" s="37" t="n"/>
      <c r="U634" s="37" t="n"/>
      <c r="V634" s="37" t="n"/>
      <c r="W634" s="37" t="n"/>
      <c r="X634" s="37" t="n"/>
      <c r="Y634" s="37" t="n"/>
      <c r="Z634" s="37" t="n"/>
      <c r="AA634" s="37" t="n"/>
      <c r="AB634" s="37" t="n"/>
      <c r="AC634" s="37" t="n"/>
      <c r="AD634" s="37" t="n"/>
      <c r="AE634" s="37" t="n"/>
      <c r="AF634" s="37" t="n"/>
      <c r="AG634" s="37" t="n"/>
      <c r="AH634" s="37" t="n"/>
      <c r="AI634" s="40" t="n">
        <v>6.46667</v>
      </c>
      <c r="AJ634" s="40" t="n">
        <v>4.46097</v>
      </c>
      <c r="AK634" s="37" t="n"/>
      <c r="AL634" s="37" t="n"/>
      <c r="AM634" s="38">
        <f>COUNT(H634:AL634)</f>
        <v/>
      </c>
      <c r="AN634" s="37" t="n"/>
      <c r="AO634" s="37" t="n"/>
      <c r="AP634" s="37" t="n"/>
      <c r="AQ634" s="37" t="n"/>
      <c r="AR634" s="37" t="n"/>
      <c r="AS634" s="37" t="n"/>
      <c r="AT634" s="38">
        <f>SUM(H634:AL634)</f>
        <v/>
      </c>
      <c r="AU634" s="37" t="n"/>
      <c r="AV634" s="38">
        <f>SUM(I634,J634,O634,P634,Q634,W634,X634,AD634,AE634,AK634,AL634)</f>
        <v/>
      </c>
      <c r="AW634" s="37" t="n"/>
    </row>
    <row r="635" spans="1:49">
      <c r="A635" s="37" t="n">
        <v>629</v>
      </c>
      <c r="B635" s="37" t="s">
        <v>267</v>
      </c>
      <c r="C635" s="37" t="s">
        <v>74</v>
      </c>
      <c r="D635" s="37" t="s">
        <v>72</v>
      </c>
      <c r="E635" s="37" t="s">
        <v>90</v>
      </c>
      <c r="F635" s="37" t="s">
        <v>32</v>
      </c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  <c r="Z635" s="37" t="n"/>
      <c r="AA635" s="37" t="n"/>
      <c r="AB635" s="37" t="n"/>
      <c r="AC635" s="37" t="n"/>
      <c r="AD635" s="37" t="n"/>
      <c r="AE635" s="37" t="n"/>
      <c r="AF635" s="37" t="n"/>
      <c r="AG635" s="37" t="n"/>
      <c r="AH635" s="37" t="n"/>
      <c r="AI635" s="37" t="n"/>
      <c r="AJ635" s="37" t="n"/>
      <c r="AK635" s="37" t="n"/>
      <c r="AL635" s="37" t="n"/>
      <c r="AM635" s="38">
        <f>COUNT(H635:AL635)</f>
        <v/>
      </c>
      <c r="AN635" s="37" t="n"/>
      <c r="AO635" s="37" t="n"/>
      <c r="AP635" s="37" t="n"/>
      <c r="AQ635" s="37" t="n"/>
      <c r="AR635" s="37" t="n"/>
      <c r="AS635" s="37" t="n"/>
      <c r="AT635" s="38">
        <f>SUM(H635:AL635)</f>
        <v/>
      </c>
      <c r="AU635" s="37" t="n"/>
      <c r="AV635" s="38">
        <f>SUM(I635,J635,O635,P635,Q635,W635,X635,AD635,AE635,AK635,AL635)</f>
        <v/>
      </c>
      <c r="AW635" s="37" t="n"/>
    </row>
    <row r="636" spans="1:49" ht="15.75" customHeight="1" s="55">
      <c r="A636" s="37" t="n">
        <v>630</v>
      </c>
      <c r="B636" s="37" t="s">
        <v>267</v>
      </c>
      <c r="C636" s="37" t="s">
        <v>74</v>
      </c>
      <c r="D636" s="37" t="s">
        <v>72</v>
      </c>
      <c r="E636" s="37" t="s">
        <v>65</v>
      </c>
      <c r="F636" s="37" t="s">
        <v>32</v>
      </c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40" t="n">
        <v>1.1</v>
      </c>
      <c r="S636" s="37" t="n"/>
      <c r="T636" s="37" t="n"/>
      <c r="U636" s="40" t="n">
        <v>8</v>
      </c>
      <c r="V636" s="40" t="n">
        <v>7.63</v>
      </c>
      <c r="W636" s="37" t="n"/>
      <c r="X636" s="37" t="n"/>
      <c r="Y636" s="37" t="n"/>
      <c r="Z636" s="37" t="n"/>
      <c r="AA636" s="37" t="n"/>
      <c r="AB636" s="37" t="n"/>
      <c r="AC636" s="37" t="n"/>
      <c r="AD636" s="37" t="n"/>
      <c r="AE636" s="37" t="n"/>
      <c r="AF636" s="37" t="n"/>
      <c r="AG636" s="40" t="n">
        <v>5.03333</v>
      </c>
      <c r="AH636" s="40" t="n">
        <v>8</v>
      </c>
      <c r="AI636" s="37" t="n"/>
      <c r="AJ636" s="37" t="n"/>
      <c r="AK636" s="37" t="n"/>
      <c r="AL636" s="37" t="n"/>
      <c r="AM636" s="38">
        <f>COUNT(H636:AL636)</f>
        <v/>
      </c>
      <c r="AN636" s="37" t="n"/>
      <c r="AO636" s="37" t="n"/>
      <c r="AP636" s="37" t="n"/>
      <c r="AQ636" s="37" t="n"/>
      <c r="AR636" s="37" t="n"/>
      <c r="AS636" s="37" t="n"/>
      <c r="AT636" s="38">
        <f>SUM(H636:AL636)</f>
        <v/>
      </c>
      <c r="AU636" s="37" t="n"/>
      <c r="AV636" s="38">
        <f>SUM(I636,J636,O636,P636,Q636,W636,X636,AD636,AE636,AK636,AL636)</f>
        <v/>
      </c>
      <c r="AW636" s="37" t="n"/>
    </row>
    <row r="637" spans="1:49" ht="15.75" customHeight="1" s="55">
      <c r="A637" s="37" t="n">
        <v>631</v>
      </c>
      <c r="B637" s="37" t="s">
        <v>267</v>
      </c>
      <c r="C637" s="37" t="s">
        <v>74</v>
      </c>
      <c r="D637" s="37" t="s">
        <v>72</v>
      </c>
      <c r="E637" s="37" t="s">
        <v>87</v>
      </c>
      <c r="F637" s="37" t="s">
        <v>32</v>
      </c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40" t="n">
        <v>3.35</v>
      </c>
      <c r="S637" s="37" t="n"/>
      <c r="T637" s="37" t="n"/>
      <c r="U637" s="37" t="n"/>
      <c r="V637" s="37" t="n"/>
      <c r="W637" s="37" t="n"/>
      <c r="X637" s="37" t="n"/>
      <c r="Y637" s="37" t="n"/>
      <c r="Z637" s="37" t="n"/>
      <c r="AA637" s="37" t="n"/>
      <c r="AB637" s="37" t="n"/>
      <c r="AC637" s="37" t="n"/>
      <c r="AD637" s="37" t="n"/>
      <c r="AE637" s="37" t="n"/>
      <c r="AF637" s="37" t="n"/>
      <c r="AG637" s="37" t="n"/>
      <c r="AH637" s="37" t="n"/>
      <c r="AI637" s="37" t="n"/>
      <c r="AJ637" s="40" t="n">
        <v>3.53903</v>
      </c>
      <c r="AK637" s="37" t="n"/>
      <c r="AL637" s="37" t="n"/>
      <c r="AM637" s="38">
        <f>COUNT(H637:AL637)</f>
        <v/>
      </c>
      <c r="AN637" s="37" t="n"/>
      <c r="AO637" s="37" t="n"/>
      <c r="AP637" s="37" t="n"/>
      <c r="AQ637" s="37" t="n"/>
      <c r="AR637" s="37" t="n"/>
      <c r="AS637" s="37" t="n"/>
      <c r="AT637" s="38">
        <f>SUM(H637:AL637)</f>
        <v/>
      </c>
      <c r="AU637" s="37" t="n"/>
      <c r="AV637" s="38">
        <f>SUM(I637,J637,O637,P637,Q637,W637,X637,AD637,AE637,AK637,AL637)</f>
        <v/>
      </c>
      <c r="AW637" s="37" t="n"/>
    </row>
    <row r="638" spans="1:49" ht="15.75" customHeight="1" s="55">
      <c r="A638" s="37" t="n">
        <v>632</v>
      </c>
      <c r="B638" s="37" t="s">
        <v>267</v>
      </c>
      <c r="C638" s="37" t="s">
        <v>74</v>
      </c>
      <c r="D638" s="37" t="s">
        <v>72</v>
      </c>
      <c r="E638" s="37" t="s">
        <v>83</v>
      </c>
      <c r="F638" s="37" t="s">
        <v>32</v>
      </c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40" t="n">
        <v>2.67</v>
      </c>
      <c r="T638" s="37" t="n"/>
      <c r="U638" s="37" t="n"/>
      <c r="V638" s="37" t="n"/>
      <c r="W638" s="37" t="n"/>
      <c r="X638" s="37" t="n"/>
      <c r="Y638" s="37" t="n"/>
      <c r="Z638" s="37" t="n"/>
      <c r="AA638" s="37" t="n"/>
      <c r="AB638" s="37" t="n"/>
      <c r="AC638" s="37" t="n"/>
      <c r="AD638" s="37" t="n"/>
      <c r="AE638" s="37" t="n"/>
      <c r="AF638" s="37" t="n"/>
      <c r="AG638" s="37" t="n"/>
      <c r="AH638" s="37" t="n"/>
      <c r="AI638" s="37" t="n"/>
      <c r="AJ638" s="37" t="n"/>
      <c r="AK638" s="37" t="n"/>
      <c r="AL638" s="37" t="n"/>
      <c r="AM638" s="38">
        <f>COUNT(H638:AL638)</f>
        <v/>
      </c>
      <c r="AN638" s="37" t="n"/>
      <c r="AO638" s="37" t="n"/>
      <c r="AP638" s="37" t="n"/>
      <c r="AQ638" s="37" t="n"/>
      <c r="AR638" s="37" t="n"/>
      <c r="AS638" s="37" t="n"/>
      <c r="AT638" s="38">
        <f>SUM(H638:AL638)</f>
        <v/>
      </c>
      <c r="AU638" s="37" t="n"/>
      <c r="AV638" s="38">
        <f>SUM(I638,J638,O638,P638,Q638,W638,X638,AD638,AE638,AK638,AL638)</f>
        <v/>
      </c>
      <c r="AW638" s="37" t="n"/>
    </row>
    <row r="639" spans="1:49">
      <c r="A639" s="37" t="n">
        <v>633</v>
      </c>
      <c r="B639" s="37" t="s">
        <v>267</v>
      </c>
      <c r="C639" s="37" t="s">
        <v>74</v>
      </c>
      <c r="D639" s="37" t="s">
        <v>72</v>
      </c>
      <c r="E639" s="37" t="s">
        <v>79</v>
      </c>
      <c r="F639" s="37" t="s">
        <v>32</v>
      </c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  <c r="Z639" s="37" t="n"/>
      <c r="AA639" s="37" t="n"/>
      <c r="AB639" s="37" t="n"/>
      <c r="AC639" s="37" t="n"/>
      <c r="AD639" s="37" t="n"/>
      <c r="AE639" s="37" t="n"/>
      <c r="AF639" s="37" t="n"/>
      <c r="AG639" s="37" t="n"/>
      <c r="AH639" s="37" t="n"/>
      <c r="AI639" s="37" t="n"/>
      <c r="AJ639" s="37" t="n"/>
      <c r="AK639" s="37" t="n"/>
      <c r="AL639" s="37" t="n"/>
      <c r="AM639" s="38">
        <f>COUNT(H639:AL639)</f>
        <v/>
      </c>
      <c r="AN639" s="37" t="n"/>
      <c r="AO639" s="37" t="n"/>
      <c r="AP639" s="37" t="n"/>
      <c r="AQ639" s="37" t="n"/>
      <c r="AR639" s="37" t="n"/>
      <c r="AS639" s="37" t="n"/>
      <c r="AT639" s="38">
        <f>SUM(H639:AL639)</f>
        <v/>
      </c>
      <c r="AU639" s="37" t="n"/>
      <c r="AV639" s="38">
        <f>SUM(I639,J639,O639,P639,Q639,W639,X639,AD639,AE639,AK639,AL639)</f>
        <v/>
      </c>
      <c r="AW639" s="37" t="n"/>
    </row>
    <row r="640" spans="1:49">
      <c r="A640" s="37" t="n">
        <v>634</v>
      </c>
      <c r="B640" s="37" t="s">
        <v>267</v>
      </c>
      <c r="C640" s="37" t="s">
        <v>74</v>
      </c>
      <c r="D640" s="37" t="s">
        <v>72</v>
      </c>
      <c r="E640" s="37" t="s">
        <v>76</v>
      </c>
      <c r="F640" s="37" t="s">
        <v>32</v>
      </c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  <c r="Z640" s="37" t="n"/>
      <c r="AA640" s="37" t="n"/>
      <c r="AB640" s="37" t="n"/>
      <c r="AC640" s="37" t="n"/>
      <c r="AD640" s="37" t="n"/>
      <c r="AE640" s="37" t="n"/>
      <c r="AF640" s="37" t="n"/>
      <c r="AG640" s="37" t="n"/>
      <c r="AH640" s="37" t="n"/>
      <c r="AI640" s="37" t="n"/>
      <c r="AJ640" s="37" t="n"/>
      <c r="AK640" s="37" t="n"/>
      <c r="AL640" s="37" t="n"/>
      <c r="AM640" s="38">
        <f>COUNT(H640:AL640)</f>
        <v/>
      </c>
      <c r="AN640" s="37" t="n"/>
      <c r="AO640" s="37" t="n"/>
      <c r="AP640" s="37" t="n"/>
      <c r="AQ640" s="37" t="n"/>
      <c r="AR640" s="37" t="n"/>
      <c r="AS640" s="37" t="n"/>
      <c r="AT640" s="38">
        <f>SUM(H640:AL640)</f>
        <v/>
      </c>
      <c r="AU640" s="37" t="n"/>
      <c r="AV640" s="38">
        <f>SUM(I640,J640,O640,P640,Q640,W640,X640,AD640,AE640,AK640,AL640)</f>
        <v/>
      </c>
      <c r="AW640" s="37" t="n"/>
    </row>
    <row r="641" spans="1:49" ht="15.75" customHeight="1" s="55">
      <c r="A641" s="37" t="n">
        <v>635</v>
      </c>
      <c r="B641" s="37" t="s">
        <v>267</v>
      </c>
      <c r="C641" s="37" t="s">
        <v>74</v>
      </c>
      <c r="D641" s="37" t="s">
        <v>72</v>
      </c>
      <c r="E641" s="37" t="s">
        <v>88</v>
      </c>
      <c r="F641" s="37" t="s">
        <v>32</v>
      </c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40" t="n">
        <v>3.93333</v>
      </c>
      <c r="W641" s="37" t="n"/>
      <c r="X641" s="37" t="n"/>
      <c r="Y641" s="37" t="n"/>
      <c r="Z641" s="37" t="n"/>
      <c r="AA641" s="37" t="n"/>
      <c r="AB641" s="37" t="n"/>
      <c r="AC641" s="37" t="n"/>
      <c r="AD641" s="37" t="n"/>
      <c r="AE641" s="37" t="n"/>
      <c r="AF641" s="37" t="n"/>
      <c r="AG641" s="37" t="n"/>
      <c r="AH641" s="37" t="n"/>
      <c r="AI641" s="37" t="n"/>
      <c r="AJ641" s="37" t="n"/>
      <c r="AK641" s="37" t="n"/>
      <c r="AL641" s="37" t="n"/>
      <c r="AM641" s="38">
        <f>COUNT(H641:AL641)</f>
        <v/>
      </c>
      <c r="AN641" s="37" t="n"/>
      <c r="AO641" s="37" t="n"/>
      <c r="AP641" s="37" t="n"/>
      <c r="AQ641" s="37" t="n"/>
      <c r="AR641" s="37" t="n"/>
      <c r="AS641" s="37" t="n"/>
      <c r="AT641" s="38">
        <f>SUM(H641:AL641)</f>
        <v/>
      </c>
      <c r="AU641" s="37" t="n"/>
      <c r="AV641" s="38">
        <f>SUM(I641,J641,O641,P641,Q641,W641,X641,AD641,AE641,AK641,AL641)</f>
        <v/>
      </c>
      <c r="AW641" s="37" t="n"/>
    </row>
    <row r="642" spans="1:49">
      <c r="A642" s="37" t="n">
        <v>636</v>
      </c>
      <c r="B642" s="37" t="s">
        <v>267</v>
      </c>
      <c r="C642" s="37" t="s">
        <v>74</v>
      </c>
      <c r="D642" s="37" t="s">
        <v>72</v>
      </c>
      <c r="E642" s="37" t="s">
        <v>56</v>
      </c>
      <c r="F642" s="37" t="s">
        <v>32</v>
      </c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  <c r="Z642" s="37" t="n"/>
      <c r="AA642" s="37" t="n"/>
      <c r="AB642" s="37" t="n"/>
      <c r="AC642" s="37" t="n"/>
      <c r="AD642" s="37" t="n"/>
      <c r="AE642" s="37" t="n"/>
      <c r="AF642" s="37" t="n"/>
      <c r="AG642" s="37" t="n"/>
      <c r="AH642" s="37" t="n"/>
      <c r="AI642" s="37" t="n"/>
      <c r="AJ642" s="37" t="n"/>
      <c r="AK642" s="37" t="n"/>
      <c r="AL642" s="37" t="n"/>
      <c r="AM642" s="38">
        <f>COUNT(H642:AL642)</f>
        <v/>
      </c>
      <c r="AN642" s="37" t="n"/>
      <c r="AO642" s="37" t="n"/>
      <c r="AP642" s="37" t="n"/>
      <c r="AQ642" s="37" t="n"/>
      <c r="AR642" s="37" t="n"/>
      <c r="AS642" s="37" t="n"/>
      <c r="AT642" s="38">
        <f>SUM(H642:AL642)</f>
        <v/>
      </c>
      <c r="AU642" s="37" t="n"/>
      <c r="AV642" s="38">
        <f>SUM(I642,J642,O642,P642,Q642,W642,X642,AD642,AE642,AK642,AL642)</f>
        <v/>
      </c>
      <c r="AW642" s="37" t="n"/>
    </row>
    <row r="643" spans="1:49">
      <c r="A643" s="37" t="n">
        <v>637</v>
      </c>
      <c r="B643" s="37" t="s">
        <v>267</v>
      </c>
      <c r="C643" s="37" t="s">
        <v>74</v>
      </c>
      <c r="D643" s="37" t="s">
        <v>72</v>
      </c>
      <c r="E643" s="37" t="s">
        <v>61</v>
      </c>
      <c r="F643" s="37" t="s">
        <v>32</v>
      </c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  <c r="Z643" s="37" t="n"/>
      <c r="AA643" s="37" t="n"/>
      <c r="AB643" s="37" t="n"/>
      <c r="AC643" s="37" t="n"/>
      <c r="AD643" s="37" t="n"/>
      <c r="AE643" s="37" t="n"/>
      <c r="AF643" s="37" t="n"/>
      <c r="AG643" s="37" t="n"/>
      <c r="AH643" s="37" t="n"/>
      <c r="AI643" s="37" t="n"/>
      <c r="AJ643" s="37" t="n"/>
      <c r="AK643" s="37" t="n"/>
      <c r="AL643" s="37" t="n"/>
      <c r="AM643" s="38">
        <f>COUNT(H643:AL643)</f>
        <v/>
      </c>
      <c r="AN643" s="37" t="n"/>
      <c r="AO643" s="37" t="n"/>
      <c r="AP643" s="37" t="n"/>
      <c r="AQ643" s="37" t="n"/>
      <c r="AR643" s="37" t="n"/>
      <c r="AS643" s="37" t="n"/>
      <c r="AT643" s="38">
        <f>SUM(H643:AL643)</f>
        <v/>
      </c>
      <c r="AU643" s="37" t="n"/>
      <c r="AV643" s="38">
        <f>SUM(I643,J643,O643,P643,Q643,W643,X643,AD643,AE643,AK643,AL643)</f>
        <v/>
      </c>
      <c r="AW643" s="37" t="n"/>
    </row>
    <row r="644" spans="1:49" ht="15.75" customHeight="1" s="55">
      <c r="A644" s="37" t="n">
        <v>638</v>
      </c>
      <c r="B644" s="37" t="s">
        <v>267</v>
      </c>
      <c r="C644" s="37" t="s">
        <v>74</v>
      </c>
      <c r="D644" s="37" t="s">
        <v>72</v>
      </c>
      <c r="E644" s="37" t="s">
        <v>80</v>
      </c>
      <c r="F644" s="37" t="s">
        <v>32</v>
      </c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40" t="n">
        <v>5.53333</v>
      </c>
      <c r="U644" s="37" t="n"/>
      <c r="V644" s="37" t="n"/>
      <c r="W644" s="37" t="n"/>
      <c r="X644" s="37" t="n"/>
      <c r="Y644" s="37" t="n"/>
      <c r="Z644" s="37" t="n"/>
      <c r="AA644" s="37" t="n"/>
      <c r="AB644" s="37" t="n"/>
      <c r="AC644" s="37" t="n"/>
      <c r="AD644" s="37" t="n"/>
      <c r="AE644" s="37" t="n"/>
      <c r="AF644" s="37" t="n"/>
      <c r="AG644" s="37" t="n"/>
      <c r="AH644" s="37" t="n"/>
      <c r="AI644" s="37" t="n"/>
      <c r="AJ644" s="37" t="n"/>
      <c r="AK644" s="37" t="n"/>
      <c r="AL644" s="37" t="n"/>
      <c r="AM644" s="38">
        <f>COUNT(H644:AL644)</f>
        <v/>
      </c>
      <c r="AN644" s="37" t="n"/>
      <c r="AO644" s="37" t="n"/>
      <c r="AP644" s="37" t="n"/>
      <c r="AQ644" s="37" t="n"/>
      <c r="AR644" s="37" t="n"/>
      <c r="AS644" s="37" t="n"/>
      <c r="AT644" s="38">
        <f>SUM(H644:AL644)</f>
        <v/>
      </c>
      <c r="AU644" s="37" t="n"/>
      <c r="AV644" s="38">
        <f>SUM(I644,J644,O644,P644,Q644,W644,X644,AD644,AE644,AK644,AL644)</f>
        <v/>
      </c>
      <c r="AW644" s="37" t="n"/>
    </row>
    <row r="645" spans="1:49">
      <c r="A645" s="37" t="n">
        <v>639</v>
      </c>
      <c r="B645" s="37" t="s">
        <v>267</v>
      </c>
      <c r="C645" s="37" t="s">
        <v>74</v>
      </c>
      <c r="D645" s="37" t="s">
        <v>72</v>
      </c>
      <c r="E645" s="37" t="s">
        <v>279</v>
      </c>
      <c r="F645" s="37" t="s">
        <v>32</v>
      </c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  <c r="Z645" s="37" t="n"/>
      <c r="AA645" s="37" t="n"/>
      <c r="AB645" s="37" t="n"/>
      <c r="AC645" s="37" t="n"/>
      <c r="AD645" s="37" t="n"/>
      <c r="AE645" s="37" t="n"/>
      <c r="AF645" s="37" t="n"/>
      <c r="AG645" s="37" t="n"/>
      <c r="AH645" s="37" t="n"/>
      <c r="AI645" s="37" t="n"/>
      <c r="AJ645" s="37" t="n"/>
      <c r="AK645" s="37" t="n"/>
      <c r="AL645" s="37" t="n"/>
      <c r="AM645" s="38">
        <f>COUNT(H645:AL645)</f>
        <v/>
      </c>
      <c r="AN645" s="37" t="n"/>
      <c r="AO645" s="37" t="n"/>
      <c r="AP645" s="37" t="n"/>
      <c r="AQ645" s="37" t="n"/>
      <c r="AR645" s="37" t="n"/>
      <c r="AS645" s="37" t="n"/>
      <c r="AT645" s="38">
        <f>SUM(H645:AL645)</f>
        <v/>
      </c>
      <c r="AU645" s="37" t="n"/>
      <c r="AV645" s="38">
        <f>SUM(I645,J645,O645,P645,Q645,W645,X645,AD645,AE645,AK645,AL645)</f>
        <v/>
      </c>
      <c r="AW645" s="37" t="n"/>
    </row>
    <row r="646" spans="1:49" ht="15.75" customHeight="1" s="55">
      <c r="A646" s="37" t="n">
        <v>640</v>
      </c>
      <c r="B646" s="37" t="s">
        <v>267</v>
      </c>
      <c r="C646" s="37" t="s">
        <v>74</v>
      </c>
      <c r="D646" s="37" t="s">
        <v>72</v>
      </c>
      <c r="E646" s="37" t="s">
        <v>86</v>
      </c>
      <c r="F646" s="37" t="s">
        <v>32</v>
      </c>
      <c r="G646" s="37" t="s">
        <v>49</v>
      </c>
      <c r="H646" s="37" t="n"/>
      <c r="I646" s="37" t="n"/>
      <c r="J646" s="37" t="n"/>
      <c r="K646" s="37" t="n"/>
      <c r="L646" s="37" t="n"/>
      <c r="M646" s="40" t="n">
        <v>8</v>
      </c>
      <c r="N646" s="40" t="n">
        <v>7</v>
      </c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40" t="n">
        <v>8</v>
      </c>
      <c r="Z646" s="40" t="n">
        <v>8</v>
      </c>
      <c r="AA646" s="40" t="n">
        <v>8</v>
      </c>
      <c r="AB646" s="40" t="n">
        <v>8</v>
      </c>
      <c r="AC646" s="40" t="n">
        <v>8</v>
      </c>
      <c r="AD646" s="37" t="n"/>
      <c r="AE646" s="37" t="n"/>
      <c r="AF646" s="37" t="n"/>
      <c r="AG646" s="37" t="n"/>
      <c r="AH646" s="37" t="n"/>
      <c r="AI646" s="37" t="n"/>
      <c r="AJ646" s="37" t="n"/>
      <c r="AK646" s="37" t="n"/>
      <c r="AL646" s="37" t="n"/>
      <c r="AM646" s="38">
        <f>SUM(H646:AL646)/8</f>
        <v/>
      </c>
      <c r="AN646" s="37" t="n"/>
      <c r="AO646" s="37" t="n"/>
      <c r="AP646" s="37" t="n"/>
      <c r="AQ646" s="37" t="n"/>
      <c r="AR646" s="37" t="n"/>
      <c r="AS646" s="38">
        <f>COUNTIF(H646:AL646,"В")+SUM(H646:AL646)/8</f>
        <v/>
      </c>
      <c r="AT646" s="38">
        <f>SUM(H646:AL646)</f>
        <v/>
      </c>
      <c r="AU646" s="37" t="n"/>
      <c r="AV646" s="37" t="n"/>
      <c r="AW646" s="37" t="n"/>
    </row>
    <row r="647" spans="1:49">
      <c r="A647" s="39" t="n">
        <v>641</v>
      </c>
      <c r="B647" s="39" t="s">
        <v>267</v>
      </c>
      <c r="C647" s="39" t="s">
        <v>74</v>
      </c>
      <c r="D647" s="39" t="s">
        <v>72</v>
      </c>
      <c r="E647" s="39" t="s">
        <v>33</v>
      </c>
      <c r="F647" s="39" t="n"/>
      <c r="G647" s="39" t="n"/>
      <c r="H647" s="39" t="n"/>
      <c r="I647" s="39" t="n"/>
      <c r="J647" s="39" t="n"/>
      <c r="K647" s="39" t="n"/>
      <c r="L647" s="39" t="n"/>
      <c r="M647" s="39" t="n">
        <v>8</v>
      </c>
      <c r="N647" s="39" t="n">
        <v>7</v>
      </c>
      <c r="O647" s="39" t="n">
        <v>0</v>
      </c>
      <c r="P647" s="39" t="n">
        <v>0</v>
      </c>
      <c r="Q647" s="39" t="n">
        <v>0</v>
      </c>
      <c r="R647" s="39" t="n">
        <v>8</v>
      </c>
      <c r="S647" s="39" t="n">
        <v>8</v>
      </c>
      <c r="T647" s="39" t="n">
        <v>8</v>
      </c>
      <c r="U647" s="39" t="n">
        <v>8</v>
      </c>
      <c r="V647" s="39" t="n">
        <v>8</v>
      </c>
      <c r="W647" s="39" t="n">
        <v>0</v>
      </c>
      <c r="X647" s="39" t="n">
        <v>0</v>
      </c>
      <c r="Y647" s="39" t="n">
        <v>8</v>
      </c>
      <c r="Z647" s="39" t="n">
        <v>8</v>
      </c>
      <c r="AA647" s="39" t="n">
        <v>8</v>
      </c>
      <c r="AB647" s="39" t="n">
        <v>8</v>
      </c>
      <c r="AC647" s="39" t="n">
        <v>8</v>
      </c>
      <c r="AD647" s="39" t="n">
        <v>0</v>
      </c>
      <c r="AE647" s="39" t="n">
        <v>0</v>
      </c>
      <c r="AF647" s="39" t="n">
        <v>8</v>
      </c>
      <c r="AG647" s="39" t="n">
        <v>8</v>
      </c>
      <c r="AH647" s="39" t="n">
        <v>8</v>
      </c>
      <c r="AI647" s="39" t="n">
        <v>8</v>
      </c>
      <c r="AJ647" s="39" t="n">
        <v>8</v>
      </c>
      <c r="AK647" s="39" t="n">
        <v>0</v>
      </c>
      <c r="AL647" s="39" t="n">
        <v>0</v>
      </c>
      <c r="AM647" s="39">
        <f>COUNT(IF(SUM(O636,O639,O635,O640,O638,O641,O633,O642,O634,O637,O643)&gt;0,1,"FALSE"),IF(SUM(P638,P636,P640,P641,P637,P639,P635,P642,P643,P633,P634)&gt;0,1,"FALSE"),IF(SUM(Q642,Q640,Q636,Q639,Q635,Q633,Q634,Q638,Q637,Q641,Q643)&gt;0,1,"FALSE"),IF(SUM(R639,R635,R636,R643,R641,R637,R640,R638,R642,R633,R634)&gt;0,1,"FALSE"),IF(SUM(S635,S639,S633,S641,S636,S638,S637,S634,S640,S642,S643)&gt;0,1,"FALSE"),IF(SUM(T641,T634,T638,T643,T635,T633,T639,T644,T637,T636,T640,T642)&gt;0,1,"FALSE"),IF(SUM(U639,U635,U641,U633,U640,U634,U642,U637,U638,U636,U643)&gt;0,1,"FALSE"),IF(SUM(V639,V635,V643,V641,V636,V638,V640,V634,V645,V633,V642,V637)&gt;0,1,"FALSE"),IF(SUM(W638,W643,W637,W633,W642,W645,W641,W640,W635,W636,W634,W639)&gt;0,1,"FALSE"),IF(SUM(X640,X645,X636,X639,X634,X638,X643,X635,X642,X633,X641,X637)&gt;0,1,"FALSE"),IF(SUM(AD637,AD645,AD640,AD639,AD638,AD641,AD635,AD642,AD643,AD634,AD636,AD633)&gt;0,1,"FALSE"),IF(SUM(AE636,AE638,AE642,AE640,AE633,AE643,AE645,AE635,AE639,AE637,AE641,AE634)&gt;0,1,"FALSE"),IF(SUM(AF643,AF636,AF637,AF645,AF639,AF634,AF633,AF635,AF638,AF642,AF640,AF641)&gt;0,1,"FALSE"),IF(SUM(AG634,AG639,AG645,AG643,AG641,AG635,AG638,AG640,AG633,AG637,AG642,AG636)&gt;0,1,"FALSE"),IF(SUM(AH638,AH636,AH641,AH635,AH640,AH637,AH634,AH639,AH643,AH645,AH633,AH642)&gt;0,1,"FALSE"),IF(SUM(AI641,AI634,AI635,AI639,AI645,AI638,AI636,AI633,AI640,AI637,AI643,AI642)&gt;0,1,"FALSE"),IF(SUM(AJ642,AJ636,AJ641,AJ635,AJ639,AJ640,AJ638,AJ645,AJ633,AJ634,AJ637,AJ643)&gt;0,1,"FALSE"),IF(SUM(AK640,AK633,AK634,AK639,AK642,AK637,AK643,AK645,AK636,AK641,AK635,AK638)&gt;0,1,"FALSE"),IF(SUM(AL645,AL641,AL640,AL638,AL643,AL642,AL634,AL635,AL636,AL633,AL639,AL637)&gt;0,1,"FALSE"),IF(SUM(M646)&gt;0,1,"FALSE"),IF(SUM(N646)&gt;0,1,"FALSE"),IF(SUM(Y646)&gt;0,1,"FALSE"),IF(SUM(Z646)&gt;0,1,"FALSE"),IF(SUM(AA646)&gt;0,1,"FALSE"),IF(SUM(AB646)&gt;0,1,"FALSE"),IF(SUM(AC646)&gt;0,1,"FALSE"))</f>
        <v/>
      </c>
      <c r="AN647" s="39" t="n"/>
      <c r="AO647" s="39">
        <f>MAX(AO633:AO646)</f>
        <v/>
      </c>
      <c r="AP647" s="39">
        <f>MAX(AP633:AP646)</f>
        <v/>
      </c>
      <c r="AQ647" s="39">
        <f>MAX(AQ633:AQ646)</f>
        <v/>
      </c>
      <c r="AR647" s="39">
        <f>MAX(AR633:AR646)</f>
        <v/>
      </c>
      <c r="AS647" s="39">
        <f>SUM(AS633:AS646)</f>
        <v/>
      </c>
      <c r="AT647" s="39">
        <f>SUM(AT633:AT646)</f>
        <v/>
      </c>
      <c r="AU647" s="39">
        <f>SUM(AU633:AU646)</f>
        <v/>
      </c>
      <c r="AV647" s="39">
        <f>SUM(AV633:AV646)</f>
        <v/>
      </c>
      <c r="AW647" s="39">
        <f>SUM(AW633:AW646)</f>
        <v/>
      </c>
    </row>
    <row r="648" spans="1:49">
      <c r="A648" s="37" t="n">
        <v>642</v>
      </c>
      <c r="B648" s="37" t="s">
        <v>59</v>
      </c>
      <c r="C648" s="37" t="s">
        <v>74</v>
      </c>
      <c r="D648" s="37" t="s">
        <v>287</v>
      </c>
      <c r="E648" s="37" t="s">
        <v>43</v>
      </c>
      <c r="F648" s="37" t="s">
        <v>32</v>
      </c>
      <c r="G648" s="37" t="n"/>
      <c r="H648" s="37" t="n"/>
      <c r="I648" s="37" t="n"/>
      <c r="J648" s="37" t="n"/>
      <c r="K648" s="37" t="n"/>
      <c r="L648" s="37" t="n"/>
      <c r="M648" s="37" t="n">
        <v>8</v>
      </c>
      <c r="N648" s="37" t="n">
        <v>7</v>
      </c>
      <c r="O648" s="37" t="s">
        <v>7</v>
      </c>
      <c r="P648" s="37" t="s">
        <v>7</v>
      </c>
      <c r="Q648" s="37" t="s">
        <v>7</v>
      </c>
      <c r="R648" s="37" t="n"/>
      <c r="S648" s="37" t="n"/>
      <c r="T648" s="37" t="n">
        <v>8</v>
      </c>
      <c r="U648" s="37" t="n"/>
      <c r="V648" s="37" t="n"/>
      <c r="W648" s="37" t="s">
        <v>7</v>
      </c>
      <c r="X648" s="37" t="s">
        <v>7</v>
      </c>
      <c r="Y648" s="37" t="n"/>
      <c r="Z648" s="37" t="n"/>
      <c r="AA648" s="37" t="n"/>
      <c r="AB648" s="37" t="n"/>
      <c r="AC648" s="37" t="n"/>
      <c r="AD648" s="37" t="s">
        <v>7</v>
      </c>
      <c r="AE648" s="37" t="s">
        <v>7</v>
      </c>
      <c r="AF648" s="37" t="n">
        <v>7.25</v>
      </c>
      <c r="AG648" s="37" t="n">
        <v>8</v>
      </c>
      <c r="AH648" s="37" t="n">
        <v>8</v>
      </c>
      <c r="AI648" s="37" t="n">
        <v>8</v>
      </c>
      <c r="AJ648" s="37" t="n">
        <v>8</v>
      </c>
      <c r="AK648" s="37" t="s">
        <v>7</v>
      </c>
      <c r="AL648" s="37" t="s">
        <v>7</v>
      </c>
      <c r="AM648" s="38">
        <f>COUNT(H648:AL648)</f>
        <v/>
      </c>
      <c r="AN648" s="37" t="n"/>
      <c r="AO648" s="38">
        <f>COUNTIF(H648:AL648,"О")</f>
        <v/>
      </c>
      <c r="AP648" s="38">
        <f>COUNTIF(H648:AL648,"От")</f>
        <v/>
      </c>
      <c r="AQ648" s="38">
        <f>COUNTIF(H648:AL648,"Б")</f>
        <v/>
      </c>
      <c r="AR648" s="38">
        <f>COUNTIF(H648:AL648,"Н")</f>
        <v/>
      </c>
      <c r="AS648" s="37" t="n"/>
      <c r="AT648" s="38">
        <f>SUM(H648:AL648)</f>
        <v/>
      </c>
      <c r="AU648" s="37" t="n"/>
      <c r="AV648" s="38">
        <f>SUM(I648,J648,O648,P648,Q648,W648,X648,AD648,AE648,AK648,AL648)</f>
        <v/>
      </c>
      <c r="AW648" s="37" t="n"/>
    </row>
    <row r="649" spans="1:49">
      <c r="A649" s="37" t="n">
        <v>643</v>
      </c>
      <c r="B649" s="37" t="s">
        <v>59</v>
      </c>
      <c r="C649" s="37" t="s">
        <v>74</v>
      </c>
      <c r="D649" s="37" t="s">
        <v>287</v>
      </c>
      <c r="E649" s="37" t="s">
        <v>90</v>
      </c>
      <c r="F649" s="37" t="s">
        <v>32</v>
      </c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  <c r="Z649" s="37" t="n"/>
      <c r="AA649" s="37" t="n"/>
      <c r="AB649" s="37" t="n"/>
      <c r="AC649" s="37" t="n"/>
      <c r="AD649" s="37" t="n"/>
      <c r="AE649" s="37" t="n"/>
      <c r="AF649" s="37" t="n"/>
      <c r="AG649" s="37" t="n"/>
      <c r="AH649" s="37" t="n"/>
      <c r="AI649" s="37" t="n"/>
      <c r="AJ649" s="37" t="n"/>
      <c r="AK649" s="37" t="n"/>
      <c r="AL649" s="37" t="n"/>
      <c r="AM649" s="38">
        <f>COUNT(H649:AL649)</f>
        <v/>
      </c>
      <c r="AN649" s="37" t="n"/>
      <c r="AO649" s="37" t="n"/>
      <c r="AP649" s="37" t="n"/>
      <c r="AQ649" s="37" t="n"/>
      <c r="AR649" s="37" t="n"/>
      <c r="AS649" s="37" t="n"/>
      <c r="AT649" s="38">
        <f>SUM(H649:AL649)</f>
        <v/>
      </c>
      <c r="AU649" s="37" t="n"/>
      <c r="AV649" s="38">
        <f>SUM(I649,J649,O649,P649,Q649,W649,X649,AD649,AE649,AK649,AL649)</f>
        <v/>
      </c>
      <c r="AW649" s="37" t="n"/>
    </row>
    <row r="650" spans="1:49" ht="15.75" customHeight="1" s="55">
      <c r="A650" s="37" t="n">
        <v>644</v>
      </c>
      <c r="B650" s="37" t="s">
        <v>59</v>
      </c>
      <c r="C650" s="37" t="s">
        <v>74</v>
      </c>
      <c r="D650" s="37" t="s">
        <v>287</v>
      </c>
      <c r="E650" s="37" t="s">
        <v>65</v>
      </c>
      <c r="F650" s="37" t="s">
        <v>32</v>
      </c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40" t="n">
        <v>0.77686</v>
      </c>
      <c r="S650" s="40" t="n">
        <v>7.06783</v>
      </c>
      <c r="T650" s="37" t="n"/>
      <c r="U650" s="40" t="n">
        <v>8</v>
      </c>
      <c r="V650" s="40" t="n">
        <v>4.49722</v>
      </c>
      <c r="W650" s="37" t="n"/>
      <c r="X650" s="37" t="n"/>
      <c r="Y650" s="37" t="n"/>
      <c r="Z650" s="37" t="n"/>
      <c r="AA650" s="37" t="n"/>
      <c r="AB650" s="37" t="n"/>
      <c r="AC650" s="37" t="n"/>
      <c r="AD650" s="37" t="n"/>
      <c r="AE650" s="37" t="n"/>
      <c r="AF650" s="40" t="n">
        <v>0.75</v>
      </c>
      <c r="AG650" s="37" t="n"/>
      <c r="AH650" s="37" t="n"/>
      <c r="AI650" s="37" t="n"/>
      <c r="AJ650" s="37" t="n"/>
      <c r="AK650" s="37" t="n"/>
      <c r="AL650" s="37" t="n"/>
      <c r="AM650" s="38">
        <f>COUNT(H650:AL650)</f>
        <v/>
      </c>
      <c r="AN650" s="37" t="n"/>
      <c r="AO650" s="37" t="n"/>
      <c r="AP650" s="37" t="n"/>
      <c r="AQ650" s="37" t="n"/>
      <c r="AR650" s="37" t="n"/>
      <c r="AS650" s="37" t="n"/>
      <c r="AT650" s="38">
        <f>SUM(H650:AL650)</f>
        <v/>
      </c>
      <c r="AU650" s="37" t="n"/>
      <c r="AV650" s="38">
        <f>SUM(I650,J650,O650,P650,Q650,W650,X650,AD650,AE650,AK650,AL650)</f>
        <v/>
      </c>
      <c r="AW650" s="37" t="n"/>
    </row>
    <row r="651" spans="1:49" ht="15.75" customHeight="1" s="55">
      <c r="A651" s="37" t="n">
        <v>645</v>
      </c>
      <c r="B651" s="37" t="s">
        <v>59</v>
      </c>
      <c r="C651" s="37" t="s">
        <v>74</v>
      </c>
      <c r="D651" s="37" t="s">
        <v>287</v>
      </c>
      <c r="E651" s="37" t="s">
        <v>86</v>
      </c>
      <c r="F651" s="37" t="s">
        <v>32</v>
      </c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40" t="n">
        <v>1.19008</v>
      </c>
      <c r="S651" s="40" t="n">
        <v>0.15304</v>
      </c>
      <c r="T651" s="37" t="n"/>
      <c r="U651" s="37" t="n"/>
      <c r="V651" s="37" t="n"/>
      <c r="W651" s="37" t="n"/>
      <c r="X651" s="37" t="n"/>
      <c r="Y651" s="37" t="n"/>
      <c r="Z651" s="37" t="n"/>
      <c r="AA651" s="37" t="n"/>
      <c r="AB651" s="37" t="n"/>
      <c r="AC651" s="37" t="n"/>
      <c r="AD651" s="37" t="n"/>
      <c r="AE651" s="37" t="n"/>
      <c r="AF651" s="37" t="n"/>
      <c r="AG651" s="37" t="n"/>
      <c r="AH651" s="37" t="n"/>
      <c r="AI651" s="37" t="n"/>
      <c r="AJ651" s="37" t="n"/>
      <c r="AK651" s="37" t="n"/>
      <c r="AL651" s="37" t="n"/>
      <c r="AM651" s="38">
        <f>COUNT(H651:AL651)</f>
        <v/>
      </c>
      <c r="AN651" s="37" t="n"/>
      <c r="AO651" s="37" t="n"/>
      <c r="AP651" s="37" t="n"/>
      <c r="AQ651" s="37" t="n"/>
      <c r="AR651" s="37" t="n"/>
      <c r="AS651" s="37" t="n"/>
      <c r="AT651" s="38">
        <f>SUM(H651:AL651)</f>
        <v/>
      </c>
      <c r="AU651" s="37" t="n"/>
      <c r="AV651" s="38">
        <f>SUM(I651,J651,O651,P651,Q651,W651,X651,AD651,AE651,AK651,AL651)</f>
        <v/>
      </c>
      <c r="AW651" s="37" t="n"/>
    </row>
    <row r="652" spans="1:49" ht="15.75" customHeight="1" s="55">
      <c r="A652" s="37" t="n">
        <v>646</v>
      </c>
      <c r="B652" s="37" t="s">
        <v>59</v>
      </c>
      <c r="C652" s="37" t="s">
        <v>74</v>
      </c>
      <c r="D652" s="37" t="s">
        <v>287</v>
      </c>
      <c r="E652" s="37" t="s">
        <v>87</v>
      </c>
      <c r="F652" s="37" t="s">
        <v>32</v>
      </c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40" t="n">
        <v>6.03306</v>
      </c>
      <c r="S652" s="40" t="n">
        <v>0.77913</v>
      </c>
      <c r="T652" s="37" t="n"/>
      <c r="U652" s="37" t="n"/>
      <c r="V652" s="37" t="n"/>
      <c r="W652" s="37" t="n"/>
      <c r="X652" s="37" t="n"/>
      <c r="Y652" s="37" t="n"/>
      <c r="Z652" s="37" t="n"/>
      <c r="AA652" s="37" t="n"/>
      <c r="AB652" s="37" t="n"/>
      <c r="AC652" s="37" t="n"/>
      <c r="AD652" s="37" t="n"/>
      <c r="AE652" s="37" t="n"/>
      <c r="AF652" s="37" t="n"/>
      <c r="AG652" s="37" t="n"/>
      <c r="AH652" s="37" t="n"/>
      <c r="AI652" s="37" t="n"/>
      <c r="AJ652" s="37" t="n"/>
      <c r="AK652" s="37" t="n"/>
      <c r="AL652" s="37" t="n"/>
      <c r="AM652" s="38">
        <f>COUNT(H652:AL652)</f>
        <v/>
      </c>
      <c r="AN652" s="37" t="n"/>
      <c r="AO652" s="37" t="n"/>
      <c r="AP652" s="37" t="n"/>
      <c r="AQ652" s="37" t="n"/>
      <c r="AR652" s="37" t="n"/>
      <c r="AS652" s="37" t="n"/>
      <c r="AT652" s="38">
        <f>SUM(H652:AL652)</f>
        <v/>
      </c>
      <c r="AU652" s="37" t="n"/>
      <c r="AV652" s="38">
        <f>SUM(I652,J652,O652,P652,Q652,W652,X652,AD652,AE652,AK652,AL652)</f>
        <v/>
      </c>
      <c r="AW652" s="37" t="n"/>
    </row>
    <row r="653" spans="1:49">
      <c r="A653" s="37" t="n">
        <v>647</v>
      </c>
      <c r="B653" s="37" t="s">
        <v>59</v>
      </c>
      <c r="C653" s="37" t="s">
        <v>74</v>
      </c>
      <c r="D653" s="37" t="s">
        <v>287</v>
      </c>
      <c r="E653" s="37" t="s">
        <v>83</v>
      </c>
      <c r="F653" s="37" t="s">
        <v>32</v>
      </c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  <c r="Z653" s="37" t="n"/>
      <c r="AA653" s="37" t="n"/>
      <c r="AB653" s="37" t="n"/>
      <c r="AC653" s="37" t="n"/>
      <c r="AD653" s="37" t="n"/>
      <c r="AE653" s="37" t="n"/>
      <c r="AF653" s="37" t="n"/>
      <c r="AG653" s="37" t="n"/>
      <c r="AH653" s="37" t="n"/>
      <c r="AI653" s="37" t="n"/>
      <c r="AJ653" s="37" t="n"/>
      <c r="AK653" s="37" t="n"/>
      <c r="AL653" s="37" t="n"/>
      <c r="AM653" s="38">
        <f>COUNT(H653:AL653)</f>
        <v/>
      </c>
      <c r="AN653" s="37" t="n"/>
      <c r="AO653" s="37" t="n"/>
      <c r="AP653" s="37" t="n"/>
      <c r="AQ653" s="37" t="n"/>
      <c r="AR653" s="37" t="n"/>
      <c r="AS653" s="37" t="n"/>
      <c r="AT653" s="38">
        <f>SUM(H653:AL653)</f>
        <v/>
      </c>
      <c r="AU653" s="37" t="n"/>
      <c r="AV653" s="38">
        <f>SUM(I653,J653,O653,P653,Q653,W653,X653,AD653,AE653,AK653,AL653)</f>
        <v/>
      </c>
      <c r="AW653" s="37" t="n"/>
    </row>
    <row r="654" spans="1:49">
      <c r="A654" s="37" t="n">
        <v>648</v>
      </c>
      <c r="B654" s="37" t="s">
        <v>59</v>
      </c>
      <c r="C654" s="37" t="s">
        <v>74</v>
      </c>
      <c r="D654" s="37" t="s">
        <v>287</v>
      </c>
      <c r="E654" s="37" t="s">
        <v>79</v>
      </c>
      <c r="F654" s="37" t="s">
        <v>32</v>
      </c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  <c r="Z654" s="37" t="n"/>
      <c r="AA654" s="37" t="n"/>
      <c r="AB654" s="37" t="n"/>
      <c r="AC654" s="37" t="n"/>
      <c r="AD654" s="37" t="n"/>
      <c r="AE654" s="37" t="n"/>
      <c r="AF654" s="37" t="n"/>
      <c r="AG654" s="37" t="n"/>
      <c r="AH654" s="37" t="n"/>
      <c r="AI654" s="37" t="n"/>
      <c r="AJ654" s="37" t="n"/>
      <c r="AK654" s="37" t="n"/>
      <c r="AL654" s="37" t="n"/>
      <c r="AM654" s="38">
        <f>COUNT(H654:AL654)</f>
        <v/>
      </c>
      <c r="AN654" s="37" t="n"/>
      <c r="AO654" s="37" t="n"/>
      <c r="AP654" s="37" t="n"/>
      <c r="AQ654" s="37" t="n"/>
      <c r="AR654" s="37" t="n"/>
      <c r="AS654" s="37" t="n"/>
      <c r="AT654" s="38">
        <f>SUM(H654:AL654)</f>
        <v/>
      </c>
      <c r="AU654" s="37" t="n"/>
      <c r="AV654" s="38">
        <f>SUM(I654,J654,O654,P654,Q654,W654,X654,AD654,AE654,AK654,AL654)</f>
        <v/>
      </c>
      <c r="AW654" s="37" t="n"/>
    </row>
    <row r="655" spans="1:49">
      <c r="A655" s="37" t="n">
        <v>649</v>
      </c>
      <c r="B655" s="37" t="s">
        <v>59</v>
      </c>
      <c r="C655" s="37" t="s">
        <v>74</v>
      </c>
      <c r="D655" s="37" t="s">
        <v>287</v>
      </c>
      <c r="E655" s="37" t="s">
        <v>76</v>
      </c>
      <c r="F655" s="37" t="s">
        <v>32</v>
      </c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  <c r="Z655" s="37" t="n"/>
      <c r="AA655" s="37" t="n"/>
      <c r="AB655" s="37" t="n"/>
      <c r="AC655" s="37" t="n"/>
      <c r="AD655" s="37" t="n"/>
      <c r="AE655" s="37" t="n"/>
      <c r="AF655" s="37" t="n"/>
      <c r="AG655" s="37" t="n"/>
      <c r="AH655" s="37" t="n"/>
      <c r="AI655" s="37" t="n"/>
      <c r="AJ655" s="37" t="n"/>
      <c r="AK655" s="37" t="n"/>
      <c r="AL655" s="37" t="n"/>
      <c r="AM655" s="38">
        <f>COUNT(H655:AL655)</f>
        <v/>
      </c>
      <c r="AN655" s="37" t="n"/>
      <c r="AO655" s="37" t="n"/>
      <c r="AP655" s="37" t="n"/>
      <c r="AQ655" s="37" t="n"/>
      <c r="AR655" s="37" t="n"/>
      <c r="AS655" s="37" t="n"/>
      <c r="AT655" s="38">
        <f>SUM(H655:AL655)</f>
        <v/>
      </c>
      <c r="AU655" s="37" t="n"/>
      <c r="AV655" s="38">
        <f>SUM(I655,J655,O655,P655,Q655,W655,X655,AD655,AE655,AK655,AL655)</f>
        <v/>
      </c>
      <c r="AW655" s="37" t="n"/>
    </row>
    <row r="656" spans="1:49" ht="15.75" customHeight="1" s="55">
      <c r="A656" s="37" t="n">
        <v>650</v>
      </c>
      <c r="B656" s="37" t="s">
        <v>59</v>
      </c>
      <c r="C656" s="37" t="s">
        <v>74</v>
      </c>
      <c r="D656" s="37" t="s">
        <v>287</v>
      </c>
      <c r="E656" s="37" t="s">
        <v>88</v>
      </c>
      <c r="F656" s="37" t="s">
        <v>32</v>
      </c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40" t="n">
        <v>3.50278</v>
      </c>
      <c r="W656" s="37" t="n"/>
      <c r="X656" s="37" t="n"/>
      <c r="Y656" s="37" t="n"/>
      <c r="Z656" s="37" t="n"/>
      <c r="AA656" s="37" t="n"/>
      <c r="AB656" s="37" t="n"/>
      <c r="AC656" s="37" t="n"/>
      <c r="AD656" s="37" t="n"/>
      <c r="AE656" s="37" t="n"/>
      <c r="AF656" s="37" t="n"/>
      <c r="AG656" s="37" t="n"/>
      <c r="AH656" s="37" t="n"/>
      <c r="AI656" s="37" t="n"/>
      <c r="AJ656" s="37" t="n"/>
      <c r="AK656" s="37" t="n"/>
      <c r="AL656" s="37" t="n"/>
      <c r="AM656" s="38">
        <f>COUNT(H656:AL656)</f>
        <v/>
      </c>
      <c r="AN656" s="37" t="n"/>
      <c r="AO656" s="37" t="n"/>
      <c r="AP656" s="37" t="n"/>
      <c r="AQ656" s="37" t="n"/>
      <c r="AR656" s="37" t="n"/>
      <c r="AS656" s="37" t="n"/>
      <c r="AT656" s="38">
        <f>SUM(H656:AL656)</f>
        <v/>
      </c>
      <c r="AU656" s="37" t="n"/>
      <c r="AV656" s="38">
        <f>SUM(I656,J656,O656,P656,Q656,W656,X656,AD656,AE656,AK656,AL656)</f>
        <v/>
      </c>
      <c r="AW656" s="37" t="n"/>
    </row>
    <row r="657" spans="1:49">
      <c r="A657" s="37" t="n">
        <v>651</v>
      </c>
      <c r="B657" s="37" t="s">
        <v>59</v>
      </c>
      <c r="C657" s="37" t="s">
        <v>74</v>
      </c>
      <c r="D657" s="37" t="s">
        <v>287</v>
      </c>
      <c r="E657" s="37" t="s">
        <v>56</v>
      </c>
      <c r="F657" s="37" t="s">
        <v>32</v>
      </c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  <c r="Z657" s="37" t="n"/>
      <c r="AA657" s="37" t="n"/>
      <c r="AB657" s="37" t="n"/>
      <c r="AC657" s="37" t="n"/>
      <c r="AD657" s="37" t="n"/>
      <c r="AE657" s="37" t="n"/>
      <c r="AF657" s="37" t="n"/>
      <c r="AG657" s="37" t="n"/>
      <c r="AH657" s="37" t="n"/>
      <c r="AI657" s="37" t="n"/>
      <c r="AJ657" s="37" t="n"/>
      <c r="AK657" s="37" t="n"/>
      <c r="AL657" s="37" t="n"/>
      <c r="AM657" s="38">
        <f>COUNT(H657:AL657)</f>
        <v/>
      </c>
      <c r="AN657" s="37" t="n"/>
      <c r="AO657" s="37" t="n"/>
      <c r="AP657" s="37" t="n"/>
      <c r="AQ657" s="37" t="n"/>
      <c r="AR657" s="37" t="n"/>
      <c r="AS657" s="37" t="n"/>
      <c r="AT657" s="38">
        <f>SUM(H657:AL657)</f>
        <v/>
      </c>
      <c r="AU657" s="37" t="n"/>
      <c r="AV657" s="38">
        <f>SUM(I657,J657,O657,P657,Q657,W657,X657,AD657,AE657,AK657,AL657)</f>
        <v/>
      </c>
      <c r="AW657" s="37" t="n"/>
    </row>
    <row r="658" spans="1:49">
      <c r="A658" s="37" t="n">
        <v>652</v>
      </c>
      <c r="B658" s="37" t="s">
        <v>59</v>
      </c>
      <c r="C658" s="37" t="s">
        <v>74</v>
      </c>
      <c r="D658" s="37" t="s">
        <v>287</v>
      </c>
      <c r="E658" s="37" t="s">
        <v>61</v>
      </c>
      <c r="F658" s="37" t="s">
        <v>32</v>
      </c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  <c r="Z658" s="37" t="n"/>
      <c r="AA658" s="37" t="n"/>
      <c r="AB658" s="37" t="n"/>
      <c r="AC658" s="37" t="n"/>
      <c r="AD658" s="37" t="n"/>
      <c r="AE658" s="37" t="n"/>
      <c r="AF658" s="37" t="n"/>
      <c r="AG658" s="37" t="n"/>
      <c r="AH658" s="37" t="n"/>
      <c r="AI658" s="37" t="n"/>
      <c r="AJ658" s="37" t="n"/>
      <c r="AK658" s="37" t="n"/>
      <c r="AL658" s="37" t="n"/>
      <c r="AM658" s="38">
        <f>COUNT(H658:AL658)</f>
        <v/>
      </c>
      <c r="AN658" s="37" t="n"/>
      <c r="AO658" s="37" t="n"/>
      <c r="AP658" s="37" t="n"/>
      <c r="AQ658" s="37" t="n"/>
      <c r="AR658" s="37" t="n"/>
      <c r="AS658" s="37" t="n"/>
      <c r="AT658" s="38">
        <f>SUM(H658:AL658)</f>
        <v/>
      </c>
      <c r="AU658" s="37" t="n"/>
      <c r="AV658" s="38">
        <f>SUM(I658,J658,O658,P658,Q658,W658,X658,AD658,AE658,AK658,AL658)</f>
        <v/>
      </c>
      <c r="AW658" s="37" t="n"/>
    </row>
    <row r="659" spans="1:49">
      <c r="A659" s="37" t="n">
        <v>653</v>
      </c>
      <c r="B659" s="37" t="s">
        <v>59</v>
      </c>
      <c r="C659" s="37" t="s">
        <v>74</v>
      </c>
      <c r="D659" s="37" t="s">
        <v>287</v>
      </c>
      <c r="E659" s="37" t="s">
        <v>279</v>
      </c>
      <c r="F659" s="37" t="s">
        <v>32</v>
      </c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  <c r="Z659" s="37" t="n"/>
      <c r="AA659" s="37" t="n"/>
      <c r="AB659" s="37" t="n"/>
      <c r="AC659" s="37" t="n"/>
      <c r="AD659" s="37" t="n"/>
      <c r="AE659" s="37" t="n"/>
      <c r="AF659" s="37" t="n"/>
      <c r="AG659" s="37" t="n"/>
      <c r="AH659" s="37" t="n"/>
      <c r="AI659" s="37" t="n"/>
      <c r="AJ659" s="37" t="n"/>
      <c r="AK659" s="37" t="n"/>
      <c r="AL659" s="37" t="n"/>
      <c r="AM659" s="38">
        <f>COUNT(H659:AL659)</f>
        <v/>
      </c>
      <c r="AN659" s="37" t="n"/>
      <c r="AO659" s="37" t="n"/>
      <c r="AP659" s="37" t="n"/>
      <c r="AQ659" s="37" t="n"/>
      <c r="AR659" s="37" t="n"/>
      <c r="AS659" s="37" t="n"/>
      <c r="AT659" s="38">
        <f>SUM(H659:AL659)</f>
        <v/>
      </c>
      <c r="AU659" s="37" t="n"/>
      <c r="AV659" s="38">
        <f>SUM(I659,J659,O659,P659,Q659,W659,X659,AD659,AE659,AK659,AL659)</f>
        <v/>
      </c>
      <c r="AW659" s="37" t="n"/>
    </row>
    <row r="660" spans="1:49" ht="15.75" customHeight="1" s="55">
      <c r="A660" s="37" t="n">
        <v>654</v>
      </c>
      <c r="B660" s="37" t="s">
        <v>59</v>
      </c>
      <c r="C660" s="37" t="s">
        <v>74</v>
      </c>
      <c r="D660" s="37" t="s">
        <v>287</v>
      </c>
      <c r="E660" s="37" t="s">
        <v>65</v>
      </c>
      <c r="F660" s="37" t="s">
        <v>32</v>
      </c>
      <c r="G660" s="37" t="s">
        <v>49</v>
      </c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40" t="n">
        <v>8</v>
      </c>
      <c r="Z660" s="40" t="n">
        <v>8</v>
      </c>
      <c r="AA660" s="40" t="n">
        <v>8</v>
      </c>
      <c r="AB660" s="40" t="n">
        <v>8</v>
      </c>
      <c r="AC660" s="40" t="n">
        <v>8</v>
      </c>
      <c r="AD660" s="37" t="n"/>
      <c r="AE660" s="37" t="n"/>
      <c r="AF660" s="37" t="n"/>
      <c r="AG660" s="37" t="n"/>
      <c r="AH660" s="37" t="n"/>
      <c r="AI660" s="37" t="n"/>
      <c r="AJ660" s="37" t="n"/>
      <c r="AK660" s="37" t="n"/>
      <c r="AL660" s="37" t="n"/>
      <c r="AM660" s="38">
        <f>SUM(H660:AL660)/8</f>
        <v/>
      </c>
      <c r="AN660" s="37" t="n"/>
      <c r="AO660" s="37" t="n"/>
      <c r="AP660" s="37" t="n"/>
      <c r="AQ660" s="37" t="n"/>
      <c r="AR660" s="37" t="n"/>
      <c r="AS660" s="38">
        <f>COUNTIF(H660:AL660,"В")+SUM(H660:AL660)/8</f>
        <v/>
      </c>
      <c r="AT660" s="38">
        <f>SUM(H660:AL660)</f>
        <v/>
      </c>
      <c r="AU660" s="37" t="n"/>
      <c r="AV660" s="37" t="n"/>
      <c r="AW660" s="37" t="n"/>
    </row>
    <row r="661" spans="1:49">
      <c r="A661" s="39" t="n">
        <v>655</v>
      </c>
      <c r="B661" s="39" t="s">
        <v>59</v>
      </c>
      <c r="C661" s="39" t="s">
        <v>74</v>
      </c>
      <c r="D661" s="39" t="s">
        <v>287</v>
      </c>
      <c r="E661" s="39" t="s">
        <v>33</v>
      </c>
      <c r="F661" s="39" t="n"/>
      <c r="G661" s="39" t="n"/>
      <c r="H661" s="39" t="n"/>
      <c r="I661" s="39" t="n"/>
      <c r="J661" s="39" t="n"/>
      <c r="K661" s="39" t="n"/>
      <c r="L661" s="39" t="n"/>
      <c r="M661" s="39" t="n">
        <v>8</v>
      </c>
      <c r="N661" s="39" t="n">
        <v>7</v>
      </c>
      <c r="O661" s="39" t="n">
        <v>0</v>
      </c>
      <c r="P661" s="39" t="n">
        <v>0</v>
      </c>
      <c r="Q661" s="39" t="n">
        <v>0</v>
      </c>
      <c r="R661" s="39" t="n">
        <v>8</v>
      </c>
      <c r="S661" s="39" t="n">
        <v>8</v>
      </c>
      <c r="T661" s="39" t="n">
        <v>8</v>
      </c>
      <c r="U661" s="39" t="n">
        <v>8</v>
      </c>
      <c r="V661" s="39" t="n">
        <v>8</v>
      </c>
      <c r="W661" s="39" t="n">
        <v>0</v>
      </c>
      <c r="X661" s="39" t="n">
        <v>0</v>
      </c>
      <c r="Y661" s="39" t="n">
        <v>8</v>
      </c>
      <c r="Z661" s="39" t="n">
        <v>8</v>
      </c>
      <c r="AA661" s="39" t="n">
        <v>8</v>
      </c>
      <c r="AB661" s="39" t="n">
        <v>8</v>
      </c>
      <c r="AC661" s="39" t="n">
        <v>8</v>
      </c>
      <c r="AD661" s="39" t="n">
        <v>0</v>
      </c>
      <c r="AE661" s="39" t="n">
        <v>0</v>
      </c>
      <c r="AF661" s="39" t="n">
        <v>8</v>
      </c>
      <c r="AG661" s="39" t="n">
        <v>8</v>
      </c>
      <c r="AH661" s="39" t="n">
        <v>8</v>
      </c>
      <c r="AI661" s="39" t="n">
        <v>8</v>
      </c>
      <c r="AJ661" s="39" t="n">
        <v>8</v>
      </c>
      <c r="AK661" s="39" t="n">
        <v>0</v>
      </c>
      <c r="AL661" s="39" t="n">
        <v>0</v>
      </c>
      <c r="AM661" s="39">
        <f>COUNT(IF(SUM(M657,M650,M649,M655,M656,M651,M653,M654,M648,M658,M652)&gt;0,1,"FALSE"),IF(SUM(N650,N656,N657,N653,N651,N658,N652,N654,N649,N655,N648)&gt;0,1,"FALSE"),IF(SUM(O656,O653,O658,O657,O651,O652,O648,O655,O649,O650,O654)&gt;0,1,"FALSE"),IF(SUM(P657,P652,P650,P658,P656,P655,P653,P648,P654,P649,P651)&gt;0,1,"FALSE"),IF(SUM(Q651,Q650,Q655,Q658,Q657,Q649,Q654,Q652,Q653,Q648,Q656)&gt;0,1,"FALSE"),IF(SUM(R650,R651,R648,R652,R649,R654,R656,R657,R655,R653,R658)&gt;0,1,"FALSE"),IF(SUM(S648,S656,S651,S653,S655,S650,S658,S649,S654,S657,S652)&gt;0,1,"FALSE"),IF(SUM(T658,T653,T654,T652,T656,T651,T648,T657,T655,T649,T650)&gt;0,1,"FALSE"),IF(SUM(U654,U651,U649,U657,U650,U652,U653,U655,U656,U658,U648)&gt;0,1,"FALSE"),IF(SUM(V655,V656,V657,V650,V651,V648,V652,V658,V659,V653,V649,V654)&gt;0,1,"FALSE"),IF(SUM(W650,W655,W653,W656,W649,W651,W657,W659,W648,W652,W654,W658)&gt;0,1,"FALSE"),IF(SUM(X656,X650,X658,X648,X655,X657,X649,X653,X654,X659,X652,X651)&gt;0,1,"FALSE"),IF(SUM(AD655,AD656,AD649,AD648,AD657,AD654,AD653,AD651,AD658,AD659,AD652,AD650)&gt;0,1,"FALSE"),IF(SUM(AE657,AE654,AE655,AE650,AE659,AE658,AE653,AE648,AE656,AE652,AE649,AE651)&gt;0,1,"FALSE"),IF(SUM(AF649,AF651,AF655,AF659,AF652,AF656,AF658,AF648,AF657,AF653,AF654,AF650)&gt;0,1,"FALSE"),IF(SUM(AG658,AG648,AG657,AG655,AG652,AG651,AG654,AG650,AG656,AG649,AG653,AG659)&gt;0,1,"FALSE"),IF(SUM(AH656,AH658,AH655,AH654,AH648,AH649,AH653,AH650,AH651,AH657,AH659,AH652)&gt;0,1,"FALSE"),IF(SUM(AI649,AI648,AI656,AI653,AI659,AI657,AI654,AI658,AI655,AI652,AI650,AI651)&gt;0,1,"FALSE"),IF(SUM(AJ656,AJ654,AJ653,AJ652,AJ657,AJ655,AJ659,AJ650,AJ649,AJ648,AJ658,AJ651)&gt;0,1,"FALSE"),IF(SUM(AK657,AK655,AK650,AK651,AK659,AK654,AK648,AK652,AK649,AK658,AK653,AK656)&gt;0,1,"FALSE"),IF(SUM(AL649,AL651,AL658,AL659,AL653,AL652,AL655,AL657,AL654,AL656,AL650,AL648)&gt;0,1,"FALSE"),IF(SUM(Y660)&gt;0,1,"FALSE"),IF(SUM(Z660)&gt;0,1,"FALSE"),IF(SUM(AA660)&gt;0,1,"FALSE"),IF(SUM(AB660)&gt;0,1,"FALSE"),IF(SUM(AC660)&gt;0,1,"FALSE"))</f>
        <v/>
      </c>
      <c r="AN661" s="39" t="n"/>
      <c r="AO661" s="39">
        <f>MAX(AO648:AO660)</f>
        <v/>
      </c>
      <c r="AP661" s="39">
        <f>MAX(AP648:AP660)</f>
        <v/>
      </c>
      <c r="AQ661" s="39">
        <f>MAX(AQ648:AQ660)</f>
        <v/>
      </c>
      <c r="AR661" s="39">
        <f>MAX(AR648:AR660)</f>
        <v/>
      </c>
      <c r="AS661" s="39">
        <f>SUM(AS648:AS660)</f>
        <v/>
      </c>
      <c r="AT661" s="39">
        <f>SUM(AT648:AT660)</f>
        <v/>
      </c>
      <c r="AU661" s="39">
        <f>SUM(AU648:AU660)</f>
        <v/>
      </c>
      <c r="AV661" s="39">
        <f>SUM(AV648:AV660)</f>
        <v/>
      </c>
      <c r="AW661" s="39">
        <f>SUM(AW648:AW660)</f>
        <v/>
      </c>
    </row>
    <row r="662" spans="1:49">
      <c r="A662" s="37" t="n">
        <v>656</v>
      </c>
      <c r="B662" s="37" t="s">
        <v>66</v>
      </c>
      <c r="C662" s="37" t="s">
        <v>74</v>
      </c>
      <c r="D662" s="37" t="s">
        <v>287</v>
      </c>
      <c r="E662" s="37" t="s">
        <v>43</v>
      </c>
      <c r="F662" s="37" t="s">
        <v>32</v>
      </c>
      <c r="G662" s="37" t="n"/>
      <c r="H662" s="37" t="n"/>
      <c r="I662" s="37" t="n"/>
      <c r="J662" s="37" t="n"/>
      <c r="K662" s="37" t="n"/>
      <c r="L662" s="37" t="n"/>
      <c r="M662" s="37" t="n">
        <v>8</v>
      </c>
      <c r="N662" s="37" t="n">
        <v>7</v>
      </c>
      <c r="O662" s="37" t="s">
        <v>7</v>
      </c>
      <c r="P662" s="37" t="s">
        <v>7</v>
      </c>
      <c r="Q662" s="37" t="s">
        <v>7</v>
      </c>
      <c r="R662" s="37" t="n">
        <v>8</v>
      </c>
      <c r="S662" s="37" t="n">
        <v>8</v>
      </c>
      <c r="T662" s="37" t="n">
        <v>8</v>
      </c>
      <c r="U662" s="37" t="n"/>
      <c r="V662" s="37" t="n">
        <v>5.83333</v>
      </c>
      <c r="W662" s="37" t="s">
        <v>7</v>
      </c>
      <c r="X662" s="37" t="s">
        <v>7</v>
      </c>
      <c r="Y662" s="37" t="n"/>
      <c r="Z662" s="37" t="n"/>
      <c r="AA662" s="37" t="n"/>
      <c r="AB662" s="37" t="n"/>
      <c r="AC662" s="37" t="n"/>
      <c r="AD662" s="37" t="s">
        <v>7</v>
      </c>
      <c r="AE662" s="37" t="s">
        <v>7</v>
      </c>
      <c r="AF662" s="37" t="n">
        <v>8</v>
      </c>
      <c r="AG662" s="37" t="n">
        <v>2.96667</v>
      </c>
      <c r="AH662" s="37" t="n">
        <v>8</v>
      </c>
      <c r="AI662" s="37" t="n">
        <v>8</v>
      </c>
      <c r="AJ662" s="37" t="n">
        <v>8</v>
      </c>
      <c r="AK662" s="37" t="s">
        <v>7</v>
      </c>
      <c r="AL662" s="37" t="s">
        <v>7</v>
      </c>
      <c r="AM662" s="38">
        <f>COUNT(H662:AL662)</f>
        <v/>
      </c>
      <c r="AN662" s="37" t="n"/>
      <c r="AO662" s="38">
        <f>COUNTIF(H662:AL662,"О")</f>
        <v/>
      </c>
      <c r="AP662" s="38">
        <f>COUNTIF(H662:AL662,"От")</f>
        <v/>
      </c>
      <c r="AQ662" s="38">
        <f>COUNTIF(H662:AL662,"Б")</f>
        <v/>
      </c>
      <c r="AR662" s="38">
        <f>COUNTIF(H662:AL662,"Н")</f>
        <v/>
      </c>
      <c r="AS662" s="37" t="n"/>
      <c r="AT662" s="38">
        <f>SUM(H662:AL662)</f>
        <v/>
      </c>
      <c r="AU662" s="37" t="n"/>
      <c r="AV662" s="38">
        <f>SUM(I662,J662,O662,P662,Q662,W662,X662,AD662,AE662,AK662,AL662)</f>
        <v/>
      </c>
      <c r="AW662" s="37" t="n"/>
    </row>
    <row r="663" spans="1:49">
      <c r="A663" s="37" t="n">
        <v>657</v>
      </c>
      <c r="B663" s="37" t="s">
        <v>66</v>
      </c>
      <c r="C663" s="37" t="s">
        <v>74</v>
      </c>
      <c r="D663" s="37" t="s">
        <v>287</v>
      </c>
      <c r="E663" s="37" t="s">
        <v>90</v>
      </c>
      <c r="F663" s="37" t="s">
        <v>32</v>
      </c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  <c r="Z663" s="37" t="n"/>
      <c r="AA663" s="37" t="n"/>
      <c r="AB663" s="37" t="n"/>
      <c r="AC663" s="37" t="n"/>
      <c r="AD663" s="37" t="n"/>
      <c r="AE663" s="37" t="n"/>
      <c r="AF663" s="37" t="n"/>
      <c r="AG663" s="37" t="n"/>
      <c r="AH663" s="37" t="n"/>
      <c r="AI663" s="37" t="n"/>
      <c r="AJ663" s="37" t="n"/>
      <c r="AK663" s="37" t="n"/>
      <c r="AL663" s="37" t="n"/>
      <c r="AM663" s="38">
        <f>COUNT(H663:AL663)</f>
        <v/>
      </c>
      <c r="AN663" s="37" t="n"/>
      <c r="AO663" s="37" t="n"/>
      <c r="AP663" s="37" t="n"/>
      <c r="AQ663" s="37" t="n"/>
      <c r="AR663" s="37" t="n"/>
      <c r="AS663" s="37" t="n"/>
      <c r="AT663" s="38">
        <f>SUM(H663:AL663)</f>
        <v/>
      </c>
      <c r="AU663" s="37" t="n"/>
      <c r="AV663" s="38">
        <f>SUM(I663,J663,O663,P663,Q663,W663,X663,AD663,AE663,AK663,AL663)</f>
        <v/>
      </c>
      <c r="AW663" s="37" t="n"/>
    </row>
    <row r="664" spans="1:49" ht="15.75" customHeight="1" s="55">
      <c r="A664" s="37" t="n">
        <v>658</v>
      </c>
      <c r="B664" s="37" t="s">
        <v>66</v>
      </c>
      <c r="C664" s="37" t="s">
        <v>74</v>
      </c>
      <c r="D664" s="37" t="s">
        <v>287</v>
      </c>
      <c r="E664" s="37" t="s">
        <v>65</v>
      </c>
      <c r="F664" s="37" t="s">
        <v>32</v>
      </c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40" t="n">
        <v>8</v>
      </c>
      <c r="V664" s="40" t="n">
        <v>2.16667</v>
      </c>
      <c r="W664" s="37" t="n"/>
      <c r="X664" s="37" t="n"/>
      <c r="Y664" s="37" t="n"/>
      <c r="Z664" s="37" t="n"/>
      <c r="AA664" s="37" t="n"/>
      <c r="AB664" s="37" t="n"/>
      <c r="AC664" s="37" t="n"/>
      <c r="AD664" s="37" t="n"/>
      <c r="AE664" s="37" t="n"/>
      <c r="AF664" s="37" t="n"/>
      <c r="AG664" s="40" t="n">
        <v>5.03333</v>
      </c>
      <c r="AH664" s="37" t="n"/>
      <c r="AI664" s="37" t="n"/>
      <c r="AJ664" s="37" t="n"/>
      <c r="AK664" s="37" t="n"/>
      <c r="AL664" s="37" t="n"/>
      <c r="AM664" s="38">
        <f>COUNT(H664:AL664)</f>
        <v/>
      </c>
      <c r="AN664" s="37" t="n"/>
      <c r="AO664" s="37" t="n"/>
      <c r="AP664" s="37" t="n"/>
      <c r="AQ664" s="37" t="n"/>
      <c r="AR664" s="37" t="n"/>
      <c r="AS664" s="37" t="n"/>
      <c r="AT664" s="38">
        <f>SUM(H664:AL664)</f>
        <v/>
      </c>
      <c r="AU664" s="37" t="n"/>
      <c r="AV664" s="38">
        <f>SUM(I664,J664,O664,P664,Q664,W664,X664,AD664,AE664,AK664,AL664)</f>
        <v/>
      </c>
      <c r="AW664" s="37" t="n"/>
    </row>
    <row r="665" spans="1:49">
      <c r="A665" s="37" t="n">
        <v>659</v>
      </c>
      <c r="B665" s="37" t="s">
        <v>66</v>
      </c>
      <c r="C665" s="37" t="s">
        <v>74</v>
      </c>
      <c r="D665" s="37" t="s">
        <v>287</v>
      </c>
      <c r="E665" s="37" t="s">
        <v>86</v>
      </c>
      <c r="F665" s="37" t="s">
        <v>32</v>
      </c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  <c r="Z665" s="37" t="n"/>
      <c r="AA665" s="37" t="n"/>
      <c r="AB665" s="37" t="n"/>
      <c r="AC665" s="37" t="n"/>
      <c r="AD665" s="37" t="n"/>
      <c r="AE665" s="37" t="n"/>
      <c r="AF665" s="37" t="n"/>
      <c r="AG665" s="37" t="n"/>
      <c r="AH665" s="37" t="n"/>
      <c r="AI665" s="37" t="n"/>
      <c r="AJ665" s="37" t="n"/>
      <c r="AK665" s="37" t="n"/>
      <c r="AL665" s="37" t="n"/>
      <c r="AM665" s="38">
        <f>COUNT(H665:AL665)</f>
        <v/>
      </c>
      <c r="AN665" s="37" t="n"/>
      <c r="AO665" s="37" t="n"/>
      <c r="AP665" s="37" t="n"/>
      <c r="AQ665" s="37" t="n"/>
      <c r="AR665" s="37" t="n"/>
      <c r="AS665" s="37" t="n"/>
      <c r="AT665" s="38">
        <f>SUM(H665:AL665)</f>
        <v/>
      </c>
      <c r="AU665" s="37" t="n"/>
      <c r="AV665" s="38">
        <f>SUM(I665,J665,O665,P665,Q665,W665,X665,AD665,AE665,AK665,AL665)</f>
        <v/>
      </c>
      <c r="AW665" s="37" t="n"/>
    </row>
    <row r="666" spans="1:49">
      <c r="A666" s="37" t="n">
        <v>660</v>
      </c>
      <c r="B666" s="37" t="s">
        <v>66</v>
      </c>
      <c r="C666" s="37" t="s">
        <v>74</v>
      </c>
      <c r="D666" s="37" t="s">
        <v>287</v>
      </c>
      <c r="E666" s="37" t="s">
        <v>87</v>
      </c>
      <c r="F666" s="37" t="s">
        <v>32</v>
      </c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  <c r="Z666" s="37" t="n"/>
      <c r="AA666" s="37" t="n"/>
      <c r="AB666" s="37" t="n"/>
      <c r="AC666" s="37" t="n"/>
      <c r="AD666" s="37" t="n"/>
      <c r="AE666" s="37" t="n"/>
      <c r="AF666" s="37" t="n"/>
      <c r="AG666" s="37" t="n"/>
      <c r="AH666" s="37" t="n"/>
      <c r="AI666" s="37" t="n"/>
      <c r="AJ666" s="37" t="n"/>
      <c r="AK666" s="37" t="n"/>
      <c r="AL666" s="37" t="n"/>
      <c r="AM666" s="38">
        <f>COUNT(H666:AL666)</f>
        <v/>
      </c>
      <c r="AN666" s="37" t="n"/>
      <c r="AO666" s="37" t="n"/>
      <c r="AP666" s="37" t="n"/>
      <c r="AQ666" s="37" t="n"/>
      <c r="AR666" s="37" t="n"/>
      <c r="AS666" s="37" t="n"/>
      <c r="AT666" s="38">
        <f>SUM(H666:AL666)</f>
        <v/>
      </c>
      <c r="AU666" s="37" t="n"/>
      <c r="AV666" s="38">
        <f>SUM(I666,J666,O666,P666,Q666,W666,X666,AD666,AE666,AK666,AL666)</f>
        <v/>
      </c>
      <c r="AW666" s="37" t="n"/>
    </row>
    <row r="667" spans="1:49">
      <c r="A667" s="37" t="n">
        <v>661</v>
      </c>
      <c r="B667" s="37" t="s">
        <v>66</v>
      </c>
      <c r="C667" s="37" t="s">
        <v>74</v>
      </c>
      <c r="D667" s="37" t="s">
        <v>287</v>
      </c>
      <c r="E667" s="37" t="s">
        <v>83</v>
      </c>
      <c r="F667" s="37" t="s">
        <v>32</v>
      </c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  <c r="Z667" s="37" t="n"/>
      <c r="AA667" s="37" t="n"/>
      <c r="AB667" s="37" t="n"/>
      <c r="AC667" s="37" t="n"/>
      <c r="AD667" s="37" t="n"/>
      <c r="AE667" s="37" t="n"/>
      <c r="AF667" s="37" t="n"/>
      <c r="AG667" s="37" t="n"/>
      <c r="AH667" s="37" t="n"/>
      <c r="AI667" s="37" t="n"/>
      <c r="AJ667" s="37" t="n"/>
      <c r="AK667" s="37" t="n"/>
      <c r="AL667" s="37" t="n"/>
      <c r="AM667" s="38">
        <f>COUNT(H667:AL667)</f>
        <v/>
      </c>
      <c r="AN667" s="37" t="n"/>
      <c r="AO667" s="37" t="n"/>
      <c r="AP667" s="37" t="n"/>
      <c r="AQ667" s="37" t="n"/>
      <c r="AR667" s="37" t="n"/>
      <c r="AS667" s="37" t="n"/>
      <c r="AT667" s="38">
        <f>SUM(H667:AL667)</f>
        <v/>
      </c>
      <c r="AU667" s="37" t="n"/>
      <c r="AV667" s="38">
        <f>SUM(I667,J667,O667,P667,Q667,W667,X667,AD667,AE667,AK667,AL667)</f>
        <v/>
      </c>
      <c r="AW667" s="37" t="n"/>
    </row>
    <row r="668" spans="1:49">
      <c r="A668" s="37" t="n">
        <v>662</v>
      </c>
      <c r="B668" s="37" t="s">
        <v>66</v>
      </c>
      <c r="C668" s="37" t="s">
        <v>74</v>
      </c>
      <c r="D668" s="37" t="s">
        <v>287</v>
      </c>
      <c r="E668" s="37" t="s">
        <v>79</v>
      </c>
      <c r="F668" s="37" t="s">
        <v>32</v>
      </c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  <c r="Z668" s="37" t="n"/>
      <c r="AA668" s="37" t="n"/>
      <c r="AB668" s="37" t="n"/>
      <c r="AC668" s="37" t="n"/>
      <c r="AD668" s="37" t="n"/>
      <c r="AE668" s="37" t="n"/>
      <c r="AF668" s="37" t="n"/>
      <c r="AG668" s="37" t="n"/>
      <c r="AH668" s="37" t="n"/>
      <c r="AI668" s="37" t="n"/>
      <c r="AJ668" s="37" t="n"/>
      <c r="AK668" s="37" t="n"/>
      <c r="AL668" s="37" t="n"/>
      <c r="AM668" s="38">
        <f>COUNT(H668:AL668)</f>
        <v/>
      </c>
      <c r="AN668" s="37" t="n"/>
      <c r="AO668" s="37" t="n"/>
      <c r="AP668" s="37" t="n"/>
      <c r="AQ668" s="37" t="n"/>
      <c r="AR668" s="37" t="n"/>
      <c r="AS668" s="37" t="n"/>
      <c r="AT668" s="38">
        <f>SUM(H668:AL668)</f>
        <v/>
      </c>
      <c r="AU668" s="37" t="n"/>
      <c r="AV668" s="38">
        <f>SUM(I668,J668,O668,P668,Q668,W668,X668,AD668,AE668,AK668,AL668)</f>
        <v/>
      </c>
      <c r="AW668" s="37" t="n"/>
    </row>
    <row r="669" spans="1:49">
      <c r="A669" s="37" t="n">
        <v>663</v>
      </c>
      <c r="B669" s="37" t="s">
        <v>66</v>
      </c>
      <c r="C669" s="37" t="s">
        <v>74</v>
      </c>
      <c r="D669" s="37" t="s">
        <v>287</v>
      </c>
      <c r="E669" s="37" t="s">
        <v>76</v>
      </c>
      <c r="F669" s="37" t="s">
        <v>32</v>
      </c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  <c r="Z669" s="37" t="n"/>
      <c r="AA669" s="37" t="n"/>
      <c r="AB669" s="37" t="n"/>
      <c r="AC669" s="37" t="n"/>
      <c r="AD669" s="37" t="n"/>
      <c r="AE669" s="37" t="n"/>
      <c r="AF669" s="37" t="n"/>
      <c r="AG669" s="37" t="n"/>
      <c r="AH669" s="37" t="n"/>
      <c r="AI669" s="37" t="n"/>
      <c r="AJ669" s="37" t="n"/>
      <c r="AK669" s="37" t="n"/>
      <c r="AL669" s="37" t="n"/>
      <c r="AM669" s="38">
        <f>COUNT(H669:AL669)</f>
        <v/>
      </c>
      <c r="AN669" s="37" t="n"/>
      <c r="AO669" s="37" t="n"/>
      <c r="AP669" s="37" t="n"/>
      <c r="AQ669" s="37" t="n"/>
      <c r="AR669" s="37" t="n"/>
      <c r="AS669" s="37" t="n"/>
      <c r="AT669" s="38">
        <f>SUM(H669:AL669)</f>
        <v/>
      </c>
      <c r="AU669" s="37" t="n"/>
      <c r="AV669" s="38">
        <f>SUM(I669,J669,O669,P669,Q669,W669,X669,AD669,AE669,AK669,AL669)</f>
        <v/>
      </c>
      <c r="AW669" s="37" t="n"/>
    </row>
    <row r="670" spans="1:49">
      <c r="A670" s="37" t="n">
        <v>664</v>
      </c>
      <c r="B670" s="37" t="s">
        <v>66</v>
      </c>
      <c r="C670" s="37" t="s">
        <v>74</v>
      </c>
      <c r="D670" s="37" t="s">
        <v>287</v>
      </c>
      <c r="E670" s="37" t="s">
        <v>88</v>
      </c>
      <c r="F670" s="37" t="s">
        <v>32</v>
      </c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  <c r="Z670" s="37" t="n"/>
      <c r="AA670" s="37" t="n"/>
      <c r="AB670" s="37" t="n"/>
      <c r="AC670" s="37" t="n"/>
      <c r="AD670" s="37" t="n"/>
      <c r="AE670" s="37" t="n"/>
      <c r="AF670" s="37" t="n"/>
      <c r="AG670" s="37" t="n"/>
      <c r="AH670" s="37" t="n"/>
      <c r="AI670" s="37" t="n"/>
      <c r="AJ670" s="37" t="n"/>
      <c r="AK670" s="37" t="n"/>
      <c r="AL670" s="37" t="n"/>
      <c r="AM670" s="38">
        <f>COUNT(H670:AL670)</f>
        <v/>
      </c>
      <c r="AN670" s="37" t="n"/>
      <c r="AO670" s="37" t="n"/>
      <c r="AP670" s="37" t="n"/>
      <c r="AQ670" s="37" t="n"/>
      <c r="AR670" s="37" t="n"/>
      <c r="AS670" s="37" t="n"/>
      <c r="AT670" s="38">
        <f>SUM(H670:AL670)</f>
        <v/>
      </c>
      <c r="AU670" s="37" t="n"/>
      <c r="AV670" s="38">
        <f>SUM(I670,J670,O670,P670,Q670,W670,X670,AD670,AE670,AK670,AL670)</f>
        <v/>
      </c>
      <c r="AW670" s="37" t="n"/>
    </row>
    <row r="671" spans="1:49">
      <c r="A671" s="37" t="n">
        <v>665</v>
      </c>
      <c r="B671" s="37" t="s">
        <v>66</v>
      </c>
      <c r="C671" s="37" t="s">
        <v>74</v>
      </c>
      <c r="D671" s="37" t="s">
        <v>287</v>
      </c>
      <c r="E671" s="37" t="s">
        <v>56</v>
      </c>
      <c r="F671" s="37" t="s">
        <v>32</v>
      </c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  <c r="Z671" s="37" t="n"/>
      <c r="AA671" s="37" t="n"/>
      <c r="AB671" s="37" t="n"/>
      <c r="AC671" s="37" t="n"/>
      <c r="AD671" s="37" t="n"/>
      <c r="AE671" s="37" t="n"/>
      <c r="AF671" s="37" t="n"/>
      <c r="AG671" s="37" t="n"/>
      <c r="AH671" s="37" t="n"/>
      <c r="AI671" s="37" t="n"/>
      <c r="AJ671" s="37" t="n"/>
      <c r="AK671" s="37" t="n"/>
      <c r="AL671" s="37" t="n"/>
      <c r="AM671" s="38">
        <f>COUNT(H671:AL671)</f>
        <v/>
      </c>
      <c r="AN671" s="37" t="n"/>
      <c r="AO671" s="37" t="n"/>
      <c r="AP671" s="37" t="n"/>
      <c r="AQ671" s="37" t="n"/>
      <c r="AR671" s="37" t="n"/>
      <c r="AS671" s="37" t="n"/>
      <c r="AT671" s="38">
        <f>SUM(H671:AL671)</f>
        <v/>
      </c>
      <c r="AU671" s="37" t="n"/>
      <c r="AV671" s="38">
        <f>SUM(I671,J671,O671,P671,Q671,W671,X671,AD671,AE671,AK671,AL671)</f>
        <v/>
      </c>
      <c r="AW671" s="37" t="n"/>
    </row>
    <row r="672" spans="1:49">
      <c r="A672" s="37" t="n">
        <v>666</v>
      </c>
      <c r="B672" s="37" t="s">
        <v>66</v>
      </c>
      <c r="C672" s="37" t="s">
        <v>74</v>
      </c>
      <c r="D672" s="37" t="s">
        <v>287</v>
      </c>
      <c r="E672" s="37" t="s">
        <v>61</v>
      </c>
      <c r="F672" s="37" t="s">
        <v>32</v>
      </c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  <c r="Z672" s="37" t="n"/>
      <c r="AA672" s="37" t="n"/>
      <c r="AB672" s="37" t="n"/>
      <c r="AC672" s="37" t="n"/>
      <c r="AD672" s="37" t="n"/>
      <c r="AE672" s="37" t="n"/>
      <c r="AF672" s="37" t="n"/>
      <c r="AG672" s="37" t="n"/>
      <c r="AH672" s="37" t="n"/>
      <c r="AI672" s="37" t="n"/>
      <c r="AJ672" s="37" t="n"/>
      <c r="AK672" s="37" t="n"/>
      <c r="AL672" s="37" t="n"/>
      <c r="AM672" s="38">
        <f>COUNT(H672:AL672)</f>
        <v/>
      </c>
      <c r="AN672" s="37" t="n"/>
      <c r="AO672" s="37" t="n"/>
      <c r="AP672" s="37" t="n"/>
      <c r="AQ672" s="37" t="n"/>
      <c r="AR672" s="37" t="n"/>
      <c r="AS672" s="37" t="n"/>
      <c r="AT672" s="38">
        <f>SUM(H672:AL672)</f>
        <v/>
      </c>
      <c r="AU672" s="37" t="n"/>
      <c r="AV672" s="38">
        <f>SUM(I672,J672,O672,P672,Q672,W672,X672,AD672,AE672,AK672,AL672)</f>
        <v/>
      </c>
      <c r="AW672" s="37" t="n"/>
    </row>
    <row r="673" spans="1:49">
      <c r="A673" s="37" t="n">
        <v>667</v>
      </c>
      <c r="B673" s="37" t="s">
        <v>66</v>
      </c>
      <c r="C673" s="37" t="s">
        <v>74</v>
      </c>
      <c r="D673" s="37" t="s">
        <v>287</v>
      </c>
      <c r="E673" s="37" t="s">
        <v>279</v>
      </c>
      <c r="F673" s="37" t="s">
        <v>32</v>
      </c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  <c r="Z673" s="37" t="n"/>
      <c r="AA673" s="37" t="n"/>
      <c r="AB673" s="37" t="n"/>
      <c r="AC673" s="37" t="n"/>
      <c r="AD673" s="37" t="n"/>
      <c r="AE673" s="37" t="n"/>
      <c r="AF673" s="37" t="n"/>
      <c r="AG673" s="37" t="n"/>
      <c r="AH673" s="37" t="n"/>
      <c r="AI673" s="37" t="n"/>
      <c r="AJ673" s="37" t="n"/>
      <c r="AK673" s="37" t="n"/>
      <c r="AL673" s="37" t="n"/>
      <c r="AM673" s="38">
        <f>COUNT(H673:AL673)</f>
        <v/>
      </c>
      <c r="AN673" s="37" t="n"/>
      <c r="AO673" s="37" t="n"/>
      <c r="AP673" s="37" t="n"/>
      <c r="AQ673" s="37" t="n"/>
      <c r="AR673" s="37" t="n"/>
      <c r="AS673" s="37" t="n"/>
      <c r="AT673" s="38">
        <f>SUM(H673:AL673)</f>
        <v/>
      </c>
      <c r="AU673" s="37" t="n"/>
      <c r="AV673" s="38">
        <f>SUM(I673,J673,O673,P673,Q673,W673,X673,AD673,AE673,AK673,AL673)</f>
        <v/>
      </c>
      <c r="AW673" s="37" t="n"/>
    </row>
    <row r="674" spans="1:49" ht="15.75" customHeight="1" s="55">
      <c r="A674" s="37" t="n">
        <v>668</v>
      </c>
      <c r="B674" s="37" t="s">
        <v>66</v>
      </c>
      <c r="C674" s="37" t="s">
        <v>74</v>
      </c>
      <c r="D674" s="37" t="s">
        <v>287</v>
      </c>
      <c r="E674" s="37" t="s">
        <v>65</v>
      </c>
      <c r="F674" s="37" t="s">
        <v>32</v>
      </c>
      <c r="G674" s="37" t="s">
        <v>49</v>
      </c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40" t="n">
        <v>8</v>
      </c>
      <c r="Z674" s="40" t="n">
        <v>8</v>
      </c>
      <c r="AA674" s="40" t="n">
        <v>8</v>
      </c>
      <c r="AB674" s="40" t="n">
        <v>8</v>
      </c>
      <c r="AC674" s="40" t="n">
        <v>8</v>
      </c>
      <c r="AD674" s="37" t="n"/>
      <c r="AE674" s="37" t="n"/>
      <c r="AF674" s="37" t="n"/>
      <c r="AG674" s="37" t="n"/>
      <c r="AH674" s="37" t="n"/>
      <c r="AI674" s="37" t="n"/>
      <c r="AJ674" s="37" t="n"/>
      <c r="AK674" s="37" t="n"/>
      <c r="AL674" s="37" t="n"/>
      <c r="AM674" s="38">
        <f>SUM(H674:AL674)/8</f>
        <v/>
      </c>
      <c r="AN674" s="37" t="n"/>
      <c r="AO674" s="37" t="n"/>
      <c r="AP674" s="37" t="n"/>
      <c r="AQ674" s="37" t="n"/>
      <c r="AR674" s="37" t="n"/>
      <c r="AS674" s="38">
        <f>COUNTIF(H674:AL674,"В")+SUM(H674:AL674)/8</f>
        <v/>
      </c>
      <c r="AT674" s="38">
        <f>SUM(H674:AL674)</f>
        <v/>
      </c>
      <c r="AU674" s="37" t="n"/>
      <c r="AV674" s="37" t="n"/>
      <c r="AW674" s="37" t="n"/>
    </row>
    <row r="675" spans="1:49">
      <c r="A675" s="39" t="n">
        <v>669</v>
      </c>
      <c r="B675" s="39" t="s">
        <v>66</v>
      </c>
      <c r="C675" s="39" t="s">
        <v>74</v>
      </c>
      <c r="D675" s="39" t="s">
        <v>287</v>
      </c>
      <c r="E675" s="39" t="s">
        <v>33</v>
      </c>
      <c r="F675" s="39" t="n"/>
      <c r="G675" s="39" t="n"/>
      <c r="H675" s="39" t="n"/>
      <c r="I675" s="39" t="n"/>
      <c r="J675" s="39" t="n"/>
      <c r="K675" s="39" t="n"/>
      <c r="L675" s="39" t="n"/>
      <c r="M675" s="39" t="n">
        <v>8</v>
      </c>
      <c r="N675" s="39" t="n">
        <v>7</v>
      </c>
      <c r="O675" s="39" t="n">
        <v>0</v>
      </c>
      <c r="P675" s="39" t="n">
        <v>0</v>
      </c>
      <c r="Q675" s="39" t="n">
        <v>0</v>
      </c>
      <c r="R675" s="39" t="n">
        <v>8</v>
      </c>
      <c r="S675" s="39" t="n">
        <v>8</v>
      </c>
      <c r="T675" s="39" t="n">
        <v>8</v>
      </c>
      <c r="U675" s="39" t="n">
        <v>8</v>
      </c>
      <c r="V675" s="39" t="n">
        <v>8</v>
      </c>
      <c r="W675" s="39" t="n">
        <v>0</v>
      </c>
      <c r="X675" s="39" t="n">
        <v>0</v>
      </c>
      <c r="Y675" s="39" t="n">
        <v>8</v>
      </c>
      <c r="Z675" s="39" t="n">
        <v>8</v>
      </c>
      <c r="AA675" s="39" t="n">
        <v>8</v>
      </c>
      <c r="AB675" s="39" t="n">
        <v>8</v>
      </c>
      <c r="AC675" s="39" t="n">
        <v>8</v>
      </c>
      <c r="AD675" s="39" t="n">
        <v>0</v>
      </c>
      <c r="AE675" s="39" t="n">
        <v>0</v>
      </c>
      <c r="AF675" s="39" t="n">
        <v>8</v>
      </c>
      <c r="AG675" s="39" t="n">
        <v>8</v>
      </c>
      <c r="AH675" s="39" t="n">
        <v>8</v>
      </c>
      <c r="AI675" s="39" t="n">
        <v>8</v>
      </c>
      <c r="AJ675" s="39" t="n">
        <v>8</v>
      </c>
      <c r="AK675" s="39" t="n">
        <v>0</v>
      </c>
      <c r="AL675" s="39" t="n">
        <v>0</v>
      </c>
      <c r="AM675" s="39">
        <f>COUNT(IF(SUM(M665,M664,M669,M670,M667,M672,M663,M662,M666,M668,M671)&gt;0,1,"FALSE"),IF(SUM(N664,N669,N671,N670,N663,N667,N665,N668,N662,N666,N672)&gt;0,1,"FALSE"),IF(SUM(O663,O664,O666,O669,O667,O670,O668,O672,O662,O671,O665)&gt;0,1,"FALSE"),IF(SUM(P670,P662,P664,P663,P666,P671,P669,P672,P665,P668,P667)&gt;0,1,"FALSE"),IF(SUM(Q669,Q671,Q667,Q668,Q665,Q663,Q672,Q670,Q666,Q664,Q662)&gt;0,1,"FALSE"),IF(SUM(R668,R669,R670,R665,R663,R672,R664,R666,R662,R671,R667)&gt;0,1,"FALSE"),IF(SUM(S671,S662,S670,S664,S665,S668,S663,S669,S666,S667,S672)&gt;0,1,"FALSE"),IF(SUM(T669,T662,T668,T672,T670,T664,T666,T667,T671,T665,T663)&gt;0,1,"FALSE"),IF(SUM(U665,U663,U668,U662,U669,U670,U666,U671,U672,U667,U664)&gt;0,1,"FALSE"),IF(SUM(V666,V662,V672,V665,V668,V669,V670,V673,V667,V664,V663,V671)&gt;0,1,"FALSE"),IF(SUM(W671,W668,W672,W673,W667,W663,W662,W670,W665,W664,W669,W666)&gt;0,1,"FALSE"),IF(SUM(X662,X666,X670,X671,X664,X663,X669,X673,X667,X668,X672,X665)&gt;0,1,"FALSE"),IF(SUM(AD670,AD662,AD663,AD665,AD673,AD668,AD667,AD669,AD666,AD672,AD671,AD664)&gt;0,1,"FALSE"),IF(SUM(AE667,AE662,AE664,AE666,AE673,AE672,AE669,AE663,AE670,AE668,AE671,AE665)&gt;0,1,"FALSE"),IF(SUM(AF663,AF672,AF668,AF669,AF664,AF671,AF670,AF667,AF665,AF673,AF666,AF662)&gt;0,1,"FALSE"),IF(SUM(AG662,AG667,AG666,AG665,AG668,AG673,AG664,AG669,AG670,AG663,AG672,AG671)&gt;0,1,"FALSE"),IF(SUM(AH669,AH664,AH671,AH663,AH668,AH672,AH670,AH666,AH662,AH673,AH665,AH667)&gt;0,1,"FALSE"),IF(SUM(AI663,AI668,AI669,AI662,AI664,AI667,AI670,AI665,AI673,AI672,AI671,AI666)&gt;0,1,"FALSE"),IF(SUM(AJ670,AJ672,AJ669,AJ664,AJ668,AJ662,AJ671,AJ667,AJ665,AJ673,AJ663,AJ666)&gt;0,1,"FALSE"),IF(SUM(AK664,AK668,AK667,AK669,AK671,AK665,AK663,AK670,AK673,AK662,AK666,AK672)&gt;0,1,"FALSE"),IF(SUM(AL662,AL671,AL670,AL666,AL672,AL663,AL669,AL673,AL668,AL665,AL664,AL667)&gt;0,1,"FALSE"),IF(SUM(Y674)&gt;0,1,"FALSE"),IF(SUM(Z674)&gt;0,1,"FALSE"),IF(SUM(AA674)&gt;0,1,"FALSE"),IF(SUM(AB674)&gt;0,1,"FALSE"),IF(SUM(AC674)&gt;0,1,"FALSE"))</f>
        <v/>
      </c>
      <c r="AN675" s="39" t="n"/>
      <c r="AO675" s="39">
        <f>MAX(AO662:AO674)</f>
        <v/>
      </c>
      <c r="AP675" s="39">
        <f>MAX(AP662:AP674)</f>
        <v/>
      </c>
      <c r="AQ675" s="39">
        <f>MAX(AQ662:AQ674)</f>
        <v/>
      </c>
      <c r="AR675" s="39">
        <f>MAX(AR662:AR674)</f>
        <v/>
      </c>
      <c r="AS675" s="39">
        <f>SUM(AS662:AS674)</f>
        <v/>
      </c>
      <c r="AT675" s="39">
        <f>SUM(AT662:AT674)</f>
        <v/>
      </c>
      <c r="AU675" s="39">
        <f>SUM(AU662:AU674)</f>
        <v/>
      </c>
      <c r="AV675" s="39">
        <f>SUM(AV662:AV674)</f>
        <v/>
      </c>
      <c r="AW675" s="39">
        <f>SUM(AW662:AW674)</f>
        <v/>
      </c>
    </row>
    <row r="676" spans="1:49">
      <c r="A676" s="37" t="n">
        <v>670</v>
      </c>
      <c r="B676" s="37" t="s">
        <v>57</v>
      </c>
      <c r="C676" s="37" t="s">
        <v>289</v>
      </c>
      <c r="D676" s="37" t="s">
        <v>217</v>
      </c>
      <c r="E676" s="37" t="s">
        <v>43</v>
      </c>
      <c r="F676" s="37" t="s">
        <v>32</v>
      </c>
      <c r="G676" s="37" t="n"/>
      <c r="H676" s="37" t="n"/>
      <c r="I676" s="37" t="n"/>
      <c r="J676" s="37" t="n"/>
      <c r="K676" s="37" t="n"/>
      <c r="L676" s="37" t="n"/>
      <c r="M676" s="37" t="n">
        <v>8</v>
      </c>
      <c r="N676" s="37" t="n">
        <v>7</v>
      </c>
      <c r="O676" s="37" t="s">
        <v>7</v>
      </c>
      <c r="P676" s="37" t="s">
        <v>7</v>
      </c>
      <c r="Q676" s="37" t="s">
        <v>7</v>
      </c>
      <c r="R676" s="37" t="n">
        <v>8</v>
      </c>
      <c r="S676" s="37" t="n">
        <v>8</v>
      </c>
      <c r="T676" s="37" t="n">
        <v>8</v>
      </c>
      <c r="U676" s="37" t="n">
        <v>8</v>
      </c>
      <c r="V676" s="37" t="n">
        <v>8</v>
      </c>
      <c r="W676" s="37" t="s">
        <v>7</v>
      </c>
      <c r="X676" s="37" t="s">
        <v>7</v>
      </c>
      <c r="Y676" s="37" t="n">
        <v>8</v>
      </c>
      <c r="Z676" s="37" t="n">
        <v>8</v>
      </c>
      <c r="AA676" s="37" t="n">
        <v>8</v>
      </c>
      <c r="AB676" s="37" t="n">
        <v>8</v>
      </c>
      <c r="AC676" s="37" t="n">
        <v>8</v>
      </c>
      <c r="AD676" s="37" t="s">
        <v>7</v>
      </c>
      <c r="AE676" s="37" t="s">
        <v>7</v>
      </c>
      <c r="AF676" s="37" t="n">
        <v>8</v>
      </c>
      <c r="AG676" s="37" t="n">
        <v>8</v>
      </c>
      <c r="AH676" s="37" t="n">
        <v>8</v>
      </c>
      <c r="AI676" s="37" t="n">
        <v>8</v>
      </c>
      <c r="AJ676" s="37" t="n">
        <v>8</v>
      </c>
      <c r="AK676" s="37" t="s">
        <v>7</v>
      </c>
      <c r="AL676" s="37" t="s">
        <v>7</v>
      </c>
      <c r="AM676" s="38">
        <f>COUNT(H676:AL676)</f>
        <v/>
      </c>
      <c r="AN676" s="37" t="n"/>
      <c r="AO676" s="38">
        <f>COUNTIF(H676:AL676,"О")</f>
        <v/>
      </c>
      <c r="AP676" s="38">
        <f>COUNTIF(H676:AL676,"От")</f>
        <v/>
      </c>
      <c r="AQ676" s="38">
        <f>COUNTIF(H676:AL676,"Б")</f>
        <v/>
      </c>
      <c r="AR676" s="38">
        <f>COUNTIF(H676:AL676,"Н")</f>
        <v/>
      </c>
      <c r="AS676" s="37" t="n"/>
      <c r="AT676" s="38">
        <f>SUM(H676:AL676)</f>
        <v/>
      </c>
      <c r="AU676" s="37" t="n"/>
      <c r="AV676" s="38">
        <f>SUM(I676,J676,O676,P676,Q676,W676,X676,AD676,AE676,AK676,AL676)</f>
        <v/>
      </c>
      <c r="AW676" s="37" t="n"/>
    </row>
    <row r="677" spans="1:49">
      <c r="A677" s="39" t="n">
        <v>671</v>
      </c>
      <c r="B677" s="39" t="s">
        <v>57</v>
      </c>
      <c r="C677" s="39" t="s">
        <v>289</v>
      </c>
      <c r="D677" s="39" t="s">
        <v>217</v>
      </c>
      <c r="E677" s="39" t="s">
        <v>33</v>
      </c>
      <c r="F677" s="39" t="n"/>
      <c r="G677" s="39" t="n"/>
      <c r="H677" s="39" t="n"/>
      <c r="I677" s="39" t="n"/>
      <c r="J677" s="39" t="n"/>
      <c r="K677" s="39" t="n"/>
      <c r="L677" s="39" t="n"/>
      <c r="M677" s="39" t="n">
        <v>8</v>
      </c>
      <c r="N677" s="39" t="n">
        <v>7</v>
      </c>
      <c r="O677" s="39" t="n">
        <v>0</v>
      </c>
      <c r="P677" s="39" t="n">
        <v>0</v>
      </c>
      <c r="Q677" s="39" t="n">
        <v>0</v>
      </c>
      <c r="R677" s="39" t="n">
        <v>8</v>
      </c>
      <c r="S677" s="39" t="n">
        <v>8</v>
      </c>
      <c r="T677" s="39" t="n">
        <v>8</v>
      </c>
      <c r="U677" s="39" t="n">
        <v>8</v>
      </c>
      <c r="V677" s="39" t="n">
        <v>8</v>
      </c>
      <c r="W677" s="39" t="n">
        <v>0</v>
      </c>
      <c r="X677" s="39" t="n">
        <v>0</v>
      </c>
      <c r="Y677" s="39" t="n">
        <v>8</v>
      </c>
      <c r="Z677" s="39" t="n">
        <v>8</v>
      </c>
      <c r="AA677" s="39" t="n">
        <v>8</v>
      </c>
      <c r="AB677" s="39" t="n">
        <v>8</v>
      </c>
      <c r="AC677" s="39" t="n">
        <v>8</v>
      </c>
      <c r="AD677" s="39" t="n">
        <v>0</v>
      </c>
      <c r="AE677" s="39" t="n">
        <v>0</v>
      </c>
      <c r="AF677" s="39" t="n">
        <v>8</v>
      </c>
      <c r="AG677" s="39" t="n">
        <v>8</v>
      </c>
      <c r="AH677" s="39" t="n">
        <v>8</v>
      </c>
      <c r="AI677" s="39" t="n">
        <v>8</v>
      </c>
      <c r="AJ677" s="39" t="n">
        <v>8</v>
      </c>
      <c r="AK677" s="39" t="n">
        <v>0</v>
      </c>
      <c r="AL677" s="39" t="n">
        <v>0</v>
      </c>
      <c r="AM677" s="39">
        <f>COUNT(IF(SUM(M676)&gt;0,1,"FALSE"),IF(SUM(N676)&gt;0,1,"FALSE"),IF(SUM(O676)&gt;0,1,"FALSE"),IF(SUM(P676)&gt;0,1,"FALSE"),IF(SUM(Q676)&gt;0,1,"FALSE"),IF(SUM(R676)&gt;0,1,"FALSE"),IF(SUM(S676)&gt;0,1,"FALSE"),IF(SUM(T676)&gt;0,1,"FALSE"),IF(SUM(U676)&gt;0,1,"FALSE"),IF(SUM(V676)&gt;0,1,"FALSE"),IF(SUM(W676)&gt;0,1,"FALSE"),IF(SUM(X676)&gt;0,1,"FALSE"),IF(SUM(Y676)&gt;0,1,"FALSE"),IF(SUM(Z676)&gt;0,1,"FALSE"),IF(SUM(AA676)&gt;0,1,"FALSE"),IF(SUM(AB676)&gt;0,1,"FALSE"),IF(SUM(AC676)&gt;0,1,"FALSE"),IF(SUM(AD676)&gt;0,1,"FALSE"),IF(SUM(AE676)&gt;0,1,"FALSE"),IF(SUM(AF676)&gt;0,1,"FALSE"),IF(SUM(AG676)&gt;0,1,"FALSE"),IF(SUM(AH676)&gt;0,1,"FALSE"),IF(SUM(AI676)&gt;0,1,"FALSE"),IF(SUM(AJ676)&gt;0,1,"FALSE"),IF(SUM(AK676)&gt;0,1,"FALSE"),IF(SUM(AL676)&gt;0,1,"FALSE"))</f>
        <v/>
      </c>
      <c r="AN677" s="39" t="n"/>
      <c r="AO677" s="39">
        <f>MAX(AO676:AO676)</f>
        <v/>
      </c>
      <c r="AP677" s="39">
        <f>MAX(AP676:AP676)</f>
        <v/>
      </c>
      <c r="AQ677" s="39">
        <f>MAX(AQ676:AQ676)</f>
        <v/>
      </c>
      <c r="AR677" s="39">
        <f>MAX(AR676:AR676)</f>
        <v/>
      </c>
      <c r="AS677" s="39">
        <f>SUM(AS676:AS676)</f>
        <v/>
      </c>
      <c r="AT677" s="39">
        <f>SUM(AT676:AT676)</f>
        <v/>
      </c>
      <c r="AU677" s="39">
        <f>SUM(AU676:AU676)</f>
        <v/>
      </c>
      <c r="AV677" s="39">
        <f>SUM(AV676:AV676)</f>
        <v/>
      </c>
      <c r="AW677" s="39">
        <f>SUM(AW676:AW676)</f>
        <v/>
      </c>
    </row>
    <row r="678" spans="1:49">
      <c r="A678" s="37" t="n">
        <v>672</v>
      </c>
      <c r="B678" s="37" t="s">
        <v>216</v>
      </c>
      <c r="C678" s="37" t="s">
        <v>289</v>
      </c>
      <c r="D678" s="37" t="s">
        <v>51</v>
      </c>
      <c r="E678" s="37" t="s">
        <v>31</v>
      </c>
      <c r="F678" s="37" t="s">
        <v>32</v>
      </c>
      <c r="G678" s="37" t="n"/>
      <c r="H678" s="37" t="n"/>
      <c r="I678" s="37" t="n"/>
      <c r="J678" s="37" t="n"/>
      <c r="K678" s="37" t="n"/>
      <c r="L678" s="37" t="n"/>
      <c r="M678" s="37" t="n">
        <v>8</v>
      </c>
      <c r="N678" s="37" t="n">
        <v>7</v>
      </c>
      <c r="O678" s="37" t="s">
        <v>7</v>
      </c>
      <c r="P678" s="37" t="s">
        <v>7</v>
      </c>
      <c r="Q678" s="37" t="s">
        <v>7</v>
      </c>
      <c r="R678" s="37" t="n">
        <v>8</v>
      </c>
      <c r="S678" s="37" t="n">
        <v>8</v>
      </c>
      <c r="T678" s="37" t="n">
        <v>8</v>
      </c>
      <c r="U678" s="37" t="n">
        <v>8</v>
      </c>
      <c r="V678" s="37" t="n">
        <v>8</v>
      </c>
      <c r="W678" s="37" t="s">
        <v>7</v>
      </c>
      <c r="X678" s="37" t="s">
        <v>7</v>
      </c>
      <c r="Y678" s="37" t="n">
        <v>8</v>
      </c>
      <c r="Z678" s="37" t="n">
        <v>8</v>
      </c>
      <c r="AA678" s="37" t="n">
        <v>8</v>
      </c>
      <c r="AB678" s="37" t="n">
        <v>8</v>
      </c>
      <c r="AC678" s="37" t="n">
        <v>8</v>
      </c>
      <c r="AD678" s="37" t="s">
        <v>7</v>
      </c>
      <c r="AE678" s="37" t="s">
        <v>7</v>
      </c>
      <c r="AF678" s="37" t="n">
        <v>8</v>
      </c>
      <c r="AG678" s="37" t="n">
        <v>8</v>
      </c>
      <c r="AH678" s="37" t="n">
        <v>8</v>
      </c>
      <c r="AI678" s="37" t="n">
        <v>8</v>
      </c>
      <c r="AJ678" s="37" t="n">
        <v>8</v>
      </c>
      <c r="AK678" s="37" t="s">
        <v>7</v>
      </c>
      <c r="AL678" s="37" t="s">
        <v>7</v>
      </c>
      <c r="AM678" s="38">
        <f>COUNT(H678:AL678)</f>
        <v/>
      </c>
      <c r="AN678" s="37" t="n"/>
      <c r="AO678" s="38">
        <f>COUNTIF(H678:AL678,"О")</f>
        <v/>
      </c>
      <c r="AP678" s="38">
        <f>COUNTIF(H678:AL678,"От")</f>
        <v/>
      </c>
      <c r="AQ678" s="38">
        <f>COUNTIF(H678:AL678,"Б")</f>
        <v/>
      </c>
      <c r="AR678" s="38">
        <f>COUNTIF(H678:AL678,"Н")</f>
        <v/>
      </c>
      <c r="AS678" s="37" t="n"/>
      <c r="AT678" s="38">
        <f>SUM(H678:AL678)</f>
        <v/>
      </c>
      <c r="AU678" s="37" t="n"/>
      <c r="AV678" s="38">
        <f>SUM(I678,J678,O678,P678,Q678,W678,X678,AD678,AE678,AK678,AL678)</f>
        <v/>
      </c>
      <c r="AW678" s="37" t="n"/>
    </row>
    <row r="679" spans="1:49">
      <c r="A679" s="39" t="n">
        <v>673</v>
      </c>
      <c r="B679" s="39" t="s">
        <v>216</v>
      </c>
      <c r="C679" s="39" t="s">
        <v>289</v>
      </c>
      <c r="D679" s="39" t="s">
        <v>51</v>
      </c>
      <c r="E679" s="39" t="s">
        <v>33</v>
      </c>
      <c r="F679" s="39" t="n"/>
      <c r="G679" s="39" t="n"/>
      <c r="H679" s="39" t="n"/>
      <c r="I679" s="39" t="n"/>
      <c r="J679" s="39" t="n"/>
      <c r="K679" s="39" t="n"/>
      <c r="L679" s="39" t="n"/>
      <c r="M679" s="39" t="n">
        <v>8</v>
      </c>
      <c r="N679" s="39" t="n">
        <v>7</v>
      </c>
      <c r="O679" s="39" t="n">
        <v>0</v>
      </c>
      <c r="P679" s="39" t="n">
        <v>0</v>
      </c>
      <c r="Q679" s="39" t="n">
        <v>0</v>
      </c>
      <c r="R679" s="39" t="n">
        <v>8</v>
      </c>
      <c r="S679" s="39" t="n">
        <v>8</v>
      </c>
      <c r="T679" s="39" t="n">
        <v>8</v>
      </c>
      <c r="U679" s="39" t="n">
        <v>8</v>
      </c>
      <c r="V679" s="39" t="n">
        <v>8</v>
      </c>
      <c r="W679" s="39" t="n">
        <v>0</v>
      </c>
      <c r="X679" s="39" t="n">
        <v>0</v>
      </c>
      <c r="Y679" s="39" t="n">
        <v>8</v>
      </c>
      <c r="Z679" s="39" t="n">
        <v>8</v>
      </c>
      <c r="AA679" s="39" t="n">
        <v>8</v>
      </c>
      <c r="AB679" s="39" t="n">
        <v>8</v>
      </c>
      <c r="AC679" s="39" t="n">
        <v>8</v>
      </c>
      <c r="AD679" s="39" t="n">
        <v>0</v>
      </c>
      <c r="AE679" s="39" t="n">
        <v>0</v>
      </c>
      <c r="AF679" s="39" t="n">
        <v>8</v>
      </c>
      <c r="AG679" s="39" t="n">
        <v>8</v>
      </c>
      <c r="AH679" s="39" t="n">
        <v>8</v>
      </c>
      <c r="AI679" s="39" t="n">
        <v>8</v>
      </c>
      <c r="AJ679" s="39" t="n">
        <v>8</v>
      </c>
      <c r="AK679" s="39" t="n">
        <v>0</v>
      </c>
      <c r="AL679" s="39" t="n">
        <v>0</v>
      </c>
      <c r="AM679" s="39">
        <f>COUNT(IF(SUM(M678)&gt;0,1,"FALSE"),IF(SUM(N678)&gt;0,1,"FALSE"),IF(SUM(O678)&gt;0,1,"FALSE"),IF(SUM(P678)&gt;0,1,"FALSE"),IF(SUM(Q678)&gt;0,1,"FALSE"),IF(SUM(R678)&gt;0,1,"FALSE"),IF(SUM(S678)&gt;0,1,"FALSE"),IF(SUM(T678)&gt;0,1,"FALSE"),IF(SUM(U678)&gt;0,1,"FALSE"),IF(SUM(V678)&gt;0,1,"FALSE"),IF(SUM(W678)&gt;0,1,"FALSE"),IF(SUM(X678)&gt;0,1,"FALSE"),IF(SUM(Y678)&gt;0,1,"FALSE"),IF(SUM(Z678)&gt;0,1,"FALSE"),IF(SUM(AA678)&gt;0,1,"FALSE"),IF(SUM(AB678)&gt;0,1,"FALSE"),IF(SUM(AC678)&gt;0,1,"FALSE"),IF(SUM(AD678)&gt;0,1,"FALSE"),IF(SUM(AE678)&gt;0,1,"FALSE"),IF(SUM(AF678)&gt;0,1,"FALSE"),IF(SUM(AG678)&gt;0,1,"FALSE"),IF(SUM(AH678)&gt;0,1,"FALSE"),IF(SUM(AI678)&gt;0,1,"FALSE"),IF(SUM(AJ678)&gt;0,1,"FALSE"),IF(SUM(AK678)&gt;0,1,"FALSE"),IF(SUM(AL678)&gt;0,1,"FALSE"))</f>
        <v/>
      </c>
      <c r="AN679" s="39" t="n"/>
      <c r="AO679" s="39">
        <f>MAX(AO678:AO678)</f>
        <v/>
      </c>
      <c r="AP679" s="39">
        <f>MAX(AP678:AP678)</f>
        <v/>
      </c>
      <c r="AQ679" s="39">
        <f>MAX(AQ678:AQ678)</f>
        <v/>
      </c>
      <c r="AR679" s="39">
        <f>MAX(AR678:AR678)</f>
        <v/>
      </c>
      <c r="AS679" s="39">
        <f>SUM(AS678:AS678)</f>
        <v/>
      </c>
      <c r="AT679" s="39">
        <f>SUM(AT678:AT678)</f>
        <v/>
      </c>
      <c r="AU679" s="39">
        <f>SUM(AU678:AU678)</f>
        <v/>
      </c>
      <c r="AV679" s="39">
        <f>SUM(AV678:AV678)</f>
        <v/>
      </c>
      <c r="AW679" s="39">
        <f>SUM(AW678:AW678)</f>
        <v/>
      </c>
    </row>
    <row r="680" spans="1:49" ht="15.75" customHeight="1" s="55">
      <c r="A680" s="37" t="n">
        <v>674</v>
      </c>
      <c r="B680" s="37" t="s">
        <v>218</v>
      </c>
      <c r="C680" s="37" t="s">
        <v>289</v>
      </c>
      <c r="D680" s="37" t="s">
        <v>290</v>
      </c>
      <c r="E680" s="37" t="s">
        <v>43</v>
      </c>
      <c r="F680" s="37" t="s">
        <v>32</v>
      </c>
      <c r="G680" s="37" t="n"/>
      <c r="H680" s="37" t="n"/>
      <c r="I680" s="37" t="n"/>
      <c r="J680" s="37" t="n"/>
      <c r="K680" s="37" t="n"/>
      <c r="L680" s="37" t="n"/>
      <c r="M680" s="37" t="n">
        <v>8</v>
      </c>
      <c r="N680" s="37" t="n">
        <v>7</v>
      </c>
      <c r="O680" s="37" t="s">
        <v>7</v>
      </c>
      <c r="P680" s="37" t="s">
        <v>7</v>
      </c>
      <c r="Q680" s="37" t="s">
        <v>7</v>
      </c>
      <c r="R680" s="37" t="n">
        <v>8</v>
      </c>
      <c r="S680" s="37" t="n">
        <v>8</v>
      </c>
      <c r="T680" s="37" t="n">
        <v>8</v>
      </c>
      <c r="U680" s="37" t="n">
        <v>8</v>
      </c>
      <c r="V680" s="37" t="n">
        <v>8</v>
      </c>
      <c r="W680" s="37" t="s">
        <v>7</v>
      </c>
      <c r="X680" s="37" t="s">
        <v>7</v>
      </c>
      <c r="Y680" s="37" t="n">
        <v>8</v>
      </c>
      <c r="Z680" s="37" t="n">
        <v>8</v>
      </c>
      <c r="AA680" s="37" t="n">
        <v>8</v>
      </c>
      <c r="AB680" s="37" t="n">
        <v>8</v>
      </c>
      <c r="AC680" s="37" t="n">
        <v>8</v>
      </c>
      <c r="AD680" s="37" t="s">
        <v>7</v>
      </c>
      <c r="AE680" s="37" t="s">
        <v>7</v>
      </c>
      <c r="AF680" s="40" t="s">
        <v>0</v>
      </c>
      <c r="AG680" s="40" t="s">
        <v>0</v>
      </c>
      <c r="AH680" s="40" t="s">
        <v>0</v>
      </c>
      <c r="AI680" s="40" t="s">
        <v>0</v>
      </c>
      <c r="AJ680" s="40" t="s">
        <v>0</v>
      </c>
      <c r="AK680" s="40" t="s">
        <v>0</v>
      </c>
      <c r="AL680" s="40" t="s">
        <v>0</v>
      </c>
      <c r="AM680" s="38">
        <f>COUNT(H680:AL680)</f>
        <v/>
      </c>
      <c r="AN680" s="37" t="n"/>
      <c r="AO680" s="38">
        <f>COUNTIF(H680:AL680,"О")</f>
        <v/>
      </c>
      <c r="AP680" s="38">
        <f>COUNTIF(H680:AL680,"От")</f>
        <v/>
      </c>
      <c r="AQ680" s="38">
        <f>COUNTIF(H680:AL680,"Б")</f>
        <v/>
      </c>
      <c r="AR680" s="38">
        <f>COUNTIF(H680:AL680,"Н")</f>
        <v/>
      </c>
      <c r="AS680" s="37" t="n"/>
      <c r="AT680" s="38">
        <f>SUM(H680:AL680)</f>
        <v/>
      </c>
      <c r="AU680" s="37" t="n"/>
      <c r="AV680" s="38">
        <f>SUM(I680,J680,O680,P680,Q680,W680,X680,AD680,AE680,AK680,AL680)</f>
        <v/>
      </c>
      <c r="AW680" s="37" t="n"/>
    </row>
    <row r="681" spans="1:49">
      <c r="A681" s="39" t="n">
        <v>675</v>
      </c>
      <c r="B681" s="39" t="s">
        <v>218</v>
      </c>
      <c r="C681" s="39" t="s">
        <v>289</v>
      </c>
      <c r="D681" s="39" t="s">
        <v>290</v>
      </c>
      <c r="E681" s="39" t="s">
        <v>33</v>
      </c>
      <c r="F681" s="39" t="n"/>
      <c r="G681" s="39" t="n"/>
      <c r="H681" s="39" t="n"/>
      <c r="I681" s="39" t="n"/>
      <c r="J681" s="39" t="n"/>
      <c r="K681" s="39" t="n"/>
      <c r="L681" s="39" t="n"/>
      <c r="M681" s="39" t="n">
        <v>8</v>
      </c>
      <c r="N681" s="39" t="n">
        <v>7</v>
      </c>
      <c r="O681" s="39" t="n">
        <v>0</v>
      </c>
      <c r="P681" s="39" t="n">
        <v>0</v>
      </c>
      <c r="Q681" s="39" t="n">
        <v>0</v>
      </c>
      <c r="R681" s="39" t="n">
        <v>8</v>
      </c>
      <c r="S681" s="39" t="n">
        <v>8</v>
      </c>
      <c r="T681" s="39" t="n">
        <v>8</v>
      </c>
      <c r="U681" s="39" t="n">
        <v>8</v>
      </c>
      <c r="V681" s="39" t="n">
        <v>8</v>
      </c>
      <c r="W681" s="39" t="n">
        <v>0</v>
      </c>
      <c r="X681" s="39" t="n">
        <v>0</v>
      </c>
      <c r="Y681" s="39" t="n">
        <v>8</v>
      </c>
      <c r="Z681" s="39" t="n">
        <v>8</v>
      </c>
      <c r="AA681" s="39" t="n">
        <v>8</v>
      </c>
      <c r="AB681" s="39" t="n">
        <v>8</v>
      </c>
      <c r="AC681" s="39" t="n">
        <v>8</v>
      </c>
      <c r="AD681" s="39" t="n">
        <v>0</v>
      </c>
      <c r="AE681" s="39" t="n">
        <v>0</v>
      </c>
      <c r="AF681" s="39" t="n">
        <v>0</v>
      </c>
      <c r="AG681" s="39" t="n">
        <v>0</v>
      </c>
      <c r="AH681" s="39" t="n">
        <v>0</v>
      </c>
      <c r="AI681" s="39" t="n">
        <v>0</v>
      </c>
      <c r="AJ681" s="39" t="n">
        <v>0</v>
      </c>
      <c r="AK681" s="39" t="n">
        <v>0</v>
      </c>
      <c r="AL681" s="39" t="n">
        <v>0</v>
      </c>
      <c r="AM681" s="39">
        <f>COUNT(IF(SUM(M680)&gt;0,1,"FALSE"),IF(SUM(N680)&gt;0,1,"FALSE"),IF(SUM(O680)&gt;0,1,"FALSE"),IF(SUM(P680)&gt;0,1,"FALSE"),IF(SUM(Q680)&gt;0,1,"FALSE"),IF(SUM(R680)&gt;0,1,"FALSE"),IF(SUM(S680)&gt;0,1,"FALSE"),IF(SUM(T680)&gt;0,1,"FALSE"),IF(SUM(U680)&gt;0,1,"FALSE"),IF(SUM(V680)&gt;0,1,"FALSE"),IF(SUM(W680)&gt;0,1,"FALSE"),IF(SUM(X680)&gt;0,1,"FALSE"),IF(SUM(Y680)&gt;0,1,"FALSE"),IF(SUM(Z680)&gt;0,1,"FALSE"),IF(SUM(AA680)&gt;0,1,"FALSE"),IF(SUM(AB680)&gt;0,1,"FALSE"),IF(SUM(AC680)&gt;0,1,"FALSE"),IF(SUM(AD680)&gt;0,1,"FALSE"),IF(SUM(AE680)&gt;0,1,"FALSE"),IF(SUM(AF680)&gt;0,1,"FALSE"),IF(SUM(AG680)&gt;0,1,"FALSE"),IF(SUM(AH680)&gt;0,1,"FALSE"),IF(SUM(AI680)&gt;0,1,"FALSE"),IF(SUM(AJ680)&gt;0,1,"FALSE"),IF(SUM(AK680)&gt;0,1,"FALSE"),IF(SUM(AL680)&gt;0,1,"FALSE"))</f>
        <v/>
      </c>
      <c r="AN681" s="39" t="n"/>
      <c r="AO681" s="39">
        <f>MAX(AO680:AO680)</f>
        <v/>
      </c>
      <c r="AP681" s="39">
        <f>MAX(AP680:AP680)</f>
        <v/>
      </c>
      <c r="AQ681" s="39">
        <f>MAX(AQ680:AQ680)</f>
        <v/>
      </c>
      <c r="AR681" s="39">
        <f>MAX(AR680:AR680)</f>
        <v/>
      </c>
      <c r="AS681" s="39">
        <f>SUM(AS680:AS680)</f>
        <v/>
      </c>
      <c r="AT681" s="39">
        <f>SUM(AT680:AT680)</f>
        <v/>
      </c>
      <c r="AU681" s="39">
        <f>SUM(AU680:AU680)</f>
        <v/>
      </c>
      <c r="AV681" s="39">
        <f>SUM(AV680:AV680)</f>
        <v/>
      </c>
      <c r="AW681" s="39">
        <f>SUM(AW680:AW680)</f>
        <v/>
      </c>
    </row>
    <row r="682" spans="1:49">
      <c r="A682" s="37" t="n">
        <v>676</v>
      </c>
      <c r="B682" s="37" t="s">
        <v>99</v>
      </c>
      <c r="C682" s="37" t="s">
        <v>289</v>
      </c>
      <c r="D682" s="37" t="s">
        <v>100</v>
      </c>
      <c r="E682" s="37" t="s">
        <v>43</v>
      </c>
      <c r="F682" s="37" t="s">
        <v>32</v>
      </c>
      <c r="G682" s="37" t="n"/>
      <c r="H682" s="37" t="n"/>
      <c r="I682" s="37" t="n"/>
      <c r="J682" s="37" t="n"/>
      <c r="K682" s="37" t="n"/>
      <c r="L682" s="37" t="n"/>
      <c r="M682" s="37" t="n">
        <v>8</v>
      </c>
      <c r="N682" s="37" t="n">
        <v>7</v>
      </c>
      <c r="O682" s="37" t="s">
        <v>7</v>
      </c>
      <c r="P682" s="37" t="s">
        <v>7</v>
      </c>
      <c r="Q682" s="37" t="s">
        <v>7</v>
      </c>
      <c r="R682" s="37" t="n">
        <v>8</v>
      </c>
      <c r="S682" s="37" t="n">
        <v>8</v>
      </c>
      <c r="T682" s="37" t="n">
        <v>8</v>
      </c>
      <c r="U682" s="37" t="n">
        <v>8</v>
      </c>
      <c r="V682" s="37" t="n">
        <v>8</v>
      </c>
      <c r="W682" s="37" t="s">
        <v>7</v>
      </c>
      <c r="X682" s="37" t="s">
        <v>7</v>
      </c>
      <c r="Y682" s="37" t="n">
        <v>8</v>
      </c>
      <c r="Z682" s="37" t="n">
        <v>8</v>
      </c>
      <c r="AA682" s="37" t="n">
        <v>8</v>
      </c>
      <c r="AB682" s="37" t="n">
        <v>8</v>
      </c>
      <c r="AC682" s="37" t="n">
        <v>8</v>
      </c>
      <c r="AD682" s="37" t="s">
        <v>7</v>
      </c>
      <c r="AE682" s="37" t="s">
        <v>7</v>
      </c>
      <c r="AF682" s="37" t="n">
        <v>8</v>
      </c>
      <c r="AG682" s="37" t="n">
        <v>8</v>
      </c>
      <c r="AH682" s="37" t="n">
        <v>8</v>
      </c>
      <c r="AI682" s="37" t="n">
        <v>8</v>
      </c>
      <c r="AJ682" s="37" t="n">
        <v>8</v>
      </c>
      <c r="AK682" s="37" t="s">
        <v>7</v>
      </c>
      <c r="AL682" s="37" t="s">
        <v>7</v>
      </c>
      <c r="AM682" s="38">
        <f>COUNT(H682:AL682)</f>
        <v/>
      </c>
      <c r="AN682" s="37" t="n"/>
      <c r="AO682" s="38">
        <f>COUNTIF(H682:AL682,"О")</f>
        <v/>
      </c>
      <c r="AP682" s="38">
        <f>COUNTIF(H682:AL682,"От")</f>
        <v/>
      </c>
      <c r="AQ682" s="38">
        <f>COUNTIF(H682:AL682,"Б")</f>
        <v/>
      </c>
      <c r="AR682" s="38">
        <f>COUNTIF(H682:AL682,"Н")</f>
        <v/>
      </c>
      <c r="AS682" s="37" t="n"/>
      <c r="AT682" s="38">
        <f>SUM(H682:AL682)</f>
        <v/>
      </c>
      <c r="AU682" s="37" t="n"/>
      <c r="AV682" s="38">
        <f>SUM(I682,J682,O682,P682,Q682,W682,X682,AD682,AE682,AK682,AL682)</f>
        <v/>
      </c>
      <c r="AW682" s="37" t="n"/>
    </row>
    <row r="683" spans="1:49">
      <c r="A683" s="39" t="n">
        <v>677</v>
      </c>
      <c r="B683" s="39" t="s">
        <v>99</v>
      </c>
      <c r="C683" s="39" t="s">
        <v>289</v>
      </c>
      <c r="D683" s="39" t="s">
        <v>100</v>
      </c>
      <c r="E683" s="39" t="s">
        <v>33</v>
      </c>
      <c r="F683" s="39" t="n"/>
      <c r="G683" s="39" t="n"/>
      <c r="H683" s="39" t="n"/>
      <c r="I683" s="39" t="n"/>
      <c r="J683" s="39" t="n"/>
      <c r="K683" s="39" t="n"/>
      <c r="L683" s="39" t="n"/>
      <c r="M683" s="39" t="n">
        <v>8</v>
      </c>
      <c r="N683" s="39" t="n">
        <v>7</v>
      </c>
      <c r="O683" s="39" t="n">
        <v>0</v>
      </c>
      <c r="P683" s="39" t="n">
        <v>0</v>
      </c>
      <c r="Q683" s="39" t="n">
        <v>0</v>
      </c>
      <c r="R683" s="39" t="n">
        <v>8</v>
      </c>
      <c r="S683" s="39" t="n">
        <v>8</v>
      </c>
      <c r="T683" s="39" t="n">
        <v>8</v>
      </c>
      <c r="U683" s="39" t="n">
        <v>8</v>
      </c>
      <c r="V683" s="39" t="n">
        <v>8</v>
      </c>
      <c r="W683" s="39" t="n">
        <v>0</v>
      </c>
      <c r="X683" s="39" t="n">
        <v>0</v>
      </c>
      <c r="Y683" s="39" t="n">
        <v>8</v>
      </c>
      <c r="Z683" s="39" t="n">
        <v>8</v>
      </c>
      <c r="AA683" s="39" t="n">
        <v>8</v>
      </c>
      <c r="AB683" s="39" t="n">
        <v>8</v>
      </c>
      <c r="AC683" s="39" t="n">
        <v>8</v>
      </c>
      <c r="AD683" s="39" t="n">
        <v>0</v>
      </c>
      <c r="AE683" s="39" t="n">
        <v>0</v>
      </c>
      <c r="AF683" s="39" t="n">
        <v>8</v>
      </c>
      <c r="AG683" s="39" t="n">
        <v>8</v>
      </c>
      <c r="AH683" s="39" t="n">
        <v>8</v>
      </c>
      <c r="AI683" s="39" t="n">
        <v>8</v>
      </c>
      <c r="AJ683" s="39" t="n">
        <v>8</v>
      </c>
      <c r="AK683" s="39" t="n">
        <v>0</v>
      </c>
      <c r="AL683" s="39" t="n">
        <v>0</v>
      </c>
      <c r="AM683" s="39">
        <f>COUNT(IF(SUM(M682)&gt;0,1,"FALSE"),IF(SUM(N682)&gt;0,1,"FALSE"),IF(SUM(O682)&gt;0,1,"FALSE"),IF(SUM(P682)&gt;0,1,"FALSE"),IF(SUM(Q682)&gt;0,1,"FALSE"),IF(SUM(R682)&gt;0,1,"FALSE"),IF(SUM(S682)&gt;0,1,"FALSE"),IF(SUM(T682)&gt;0,1,"FALSE"),IF(SUM(U682)&gt;0,1,"FALSE"),IF(SUM(V682)&gt;0,1,"FALSE"),IF(SUM(W682)&gt;0,1,"FALSE"),IF(SUM(X682)&gt;0,1,"FALSE"),IF(SUM(Y682)&gt;0,1,"FALSE"),IF(SUM(Z682)&gt;0,1,"FALSE"),IF(SUM(AA682)&gt;0,1,"FALSE"),IF(SUM(AB682)&gt;0,1,"FALSE"),IF(SUM(AC682)&gt;0,1,"FALSE"),IF(SUM(AD682)&gt;0,1,"FALSE"),IF(SUM(AE682)&gt;0,1,"FALSE"),IF(SUM(AF682)&gt;0,1,"FALSE"),IF(SUM(AG682)&gt;0,1,"FALSE"),IF(SUM(AH682)&gt;0,1,"FALSE"),IF(SUM(AI682)&gt;0,1,"FALSE"),IF(SUM(AJ682)&gt;0,1,"FALSE"),IF(SUM(AK682)&gt;0,1,"FALSE"),IF(SUM(AL682)&gt;0,1,"FALSE"))</f>
        <v/>
      </c>
      <c r="AN683" s="39" t="n"/>
      <c r="AO683" s="39">
        <f>MAX(AO682:AO682)</f>
        <v/>
      </c>
      <c r="AP683" s="39">
        <f>MAX(AP682:AP682)</f>
        <v/>
      </c>
      <c r="AQ683" s="39">
        <f>MAX(AQ682:AQ682)</f>
        <v/>
      </c>
      <c r="AR683" s="39">
        <f>MAX(AR682:AR682)</f>
        <v/>
      </c>
      <c r="AS683" s="39">
        <f>SUM(AS682:AS682)</f>
        <v/>
      </c>
      <c r="AT683" s="39">
        <f>SUM(AT682:AT682)</f>
        <v/>
      </c>
      <c r="AU683" s="39">
        <f>SUM(AU682:AU682)</f>
        <v/>
      </c>
      <c r="AV683" s="39">
        <f>SUM(AV682:AV682)</f>
        <v/>
      </c>
      <c r="AW683" s="39">
        <f>SUM(AW682:AW682)</f>
        <v/>
      </c>
    </row>
    <row r="684" spans="1:49">
      <c r="A684" s="37" t="n">
        <v>678</v>
      </c>
      <c r="B684" s="37" t="s">
        <v>220</v>
      </c>
      <c r="C684" s="37" t="s">
        <v>124</v>
      </c>
      <c r="D684" s="37" t="s">
        <v>221</v>
      </c>
      <c r="E684" s="37" t="s">
        <v>31</v>
      </c>
      <c r="F684" s="37" t="s">
        <v>32</v>
      </c>
      <c r="G684" s="37" t="n"/>
      <c r="H684" s="37" t="n"/>
      <c r="I684" s="37" t="n"/>
      <c r="J684" s="37" t="n"/>
      <c r="K684" s="37" t="n"/>
      <c r="L684" s="37" t="n"/>
      <c r="M684" s="37" t="n">
        <v>8</v>
      </c>
      <c r="N684" s="37" t="n">
        <v>7</v>
      </c>
      <c r="O684" s="37" t="s">
        <v>7</v>
      </c>
      <c r="P684" s="37" t="s">
        <v>7</v>
      </c>
      <c r="Q684" s="37" t="s">
        <v>7</v>
      </c>
      <c r="R684" s="37" t="n">
        <v>8</v>
      </c>
      <c r="S684" s="37" t="n">
        <v>8</v>
      </c>
      <c r="T684" s="37" t="n">
        <v>8</v>
      </c>
      <c r="U684" s="37" t="n">
        <v>8</v>
      </c>
      <c r="V684" s="37" t="n">
        <v>8</v>
      </c>
      <c r="W684" s="37" t="s">
        <v>7</v>
      </c>
      <c r="X684" s="37" t="s">
        <v>7</v>
      </c>
      <c r="Y684" s="37" t="n">
        <v>8</v>
      </c>
      <c r="Z684" s="37" t="n">
        <v>8</v>
      </c>
      <c r="AA684" s="37" t="n">
        <v>8</v>
      </c>
      <c r="AB684" s="37" t="n">
        <v>8</v>
      </c>
      <c r="AC684" s="37" t="n">
        <v>8</v>
      </c>
      <c r="AD684" s="37" t="s">
        <v>7</v>
      </c>
      <c r="AE684" s="37" t="s">
        <v>7</v>
      </c>
      <c r="AF684" s="37" t="n">
        <v>8</v>
      </c>
      <c r="AG684" s="37" t="n">
        <v>8</v>
      </c>
      <c r="AH684" s="37" t="n">
        <v>8</v>
      </c>
      <c r="AI684" s="37" t="n">
        <v>8</v>
      </c>
      <c r="AJ684" s="37" t="n">
        <v>8</v>
      </c>
      <c r="AK684" s="37" t="s">
        <v>7</v>
      </c>
      <c r="AL684" s="37" t="s">
        <v>7</v>
      </c>
      <c r="AM684" s="38">
        <f>COUNT(H684:AL684)</f>
        <v/>
      </c>
      <c r="AN684" s="37" t="n"/>
      <c r="AO684" s="38">
        <f>COUNTIF(H684:AL684,"О")</f>
        <v/>
      </c>
      <c r="AP684" s="38">
        <f>COUNTIF(H684:AL684,"От")</f>
        <v/>
      </c>
      <c r="AQ684" s="38">
        <f>COUNTIF(H684:AL684,"Б")</f>
        <v/>
      </c>
      <c r="AR684" s="38">
        <f>COUNTIF(H684:AL684,"Н")</f>
        <v/>
      </c>
      <c r="AS684" s="37" t="n"/>
      <c r="AT684" s="38">
        <f>SUM(H684:AL684)</f>
        <v/>
      </c>
      <c r="AU684" s="37" t="n"/>
      <c r="AV684" s="38">
        <f>SUM(I684,J684,O684,P684,Q684,W684,X684,AD684,AE684,AK684,AL684)</f>
        <v/>
      </c>
      <c r="AW684" s="37" t="n"/>
    </row>
    <row r="685" spans="1:49">
      <c r="A685" s="39" t="n">
        <v>679</v>
      </c>
      <c r="B685" s="39" t="s">
        <v>220</v>
      </c>
      <c r="C685" s="39" t="s">
        <v>124</v>
      </c>
      <c r="D685" s="39" t="s">
        <v>221</v>
      </c>
      <c r="E685" s="39" t="s">
        <v>33</v>
      </c>
      <c r="F685" s="39" t="n"/>
      <c r="G685" s="39" t="n"/>
      <c r="H685" s="39" t="n"/>
      <c r="I685" s="39" t="n"/>
      <c r="J685" s="39" t="n"/>
      <c r="K685" s="39" t="n"/>
      <c r="L685" s="39" t="n"/>
      <c r="M685" s="39" t="n">
        <v>8</v>
      </c>
      <c r="N685" s="39" t="n">
        <v>7</v>
      </c>
      <c r="O685" s="39" t="n">
        <v>0</v>
      </c>
      <c r="P685" s="39" t="n">
        <v>0</v>
      </c>
      <c r="Q685" s="39" t="n">
        <v>0</v>
      </c>
      <c r="R685" s="39" t="n">
        <v>8</v>
      </c>
      <c r="S685" s="39" t="n">
        <v>8</v>
      </c>
      <c r="T685" s="39" t="n">
        <v>8</v>
      </c>
      <c r="U685" s="39" t="n">
        <v>8</v>
      </c>
      <c r="V685" s="39" t="n">
        <v>8</v>
      </c>
      <c r="W685" s="39" t="n">
        <v>0</v>
      </c>
      <c r="X685" s="39" t="n">
        <v>0</v>
      </c>
      <c r="Y685" s="39" t="n">
        <v>8</v>
      </c>
      <c r="Z685" s="39" t="n">
        <v>8</v>
      </c>
      <c r="AA685" s="39" t="n">
        <v>8</v>
      </c>
      <c r="AB685" s="39" t="n">
        <v>8</v>
      </c>
      <c r="AC685" s="39" t="n">
        <v>8</v>
      </c>
      <c r="AD685" s="39" t="n">
        <v>0</v>
      </c>
      <c r="AE685" s="39" t="n">
        <v>0</v>
      </c>
      <c r="AF685" s="39" t="n">
        <v>8</v>
      </c>
      <c r="AG685" s="39" t="n">
        <v>8</v>
      </c>
      <c r="AH685" s="39" t="n">
        <v>8</v>
      </c>
      <c r="AI685" s="39" t="n">
        <v>8</v>
      </c>
      <c r="AJ685" s="39" t="n">
        <v>8</v>
      </c>
      <c r="AK685" s="39" t="n">
        <v>0</v>
      </c>
      <c r="AL685" s="39" t="n">
        <v>0</v>
      </c>
      <c r="AM685" s="39">
        <f>COUNT(IF(SUM(M684)&gt;0,1,"FALSE"),IF(SUM(N684)&gt;0,1,"FALSE"),IF(SUM(O684)&gt;0,1,"FALSE"),IF(SUM(P684)&gt;0,1,"FALSE"),IF(SUM(Q684)&gt;0,1,"FALSE"),IF(SUM(R684)&gt;0,1,"FALSE"),IF(SUM(S684)&gt;0,1,"FALSE"),IF(SUM(T684)&gt;0,1,"FALSE"),IF(SUM(U684)&gt;0,1,"FALSE"),IF(SUM(V684)&gt;0,1,"FALSE"),IF(SUM(W684)&gt;0,1,"FALSE"),IF(SUM(X684)&gt;0,1,"FALSE"),IF(SUM(Y684)&gt;0,1,"FALSE"),IF(SUM(Z684)&gt;0,1,"FALSE"),IF(SUM(AA684)&gt;0,1,"FALSE"),IF(SUM(AB684)&gt;0,1,"FALSE"),IF(SUM(AC684)&gt;0,1,"FALSE"),IF(SUM(AD684)&gt;0,1,"FALSE"),IF(SUM(AE684)&gt;0,1,"FALSE"),IF(SUM(AF684)&gt;0,1,"FALSE"),IF(SUM(AG684)&gt;0,1,"FALSE"),IF(SUM(AH684)&gt;0,1,"FALSE"),IF(SUM(AI684)&gt;0,1,"FALSE"),IF(SUM(AJ684)&gt;0,1,"FALSE"),IF(SUM(AK684)&gt;0,1,"FALSE"),IF(SUM(AL684)&gt;0,1,"FALSE"))</f>
        <v/>
      </c>
      <c r="AN685" s="39" t="n"/>
      <c r="AO685" s="39">
        <f>MAX(AO684:AO684)</f>
        <v/>
      </c>
      <c r="AP685" s="39">
        <f>MAX(AP684:AP684)</f>
        <v/>
      </c>
      <c r="AQ685" s="39">
        <f>MAX(AQ684:AQ684)</f>
        <v/>
      </c>
      <c r="AR685" s="39">
        <f>MAX(AR684:AR684)</f>
        <v/>
      </c>
      <c r="AS685" s="39">
        <f>SUM(AS684:AS684)</f>
        <v/>
      </c>
      <c r="AT685" s="39">
        <f>SUM(AT684:AT684)</f>
        <v/>
      </c>
      <c r="AU685" s="39">
        <f>SUM(AU684:AU684)</f>
        <v/>
      </c>
      <c r="AV685" s="39">
        <f>SUM(AV684:AV684)</f>
        <v/>
      </c>
      <c r="AW685" s="39">
        <f>SUM(AW684:AW684)</f>
        <v/>
      </c>
    </row>
    <row r="686" spans="1:49">
      <c r="A686" s="37" t="n">
        <v>680</v>
      </c>
      <c r="B686" s="37" t="s">
        <v>171</v>
      </c>
      <c r="C686" s="37" t="s">
        <v>167</v>
      </c>
      <c r="D686" s="37" t="s">
        <v>72</v>
      </c>
      <c r="E686" s="37" t="s">
        <v>43</v>
      </c>
      <c r="F686" s="37" t="s">
        <v>32</v>
      </c>
      <c r="G686" s="37" t="n"/>
      <c r="H686" s="37" t="n"/>
      <c r="I686" s="37" t="n"/>
      <c r="J686" s="37" t="n"/>
      <c r="K686" s="37" t="n"/>
      <c r="L686" s="37" t="n"/>
      <c r="M686" s="37" t="n">
        <v>8</v>
      </c>
      <c r="N686" s="37" t="n">
        <v>7</v>
      </c>
      <c r="O686" s="37" t="s">
        <v>7</v>
      </c>
      <c r="P686" s="37" t="s">
        <v>7</v>
      </c>
      <c r="Q686" s="37" t="s">
        <v>7</v>
      </c>
      <c r="R686" s="37" t="n">
        <v>8</v>
      </c>
      <c r="S686" s="37" t="n">
        <v>8</v>
      </c>
      <c r="T686" s="37" t="n">
        <v>8</v>
      </c>
      <c r="U686" s="37" t="n">
        <v>8</v>
      </c>
      <c r="V686" s="37" t="n">
        <v>8</v>
      </c>
      <c r="W686" s="37" t="s">
        <v>7</v>
      </c>
      <c r="X686" s="37" t="s">
        <v>7</v>
      </c>
      <c r="Y686" s="37" t="n">
        <v>8</v>
      </c>
      <c r="Z686" s="37" t="n">
        <v>8</v>
      </c>
      <c r="AA686" s="37" t="n">
        <v>8</v>
      </c>
      <c r="AB686" s="37" t="n">
        <v>4.58333</v>
      </c>
      <c r="AC686" s="37" t="n">
        <v>8</v>
      </c>
      <c r="AD686" s="37" t="s">
        <v>7</v>
      </c>
      <c r="AE686" s="37" t="s">
        <v>7</v>
      </c>
      <c r="AF686" s="37" t="n">
        <v>8</v>
      </c>
      <c r="AG686" s="37" t="n">
        <v>8</v>
      </c>
      <c r="AH686" s="37" t="n">
        <v>8</v>
      </c>
      <c r="AI686" s="37" t="n">
        <v>3.91667</v>
      </c>
      <c r="AJ686" s="37" t="n">
        <v>8</v>
      </c>
      <c r="AK686" s="37" t="s">
        <v>7</v>
      </c>
      <c r="AL686" s="37" t="s">
        <v>7</v>
      </c>
      <c r="AM686" s="38">
        <f>COUNT(H686:AL686)</f>
        <v/>
      </c>
      <c r="AN686" s="37" t="n"/>
      <c r="AO686" s="38">
        <f>COUNTIF(H686:AL686,"О")</f>
        <v/>
      </c>
      <c r="AP686" s="38">
        <f>COUNTIF(H686:AL686,"От")</f>
        <v/>
      </c>
      <c r="AQ686" s="38">
        <f>COUNTIF(H686:AL686,"Б")</f>
        <v/>
      </c>
      <c r="AR686" s="38">
        <f>COUNTIF(H686:AL686,"Н")</f>
        <v/>
      </c>
      <c r="AS686" s="37" t="n"/>
      <c r="AT686" s="38">
        <f>SUM(H686:AL686)</f>
        <v/>
      </c>
      <c r="AU686" s="37" t="n"/>
      <c r="AV686" s="38">
        <f>SUM(I686,J686,O686,P686,Q686,W686,X686,AD686,AE686,AK686,AL686)</f>
        <v/>
      </c>
      <c r="AW686" s="37" t="n"/>
    </row>
    <row r="687" spans="1:49" ht="15.75" customHeight="1" s="55">
      <c r="A687" s="37" t="n">
        <v>681</v>
      </c>
      <c r="B687" s="37" t="s">
        <v>171</v>
      </c>
      <c r="C687" s="37" t="s">
        <v>167</v>
      </c>
      <c r="D687" s="37" t="s">
        <v>72</v>
      </c>
      <c r="E687" s="37" t="s">
        <v>168</v>
      </c>
      <c r="F687" s="37" t="s">
        <v>32</v>
      </c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  <c r="Z687" s="37" t="n"/>
      <c r="AA687" s="37" t="n"/>
      <c r="AB687" s="40" t="n">
        <v>2.28333</v>
      </c>
      <c r="AC687" s="37" t="n"/>
      <c r="AD687" s="37" t="n"/>
      <c r="AE687" s="37" t="n"/>
      <c r="AF687" s="37" t="n"/>
      <c r="AG687" s="37" t="n"/>
      <c r="AH687" s="37" t="n"/>
      <c r="AI687" s="40" t="n">
        <v>4.08333</v>
      </c>
      <c r="AJ687" s="37" t="n"/>
      <c r="AK687" s="37" t="n"/>
      <c r="AL687" s="37" t="n"/>
      <c r="AM687" s="38">
        <f>COUNT(H687:AL687)</f>
        <v/>
      </c>
      <c r="AN687" s="37" t="n"/>
      <c r="AO687" s="37" t="n"/>
      <c r="AP687" s="37" t="n"/>
      <c r="AQ687" s="37" t="n"/>
      <c r="AR687" s="37" t="n"/>
      <c r="AS687" s="37" t="n"/>
      <c r="AT687" s="38">
        <f>SUM(H687:AL687)</f>
        <v/>
      </c>
      <c r="AU687" s="37" t="n"/>
      <c r="AV687" s="38">
        <f>SUM(I687,J687,O687,P687,Q687,W687,X687,AD687,AE687,AK687,AL687)</f>
        <v/>
      </c>
      <c r="AW687" s="37" t="n"/>
    </row>
    <row r="688" spans="1:49" ht="15.75" customHeight="1" s="55">
      <c r="A688" s="37" t="n">
        <v>682</v>
      </c>
      <c r="B688" s="37" t="s">
        <v>171</v>
      </c>
      <c r="C688" s="37" t="s">
        <v>167</v>
      </c>
      <c r="D688" s="37" t="s">
        <v>72</v>
      </c>
      <c r="E688" s="37" t="s">
        <v>169</v>
      </c>
      <c r="F688" s="37" t="s">
        <v>32</v>
      </c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  <c r="Z688" s="37" t="n"/>
      <c r="AA688" s="37" t="n"/>
      <c r="AB688" s="40" t="n">
        <v>1.13333</v>
      </c>
      <c r="AC688" s="37" t="n"/>
      <c r="AD688" s="37" t="n"/>
      <c r="AE688" s="37" t="n"/>
      <c r="AF688" s="37" t="n"/>
      <c r="AG688" s="37" t="n"/>
      <c r="AH688" s="37" t="n"/>
      <c r="AI688" s="37" t="n"/>
      <c r="AJ688" s="37" t="n"/>
      <c r="AK688" s="37" t="n"/>
      <c r="AL688" s="37" t="n"/>
      <c r="AM688" s="38">
        <f>COUNT(H688:AL688)</f>
        <v/>
      </c>
      <c r="AN688" s="37" t="n"/>
      <c r="AO688" s="37" t="n"/>
      <c r="AP688" s="37" t="n"/>
      <c r="AQ688" s="37" t="n"/>
      <c r="AR688" s="37" t="n"/>
      <c r="AS688" s="37" t="n"/>
      <c r="AT688" s="38">
        <f>SUM(H688:AL688)</f>
        <v/>
      </c>
      <c r="AU688" s="37" t="n"/>
      <c r="AV688" s="38">
        <f>SUM(I688,J688,O688,P688,Q688,W688,X688,AD688,AE688,AK688,AL688)</f>
        <v/>
      </c>
      <c r="AW688" s="37" t="n"/>
    </row>
    <row r="689" spans="1:49">
      <c r="A689" s="37" t="n">
        <v>683</v>
      </c>
      <c r="B689" s="37" t="s">
        <v>171</v>
      </c>
      <c r="C689" s="37" t="s">
        <v>167</v>
      </c>
      <c r="D689" s="37" t="s">
        <v>72</v>
      </c>
      <c r="E689" s="37" t="s">
        <v>170</v>
      </c>
      <c r="F689" s="37" t="s">
        <v>32</v>
      </c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  <c r="Z689" s="37" t="n"/>
      <c r="AA689" s="37" t="n"/>
      <c r="AB689" s="37" t="n"/>
      <c r="AC689" s="37" t="n"/>
      <c r="AD689" s="37" t="n"/>
      <c r="AE689" s="37" t="n"/>
      <c r="AF689" s="37" t="n"/>
      <c r="AG689" s="37" t="n"/>
      <c r="AH689" s="37" t="n"/>
      <c r="AI689" s="37" t="n"/>
      <c r="AJ689" s="37" t="n"/>
      <c r="AK689" s="37" t="n"/>
      <c r="AL689" s="37" t="n"/>
      <c r="AM689" s="38">
        <f>COUNT(H689:AL689)</f>
        <v/>
      </c>
      <c r="AN689" s="37" t="n"/>
      <c r="AO689" s="37" t="n"/>
      <c r="AP689" s="37" t="n"/>
      <c r="AQ689" s="37" t="n"/>
      <c r="AR689" s="37" t="n"/>
      <c r="AS689" s="37" t="n"/>
      <c r="AT689" s="38">
        <f>SUM(H689:AL689)</f>
        <v/>
      </c>
      <c r="AU689" s="37" t="n"/>
      <c r="AV689" s="38">
        <f>SUM(I689,J689,O689,P689,Q689,W689,X689,AD689,AE689,AK689,AL689)</f>
        <v/>
      </c>
      <c r="AW689" s="37" t="n"/>
    </row>
    <row r="690" spans="1:49">
      <c r="A690" s="39" t="n">
        <v>684</v>
      </c>
      <c r="B690" s="39" t="s">
        <v>171</v>
      </c>
      <c r="C690" s="39" t="s">
        <v>167</v>
      </c>
      <c r="D690" s="39" t="s">
        <v>72</v>
      </c>
      <c r="E690" s="39" t="s">
        <v>33</v>
      </c>
      <c r="F690" s="39" t="n"/>
      <c r="G690" s="39" t="n"/>
      <c r="H690" s="39" t="n"/>
      <c r="I690" s="39" t="n"/>
      <c r="J690" s="39" t="n"/>
      <c r="K690" s="39" t="n"/>
      <c r="L690" s="39" t="n"/>
      <c r="M690" s="39" t="n">
        <v>8</v>
      </c>
      <c r="N690" s="39" t="n">
        <v>7</v>
      </c>
      <c r="O690" s="39" t="n">
        <v>0</v>
      </c>
      <c r="P690" s="39" t="n">
        <v>0</v>
      </c>
      <c r="Q690" s="39" t="n">
        <v>0</v>
      </c>
      <c r="R690" s="39" t="n">
        <v>8</v>
      </c>
      <c r="S690" s="39" t="n">
        <v>8</v>
      </c>
      <c r="T690" s="39" t="n">
        <v>8</v>
      </c>
      <c r="U690" s="39" t="n">
        <v>8</v>
      </c>
      <c r="V690" s="39" t="n">
        <v>8</v>
      </c>
      <c r="W690" s="39" t="n">
        <v>0</v>
      </c>
      <c r="X690" s="39" t="n">
        <v>0</v>
      </c>
      <c r="Y690" s="39" t="n">
        <v>8</v>
      </c>
      <c r="Z690" s="39" t="n">
        <v>8</v>
      </c>
      <c r="AA690" s="39" t="n">
        <v>8</v>
      </c>
      <c r="AB690" s="39" t="n">
        <v>8</v>
      </c>
      <c r="AC690" s="39" t="n">
        <v>8</v>
      </c>
      <c r="AD690" s="39" t="n">
        <v>0</v>
      </c>
      <c r="AE690" s="39" t="n">
        <v>0</v>
      </c>
      <c r="AF690" s="39" t="n">
        <v>8</v>
      </c>
      <c r="AG690" s="39" t="n">
        <v>8</v>
      </c>
      <c r="AH690" s="39" t="n">
        <v>8</v>
      </c>
      <c r="AI690" s="39" t="n">
        <v>8</v>
      </c>
      <c r="AJ690" s="39" t="n">
        <v>8</v>
      </c>
      <c r="AK690" s="39" t="n">
        <v>0</v>
      </c>
      <c r="AL690" s="39" t="n">
        <v>0</v>
      </c>
      <c r="AM690" s="39">
        <f>COUNT(IF(SUM(M686,M689,M687,M688)&gt;0,1,"FALSE"),IF(SUM(N686,N689,N687,N688)&gt;0,1,"FALSE"),IF(SUM(O689,O686,O688,O687)&gt;0,1,"FALSE"),IF(SUM(P686,P688,P689,P687)&gt;0,1,"FALSE"),IF(SUM(Q689,Q688,Q686,Q687)&gt;0,1,"FALSE"),IF(SUM(R686,R689,R688,R687)&gt;0,1,"FALSE"),IF(SUM(S686,S688,S687,S689)&gt;0,1,"FALSE"),IF(SUM(T689,T687,T688,T686)&gt;0,1,"FALSE"),IF(SUM(U687,U686,U688,U689)&gt;0,1,"FALSE"),IF(SUM(V686,V688,V689,V687)&gt;0,1,"FALSE"),IF(SUM(W688,W689,W686,W687)&gt;0,1,"FALSE"),IF(SUM(X687,X686,X688,X689)&gt;0,1,"FALSE"),IF(SUM(Y688,Y687,Y689,Y686)&gt;0,1,"FALSE"),IF(SUM(Z686,Z687,Z688,Z689)&gt;0,1,"FALSE"),IF(SUM(AA689,AA688,AA686,AA687)&gt;0,1,"FALSE"),IF(SUM(AB688,AB687,AB686,AB689)&gt;0,1,"FALSE"),IF(SUM(AC689,AC686,AC688,AC687)&gt;0,1,"FALSE"),IF(SUM(AD687,AD686,AD688,AD689)&gt;0,1,"FALSE"),IF(SUM(AE688,AE687,AE686,AE689)&gt;0,1,"FALSE"),IF(SUM(AF687,AF686,AF688,AF689)&gt;0,1,"FALSE"),IF(SUM(AG689,AG688,AG686,AG687)&gt;0,1,"FALSE"),IF(SUM(AH688,AH687,AH686,AH689)&gt;0,1,"FALSE"),IF(SUM(AI689,AI686,AI687,AI688)&gt;0,1,"FALSE"),IF(SUM(AJ688,AJ686,AJ689,AJ687)&gt;0,1,"FALSE"),IF(SUM(AK686,AK689,AK687,AK688)&gt;0,1,"FALSE"),IF(SUM(AL688,AL687,AL686,AL689)&gt;0,1,"FALSE"))</f>
        <v/>
      </c>
      <c r="AN690" s="39" t="n"/>
      <c r="AO690" s="39">
        <f>MAX(AO686:AO689)</f>
        <v/>
      </c>
      <c r="AP690" s="39">
        <f>MAX(AP686:AP689)</f>
        <v/>
      </c>
      <c r="AQ690" s="39">
        <f>MAX(AQ686:AQ689)</f>
        <v/>
      </c>
      <c r="AR690" s="39">
        <f>MAX(AR686:AR689)</f>
        <v/>
      </c>
      <c r="AS690" s="39">
        <f>SUM(AS686:AS689)</f>
        <v/>
      </c>
      <c r="AT690" s="39">
        <f>SUM(AT686:AT689)</f>
        <v/>
      </c>
      <c r="AU690" s="39">
        <f>SUM(AU686:AU689)</f>
        <v/>
      </c>
      <c r="AV690" s="39">
        <f>SUM(AV686:AV689)</f>
        <v/>
      </c>
      <c r="AW690" s="39">
        <f>SUM(AW686:AW689)</f>
        <v/>
      </c>
    </row>
    <row r="691" spans="1:49">
      <c r="A691" s="37" t="n">
        <v>685</v>
      </c>
      <c r="B691" s="37" t="s">
        <v>172</v>
      </c>
      <c r="C691" s="37" t="s">
        <v>167</v>
      </c>
      <c r="D691" s="37" t="s">
        <v>97</v>
      </c>
      <c r="E691" s="37" t="s">
        <v>43</v>
      </c>
      <c r="F691" s="37" t="s">
        <v>32</v>
      </c>
      <c r="G691" s="37" t="n"/>
      <c r="H691" s="37" t="n"/>
      <c r="I691" s="37" t="n"/>
      <c r="J691" s="37" t="n"/>
      <c r="K691" s="37" t="n"/>
      <c r="L691" s="37" t="n"/>
      <c r="M691" s="37" t="n">
        <v>7.31667</v>
      </c>
      <c r="N691" s="37" t="n">
        <v>7</v>
      </c>
      <c r="O691" s="37" t="s">
        <v>7</v>
      </c>
      <c r="P691" s="37" t="s">
        <v>7</v>
      </c>
      <c r="Q691" s="37" t="s">
        <v>7</v>
      </c>
      <c r="R691" s="37" t="n"/>
      <c r="S691" s="37" t="n"/>
      <c r="T691" s="37" t="n"/>
      <c r="U691" s="37" t="n"/>
      <c r="V691" s="37" t="n"/>
      <c r="W691" s="37" t="s">
        <v>7</v>
      </c>
      <c r="X691" s="37" t="s">
        <v>7</v>
      </c>
      <c r="Y691" s="37" t="n"/>
      <c r="Z691" s="37" t="n"/>
      <c r="AA691" s="37" t="n"/>
      <c r="AB691" s="37" t="n">
        <v>6.23333</v>
      </c>
      <c r="AC691" s="37" t="n">
        <v>8</v>
      </c>
      <c r="AD691" s="37" t="s">
        <v>7</v>
      </c>
      <c r="AE691" s="37" t="s">
        <v>7</v>
      </c>
      <c r="AF691" s="37" t="n">
        <v>8</v>
      </c>
      <c r="AG691" s="37" t="n">
        <v>8</v>
      </c>
      <c r="AH691" s="37" t="n"/>
      <c r="AI691" s="37" t="n">
        <v>3.91667</v>
      </c>
      <c r="AJ691" s="37" t="n">
        <v>8</v>
      </c>
      <c r="AK691" s="37" t="s">
        <v>7</v>
      </c>
      <c r="AL691" s="37" t="s">
        <v>7</v>
      </c>
      <c r="AM691" s="38">
        <f>COUNT(H691:AL691)</f>
        <v/>
      </c>
      <c r="AN691" s="37" t="n"/>
      <c r="AO691" s="38">
        <f>COUNTIF(H691:AL691,"О")</f>
        <v/>
      </c>
      <c r="AP691" s="38">
        <f>COUNTIF(H691:AL691,"От")</f>
        <v/>
      </c>
      <c r="AQ691" s="38">
        <f>COUNTIF(H691:AL691,"Б")</f>
        <v/>
      </c>
      <c r="AR691" s="38">
        <f>COUNTIF(H691:AL691,"Н")</f>
        <v/>
      </c>
      <c r="AS691" s="37" t="n"/>
      <c r="AT691" s="38">
        <f>SUM(H691:AL691)</f>
        <v/>
      </c>
      <c r="AU691" s="37" t="n"/>
      <c r="AV691" s="38">
        <f>SUM(I691,J691,O691,P691,Q691,W691,X691,AD691,AE691,AK691,AL691)</f>
        <v/>
      </c>
      <c r="AW691" s="37" t="n"/>
    </row>
    <row r="692" spans="1:49" ht="15.75" customHeight="1" s="55">
      <c r="A692" s="37" t="n">
        <v>686</v>
      </c>
      <c r="B692" s="37" t="s">
        <v>172</v>
      </c>
      <c r="C692" s="37" t="s">
        <v>167</v>
      </c>
      <c r="D692" s="37" t="s">
        <v>97</v>
      </c>
      <c r="E692" s="37" t="s">
        <v>168</v>
      </c>
      <c r="F692" s="37" t="s">
        <v>32</v>
      </c>
      <c r="G692" s="37" t="n"/>
      <c r="H692" s="37" t="n"/>
      <c r="I692" s="37" t="n"/>
      <c r="J692" s="37" t="n"/>
      <c r="K692" s="37" t="n"/>
      <c r="L692" s="37" t="n"/>
      <c r="M692" s="40" t="n">
        <v>0.68333</v>
      </c>
      <c r="N692" s="37" t="n"/>
      <c r="O692" s="37" t="n"/>
      <c r="P692" s="37" t="n"/>
      <c r="Q692" s="37" t="n"/>
      <c r="R692" s="40" t="n">
        <v>6.01862</v>
      </c>
      <c r="S692" s="40" t="n">
        <v>8</v>
      </c>
      <c r="T692" s="40" t="n">
        <v>6.01113</v>
      </c>
      <c r="U692" s="40" t="n">
        <v>7.73284</v>
      </c>
      <c r="V692" s="40" t="n">
        <v>8</v>
      </c>
      <c r="W692" s="37" t="n"/>
      <c r="X692" s="37" t="n"/>
      <c r="Y692" s="40" t="n">
        <v>8</v>
      </c>
      <c r="Z692" s="40" t="n">
        <v>8</v>
      </c>
      <c r="AA692" s="40" t="n">
        <v>8</v>
      </c>
      <c r="AB692" s="40" t="n">
        <v>1.76667</v>
      </c>
      <c r="AC692" s="37" t="n"/>
      <c r="AD692" s="37" t="n"/>
      <c r="AE692" s="37" t="n"/>
      <c r="AF692" s="37" t="n"/>
      <c r="AG692" s="37" t="n"/>
      <c r="AH692" s="40" t="n">
        <v>8</v>
      </c>
      <c r="AI692" s="40" t="n">
        <v>2.05</v>
      </c>
      <c r="AJ692" s="37" t="n"/>
      <c r="AK692" s="37" t="n"/>
      <c r="AL692" s="37" t="n"/>
      <c r="AM692" s="38">
        <f>COUNT(H692:AL692)</f>
        <v/>
      </c>
      <c r="AN692" s="37" t="n"/>
      <c r="AO692" s="37" t="n"/>
      <c r="AP692" s="37" t="n"/>
      <c r="AQ692" s="37" t="n"/>
      <c r="AR692" s="37" t="n"/>
      <c r="AS692" s="37" t="n"/>
      <c r="AT692" s="38">
        <f>SUM(H692:AL692)</f>
        <v/>
      </c>
      <c r="AU692" s="37" t="n"/>
      <c r="AV692" s="38">
        <f>SUM(I692,J692,O692,P692,Q692,W692,X692,AD692,AE692,AK692,AL692)</f>
        <v/>
      </c>
      <c r="AW692" s="37" t="n"/>
    </row>
    <row r="693" spans="1:49" ht="15.75" customHeight="1" s="55">
      <c r="A693" s="37" t="n">
        <v>687</v>
      </c>
      <c r="B693" s="37" t="s">
        <v>172</v>
      </c>
      <c r="C693" s="37" t="s">
        <v>167</v>
      </c>
      <c r="D693" s="37" t="s">
        <v>97</v>
      </c>
      <c r="E693" s="37" t="s">
        <v>169</v>
      </c>
      <c r="F693" s="37" t="s">
        <v>32</v>
      </c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40" t="n">
        <v>1.98138</v>
      </c>
      <c r="S693" s="37" t="n"/>
      <c r="T693" s="40" t="n">
        <v>1.98887</v>
      </c>
      <c r="U693" s="40" t="n">
        <v>0.26716</v>
      </c>
      <c r="V693" s="37" t="n"/>
      <c r="W693" s="37" t="n"/>
      <c r="X693" s="37" t="n"/>
      <c r="Y693" s="37" t="n"/>
      <c r="Z693" s="37" t="n"/>
      <c r="AA693" s="37" t="n"/>
      <c r="AB693" s="37" t="n"/>
      <c r="AC693" s="37" t="n"/>
      <c r="AD693" s="37" t="n"/>
      <c r="AE693" s="37" t="n"/>
      <c r="AF693" s="37" t="n"/>
      <c r="AG693" s="37" t="n"/>
      <c r="AH693" s="37" t="n"/>
      <c r="AI693" s="40" t="n">
        <v>2.03333</v>
      </c>
      <c r="AJ693" s="37" t="n"/>
      <c r="AK693" s="37" t="n"/>
      <c r="AL693" s="37" t="n"/>
      <c r="AM693" s="38">
        <f>COUNT(H693:AL693)</f>
        <v/>
      </c>
      <c r="AN693" s="37" t="n"/>
      <c r="AO693" s="37" t="n"/>
      <c r="AP693" s="37" t="n"/>
      <c r="AQ693" s="37" t="n"/>
      <c r="AR693" s="37" t="n"/>
      <c r="AS693" s="37" t="n"/>
      <c r="AT693" s="38">
        <f>SUM(H693:AL693)</f>
        <v/>
      </c>
      <c r="AU693" s="37" t="n"/>
      <c r="AV693" s="38">
        <f>SUM(I693,J693,O693,P693,Q693,W693,X693,AD693,AE693,AK693,AL693)</f>
        <v/>
      </c>
      <c r="AW693" s="37" t="n"/>
    </row>
    <row r="694" spans="1:49">
      <c r="A694" s="37" t="n">
        <v>688</v>
      </c>
      <c r="B694" s="37" t="s">
        <v>172</v>
      </c>
      <c r="C694" s="37" t="s">
        <v>167</v>
      </c>
      <c r="D694" s="37" t="s">
        <v>97</v>
      </c>
      <c r="E694" s="37" t="s">
        <v>170</v>
      </c>
      <c r="F694" s="37" t="s">
        <v>32</v>
      </c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  <c r="Z694" s="37" t="n"/>
      <c r="AA694" s="37" t="n"/>
      <c r="AB694" s="37" t="n"/>
      <c r="AC694" s="37" t="n"/>
      <c r="AD694" s="37" t="n"/>
      <c r="AE694" s="37" t="n"/>
      <c r="AF694" s="37" t="n"/>
      <c r="AG694" s="37" t="n"/>
      <c r="AH694" s="37" t="n"/>
      <c r="AI694" s="37" t="n"/>
      <c r="AJ694" s="37" t="n"/>
      <c r="AK694" s="37" t="n"/>
      <c r="AL694" s="37" t="n"/>
      <c r="AM694" s="38">
        <f>COUNT(H694:AL694)</f>
        <v/>
      </c>
      <c r="AN694" s="37" t="n"/>
      <c r="AO694" s="37" t="n"/>
      <c r="AP694" s="37" t="n"/>
      <c r="AQ694" s="37" t="n"/>
      <c r="AR694" s="37" t="n"/>
      <c r="AS694" s="37" t="n"/>
      <c r="AT694" s="38">
        <f>SUM(H694:AL694)</f>
        <v/>
      </c>
      <c r="AU694" s="37" t="n"/>
      <c r="AV694" s="38">
        <f>SUM(I694,J694,O694,P694,Q694,W694,X694,AD694,AE694,AK694,AL694)</f>
        <v/>
      </c>
      <c r="AW694" s="37" t="n"/>
    </row>
    <row r="695" spans="1:49">
      <c r="A695" s="39" t="n">
        <v>689</v>
      </c>
      <c r="B695" s="39" t="s">
        <v>172</v>
      </c>
      <c r="C695" s="39" t="s">
        <v>167</v>
      </c>
      <c r="D695" s="39" t="s">
        <v>97</v>
      </c>
      <c r="E695" s="39" t="s">
        <v>33</v>
      </c>
      <c r="F695" s="39" t="n"/>
      <c r="G695" s="39" t="n"/>
      <c r="H695" s="39" t="n"/>
      <c r="I695" s="39" t="n"/>
      <c r="J695" s="39" t="n"/>
      <c r="K695" s="39" t="n"/>
      <c r="L695" s="39" t="n"/>
      <c r="M695" s="39" t="n">
        <v>8</v>
      </c>
      <c r="N695" s="39" t="n">
        <v>7</v>
      </c>
      <c r="O695" s="39" t="n">
        <v>0</v>
      </c>
      <c r="P695" s="39" t="n">
        <v>0</v>
      </c>
      <c r="Q695" s="39" t="n">
        <v>0</v>
      </c>
      <c r="R695" s="39" t="n">
        <v>8</v>
      </c>
      <c r="S695" s="39" t="n">
        <v>8</v>
      </c>
      <c r="T695" s="39" t="n">
        <v>8</v>
      </c>
      <c r="U695" s="39" t="n">
        <v>8</v>
      </c>
      <c r="V695" s="39" t="n">
        <v>8</v>
      </c>
      <c r="W695" s="39" t="n">
        <v>0</v>
      </c>
      <c r="X695" s="39" t="n">
        <v>0</v>
      </c>
      <c r="Y695" s="39" t="n">
        <v>8</v>
      </c>
      <c r="Z695" s="39" t="n">
        <v>8</v>
      </c>
      <c r="AA695" s="39" t="n">
        <v>8</v>
      </c>
      <c r="AB695" s="39" t="n">
        <v>8</v>
      </c>
      <c r="AC695" s="39" t="n">
        <v>8</v>
      </c>
      <c r="AD695" s="39" t="n">
        <v>0</v>
      </c>
      <c r="AE695" s="39" t="n">
        <v>0</v>
      </c>
      <c r="AF695" s="39" t="n">
        <v>8</v>
      </c>
      <c r="AG695" s="39" t="n">
        <v>8</v>
      </c>
      <c r="AH695" s="39" t="n">
        <v>8</v>
      </c>
      <c r="AI695" s="39" t="n">
        <v>8</v>
      </c>
      <c r="AJ695" s="39" t="n">
        <v>8</v>
      </c>
      <c r="AK695" s="39" t="n">
        <v>0</v>
      </c>
      <c r="AL695" s="39" t="n">
        <v>0</v>
      </c>
      <c r="AM695" s="39">
        <f>COUNT(IF(SUM(M692,M691,M693,M694)&gt;0,1,"FALSE"),IF(SUM(N692,N691,N693,N694)&gt;0,1,"FALSE"),IF(SUM(O691,O692,O694,O693)&gt;0,1,"FALSE"),IF(SUM(P692,P694,P691,P693)&gt;0,1,"FALSE"),IF(SUM(Q692,Q694,Q693,Q691)&gt;0,1,"FALSE"),IF(SUM(R693,R694,R692,R691)&gt;0,1,"FALSE"),IF(SUM(S693,S691,S694,S692)&gt;0,1,"FALSE"),IF(SUM(T693,T692,T694,T691)&gt;0,1,"FALSE"),IF(SUM(U694,U692,U691,U693)&gt;0,1,"FALSE"),IF(SUM(V692,V693,V694,V691)&gt;0,1,"FALSE"),IF(SUM(W693,W691,W694,W692)&gt;0,1,"FALSE"),IF(SUM(X694,X691,X692,X693)&gt;0,1,"FALSE"),IF(SUM(Y694,Y693,Y692,Y691)&gt;0,1,"FALSE"),IF(SUM(Z692,Z694,Z691,Z693)&gt;0,1,"FALSE"),IF(SUM(AA692,AA694,AA691,AA693)&gt;0,1,"FALSE"),IF(SUM(AB691,AB692,AB693,AB694)&gt;0,1,"FALSE"),IF(SUM(AC691,AC692,AC693,AC694)&gt;0,1,"FALSE"),IF(SUM(AD691,AD693,AD694,AD692)&gt;0,1,"FALSE"),IF(SUM(AE691,AE693,AE694,AE692)&gt;0,1,"FALSE"),IF(SUM(AF694,AF691,AF692,AF693)&gt;0,1,"FALSE"),IF(SUM(AG694,AG691,AG692,AG693)&gt;0,1,"FALSE"),IF(SUM(AH693,AH691,AH694,AH692)&gt;0,1,"FALSE"),IF(SUM(AI693,AI691,AI692,AI694)&gt;0,1,"FALSE"),IF(SUM(AJ694,AJ693,AJ692,AJ691)&gt;0,1,"FALSE"),IF(SUM(AK691,AK693,AK694,AK692)&gt;0,1,"FALSE"),IF(SUM(AL691,AL693,AL694,AL692)&gt;0,1,"FALSE"))</f>
        <v/>
      </c>
      <c r="AN695" s="39" t="n"/>
      <c r="AO695" s="39">
        <f>MAX(AO691:AO694)</f>
        <v/>
      </c>
      <c r="AP695" s="39">
        <f>MAX(AP691:AP694)</f>
        <v/>
      </c>
      <c r="AQ695" s="39">
        <f>MAX(AQ691:AQ694)</f>
        <v/>
      </c>
      <c r="AR695" s="39">
        <f>MAX(AR691:AR694)</f>
        <v/>
      </c>
      <c r="AS695" s="39">
        <f>SUM(AS691:AS694)</f>
        <v/>
      </c>
      <c r="AT695" s="39">
        <f>SUM(AT691:AT694)</f>
        <v/>
      </c>
      <c r="AU695" s="39">
        <f>SUM(AU691:AU694)</f>
        <v/>
      </c>
      <c r="AV695" s="39">
        <f>SUM(AV691:AV694)</f>
        <v/>
      </c>
      <c r="AW695" s="39">
        <f>SUM(AW691:AW694)</f>
        <v/>
      </c>
    </row>
    <row r="696" spans="1:49">
      <c r="A696" s="37" t="n">
        <v>690</v>
      </c>
      <c r="B696" s="37" t="s">
        <v>181</v>
      </c>
      <c r="C696" s="37" t="s">
        <v>175</v>
      </c>
      <c r="D696" s="37" t="s">
        <v>97</v>
      </c>
      <c r="E696" s="37" t="s">
        <v>43</v>
      </c>
      <c r="F696" s="37" t="s">
        <v>32</v>
      </c>
      <c r="G696" s="37" t="n"/>
      <c r="H696" s="37" t="n"/>
      <c r="I696" s="37" t="n"/>
      <c r="J696" s="37" t="n"/>
      <c r="K696" s="37" t="n"/>
      <c r="L696" s="37" t="n"/>
      <c r="M696" s="37" t="n">
        <v>8</v>
      </c>
      <c r="N696" s="37" t="n">
        <v>7</v>
      </c>
      <c r="O696" s="37" t="s">
        <v>7</v>
      </c>
      <c r="P696" s="37" t="s">
        <v>7</v>
      </c>
      <c r="Q696" s="37" t="s">
        <v>7</v>
      </c>
      <c r="R696" s="37" t="n">
        <v>4.1</v>
      </c>
      <c r="S696" s="37" t="n"/>
      <c r="T696" s="37" t="n">
        <v>8</v>
      </c>
      <c r="U696" s="37" t="n">
        <v>5.36667</v>
      </c>
      <c r="V696" s="37" t="n">
        <v>8</v>
      </c>
      <c r="W696" s="37" t="s">
        <v>7</v>
      </c>
      <c r="X696" s="37" t="s">
        <v>7</v>
      </c>
      <c r="Y696" s="37" t="n">
        <v>8</v>
      </c>
      <c r="Z696" s="37" t="n">
        <v>7.91667</v>
      </c>
      <c r="AA696" s="37" t="n">
        <v>8</v>
      </c>
      <c r="AB696" s="37" t="n">
        <v>8</v>
      </c>
      <c r="AC696" s="37" t="n">
        <v>7.45</v>
      </c>
      <c r="AD696" s="37" t="s">
        <v>7</v>
      </c>
      <c r="AE696" s="37" t="s">
        <v>7</v>
      </c>
      <c r="AF696" s="37" t="n"/>
      <c r="AG696" s="37" t="n"/>
      <c r="AH696" s="37" t="n"/>
      <c r="AI696" s="37" t="n"/>
      <c r="AJ696" s="37" t="n"/>
      <c r="AK696" s="37" t="s">
        <v>7</v>
      </c>
      <c r="AL696" s="37" t="s">
        <v>7</v>
      </c>
      <c r="AM696" s="38">
        <f>COUNT(H696:AL696)</f>
        <v/>
      </c>
      <c r="AN696" s="37" t="n"/>
      <c r="AO696" s="38">
        <f>COUNTIF(H696:AL696,"О")</f>
        <v/>
      </c>
      <c r="AP696" s="38">
        <f>COUNTIF(H696:AL696,"От")</f>
        <v/>
      </c>
      <c r="AQ696" s="38">
        <f>COUNTIF(H696:AL696,"Б")</f>
        <v/>
      </c>
      <c r="AR696" s="38">
        <f>COUNTIF(H696:AL696,"Н")</f>
        <v/>
      </c>
      <c r="AS696" s="37" t="n"/>
      <c r="AT696" s="38">
        <f>SUM(H696:AL696)</f>
        <v/>
      </c>
      <c r="AU696" s="37" t="n"/>
      <c r="AV696" s="38">
        <f>SUM(I696,J696,O696,P696,Q696,W696,X696,AD696,AE696,AK696,AL696)</f>
        <v/>
      </c>
      <c r="AW696" s="37" t="n"/>
    </row>
    <row r="697" spans="1:49">
      <c r="A697" s="37" t="n">
        <v>691</v>
      </c>
      <c r="B697" s="37" t="s">
        <v>181</v>
      </c>
      <c r="C697" s="37" t="s">
        <v>175</v>
      </c>
      <c r="D697" s="37" t="s">
        <v>97</v>
      </c>
      <c r="E697" s="37" t="s">
        <v>177</v>
      </c>
      <c r="F697" s="37" t="s">
        <v>32</v>
      </c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  <c r="Z697" s="37" t="n"/>
      <c r="AA697" s="37" t="n"/>
      <c r="AB697" s="37" t="n"/>
      <c r="AC697" s="37" t="n"/>
      <c r="AD697" s="37" t="n"/>
      <c r="AE697" s="37" t="n"/>
      <c r="AF697" s="37" t="n"/>
      <c r="AG697" s="37" t="n"/>
      <c r="AH697" s="37" t="n"/>
      <c r="AI697" s="37" t="n"/>
      <c r="AJ697" s="37" t="n"/>
      <c r="AK697" s="37" t="n"/>
      <c r="AL697" s="37" t="n"/>
      <c r="AM697" s="38">
        <f>COUNT(H697:AL697)</f>
        <v/>
      </c>
      <c r="AN697" s="37" t="n"/>
      <c r="AO697" s="37" t="n"/>
      <c r="AP697" s="37" t="n"/>
      <c r="AQ697" s="37" t="n"/>
      <c r="AR697" s="37" t="n"/>
      <c r="AS697" s="37" t="n"/>
      <c r="AT697" s="38">
        <f>SUM(H697:AL697)</f>
        <v/>
      </c>
      <c r="AU697" s="37" t="n"/>
      <c r="AV697" s="38">
        <f>SUM(I697,J697,O697,P697,Q697,W697,X697,AD697,AE697,AK697,AL697)</f>
        <v/>
      </c>
      <c r="AW697" s="37" t="n"/>
    </row>
    <row r="698" spans="1:49" ht="15.75" customHeight="1" s="55">
      <c r="A698" s="37" t="n">
        <v>692</v>
      </c>
      <c r="B698" s="37" t="s">
        <v>181</v>
      </c>
      <c r="C698" s="37" t="s">
        <v>175</v>
      </c>
      <c r="D698" s="37" t="s">
        <v>97</v>
      </c>
      <c r="E698" s="37" t="s">
        <v>105</v>
      </c>
      <c r="F698" s="37" t="s">
        <v>32</v>
      </c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40" t="n">
        <v>3.9</v>
      </c>
      <c r="S698" s="40" t="n">
        <v>8</v>
      </c>
      <c r="T698" s="37" t="n"/>
      <c r="U698" s="40" t="n">
        <v>2.63333</v>
      </c>
      <c r="V698" s="37" t="n"/>
      <c r="W698" s="37" t="n"/>
      <c r="X698" s="37" t="n"/>
      <c r="Y698" s="37" t="n"/>
      <c r="Z698" s="37" t="n"/>
      <c r="AA698" s="28" t="n">
        <v>4</v>
      </c>
      <c r="AB698" s="37" t="n"/>
      <c r="AC698" s="40" t="n">
        <v>3.55</v>
      </c>
      <c r="AD698" s="28" t="n">
        <v>10</v>
      </c>
      <c r="AE698" s="37" t="n"/>
      <c r="AF698" s="37" t="n"/>
      <c r="AG698" s="37" t="n"/>
      <c r="AH698" s="37" t="n"/>
      <c r="AI698" s="37" t="n"/>
      <c r="AJ698" s="37" t="n"/>
      <c r="AK698" s="37" t="n"/>
      <c r="AL698" s="37" t="n"/>
      <c r="AM698" s="38">
        <f>COUNT(H698:AL698)</f>
        <v/>
      </c>
      <c r="AN698" s="37" t="n"/>
      <c r="AO698" s="37" t="n"/>
      <c r="AP698" s="37" t="n"/>
      <c r="AQ698" s="37" t="n"/>
      <c r="AR698" s="37" t="n"/>
      <c r="AS698" s="37" t="n"/>
      <c r="AT698" s="38">
        <f>SUM(H698:AL698)</f>
        <v/>
      </c>
      <c r="AU698" s="37" t="n"/>
      <c r="AV698" s="38">
        <f>SUM(I698,J698,O698,P698,Q698,W698,X698,AD698,AE698,AK698,AL698)</f>
        <v/>
      </c>
      <c r="AW698" s="37" t="n"/>
    </row>
    <row r="699" spans="1:49" ht="15.75" customHeight="1" s="55">
      <c r="A699" s="37" t="n">
        <v>693</v>
      </c>
      <c r="B699" s="37" t="s">
        <v>181</v>
      </c>
      <c r="C699" s="37" t="s">
        <v>175</v>
      </c>
      <c r="D699" s="37" t="s">
        <v>97</v>
      </c>
      <c r="E699" s="37" t="s">
        <v>65</v>
      </c>
      <c r="F699" s="37" t="s">
        <v>32</v>
      </c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  <c r="Z699" s="40" t="n">
        <v>0.08333</v>
      </c>
      <c r="AA699" s="37" t="n"/>
      <c r="AB699" s="37" t="n"/>
      <c r="AC699" s="37" t="n"/>
      <c r="AD699" s="37" t="n"/>
      <c r="AE699" s="37" t="n"/>
      <c r="AF699" s="37" t="n"/>
      <c r="AG699" s="37" t="n"/>
      <c r="AH699" s="37" t="n"/>
      <c r="AI699" s="37" t="n"/>
      <c r="AJ699" s="37" t="n"/>
      <c r="AK699" s="37" t="n"/>
      <c r="AL699" s="37" t="n"/>
      <c r="AM699" s="38">
        <f>COUNT(H699:AL699)</f>
        <v/>
      </c>
      <c r="AN699" s="37" t="n"/>
      <c r="AO699" s="37" t="n"/>
      <c r="AP699" s="37" t="n"/>
      <c r="AQ699" s="37" t="n"/>
      <c r="AR699" s="37" t="n"/>
      <c r="AS699" s="37" t="n"/>
      <c r="AT699" s="38">
        <f>SUM(H699:AL699)</f>
        <v/>
      </c>
      <c r="AU699" s="37" t="n"/>
      <c r="AV699" s="38">
        <f>SUM(I699,J699,O699,P699,Q699,W699,X699,AD699,AE699,AK699,AL699)</f>
        <v/>
      </c>
      <c r="AW699" s="37" t="n"/>
    </row>
    <row r="700" spans="1:49" ht="15.75" customHeight="1" s="55">
      <c r="A700" s="37" t="n">
        <v>694</v>
      </c>
      <c r="B700" s="37" t="s">
        <v>181</v>
      </c>
      <c r="C700" s="37" t="s">
        <v>175</v>
      </c>
      <c r="D700" s="37" t="s">
        <v>97</v>
      </c>
      <c r="E700" s="37" t="s">
        <v>177</v>
      </c>
      <c r="F700" s="37" t="s">
        <v>32</v>
      </c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  <c r="Z700" s="37" t="n"/>
      <c r="AA700" s="37" t="n"/>
      <c r="AB700" s="37" t="n"/>
      <c r="AC700" s="37" t="n"/>
      <c r="AD700" s="37" t="n"/>
      <c r="AE700" s="37" t="n"/>
      <c r="AF700" s="37" t="n"/>
      <c r="AG700" s="37" t="n"/>
      <c r="AH700" s="40" t="n">
        <v>4</v>
      </c>
      <c r="AI700" s="37" t="n"/>
      <c r="AJ700" s="37" t="n"/>
      <c r="AK700" s="37" t="n"/>
      <c r="AL700" s="37" t="n"/>
      <c r="AM700" s="38">
        <f>COUNT(H700:AL700)</f>
        <v/>
      </c>
      <c r="AN700" s="37" t="n"/>
      <c r="AO700" s="37" t="n"/>
      <c r="AP700" s="37" t="n"/>
      <c r="AQ700" s="37" t="n"/>
      <c r="AR700" s="37" t="n"/>
      <c r="AS700" s="37" t="n"/>
      <c r="AT700" s="38">
        <f>SUM(H700:AL700)</f>
        <v/>
      </c>
      <c r="AU700" s="37" t="n"/>
      <c r="AV700" s="38">
        <f>SUM(I700,J700,O700,P700,Q700,W700,X700,AD700,AE700,AK700,AL700)</f>
        <v/>
      </c>
      <c r="AW700" s="37" t="n"/>
    </row>
    <row r="701" spans="1:49" ht="15.75" customHeight="1" s="55">
      <c r="A701" s="37" t="n">
        <v>695</v>
      </c>
      <c r="B701" s="37" t="s">
        <v>181</v>
      </c>
      <c r="C701" s="37" t="s">
        <v>175</v>
      </c>
      <c r="D701" s="37" t="s">
        <v>97</v>
      </c>
      <c r="E701" s="37" t="s">
        <v>105</v>
      </c>
      <c r="F701" s="37" t="s">
        <v>32</v>
      </c>
      <c r="G701" s="37" t="s">
        <v>49</v>
      </c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  <c r="Z701" s="37" t="n"/>
      <c r="AA701" s="37" t="n"/>
      <c r="AB701" s="37" t="n"/>
      <c r="AC701" s="37" t="n"/>
      <c r="AD701" s="37" t="n"/>
      <c r="AE701" s="37" t="n"/>
      <c r="AF701" s="40" t="n">
        <v>8</v>
      </c>
      <c r="AG701" s="40" t="n">
        <v>8</v>
      </c>
      <c r="AH701" s="40" t="n">
        <v>8</v>
      </c>
      <c r="AI701" s="40" t="n">
        <v>8</v>
      </c>
      <c r="AJ701" s="40" t="n">
        <v>8</v>
      </c>
      <c r="AK701" s="37" t="n"/>
      <c r="AL701" s="37" t="n"/>
      <c r="AM701" s="38">
        <f>SUM(H701:AL701)/8</f>
        <v/>
      </c>
      <c r="AN701" s="37" t="n"/>
      <c r="AO701" s="37" t="n"/>
      <c r="AP701" s="37" t="n"/>
      <c r="AQ701" s="37" t="n"/>
      <c r="AR701" s="37" t="n"/>
      <c r="AS701" s="38">
        <f>COUNTIF(H701:AL701,"В")+SUM(H701:AL701)/8</f>
        <v/>
      </c>
      <c r="AT701" s="38">
        <f>SUM(H701:AL701)</f>
        <v/>
      </c>
      <c r="AU701" s="37" t="n"/>
      <c r="AV701" s="37" t="n"/>
      <c r="AW701" s="37" t="n"/>
    </row>
    <row r="702" spans="1:49">
      <c r="A702" s="39" t="n">
        <v>696</v>
      </c>
      <c r="B702" s="39" t="s">
        <v>181</v>
      </c>
      <c r="C702" s="39" t="s">
        <v>175</v>
      </c>
      <c r="D702" s="39" t="s">
        <v>97</v>
      </c>
      <c r="E702" s="39" t="s">
        <v>33</v>
      </c>
      <c r="F702" s="39" t="n"/>
      <c r="G702" s="39" t="n"/>
      <c r="H702" s="39" t="n"/>
      <c r="I702" s="39" t="n"/>
      <c r="J702" s="39" t="n"/>
      <c r="K702" s="39" t="n"/>
      <c r="L702" s="39" t="n"/>
      <c r="M702" s="39" t="n">
        <v>8</v>
      </c>
      <c r="N702" s="39" t="n">
        <v>7</v>
      </c>
      <c r="O702" s="39" t="n">
        <v>0</v>
      </c>
      <c r="P702" s="39" t="n">
        <v>0</v>
      </c>
      <c r="Q702" s="39" t="n">
        <v>0</v>
      </c>
      <c r="R702" s="39" t="n">
        <v>8</v>
      </c>
      <c r="S702" s="39" t="n">
        <v>8</v>
      </c>
      <c r="T702" s="39" t="n">
        <v>8</v>
      </c>
      <c r="U702" s="39" t="n">
        <v>8</v>
      </c>
      <c r="V702" s="39" t="n">
        <v>8</v>
      </c>
      <c r="W702" s="39" t="n">
        <v>0</v>
      </c>
      <c r="X702" s="39" t="n">
        <v>0</v>
      </c>
      <c r="Y702" s="39" t="n">
        <v>8</v>
      </c>
      <c r="Z702" s="39" t="n">
        <v>8</v>
      </c>
      <c r="AA702" s="39" t="n">
        <v>8</v>
      </c>
      <c r="AB702" s="39" t="n">
        <v>8</v>
      </c>
      <c r="AC702" s="39" t="n">
        <v>8</v>
      </c>
      <c r="AD702" s="39" t="n">
        <v>0</v>
      </c>
      <c r="AE702" s="39" t="n">
        <v>0</v>
      </c>
      <c r="AF702" s="39" t="n">
        <v>8</v>
      </c>
      <c r="AG702" s="39" t="n">
        <v>8</v>
      </c>
      <c r="AH702" s="39" t="n">
        <v>12</v>
      </c>
      <c r="AI702" s="39" t="n">
        <v>8</v>
      </c>
      <c r="AJ702" s="39" t="n">
        <v>8</v>
      </c>
      <c r="AK702" s="39" t="n">
        <v>0</v>
      </c>
      <c r="AL702" s="39" t="n">
        <v>0</v>
      </c>
      <c r="AM702" s="39">
        <f>COUNT(IF(SUM(M697,M696,M698)&gt;0,1,"FALSE"),IF(SUM(N696,N698,N697)&gt;0,1,"FALSE"),IF(SUM(O697,O696,O698)&gt;0,1,"FALSE"),IF(SUM(P698,P696,P697)&gt;0,1,"FALSE"),IF(SUM(Q698,Q696,Q697)&gt;0,1,"FALSE"),IF(SUM(R697,R696,R698)&gt;0,1,"FALSE"),IF(SUM(S698,S697,S696)&gt;0,1,"FALSE"),IF(SUM(T698,T697,T696)&gt;0,1,"FALSE"),IF(SUM(U698,U697,U696)&gt;0,1,"FALSE"),IF(SUM(V698,V696,V697)&gt;0,1,"FALSE"),IF(SUM(W696,W697,W698)&gt;0,1,"FALSE"),IF(SUM(X698,X697,X696)&gt;0,1,"FALSE"),IF(SUM(Y696,Y697,Y698)&gt;0,1,"FALSE"),IF(SUM(Z697,Z696,Z699,Z698)&gt;0,1,"FALSE"),IF(SUM(AA696,AA698,AA697)&gt;0,1,"FALSE"),IF(SUM(AB698,AB697,AB696)&gt;0,1,"FALSE"),IF(SUM(AC696,AC698,AC697)&gt;0,1,"FALSE"),IF(SUM(AD697,AD698,AD696)&gt;0,1,"FALSE"),IF(SUM(AE698,AE696,AE697)&gt;0,1,"FALSE"),IF(SUM(AK698,AK697,AK696)&gt;0,1,"FALSE"),IF(SUM(AL696,AL698,AL697)&gt;0,1,"FALSE"),IF(SUM(AH700,AH701)&gt;0,1,"FALSE"),IF(SUM(AF701)&gt;0,1,"FALSE"),IF(SUM(AG701)&gt;0,1,"FALSE"),IF(SUM(AI701)&gt;0,1,"FALSE"),IF(SUM(AJ701)&gt;0,1,"FALSE"))</f>
        <v/>
      </c>
      <c r="AN702" s="39" t="n"/>
      <c r="AO702" s="39">
        <f>MAX(AO696:AO701)</f>
        <v/>
      </c>
      <c r="AP702" s="39">
        <f>MAX(AP696:AP701)</f>
        <v/>
      </c>
      <c r="AQ702" s="39">
        <f>MAX(AQ696:AQ701)</f>
        <v/>
      </c>
      <c r="AR702" s="39">
        <f>MAX(AR696:AR701)</f>
        <v/>
      </c>
      <c r="AS702" s="39">
        <f>SUM(AS696:AS701)</f>
        <v/>
      </c>
      <c r="AT702" s="39">
        <f>SUM(AT696:AT701)</f>
        <v/>
      </c>
      <c r="AU702" s="39">
        <f>SUM(AU696:AU701)</f>
        <v/>
      </c>
      <c r="AV702" s="39">
        <f>SUM(AV696:AV701)</f>
        <v/>
      </c>
      <c r="AW702" s="39">
        <f>SUM(AW696:AW701)</f>
        <v/>
      </c>
    </row>
    <row r="703" spans="1:49">
      <c r="A703" s="37" t="n">
        <v>697</v>
      </c>
      <c r="B703" s="37" t="s">
        <v>174</v>
      </c>
      <c r="C703" s="37" t="s">
        <v>193</v>
      </c>
      <c r="D703" s="37" t="s">
        <v>204</v>
      </c>
      <c r="E703" s="37" t="s">
        <v>43</v>
      </c>
      <c r="F703" s="37" t="s">
        <v>32</v>
      </c>
      <c r="G703" s="37" t="n"/>
      <c r="H703" s="37" t="n"/>
      <c r="I703" s="37" t="n"/>
      <c r="J703" s="37" t="n"/>
      <c r="K703" s="37" t="n"/>
      <c r="L703" s="37" t="n"/>
      <c r="M703" s="37" t="n">
        <v>7.96667</v>
      </c>
      <c r="N703" s="37" t="n"/>
      <c r="O703" s="37" t="s">
        <v>7</v>
      </c>
      <c r="P703" s="37" t="s">
        <v>7</v>
      </c>
      <c r="Q703" s="37" t="s">
        <v>7</v>
      </c>
      <c r="R703" s="37" t="n">
        <v>4.15</v>
      </c>
      <c r="S703" s="37" t="n">
        <v>7.98333</v>
      </c>
      <c r="T703" s="37" t="n">
        <v>8</v>
      </c>
      <c r="U703" s="37" t="n">
        <v>8</v>
      </c>
      <c r="V703" s="37" t="n">
        <v>7.91667</v>
      </c>
      <c r="W703" s="37" t="s">
        <v>7</v>
      </c>
      <c r="X703" s="37" t="s">
        <v>7</v>
      </c>
      <c r="Y703" s="37" t="n">
        <v>8</v>
      </c>
      <c r="Z703" s="37" t="n">
        <v>2.76667</v>
      </c>
      <c r="AA703" s="37" t="n">
        <v>3.45</v>
      </c>
      <c r="AB703" s="37" t="n">
        <v>4.88333</v>
      </c>
      <c r="AC703" s="37" t="n">
        <v>7.98333</v>
      </c>
      <c r="AD703" s="37" t="s">
        <v>7</v>
      </c>
      <c r="AE703" s="37" t="s">
        <v>7</v>
      </c>
      <c r="AF703" s="37" t="n">
        <v>6.18333</v>
      </c>
      <c r="AG703" s="37" t="n">
        <v>3.46667</v>
      </c>
      <c r="AH703" s="37" t="n">
        <v>0.75</v>
      </c>
      <c r="AI703" s="37" t="n"/>
      <c r="AJ703" s="37" t="n">
        <v>8</v>
      </c>
      <c r="AK703" s="37" t="s">
        <v>7</v>
      </c>
      <c r="AL703" s="37" t="s">
        <v>7</v>
      </c>
      <c r="AM703" s="38">
        <f>COUNT(H703:AL703)</f>
        <v/>
      </c>
      <c r="AN703" s="37" t="n"/>
      <c r="AO703" s="38">
        <f>COUNTIF(H703:AL703,"О")</f>
        <v/>
      </c>
      <c r="AP703" s="38">
        <f>COUNTIF(H703:AL703,"От")</f>
        <v/>
      </c>
      <c r="AQ703" s="38">
        <f>COUNTIF(H703:AL703,"Б")</f>
        <v/>
      </c>
      <c r="AR703" s="38">
        <f>COUNTIF(H703:AL703,"Н")</f>
        <v/>
      </c>
      <c r="AS703" s="37" t="n"/>
      <c r="AT703" s="38">
        <f>SUM(H703:AL703)</f>
        <v/>
      </c>
      <c r="AU703" s="37" t="n"/>
      <c r="AV703" s="38">
        <f>SUM(I703,J703,O703,P703,Q703,W703,X703,AD703,AE703,AK703,AL703)</f>
        <v/>
      </c>
      <c r="AW703" s="37" t="n"/>
    </row>
    <row r="704" spans="1:49" ht="15.75" customHeight="1" s="55">
      <c r="A704" s="37" t="n">
        <v>698</v>
      </c>
      <c r="B704" s="37" t="s">
        <v>174</v>
      </c>
      <c r="C704" s="37" t="s">
        <v>193</v>
      </c>
      <c r="D704" s="37" t="s">
        <v>204</v>
      </c>
      <c r="E704" s="37" t="s">
        <v>105</v>
      </c>
      <c r="F704" s="37" t="s">
        <v>32</v>
      </c>
      <c r="G704" s="37" t="n"/>
      <c r="H704" s="37" t="n"/>
      <c r="I704" s="37" t="n"/>
      <c r="J704" s="37" t="n"/>
      <c r="K704" s="37" t="n"/>
      <c r="L704" s="37" t="n"/>
      <c r="M704" s="40" t="n">
        <v>0.03333</v>
      </c>
      <c r="N704" s="40" t="n">
        <v>11.5</v>
      </c>
      <c r="O704" s="37" t="n"/>
      <c r="P704" s="37" t="n"/>
      <c r="Q704" s="37" t="n"/>
      <c r="R704" s="40" t="n">
        <v>3.85</v>
      </c>
      <c r="S704" s="40" t="n">
        <v>0.01667</v>
      </c>
      <c r="T704" s="37" t="n"/>
      <c r="U704" s="37" t="n"/>
      <c r="V704" s="40" t="n">
        <v>0.08333</v>
      </c>
      <c r="W704" s="37" t="n"/>
      <c r="X704" s="37" t="n"/>
      <c r="Y704" s="37" t="n"/>
      <c r="Z704" s="40" t="n">
        <v>5.23333</v>
      </c>
      <c r="AA704" s="40" t="n">
        <v>8.550000000000001</v>
      </c>
      <c r="AB704" s="40" t="n"/>
      <c r="AC704" s="40" t="n">
        <v>0.01667</v>
      </c>
      <c r="AD704" s="37" t="n"/>
      <c r="AE704" s="37" t="n"/>
      <c r="AF704" s="40" t="n">
        <v>1.81667</v>
      </c>
      <c r="AG704" s="40" t="n">
        <v>4.53333</v>
      </c>
      <c r="AH704" s="40" t="n">
        <v>4.45</v>
      </c>
      <c r="AI704" s="37" t="n"/>
      <c r="AJ704" s="37" t="n"/>
      <c r="AK704" s="37" t="n"/>
      <c r="AL704" s="37" t="n"/>
      <c r="AM704" s="38">
        <f>COUNT(H704:AL704)</f>
        <v/>
      </c>
      <c r="AN704" s="37" t="n"/>
      <c r="AO704" s="37" t="n"/>
      <c r="AP704" s="37" t="n"/>
      <c r="AQ704" s="37" t="n"/>
      <c r="AR704" s="37" t="n"/>
      <c r="AS704" s="37" t="n"/>
      <c r="AT704" s="38">
        <f>SUM(H704:AL704)</f>
        <v/>
      </c>
      <c r="AU704" s="37" t="n"/>
      <c r="AV704" s="38">
        <f>SUM(I704,J704,O704,P704,Q704,W704,X704,AD704,AE704,AK704,AL704)</f>
        <v/>
      </c>
      <c r="AW704" s="37" t="n"/>
    </row>
    <row r="705" spans="1:49" ht="15.75" customHeight="1" s="55">
      <c r="A705" s="37" t="n">
        <v>699</v>
      </c>
      <c r="B705" s="37" t="s">
        <v>174</v>
      </c>
      <c r="C705" s="37" t="s">
        <v>193</v>
      </c>
      <c r="D705" s="37" t="s">
        <v>204</v>
      </c>
      <c r="E705" s="37" t="s">
        <v>177</v>
      </c>
      <c r="F705" s="37" t="s">
        <v>32</v>
      </c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  <c r="Z705" s="37" t="n"/>
      <c r="AA705" s="37" t="n"/>
      <c r="AB705" s="40" t="n">
        <v>3.11667</v>
      </c>
      <c r="AC705" s="37" t="n"/>
      <c r="AD705" s="37" t="n"/>
      <c r="AE705" s="37" t="n"/>
      <c r="AF705" s="37" t="n"/>
      <c r="AG705" s="37" t="n"/>
      <c r="AH705" s="40" t="n">
        <v>6.8</v>
      </c>
      <c r="AI705" s="40" t="n">
        <v>8</v>
      </c>
      <c r="AJ705" s="37" t="n"/>
      <c r="AK705" s="37" t="n"/>
      <c r="AL705" s="37" t="n"/>
      <c r="AM705" s="38">
        <f>COUNT(H705:AL705)</f>
        <v/>
      </c>
      <c r="AN705" s="37" t="n"/>
      <c r="AO705" s="37" t="n"/>
      <c r="AP705" s="37" t="n"/>
      <c r="AQ705" s="37" t="n"/>
      <c r="AR705" s="37" t="n"/>
      <c r="AS705" s="37" t="n"/>
      <c r="AT705" s="38">
        <f>SUM(H705:AL705)</f>
        <v/>
      </c>
      <c r="AU705" s="37" t="n"/>
      <c r="AV705" s="38">
        <f>SUM(I705,J705,O705,P705,Q705,W705,X705,AD705,AE705,AK705,AL705)</f>
        <v/>
      </c>
      <c r="AW705" s="37" t="n"/>
    </row>
    <row r="706" spans="1:49" ht="15.75" customHeight="1" s="55">
      <c r="A706" s="37" t="n">
        <v>700</v>
      </c>
      <c r="B706" s="37" t="s">
        <v>174</v>
      </c>
      <c r="C706" s="37" t="s">
        <v>193</v>
      </c>
      <c r="D706" s="37" t="s">
        <v>204</v>
      </c>
      <c r="E706" s="37" t="s">
        <v>105</v>
      </c>
      <c r="F706" s="37" t="s">
        <v>32</v>
      </c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  <c r="Z706" s="37" t="n"/>
      <c r="AA706" s="37" t="n"/>
      <c r="AB706" s="37" t="n"/>
      <c r="AC706" s="37" t="n"/>
      <c r="AD706" s="40" t="n">
        <v>12</v>
      </c>
      <c r="AE706" s="37" t="n"/>
      <c r="AF706" s="37" t="n"/>
      <c r="AG706" s="37" t="n"/>
      <c r="AH706" s="37" t="n"/>
      <c r="AI706" s="37" t="n"/>
      <c r="AJ706" s="37" t="n"/>
      <c r="AK706" s="37" t="n"/>
      <c r="AL706" s="37" t="n"/>
      <c r="AM706" s="38">
        <f>COUNT(H706:AL706)</f>
        <v/>
      </c>
      <c r="AN706" s="37" t="n"/>
      <c r="AO706" s="37" t="n"/>
      <c r="AP706" s="37" t="n"/>
      <c r="AQ706" s="37" t="n"/>
      <c r="AR706" s="37" t="n"/>
      <c r="AS706" s="37" t="n"/>
      <c r="AT706" s="38">
        <f>SUM(H706:AL706)</f>
        <v/>
      </c>
      <c r="AU706" s="37" t="n"/>
      <c r="AV706" s="38">
        <f>SUM(I706,J706,O706,P706,Q706,W706,X706,AD706,AE706,AK706,AL706)</f>
        <v/>
      </c>
      <c r="AW706" s="37" t="n"/>
    </row>
    <row r="707" spans="1:49" ht="15.75" customHeight="1" s="55">
      <c r="A707" s="37" t="n">
        <v>701</v>
      </c>
      <c r="B707" s="37" t="s">
        <v>174</v>
      </c>
      <c r="C707" s="37" t="s">
        <v>193</v>
      </c>
      <c r="D707" s="37" t="s">
        <v>204</v>
      </c>
      <c r="E707" s="37" t="s">
        <v>105</v>
      </c>
      <c r="F707" s="37" t="s">
        <v>48</v>
      </c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  <c r="Z707" s="37" t="n"/>
      <c r="AA707" s="40" t="n">
        <v>1</v>
      </c>
      <c r="AB707" s="37" t="n"/>
      <c r="AC707" s="37" t="n"/>
      <c r="AD707" s="37" t="n"/>
      <c r="AE707" s="37" t="n"/>
      <c r="AF707" s="37" t="n"/>
      <c r="AG707" s="37" t="n"/>
      <c r="AH707" s="37" t="n"/>
      <c r="AI707" s="37" t="n"/>
      <c r="AJ707" s="37" t="n"/>
      <c r="AK707" s="37" t="n"/>
      <c r="AL707" s="37" t="n"/>
      <c r="AM707" s="37" t="n"/>
      <c r="AN707" s="38">
        <f>COUNT(H707:AL707)</f>
        <v/>
      </c>
      <c r="AO707" s="37" t="n"/>
      <c r="AP707" s="37" t="n"/>
      <c r="AQ707" s="37" t="n"/>
      <c r="AR707" s="37" t="n"/>
      <c r="AS707" s="37" t="n"/>
      <c r="AT707" s="37" t="n"/>
      <c r="AU707" s="38">
        <f>SUM(H707:AL707)</f>
        <v/>
      </c>
      <c r="AV707" s="37" t="n"/>
      <c r="AW707" s="38">
        <f>SUM(I707,J707,O707,P707,Q707,W707,X707,AD707,AE707,AK707,AL707)</f>
        <v/>
      </c>
    </row>
    <row r="708" spans="1:49">
      <c r="A708" s="39" t="n">
        <v>702</v>
      </c>
      <c r="B708" s="39" t="s">
        <v>174</v>
      </c>
      <c r="C708" s="39" t="s">
        <v>193</v>
      </c>
      <c r="D708" s="39" t="s">
        <v>204</v>
      </c>
      <c r="E708" s="39" t="s">
        <v>33</v>
      </c>
      <c r="F708" s="39" t="n"/>
      <c r="G708" s="39" t="n"/>
      <c r="H708" s="39" t="n"/>
      <c r="I708" s="39" t="n"/>
      <c r="J708" s="39" t="n"/>
      <c r="K708" s="39" t="n"/>
      <c r="L708" s="39" t="n"/>
      <c r="M708" s="39" t="n">
        <v>8</v>
      </c>
      <c r="N708" s="39" t="n">
        <v>7</v>
      </c>
      <c r="O708" s="39" t="n">
        <v>0</v>
      </c>
      <c r="P708" s="39" t="n">
        <v>0</v>
      </c>
      <c r="Q708" s="39" t="n">
        <v>0</v>
      </c>
      <c r="R708" s="39" t="n">
        <v>8</v>
      </c>
      <c r="S708" s="39" t="n">
        <v>8</v>
      </c>
      <c r="T708" s="39" t="n">
        <v>8</v>
      </c>
      <c r="U708" s="39" t="n">
        <v>8</v>
      </c>
      <c r="V708" s="39" t="n">
        <v>8</v>
      </c>
      <c r="W708" s="39" t="n">
        <v>0</v>
      </c>
      <c r="X708" s="39" t="n">
        <v>0</v>
      </c>
      <c r="Y708" s="39" t="n">
        <v>8</v>
      </c>
      <c r="Z708" s="39" t="n">
        <v>8</v>
      </c>
      <c r="AA708" s="39" t="n">
        <v>9</v>
      </c>
      <c r="AB708" s="39" t="n">
        <v>8</v>
      </c>
      <c r="AC708" s="39" t="n">
        <v>8</v>
      </c>
      <c r="AD708" s="39" t="n">
        <v>12</v>
      </c>
      <c r="AE708" s="39" t="n">
        <v>0</v>
      </c>
      <c r="AF708" s="39" t="n">
        <v>8</v>
      </c>
      <c r="AG708" s="39" t="n">
        <v>8</v>
      </c>
      <c r="AH708" s="39" t="n">
        <v>11</v>
      </c>
      <c r="AI708" s="39" t="n">
        <v>8</v>
      </c>
      <c r="AJ708" s="39" t="n">
        <v>8</v>
      </c>
      <c r="AK708" s="39" t="n">
        <v>0</v>
      </c>
      <c r="AL708" s="39" t="n">
        <v>0</v>
      </c>
      <c r="AM708" s="39">
        <f>COUNT(IF(SUM(M703,M704)&gt;0,1,"FALSE"),IF(SUM(N703,N704)&gt;0,1,"FALSE"),IF(SUM(O703,O704)&gt;0,1,"FALSE"),IF(SUM(P704,P703)&gt;0,1,"FALSE"),IF(SUM(Q703,Q704)&gt;0,1,"FALSE"),IF(SUM(R703,R704)&gt;0,1,"FALSE"),IF(SUM(S704,S703)&gt;0,1,"FALSE"),IF(SUM(T703)&gt;0,1,"FALSE"),IF(SUM(U703)&gt;0,1,"FALSE"),IF(SUM(V703,V704)&gt;0,1,"FALSE"),IF(SUM(W703)&gt;0,1,"FALSE"),IF(SUM(X703)&gt;0,1,"FALSE"),IF(SUM(Y703)&gt;0,1,"FALSE"),IF(SUM(Z703,Z704)&gt;0,1,"FALSE"),IF(SUM(AA704,AA703)&gt;0,1,"FALSE"),IF(SUM(AB703,AB705,AB704)&gt;0,1,"FALSE"),IF(SUM(AC703,AC704)&gt;0,1,"FALSE"),IF(SUM(AD703,AD706)&gt;0,1,"FALSE"),IF(SUM(AE703)&gt;0,1,"FALSE"),IF(SUM(AF703,AF704)&gt;0,1,"FALSE"),IF(SUM(AG703,AG704)&gt;0,1,"FALSE"),IF(SUM(AH703,AH705,AH704)&gt;0,1,"FALSE"),IF(SUM(AI705,AI703)&gt;0,1,"FALSE"),IF(SUM(AJ703)&gt;0,1,"FALSE"),IF(SUM(AK703)&gt;0,1,"FALSE"),IF(SUM(AL703)&gt;0,1,"FALSE"))</f>
        <v/>
      </c>
      <c r="AN708" s="39">
        <f>COUNT(IF(SUM(AA707)&gt;0,1,"FALSE"))</f>
        <v/>
      </c>
      <c r="AO708" s="39">
        <f>MAX(AO703:AO707)</f>
        <v/>
      </c>
      <c r="AP708" s="39">
        <f>MAX(AP703:AP707)</f>
        <v/>
      </c>
      <c r="AQ708" s="39">
        <f>MAX(AQ703:AQ707)</f>
        <v/>
      </c>
      <c r="AR708" s="39">
        <f>MAX(AR703:AR707)</f>
        <v/>
      </c>
      <c r="AS708" s="39">
        <f>SUM(AS703:AS707)</f>
        <v/>
      </c>
      <c r="AT708" s="39">
        <f>SUM(AT703:AT707)</f>
        <v/>
      </c>
      <c r="AU708" s="39">
        <f>SUM(AU703:AU707)</f>
        <v/>
      </c>
      <c r="AV708" s="39">
        <f>SUM(AV703:AV707)</f>
        <v/>
      </c>
      <c r="AW708" s="39">
        <f>SUM(AW703:AW707)</f>
        <v/>
      </c>
    </row>
    <row r="709" spans="1:49" ht="15.75" customHeight="1" s="55">
      <c r="A709" s="37" t="n">
        <v>703</v>
      </c>
      <c r="B709" s="37" t="s">
        <v>202</v>
      </c>
      <c r="C709" s="37" t="s">
        <v>193</v>
      </c>
      <c r="D709" s="37" t="s">
        <v>204</v>
      </c>
      <c r="E709" s="37" t="s">
        <v>43</v>
      </c>
      <c r="F709" s="37" t="s">
        <v>32</v>
      </c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s">
        <v>7</v>
      </c>
      <c r="P709" s="37" t="s">
        <v>7</v>
      </c>
      <c r="Q709" s="37" t="s">
        <v>7</v>
      </c>
      <c r="R709" s="37" t="n"/>
      <c r="S709" s="37" t="n"/>
      <c r="T709" s="37" t="n"/>
      <c r="U709" s="37" t="n"/>
      <c r="V709" s="37" t="n"/>
      <c r="W709" s="37" t="s">
        <v>7</v>
      </c>
      <c r="X709" s="37" t="s">
        <v>7</v>
      </c>
      <c r="Y709" s="37" t="n">
        <v>1.33333</v>
      </c>
      <c r="Z709" s="37" t="n">
        <v>8</v>
      </c>
      <c r="AA709" s="37" t="n">
        <v>3.15</v>
      </c>
      <c r="AB709" s="37" t="n">
        <v>8</v>
      </c>
      <c r="AC709" s="37" t="n">
        <v>8</v>
      </c>
      <c r="AD709" s="37" t="s">
        <v>7</v>
      </c>
      <c r="AE709" s="37" t="s">
        <v>7</v>
      </c>
      <c r="AF709" s="37" t="n">
        <v>2.95</v>
      </c>
      <c r="AG709" s="37" t="n">
        <v>8</v>
      </c>
      <c r="AH709" s="40" t="s">
        <v>75</v>
      </c>
      <c r="AI709" s="37" t="n">
        <v>8</v>
      </c>
      <c r="AJ709" s="37" t="n">
        <v>7.98333</v>
      </c>
      <c r="AK709" s="37" t="s">
        <v>7</v>
      </c>
      <c r="AL709" s="37" t="s">
        <v>7</v>
      </c>
      <c r="AM709" s="38">
        <f>COUNT(H709:AL709)</f>
        <v/>
      </c>
      <c r="AN709" s="37" t="n"/>
      <c r="AO709" s="38">
        <f>COUNTIF(H709:AL709,"О")</f>
        <v/>
      </c>
      <c r="AP709" s="38">
        <f>COUNTIF(H709:AL709,"От")</f>
        <v/>
      </c>
      <c r="AQ709" s="38">
        <f>COUNTIF(H709:AL709,"Б")</f>
        <v/>
      </c>
      <c r="AR709" s="38">
        <f>COUNTIF(H709:AL709,"Н")</f>
        <v/>
      </c>
      <c r="AS709" s="37" t="n"/>
      <c r="AT709" s="38">
        <f>SUM(H709:AL709)</f>
        <v/>
      </c>
      <c r="AU709" s="37" t="n"/>
      <c r="AV709" s="38">
        <f>SUM(I709,J709,O709,P709,Q709,W709,X709,AD709,AE709,AK709,AL709)</f>
        <v/>
      </c>
      <c r="AW709" s="37" t="n"/>
    </row>
    <row r="710" spans="1:49" ht="15.75" customHeight="1" s="55">
      <c r="A710" s="37" t="n">
        <v>704</v>
      </c>
      <c r="B710" s="37" t="s">
        <v>202</v>
      </c>
      <c r="C710" s="37" t="s">
        <v>193</v>
      </c>
      <c r="D710" s="37" t="s">
        <v>204</v>
      </c>
      <c r="E710" s="37" t="s">
        <v>106</v>
      </c>
      <c r="F710" s="37" t="s">
        <v>32</v>
      </c>
      <c r="G710" s="37" t="n"/>
      <c r="H710" s="37" t="n"/>
      <c r="I710" s="37" t="n"/>
      <c r="J710" s="37" t="n"/>
      <c r="K710" s="37" t="n"/>
      <c r="L710" s="37" t="n"/>
      <c r="M710" s="40" t="n">
        <v>8</v>
      </c>
      <c r="N710" s="40" t="n">
        <v>7</v>
      </c>
      <c r="O710" s="37" t="n"/>
      <c r="P710" s="37" t="n"/>
      <c r="Q710" s="37" t="n"/>
      <c r="R710" s="40" t="n">
        <v>8</v>
      </c>
      <c r="S710" s="40" t="n">
        <v>8</v>
      </c>
      <c r="T710" s="40" t="n">
        <v>8</v>
      </c>
      <c r="U710" s="40" t="n">
        <v>8</v>
      </c>
      <c r="V710" s="40" t="n">
        <v>8</v>
      </c>
      <c r="W710" s="37" t="n"/>
      <c r="X710" s="37" t="n"/>
      <c r="Y710" s="40" t="n">
        <v>6.66667</v>
      </c>
      <c r="Z710" s="37" t="n"/>
      <c r="AA710" s="37" t="n"/>
      <c r="AB710" s="37" t="n"/>
      <c r="AC710" s="37" t="n"/>
      <c r="AD710" s="37" t="n"/>
      <c r="AE710" s="37" t="n"/>
      <c r="AF710" s="37" t="n"/>
      <c r="AG710" s="37" t="n"/>
      <c r="AH710" s="37" t="n"/>
      <c r="AI710" s="37" t="n"/>
      <c r="AJ710" s="40" t="n">
        <v>0.01667</v>
      </c>
      <c r="AK710" s="37" t="n"/>
      <c r="AL710" s="37" t="n"/>
      <c r="AM710" s="38">
        <f>COUNT(H710:AL710)</f>
        <v/>
      </c>
      <c r="AN710" s="37" t="n"/>
      <c r="AO710" s="37" t="n"/>
      <c r="AP710" s="37" t="n"/>
      <c r="AQ710" s="37" t="n"/>
      <c r="AR710" s="37" t="n"/>
      <c r="AS710" s="37" t="n"/>
      <c r="AT710" s="38">
        <f>SUM(H710:AL710)</f>
        <v/>
      </c>
      <c r="AU710" s="37" t="n"/>
      <c r="AV710" s="38">
        <f>SUM(I710,J710,O710,P710,Q710,W710,X710,AD710,AE710,AK710,AL710)</f>
        <v/>
      </c>
      <c r="AW710" s="37" t="n"/>
    </row>
    <row r="711" spans="1:49" ht="15.75" customHeight="1" s="55">
      <c r="A711" s="37" t="n">
        <v>705</v>
      </c>
      <c r="B711" s="37" t="s">
        <v>202</v>
      </c>
      <c r="C711" s="37" t="s">
        <v>193</v>
      </c>
      <c r="D711" s="37" t="s">
        <v>204</v>
      </c>
      <c r="E711" s="37" t="s">
        <v>65</v>
      </c>
      <c r="F711" s="37" t="s">
        <v>32</v>
      </c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  <c r="Z711" s="37" t="n"/>
      <c r="AA711" s="40" t="n">
        <v>3.33333</v>
      </c>
      <c r="AB711" s="37" t="n"/>
      <c r="AC711" s="37" t="n"/>
      <c r="AD711" s="37" t="n"/>
      <c r="AE711" s="37" t="n"/>
      <c r="AF711" s="37" t="n"/>
      <c r="AG711" s="37" t="n"/>
      <c r="AH711" s="37" t="n"/>
      <c r="AI711" s="37" t="n"/>
      <c r="AJ711" s="37" t="n"/>
      <c r="AK711" s="37" t="n"/>
      <c r="AL711" s="37" t="n"/>
      <c r="AM711" s="38">
        <f>COUNT(H711:AL711)</f>
        <v/>
      </c>
      <c r="AN711" s="37" t="n"/>
      <c r="AO711" s="37" t="n"/>
      <c r="AP711" s="37" t="n"/>
      <c r="AQ711" s="37" t="n"/>
      <c r="AR711" s="37" t="n"/>
      <c r="AS711" s="37" t="n"/>
      <c r="AT711" s="38">
        <f>SUM(H711:AL711)</f>
        <v/>
      </c>
      <c r="AU711" s="37" t="n"/>
      <c r="AV711" s="38">
        <f>SUM(I711,J711,O711,P711,Q711,W711,X711,AD711,AE711,AK711,AL711)</f>
        <v/>
      </c>
      <c r="AW711" s="37" t="n"/>
    </row>
    <row r="712" spans="1:49" ht="15.75" customHeight="1" s="55">
      <c r="A712" s="37" t="n">
        <v>706</v>
      </c>
      <c r="B712" s="37" t="s">
        <v>202</v>
      </c>
      <c r="C712" s="37" t="s">
        <v>193</v>
      </c>
      <c r="D712" s="37" t="s">
        <v>204</v>
      </c>
      <c r="E712" s="37" t="s">
        <v>135</v>
      </c>
      <c r="F712" s="37" t="s">
        <v>32</v>
      </c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  <c r="Z712" s="37" t="n"/>
      <c r="AA712" s="40" t="n">
        <v>1.51667</v>
      </c>
      <c r="AB712" s="37" t="n"/>
      <c r="AC712" s="37" t="n"/>
      <c r="AD712" s="37" t="n"/>
      <c r="AE712" s="37" t="n"/>
      <c r="AF712" s="37" t="n"/>
      <c r="AG712" s="37" t="n"/>
      <c r="AH712" s="37" t="n"/>
      <c r="AI712" s="37" t="n"/>
      <c r="AJ712" s="37" t="n"/>
      <c r="AK712" s="37" t="n"/>
      <c r="AL712" s="37" t="n"/>
      <c r="AM712" s="38">
        <f>COUNT(H712:AL712)</f>
        <v/>
      </c>
      <c r="AN712" s="37" t="n"/>
      <c r="AO712" s="37" t="n"/>
      <c r="AP712" s="37" t="n"/>
      <c r="AQ712" s="37" t="n"/>
      <c r="AR712" s="37" t="n"/>
      <c r="AS712" s="37" t="n"/>
      <c r="AT712" s="38">
        <f>SUM(H712:AL712)</f>
        <v/>
      </c>
      <c r="AU712" s="37" t="n"/>
      <c r="AV712" s="38">
        <f>SUM(I712,J712,O712,P712,Q712,W712,X712,AD712,AE712,AK712,AL712)</f>
        <v/>
      </c>
      <c r="AW712" s="37" t="n"/>
    </row>
    <row r="713" spans="1:49" ht="15.75" customHeight="1" s="55">
      <c r="A713" s="37" t="n">
        <v>707</v>
      </c>
      <c r="B713" s="37" t="s">
        <v>202</v>
      </c>
      <c r="C713" s="37" t="s">
        <v>193</v>
      </c>
      <c r="D713" s="37" t="s">
        <v>204</v>
      </c>
      <c r="E713" s="37" t="s">
        <v>169</v>
      </c>
      <c r="F713" s="37" t="s">
        <v>32</v>
      </c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  <c r="Z713" s="37" t="n"/>
      <c r="AA713" s="37" t="n"/>
      <c r="AB713" s="37" t="n"/>
      <c r="AC713" s="37" t="n"/>
      <c r="AD713" s="37" t="n"/>
      <c r="AE713" s="37" t="n"/>
      <c r="AF713" s="40" t="n">
        <v>5.05</v>
      </c>
      <c r="AG713" s="37" t="n"/>
      <c r="AH713" s="37" t="n"/>
      <c r="AI713" s="37" t="n"/>
      <c r="AJ713" s="37" t="n"/>
      <c r="AK713" s="37" t="n"/>
      <c r="AL713" s="37" t="n"/>
      <c r="AM713" s="38">
        <f>COUNT(H713:AL713)</f>
        <v/>
      </c>
      <c r="AN713" s="37" t="n"/>
      <c r="AO713" s="37" t="n"/>
      <c r="AP713" s="37" t="n"/>
      <c r="AQ713" s="37" t="n"/>
      <c r="AR713" s="37" t="n"/>
      <c r="AS713" s="37" t="n"/>
      <c r="AT713" s="38">
        <f>SUM(H713:AL713)</f>
        <v/>
      </c>
      <c r="AU713" s="37" t="n"/>
      <c r="AV713" s="38">
        <f>SUM(I713,J713,O713,P713,Q713,W713,X713,AD713,AE713,AK713,AL713)</f>
        <v/>
      </c>
      <c r="AW713" s="37" t="n"/>
    </row>
    <row r="714" spans="1:49">
      <c r="A714" s="39" t="n">
        <v>708</v>
      </c>
      <c r="B714" s="39" t="s">
        <v>202</v>
      </c>
      <c r="C714" s="39" t="s">
        <v>193</v>
      </c>
      <c r="D714" s="39" t="s">
        <v>204</v>
      </c>
      <c r="E714" s="39" t="s">
        <v>33</v>
      </c>
      <c r="F714" s="39" t="n"/>
      <c r="G714" s="39" t="n"/>
      <c r="H714" s="39" t="n"/>
      <c r="I714" s="39" t="n"/>
      <c r="J714" s="39" t="n"/>
      <c r="K714" s="39" t="n"/>
      <c r="L714" s="39" t="n"/>
      <c r="M714" s="39" t="n">
        <v>8</v>
      </c>
      <c r="N714" s="39" t="n">
        <v>7</v>
      </c>
      <c r="O714" s="39" t="n">
        <v>0</v>
      </c>
      <c r="P714" s="39" t="n">
        <v>0</v>
      </c>
      <c r="Q714" s="39" t="n">
        <v>0</v>
      </c>
      <c r="R714" s="39" t="n">
        <v>8</v>
      </c>
      <c r="S714" s="39" t="n">
        <v>8</v>
      </c>
      <c r="T714" s="39" t="n">
        <v>8</v>
      </c>
      <c r="U714" s="39" t="n">
        <v>8</v>
      </c>
      <c r="V714" s="39" t="n">
        <v>8</v>
      </c>
      <c r="W714" s="39" t="n">
        <v>0</v>
      </c>
      <c r="X714" s="39" t="n">
        <v>0</v>
      </c>
      <c r="Y714" s="39" t="n">
        <v>8</v>
      </c>
      <c r="Z714" s="39" t="n">
        <v>8</v>
      </c>
      <c r="AA714" s="39" t="n">
        <v>8</v>
      </c>
      <c r="AB714" s="39" t="n">
        <v>8</v>
      </c>
      <c r="AC714" s="39" t="n">
        <v>8</v>
      </c>
      <c r="AD714" s="39" t="n">
        <v>0</v>
      </c>
      <c r="AE714" s="39" t="n">
        <v>0</v>
      </c>
      <c r="AF714" s="39" t="n">
        <v>8</v>
      </c>
      <c r="AG714" s="39" t="n">
        <v>8</v>
      </c>
      <c r="AH714" s="39" t="n">
        <v>0</v>
      </c>
      <c r="AI714" s="39" t="n">
        <v>8</v>
      </c>
      <c r="AJ714" s="39" t="n">
        <v>8</v>
      </c>
      <c r="AK714" s="39" t="n">
        <v>0</v>
      </c>
      <c r="AL714" s="39" t="n">
        <v>0</v>
      </c>
      <c r="AM714" s="39">
        <f>COUNT(IF(SUM(M709,M710)&gt;0,1,"FALSE"),IF(SUM(N710,N709)&gt;0,1,"FALSE"),IF(SUM(O710,O709)&gt;0,1,"FALSE"),IF(SUM(P709,P710)&gt;0,1,"FALSE"),IF(SUM(Q710,Q709)&gt;0,1,"FALSE"),IF(SUM(R709,R710)&gt;0,1,"FALSE"),IF(SUM(S709,S710)&gt;0,1,"FALSE"),IF(SUM(T709,T710)&gt;0,1,"FALSE"),IF(SUM(U709,U710)&gt;0,1,"FALSE"),IF(SUM(V709,V710)&gt;0,1,"FALSE"),IF(SUM(W709,W710)&gt;0,1,"FALSE"),IF(SUM(X710,X709)&gt;0,1,"FALSE"),IF(SUM(Y709,Y710)&gt;0,1,"FALSE"),IF(SUM(Z709)&gt;0,1,"FALSE"),IF(SUM(AA712,AA711,AA709)&gt;0,1,"FALSE"),IF(SUM(AB709)&gt;0,1,"FALSE"),IF(SUM(AC709)&gt;0,1,"FALSE"),IF(SUM(AD709)&gt;0,1,"FALSE"),IF(SUM(AE709)&gt;0,1,"FALSE"),IF(SUM(AF709,AF713)&gt;0,1,"FALSE"),IF(SUM(AG709)&gt;0,1,"FALSE"),IF(SUM(AH709)&gt;0,1,"FALSE"),IF(SUM(AI709)&gt;0,1,"FALSE"),IF(SUM(AJ710,AJ709)&gt;0,1,"FALSE"),IF(SUM(AK709)&gt;0,1,"FALSE"),IF(SUM(AL709)&gt;0,1,"FALSE"))</f>
        <v/>
      </c>
      <c r="AN714" s="39" t="n"/>
      <c r="AO714" s="39">
        <f>MAX(AO709:AO713)</f>
        <v/>
      </c>
      <c r="AP714" s="39">
        <f>MAX(AP709:AP713)</f>
        <v/>
      </c>
      <c r="AQ714" s="39">
        <f>MAX(AQ709:AQ713)</f>
        <v/>
      </c>
      <c r="AR714" s="39">
        <f>MAX(AR709:AR713)</f>
        <v/>
      </c>
      <c r="AS714" s="39">
        <f>SUM(AS709:AS713)</f>
        <v/>
      </c>
      <c r="AT714" s="39">
        <f>SUM(AT709:AT713)</f>
        <v/>
      </c>
      <c r="AU714" s="39">
        <f>SUM(AU709:AU713)</f>
        <v/>
      </c>
      <c r="AV714" s="39">
        <f>SUM(AV709:AV713)</f>
        <v/>
      </c>
      <c r="AW714" s="39">
        <f>SUM(AW709:AW713)</f>
        <v/>
      </c>
    </row>
    <row r="715" spans="1:49">
      <c r="A715" s="37" t="n">
        <v>709</v>
      </c>
      <c r="B715" s="37" t="s">
        <v>207</v>
      </c>
      <c r="C715" s="37" t="s">
        <v>193</v>
      </c>
      <c r="D715" s="37" t="s">
        <v>291</v>
      </c>
      <c r="E715" s="37" t="s">
        <v>43</v>
      </c>
      <c r="F715" s="37" t="s">
        <v>32</v>
      </c>
      <c r="G715" s="37" t="n"/>
      <c r="H715" s="37" t="n"/>
      <c r="I715" s="37" t="n"/>
      <c r="J715" s="37" t="n"/>
      <c r="K715" s="37" t="n"/>
      <c r="L715" s="37" t="n"/>
      <c r="M715" s="37" t="n">
        <v>8</v>
      </c>
      <c r="N715" s="37" t="n">
        <v>7</v>
      </c>
      <c r="O715" s="37" t="s">
        <v>7</v>
      </c>
      <c r="P715" s="37" t="s">
        <v>7</v>
      </c>
      <c r="Q715" s="37" t="s">
        <v>7</v>
      </c>
      <c r="R715" s="37" t="n">
        <v>8</v>
      </c>
      <c r="S715" s="37" t="n">
        <v>8</v>
      </c>
      <c r="T715" s="37" t="n">
        <v>8</v>
      </c>
      <c r="U715" s="37" t="n">
        <v>8</v>
      </c>
      <c r="V715" s="37" t="n">
        <v>8</v>
      </c>
      <c r="W715" s="37" t="s">
        <v>7</v>
      </c>
      <c r="X715" s="37" t="s">
        <v>7</v>
      </c>
      <c r="Y715" s="37" t="n">
        <v>8</v>
      </c>
      <c r="Z715" s="37" t="n">
        <v>8</v>
      </c>
      <c r="AA715" s="37" t="n">
        <v>8</v>
      </c>
      <c r="AB715" s="37" t="n">
        <v>8</v>
      </c>
      <c r="AC715" s="37" t="n">
        <v>8</v>
      </c>
      <c r="AD715" s="37" t="s">
        <v>7</v>
      </c>
      <c r="AE715" s="37" t="s">
        <v>7</v>
      </c>
      <c r="AF715" s="37" t="n">
        <v>8</v>
      </c>
      <c r="AG715" s="37" t="n">
        <v>8</v>
      </c>
      <c r="AH715" s="37" t="n">
        <v>8</v>
      </c>
      <c r="AI715" s="37" t="n">
        <v>8</v>
      </c>
      <c r="AJ715" s="37" t="n">
        <v>8</v>
      </c>
      <c r="AK715" s="37" t="s">
        <v>7</v>
      </c>
      <c r="AL715" s="37" t="s">
        <v>7</v>
      </c>
      <c r="AM715" s="38">
        <f>COUNT(H715:AL715)</f>
        <v/>
      </c>
      <c r="AN715" s="37" t="n"/>
      <c r="AO715" s="38">
        <f>COUNTIF(H715:AL715,"О")</f>
        <v/>
      </c>
      <c r="AP715" s="38">
        <f>COUNTIF(H715:AL715,"От")</f>
        <v/>
      </c>
      <c r="AQ715" s="38">
        <f>COUNTIF(H715:AL715,"Б")</f>
        <v/>
      </c>
      <c r="AR715" s="38">
        <f>COUNTIF(H715:AL715,"Н")</f>
        <v/>
      </c>
      <c r="AS715" s="37" t="n"/>
      <c r="AT715" s="38">
        <f>SUM(H715:AL715)</f>
        <v/>
      </c>
      <c r="AU715" s="37" t="n"/>
      <c r="AV715" s="38">
        <f>SUM(I715,J715,O715,P715,Q715,W715,X715,AD715,AE715,AK715,AL715)</f>
        <v/>
      </c>
      <c r="AW715" s="37" t="n"/>
    </row>
    <row r="716" spans="1:49">
      <c r="A716" s="39" t="n">
        <v>710</v>
      </c>
      <c r="B716" s="39" t="s">
        <v>207</v>
      </c>
      <c r="C716" s="39" t="s">
        <v>193</v>
      </c>
      <c r="D716" s="39" t="s">
        <v>291</v>
      </c>
      <c r="E716" s="39" t="s">
        <v>33</v>
      </c>
      <c r="F716" s="39" t="n"/>
      <c r="G716" s="39" t="n"/>
      <c r="H716" s="39" t="n"/>
      <c r="I716" s="39" t="n"/>
      <c r="J716" s="39" t="n"/>
      <c r="K716" s="39" t="n"/>
      <c r="L716" s="39" t="n"/>
      <c r="M716" s="39" t="n">
        <v>8</v>
      </c>
      <c r="N716" s="39" t="n">
        <v>7</v>
      </c>
      <c r="O716" s="39" t="n">
        <v>0</v>
      </c>
      <c r="P716" s="39" t="n">
        <v>0</v>
      </c>
      <c r="Q716" s="39" t="n">
        <v>0</v>
      </c>
      <c r="R716" s="39" t="n">
        <v>8</v>
      </c>
      <c r="S716" s="39" t="n">
        <v>8</v>
      </c>
      <c r="T716" s="39" t="n">
        <v>8</v>
      </c>
      <c r="U716" s="39" t="n">
        <v>8</v>
      </c>
      <c r="V716" s="39" t="n">
        <v>8</v>
      </c>
      <c r="W716" s="39" t="n">
        <v>0</v>
      </c>
      <c r="X716" s="39" t="n">
        <v>0</v>
      </c>
      <c r="Y716" s="39" t="n">
        <v>8</v>
      </c>
      <c r="Z716" s="39" t="n">
        <v>8</v>
      </c>
      <c r="AA716" s="39" t="n">
        <v>8</v>
      </c>
      <c r="AB716" s="39" t="n">
        <v>8</v>
      </c>
      <c r="AC716" s="39" t="n">
        <v>8</v>
      </c>
      <c r="AD716" s="39" t="n">
        <v>0</v>
      </c>
      <c r="AE716" s="39" t="n">
        <v>0</v>
      </c>
      <c r="AF716" s="39" t="n">
        <v>8</v>
      </c>
      <c r="AG716" s="39" t="n">
        <v>8</v>
      </c>
      <c r="AH716" s="39" t="n">
        <v>8</v>
      </c>
      <c r="AI716" s="39" t="n">
        <v>8</v>
      </c>
      <c r="AJ716" s="39" t="n">
        <v>8</v>
      </c>
      <c r="AK716" s="39" t="n">
        <v>0</v>
      </c>
      <c r="AL716" s="39" t="n">
        <v>0</v>
      </c>
      <c r="AM716" s="39">
        <f>COUNT(IF(SUM(M715)&gt;0,1,"FALSE"),IF(SUM(N715)&gt;0,1,"FALSE"),IF(SUM(O715)&gt;0,1,"FALSE"),IF(SUM(P715)&gt;0,1,"FALSE"),IF(SUM(Q715)&gt;0,1,"FALSE"),IF(SUM(R715)&gt;0,1,"FALSE"),IF(SUM(S715)&gt;0,1,"FALSE"),IF(SUM(T715)&gt;0,1,"FALSE"),IF(SUM(U715)&gt;0,1,"FALSE"),IF(SUM(V715)&gt;0,1,"FALSE"),IF(SUM(W715)&gt;0,1,"FALSE"),IF(SUM(X715)&gt;0,1,"FALSE"),IF(SUM(Y715)&gt;0,1,"FALSE"),IF(SUM(Z715)&gt;0,1,"FALSE"),IF(SUM(AA715)&gt;0,1,"FALSE"),IF(SUM(AB715)&gt;0,1,"FALSE"),IF(SUM(AC715)&gt;0,1,"FALSE"),IF(SUM(AD715)&gt;0,1,"FALSE"),IF(SUM(AE715)&gt;0,1,"FALSE"),IF(SUM(AF715)&gt;0,1,"FALSE"),IF(SUM(AG715)&gt;0,1,"FALSE"),IF(SUM(AH715)&gt;0,1,"FALSE"),IF(SUM(AI715)&gt;0,1,"FALSE"),IF(SUM(AJ715)&gt;0,1,"FALSE"),IF(SUM(AK715)&gt;0,1,"FALSE"),IF(SUM(AL715)&gt;0,1,"FALSE"))</f>
        <v/>
      </c>
      <c r="AN716" s="39" t="n"/>
      <c r="AO716" s="39">
        <f>MAX(AO715:AO715)</f>
        <v/>
      </c>
      <c r="AP716" s="39">
        <f>MAX(AP715:AP715)</f>
        <v/>
      </c>
      <c r="AQ716" s="39">
        <f>MAX(AQ715:AQ715)</f>
        <v/>
      </c>
      <c r="AR716" s="39">
        <f>MAX(AR715:AR715)</f>
        <v/>
      </c>
      <c r="AS716" s="39">
        <f>SUM(AS715:AS715)</f>
        <v/>
      </c>
      <c r="AT716" s="39">
        <f>SUM(AT715:AT715)</f>
        <v/>
      </c>
      <c r="AU716" s="39">
        <f>SUM(AU715:AU715)</f>
        <v/>
      </c>
      <c r="AV716" s="39">
        <f>SUM(AV715:AV715)</f>
        <v/>
      </c>
      <c r="AW716" s="39">
        <f>SUM(AW715:AW715)</f>
        <v/>
      </c>
    </row>
    <row r="717" spans="1:49">
      <c r="A717" s="37" t="n">
        <v>711</v>
      </c>
      <c r="B717" s="37" t="s">
        <v>64</v>
      </c>
      <c r="C717" s="37" t="s">
        <v>193</v>
      </c>
      <c r="D717" s="37" t="s">
        <v>204</v>
      </c>
      <c r="E717" s="37" t="s">
        <v>43</v>
      </c>
      <c r="F717" s="37" t="s">
        <v>32</v>
      </c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s">
        <v>7</v>
      </c>
      <c r="P717" s="37" t="s">
        <v>7</v>
      </c>
      <c r="Q717" s="37" t="s">
        <v>7</v>
      </c>
      <c r="R717" s="37" t="n"/>
      <c r="S717" s="37" t="n"/>
      <c r="T717" s="37" t="n"/>
      <c r="U717" s="37" t="n"/>
      <c r="V717" s="37" t="n"/>
      <c r="W717" s="37" t="s">
        <v>7</v>
      </c>
      <c r="X717" s="37" t="s">
        <v>7</v>
      </c>
      <c r="Y717" s="37" t="n"/>
      <c r="Z717" s="37" t="n"/>
      <c r="AA717" s="37" t="n"/>
      <c r="AB717" s="37" t="n"/>
      <c r="AC717" s="37" t="n"/>
      <c r="AD717" s="37" t="s">
        <v>7</v>
      </c>
      <c r="AE717" s="37" t="s">
        <v>7</v>
      </c>
      <c r="AF717" s="37" t="n"/>
      <c r="AG717" s="37" t="n"/>
      <c r="AH717" s="37" t="n"/>
      <c r="AI717" s="37" t="n"/>
      <c r="AJ717" s="37" t="n"/>
      <c r="AK717" s="37" t="s">
        <v>7</v>
      </c>
      <c r="AL717" s="37" t="s">
        <v>7</v>
      </c>
      <c r="AM717" s="38">
        <f>COUNT(H717:AL717)</f>
        <v/>
      </c>
      <c r="AN717" s="37" t="n"/>
      <c r="AO717" s="38">
        <f>COUNTIF(H717:AL717,"О")</f>
        <v/>
      </c>
      <c r="AP717" s="38">
        <f>COUNTIF(H717:AL717,"От")</f>
        <v/>
      </c>
      <c r="AQ717" s="38">
        <f>COUNTIF(H717:AL717,"Б")</f>
        <v/>
      </c>
      <c r="AR717" s="38">
        <f>COUNTIF(H717:AL717,"Н")</f>
        <v/>
      </c>
      <c r="AS717" s="37" t="n"/>
      <c r="AT717" s="38">
        <f>SUM(H717:AL717)</f>
        <v/>
      </c>
      <c r="AU717" s="37" t="n"/>
      <c r="AV717" s="38">
        <f>SUM(I717,J717,O717,P717,Q717,W717,X717,AD717,AE717,AK717,AL717)</f>
        <v/>
      </c>
      <c r="AW717" s="37" t="n"/>
    </row>
    <row r="718" spans="1:49" ht="15.75" customHeight="1" s="55">
      <c r="A718" s="37" t="n">
        <v>712</v>
      </c>
      <c r="B718" s="37" t="s">
        <v>64</v>
      </c>
      <c r="C718" s="37" t="s">
        <v>193</v>
      </c>
      <c r="D718" s="37" t="s">
        <v>204</v>
      </c>
      <c r="E718" s="37" t="s">
        <v>65</v>
      </c>
      <c r="F718" s="37" t="s">
        <v>32</v>
      </c>
      <c r="G718" s="37" t="n"/>
      <c r="H718" s="37" t="n"/>
      <c r="I718" s="37" t="n"/>
      <c r="J718" s="37" t="n"/>
      <c r="K718" s="37" t="n"/>
      <c r="L718" s="37" t="n"/>
      <c r="M718" s="40" t="n">
        <v>8</v>
      </c>
      <c r="N718" s="40" t="n">
        <v>7</v>
      </c>
      <c r="O718" s="37" t="n"/>
      <c r="P718" s="37" t="n"/>
      <c r="Q718" s="37" t="n"/>
      <c r="R718" s="40" t="n">
        <v>8</v>
      </c>
      <c r="S718" s="40" t="n">
        <v>8</v>
      </c>
      <c r="T718" s="40" t="n">
        <v>8</v>
      </c>
      <c r="U718" s="40" t="n">
        <v>8</v>
      </c>
      <c r="V718" s="40" t="n">
        <v>8</v>
      </c>
      <c r="W718" s="37" t="n"/>
      <c r="X718" s="37" t="n"/>
      <c r="Y718" s="40" t="n">
        <v>8</v>
      </c>
      <c r="Z718" s="40" t="n">
        <v>8</v>
      </c>
      <c r="AA718" s="40" t="n">
        <v>8</v>
      </c>
      <c r="AB718" s="40" t="n">
        <v>8</v>
      </c>
      <c r="AC718" s="40" t="n">
        <v>8</v>
      </c>
      <c r="AD718" s="37" t="n"/>
      <c r="AE718" s="37" t="n"/>
      <c r="AF718" s="40" t="n">
        <v>7.19852</v>
      </c>
      <c r="AG718" s="40" t="n">
        <v>6.60482</v>
      </c>
      <c r="AH718" s="40" t="n">
        <v>6.04082</v>
      </c>
      <c r="AI718" s="40" t="n">
        <v>6</v>
      </c>
      <c r="AJ718" s="40" t="n">
        <v>7.05009</v>
      </c>
      <c r="AK718" s="37" t="n"/>
      <c r="AL718" s="37" t="n"/>
      <c r="AM718" s="38">
        <f>COUNT(H718:AL718)</f>
        <v/>
      </c>
      <c r="AN718" s="37" t="n"/>
      <c r="AO718" s="37" t="n"/>
      <c r="AP718" s="37" t="n"/>
      <c r="AQ718" s="37" t="n"/>
      <c r="AR718" s="37" t="n"/>
      <c r="AS718" s="37" t="n"/>
      <c r="AT718" s="38">
        <f>SUM(H718:AL718)</f>
        <v/>
      </c>
      <c r="AU718" s="37" t="n"/>
      <c r="AV718" s="38">
        <f>SUM(I718,J718,O718,P718,Q718,W718,X718,AD718,AE718,AK718,AL718)</f>
        <v/>
      </c>
      <c r="AW718" s="37" t="n"/>
    </row>
    <row r="719" spans="1:49" ht="15.75" customHeight="1" s="55">
      <c r="A719" s="37" t="n">
        <v>713</v>
      </c>
      <c r="B719" s="37" t="s">
        <v>64</v>
      </c>
      <c r="C719" s="37" t="s">
        <v>193</v>
      </c>
      <c r="D719" s="37" t="s">
        <v>204</v>
      </c>
      <c r="E719" s="37" t="s">
        <v>79</v>
      </c>
      <c r="F719" s="37" t="s">
        <v>32</v>
      </c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  <c r="Z719" s="37" t="n"/>
      <c r="AA719" s="37" t="n"/>
      <c r="AB719" s="37" t="n"/>
      <c r="AC719" s="37" t="n"/>
      <c r="AD719" s="37" t="n"/>
      <c r="AE719" s="37" t="n"/>
      <c r="AF719" s="40" t="n">
        <v>0.80148</v>
      </c>
      <c r="AG719" s="40" t="n">
        <v>1.39518</v>
      </c>
      <c r="AH719" s="40" t="n">
        <v>1.95918</v>
      </c>
      <c r="AI719" s="40" t="n">
        <v>2</v>
      </c>
      <c r="AJ719" s="40" t="n">
        <v>0.94991</v>
      </c>
      <c r="AK719" s="37" t="n"/>
      <c r="AL719" s="37" t="n"/>
      <c r="AM719" s="38">
        <f>COUNT(H719:AL719)</f>
        <v/>
      </c>
      <c r="AN719" s="37" t="n"/>
      <c r="AO719" s="37" t="n"/>
      <c r="AP719" s="37" t="n"/>
      <c r="AQ719" s="37" t="n"/>
      <c r="AR719" s="37" t="n"/>
      <c r="AS719" s="37" t="n"/>
      <c r="AT719" s="38">
        <f>SUM(H719:AL719)</f>
        <v/>
      </c>
      <c r="AU719" s="37" t="n"/>
      <c r="AV719" s="38">
        <f>SUM(I719,J719,O719,P719,Q719,W719,X719,AD719,AE719,AK719,AL719)</f>
        <v/>
      </c>
      <c r="AW719" s="37" t="n"/>
    </row>
    <row r="720" spans="1:49">
      <c r="A720" s="39" t="n">
        <v>714</v>
      </c>
      <c r="B720" s="39" t="s">
        <v>64</v>
      </c>
      <c r="C720" s="39" t="s">
        <v>193</v>
      </c>
      <c r="D720" s="39" t="s">
        <v>204</v>
      </c>
      <c r="E720" s="39" t="s">
        <v>33</v>
      </c>
      <c r="F720" s="39" t="n"/>
      <c r="G720" s="39" t="n"/>
      <c r="H720" s="39" t="n"/>
      <c r="I720" s="39" t="n"/>
      <c r="J720" s="39" t="n"/>
      <c r="K720" s="39" t="n"/>
      <c r="L720" s="39" t="n"/>
      <c r="M720" s="39" t="n">
        <v>8</v>
      </c>
      <c r="N720" s="39" t="n">
        <v>7</v>
      </c>
      <c r="O720" s="39" t="n">
        <v>0</v>
      </c>
      <c r="P720" s="39" t="n">
        <v>0</v>
      </c>
      <c r="Q720" s="39" t="n">
        <v>0</v>
      </c>
      <c r="R720" s="39" t="n">
        <v>8</v>
      </c>
      <c r="S720" s="39" t="n">
        <v>8</v>
      </c>
      <c r="T720" s="39" t="n">
        <v>8</v>
      </c>
      <c r="U720" s="39" t="n">
        <v>8</v>
      </c>
      <c r="V720" s="39" t="n">
        <v>8</v>
      </c>
      <c r="W720" s="39" t="n">
        <v>0</v>
      </c>
      <c r="X720" s="39" t="n">
        <v>0</v>
      </c>
      <c r="Y720" s="39" t="n">
        <v>8</v>
      </c>
      <c r="Z720" s="39" t="n">
        <v>8</v>
      </c>
      <c r="AA720" s="39" t="n">
        <v>8</v>
      </c>
      <c r="AB720" s="39" t="n">
        <v>8</v>
      </c>
      <c r="AC720" s="39" t="n">
        <v>8</v>
      </c>
      <c r="AD720" s="39" t="n">
        <v>0</v>
      </c>
      <c r="AE720" s="39" t="n">
        <v>0</v>
      </c>
      <c r="AF720" s="39" t="n">
        <v>8</v>
      </c>
      <c r="AG720" s="39" t="n">
        <v>8</v>
      </c>
      <c r="AH720" s="39" t="n">
        <v>8</v>
      </c>
      <c r="AI720" s="39" t="n">
        <v>8</v>
      </c>
      <c r="AJ720" s="39" t="n">
        <v>8</v>
      </c>
      <c r="AK720" s="39" t="n">
        <v>0</v>
      </c>
      <c r="AL720" s="39" t="n">
        <v>0</v>
      </c>
      <c r="AM720" s="39">
        <f>COUNT(IF(SUM(M718,M717)&gt;0,1,"FALSE"),IF(SUM(N717,N718)&gt;0,1,"FALSE"),IF(SUM(O718,O717)&gt;0,1,"FALSE"),IF(SUM(P718,P717)&gt;0,1,"FALSE"),IF(SUM(Q718,Q717)&gt;0,1,"FALSE"),IF(SUM(R717,R718)&gt;0,1,"FALSE"),IF(SUM(S718,S717)&gt;0,1,"FALSE"),IF(SUM(T718,T717)&gt;0,1,"FALSE"),IF(SUM(U718,U717)&gt;0,1,"FALSE"),IF(SUM(V717,V718)&gt;0,1,"FALSE"),IF(SUM(W718,W717)&gt;0,1,"FALSE"),IF(SUM(X718,X717)&gt;0,1,"FALSE"),IF(SUM(Y717,Y718)&gt;0,1,"FALSE"),IF(SUM(Z718,Z717)&gt;0,1,"FALSE"),IF(SUM(AA717,AA718)&gt;0,1,"FALSE"),IF(SUM(AB717,AB718)&gt;0,1,"FALSE"),IF(SUM(AC718,AC717)&gt;0,1,"FALSE"),IF(SUM(AD717,AD718)&gt;0,1,"FALSE"),IF(SUM(AE717,AE718)&gt;0,1,"FALSE"),IF(SUM(AF718,AF717,AF719)&gt;0,1,"FALSE"),IF(SUM(AG719,AG717,AG718)&gt;0,1,"FALSE"),IF(SUM(AH718,AH717,AH719)&gt;0,1,"FALSE"),IF(SUM(AI717,AI718,AI719)&gt;0,1,"FALSE"),IF(SUM(AJ718,AJ717,AJ719)&gt;0,1,"FALSE"),IF(SUM(AK718,AK717)&gt;0,1,"FALSE"),IF(SUM(AL718,AL717)&gt;0,1,"FALSE"))</f>
        <v/>
      </c>
      <c r="AN720" s="39" t="n"/>
      <c r="AO720" s="39">
        <f>MAX(AO717:AO719)</f>
        <v/>
      </c>
      <c r="AP720" s="39">
        <f>MAX(AP717:AP719)</f>
        <v/>
      </c>
      <c r="AQ720" s="39">
        <f>MAX(AQ717:AQ719)</f>
        <v/>
      </c>
      <c r="AR720" s="39">
        <f>MAX(AR717:AR719)</f>
        <v/>
      </c>
      <c r="AS720" s="39">
        <f>SUM(AS717:AS719)</f>
        <v/>
      </c>
      <c r="AT720" s="39">
        <f>SUM(AT717:AT719)</f>
        <v/>
      </c>
      <c r="AU720" s="39">
        <f>SUM(AU717:AU719)</f>
        <v/>
      </c>
      <c r="AV720" s="39">
        <f>SUM(AV717:AV719)</f>
        <v/>
      </c>
      <c r="AW720" s="39">
        <f>SUM(AW717:AW719)</f>
        <v/>
      </c>
    </row>
    <row r="721" spans="1:49">
      <c r="A721" s="37" t="n">
        <v>715</v>
      </c>
      <c r="B721" s="37" t="s">
        <v>162</v>
      </c>
      <c r="C721" s="37" t="s">
        <v>193</v>
      </c>
      <c r="D721" s="37" t="s">
        <v>204</v>
      </c>
      <c r="E721" s="37" t="s">
        <v>43</v>
      </c>
      <c r="F721" s="37" t="s">
        <v>32</v>
      </c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s">
        <v>7</v>
      </c>
      <c r="P721" s="37" t="s">
        <v>7</v>
      </c>
      <c r="Q721" s="37" t="s">
        <v>7</v>
      </c>
      <c r="R721" s="37" t="n"/>
      <c r="S721" s="37" t="n">
        <v>7.35</v>
      </c>
      <c r="T721" s="37" t="n">
        <v>8</v>
      </c>
      <c r="U721" s="37" t="n">
        <v>8</v>
      </c>
      <c r="V721" s="37" t="n">
        <v>8</v>
      </c>
      <c r="W721" s="37" t="s">
        <v>7</v>
      </c>
      <c r="X721" s="37" t="s">
        <v>7</v>
      </c>
      <c r="Y721" s="37" t="n">
        <v>8</v>
      </c>
      <c r="Z721" s="37" t="n">
        <v>8</v>
      </c>
      <c r="AA721" s="37" t="n">
        <v>8</v>
      </c>
      <c r="AB721" s="37" t="n">
        <v>8</v>
      </c>
      <c r="AC721" s="37" t="n">
        <v>8</v>
      </c>
      <c r="AD721" s="37" t="s">
        <v>7</v>
      </c>
      <c r="AE721" s="37" t="s">
        <v>7</v>
      </c>
      <c r="AF721" s="37" t="n">
        <v>8</v>
      </c>
      <c r="AG721" s="37" t="n">
        <v>7.8</v>
      </c>
      <c r="AH721" s="37" t="n">
        <v>8</v>
      </c>
      <c r="AI721" s="37" t="n">
        <v>7.93333</v>
      </c>
      <c r="AJ721" s="37" t="n">
        <v>8</v>
      </c>
      <c r="AK721" s="37" t="s">
        <v>7</v>
      </c>
      <c r="AL721" s="37" t="s">
        <v>7</v>
      </c>
      <c r="AM721" s="38">
        <f>COUNT(H721:AL721)</f>
        <v/>
      </c>
      <c r="AN721" s="37" t="n"/>
      <c r="AO721" s="38">
        <f>COUNTIF(H721:AL721,"О")</f>
        <v/>
      </c>
      <c r="AP721" s="38">
        <f>COUNTIF(H721:AL721,"От")</f>
        <v/>
      </c>
      <c r="AQ721" s="38">
        <f>COUNTIF(H721:AL721,"Б")</f>
        <v/>
      </c>
      <c r="AR721" s="38">
        <f>COUNTIF(H721:AL721,"Н")</f>
        <v/>
      </c>
      <c r="AS721" s="37" t="n"/>
      <c r="AT721" s="38">
        <f>SUM(H721:AL721)</f>
        <v/>
      </c>
      <c r="AU721" s="37" t="n"/>
      <c r="AV721" s="38">
        <f>SUM(I721,J721,O721,P721,Q721,W721,X721,AD721,AE721,AK721,AL721)</f>
        <v/>
      </c>
      <c r="AW721" s="37" t="n"/>
    </row>
    <row r="722" spans="1:49" ht="15.75" customHeight="1" s="55">
      <c r="A722" s="37" t="n">
        <v>716</v>
      </c>
      <c r="B722" s="37" t="s">
        <v>162</v>
      </c>
      <c r="C722" s="37" t="s">
        <v>193</v>
      </c>
      <c r="D722" s="37" t="s">
        <v>204</v>
      </c>
      <c r="E722" s="37" t="s">
        <v>135</v>
      </c>
      <c r="F722" s="37" t="s">
        <v>32</v>
      </c>
      <c r="G722" s="37" t="n"/>
      <c r="H722" s="37" t="n"/>
      <c r="I722" s="37" t="n"/>
      <c r="J722" s="37" t="n"/>
      <c r="K722" s="37" t="n"/>
      <c r="L722" s="37" t="n"/>
      <c r="M722" s="40" t="n">
        <v>8</v>
      </c>
      <c r="N722" s="40" t="n">
        <v>7</v>
      </c>
      <c r="O722" s="37" t="n"/>
      <c r="P722" s="37" t="n"/>
      <c r="Q722" s="37" t="n"/>
      <c r="R722" s="40" t="n">
        <v>8</v>
      </c>
      <c r="S722" s="40" t="n">
        <v>0.65</v>
      </c>
      <c r="T722" s="37" t="n"/>
      <c r="U722" s="37" t="n"/>
      <c r="V722" s="37" t="n"/>
      <c r="W722" s="37" t="n"/>
      <c r="X722" s="37" t="n"/>
      <c r="Y722" s="37" t="n"/>
      <c r="Z722" s="37" t="n"/>
      <c r="AA722" s="37" t="n"/>
      <c r="AB722" s="37" t="n"/>
      <c r="AC722" s="37" t="n"/>
      <c r="AD722" s="37" t="n"/>
      <c r="AE722" s="37" t="n"/>
      <c r="AF722" s="37" t="n"/>
      <c r="AG722" s="37" t="n"/>
      <c r="AH722" s="37" t="n"/>
      <c r="AI722" s="40" t="n">
        <v>0.06666999999999999</v>
      </c>
      <c r="AJ722" s="37" t="n"/>
      <c r="AK722" s="37" t="n"/>
      <c r="AL722" s="37" t="n"/>
      <c r="AM722" s="38">
        <f>COUNT(H722:AL722)</f>
        <v/>
      </c>
      <c r="AN722" s="37" t="n"/>
      <c r="AO722" s="37" t="n"/>
      <c r="AP722" s="37" t="n"/>
      <c r="AQ722" s="37" t="n"/>
      <c r="AR722" s="37" t="n"/>
      <c r="AS722" s="37" t="n"/>
      <c r="AT722" s="38">
        <f>SUM(H722:AL722)</f>
        <v/>
      </c>
      <c r="AU722" s="37" t="n"/>
      <c r="AV722" s="38">
        <f>SUM(I722,J722,O722,P722,Q722,W722,X722,AD722,AE722,AK722,AL722)</f>
        <v/>
      </c>
      <c r="AW722" s="37" t="n"/>
    </row>
    <row r="723" spans="1:49" ht="15.75" customHeight="1" s="55">
      <c r="A723" s="37" t="n">
        <v>717</v>
      </c>
      <c r="B723" s="37" t="s">
        <v>162</v>
      </c>
      <c r="C723" s="37" t="s">
        <v>193</v>
      </c>
      <c r="D723" s="37" t="s">
        <v>204</v>
      </c>
      <c r="E723" s="37" t="s">
        <v>153</v>
      </c>
      <c r="F723" s="37" t="s">
        <v>32</v>
      </c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  <c r="Z723" s="37" t="n"/>
      <c r="AA723" s="37" t="n"/>
      <c r="AB723" s="37" t="n"/>
      <c r="AC723" s="37" t="n"/>
      <c r="AD723" s="37" t="n"/>
      <c r="AE723" s="37" t="n"/>
      <c r="AF723" s="37" t="n"/>
      <c r="AG723" s="40" t="n">
        <v>0.18333</v>
      </c>
      <c r="AH723" s="37" t="n"/>
      <c r="AI723" s="37" t="n"/>
      <c r="AJ723" s="37" t="n"/>
      <c r="AK723" s="37" t="n"/>
      <c r="AL723" s="37" t="n"/>
      <c r="AM723" s="38">
        <f>COUNT(H723:AL723)</f>
        <v/>
      </c>
      <c r="AN723" s="37" t="n"/>
      <c r="AO723" s="37" t="n"/>
      <c r="AP723" s="37" t="n"/>
      <c r="AQ723" s="37" t="n"/>
      <c r="AR723" s="37" t="n"/>
      <c r="AS723" s="37" t="n"/>
      <c r="AT723" s="38">
        <f>SUM(H723:AL723)</f>
        <v/>
      </c>
      <c r="AU723" s="37" t="n"/>
      <c r="AV723" s="38">
        <f>SUM(I723,J723,O723,P723,Q723,W723,X723,AD723,AE723,AK723,AL723)</f>
        <v/>
      </c>
      <c r="AW723" s="37" t="n"/>
    </row>
    <row r="724" spans="1:49" ht="15.75" customHeight="1" s="55">
      <c r="A724" s="37" t="n">
        <v>718</v>
      </c>
      <c r="B724" s="37" t="s">
        <v>162</v>
      </c>
      <c r="C724" s="37" t="s">
        <v>193</v>
      </c>
      <c r="D724" s="37" t="s">
        <v>204</v>
      </c>
      <c r="E724" s="37" t="s">
        <v>156</v>
      </c>
      <c r="F724" s="37" t="s">
        <v>32</v>
      </c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  <c r="Z724" s="37" t="n"/>
      <c r="AA724" s="37" t="n"/>
      <c r="AB724" s="37" t="n"/>
      <c r="AC724" s="37" t="n"/>
      <c r="AD724" s="37" t="n"/>
      <c r="AE724" s="37" t="n"/>
      <c r="AF724" s="37" t="n"/>
      <c r="AG724" s="40" t="n">
        <v>0.01667</v>
      </c>
      <c r="AH724" s="37" t="n"/>
      <c r="AI724" s="37" t="n"/>
      <c r="AJ724" s="37" t="n"/>
      <c r="AK724" s="37" t="n"/>
      <c r="AL724" s="37" t="n"/>
      <c r="AM724" s="38">
        <f>COUNT(H724:AL724)</f>
        <v/>
      </c>
      <c r="AN724" s="37" t="n"/>
      <c r="AO724" s="37" t="n"/>
      <c r="AP724" s="37" t="n"/>
      <c r="AQ724" s="37" t="n"/>
      <c r="AR724" s="37" t="n"/>
      <c r="AS724" s="37" t="n"/>
      <c r="AT724" s="38">
        <f>SUM(H724:AL724)</f>
        <v/>
      </c>
      <c r="AU724" s="37" t="n"/>
      <c r="AV724" s="38">
        <f>SUM(I724,J724,O724,P724,Q724,W724,X724,AD724,AE724,AK724,AL724)</f>
        <v/>
      </c>
      <c r="AW724" s="37" t="n"/>
    </row>
    <row r="725" spans="1:49">
      <c r="A725" s="39" t="n">
        <v>719</v>
      </c>
      <c r="B725" s="39" t="s">
        <v>162</v>
      </c>
      <c r="C725" s="39" t="s">
        <v>193</v>
      </c>
      <c r="D725" s="39" t="s">
        <v>204</v>
      </c>
      <c r="E725" s="39" t="s">
        <v>33</v>
      </c>
      <c r="F725" s="39" t="n"/>
      <c r="G725" s="39" t="n"/>
      <c r="H725" s="39" t="n"/>
      <c r="I725" s="39" t="n"/>
      <c r="J725" s="39" t="n"/>
      <c r="K725" s="39" t="n"/>
      <c r="L725" s="39" t="n"/>
      <c r="M725" s="39" t="n">
        <v>8</v>
      </c>
      <c r="N725" s="39" t="n">
        <v>7</v>
      </c>
      <c r="O725" s="39" t="n">
        <v>0</v>
      </c>
      <c r="P725" s="39" t="n">
        <v>0</v>
      </c>
      <c r="Q725" s="39" t="n">
        <v>0</v>
      </c>
      <c r="R725" s="39" t="n">
        <v>8</v>
      </c>
      <c r="S725" s="39" t="n">
        <v>8</v>
      </c>
      <c r="T725" s="39" t="n">
        <v>8</v>
      </c>
      <c r="U725" s="39" t="n">
        <v>8</v>
      </c>
      <c r="V725" s="39" t="n">
        <v>8</v>
      </c>
      <c r="W725" s="39" t="n">
        <v>0</v>
      </c>
      <c r="X725" s="39" t="n">
        <v>0</v>
      </c>
      <c r="Y725" s="39" t="n">
        <v>8</v>
      </c>
      <c r="Z725" s="39" t="n">
        <v>8</v>
      </c>
      <c r="AA725" s="39" t="n">
        <v>8</v>
      </c>
      <c r="AB725" s="39" t="n">
        <v>8</v>
      </c>
      <c r="AC725" s="39" t="n">
        <v>8</v>
      </c>
      <c r="AD725" s="39" t="n">
        <v>0</v>
      </c>
      <c r="AE725" s="39" t="n">
        <v>0</v>
      </c>
      <c r="AF725" s="39" t="n">
        <v>8</v>
      </c>
      <c r="AG725" s="39" t="n">
        <v>8</v>
      </c>
      <c r="AH725" s="39" t="n">
        <v>8</v>
      </c>
      <c r="AI725" s="39" t="n">
        <v>8</v>
      </c>
      <c r="AJ725" s="39" t="n">
        <v>8</v>
      </c>
      <c r="AK725" s="39" t="n">
        <v>0</v>
      </c>
      <c r="AL725" s="39" t="n">
        <v>0</v>
      </c>
      <c r="AM725" s="39">
        <f>COUNT(IF(SUM(M722,M721)&gt;0,1,"FALSE"),IF(SUM(N721,N722)&gt;0,1,"FALSE"),IF(SUM(O721,O722)&gt;0,1,"FALSE"),IF(SUM(P722,P721)&gt;0,1,"FALSE"),IF(SUM(Q721,Q722)&gt;0,1,"FALSE"),IF(SUM(R722,R721)&gt;0,1,"FALSE"),IF(SUM(S722,S721)&gt;0,1,"FALSE"),IF(SUM(T721)&gt;0,1,"FALSE"),IF(SUM(U721)&gt;0,1,"FALSE"),IF(SUM(V721)&gt;0,1,"FALSE"),IF(SUM(W721)&gt;0,1,"FALSE"),IF(SUM(X721)&gt;0,1,"FALSE"),IF(SUM(Y721)&gt;0,1,"FALSE"),IF(SUM(Z721)&gt;0,1,"FALSE"),IF(SUM(AA721)&gt;0,1,"FALSE"),IF(SUM(AB721)&gt;0,1,"FALSE"),IF(SUM(AC721)&gt;0,1,"FALSE"),IF(SUM(AD721)&gt;0,1,"FALSE"),IF(SUM(AE721)&gt;0,1,"FALSE"),IF(SUM(AF721)&gt;0,1,"FALSE"),IF(SUM(AG724,AG723,AG721)&gt;0,1,"FALSE"),IF(SUM(AH721)&gt;0,1,"FALSE"),IF(SUM(AI721,AI722)&gt;0,1,"FALSE"),IF(SUM(AJ721)&gt;0,1,"FALSE"),IF(SUM(AK721)&gt;0,1,"FALSE"),IF(SUM(AL721)&gt;0,1,"FALSE"))</f>
        <v/>
      </c>
      <c r="AN725" s="39" t="n"/>
      <c r="AO725" s="39">
        <f>MAX(AO721:AO724)</f>
        <v/>
      </c>
      <c r="AP725" s="39">
        <f>MAX(AP721:AP724)</f>
        <v/>
      </c>
      <c r="AQ725" s="39">
        <f>MAX(AQ721:AQ724)</f>
        <v/>
      </c>
      <c r="AR725" s="39">
        <f>MAX(AR721:AR724)</f>
        <v/>
      </c>
      <c r="AS725" s="39">
        <f>SUM(AS721:AS724)</f>
        <v/>
      </c>
      <c r="AT725" s="39">
        <f>SUM(AT721:AT724)</f>
        <v/>
      </c>
      <c r="AU725" s="39">
        <f>SUM(AU721:AU724)</f>
        <v/>
      </c>
      <c r="AV725" s="39">
        <f>SUM(AV721:AV724)</f>
        <v/>
      </c>
      <c r="AW725" s="39">
        <f>SUM(AW721:AW724)</f>
        <v/>
      </c>
    </row>
    <row r="726" spans="1:49">
      <c r="A726" s="37" t="n">
        <v>720</v>
      </c>
      <c r="B726" s="37" t="s">
        <v>292</v>
      </c>
      <c r="C726" s="37" t="s">
        <v>167</v>
      </c>
      <c r="D726" s="37" t="s">
        <v>109</v>
      </c>
      <c r="E726" s="37" t="s">
        <v>43</v>
      </c>
      <c r="F726" s="37" t="s">
        <v>32</v>
      </c>
      <c r="G726" s="37" t="n"/>
      <c r="H726" s="37" t="n">
        <v>8</v>
      </c>
      <c r="I726" s="37" t="s">
        <v>7</v>
      </c>
      <c r="J726" s="37" t="s">
        <v>7</v>
      </c>
      <c r="K726" s="37" t="n">
        <v>8</v>
      </c>
      <c r="L726" s="37" t="n">
        <v>8</v>
      </c>
      <c r="M726" s="37" t="n">
        <v>8</v>
      </c>
      <c r="N726" s="37" t="n">
        <v>7</v>
      </c>
      <c r="O726" s="37" t="s">
        <v>7</v>
      </c>
      <c r="P726" s="37" t="s">
        <v>7</v>
      </c>
      <c r="Q726" s="37" t="s">
        <v>7</v>
      </c>
      <c r="R726" s="37" t="n">
        <v>8</v>
      </c>
      <c r="S726" s="37" t="n">
        <v>8</v>
      </c>
      <c r="T726" s="37" t="n">
        <v>8</v>
      </c>
      <c r="U726" s="37" t="n">
        <v>8</v>
      </c>
      <c r="V726" s="37" t="n">
        <v>8</v>
      </c>
      <c r="W726" s="37" t="s">
        <v>7</v>
      </c>
      <c r="X726" s="37" t="s">
        <v>7</v>
      </c>
      <c r="Y726" s="37" t="n">
        <v>8</v>
      </c>
      <c r="Z726" s="37" t="n">
        <v>8</v>
      </c>
      <c r="AA726" s="37" t="n">
        <v>8</v>
      </c>
      <c r="AB726" s="37" t="n">
        <v>8</v>
      </c>
      <c r="AC726" s="37" t="n">
        <v>8</v>
      </c>
      <c r="AD726" s="37" t="s">
        <v>7</v>
      </c>
      <c r="AE726" s="37" t="s">
        <v>7</v>
      </c>
      <c r="AF726" s="37" t="n">
        <v>8</v>
      </c>
      <c r="AG726" s="37" t="n">
        <v>8</v>
      </c>
      <c r="AH726" s="37" t="n"/>
      <c r="AI726" s="37" t="n">
        <v>3.91667</v>
      </c>
      <c r="AJ726" s="37" t="n">
        <v>8</v>
      </c>
      <c r="AK726" s="37" t="s">
        <v>7</v>
      </c>
      <c r="AL726" s="37" t="s">
        <v>7</v>
      </c>
      <c r="AM726" s="38">
        <f>COUNT(H726:AL726)</f>
        <v/>
      </c>
      <c r="AN726" s="37" t="n"/>
      <c r="AO726" s="38">
        <f>COUNTIF(H726:AL726,"О")</f>
        <v/>
      </c>
      <c r="AP726" s="38">
        <f>COUNTIF(H726:AL726,"От")</f>
        <v/>
      </c>
      <c r="AQ726" s="38">
        <f>COUNTIF(H726:AL726,"Б")</f>
        <v/>
      </c>
      <c r="AR726" s="38">
        <f>COUNTIF(H726:AL726,"Н")</f>
        <v/>
      </c>
      <c r="AS726" s="37" t="n"/>
      <c r="AT726" s="38">
        <f>SUM(H726:AL726)</f>
        <v/>
      </c>
      <c r="AU726" s="37" t="n"/>
      <c r="AV726" s="38">
        <f>SUM(I726,J726,O726,P726,Q726,W726,X726,AD726,AE726,AK726,AL726)</f>
        <v/>
      </c>
      <c r="AW726" s="37" t="n"/>
    </row>
    <row r="727" spans="1:49" ht="15.75" customHeight="1" s="55">
      <c r="A727" s="37" t="n">
        <v>721</v>
      </c>
      <c r="B727" s="37" t="s">
        <v>292</v>
      </c>
      <c r="C727" s="37" t="s">
        <v>167</v>
      </c>
      <c r="D727" s="37" t="s">
        <v>109</v>
      </c>
      <c r="E727" s="37" t="s">
        <v>168</v>
      </c>
      <c r="F727" s="37" t="s">
        <v>32</v>
      </c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  <c r="Z727" s="37" t="n"/>
      <c r="AA727" s="37" t="n"/>
      <c r="AB727" s="37" t="n"/>
      <c r="AC727" s="37" t="n"/>
      <c r="AD727" s="37" t="n"/>
      <c r="AE727" s="37" t="n"/>
      <c r="AF727" s="37" t="n"/>
      <c r="AG727" s="37" t="n"/>
      <c r="AH727" s="40" t="n">
        <v>8</v>
      </c>
      <c r="AI727" s="40" t="n">
        <v>4.08333</v>
      </c>
      <c r="AJ727" s="37" t="n"/>
      <c r="AK727" s="37" t="n"/>
      <c r="AL727" s="37" t="n"/>
      <c r="AM727" s="38">
        <f>COUNT(H727:AL727)</f>
        <v/>
      </c>
      <c r="AN727" s="37" t="n"/>
      <c r="AO727" s="37" t="n"/>
      <c r="AP727" s="37" t="n"/>
      <c r="AQ727" s="37" t="n"/>
      <c r="AR727" s="37" t="n"/>
      <c r="AS727" s="37" t="n"/>
      <c r="AT727" s="38">
        <f>SUM(H727:AL727)</f>
        <v/>
      </c>
      <c r="AU727" s="37" t="n"/>
      <c r="AV727" s="38">
        <f>SUM(I727,J727,O727,P727,Q727,W727,X727,AD727,AE727,AK727,AL727)</f>
        <v/>
      </c>
      <c r="AW727" s="37" t="n"/>
    </row>
    <row r="728" spans="1:49">
      <c r="A728" s="37" t="n">
        <v>722</v>
      </c>
      <c r="B728" s="37" t="s">
        <v>292</v>
      </c>
      <c r="C728" s="37" t="s">
        <v>167</v>
      </c>
      <c r="D728" s="37" t="s">
        <v>109</v>
      </c>
      <c r="E728" s="37" t="s">
        <v>169</v>
      </c>
      <c r="F728" s="37" t="s">
        <v>32</v>
      </c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  <c r="Z728" s="37" t="n"/>
      <c r="AA728" s="37" t="n"/>
      <c r="AB728" s="37" t="n"/>
      <c r="AC728" s="37" t="n"/>
      <c r="AD728" s="37" t="n"/>
      <c r="AE728" s="37" t="n"/>
      <c r="AF728" s="37" t="n"/>
      <c r="AG728" s="37" t="n"/>
      <c r="AH728" s="37" t="n"/>
      <c r="AI728" s="37" t="n"/>
      <c r="AJ728" s="37" t="n"/>
      <c r="AK728" s="37" t="n"/>
      <c r="AL728" s="37" t="n"/>
      <c r="AM728" s="38">
        <f>COUNT(H728:AL728)</f>
        <v/>
      </c>
      <c r="AN728" s="37" t="n"/>
      <c r="AO728" s="37" t="n"/>
      <c r="AP728" s="37" t="n"/>
      <c r="AQ728" s="37" t="n"/>
      <c r="AR728" s="37" t="n"/>
      <c r="AS728" s="37" t="n"/>
      <c r="AT728" s="38">
        <f>SUM(H728:AL728)</f>
        <v/>
      </c>
      <c r="AU728" s="37" t="n"/>
      <c r="AV728" s="38">
        <f>SUM(I728,J728,O728,P728,Q728,W728,X728,AD728,AE728,AK728,AL728)</f>
        <v/>
      </c>
      <c r="AW728" s="37" t="n"/>
    </row>
    <row r="729" spans="1:49">
      <c r="A729" s="37" t="n">
        <v>723</v>
      </c>
      <c r="B729" s="37" t="s">
        <v>292</v>
      </c>
      <c r="C729" s="37" t="s">
        <v>167</v>
      </c>
      <c r="D729" s="37" t="s">
        <v>109</v>
      </c>
      <c r="E729" s="37" t="s">
        <v>170</v>
      </c>
      <c r="F729" s="37" t="s">
        <v>32</v>
      </c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  <c r="Z729" s="37" t="n"/>
      <c r="AA729" s="37" t="n"/>
      <c r="AB729" s="37" t="n"/>
      <c r="AC729" s="37" t="n"/>
      <c r="AD729" s="37" t="n"/>
      <c r="AE729" s="37" t="n"/>
      <c r="AF729" s="37" t="n"/>
      <c r="AG729" s="37" t="n"/>
      <c r="AH729" s="37" t="n"/>
      <c r="AI729" s="37" t="n"/>
      <c r="AJ729" s="37" t="n"/>
      <c r="AK729" s="37" t="n"/>
      <c r="AL729" s="37" t="n"/>
      <c r="AM729" s="38">
        <f>COUNT(H729:AL729)</f>
        <v/>
      </c>
      <c r="AN729" s="37" t="n"/>
      <c r="AO729" s="37" t="n"/>
      <c r="AP729" s="37" t="n"/>
      <c r="AQ729" s="37" t="n"/>
      <c r="AR729" s="37" t="n"/>
      <c r="AS729" s="37" t="n"/>
      <c r="AT729" s="38">
        <f>SUM(H729:AL729)</f>
        <v/>
      </c>
      <c r="AU729" s="37" t="n"/>
      <c r="AV729" s="38">
        <f>SUM(I729,J729,O729,P729,Q729,W729,X729,AD729,AE729,AK729,AL729)</f>
        <v/>
      </c>
      <c r="AW729" s="37" t="n"/>
    </row>
    <row r="730" spans="1:49">
      <c r="A730" s="39" t="n">
        <v>724</v>
      </c>
      <c r="B730" s="39" t="s">
        <v>292</v>
      </c>
      <c r="C730" s="39" t="s">
        <v>167</v>
      </c>
      <c r="D730" s="39" t="s">
        <v>109</v>
      </c>
      <c r="E730" s="39" t="s">
        <v>33</v>
      </c>
      <c r="F730" s="39" t="n"/>
      <c r="G730" s="39" t="n"/>
      <c r="H730" s="39" t="n">
        <v>8</v>
      </c>
      <c r="I730" s="39" t="n">
        <v>0</v>
      </c>
      <c r="J730" s="39" t="n">
        <v>0</v>
      </c>
      <c r="K730" s="39" t="n">
        <v>8</v>
      </c>
      <c r="L730" s="39" t="n">
        <v>8</v>
      </c>
      <c r="M730" s="39" t="n">
        <v>8</v>
      </c>
      <c r="N730" s="39" t="n">
        <v>7</v>
      </c>
      <c r="O730" s="39" t="n">
        <v>0</v>
      </c>
      <c r="P730" s="39" t="n">
        <v>0</v>
      </c>
      <c r="Q730" s="39" t="n">
        <v>0</v>
      </c>
      <c r="R730" s="39" t="n">
        <v>8</v>
      </c>
      <c r="S730" s="39" t="n">
        <v>8</v>
      </c>
      <c r="T730" s="39" t="n">
        <v>8</v>
      </c>
      <c r="U730" s="39" t="n">
        <v>8</v>
      </c>
      <c r="V730" s="39" t="n">
        <v>8</v>
      </c>
      <c r="W730" s="39" t="n">
        <v>0</v>
      </c>
      <c r="X730" s="39" t="n">
        <v>0</v>
      </c>
      <c r="Y730" s="39" t="n">
        <v>8</v>
      </c>
      <c r="Z730" s="39" t="n">
        <v>8</v>
      </c>
      <c r="AA730" s="39" t="n">
        <v>8</v>
      </c>
      <c r="AB730" s="39" t="n">
        <v>8</v>
      </c>
      <c r="AC730" s="39" t="n">
        <v>8</v>
      </c>
      <c r="AD730" s="39" t="n">
        <v>0</v>
      </c>
      <c r="AE730" s="39" t="n">
        <v>0</v>
      </c>
      <c r="AF730" s="39" t="n">
        <v>8</v>
      </c>
      <c r="AG730" s="39" t="n">
        <v>8</v>
      </c>
      <c r="AH730" s="39" t="n">
        <v>8</v>
      </c>
      <c r="AI730" s="39" t="n">
        <v>8</v>
      </c>
      <c r="AJ730" s="39" t="n">
        <v>8</v>
      </c>
      <c r="AK730" s="39" t="n">
        <v>0</v>
      </c>
      <c r="AL730" s="39" t="n">
        <v>0</v>
      </c>
      <c r="AM730" s="39">
        <f>COUNT(IF(SUM(N726,N727,N728,N729)&gt;0,1,"FALSE"),IF(SUM(O729,O726,O727,O728)&gt;0,1,"FALSE"),IF(SUM(P726,P728,P729,P727)&gt;0,1,"FALSE"),IF(SUM(Q726,Q727,Q729,Q728)&gt;0,1,"FALSE"),IF(SUM(R726,R729,R727,R728)&gt;0,1,"FALSE"),IF(SUM(S729,S728,S726,S727)&gt;0,1,"FALSE"),IF(SUM(T726,T728,T727,T729)&gt;0,1,"FALSE"),IF(SUM(U727,U726,U728,U729)&gt;0,1,"FALSE"),IF(SUM(V728,V727,V729,V726)&gt;0,1,"FALSE"),IF(SUM(W727,W729,W728,W726)&gt;0,1,"FALSE"),IF(SUM(X729,X728,X727,X726)&gt;0,1,"FALSE"),IF(SUM(Y726,Y727,Y729,Y728)&gt;0,1,"FALSE"),IF(SUM(Z728,Z726,Z729,Z727)&gt;0,1,"FALSE"),IF(SUM(AA728,AA729,AA727,AA726)&gt;0,1,"FALSE"),IF(SUM(AB727,AB726,AB728,AB729)&gt;0,1,"FALSE"),IF(SUM(AC729,AC728,AC726,AC727)&gt;0,1,"FALSE"),IF(SUM(AD726,AD729,AD728,AD727)&gt;0,1,"FALSE"),IF(SUM(AE729,AE728,AE727,AE726)&gt;0,1,"FALSE"),IF(SUM(AF727,AF726,AF728,AF729)&gt;0,1,"FALSE"),IF(SUM(AG729,AG726,AG728,AG727)&gt;0,1,"FALSE"),IF(SUM(AH727,AH726,AH729,AH728)&gt;0,1,"FALSE"),IF(SUM(AI727,AI726,AI729,AI728)&gt;0,1,"FALSE"),IF(SUM(AJ728,AJ729,AJ727,AJ726)&gt;0,1,"FALSE"),IF(SUM(AK729,AK728,AK726,AK727)&gt;0,1,"FALSE"),IF(SUM(AL726,AL727,AL729,AL728)&gt;0,1,"FALSE"))</f>
        <v/>
      </c>
      <c r="AN730" s="39" t="n"/>
      <c r="AO730" s="39">
        <f>MAX(AO726:AO729)</f>
        <v/>
      </c>
      <c r="AP730" s="39">
        <f>MAX(AP726:AP729)</f>
        <v/>
      </c>
      <c r="AQ730" s="39">
        <f>MAX(AQ726:AQ729)</f>
        <v/>
      </c>
      <c r="AR730" s="39">
        <f>MAX(AR726:AR729)</f>
        <v/>
      </c>
      <c r="AS730" s="39">
        <f>SUM(AS726:AS729)</f>
        <v/>
      </c>
      <c r="AT730" s="39">
        <f>SUM(AT726:AT729)</f>
        <v/>
      </c>
      <c r="AU730" s="39">
        <f>SUM(AU726:AU729)</f>
        <v/>
      </c>
      <c r="AV730" s="39">
        <f>SUM(AV726:AV729)</f>
        <v/>
      </c>
      <c r="AW730" s="39">
        <f>SUM(AW726:AW729)</f>
        <v/>
      </c>
    </row>
    <row r="731" spans="1:49">
      <c r="A731" s="37" t="n">
        <v>725</v>
      </c>
      <c r="B731" s="37" t="s">
        <v>293</v>
      </c>
      <c r="C731" s="37" t="s">
        <v>190</v>
      </c>
      <c r="D731" s="37" t="s">
        <v>294</v>
      </c>
      <c r="E731" s="37" t="s">
        <v>31</v>
      </c>
      <c r="F731" s="37" t="s">
        <v>32</v>
      </c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>
        <v>8</v>
      </c>
      <c r="S731" s="37" t="n">
        <v>8</v>
      </c>
      <c r="T731" s="37" t="n">
        <v>8</v>
      </c>
      <c r="U731" s="37" t="n">
        <v>8</v>
      </c>
      <c r="V731" s="37" t="n">
        <v>8</v>
      </c>
      <c r="W731" s="37" t="s">
        <v>7</v>
      </c>
      <c r="X731" s="37" t="s">
        <v>7</v>
      </c>
      <c r="Y731" s="37" t="n">
        <v>8</v>
      </c>
      <c r="Z731" s="37" t="n">
        <v>8</v>
      </c>
      <c r="AA731" s="37" t="n">
        <v>8</v>
      </c>
      <c r="AB731" s="37" t="n">
        <v>8</v>
      </c>
      <c r="AC731" s="37" t="n">
        <v>8</v>
      </c>
      <c r="AD731" s="37" t="s">
        <v>7</v>
      </c>
      <c r="AE731" s="37" t="s">
        <v>7</v>
      </c>
      <c r="AF731" s="37" t="n">
        <v>8</v>
      </c>
      <c r="AG731" s="37" t="n">
        <v>8</v>
      </c>
      <c r="AH731" s="37" t="n">
        <v>8</v>
      </c>
      <c r="AI731" s="37" t="n">
        <v>8</v>
      </c>
      <c r="AJ731" s="37" t="n">
        <v>8</v>
      </c>
      <c r="AK731" s="37" t="s">
        <v>7</v>
      </c>
      <c r="AL731" s="37" t="s">
        <v>7</v>
      </c>
      <c r="AM731" s="38">
        <f>COUNT(H731:AL731)</f>
        <v/>
      </c>
      <c r="AN731" s="37" t="n"/>
      <c r="AO731" s="38">
        <f>COUNTIF(H731:AL731,"О")</f>
        <v/>
      </c>
      <c r="AP731" s="38">
        <f>COUNTIF(H731:AL731,"От")</f>
        <v/>
      </c>
      <c r="AQ731" s="38">
        <f>COUNTIF(H731:AL731,"Б")</f>
        <v/>
      </c>
      <c r="AR731" s="38">
        <f>COUNTIF(H731:AL731,"Н")</f>
        <v/>
      </c>
      <c r="AS731" s="37" t="n"/>
      <c r="AT731" s="38">
        <f>SUM(H731:AL731)</f>
        <v/>
      </c>
      <c r="AU731" s="37" t="n"/>
      <c r="AV731" s="38">
        <f>SUM(I731,J731,O731,P731,Q731,W731,X731,AD731,AE731,AK731,AL731)</f>
        <v/>
      </c>
      <c r="AW731" s="37" t="n"/>
    </row>
    <row r="732" spans="1:49">
      <c r="A732" s="39" t="n">
        <v>726</v>
      </c>
      <c r="B732" s="39" t="s">
        <v>293</v>
      </c>
      <c r="C732" s="39" t="s">
        <v>190</v>
      </c>
      <c r="D732" s="39" t="s">
        <v>294</v>
      </c>
      <c r="E732" s="39" t="s">
        <v>33</v>
      </c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>
        <v>8</v>
      </c>
      <c r="S732" s="39" t="n">
        <v>8</v>
      </c>
      <c r="T732" s="39" t="n">
        <v>8</v>
      </c>
      <c r="U732" s="39" t="n">
        <v>8</v>
      </c>
      <c r="V732" s="39" t="n">
        <v>8</v>
      </c>
      <c r="W732" s="39" t="n">
        <v>0</v>
      </c>
      <c r="X732" s="39" t="n">
        <v>0</v>
      </c>
      <c r="Y732" s="39" t="n">
        <v>8</v>
      </c>
      <c r="Z732" s="39" t="n">
        <v>8</v>
      </c>
      <c r="AA732" s="39" t="n">
        <v>8</v>
      </c>
      <c r="AB732" s="39" t="n">
        <v>8</v>
      </c>
      <c r="AC732" s="39" t="n">
        <v>8</v>
      </c>
      <c r="AD732" s="39" t="n">
        <v>0</v>
      </c>
      <c r="AE732" s="39" t="n">
        <v>0</v>
      </c>
      <c r="AF732" s="39" t="n">
        <v>8</v>
      </c>
      <c r="AG732" s="39" t="n">
        <v>8</v>
      </c>
      <c r="AH732" s="39" t="n">
        <v>8</v>
      </c>
      <c r="AI732" s="39" t="n">
        <v>8</v>
      </c>
      <c r="AJ732" s="39" t="n">
        <v>8</v>
      </c>
      <c r="AK732" s="39" t="n">
        <v>0</v>
      </c>
      <c r="AL732" s="39" t="n">
        <v>0</v>
      </c>
      <c r="AM732" s="39">
        <f>COUNT(IF(SUM(R731)&gt;0,1,"FALSE"),IF(SUM(S731)&gt;0,1,"FALSE"),IF(SUM(T731)&gt;0,1,"FALSE"),IF(SUM(U731)&gt;0,1,"FALSE"),IF(SUM(V731)&gt;0,1,"FALSE"),IF(SUM(W731)&gt;0,1,"FALSE"),IF(SUM(X731)&gt;0,1,"FALSE"),IF(SUM(Y731)&gt;0,1,"FALSE"),IF(SUM(Z731)&gt;0,1,"FALSE"),IF(SUM(AA731)&gt;0,1,"FALSE"),IF(SUM(AB731)&gt;0,1,"FALSE"),IF(SUM(AC731)&gt;0,1,"FALSE"),IF(SUM(AD731)&gt;0,1,"FALSE"),IF(SUM(AE731)&gt;0,1,"FALSE"),IF(SUM(AF731)&gt;0,1,"FALSE"),IF(SUM(AG731)&gt;0,1,"FALSE"),IF(SUM(AH731)&gt;0,1,"FALSE"),IF(SUM(AI731)&gt;0,1,"FALSE"),IF(SUM(AJ731)&gt;0,1,"FALSE"),IF(SUM(AK731)&gt;0,1,"FALSE"),IF(SUM(AL731)&gt;0,1,"FALSE"))</f>
        <v/>
      </c>
      <c r="AN732" s="39" t="n"/>
      <c r="AO732" s="39">
        <f>MAX(AO731:AO731)</f>
        <v/>
      </c>
      <c r="AP732" s="39">
        <f>MAX(AP731:AP731)</f>
        <v/>
      </c>
      <c r="AQ732" s="39">
        <f>MAX(AQ731:AQ731)</f>
        <v/>
      </c>
      <c r="AR732" s="39">
        <f>MAX(AR731:AR731)</f>
        <v/>
      </c>
      <c r="AS732" s="39">
        <f>SUM(AS731:AS731)</f>
        <v/>
      </c>
      <c r="AT732" s="39">
        <f>SUM(AT731:AT731)</f>
        <v/>
      </c>
      <c r="AU732" s="39">
        <f>SUM(AU731:AU731)</f>
        <v/>
      </c>
      <c r="AV732" s="39">
        <f>SUM(AV731:AV731)</f>
        <v/>
      </c>
      <c r="AW732" s="39">
        <f>SUM(AW731:AW731)</f>
        <v/>
      </c>
    </row>
    <row r="733" spans="1:49" ht="15.75" customHeight="1" s="55">
      <c r="A733" s="37" t="n">
        <v>727</v>
      </c>
      <c r="B733" s="37" t="s">
        <v>222</v>
      </c>
      <c r="C733" s="37" t="s">
        <v>74</v>
      </c>
      <c r="D733" s="37" t="s">
        <v>72</v>
      </c>
      <c r="E733" s="37" t="s">
        <v>43</v>
      </c>
      <c r="F733" s="37" t="s">
        <v>32</v>
      </c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40" t="s">
        <v>75</v>
      </c>
      <c r="V733" s="40" t="s">
        <v>75</v>
      </c>
      <c r="W733" s="37" t="s">
        <v>7</v>
      </c>
      <c r="X733" s="37" t="s">
        <v>7</v>
      </c>
      <c r="Y733" s="37" t="n"/>
      <c r="Z733" s="37" t="n"/>
      <c r="AA733" s="37" t="n"/>
      <c r="AB733" s="37" t="n"/>
      <c r="AC733" s="37" t="n"/>
      <c r="AD733" s="37" t="s">
        <v>7</v>
      </c>
      <c r="AE733" s="37" t="s">
        <v>7</v>
      </c>
      <c r="AF733" s="40" t="s">
        <v>75</v>
      </c>
      <c r="AG733" s="40" t="s">
        <v>75</v>
      </c>
      <c r="AH733" s="37" t="n"/>
      <c r="AI733" s="37" t="n">
        <v>1.53333</v>
      </c>
      <c r="AJ733" s="37" t="n">
        <v>0.46667</v>
      </c>
      <c r="AK733" s="37" t="s">
        <v>7</v>
      </c>
      <c r="AL733" s="37" t="s">
        <v>7</v>
      </c>
      <c r="AM733" s="38">
        <f>COUNT(H733:AL733)</f>
        <v/>
      </c>
      <c r="AN733" s="37" t="n"/>
      <c r="AO733" s="38">
        <f>COUNTIF(H733:AL733,"О")</f>
        <v/>
      </c>
      <c r="AP733" s="38">
        <f>COUNTIF(H733:AL733,"От")</f>
        <v/>
      </c>
      <c r="AQ733" s="38">
        <f>COUNTIF(H733:AL733,"Б")</f>
        <v/>
      </c>
      <c r="AR733" s="38">
        <f>COUNTIF(H733:AL733,"Н")</f>
        <v/>
      </c>
      <c r="AS733" s="37" t="n"/>
      <c r="AT733" s="38">
        <f>SUM(H733:AL733)</f>
        <v/>
      </c>
      <c r="AU733" s="37" t="n"/>
      <c r="AV733" s="38">
        <f>SUM(I733,J733,O733,P733,Q733,W733,X733,AD733,AE733,AK733,AL733)</f>
        <v/>
      </c>
      <c r="AW733" s="37" t="n"/>
    </row>
    <row r="734" spans="1:49">
      <c r="A734" s="37" t="n">
        <v>728</v>
      </c>
      <c r="B734" s="37" t="s">
        <v>222</v>
      </c>
      <c r="C734" s="37" t="s">
        <v>74</v>
      </c>
      <c r="D734" s="37" t="s">
        <v>72</v>
      </c>
      <c r="E734" s="37" t="s">
        <v>279</v>
      </c>
      <c r="F734" s="37" t="s">
        <v>32</v>
      </c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  <c r="Z734" s="37" t="n"/>
      <c r="AA734" s="37" t="n"/>
      <c r="AB734" s="37" t="n"/>
      <c r="AC734" s="37" t="n"/>
      <c r="AD734" s="37" t="n"/>
      <c r="AE734" s="37" t="n"/>
      <c r="AF734" s="37" t="n"/>
      <c r="AG734" s="37" t="n"/>
      <c r="AH734" s="37" t="n"/>
      <c r="AI734" s="37" t="n"/>
      <c r="AJ734" s="37" t="n"/>
      <c r="AK734" s="37" t="n"/>
      <c r="AL734" s="37" t="n"/>
      <c r="AM734" s="38">
        <f>COUNT(H734:AL734)</f>
        <v/>
      </c>
      <c r="AN734" s="37" t="n"/>
      <c r="AO734" s="37" t="n"/>
      <c r="AP734" s="37" t="n"/>
      <c r="AQ734" s="37" t="n"/>
      <c r="AR734" s="37" t="n"/>
      <c r="AS734" s="37" t="n"/>
      <c r="AT734" s="38">
        <f>SUM(H734:AL734)</f>
        <v/>
      </c>
      <c r="AU734" s="37" t="n"/>
      <c r="AV734" s="38">
        <f>SUM(I734,J734,O734,P734,Q734,W734,X734,AD734,AE734,AK734,AL734)</f>
        <v/>
      </c>
      <c r="AW734" s="37" t="n"/>
    </row>
    <row r="735" spans="1:49">
      <c r="A735" s="37" t="n">
        <v>729</v>
      </c>
      <c r="B735" s="37" t="s">
        <v>222</v>
      </c>
      <c r="C735" s="37" t="s">
        <v>74</v>
      </c>
      <c r="D735" s="37" t="s">
        <v>72</v>
      </c>
      <c r="E735" s="37" t="s">
        <v>90</v>
      </c>
      <c r="F735" s="37" t="s">
        <v>32</v>
      </c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  <c r="Z735" s="37" t="n"/>
      <c r="AA735" s="37" t="n"/>
      <c r="AB735" s="37" t="n"/>
      <c r="AC735" s="37" t="n"/>
      <c r="AD735" s="37" t="n"/>
      <c r="AE735" s="37" t="n"/>
      <c r="AF735" s="37" t="n"/>
      <c r="AG735" s="37" t="n"/>
      <c r="AH735" s="37" t="n"/>
      <c r="AI735" s="37" t="n"/>
      <c r="AJ735" s="37" t="n"/>
      <c r="AK735" s="37" t="n"/>
      <c r="AL735" s="37" t="n"/>
      <c r="AM735" s="38">
        <f>COUNT(H735:AL735)</f>
        <v/>
      </c>
      <c r="AN735" s="37" t="n"/>
      <c r="AO735" s="37" t="n"/>
      <c r="AP735" s="37" t="n"/>
      <c r="AQ735" s="37" t="n"/>
      <c r="AR735" s="37" t="n"/>
      <c r="AS735" s="37" t="n"/>
      <c r="AT735" s="38">
        <f>SUM(H735:AL735)</f>
        <v/>
      </c>
      <c r="AU735" s="37" t="n"/>
      <c r="AV735" s="38">
        <f>SUM(I735,J735,O735,P735,Q735,W735,X735,AD735,AE735,AK735,AL735)</f>
        <v/>
      </c>
      <c r="AW735" s="37" t="n"/>
    </row>
    <row r="736" spans="1:49" ht="15.75" customHeight="1" s="55">
      <c r="A736" s="37" t="n">
        <v>730</v>
      </c>
      <c r="B736" s="37" t="s">
        <v>222</v>
      </c>
      <c r="C736" s="37" t="s">
        <v>74</v>
      </c>
      <c r="D736" s="37" t="s">
        <v>72</v>
      </c>
      <c r="E736" s="37" t="s">
        <v>65</v>
      </c>
      <c r="F736" s="37" t="s">
        <v>32</v>
      </c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  <c r="Z736" s="37" t="n"/>
      <c r="AA736" s="37" t="n"/>
      <c r="AB736" s="37" t="n"/>
      <c r="AC736" s="37" t="n"/>
      <c r="AD736" s="37" t="n"/>
      <c r="AE736" s="37" t="n"/>
      <c r="AF736" s="37" t="n"/>
      <c r="AG736" s="37" t="n"/>
      <c r="AH736" s="40" t="n">
        <v>8</v>
      </c>
      <c r="AI736" s="37" t="n"/>
      <c r="AJ736" s="40" t="n">
        <v>6.31667</v>
      </c>
      <c r="AK736" s="37" t="n"/>
      <c r="AL736" s="37" t="n"/>
      <c r="AM736" s="38">
        <f>COUNT(H736:AL736)</f>
        <v/>
      </c>
      <c r="AN736" s="37" t="n"/>
      <c r="AO736" s="37" t="n"/>
      <c r="AP736" s="37" t="n"/>
      <c r="AQ736" s="37" t="n"/>
      <c r="AR736" s="37" t="n"/>
      <c r="AS736" s="37" t="n"/>
      <c r="AT736" s="38">
        <f>SUM(H736:AL736)</f>
        <v/>
      </c>
      <c r="AU736" s="37" t="n"/>
      <c r="AV736" s="38">
        <f>SUM(I736,J736,O736,P736,Q736,W736,X736,AD736,AE736,AK736,AL736)</f>
        <v/>
      </c>
      <c r="AW736" s="37" t="n"/>
    </row>
    <row r="737" spans="1:49" ht="15.75" customHeight="1" s="55">
      <c r="A737" s="37" t="n">
        <v>731</v>
      </c>
      <c r="B737" s="37" t="s">
        <v>222</v>
      </c>
      <c r="C737" s="37" t="s">
        <v>74</v>
      </c>
      <c r="D737" s="37" t="s">
        <v>72</v>
      </c>
      <c r="E737" s="37" t="s">
        <v>86</v>
      </c>
      <c r="F737" s="37" t="s">
        <v>32</v>
      </c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  <c r="Z737" s="37" t="n"/>
      <c r="AA737" s="37" t="n"/>
      <c r="AB737" s="37" t="n"/>
      <c r="AC737" s="37" t="n"/>
      <c r="AD737" s="37" t="n"/>
      <c r="AE737" s="37" t="n"/>
      <c r="AF737" s="37" t="n"/>
      <c r="AG737" s="37" t="n"/>
      <c r="AH737" s="37" t="n"/>
      <c r="AI737" s="40" t="n">
        <v>6.46667</v>
      </c>
      <c r="AJ737" s="40" t="n">
        <v>1.21667</v>
      </c>
      <c r="AK737" s="37" t="n"/>
      <c r="AL737" s="37" t="n"/>
      <c r="AM737" s="38">
        <f>COUNT(H737:AL737)</f>
        <v/>
      </c>
      <c r="AN737" s="37" t="n"/>
      <c r="AO737" s="37" t="n"/>
      <c r="AP737" s="37" t="n"/>
      <c r="AQ737" s="37" t="n"/>
      <c r="AR737" s="37" t="n"/>
      <c r="AS737" s="37" t="n"/>
      <c r="AT737" s="38">
        <f>SUM(H737:AL737)</f>
        <v/>
      </c>
      <c r="AU737" s="37" t="n"/>
      <c r="AV737" s="38">
        <f>SUM(I737,J737,O737,P737,Q737,W737,X737,AD737,AE737,AK737,AL737)</f>
        <v/>
      </c>
      <c r="AW737" s="37" t="n"/>
    </row>
    <row r="738" spans="1:49">
      <c r="A738" s="37" t="n">
        <v>732</v>
      </c>
      <c r="B738" s="37" t="s">
        <v>222</v>
      </c>
      <c r="C738" s="37" t="s">
        <v>74</v>
      </c>
      <c r="D738" s="37" t="s">
        <v>72</v>
      </c>
      <c r="E738" s="37" t="s">
        <v>87</v>
      </c>
      <c r="F738" s="37" t="s">
        <v>32</v>
      </c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  <c r="Z738" s="37" t="n"/>
      <c r="AA738" s="37" t="n"/>
      <c r="AB738" s="37" t="n"/>
      <c r="AC738" s="37" t="n"/>
      <c r="AD738" s="37" t="n"/>
      <c r="AE738" s="37" t="n"/>
      <c r="AF738" s="37" t="n"/>
      <c r="AG738" s="37" t="n"/>
      <c r="AH738" s="37" t="n"/>
      <c r="AI738" s="37" t="n"/>
      <c r="AJ738" s="37" t="n"/>
      <c r="AK738" s="37" t="n"/>
      <c r="AL738" s="37" t="n"/>
      <c r="AM738" s="38">
        <f>COUNT(H738:AL738)</f>
        <v/>
      </c>
      <c r="AN738" s="37" t="n"/>
      <c r="AO738" s="37" t="n"/>
      <c r="AP738" s="37" t="n"/>
      <c r="AQ738" s="37" t="n"/>
      <c r="AR738" s="37" t="n"/>
      <c r="AS738" s="37" t="n"/>
      <c r="AT738" s="38">
        <f>SUM(H738:AL738)</f>
        <v/>
      </c>
      <c r="AU738" s="37" t="n"/>
      <c r="AV738" s="38">
        <f>SUM(I738,J738,O738,P738,Q738,W738,X738,AD738,AE738,AK738,AL738)</f>
        <v/>
      </c>
      <c r="AW738" s="37" t="n"/>
    </row>
    <row r="739" spans="1:49">
      <c r="A739" s="37" t="n">
        <v>733</v>
      </c>
      <c r="B739" s="37" t="s">
        <v>222</v>
      </c>
      <c r="C739" s="37" t="s">
        <v>74</v>
      </c>
      <c r="D739" s="37" t="s">
        <v>72</v>
      </c>
      <c r="E739" s="37" t="s">
        <v>83</v>
      </c>
      <c r="F739" s="37" t="s">
        <v>32</v>
      </c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  <c r="Z739" s="37" t="n"/>
      <c r="AA739" s="37" t="n"/>
      <c r="AB739" s="37" t="n"/>
      <c r="AC739" s="37" t="n"/>
      <c r="AD739" s="37" t="n"/>
      <c r="AE739" s="37" t="n"/>
      <c r="AF739" s="37" t="n"/>
      <c r="AG739" s="37" t="n"/>
      <c r="AH739" s="37" t="n"/>
      <c r="AI739" s="37" t="n"/>
      <c r="AJ739" s="37" t="n"/>
      <c r="AK739" s="37" t="n"/>
      <c r="AL739" s="37" t="n"/>
      <c r="AM739" s="38">
        <f>COUNT(H739:AL739)</f>
        <v/>
      </c>
      <c r="AN739" s="37" t="n"/>
      <c r="AO739" s="37" t="n"/>
      <c r="AP739" s="37" t="n"/>
      <c r="AQ739" s="37" t="n"/>
      <c r="AR739" s="37" t="n"/>
      <c r="AS739" s="37" t="n"/>
      <c r="AT739" s="38">
        <f>SUM(H739:AL739)</f>
        <v/>
      </c>
      <c r="AU739" s="37" t="n"/>
      <c r="AV739" s="38">
        <f>SUM(I739,J739,O739,P739,Q739,W739,X739,AD739,AE739,AK739,AL739)</f>
        <v/>
      </c>
      <c r="AW739" s="37" t="n"/>
    </row>
    <row r="740" spans="1:49">
      <c r="A740" s="37" t="n">
        <v>734</v>
      </c>
      <c r="B740" s="37" t="s">
        <v>222</v>
      </c>
      <c r="C740" s="37" t="s">
        <v>74</v>
      </c>
      <c r="D740" s="37" t="s">
        <v>72</v>
      </c>
      <c r="E740" s="37" t="s">
        <v>79</v>
      </c>
      <c r="F740" s="37" t="s">
        <v>32</v>
      </c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  <c r="Z740" s="37" t="n"/>
      <c r="AA740" s="37" t="n"/>
      <c r="AB740" s="37" t="n"/>
      <c r="AC740" s="37" t="n"/>
      <c r="AD740" s="37" t="n"/>
      <c r="AE740" s="37" t="n"/>
      <c r="AF740" s="37" t="n"/>
      <c r="AG740" s="37" t="n"/>
      <c r="AH740" s="37" t="n"/>
      <c r="AI740" s="37" t="n"/>
      <c r="AJ740" s="37" t="n"/>
      <c r="AK740" s="37" t="n"/>
      <c r="AL740" s="37" t="n"/>
      <c r="AM740" s="38">
        <f>COUNT(H740:AL740)</f>
        <v/>
      </c>
      <c r="AN740" s="37" t="n"/>
      <c r="AO740" s="37" t="n"/>
      <c r="AP740" s="37" t="n"/>
      <c r="AQ740" s="37" t="n"/>
      <c r="AR740" s="37" t="n"/>
      <c r="AS740" s="37" t="n"/>
      <c r="AT740" s="38">
        <f>SUM(H740:AL740)</f>
        <v/>
      </c>
      <c r="AU740" s="37" t="n"/>
      <c r="AV740" s="38">
        <f>SUM(I740,J740,O740,P740,Q740,W740,X740,AD740,AE740,AK740,AL740)</f>
        <v/>
      </c>
      <c r="AW740" s="37" t="n"/>
    </row>
    <row r="741" spans="1:49">
      <c r="A741" s="37" t="n">
        <v>735</v>
      </c>
      <c r="B741" s="37" t="s">
        <v>222</v>
      </c>
      <c r="C741" s="37" t="s">
        <v>74</v>
      </c>
      <c r="D741" s="37" t="s">
        <v>72</v>
      </c>
      <c r="E741" s="37" t="s">
        <v>76</v>
      </c>
      <c r="F741" s="37" t="s">
        <v>32</v>
      </c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  <c r="Z741" s="37" t="n"/>
      <c r="AA741" s="37" t="n"/>
      <c r="AB741" s="37" t="n"/>
      <c r="AC741" s="37" t="n"/>
      <c r="AD741" s="37" t="n"/>
      <c r="AE741" s="37" t="n"/>
      <c r="AF741" s="37" t="n"/>
      <c r="AG741" s="37" t="n"/>
      <c r="AH741" s="37" t="n"/>
      <c r="AI741" s="37" t="n"/>
      <c r="AJ741" s="37" t="n"/>
      <c r="AK741" s="37" t="n"/>
      <c r="AL741" s="37" t="n"/>
      <c r="AM741" s="38">
        <f>COUNT(H741:AL741)</f>
        <v/>
      </c>
      <c r="AN741" s="37" t="n"/>
      <c r="AO741" s="37" t="n"/>
      <c r="AP741" s="37" t="n"/>
      <c r="AQ741" s="37" t="n"/>
      <c r="AR741" s="37" t="n"/>
      <c r="AS741" s="37" t="n"/>
      <c r="AT741" s="38">
        <f>SUM(H741:AL741)</f>
        <v/>
      </c>
      <c r="AU741" s="37" t="n"/>
      <c r="AV741" s="38">
        <f>SUM(I741,J741,O741,P741,Q741,W741,X741,AD741,AE741,AK741,AL741)</f>
        <v/>
      </c>
      <c r="AW741" s="37" t="n"/>
    </row>
    <row r="742" spans="1:49">
      <c r="A742" s="37" t="n">
        <v>736</v>
      </c>
      <c r="B742" s="37" t="s">
        <v>222</v>
      </c>
      <c r="C742" s="37" t="s">
        <v>74</v>
      </c>
      <c r="D742" s="37" t="s">
        <v>72</v>
      </c>
      <c r="E742" s="37" t="s">
        <v>88</v>
      </c>
      <c r="F742" s="37" t="s">
        <v>32</v>
      </c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  <c r="Z742" s="37" t="n"/>
      <c r="AA742" s="37" t="n"/>
      <c r="AB742" s="37" t="n"/>
      <c r="AC742" s="37" t="n"/>
      <c r="AD742" s="37" t="n"/>
      <c r="AE742" s="37" t="n"/>
      <c r="AF742" s="37" t="n"/>
      <c r="AG742" s="37" t="n"/>
      <c r="AH742" s="37" t="n"/>
      <c r="AI742" s="37" t="n"/>
      <c r="AJ742" s="37" t="n"/>
      <c r="AK742" s="37" t="n"/>
      <c r="AL742" s="37" t="n"/>
      <c r="AM742" s="38">
        <f>COUNT(H742:AL742)</f>
        <v/>
      </c>
      <c r="AN742" s="37" t="n"/>
      <c r="AO742" s="37" t="n"/>
      <c r="AP742" s="37" t="n"/>
      <c r="AQ742" s="37" t="n"/>
      <c r="AR742" s="37" t="n"/>
      <c r="AS742" s="37" t="n"/>
      <c r="AT742" s="38">
        <f>SUM(H742:AL742)</f>
        <v/>
      </c>
      <c r="AU742" s="37" t="n"/>
      <c r="AV742" s="38">
        <f>SUM(I742,J742,O742,P742,Q742,W742,X742,AD742,AE742,AK742,AL742)</f>
        <v/>
      </c>
      <c r="AW742" s="37" t="n"/>
    </row>
    <row r="743" spans="1:49">
      <c r="A743" s="37" t="n">
        <v>737</v>
      </c>
      <c r="B743" s="37" t="s">
        <v>222</v>
      </c>
      <c r="C743" s="37" t="s">
        <v>74</v>
      </c>
      <c r="D743" s="37" t="s">
        <v>72</v>
      </c>
      <c r="E743" s="37" t="s">
        <v>56</v>
      </c>
      <c r="F743" s="37" t="s">
        <v>32</v>
      </c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  <c r="Z743" s="37" t="n"/>
      <c r="AA743" s="37" t="n"/>
      <c r="AB743" s="37" t="n"/>
      <c r="AC743" s="37" t="n"/>
      <c r="AD743" s="37" t="n"/>
      <c r="AE743" s="37" t="n"/>
      <c r="AF743" s="37" t="n"/>
      <c r="AG743" s="37" t="n"/>
      <c r="AH743" s="37" t="n"/>
      <c r="AI743" s="37" t="n"/>
      <c r="AJ743" s="37" t="n"/>
      <c r="AK743" s="37" t="n"/>
      <c r="AL743" s="37" t="n"/>
      <c r="AM743" s="38">
        <f>COUNT(H743:AL743)</f>
        <v/>
      </c>
      <c r="AN743" s="37" t="n"/>
      <c r="AO743" s="37" t="n"/>
      <c r="AP743" s="37" t="n"/>
      <c r="AQ743" s="37" t="n"/>
      <c r="AR743" s="37" t="n"/>
      <c r="AS743" s="37" t="n"/>
      <c r="AT743" s="38">
        <f>SUM(H743:AL743)</f>
        <v/>
      </c>
      <c r="AU743" s="37" t="n"/>
      <c r="AV743" s="38">
        <f>SUM(I743,J743,O743,P743,Q743,W743,X743,AD743,AE743,AK743,AL743)</f>
        <v/>
      </c>
      <c r="AW743" s="37" t="n"/>
    </row>
    <row r="744" spans="1:49">
      <c r="A744" s="37" t="n">
        <v>738</v>
      </c>
      <c r="B744" s="37" t="s">
        <v>222</v>
      </c>
      <c r="C744" s="37" t="s">
        <v>74</v>
      </c>
      <c r="D744" s="37" t="s">
        <v>72</v>
      </c>
      <c r="E744" s="37" t="s">
        <v>61</v>
      </c>
      <c r="F744" s="37" t="s">
        <v>32</v>
      </c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  <c r="Z744" s="37" t="n"/>
      <c r="AA744" s="37" t="n"/>
      <c r="AB744" s="37" t="n"/>
      <c r="AC744" s="37" t="n"/>
      <c r="AD744" s="37" t="n"/>
      <c r="AE744" s="37" t="n"/>
      <c r="AF744" s="37" t="n"/>
      <c r="AG744" s="37" t="n"/>
      <c r="AH744" s="37" t="n"/>
      <c r="AI744" s="37" t="n"/>
      <c r="AJ744" s="37" t="n"/>
      <c r="AK744" s="37" t="n"/>
      <c r="AL744" s="37" t="n"/>
      <c r="AM744" s="38">
        <f>COUNT(H744:AL744)</f>
        <v/>
      </c>
      <c r="AN744" s="37" t="n"/>
      <c r="AO744" s="37" t="n"/>
      <c r="AP744" s="37" t="n"/>
      <c r="AQ744" s="37" t="n"/>
      <c r="AR744" s="37" t="n"/>
      <c r="AS744" s="37" t="n"/>
      <c r="AT744" s="38">
        <f>SUM(H744:AL744)</f>
        <v/>
      </c>
      <c r="AU744" s="37" t="n"/>
      <c r="AV744" s="38">
        <f>SUM(I744,J744,O744,P744,Q744,W744,X744,AD744,AE744,AK744,AL744)</f>
        <v/>
      </c>
      <c r="AW744" s="37" t="n"/>
    </row>
    <row r="745" spans="1:49" ht="15.75" customHeight="1" s="55">
      <c r="A745" s="37" t="n">
        <v>739</v>
      </c>
      <c r="B745" s="37" t="s">
        <v>222</v>
      </c>
      <c r="C745" s="37" t="s">
        <v>74</v>
      </c>
      <c r="D745" s="37" t="s">
        <v>72</v>
      </c>
      <c r="E745" s="37" t="s">
        <v>65</v>
      </c>
      <c r="F745" s="37" t="s">
        <v>32</v>
      </c>
      <c r="G745" s="37" t="s">
        <v>49</v>
      </c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40" t="n">
        <v>8</v>
      </c>
      <c r="Z745" s="40" t="n">
        <v>8</v>
      </c>
      <c r="AA745" s="40" t="n">
        <v>8</v>
      </c>
      <c r="AB745" s="40" t="n">
        <v>8</v>
      </c>
      <c r="AC745" s="40" t="n">
        <v>8</v>
      </c>
      <c r="AD745" s="37" t="n"/>
      <c r="AE745" s="37" t="n"/>
      <c r="AF745" s="37" t="n"/>
      <c r="AG745" s="37" t="n"/>
      <c r="AH745" s="37" t="n"/>
      <c r="AI745" s="37" t="n"/>
      <c r="AJ745" s="37" t="n"/>
      <c r="AK745" s="37" t="n"/>
      <c r="AL745" s="37" t="n"/>
      <c r="AM745" s="38">
        <f>SUM(H745:AL745)/8</f>
        <v/>
      </c>
      <c r="AN745" s="37" t="n"/>
      <c r="AO745" s="37" t="n"/>
      <c r="AP745" s="37" t="n"/>
      <c r="AQ745" s="37" t="n"/>
      <c r="AR745" s="37" t="n"/>
      <c r="AS745" s="38">
        <f>COUNTIF(H745:AL745,"В")+SUM(H745:AL745)/8</f>
        <v/>
      </c>
      <c r="AT745" s="38">
        <f>SUM(H745:AL745)</f>
        <v/>
      </c>
      <c r="AU745" s="37" t="n"/>
      <c r="AV745" s="37" t="n"/>
      <c r="AW745" s="37" t="n"/>
    </row>
    <row r="746" spans="1:49">
      <c r="A746" s="39" t="n">
        <v>740</v>
      </c>
      <c r="B746" s="39" t="s">
        <v>222</v>
      </c>
      <c r="C746" s="39" t="s">
        <v>74</v>
      </c>
      <c r="D746" s="39" t="s">
        <v>72</v>
      </c>
      <c r="E746" s="39" t="s">
        <v>33</v>
      </c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>
        <v>0</v>
      </c>
      <c r="V746" s="39" t="n">
        <v>0</v>
      </c>
      <c r="W746" s="39" t="n">
        <v>0</v>
      </c>
      <c r="X746" s="39" t="n">
        <v>0</v>
      </c>
      <c r="Y746" s="39" t="n">
        <v>8</v>
      </c>
      <c r="Z746" s="39" t="n">
        <v>8</v>
      </c>
      <c r="AA746" s="39" t="n">
        <v>8</v>
      </c>
      <c r="AB746" s="39" t="n">
        <v>8</v>
      </c>
      <c r="AC746" s="39" t="n">
        <v>8</v>
      </c>
      <c r="AD746" s="39" t="n">
        <v>0</v>
      </c>
      <c r="AE746" s="39" t="n">
        <v>0</v>
      </c>
      <c r="AF746" s="39" t="n">
        <v>0</v>
      </c>
      <c r="AG746" s="39" t="n">
        <v>0</v>
      </c>
      <c r="AH746" s="39" t="n">
        <v>8</v>
      </c>
      <c r="AI746" s="39" t="n">
        <v>8</v>
      </c>
      <c r="AJ746" s="39" t="n">
        <v>8</v>
      </c>
      <c r="AK746" s="39" t="n">
        <v>0</v>
      </c>
      <c r="AL746" s="39" t="n">
        <v>0</v>
      </c>
      <c r="AM746" s="39">
        <f>COUNT(IF(SUM(U733)&gt;0,1,"FALSE"),IF(SUM(V733)&gt;0,1,"FALSE"),IF(SUM(W740,W734,W736,W735,W738,W733,W737,W741,W743,W744,W739,W742)&gt;0,1,"FALSE"),IF(SUM(X740,X735,X744,X733,X736,X737,X738,X742,X743,X734,X739,X741)&gt;0,1,"FALSE"),IF(SUM(AD737,AD734,AD742,AD741,AD739,AD733,AD740,AD736,AD738,AD744,AD743,AD735)&gt;0,1,"FALSE"),IF(SUM(AE743,AE735,AE742,AE744,AE741,AE734,AE733,AE740,AE739,AE737,AE738,AE736)&gt;0,1,"FALSE"),IF(SUM(AF733)&gt;0,1,"FALSE"),IF(SUM(AG733)&gt;0,1,"FALSE"),IF(SUM(AH739,AH733,AH734,AH738,AH741,AH740,AH735,AH736,AH744,AH743,AH742,AH737)&gt;0,1,"FALSE"),IF(SUM(AI743,AI736,AI744,AI737,AI740,AI739,AI734,AI738,AI741,AI742,AI735,AI733)&gt;0,1,"FALSE"),IF(SUM(AJ733,AJ738,AJ737,AJ736,AJ735,AJ734,AJ739,AJ744,AJ740,AJ741,AJ743,AJ742)&gt;0,1,"FALSE"),IF(SUM(AK734,AK738,AK740,AK741,AK733,AK735,AK739,AK737,AK744,AK736,AK742,AK743)&gt;0,1,"FALSE"),IF(SUM(AL737,AL744,AL738,AL739,AL741,AL742,AL743,AL734,AL736,AL733,AL735,AL740)&gt;0,1,"FALSE"),IF(SUM(Y745)&gt;0,1,"FALSE"),IF(SUM(Z745)&gt;0,1,"FALSE"),IF(SUM(AA745)&gt;0,1,"FALSE"),IF(SUM(AB745)&gt;0,1,"FALSE"),IF(SUM(AC745)&gt;0,1,"FALSE"))</f>
        <v/>
      </c>
      <c r="AN746" s="39" t="n"/>
      <c r="AO746" s="39">
        <f>MAX(AO733:AO745)</f>
        <v/>
      </c>
      <c r="AP746" s="39">
        <f>MAX(AP733:AP745)</f>
        <v/>
      </c>
      <c r="AQ746" s="39">
        <f>MAX(AQ733:AQ745)</f>
        <v/>
      </c>
      <c r="AR746" s="39">
        <f>MAX(AR733:AR745)</f>
        <v/>
      </c>
      <c r="AS746" s="39">
        <f>SUM(AS733:AS745)</f>
        <v/>
      </c>
      <c r="AT746" s="39">
        <f>SUM(AT733:AT745)</f>
        <v/>
      </c>
      <c r="AU746" s="39">
        <f>SUM(AU733:AU745)</f>
        <v/>
      </c>
      <c r="AV746" s="39">
        <f>SUM(AV733:AV745)</f>
        <v/>
      </c>
      <c r="AW746" s="39">
        <f>SUM(AW733:AW745)</f>
        <v/>
      </c>
    </row>
    <row r="747" spans="1:49">
      <c r="A747" s="37" t="n">
        <v>741</v>
      </c>
      <c r="B747" s="37" t="s">
        <v>295</v>
      </c>
      <c r="C747" s="37" t="s">
        <v>183</v>
      </c>
      <c r="D747" s="37" t="s">
        <v>296</v>
      </c>
      <c r="E747" s="37" t="s">
        <v>31</v>
      </c>
      <c r="F747" s="37" t="s">
        <v>32</v>
      </c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>
        <v>8</v>
      </c>
      <c r="V747" s="37" t="n">
        <v>8</v>
      </c>
      <c r="W747" s="37" t="s">
        <v>7</v>
      </c>
      <c r="X747" s="37" t="s">
        <v>7</v>
      </c>
      <c r="Y747" s="37" t="n">
        <v>8</v>
      </c>
      <c r="Z747" s="37" t="n">
        <v>8</v>
      </c>
      <c r="AA747" s="37" t="n">
        <v>8</v>
      </c>
      <c r="AB747" s="37" t="n">
        <v>8</v>
      </c>
      <c r="AC747" s="37" t="n">
        <v>8</v>
      </c>
      <c r="AD747" s="37" t="s">
        <v>7</v>
      </c>
      <c r="AE747" s="37" t="s">
        <v>7</v>
      </c>
      <c r="AF747" s="37" t="n">
        <v>8</v>
      </c>
      <c r="AG747" s="37" t="n">
        <v>8</v>
      </c>
      <c r="AH747" s="37" t="n">
        <v>8</v>
      </c>
      <c r="AI747" s="37" t="n">
        <v>8</v>
      </c>
      <c r="AJ747" s="37" t="n">
        <v>8</v>
      </c>
      <c r="AK747" s="37" t="s">
        <v>7</v>
      </c>
      <c r="AL747" s="37" t="s">
        <v>7</v>
      </c>
      <c r="AM747" s="38">
        <f>COUNT(H747:AL747)</f>
        <v/>
      </c>
      <c r="AN747" s="37" t="n"/>
      <c r="AO747" s="38">
        <f>COUNTIF(H747:AL747,"О")</f>
        <v/>
      </c>
      <c r="AP747" s="38">
        <f>COUNTIF(H747:AL747,"От")</f>
        <v/>
      </c>
      <c r="AQ747" s="38">
        <f>COUNTIF(H747:AL747,"Б")</f>
        <v/>
      </c>
      <c r="AR747" s="38">
        <f>COUNTIF(H747:AL747,"Н")</f>
        <v/>
      </c>
      <c r="AS747" s="37" t="n"/>
      <c r="AT747" s="38">
        <f>SUM(H747:AL747)</f>
        <v/>
      </c>
      <c r="AU747" s="37" t="n"/>
      <c r="AV747" s="38">
        <f>SUM(I747,J747,O747,P747,Q747,W747,X747,AD747,AE747,AK747,AL747)</f>
        <v/>
      </c>
      <c r="AW747" s="37" t="n"/>
    </row>
    <row r="748" spans="1:49">
      <c r="A748" s="39" t="n">
        <v>742</v>
      </c>
      <c r="B748" s="39" t="s">
        <v>295</v>
      </c>
      <c r="C748" s="39" t="s">
        <v>183</v>
      </c>
      <c r="D748" s="39" t="s">
        <v>296</v>
      </c>
      <c r="E748" s="39" t="s">
        <v>33</v>
      </c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>
        <v>8</v>
      </c>
      <c r="V748" s="39" t="n">
        <v>8</v>
      </c>
      <c r="W748" s="39" t="n">
        <v>0</v>
      </c>
      <c r="X748" s="39" t="n">
        <v>0</v>
      </c>
      <c r="Y748" s="39" t="n">
        <v>8</v>
      </c>
      <c r="Z748" s="39" t="n">
        <v>8</v>
      </c>
      <c r="AA748" s="39" t="n">
        <v>8</v>
      </c>
      <c r="AB748" s="39" t="n">
        <v>8</v>
      </c>
      <c r="AC748" s="39" t="n">
        <v>8</v>
      </c>
      <c r="AD748" s="39" t="n">
        <v>0</v>
      </c>
      <c r="AE748" s="39" t="n">
        <v>0</v>
      </c>
      <c r="AF748" s="39" t="n">
        <v>8</v>
      </c>
      <c r="AG748" s="39" t="n">
        <v>8</v>
      </c>
      <c r="AH748" s="39" t="n">
        <v>8</v>
      </c>
      <c r="AI748" s="39" t="n">
        <v>8</v>
      </c>
      <c r="AJ748" s="39" t="n">
        <v>8</v>
      </c>
      <c r="AK748" s="39" t="n">
        <v>0</v>
      </c>
      <c r="AL748" s="39" t="n">
        <v>0</v>
      </c>
      <c r="AM748" s="39">
        <f>COUNT(IF(SUM(U747)&gt;0,1,"FALSE"),IF(SUM(V747)&gt;0,1,"FALSE"),IF(SUM(W747)&gt;0,1,"FALSE"),IF(SUM(X747)&gt;0,1,"FALSE"),IF(SUM(Y747)&gt;0,1,"FALSE"),IF(SUM(Z747)&gt;0,1,"FALSE"),IF(SUM(AA747)&gt;0,1,"FALSE"),IF(SUM(AB747)&gt;0,1,"FALSE"),IF(SUM(AC747)&gt;0,1,"FALSE"),IF(SUM(AD747)&gt;0,1,"FALSE"),IF(SUM(AE747)&gt;0,1,"FALSE"),IF(SUM(AF747)&gt;0,1,"FALSE"),IF(SUM(AG747)&gt;0,1,"FALSE"),IF(SUM(AH747)&gt;0,1,"FALSE"),IF(SUM(AI747)&gt;0,1,"FALSE"),IF(SUM(AJ747)&gt;0,1,"FALSE"),IF(SUM(AK747)&gt;0,1,"FALSE"),IF(SUM(AL747)&gt;0,1,"FALSE"))</f>
        <v/>
      </c>
      <c r="AN748" s="39" t="n"/>
      <c r="AO748" s="39">
        <f>MAX(AO747:AO747)</f>
        <v/>
      </c>
      <c r="AP748" s="39">
        <f>MAX(AP747:AP747)</f>
        <v/>
      </c>
      <c r="AQ748" s="39">
        <f>MAX(AQ747:AQ747)</f>
        <v/>
      </c>
      <c r="AR748" s="39">
        <f>MAX(AR747:AR747)</f>
        <v/>
      </c>
      <c r="AS748" s="39">
        <f>SUM(AS747:AS747)</f>
        <v/>
      </c>
      <c r="AT748" s="39">
        <f>SUM(AT747:AT747)</f>
        <v/>
      </c>
      <c r="AU748" s="39">
        <f>SUM(AU747:AU747)</f>
        <v/>
      </c>
      <c r="AV748" s="39">
        <f>SUM(AV747:AV747)</f>
        <v/>
      </c>
      <c r="AW748" s="39">
        <f>SUM(AW747:AW747)</f>
        <v/>
      </c>
    </row>
    <row r="749" spans="1:49">
      <c r="A749" s="37" t="n">
        <v>743</v>
      </c>
      <c r="B749" s="37" t="s">
        <v>297</v>
      </c>
      <c r="C749" s="37" t="s">
        <v>183</v>
      </c>
      <c r="D749" s="37" t="s">
        <v>184</v>
      </c>
      <c r="E749" s="37" t="s">
        <v>31</v>
      </c>
      <c r="F749" s="37" t="s">
        <v>32</v>
      </c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>
        <v>8</v>
      </c>
      <c r="W749" s="37" t="s">
        <v>7</v>
      </c>
      <c r="X749" s="37" t="s">
        <v>7</v>
      </c>
      <c r="Y749" s="37" t="n">
        <v>8</v>
      </c>
      <c r="Z749" s="37" t="n">
        <v>8</v>
      </c>
      <c r="AA749" s="37" t="s">
        <v>3</v>
      </c>
      <c r="AB749" s="37" t="s">
        <v>3</v>
      </c>
      <c r="AC749" s="37" t="s">
        <v>3</v>
      </c>
      <c r="AD749" s="37" t="s">
        <v>3</v>
      </c>
      <c r="AE749" s="37" t="s">
        <v>3</v>
      </c>
      <c r="AF749" s="37" t="s">
        <v>3</v>
      </c>
      <c r="AG749" s="37" t="s">
        <v>3</v>
      </c>
      <c r="AH749" s="37" t="s">
        <v>3</v>
      </c>
      <c r="AI749" s="37" t="s">
        <v>3</v>
      </c>
      <c r="AJ749" s="37" t="s">
        <v>3</v>
      </c>
      <c r="AK749" s="37" t="s">
        <v>3</v>
      </c>
      <c r="AL749" s="37" t="s">
        <v>3</v>
      </c>
      <c r="AM749" s="38">
        <f>COUNT(H749:AL749)</f>
        <v/>
      </c>
      <c r="AN749" s="37" t="n"/>
      <c r="AO749" s="38">
        <f>COUNTIF(H749:AL749,"О")</f>
        <v/>
      </c>
      <c r="AP749" s="38">
        <f>COUNTIF(H749:AL749,"От")</f>
        <v/>
      </c>
      <c r="AQ749" s="38">
        <f>COUNTIF(H749:AL749,"Б")</f>
        <v/>
      </c>
      <c r="AR749" s="38">
        <f>COUNTIF(H749:AL749,"Н")</f>
        <v/>
      </c>
      <c r="AS749" s="37" t="n"/>
      <c r="AT749" s="38">
        <f>SUM(H749:AL749)</f>
        <v/>
      </c>
      <c r="AU749" s="37" t="n"/>
      <c r="AV749" s="38">
        <f>SUM(I749,J749,O749,P749,Q749,W749,X749,AD749,AE749,AK749,AL749)</f>
        <v/>
      </c>
      <c r="AW749" s="37" t="n"/>
    </row>
    <row r="750" spans="1:49">
      <c r="A750" s="39" t="n">
        <v>744</v>
      </c>
      <c r="B750" s="39" t="s">
        <v>297</v>
      </c>
      <c r="C750" s="39" t="s">
        <v>183</v>
      </c>
      <c r="D750" s="39" t="s">
        <v>184</v>
      </c>
      <c r="E750" s="39" t="s">
        <v>33</v>
      </c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>
        <v>8</v>
      </c>
      <c r="W750" s="39" t="n">
        <v>0</v>
      </c>
      <c r="X750" s="39" t="n">
        <v>0</v>
      </c>
      <c r="Y750" s="39" t="n">
        <v>8</v>
      </c>
      <c r="Z750" s="39" t="n">
        <v>8</v>
      </c>
      <c r="AA750" s="39" t="n">
        <v>0</v>
      </c>
      <c r="AB750" s="39" t="n">
        <v>0</v>
      </c>
      <c r="AC750" s="39" t="n">
        <v>0</v>
      </c>
      <c r="AD750" s="39" t="n">
        <v>0</v>
      </c>
      <c r="AE750" s="39" t="n">
        <v>0</v>
      </c>
      <c r="AF750" s="39" t="n">
        <v>0</v>
      </c>
      <c r="AG750" s="39" t="n">
        <v>0</v>
      </c>
      <c r="AH750" s="39" t="n">
        <v>0</v>
      </c>
      <c r="AI750" s="39" t="n">
        <v>0</v>
      </c>
      <c r="AJ750" s="39" t="n">
        <v>0</v>
      </c>
      <c r="AK750" s="39" t="n">
        <v>0</v>
      </c>
      <c r="AL750" s="39" t="n">
        <v>0</v>
      </c>
      <c r="AM750" s="39">
        <f>COUNT(IF(SUM(V749)&gt;0,1,"FALSE"),IF(SUM(W749)&gt;0,1,"FALSE"),IF(SUM(X749)&gt;0,1,"FALSE"),IF(SUM(Y749)&gt;0,1,"FALSE"),IF(SUM(Z749)&gt;0,1,"FALSE"),IF(SUM(AA749)&gt;0,1,"FALSE"),IF(SUM(AB749)&gt;0,1,"FALSE"),IF(SUM(AC749)&gt;0,1,"FALSE"),IF(SUM(AD749)&gt;0,1,"FALSE"),IF(SUM(AE749)&gt;0,1,"FALSE"),IF(SUM(AF749)&gt;0,1,"FALSE"),IF(SUM(AG749)&gt;0,1,"FALSE"),IF(SUM(AH749)&gt;0,1,"FALSE"),IF(SUM(AI749)&gt;0,1,"FALSE"),IF(SUM(AJ749)&gt;0,1,"FALSE"),IF(SUM(AK749)&gt;0,1,"FALSE"),IF(SUM(AL749)&gt;0,1,"FALSE"))</f>
        <v/>
      </c>
      <c r="AN750" s="39" t="n"/>
      <c r="AO750" s="39">
        <f>MAX(AO749:AO749)</f>
        <v/>
      </c>
      <c r="AP750" s="39">
        <f>MAX(AP749:AP749)</f>
        <v/>
      </c>
      <c r="AQ750" s="39">
        <f>MAX(AQ749:AQ749)</f>
        <v/>
      </c>
      <c r="AR750" s="39">
        <f>MAX(AR749:AR749)</f>
        <v/>
      </c>
      <c r="AS750" s="39">
        <f>SUM(AS749:AS749)</f>
        <v/>
      </c>
      <c r="AT750" s="39">
        <f>SUM(AT749:AT749)</f>
        <v/>
      </c>
      <c r="AU750" s="39">
        <f>SUM(AU749:AU749)</f>
        <v/>
      </c>
      <c r="AV750" s="39">
        <f>SUM(AV749:AV749)</f>
        <v/>
      </c>
      <c r="AW750" s="39">
        <f>SUM(AW749:AW749)</f>
        <v/>
      </c>
    </row>
    <row r="751" spans="1:49">
      <c r="A751" s="37" t="n">
        <v>745</v>
      </c>
      <c r="B751" s="37" t="s">
        <v>112</v>
      </c>
      <c r="C751" s="37" t="s">
        <v>74</v>
      </c>
      <c r="D751" s="37" t="s">
        <v>72</v>
      </c>
      <c r="E751" s="37" t="s">
        <v>43</v>
      </c>
      <c r="F751" s="37" t="s">
        <v>32</v>
      </c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s">
        <v>7</v>
      </c>
      <c r="AE751" s="37" t="s">
        <v>7</v>
      </c>
      <c r="AF751" s="37" t="n"/>
      <c r="AG751" s="37" t="n"/>
      <c r="AH751" s="37" t="n"/>
      <c r="AI751" s="37" t="n"/>
      <c r="AJ751" s="37" t="n"/>
      <c r="AK751" s="37" t="s">
        <v>7</v>
      </c>
      <c r="AL751" s="37" t="s">
        <v>7</v>
      </c>
      <c r="AM751" s="38">
        <f>COUNT(H751:AL751)</f>
        <v/>
      </c>
      <c r="AN751" s="37" t="n"/>
      <c r="AO751" s="38">
        <f>COUNTIF(H751:AL751,"О")</f>
        <v/>
      </c>
      <c r="AP751" s="38">
        <f>COUNTIF(H751:AL751,"От")</f>
        <v/>
      </c>
      <c r="AQ751" s="38">
        <f>COUNTIF(H751:AL751,"Б")</f>
        <v/>
      </c>
      <c r="AR751" s="38">
        <f>COUNTIF(H751:AL751,"Н")</f>
        <v/>
      </c>
      <c r="AS751" s="37" t="n"/>
      <c r="AT751" s="38">
        <f>SUM(H751:AL751)</f>
        <v/>
      </c>
      <c r="AU751" s="37" t="n"/>
      <c r="AV751" s="38">
        <f>SUM(I751,J751,O751,P751,Q751,W751,X751,AD751,AE751,AK751,AL751)</f>
        <v/>
      </c>
      <c r="AW751" s="37" t="n"/>
    </row>
    <row r="752" spans="1:49">
      <c r="A752" s="37" t="n">
        <v>746</v>
      </c>
      <c r="B752" s="37" t="s">
        <v>112</v>
      </c>
      <c r="C752" s="37" t="s">
        <v>74</v>
      </c>
      <c r="D752" s="37" t="s">
        <v>72</v>
      </c>
      <c r="E752" s="37" t="s">
        <v>65</v>
      </c>
      <c r="F752" s="37" t="s">
        <v>32</v>
      </c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  <c r="Z752" s="37" t="n"/>
      <c r="AA752" s="37" t="n"/>
      <c r="AB752" s="37" t="n"/>
      <c r="AC752" s="37" t="n"/>
      <c r="AD752" s="37" t="n"/>
      <c r="AE752" s="37" t="n"/>
      <c r="AF752" s="37" t="n"/>
      <c r="AG752" s="37" t="n"/>
      <c r="AH752" s="37" t="n"/>
      <c r="AI752" s="37" t="n"/>
      <c r="AJ752" s="37" t="n"/>
      <c r="AK752" s="37" t="n"/>
      <c r="AL752" s="37" t="n"/>
      <c r="AM752" s="38">
        <f>COUNT(H752:AL752)</f>
        <v/>
      </c>
      <c r="AN752" s="37" t="n"/>
      <c r="AO752" s="37" t="n"/>
      <c r="AP752" s="37" t="n"/>
      <c r="AQ752" s="37" t="n"/>
      <c r="AR752" s="37" t="n"/>
      <c r="AS752" s="37" t="n"/>
      <c r="AT752" s="38">
        <f>SUM(H752:AL752)</f>
        <v/>
      </c>
      <c r="AU752" s="37" t="n"/>
      <c r="AV752" s="38">
        <f>SUM(I752,J752,O752,P752,Q752,W752,X752,AD752,AE752,AK752,AL752)</f>
        <v/>
      </c>
      <c r="AW752" s="37" t="n"/>
    </row>
    <row r="753" spans="1:49">
      <c r="A753" s="37" t="n">
        <v>747</v>
      </c>
      <c r="B753" s="37" t="s">
        <v>112</v>
      </c>
      <c r="C753" s="37" t="s">
        <v>74</v>
      </c>
      <c r="D753" s="37" t="s">
        <v>72</v>
      </c>
      <c r="E753" s="37" t="s">
        <v>279</v>
      </c>
      <c r="F753" s="37" t="s">
        <v>32</v>
      </c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  <c r="Z753" s="37" t="n"/>
      <c r="AA753" s="37" t="n"/>
      <c r="AB753" s="37" t="n"/>
      <c r="AC753" s="37" t="n"/>
      <c r="AD753" s="37" t="n"/>
      <c r="AE753" s="37" t="n"/>
      <c r="AF753" s="37" t="n"/>
      <c r="AG753" s="37" t="n"/>
      <c r="AH753" s="37" t="n"/>
      <c r="AI753" s="37" t="n"/>
      <c r="AJ753" s="37" t="n"/>
      <c r="AK753" s="37" t="n"/>
      <c r="AL753" s="37" t="n"/>
      <c r="AM753" s="38">
        <f>COUNT(H753:AL753)</f>
        <v/>
      </c>
      <c r="AN753" s="37" t="n"/>
      <c r="AO753" s="37" t="n"/>
      <c r="AP753" s="37" t="n"/>
      <c r="AQ753" s="37" t="n"/>
      <c r="AR753" s="37" t="n"/>
      <c r="AS753" s="37" t="n"/>
      <c r="AT753" s="38">
        <f>SUM(H753:AL753)</f>
        <v/>
      </c>
      <c r="AU753" s="37" t="n"/>
      <c r="AV753" s="38">
        <f>SUM(I753,J753,O753,P753,Q753,W753,X753,AD753,AE753,AK753,AL753)</f>
        <v/>
      </c>
      <c r="AW753" s="37" t="n"/>
    </row>
    <row r="754" spans="1:49">
      <c r="A754" s="37" t="n">
        <v>748</v>
      </c>
      <c r="B754" s="37" t="s">
        <v>112</v>
      </c>
      <c r="C754" s="37" t="s">
        <v>74</v>
      </c>
      <c r="D754" s="37" t="s">
        <v>72</v>
      </c>
      <c r="E754" s="37" t="s">
        <v>90</v>
      </c>
      <c r="F754" s="37" t="s">
        <v>32</v>
      </c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  <c r="Z754" s="37" t="n"/>
      <c r="AA754" s="37" t="n"/>
      <c r="AB754" s="37" t="n"/>
      <c r="AC754" s="37" t="n"/>
      <c r="AD754" s="37" t="n"/>
      <c r="AE754" s="37" t="n"/>
      <c r="AF754" s="37" t="n"/>
      <c r="AG754" s="37" t="n"/>
      <c r="AH754" s="37" t="n"/>
      <c r="AI754" s="37" t="n"/>
      <c r="AJ754" s="37" t="n"/>
      <c r="AK754" s="37" t="n"/>
      <c r="AL754" s="37" t="n"/>
      <c r="AM754" s="38">
        <f>COUNT(H754:AL754)</f>
        <v/>
      </c>
      <c r="AN754" s="37" t="n"/>
      <c r="AO754" s="37" t="n"/>
      <c r="AP754" s="37" t="n"/>
      <c r="AQ754" s="37" t="n"/>
      <c r="AR754" s="37" t="n"/>
      <c r="AS754" s="37" t="n"/>
      <c r="AT754" s="38">
        <f>SUM(H754:AL754)</f>
        <v/>
      </c>
      <c r="AU754" s="37" t="n"/>
      <c r="AV754" s="38">
        <f>SUM(I754,J754,O754,P754,Q754,W754,X754,AD754,AE754,AK754,AL754)</f>
        <v/>
      </c>
      <c r="AW754" s="37" t="n"/>
    </row>
    <row r="755" spans="1:49">
      <c r="A755" s="37" t="n">
        <v>749</v>
      </c>
      <c r="B755" s="37" t="s">
        <v>112</v>
      </c>
      <c r="C755" s="37" t="s">
        <v>74</v>
      </c>
      <c r="D755" s="37" t="s">
        <v>72</v>
      </c>
      <c r="E755" s="37" t="s">
        <v>86</v>
      </c>
      <c r="F755" s="37" t="s">
        <v>32</v>
      </c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  <c r="Z755" s="37" t="n"/>
      <c r="AA755" s="37" t="n"/>
      <c r="AB755" s="37" t="n"/>
      <c r="AC755" s="37" t="n"/>
      <c r="AD755" s="37" t="n"/>
      <c r="AE755" s="37" t="n"/>
      <c r="AF755" s="37" t="n"/>
      <c r="AG755" s="37" t="n"/>
      <c r="AH755" s="37" t="n"/>
      <c r="AI755" s="37" t="n"/>
      <c r="AJ755" s="37" t="n"/>
      <c r="AK755" s="37" t="n"/>
      <c r="AL755" s="37" t="n"/>
      <c r="AM755" s="38">
        <f>COUNT(H755:AL755)</f>
        <v/>
      </c>
      <c r="AN755" s="37" t="n"/>
      <c r="AO755" s="37" t="n"/>
      <c r="AP755" s="37" t="n"/>
      <c r="AQ755" s="37" t="n"/>
      <c r="AR755" s="37" t="n"/>
      <c r="AS755" s="37" t="n"/>
      <c r="AT755" s="38">
        <f>SUM(H755:AL755)</f>
        <v/>
      </c>
      <c r="AU755" s="37" t="n"/>
      <c r="AV755" s="38">
        <f>SUM(I755,J755,O755,P755,Q755,W755,X755,AD755,AE755,AK755,AL755)</f>
        <v/>
      </c>
      <c r="AW755" s="37" t="n"/>
    </row>
    <row r="756" spans="1:49">
      <c r="A756" s="37" t="n">
        <v>750</v>
      </c>
      <c r="B756" s="37" t="s">
        <v>112</v>
      </c>
      <c r="C756" s="37" t="s">
        <v>74</v>
      </c>
      <c r="D756" s="37" t="s">
        <v>72</v>
      </c>
      <c r="E756" s="37" t="s">
        <v>87</v>
      </c>
      <c r="F756" s="37" t="s">
        <v>32</v>
      </c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  <c r="Z756" s="37" t="n"/>
      <c r="AA756" s="37" t="n"/>
      <c r="AB756" s="37" t="n"/>
      <c r="AC756" s="37" t="n"/>
      <c r="AD756" s="37" t="n"/>
      <c r="AE756" s="37" t="n"/>
      <c r="AF756" s="37" t="n"/>
      <c r="AG756" s="37" t="n"/>
      <c r="AH756" s="37" t="n"/>
      <c r="AI756" s="37" t="n"/>
      <c r="AJ756" s="37" t="n"/>
      <c r="AK756" s="37" t="n"/>
      <c r="AL756" s="37" t="n"/>
      <c r="AM756" s="38">
        <f>COUNT(H756:AL756)</f>
        <v/>
      </c>
      <c r="AN756" s="37" t="n"/>
      <c r="AO756" s="37" t="n"/>
      <c r="AP756" s="37" t="n"/>
      <c r="AQ756" s="37" t="n"/>
      <c r="AR756" s="37" t="n"/>
      <c r="AS756" s="37" t="n"/>
      <c r="AT756" s="38">
        <f>SUM(H756:AL756)</f>
        <v/>
      </c>
      <c r="AU756" s="37" t="n"/>
      <c r="AV756" s="38">
        <f>SUM(I756,J756,O756,P756,Q756,W756,X756,AD756,AE756,AK756,AL756)</f>
        <v/>
      </c>
      <c r="AW756" s="37" t="n"/>
    </row>
    <row r="757" spans="1:49">
      <c r="A757" s="37" t="n">
        <v>751</v>
      </c>
      <c r="B757" s="37" t="s">
        <v>112</v>
      </c>
      <c r="C757" s="37" t="s">
        <v>74</v>
      </c>
      <c r="D757" s="37" t="s">
        <v>72</v>
      </c>
      <c r="E757" s="37" t="s">
        <v>83</v>
      </c>
      <c r="F757" s="37" t="s">
        <v>32</v>
      </c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  <c r="Z757" s="37" t="n"/>
      <c r="AA757" s="37" t="n"/>
      <c r="AB757" s="37" t="n"/>
      <c r="AC757" s="37" t="n"/>
      <c r="AD757" s="37" t="n"/>
      <c r="AE757" s="37" t="n"/>
      <c r="AF757" s="37" t="n"/>
      <c r="AG757" s="37" t="n"/>
      <c r="AH757" s="37" t="n"/>
      <c r="AI757" s="37" t="n"/>
      <c r="AJ757" s="37" t="n"/>
      <c r="AK757" s="37" t="n"/>
      <c r="AL757" s="37" t="n"/>
      <c r="AM757" s="38">
        <f>COUNT(H757:AL757)</f>
        <v/>
      </c>
      <c r="AN757" s="37" t="n"/>
      <c r="AO757" s="37" t="n"/>
      <c r="AP757" s="37" t="n"/>
      <c r="AQ757" s="37" t="n"/>
      <c r="AR757" s="37" t="n"/>
      <c r="AS757" s="37" t="n"/>
      <c r="AT757" s="38">
        <f>SUM(H757:AL757)</f>
        <v/>
      </c>
      <c r="AU757" s="37" t="n"/>
      <c r="AV757" s="38">
        <f>SUM(I757,J757,O757,P757,Q757,W757,X757,AD757,AE757,AK757,AL757)</f>
        <v/>
      </c>
      <c r="AW757" s="37" t="n"/>
    </row>
    <row r="758" spans="1:49">
      <c r="A758" s="37" t="n">
        <v>752</v>
      </c>
      <c r="B758" s="37" t="s">
        <v>112</v>
      </c>
      <c r="C758" s="37" t="s">
        <v>74</v>
      </c>
      <c r="D758" s="37" t="s">
        <v>72</v>
      </c>
      <c r="E758" s="37" t="s">
        <v>79</v>
      </c>
      <c r="F758" s="37" t="s">
        <v>32</v>
      </c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  <c r="Z758" s="37" t="n"/>
      <c r="AA758" s="37" t="n"/>
      <c r="AB758" s="37" t="n"/>
      <c r="AC758" s="37" t="n"/>
      <c r="AD758" s="37" t="n"/>
      <c r="AE758" s="37" t="n"/>
      <c r="AF758" s="37" t="n"/>
      <c r="AG758" s="37" t="n"/>
      <c r="AH758" s="37" t="n"/>
      <c r="AI758" s="37" t="n"/>
      <c r="AJ758" s="37" t="n"/>
      <c r="AK758" s="37" t="n"/>
      <c r="AL758" s="37" t="n"/>
      <c r="AM758" s="38">
        <f>COUNT(H758:AL758)</f>
        <v/>
      </c>
      <c r="AN758" s="37" t="n"/>
      <c r="AO758" s="37" t="n"/>
      <c r="AP758" s="37" t="n"/>
      <c r="AQ758" s="37" t="n"/>
      <c r="AR758" s="37" t="n"/>
      <c r="AS758" s="37" t="n"/>
      <c r="AT758" s="38">
        <f>SUM(H758:AL758)</f>
        <v/>
      </c>
      <c r="AU758" s="37" t="n"/>
      <c r="AV758" s="38">
        <f>SUM(I758,J758,O758,P758,Q758,W758,X758,AD758,AE758,AK758,AL758)</f>
        <v/>
      </c>
      <c r="AW758" s="37" t="n"/>
    </row>
    <row r="759" spans="1:49">
      <c r="A759" s="37" t="n">
        <v>753</v>
      </c>
      <c r="B759" s="37" t="s">
        <v>112</v>
      </c>
      <c r="C759" s="37" t="s">
        <v>74</v>
      </c>
      <c r="D759" s="37" t="s">
        <v>72</v>
      </c>
      <c r="E759" s="37" t="s">
        <v>76</v>
      </c>
      <c r="F759" s="37" t="s">
        <v>32</v>
      </c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  <c r="Z759" s="37" t="n"/>
      <c r="AA759" s="37" t="n"/>
      <c r="AB759" s="37" t="n"/>
      <c r="AC759" s="37" t="n"/>
      <c r="AD759" s="37" t="n"/>
      <c r="AE759" s="37" t="n"/>
      <c r="AF759" s="37" t="n"/>
      <c r="AG759" s="37" t="n"/>
      <c r="AH759" s="37" t="n"/>
      <c r="AI759" s="37" t="n"/>
      <c r="AJ759" s="37" t="n"/>
      <c r="AK759" s="37" t="n"/>
      <c r="AL759" s="37" t="n"/>
      <c r="AM759" s="38">
        <f>COUNT(H759:AL759)</f>
        <v/>
      </c>
      <c r="AN759" s="37" t="n"/>
      <c r="AO759" s="37" t="n"/>
      <c r="AP759" s="37" t="n"/>
      <c r="AQ759" s="37" t="n"/>
      <c r="AR759" s="37" t="n"/>
      <c r="AS759" s="37" t="n"/>
      <c r="AT759" s="38">
        <f>SUM(H759:AL759)</f>
        <v/>
      </c>
      <c r="AU759" s="37" t="n"/>
      <c r="AV759" s="38">
        <f>SUM(I759,J759,O759,P759,Q759,W759,X759,AD759,AE759,AK759,AL759)</f>
        <v/>
      </c>
      <c r="AW759" s="37" t="n"/>
    </row>
    <row r="760" spans="1:49">
      <c r="A760" s="37" t="n">
        <v>754</v>
      </c>
      <c r="B760" s="37" t="s">
        <v>112</v>
      </c>
      <c r="C760" s="37" t="s">
        <v>74</v>
      </c>
      <c r="D760" s="37" t="s">
        <v>72</v>
      </c>
      <c r="E760" s="37" t="s">
        <v>88</v>
      </c>
      <c r="F760" s="37" t="s">
        <v>32</v>
      </c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  <c r="Z760" s="37" t="n"/>
      <c r="AA760" s="37" t="n"/>
      <c r="AB760" s="37" t="n"/>
      <c r="AC760" s="37" t="n"/>
      <c r="AD760" s="37" t="n"/>
      <c r="AE760" s="37" t="n"/>
      <c r="AF760" s="37" t="n"/>
      <c r="AG760" s="37" t="n"/>
      <c r="AH760" s="37" t="n"/>
      <c r="AI760" s="37" t="n"/>
      <c r="AJ760" s="37" t="n"/>
      <c r="AK760" s="37" t="n"/>
      <c r="AL760" s="37" t="n"/>
      <c r="AM760" s="38">
        <f>COUNT(H760:AL760)</f>
        <v/>
      </c>
      <c r="AN760" s="37" t="n"/>
      <c r="AO760" s="37" t="n"/>
      <c r="AP760" s="37" t="n"/>
      <c r="AQ760" s="37" t="n"/>
      <c r="AR760" s="37" t="n"/>
      <c r="AS760" s="37" t="n"/>
      <c r="AT760" s="38">
        <f>SUM(H760:AL760)</f>
        <v/>
      </c>
      <c r="AU760" s="37" t="n"/>
      <c r="AV760" s="38">
        <f>SUM(I760,J760,O760,P760,Q760,W760,X760,AD760,AE760,AK760,AL760)</f>
        <v/>
      </c>
      <c r="AW760" s="37" t="n"/>
    </row>
    <row r="761" spans="1:49">
      <c r="A761" s="37" t="n">
        <v>755</v>
      </c>
      <c r="B761" s="37" t="s">
        <v>112</v>
      </c>
      <c r="C761" s="37" t="s">
        <v>74</v>
      </c>
      <c r="D761" s="37" t="s">
        <v>72</v>
      </c>
      <c r="E761" s="37" t="s">
        <v>56</v>
      </c>
      <c r="F761" s="37" t="s">
        <v>32</v>
      </c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  <c r="Z761" s="37" t="n"/>
      <c r="AA761" s="37" t="n"/>
      <c r="AB761" s="37" t="n"/>
      <c r="AC761" s="37" t="n"/>
      <c r="AD761" s="37" t="n"/>
      <c r="AE761" s="37" t="n"/>
      <c r="AF761" s="37" t="n"/>
      <c r="AG761" s="37" t="n"/>
      <c r="AH761" s="37" t="n"/>
      <c r="AI761" s="37" t="n"/>
      <c r="AJ761" s="37" t="n"/>
      <c r="AK761" s="37" t="n"/>
      <c r="AL761" s="37" t="n"/>
      <c r="AM761" s="38">
        <f>COUNT(H761:AL761)</f>
        <v/>
      </c>
      <c r="AN761" s="37" t="n"/>
      <c r="AO761" s="37" t="n"/>
      <c r="AP761" s="37" t="n"/>
      <c r="AQ761" s="37" t="n"/>
      <c r="AR761" s="37" t="n"/>
      <c r="AS761" s="37" t="n"/>
      <c r="AT761" s="38">
        <f>SUM(H761:AL761)</f>
        <v/>
      </c>
      <c r="AU761" s="37" t="n"/>
      <c r="AV761" s="38">
        <f>SUM(I761,J761,O761,P761,Q761,W761,X761,AD761,AE761,AK761,AL761)</f>
        <v/>
      </c>
      <c r="AW761" s="37" t="n"/>
    </row>
    <row r="762" spans="1:49">
      <c r="A762" s="37" t="n">
        <v>756</v>
      </c>
      <c r="B762" s="37" t="s">
        <v>112</v>
      </c>
      <c r="C762" s="37" t="s">
        <v>74</v>
      </c>
      <c r="D762" s="37" t="s">
        <v>72</v>
      </c>
      <c r="E762" s="37" t="s">
        <v>61</v>
      </c>
      <c r="F762" s="37" t="s">
        <v>32</v>
      </c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  <c r="Z762" s="37" t="n"/>
      <c r="AA762" s="37" t="n"/>
      <c r="AB762" s="37" t="n"/>
      <c r="AC762" s="37" t="n"/>
      <c r="AD762" s="37" t="n"/>
      <c r="AE762" s="37" t="n"/>
      <c r="AF762" s="37" t="n"/>
      <c r="AG762" s="37" t="n"/>
      <c r="AH762" s="37" t="n"/>
      <c r="AI762" s="37" t="n"/>
      <c r="AJ762" s="37" t="n"/>
      <c r="AK762" s="37" t="n"/>
      <c r="AL762" s="37" t="n"/>
      <c r="AM762" s="38">
        <f>COUNT(H762:AL762)</f>
        <v/>
      </c>
      <c r="AN762" s="37" t="n"/>
      <c r="AO762" s="37" t="n"/>
      <c r="AP762" s="37" t="n"/>
      <c r="AQ762" s="37" t="n"/>
      <c r="AR762" s="37" t="n"/>
      <c r="AS762" s="37" t="n"/>
      <c r="AT762" s="38">
        <f>SUM(H762:AL762)</f>
        <v/>
      </c>
      <c r="AU762" s="37" t="n"/>
      <c r="AV762" s="38">
        <f>SUM(I762,J762,O762,P762,Q762,W762,X762,AD762,AE762,AK762,AL762)</f>
        <v/>
      </c>
      <c r="AW762" s="37" t="n"/>
    </row>
    <row r="763" spans="1:49" ht="15.75" customHeight="1" s="55">
      <c r="A763" s="37" t="n">
        <v>757</v>
      </c>
      <c r="B763" s="37" t="s">
        <v>112</v>
      </c>
      <c r="C763" s="37" t="s">
        <v>74</v>
      </c>
      <c r="D763" s="37" t="s">
        <v>72</v>
      </c>
      <c r="E763" s="37" t="s">
        <v>65</v>
      </c>
      <c r="F763" s="37" t="s">
        <v>32</v>
      </c>
      <c r="G763" s="37" t="s">
        <v>49</v>
      </c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40" t="n">
        <v>8</v>
      </c>
      <c r="Z763" s="40" t="n">
        <v>8</v>
      </c>
      <c r="AA763" s="40" t="n">
        <v>8</v>
      </c>
      <c r="AB763" s="40" t="n">
        <v>8</v>
      </c>
      <c r="AC763" s="40" t="n">
        <v>8</v>
      </c>
      <c r="AD763" s="37" t="n"/>
      <c r="AE763" s="37" t="n"/>
      <c r="AF763" s="37" t="n"/>
      <c r="AG763" s="37" t="n"/>
      <c r="AH763" s="37" t="n"/>
      <c r="AI763" s="37" t="n"/>
      <c r="AJ763" s="37" t="n"/>
      <c r="AK763" s="37" t="n"/>
      <c r="AL763" s="37" t="n"/>
      <c r="AM763" s="38">
        <f>SUM(H763:AL763)/8</f>
        <v/>
      </c>
      <c r="AN763" s="37" t="n"/>
      <c r="AO763" s="37" t="n"/>
      <c r="AP763" s="37" t="n"/>
      <c r="AQ763" s="37" t="n"/>
      <c r="AR763" s="37" t="n"/>
      <c r="AS763" s="38">
        <f>COUNTIF(H763:AL763,"В")+SUM(H763:AL763)/8</f>
        <v/>
      </c>
      <c r="AT763" s="38">
        <f>SUM(H763:AL763)</f>
        <v/>
      </c>
      <c r="AU763" s="37" t="n"/>
      <c r="AV763" s="37" t="n"/>
      <c r="AW763" s="37" t="n"/>
    </row>
    <row r="764" spans="1:49" ht="15.75" customHeight="1" s="55">
      <c r="A764" s="37" t="n">
        <v>758</v>
      </c>
      <c r="B764" s="37" t="s">
        <v>112</v>
      </c>
      <c r="C764" s="37" t="s">
        <v>74</v>
      </c>
      <c r="D764" s="37" t="s">
        <v>72</v>
      </c>
      <c r="E764" s="37" t="s">
        <v>90</v>
      </c>
      <c r="F764" s="37" t="s">
        <v>32</v>
      </c>
      <c r="G764" s="37" t="s">
        <v>49</v>
      </c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  <c r="Z764" s="37" t="n"/>
      <c r="AA764" s="37" t="n"/>
      <c r="AB764" s="37" t="n"/>
      <c r="AC764" s="37" t="n"/>
      <c r="AD764" s="37" t="n"/>
      <c r="AE764" s="37" t="n"/>
      <c r="AF764" s="40" t="n">
        <v>8</v>
      </c>
      <c r="AG764" s="40" t="n">
        <v>8</v>
      </c>
      <c r="AH764" s="40" t="n">
        <v>8</v>
      </c>
      <c r="AI764" s="40" t="n">
        <v>8</v>
      </c>
      <c r="AJ764" s="40" t="n">
        <v>8</v>
      </c>
      <c r="AK764" s="37" t="n"/>
      <c r="AL764" s="37" t="n"/>
      <c r="AM764" s="38">
        <f>SUM(H764:AL764)/8</f>
        <v/>
      </c>
      <c r="AN764" s="37" t="n"/>
      <c r="AO764" s="37" t="n"/>
      <c r="AP764" s="37" t="n"/>
      <c r="AQ764" s="37" t="n"/>
      <c r="AR764" s="37" t="n"/>
      <c r="AS764" s="38">
        <f>COUNTIF(H764:AL764,"В")+SUM(H764:AL764)/8</f>
        <v/>
      </c>
      <c r="AT764" s="38">
        <f>SUM(H764:AL764)</f>
        <v/>
      </c>
      <c r="AU764" s="37" t="n"/>
      <c r="AV764" s="37" t="n"/>
      <c r="AW764" s="37" t="n"/>
    </row>
    <row r="765" spans="1:49">
      <c r="A765" s="39" t="n">
        <v>759</v>
      </c>
      <c r="B765" s="39" t="s">
        <v>112</v>
      </c>
      <c r="C765" s="39" t="s">
        <v>74</v>
      </c>
      <c r="D765" s="39" t="s">
        <v>72</v>
      </c>
      <c r="E765" s="39" t="s">
        <v>33</v>
      </c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>
        <v>8</v>
      </c>
      <c r="Z765" s="39" t="n">
        <v>8</v>
      </c>
      <c r="AA765" s="39" t="n">
        <v>8</v>
      </c>
      <c r="AB765" s="39" t="n">
        <v>8</v>
      </c>
      <c r="AC765" s="39" t="n">
        <v>8</v>
      </c>
      <c r="AD765" s="39" t="n">
        <v>0</v>
      </c>
      <c r="AE765" s="39" t="n">
        <v>0</v>
      </c>
      <c r="AF765" s="39" t="n">
        <v>8</v>
      </c>
      <c r="AG765" s="39" t="n">
        <v>8</v>
      </c>
      <c r="AH765" s="39" t="n">
        <v>8</v>
      </c>
      <c r="AI765" s="39" t="n">
        <v>8</v>
      </c>
      <c r="AJ765" s="39" t="n">
        <v>8</v>
      </c>
      <c r="AK765" s="39" t="n">
        <v>0</v>
      </c>
      <c r="AL765" s="39" t="n">
        <v>0</v>
      </c>
      <c r="AM765" s="39">
        <f>COUNT(IF(SUM(AD755,AD761,AD757,AD762,AD754,AD756,AD758,AD759,AD753,AD752,AD760,AD751)&gt;0,1,"FALSE"),IF(SUM(AE755,AE761,AE754,AE759,AE762,AE751,AE760,AE752,AE756,AE758,AE757,AE753)&gt;0,1,"FALSE"),IF(SUM(AK753,AK761,AK754,AK762,AK755,AK759,AK760,AK758,AK757,AK756,AK752,AK751)&gt;0,1,"FALSE"),IF(SUM(AL753,AL760,AL754,AL761,AL758,AL762,AL756,AL755,AL751,AL759,AL752,AL757)&gt;0,1,"FALSE"),IF(SUM(Y763)&gt;0,1,"FALSE"),IF(SUM(Z763)&gt;0,1,"FALSE"),IF(SUM(AA763)&gt;0,1,"FALSE"),IF(SUM(AB763)&gt;0,1,"FALSE"),IF(SUM(AC763)&gt;0,1,"FALSE"),IF(SUM(AF764)&gt;0,1,"FALSE"),IF(SUM(AG764)&gt;0,1,"FALSE"),IF(SUM(AH764)&gt;0,1,"FALSE"),IF(SUM(AI764)&gt;0,1,"FALSE"),IF(SUM(AJ764)&gt;0,1,"FALSE"))</f>
        <v/>
      </c>
      <c r="AN765" s="39" t="n"/>
      <c r="AO765" s="39">
        <f>MAX(AO751:AO764)</f>
        <v/>
      </c>
      <c r="AP765" s="39">
        <f>MAX(AP751:AP764)</f>
        <v/>
      </c>
      <c r="AQ765" s="39">
        <f>MAX(AQ751:AQ764)</f>
        <v/>
      </c>
      <c r="AR765" s="39">
        <f>MAX(AR751:AR764)</f>
        <v/>
      </c>
      <c r="AS765" s="39">
        <f>SUM(AS751:AS764)</f>
        <v/>
      </c>
      <c r="AT765" s="39">
        <f>SUM(AT751:AT764)</f>
        <v/>
      </c>
      <c r="AU765" s="39">
        <f>SUM(AU751:AU764)</f>
        <v/>
      </c>
      <c r="AV765" s="39">
        <f>SUM(AV751:AV764)</f>
        <v/>
      </c>
      <c r="AW765" s="39">
        <f>SUM(AW751:AW764)</f>
        <v/>
      </c>
    </row>
  </sheetData>
  <autoFilter ref="A6:G765"/>
  <mergeCells count="5">
    <mergeCell ref="I1:AE1"/>
    <mergeCell ref="I2:AE2"/>
    <mergeCell ref="I3:AE3"/>
    <mergeCell ref="I4:AE4"/>
    <mergeCell ref="AG1:AP4"/>
  </mergeCells>
  <hyperlinks>
    <hyperlink xmlns:r="http://schemas.openxmlformats.org/officeDocument/2006/relationships" ref="K13" r:id="rId1"/>
    <hyperlink xmlns:r="http://schemas.openxmlformats.org/officeDocument/2006/relationships" ref="L13" r:id="rId2"/>
    <hyperlink xmlns:r="http://schemas.openxmlformats.org/officeDocument/2006/relationships" ref="M13" r:id="rId3"/>
    <hyperlink xmlns:r="http://schemas.openxmlformats.org/officeDocument/2006/relationships" ref="N13" r:id="rId4"/>
    <hyperlink xmlns:r="http://schemas.openxmlformats.org/officeDocument/2006/relationships" ref="O13" r:id="rId5"/>
    <hyperlink xmlns:r="http://schemas.openxmlformats.org/officeDocument/2006/relationships" ref="P13" r:id="rId6"/>
    <hyperlink xmlns:r="http://schemas.openxmlformats.org/officeDocument/2006/relationships" ref="Q13" r:id="rId7"/>
    <hyperlink xmlns:r="http://schemas.openxmlformats.org/officeDocument/2006/relationships" ref="R13" r:id="rId8"/>
    <hyperlink xmlns:r="http://schemas.openxmlformats.org/officeDocument/2006/relationships" ref="S13" r:id="rId9"/>
    <hyperlink xmlns:r="http://schemas.openxmlformats.org/officeDocument/2006/relationships" ref="T13" r:id="rId10"/>
    <hyperlink xmlns:r="http://schemas.openxmlformats.org/officeDocument/2006/relationships" ref="U13" r:id="rId11"/>
    <hyperlink xmlns:r="http://schemas.openxmlformats.org/officeDocument/2006/relationships" ref="V13" r:id="rId12"/>
    <hyperlink xmlns:r="http://schemas.openxmlformats.org/officeDocument/2006/relationships" ref="W13" r:id="rId13"/>
    <hyperlink xmlns:r="http://schemas.openxmlformats.org/officeDocument/2006/relationships" ref="X13" r:id="rId14"/>
    <hyperlink xmlns:r="http://schemas.openxmlformats.org/officeDocument/2006/relationships" ref="Y13" r:id="rId15"/>
    <hyperlink xmlns:r="http://schemas.openxmlformats.org/officeDocument/2006/relationships" ref="Z13" r:id="rId16"/>
    <hyperlink xmlns:r="http://schemas.openxmlformats.org/officeDocument/2006/relationships" ref="AA13" r:id="rId17"/>
    <hyperlink xmlns:r="http://schemas.openxmlformats.org/officeDocument/2006/relationships" ref="AB13" r:id="rId18"/>
    <hyperlink xmlns:r="http://schemas.openxmlformats.org/officeDocument/2006/relationships" ref="AC13" r:id="rId19"/>
    <hyperlink xmlns:r="http://schemas.openxmlformats.org/officeDocument/2006/relationships" ref="AD13" r:id="rId20"/>
    <hyperlink xmlns:r="http://schemas.openxmlformats.org/officeDocument/2006/relationships" ref="AE13" r:id="rId21"/>
    <hyperlink xmlns:r="http://schemas.openxmlformats.org/officeDocument/2006/relationships" ref="AF13" r:id="rId22"/>
    <hyperlink xmlns:r="http://schemas.openxmlformats.org/officeDocument/2006/relationships" ref="AG13" r:id="rId23"/>
    <hyperlink xmlns:r="http://schemas.openxmlformats.org/officeDocument/2006/relationships" ref="AH13" r:id="rId24"/>
    <hyperlink xmlns:r="http://schemas.openxmlformats.org/officeDocument/2006/relationships" ref="AI13" r:id="rId25"/>
    <hyperlink xmlns:r="http://schemas.openxmlformats.org/officeDocument/2006/relationships" ref="AJ13" r:id="rId26"/>
    <hyperlink xmlns:r="http://schemas.openxmlformats.org/officeDocument/2006/relationships" ref="AK13" r:id="rId27"/>
    <hyperlink xmlns:r="http://schemas.openxmlformats.org/officeDocument/2006/relationships" ref="AL13" r:id="rId28"/>
    <hyperlink xmlns:r="http://schemas.openxmlformats.org/officeDocument/2006/relationships" ref="AL26" display="https://jira.its-sib.ru/issues/?jql=issue%20in%20(DOCCORP-23191,DOCCORP-23191)" r:id="rId29"/>
    <hyperlink xmlns:r="http://schemas.openxmlformats.org/officeDocument/2006/relationships" ref="H37" display="https://jira.its-sib.ru/issues/?jql=issue%20in%20(TECHWIM-3688)" r:id="rId30"/>
    <hyperlink xmlns:r="http://schemas.openxmlformats.org/officeDocument/2006/relationships" ref="K37" display="https://jira.its-sib.ru/issues/?jql=issue%20in%20(TECHWIM-3688)" r:id="rId31"/>
    <hyperlink xmlns:r="http://schemas.openxmlformats.org/officeDocument/2006/relationships" ref="L37" display="https://jira.its-sib.ru/issues/?jql=issue%20in%20(TECHWIM-3688)" r:id="rId32"/>
    <hyperlink xmlns:r="http://schemas.openxmlformats.org/officeDocument/2006/relationships" ref="N41" r:id="rId33"/>
    <hyperlink xmlns:r="http://schemas.openxmlformats.org/officeDocument/2006/relationships" ref="K43" display="https://jira.its-sib.ru/issues/?jql=issue%20in%20(TECHWIM-3801)" r:id="rId34"/>
    <hyperlink xmlns:r="http://schemas.openxmlformats.org/officeDocument/2006/relationships" ref="M43" display="https://jira.its-sib.ru/issues/?jql=issue%20in%20(TECHWIM-3822)" r:id="rId35"/>
    <hyperlink xmlns:r="http://schemas.openxmlformats.org/officeDocument/2006/relationships" ref="R43" display="https://jira.its-sib.ru/issues/?jql=issue%20in%20(TECHWIM-3854,TECHWIM-3845)" r:id="rId36"/>
    <hyperlink xmlns:r="http://schemas.openxmlformats.org/officeDocument/2006/relationships" ref="S43" display="https://jira.its-sib.ru/issues/?jql=issue%20in%20(TECHWIM-3896)" r:id="rId37"/>
    <hyperlink xmlns:r="http://schemas.openxmlformats.org/officeDocument/2006/relationships" ref="T43" display="https://jira.its-sib.ru/issues/?jql=issue%20in%20(TECHWIM-3908)" r:id="rId38"/>
    <hyperlink xmlns:r="http://schemas.openxmlformats.org/officeDocument/2006/relationships" ref="V43" display="https://jira.its-sib.ru/issues/?jql=issue%20in%20(TECHWIM-3924)" r:id="rId39"/>
    <hyperlink xmlns:r="http://schemas.openxmlformats.org/officeDocument/2006/relationships" ref="AG43" display="https://jira.its-sib.ru/issues/?jql=issue%20in%20(TECHWIM-4016)" r:id="rId40"/>
    <hyperlink xmlns:r="http://schemas.openxmlformats.org/officeDocument/2006/relationships" ref="AH43" display="https://jira.its-sib.ru/issues/?jql=issue%20in%20(TECHWIM-4023)" r:id="rId41"/>
    <hyperlink xmlns:r="http://schemas.openxmlformats.org/officeDocument/2006/relationships" ref="AI43" display="https://jira.its-sib.ru/issues/?jql=issue%20in%20(TECHWIM-4038)" r:id="rId42"/>
    <hyperlink xmlns:r="http://schemas.openxmlformats.org/officeDocument/2006/relationships" ref="AJ43" display="https://jira.its-sib.ru/issues/?jql=issue%20in%20(TECHWIM-4047)" r:id="rId43"/>
    <hyperlink xmlns:r="http://schemas.openxmlformats.org/officeDocument/2006/relationships" ref="K44" display="https://jira.its-sib.ru/issues/?jql=issue%20in%20(TECHITS-1664)" r:id="rId44"/>
    <hyperlink xmlns:r="http://schemas.openxmlformats.org/officeDocument/2006/relationships" ref="AI44" display="https://jira.its-sib.ru/issues/?jql=issue%20in%20(TECHITS-1733,TECHITS-1732)" r:id="rId45"/>
    <hyperlink xmlns:r="http://schemas.openxmlformats.org/officeDocument/2006/relationships" ref="K45" display="https://jira.its-sib.ru/issues/?jql=issue%20in%20(TECHITS-1667,TECHITS-1663,TECHITS-1662)" r:id="rId46"/>
    <hyperlink xmlns:r="http://schemas.openxmlformats.org/officeDocument/2006/relationships" ref="L45" display="https://jira.its-sib.ru/issues/?jql=issue%20in%20(TECHITS-1675,TECHITS-1674,TECHITS-1673,TECHITS-1672,TECHITS-1671,TECHITS-1670,TECHITS-1669)" r:id="rId47"/>
    <hyperlink xmlns:r="http://schemas.openxmlformats.org/officeDocument/2006/relationships" ref="R45" display="https://jira.its-sib.ru/issues/?jql=issue%20in%20(TECHITS-1691,TECHITS-1690)" r:id="rId48"/>
    <hyperlink xmlns:r="http://schemas.openxmlformats.org/officeDocument/2006/relationships" ref="AI45" display="https://jira.its-sib.ru/issues/?jql=issue%20in%20(TECHITS-1731,TECHITS-1730)" r:id="rId49"/>
    <hyperlink xmlns:r="http://schemas.openxmlformats.org/officeDocument/2006/relationships" ref="V51" display="https://jira.its-sib.ru/issues/?jql=issue%20in%20(TECHITS-1705)" r:id="rId50"/>
    <hyperlink xmlns:r="http://schemas.openxmlformats.org/officeDocument/2006/relationships" ref="Y56" display="https://jira.its-sib.ru/issues/?jql=issue%20in%20(TECHWIM-3955,DOCCORP-23031,TECHWIM-3924,DOCCORP-23031)" r:id="rId51"/>
    <hyperlink xmlns:r="http://schemas.openxmlformats.org/officeDocument/2006/relationships" ref="Z56" display="https://jira.its-sib.ru/issues/?jql=issue%20in%20(TECHWIM-3954,DOCCORP-23031)" r:id="rId52"/>
    <hyperlink xmlns:r="http://schemas.openxmlformats.org/officeDocument/2006/relationships" ref="AA56" display="https://jira.its-sib.ru/issues/?jql=issue%20in%20(TECHWIM-3957,DOCCORP-23031,TECHWIM-3956,DOCCORP-23031)" r:id="rId53"/>
    <hyperlink xmlns:r="http://schemas.openxmlformats.org/officeDocument/2006/relationships" ref="AB56" display="https://jira.its-sib.ru/issues/?jql=issue%20in%20(TECHWIM-3982,DOCCORP-23031,TECHWIM-3956,DOCCORP-23031)" r:id="rId54"/>
    <hyperlink xmlns:r="http://schemas.openxmlformats.org/officeDocument/2006/relationships" ref="AC56" display="https://jira.its-sib.ru/issues/?jql=issue%20in%20(TECHWIM-3982,DOCCORP-23031)" r:id="rId55"/>
    <hyperlink xmlns:r="http://schemas.openxmlformats.org/officeDocument/2006/relationships" ref="K60" display="https://jira.its-sib.ru/issues/?jql=issue%20in%20(TECHWIM-3754)" r:id="rId56"/>
    <hyperlink xmlns:r="http://schemas.openxmlformats.org/officeDocument/2006/relationships" ref="L60" display="https://jira.its-sib.ru/issues/?jql=issue%20in%20(TECHWIM-3804)" r:id="rId57"/>
    <hyperlink xmlns:r="http://schemas.openxmlformats.org/officeDocument/2006/relationships" ref="M60" display="https://jira.its-sib.ru/issues/?jql=issue%20in%20(TECHWIM-3816)" r:id="rId58"/>
    <hyperlink xmlns:r="http://schemas.openxmlformats.org/officeDocument/2006/relationships" ref="R60" display="https://jira.its-sib.ru/issues/?jql=issue%20in%20(TECHWIM-3864)" r:id="rId59"/>
    <hyperlink xmlns:r="http://schemas.openxmlformats.org/officeDocument/2006/relationships" ref="S60" display="https://jira.its-sib.ru/issues/?jql=issue%20in%20(TECHWIM-3892,TECHWIM-3855)" r:id="rId60"/>
    <hyperlink xmlns:r="http://schemas.openxmlformats.org/officeDocument/2006/relationships" ref="T60" display="https://jira.its-sib.ru/issues/?jql=issue%20in%20(TECHWIM-3903,TECHWIM-3892)" r:id="rId61"/>
    <hyperlink xmlns:r="http://schemas.openxmlformats.org/officeDocument/2006/relationships" ref="U60" display="https://jira.its-sib.ru/issues/?jql=issue%20in%20(TECHWIM-3915,TECHWIM-3914)" r:id="rId62"/>
    <hyperlink xmlns:r="http://schemas.openxmlformats.org/officeDocument/2006/relationships" ref="V60" display="https://jira.its-sib.ru/issues/?jql=issue%20in%20(TECHWIM-3922,TECHWIM-3914,TECHWIM-3772)" r:id="rId63"/>
    <hyperlink xmlns:r="http://schemas.openxmlformats.org/officeDocument/2006/relationships" ref="Y60" display="https://jira.its-sib.ru/issues/?jql=issue%20in%20(TECHWIM-3955)" r:id="rId64"/>
    <hyperlink xmlns:r="http://schemas.openxmlformats.org/officeDocument/2006/relationships" ref="AF60" display="https://jira.its-sib.ru/issues/?jql=issue%20in%20(TECHWIM-3772)" r:id="rId65"/>
    <hyperlink xmlns:r="http://schemas.openxmlformats.org/officeDocument/2006/relationships" ref="AG60" display="https://jira.its-sib.ru/issues/?jql=issue%20in%20(TECHWIM-3772)" r:id="rId66"/>
    <hyperlink xmlns:r="http://schemas.openxmlformats.org/officeDocument/2006/relationships" ref="AH60" display="https://jira.its-sib.ru/issues/?jql=issue%20in%20(TECHWIM-4024,TECHWIM-3772)" r:id="rId67"/>
    <hyperlink xmlns:r="http://schemas.openxmlformats.org/officeDocument/2006/relationships" ref="AI60" display="https://jira.its-sib.ru/issues/?jql=issue%20in%20(TECHWIM-3772)" r:id="rId68"/>
    <hyperlink xmlns:r="http://schemas.openxmlformats.org/officeDocument/2006/relationships" ref="AJ60" display="https://jira.its-sib.ru/issues/?jql=issue%20in%20(TECHWIM-4044,TECHWIM-3772)" r:id="rId69"/>
    <hyperlink xmlns:r="http://schemas.openxmlformats.org/officeDocument/2006/relationships" ref="M61" display="https://jira.its-sib.ru/issues/?jql=issue%20in%20(TECHITS-1676)" r:id="rId70"/>
    <hyperlink xmlns:r="http://schemas.openxmlformats.org/officeDocument/2006/relationships" ref="N61" display="https://jira.its-sib.ru/issues/?jql=issue%20in%20(TECHITS-1679)" r:id="rId71"/>
    <hyperlink xmlns:r="http://schemas.openxmlformats.org/officeDocument/2006/relationships" ref="V61" display="https://jira.its-sib.ru/issues/?jql=issue%20in%20(TECHITS-1694)" r:id="rId72"/>
    <hyperlink xmlns:r="http://schemas.openxmlformats.org/officeDocument/2006/relationships" ref="AH61" display="https://jira.its-sib.ru/issues/?jql=issue%20in%20(TECHITS-1726)" r:id="rId73"/>
    <hyperlink xmlns:r="http://schemas.openxmlformats.org/officeDocument/2006/relationships" ref="AI61" display="https://jira.its-sib.ru/issues/?jql=issue%20in%20(TECHITS-1741)" r:id="rId74"/>
    <hyperlink xmlns:r="http://schemas.openxmlformats.org/officeDocument/2006/relationships" ref="H62" display="https://jira.its-sib.ru/issues/?jql=issue%20in%20(TECHITS-1660)" r:id="rId75"/>
    <hyperlink xmlns:r="http://schemas.openxmlformats.org/officeDocument/2006/relationships" ref="U65" display="https://jira.its-sib.ru/issues/?jql=issue%20in%20(TECHITS-1697,TECHITS-1696,TECHITS-1695)" r:id="rId76"/>
    <hyperlink xmlns:r="http://schemas.openxmlformats.org/officeDocument/2006/relationships" ref="AI65" display="https://jira.its-sib.ru/issues/?jql=issue%20in%20(TECHITS-1740,TECHITS-1739,TECHITS-1738,TECHITS-1737,TECHITS-1736,TECHITS-1735,TECHITS-1734)" r:id="rId77"/>
    <hyperlink xmlns:r="http://schemas.openxmlformats.org/officeDocument/2006/relationships" ref="Z72" display="https://jira.its-sib.ru/issues/?jql=issue%20in%20(TECHWIM-3954,DOCCORP-23038)" r:id="rId78"/>
    <hyperlink xmlns:r="http://schemas.openxmlformats.org/officeDocument/2006/relationships" ref="AA72" display="https://jira.its-sib.ru/issues/?jql=issue%20in%20(TECHWIM-3957,DOCCORP-23038,TECHWIM-3956,DOCCORP-23038)" r:id="rId79"/>
    <hyperlink xmlns:r="http://schemas.openxmlformats.org/officeDocument/2006/relationships" ref="AB72" display="https://jira.its-sib.ru/issues/?jql=issue%20in%20(TECHWIM-3982,DOCCORP-23084,TECHWIM-3956,DOCCORP-23084)" r:id="rId80"/>
    <hyperlink xmlns:r="http://schemas.openxmlformats.org/officeDocument/2006/relationships" ref="AC72" display="https://jira.its-sib.ru/issues/?jql=issue%20in%20(TECHWIM-3982,DOCCORP-23084)" r:id="rId81"/>
    <hyperlink xmlns:r="http://schemas.openxmlformats.org/officeDocument/2006/relationships" ref="H74" r:id="rId82"/>
    <hyperlink xmlns:r="http://schemas.openxmlformats.org/officeDocument/2006/relationships" ref="I74" r:id="rId83"/>
    <hyperlink xmlns:r="http://schemas.openxmlformats.org/officeDocument/2006/relationships" ref="J74" r:id="rId84"/>
    <hyperlink xmlns:r="http://schemas.openxmlformats.org/officeDocument/2006/relationships" ref="K74" r:id="rId85"/>
    <hyperlink xmlns:r="http://schemas.openxmlformats.org/officeDocument/2006/relationships" ref="L74" r:id="rId86"/>
    <hyperlink xmlns:r="http://schemas.openxmlformats.org/officeDocument/2006/relationships" ref="M74" r:id="rId87"/>
    <hyperlink xmlns:r="http://schemas.openxmlformats.org/officeDocument/2006/relationships" ref="N74" r:id="rId88"/>
    <hyperlink xmlns:r="http://schemas.openxmlformats.org/officeDocument/2006/relationships" ref="O74" r:id="rId89"/>
    <hyperlink xmlns:r="http://schemas.openxmlformats.org/officeDocument/2006/relationships" ref="P74" r:id="rId90"/>
    <hyperlink xmlns:r="http://schemas.openxmlformats.org/officeDocument/2006/relationships" ref="Q74" r:id="rId91"/>
    <hyperlink xmlns:r="http://schemas.openxmlformats.org/officeDocument/2006/relationships" ref="R74" r:id="rId92"/>
    <hyperlink xmlns:r="http://schemas.openxmlformats.org/officeDocument/2006/relationships" ref="S74" r:id="rId93"/>
    <hyperlink xmlns:r="http://schemas.openxmlformats.org/officeDocument/2006/relationships" ref="T74" r:id="rId94"/>
    <hyperlink xmlns:r="http://schemas.openxmlformats.org/officeDocument/2006/relationships" ref="U74" r:id="rId95"/>
    <hyperlink xmlns:r="http://schemas.openxmlformats.org/officeDocument/2006/relationships" ref="V74" r:id="rId96"/>
    <hyperlink xmlns:r="http://schemas.openxmlformats.org/officeDocument/2006/relationships" ref="W74" r:id="rId97"/>
    <hyperlink xmlns:r="http://schemas.openxmlformats.org/officeDocument/2006/relationships" ref="X74" r:id="rId98"/>
    <hyperlink xmlns:r="http://schemas.openxmlformats.org/officeDocument/2006/relationships" ref="Y74" r:id="rId99"/>
    <hyperlink xmlns:r="http://schemas.openxmlformats.org/officeDocument/2006/relationships" ref="Z74" r:id="rId100"/>
    <hyperlink xmlns:r="http://schemas.openxmlformats.org/officeDocument/2006/relationships" ref="AA74" r:id="rId101"/>
    <hyperlink xmlns:r="http://schemas.openxmlformats.org/officeDocument/2006/relationships" ref="AB74" r:id="rId102"/>
    <hyperlink xmlns:r="http://schemas.openxmlformats.org/officeDocument/2006/relationships" ref="AC74" r:id="rId103"/>
    <hyperlink xmlns:r="http://schemas.openxmlformats.org/officeDocument/2006/relationships" ref="AD74" r:id="rId104"/>
    <hyperlink xmlns:r="http://schemas.openxmlformats.org/officeDocument/2006/relationships" ref="AE74" r:id="rId105"/>
    <hyperlink xmlns:r="http://schemas.openxmlformats.org/officeDocument/2006/relationships" ref="AG75" display="https://jira.its-sib.ru/issues/?jql=issue%20in%20(TECHWIM-4017)" r:id="rId106"/>
    <hyperlink xmlns:r="http://schemas.openxmlformats.org/officeDocument/2006/relationships" ref="AI79" display="https://jira.its-sib.ru/issues/?jql=issue%20in%20(TECHWIM-3942,TECHWIM-3901,TECHWIM-3479)" r:id="rId107"/>
    <hyperlink xmlns:r="http://schemas.openxmlformats.org/officeDocument/2006/relationships" ref="AI90" display="https://jira.its-sib.ru/issues/?jql=issue%20in%20(TECHWIM-2907)" r:id="rId108"/>
    <hyperlink xmlns:r="http://schemas.openxmlformats.org/officeDocument/2006/relationships" ref="H93" r:id="rId109"/>
    <hyperlink xmlns:r="http://schemas.openxmlformats.org/officeDocument/2006/relationships" ref="R95" display="https://jira.its-sib.ru/issues/?jql=issue%20in%20(TECHWIM-3873)" r:id="rId110"/>
    <hyperlink xmlns:r="http://schemas.openxmlformats.org/officeDocument/2006/relationships" ref="S95" display="https://jira.its-sib.ru/issues/?jql=issue%20in%20(TECHWIM-3896,TECHWIM-3896,TECHWIM-3873)" r:id="rId111"/>
    <hyperlink xmlns:r="http://schemas.openxmlformats.org/officeDocument/2006/relationships" ref="T95" display="https://jira.its-sib.ru/issues/?jql=issue%20in%20(TECHWIM-3908)" r:id="rId112"/>
    <hyperlink xmlns:r="http://schemas.openxmlformats.org/officeDocument/2006/relationships" ref="U95" display="https://jira.its-sib.ru/issues/?jql=issue%20in%20(TECHWIM-3917,TECHWIM-3908)" r:id="rId113"/>
    <hyperlink xmlns:r="http://schemas.openxmlformats.org/officeDocument/2006/relationships" ref="V95" display="https://jira.its-sib.ru/issues/?jql=issue%20in%20(TECHWIM-3931,TECHWIM-3929,TECHWIM-3917)" r:id="rId114"/>
    <hyperlink xmlns:r="http://schemas.openxmlformats.org/officeDocument/2006/relationships" ref="AF95" display="https://jira.its-sib.ru/issues/?jql=issue%20in%20(TECHWIM-3918,TECHWIM-3909,TECHWIM-3992)" r:id="rId115"/>
    <hyperlink xmlns:r="http://schemas.openxmlformats.org/officeDocument/2006/relationships" ref="AH95" display="https://jira.its-sib.ru/issues/?jql=issue%20in%20(TECHWIM-4023)" r:id="rId116"/>
    <hyperlink xmlns:r="http://schemas.openxmlformats.org/officeDocument/2006/relationships" ref="R96" display="https://jira.its-sib.ru/issues/?jql=issue%20in%20(TECHITS-1680)" r:id="rId117"/>
    <hyperlink xmlns:r="http://schemas.openxmlformats.org/officeDocument/2006/relationships" ref="S96" display="https://jira.its-sib.ru/issues/?jql=issue%20in%20(TECHITS-1680)" r:id="rId118"/>
    <hyperlink xmlns:r="http://schemas.openxmlformats.org/officeDocument/2006/relationships" ref="V96" display="https://jira.its-sib.ru/issues/?jql=issue%20in%20(TECHITS-1707)" r:id="rId119"/>
    <hyperlink xmlns:r="http://schemas.openxmlformats.org/officeDocument/2006/relationships" ref="R97" display="https://jira.its-sib.ru/issues/?jql=issue%20in%20(TECHITS-1685,TECHITS-1684,TECHITS-1683,TECHITS-1682,TECHITS-1681)" r:id="rId120"/>
    <hyperlink xmlns:r="http://schemas.openxmlformats.org/officeDocument/2006/relationships" ref="S97" display="https://jira.its-sib.ru/issues/?jql=issue%20in%20(TECHITS-1685,TECHITS-1684,TECHITS-1683,TECHITS-1682,TECHITS-1681)" r:id="rId121"/>
    <hyperlink xmlns:r="http://schemas.openxmlformats.org/officeDocument/2006/relationships" ref="V97" display="https://jira.its-sib.ru/issues/?jql=issue%20in%20(TECHITS-1706)" r:id="rId122"/>
    <hyperlink xmlns:r="http://schemas.openxmlformats.org/officeDocument/2006/relationships" ref="K100" display="https://jira.its-sib.ru/issues/?jql=issue%20in%20(TECHITS-1666,TECHITS-1665)" r:id="rId123"/>
    <hyperlink xmlns:r="http://schemas.openxmlformats.org/officeDocument/2006/relationships" ref="V106" display="https://jira.its-sib.ru/issues/?jql=issue%20in%20(TECHWIM-3928)" r:id="rId124"/>
    <hyperlink xmlns:r="http://schemas.openxmlformats.org/officeDocument/2006/relationships" ref="AG106" display="https://jira.its-sib.ru/issues/?jql=issue%20in%20(TECHWIM-3966)" r:id="rId125"/>
    <hyperlink xmlns:r="http://schemas.openxmlformats.org/officeDocument/2006/relationships" ref="Y108" display="https://jira.its-sib.ru/issues/?jql=issue%20in%20(TECHWIM-3951,DOCCORP-23034)" r:id="rId126"/>
    <hyperlink xmlns:r="http://schemas.openxmlformats.org/officeDocument/2006/relationships" ref="Z108" display="https://jira.its-sib.ru/issues/?jql=issue%20in%20(TECHWIM-3951,DOCCORP-23034)" r:id="rId127"/>
    <hyperlink xmlns:r="http://schemas.openxmlformats.org/officeDocument/2006/relationships" ref="AA108" display="https://jira.its-sib.ru/issues/?jql=issue%20in%20(TECHWIM-3951,DOCCORP-23034)" r:id="rId128"/>
    <hyperlink xmlns:r="http://schemas.openxmlformats.org/officeDocument/2006/relationships" ref="AB108" display="https://jira.its-sib.ru/issues/?jql=issue%20in%20(TECHWIM-3951,DOCCORP-23034)" r:id="rId129"/>
    <hyperlink xmlns:r="http://schemas.openxmlformats.org/officeDocument/2006/relationships" ref="AC108" display="https://jira.its-sib.ru/issues/?jql=issue%20in%20(TECHWIM-3992,DOCCORP-23034)" r:id="rId130"/>
    <hyperlink xmlns:r="http://schemas.openxmlformats.org/officeDocument/2006/relationships" ref="Y109" display="https://jira.its-sib.ru/issues/?jql=issue%20in%20(TECHWIM-3953,DOCCORP-23034)" r:id="rId131"/>
    <hyperlink xmlns:r="http://schemas.openxmlformats.org/officeDocument/2006/relationships" ref="Z109" display="https://jira.its-sib.ru/issues/?jql=issue%20in%20(TECHWIM-3953,DOCCORP-23034)" r:id="rId132"/>
    <hyperlink xmlns:r="http://schemas.openxmlformats.org/officeDocument/2006/relationships" ref="AA109" display="https://jira.its-sib.ru/issues/?jql=issue%20in%20(DOCCORP-23034)" r:id="rId133"/>
    <hyperlink xmlns:r="http://schemas.openxmlformats.org/officeDocument/2006/relationships" ref="AB109" display="https://jira.its-sib.ru/issues/?jql=issue%20in%20(DOCCORP-23034)" r:id="rId134"/>
    <hyperlink xmlns:r="http://schemas.openxmlformats.org/officeDocument/2006/relationships" ref="AC109" display="https://jira.its-sib.ru/issues/?jql=issue%20in%20(DOCCORP-23034)" r:id="rId135"/>
    <hyperlink xmlns:r="http://schemas.openxmlformats.org/officeDocument/2006/relationships" ref="L110" display="https://jira.its-sib.ru/issues/?jql=issue%20in%20(DOCCORP-22843)" r:id="rId136"/>
    <hyperlink xmlns:r="http://schemas.openxmlformats.org/officeDocument/2006/relationships" ref="M110" display="https://jira.its-sib.ru/issues/?jql=issue%20in%20(DOCCORP-22843)" r:id="rId137"/>
    <hyperlink xmlns:r="http://schemas.openxmlformats.org/officeDocument/2006/relationships" ref="N110" display="https://jira.its-sib.ru/issues/?jql=issue%20in%20(DOCCORP-22843)" r:id="rId138"/>
    <hyperlink xmlns:r="http://schemas.openxmlformats.org/officeDocument/2006/relationships" ref="Y111" display="https://jira.its-sib.ru/issues/?jql=issue%20in%20(TECHWIM-3952,DOCCORP-23034)" r:id="rId139"/>
    <hyperlink xmlns:r="http://schemas.openxmlformats.org/officeDocument/2006/relationships" ref="Z111" display="https://jira.its-sib.ru/issues/?jql=issue%20in%20(TECHWIM-3952,DOCCORP-23034)" r:id="rId140"/>
    <hyperlink xmlns:r="http://schemas.openxmlformats.org/officeDocument/2006/relationships" ref="AA111" display="https://jira.its-sib.ru/issues/?jql=issue%20in%20(TECHWIM-3952,DOCCORP-23034)" r:id="rId141"/>
    <hyperlink xmlns:r="http://schemas.openxmlformats.org/officeDocument/2006/relationships" ref="AB111" display="https://jira.its-sib.ru/issues/?jql=issue%20in%20(DOCCORP-23034)" r:id="rId142"/>
    <hyperlink xmlns:r="http://schemas.openxmlformats.org/officeDocument/2006/relationships" ref="AC111" display="https://jira.its-sib.ru/issues/?jql=issue%20in%20(DOCCORP-23034)" r:id="rId143"/>
    <hyperlink xmlns:r="http://schemas.openxmlformats.org/officeDocument/2006/relationships" ref="K128" display="https://jira.its-sib.ru/issues/?jql=issue%20in%20(TECHWIM-3754)" r:id="rId144"/>
    <hyperlink xmlns:r="http://schemas.openxmlformats.org/officeDocument/2006/relationships" ref="L128" display="https://jira.its-sib.ru/issues/?jql=issue%20in%20(TECHWIM-3804)" r:id="rId145"/>
    <hyperlink xmlns:r="http://schemas.openxmlformats.org/officeDocument/2006/relationships" ref="M128" display="https://jira.its-sib.ru/issues/?jql=issue%20in%20(TECHWIM-3816)" r:id="rId146"/>
    <hyperlink xmlns:r="http://schemas.openxmlformats.org/officeDocument/2006/relationships" ref="S128" display="https://jira.its-sib.ru/issues/?jql=issue%20in%20(TECHWIM-3892,TECHWIM-3855)" r:id="rId147"/>
    <hyperlink xmlns:r="http://schemas.openxmlformats.org/officeDocument/2006/relationships" ref="T128" display="https://jira.its-sib.ru/issues/?jql=issue%20in%20(TECHWIM-3903,TECHWIM-3892)" r:id="rId148"/>
    <hyperlink xmlns:r="http://schemas.openxmlformats.org/officeDocument/2006/relationships" ref="U128" display="https://jira.its-sib.ru/issues/?jql=issue%20in%20(TECHWIM-3915,TECHWIM-3914)" r:id="rId149"/>
    <hyperlink xmlns:r="http://schemas.openxmlformats.org/officeDocument/2006/relationships" ref="V128" display="https://jira.its-sib.ru/issues/?jql=issue%20in%20(TECHWIM-3922,TECHWIM-3914,TECHWIM-3772)" r:id="rId150"/>
    <hyperlink xmlns:r="http://schemas.openxmlformats.org/officeDocument/2006/relationships" ref="Y128" display="https://jira.its-sib.ru/issues/?jql=issue%20in%20(TECHWIM-3955)" r:id="rId151"/>
    <hyperlink xmlns:r="http://schemas.openxmlformats.org/officeDocument/2006/relationships" ref="AF128" display="https://jira.its-sib.ru/issues/?jql=issue%20in%20(TECHWIM-3772)" r:id="rId152"/>
    <hyperlink xmlns:r="http://schemas.openxmlformats.org/officeDocument/2006/relationships" ref="AG128" display="https://jira.its-sib.ru/issues/?jql=issue%20in%20(TECHWIM-3772)" r:id="rId153"/>
    <hyperlink xmlns:r="http://schemas.openxmlformats.org/officeDocument/2006/relationships" ref="AH128" display="https://jira.its-sib.ru/issues/?jql=issue%20in%20(TECHWIM-4024,TECHWIM-3772)" r:id="rId154"/>
    <hyperlink xmlns:r="http://schemas.openxmlformats.org/officeDocument/2006/relationships" ref="AI128" display="https://jira.its-sib.ru/issues/?jql=issue%20in%20(TECHWIM-3772)" r:id="rId155"/>
    <hyperlink xmlns:r="http://schemas.openxmlformats.org/officeDocument/2006/relationships" ref="AJ128" display="https://jira.its-sib.ru/issues/?jql=issue%20in%20(TECHWIM-4044,TECHWIM-3772)" r:id="rId156"/>
    <hyperlink xmlns:r="http://schemas.openxmlformats.org/officeDocument/2006/relationships" ref="M129" display="https://jira.its-sib.ru/issues/?jql=issue%20in%20(TECHITS-1676)" r:id="rId157"/>
    <hyperlink xmlns:r="http://schemas.openxmlformats.org/officeDocument/2006/relationships" ref="N129" display="https://jira.its-sib.ru/issues/?jql=issue%20in%20(TECHITS-1679)" r:id="rId158"/>
    <hyperlink xmlns:r="http://schemas.openxmlformats.org/officeDocument/2006/relationships" ref="V129" display="https://jira.its-sib.ru/issues/?jql=issue%20in%20(TECHITS-1694)" r:id="rId159"/>
    <hyperlink xmlns:r="http://schemas.openxmlformats.org/officeDocument/2006/relationships" ref="AH129" display="https://jira.its-sib.ru/issues/?jql=issue%20in%20(TECHITS-1726)" r:id="rId160"/>
    <hyperlink xmlns:r="http://schemas.openxmlformats.org/officeDocument/2006/relationships" ref="AI129" display="https://jira.its-sib.ru/issues/?jql=issue%20in%20(TECHITS-1741)" r:id="rId161"/>
    <hyperlink xmlns:r="http://schemas.openxmlformats.org/officeDocument/2006/relationships" ref="H130" display="https://jira.its-sib.ru/issues/?jql=issue%20in%20(TECHITS-1660)" r:id="rId162"/>
    <hyperlink xmlns:r="http://schemas.openxmlformats.org/officeDocument/2006/relationships" ref="U133" display="https://jira.its-sib.ru/issues/?jql=issue%20in%20(TECHITS-1697,TECHITS-1696,TECHITS-1695)" r:id="rId163"/>
    <hyperlink xmlns:r="http://schemas.openxmlformats.org/officeDocument/2006/relationships" ref="AI133" display="https://jira.its-sib.ru/issues/?jql=issue%20in%20(TECHITS-1740,TECHITS-1739,TECHITS-1738,TECHITS-1737,TECHITS-1736,TECHITS-1735,TECHITS-1734)" r:id="rId164"/>
    <hyperlink xmlns:r="http://schemas.openxmlformats.org/officeDocument/2006/relationships" ref="Z141" display="https://jira.its-sib.ru/issues/?jql=issue%20in%20(TECHWIM-3954,DOCCORP-23036)" r:id="rId165"/>
    <hyperlink xmlns:r="http://schemas.openxmlformats.org/officeDocument/2006/relationships" ref="AA141" display="https://jira.its-sib.ru/issues/?jql=issue%20in%20(TECHWIM-3957,DOCCORP-23036,TECHWIM-3957,DOCCORP-23036,TECHWIM-3956,DOCCORP-23036)" r:id="rId166"/>
    <hyperlink xmlns:r="http://schemas.openxmlformats.org/officeDocument/2006/relationships" ref="AB141" display="https://jira.its-sib.ru/issues/?jql=issue%20in%20(TECHWIM-3982,DOCCORP-23036,TECHWIM-3956,DOCCORP-23036)" r:id="rId167"/>
    <hyperlink xmlns:r="http://schemas.openxmlformats.org/officeDocument/2006/relationships" ref="AC141" display="https://jira.its-sib.ru/issues/?jql=issue%20in%20(TECHWIM-3982,DOCCORP-23083)" r:id="rId168"/>
    <hyperlink xmlns:r="http://schemas.openxmlformats.org/officeDocument/2006/relationships" ref="H144" display="https://jira.its-sib.ru/issues/?jql=issue%20in%20(TECHWIM-3762,TECHWIM-3757)" r:id="rId169"/>
    <hyperlink xmlns:r="http://schemas.openxmlformats.org/officeDocument/2006/relationships" ref="H145" display="https://jira.its-sib.ru/issues/?jql=issue%20in%20(TECHWIM-3761)" r:id="rId170"/>
    <hyperlink xmlns:r="http://schemas.openxmlformats.org/officeDocument/2006/relationships" ref="H146" display="https://jira.its-sib.ru/issues/?jql=issue%20in%20(TECHWIM-3760)" r:id="rId171"/>
    <hyperlink xmlns:r="http://schemas.openxmlformats.org/officeDocument/2006/relationships" ref="H147" display="https://jira.its-sib.ru/issues/?jql=issue%20in%20(TECHWIM-3759)" r:id="rId172"/>
    <hyperlink xmlns:r="http://schemas.openxmlformats.org/officeDocument/2006/relationships" ref="L148" display="https://jira.its-sib.ru/issues/?jql=issue%20in%20(TECHWIM-3668)" r:id="rId173"/>
    <hyperlink xmlns:r="http://schemas.openxmlformats.org/officeDocument/2006/relationships" ref="M151" display="https://jira.its-sib.ru/issues/?jql=issue%20in%20(TECHWIM-3823)" r:id="rId174"/>
    <hyperlink xmlns:r="http://schemas.openxmlformats.org/officeDocument/2006/relationships" ref="H152" display="https://jira.its-sib.ru/issues/?jql=issue%20in%20(DOCCORP-22737)" r:id="rId175"/>
    <hyperlink xmlns:r="http://schemas.openxmlformats.org/officeDocument/2006/relationships" ref="H155" display="https://jira.its-sib.ru/issues/?jql=issue%20in%20(TECHITS-1655,TECHITS-1654,TECHITS-1653)" r:id="rId176"/>
    <hyperlink xmlns:r="http://schemas.openxmlformats.org/officeDocument/2006/relationships" ref="H156" display="https://jira.its-sib.ru/issues/?jql=issue%20in%20(TECHITS-1652)" r:id="rId177"/>
    <hyperlink xmlns:r="http://schemas.openxmlformats.org/officeDocument/2006/relationships" ref="AA159" display="https://jira.its-sib.ru/issues/?jql=issue%20in%20(TECHWIM-3966)" r:id="rId178"/>
    <hyperlink xmlns:r="http://schemas.openxmlformats.org/officeDocument/2006/relationships" ref="K160" display="https://jira.its-sib.ru/issues/?jql=issue%20in%20(DOCCORP-22796)" r:id="rId179"/>
    <hyperlink xmlns:r="http://schemas.openxmlformats.org/officeDocument/2006/relationships" ref="L160" display="https://jira.its-sib.ru/issues/?jql=issue%20in%20(DOCCORP-22796)" r:id="rId180"/>
    <hyperlink xmlns:r="http://schemas.openxmlformats.org/officeDocument/2006/relationships" ref="M160" display="https://jira.its-sib.ru/issues/?jql=issue%20in%20(DOCCORP-22796)" r:id="rId181"/>
    <hyperlink xmlns:r="http://schemas.openxmlformats.org/officeDocument/2006/relationships" ref="N160" display="https://jira.its-sib.ru/issues/?jql=issue%20in%20(DOCCORP-22796)" r:id="rId182"/>
    <hyperlink xmlns:r="http://schemas.openxmlformats.org/officeDocument/2006/relationships" ref="M163" display="https://jira.its-sib.ru/issues/?jql=issue%20in%20(TECHWIM-3824)" r:id="rId183"/>
    <hyperlink xmlns:r="http://schemas.openxmlformats.org/officeDocument/2006/relationships" ref="V163" display="https://jira.its-sib.ru/issues/?jql=issue%20in%20(TECHWIM-3930)" r:id="rId184"/>
    <hyperlink xmlns:r="http://schemas.openxmlformats.org/officeDocument/2006/relationships" ref="U164" display="https://jira.its-sib.ru/issues/?jql=issue%20in%20(TECHITS-1702,TECHITS-1701,TECHITS-1700)" r:id="rId185"/>
    <hyperlink xmlns:r="http://schemas.openxmlformats.org/officeDocument/2006/relationships" ref="U165" display="https://jira.its-sib.ru/issues/?jql=issue%20in%20(TECHITS-1699,TECHITS-1698)" r:id="rId186"/>
    <hyperlink xmlns:r="http://schemas.openxmlformats.org/officeDocument/2006/relationships" ref="H166" display="https://jira.its-sib.ru/issues/?jql=issue%20in%20(DOCCORP-22735)" r:id="rId187"/>
    <hyperlink xmlns:r="http://schemas.openxmlformats.org/officeDocument/2006/relationships" ref="K174" display="https://jira.its-sib.ru/issues/?jql=issue%20in%20(TECHWIM-3775)" r:id="rId188"/>
    <hyperlink xmlns:r="http://schemas.openxmlformats.org/officeDocument/2006/relationships" ref="H182" r:id="rId189"/>
    <hyperlink xmlns:r="http://schemas.openxmlformats.org/officeDocument/2006/relationships" ref="I182" r:id="rId190"/>
    <hyperlink xmlns:r="http://schemas.openxmlformats.org/officeDocument/2006/relationships" ref="J182" r:id="rId191"/>
    <hyperlink xmlns:r="http://schemas.openxmlformats.org/officeDocument/2006/relationships" ref="K182" r:id="rId192"/>
    <hyperlink xmlns:r="http://schemas.openxmlformats.org/officeDocument/2006/relationships" ref="L182" r:id="rId193"/>
    <hyperlink xmlns:r="http://schemas.openxmlformats.org/officeDocument/2006/relationships" ref="M182" r:id="rId194"/>
    <hyperlink xmlns:r="http://schemas.openxmlformats.org/officeDocument/2006/relationships" ref="N182" r:id="rId195"/>
    <hyperlink xmlns:r="http://schemas.openxmlformats.org/officeDocument/2006/relationships" ref="O182" r:id="rId196"/>
    <hyperlink xmlns:r="http://schemas.openxmlformats.org/officeDocument/2006/relationships" ref="P182" r:id="rId197"/>
    <hyperlink xmlns:r="http://schemas.openxmlformats.org/officeDocument/2006/relationships" ref="Q182" r:id="rId198"/>
    <hyperlink xmlns:r="http://schemas.openxmlformats.org/officeDocument/2006/relationships" ref="R182" r:id="rId199"/>
    <hyperlink xmlns:r="http://schemas.openxmlformats.org/officeDocument/2006/relationships" ref="S182" r:id="rId200"/>
    <hyperlink xmlns:r="http://schemas.openxmlformats.org/officeDocument/2006/relationships" ref="T182" r:id="rId201"/>
    <hyperlink xmlns:r="http://schemas.openxmlformats.org/officeDocument/2006/relationships" ref="U182" r:id="rId202"/>
    <hyperlink xmlns:r="http://schemas.openxmlformats.org/officeDocument/2006/relationships" ref="V182" r:id="rId203"/>
    <hyperlink xmlns:r="http://schemas.openxmlformats.org/officeDocument/2006/relationships" ref="W182" r:id="rId204"/>
    <hyperlink xmlns:r="http://schemas.openxmlformats.org/officeDocument/2006/relationships" ref="X182" r:id="rId205"/>
    <hyperlink xmlns:r="http://schemas.openxmlformats.org/officeDocument/2006/relationships" ref="Y182" r:id="rId206"/>
    <hyperlink xmlns:r="http://schemas.openxmlformats.org/officeDocument/2006/relationships" ref="Z182" r:id="rId207"/>
    <hyperlink xmlns:r="http://schemas.openxmlformats.org/officeDocument/2006/relationships" ref="AA182" r:id="rId208"/>
    <hyperlink xmlns:r="http://schemas.openxmlformats.org/officeDocument/2006/relationships" ref="AB182" r:id="rId209"/>
    <hyperlink xmlns:r="http://schemas.openxmlformats.org/officeDocument/2006/relationships" ref="AC182" r:id="rId210"/>
    <hyperlink xmlns:r="http://schemas.openxmlformats.org/officeDocument/2006/relationships" ref="AD182" r:id="rId211"/>
    <hyperlink xmlns:r="http://schemas.openxmlformats.org/officeDocument/2006/relationships" ref="AE182" r:id="rId212"/>
    <hyperlink xmlns:r="http://schemas.openxmlformats.org/officeDocument/2006/relationships" ref="AF182" r:id="rId213"/>
    <hyperlink xmlns:r="http://schemas.openxmlformats.org/officeDocument/2006/relationships" ref="AG182" r:id="rId214"/>
    <hyperlink xmlns:r="http://schemas.openxmlformats.org/officeDocument/2006/relationships" ref="AH182" r:id="rId215"/>
    <hyperlink xmlns:r="http://schemas.openxmlformats.org/officeDocument/2006/relationships" ref="AF190" display="https://jira.its-sib.ru/issues/?jql=issue%20in%20(DOCCORP-22864)" r:id="rId216"/>
    <hyperlink xmlns:r="http://schemas.openxmlformats.org/officeDocument/2006/relationships" ref="AG190" display="https://jira.its-sib.ru/issues/?jql=issue%20in%20(DOCCORP-22864)" r:id="rId217"/>
    <hyperlink xmlns:r="http://schemas.openxmlformats.org/officeDocument/2006/relationships" ref="AH190" display="https://jira.its-sib.ru/issues/?jql=issue%20in%20(DOCCORP-22864)" r:id="rId218"/>
    <hyperlink xmlns:r="http://schemas.openxmlformats.org/officeDocument/2006/relationships" ref="AI190" display="https://jira.its-sib.ru/issues/?jql=issue%20in%20(DOCCORP-22864)" r:id="rId219"/>
    <hyperlink xmlns:r="http://schemas.openxmlformats.org/officeDocument/2006/relationships" ref="AJ190" display="https://jira.its-sib.ru/issues/?jql=issue%20in%20(DOCCORP-22864)" r:id="rId220"/>
    <hyperlink xmlns:r="http://schemas.openxmlformats.org/officeDocument/2006/relationships" ref="R194" r:id="rId221"/>
    <hyperlink xmlns:r="http://schemas.openxmlformats.org/officeDocument/2006/relationships" ref="S194" r:id="rId222"/>
    <hyperlink xmlns:r="http://schemas.openxmlformats.org/officeDocument/2006/relationships" ref="T194" r:id="rId223"/>
    <hyperlink xmlns:r="http://schemas.openxmlformats.org/officeDocument/2006/relationships" ref="U194" r:id="rId224"/>
    <hyperlink xmlns:r="http://schemas.openxmlformats.org/officeDocument/2006/relationships" ref="V194" r:id="rId225"/>
    <hyperlink xmlns:r="http://schemas.openxmlformats.org/officeDocument/2006/relationships" ref="AB198" display="https://jira.its-sib.ru/issues/?jql=issue%20in%20(DOCCORP-23095)" r:id="rId226"/>
    <hyperlink xmlns:r="http://schemas.openxmlformats.org/officeDocument/2006/relationships" ref="AD198" display="https://jira.its-sib.ru/issues/?jql=issue%20in%20(DOCCORP-23116)" r:id="rId227"/>
    <hyperlink xmlns:r="http://schemas.openxmlformats.org/officeDocument/2006/relationships" ref="Y199" display="https://jira.its-sib.ru/issues/?jql=issue%20in%20(DOCCORP-22839)" r:id="rId228"/>
    <hyperlink xmlns:r="http://schemas.openxmlformats.org/officeDocument/2006/relationships" ref="Z199" display="https://jira.its-sib.ru/issues/?jql=issue%20in%20(DOCCORP-22839)" r:id="rId229"/>
    <hyperlink xmlns:r="http://schemas.openxmlformats.org/officeDocument/2006/relationships" ref="AA199" display="https://jira.its-sib.ru/issues/?jql=issue%20in%20(DOCCORP-22839)" r:id="rId230"/>
    <hyperlink xmlns:r="http://schemas.openxmlformats.org/officeDocument/2006/relationships" ref="AB199" display="https://jira.its-sib.ru/issues/?jql=issue%20in%20(DOCCORP-22839)" r:id="rId231"/>
    <hyperlink xmlns:r="http://schemas.openxmlformats.org/officeDocument/2006/relationships" ref="AC199" display="https://jira.its-sib.ru/issues/?jql=issue%20in%20(DOCCORP-22839)" r:id="rId232"/>
    <hyperlink xmlns:r="http://schemas.openxmlformats.org/officeDocument/2006/relationships" ref="AD199" r:id="rId233"/>
    <hyperlink xmlns:r="http://schemas.openxmlformats.org/officeDocument/2006/relationships" ref="AE199" r:id="rId234"/>
    <hyperlink xmlns:r="http://schemas.openxmlformats.org/officeDocument/2006/relationships" ref="AF199" display="https://jira.its-sib.ru/issues/?jql=issue%20in%20(DOCCORP-22839)" r:id="rId235"/>
    <hyperlink xmlns:r="http://schemas.openxmlformats.org/officeDocument/2006/relationships" ref="AG199" display="https://jira.its-sib.ru/issues/?jql=issue%20in%20(DOCCORP-23115)" r:id="rId236"/>
    <hyperlink xmlns:r="http://schemas.openxmlformats.org/officeDocument/2006/relationships" ref="U205" display="https://jira.its-sib.ru/issues/?jql=issue%20in%20(METROLOGY-58,METROLOGY-51)" r:id="rId237"/>
    <hyperlink xmlns:r="http://schemas.openxmlformats.org/officeDocument/2006/relationships" ref="V205" display="https://jira.its-sib.ru/issues/?jql=issue%20in%20(METROLOGY-58,METROLOGY-51)" r:id="rId238"/>
    <hyperlink xmlns:r="http://schemas.openxmlformats.org/officeDocument/2006/relationships" ref="V206" display="https://jira.its-sib.ru/issues/?jql=issue%20in%20(METROLOGY-57,METROLOGY-56,METROLOGY-55,METROLOGY-54,METROLOGY-53,METROLOGY-52)" r:id="rId239"/>
    <hyperlink xmlns:r="http://schemas.openxmlformats.org/officeDocument/2006/relationships" ref="AH206" display="https://jira.its-sib.ru/issues/?jql=issue%20in%20(METROLOGY-57,METROLOGY-56,METROLOGY-55,METROLOGY-54,METROLOGY-53,METROLOGY-52)" r:id="rId240"/>
    <hyperlink xmlns:r="http://schemas.openxmlformats.org/officeDocument/2006/relationships" ref="AI206" display="https://jira.its-sib.ru/issues/?jql=issue%20in%20(METROLOGY-57,METROLOGY-56,METROLOGY-55,METROLOGY-54,METROLOGY-53,METROLOGY-52)" r:id="rId241"/>
    <hyperlink xmlns:r="http://schemas.openxmlformats.org/officeDocument/2006/relationships" ref="AJ206" display="https://jira.its-sib.ru/issues/?jql=issue%20in%20(METROLOGY-57,METROLOGY-56,METROLOGY-55,METROLOGY-54,METROLOGY-53,METROLOGY-52)" r:id="rId242"/>
    <hyperlink xmlns:r="http://schemas.openxmlformats.org/officeDocument/2006/relationships" ref="Y207" display="https://jira.its-sib.ru/issues/?jql=issue%20in%20(METROLOGY-57,DOCCORP-22838,METROLOGY-56,DOCCORP-22838,METROLOGY-55,DOCCORP-22838,METROLOGY-54,DOCCORP-22838,METROLOGY-53,DOCCORP-22838,METROLOGY-52,DOCCORP-22838)" r:id="rId243"/>
    <hyperlink xmlns:r="http://schemas.openxmlformats.org/officeDocument/2006/relationships" ref="Z207" display="https://jira.its-sib.ru/issues/?jql=issue%20in%20(METROLOGY-57,DOCCORP-22838,METROLOGY-56,DOCCORP-22838,METROLOGY-55,DOCCORP-22838,METROLOGY-54,DOCCORP-22838,METROLOGY-53,DOCCORP-22838,METROLOGY-52,DOCCORP-22838)" r:id="rId244"/>
    <hyperlink xmlns:r="http://schemas.openxmlformats.org/officeDocument/2006/relationships" ref="AA207" display="https://jira.its-sib.ru/issues/?jql=issue%20in%20(METROLOGY-57,DOCCORP-22838,METROLOGY-56,DOCCORP-22838,METROLOGY-55,DOCCORP-22838,METROLOGY-54,DOCCORP-22838,METROLOGY-53,DOCCORP-22838,METROLOGY-52,DOCCORP-22838)" r:id="rId245"/>
    <hyperlink xmlns:r="http://schemas.openxmlformats.org/officeDocument/2006/relationships" ref="AB207" display="https://jira.its-sib.ru/issues/?jql=issue%20in%20(METROLOGY-57,DOCCORP-22838,METROLOGY-56,DOCCORP-22838,METROLOGY-55,DOCCORP-22838,METROLOGY-54,DOCCORP-22838,METROLOGY-53,DOCCORP-22838,METROLOGY-52,DOCCORP-22838)" r:id="rId246"/>
    <hyperlink xmlns:r="http://schemas.openxmlformats.org/officeDocument/2006/relationships" ref="AC207" display="https://jira.its-sib.ru/issues/?jql=issue%20in%20(METROLOGY-57,DOCCORP-22838,METROLOGY-56,DOCCORP-22838,METROLOGY-55,DOCCORP-22838,METROLOGY-54,DOCCORP-22838,METROLOGY-53,DOCCORP-22838,METROLOGY-52,DOCCORP-22838)" r:id="rId247"/>
    <hyperlink xmlns:r="http://schemas.openxmlformats.org/officeDocument/2006/relationships" ref="AD207" r:id="rId248"/>
    <hyperlink xmlns:r="http://schemas.openxmlformats.org/officeDocument/2006/relationships" ref="AE207" r:id="rId249"/>
    <hyperlink xmlns:r="http://schemas.openxmlformats.org/officeDocument/2006/relationships" ref="AF207" display="https://jira.its-sib.ru/issues/?jql=issue%20in%20(METROLOGY-57,DOCCORP-22838,METROLOGY-56,DOCCORP-22838,METROLOGY-55,DOCCORP-22838,METROLOGY-54,DOCCORP-22838,METROLOGY-53,DOCCORP-22838,METROLOGY-52,DOCCORP-22838)" r:id="rId250"/>
    <hyperlink xmlns:r="http://schemas.openxmlformats.org/officeDocument/2006/relationships" ref="AG207" display="https://jira.its-sib.ru/issues/?jql=issue%20in%20(METROLOGY-57,DOCCORP-23117,METROLOGY-56,DOCCORP-23117,METROLOGY-55,DOCCORP-23117,METROLOGY-54,DOCCORP-23117,METROLOGY-53,DOCCORP-23117,METROLOGY-52,DOCCORP-23117)" r:id="rId251"/>
    <hyperlink xmlns:r="http://schemas.openxmlformats.org/officeDocument/2006/relationships" ref="AF209" r:id="rId252"/>
    <hyperlink xmlns:r="http://schemas.openxmlformats.org/officeDocument/2006/relationships" ref="AG209" r:id="rId253"/>
    <hyperlink xmlns:r="http://schemas.openxmlformats.org/officeDocument/2006/relationships" ref="AH209" r:id="rId254"/>
    <hyperlink xmlns:r="http://schemas.openxmlformats.org/officeDocument/2006/relationships" ref="AI209" r:id="rId255"/>
    <hyperlink xmlns:r="http://schemas.openxmlformats.org/officeDocument/2006/relationships" ref="AJ209" r:id="rId256"/>
    <hyperlink xmlns:r="http://schemas.openxmlformats.org/officeDocument/2006/relationships" ref="AK209" r:id="rId257"/>
    <hyperlink xmlns:r="http://schemas.openxmlformats.org/officeDocument/2006/relationships" ref="AL209" r:id="rId258"/>
    <hyperlink xmlns:r="http://schemas.openxmlformats.org/officeDocument/2006/relationships" ref="T218" display="https://jira.its-sib.ru/issues/?jql=issue%20in%20(DOCCORP-22919)" r:id="rId259"/>
    <hyperlink xmlns:r="http://schemas.openxmlformats.org/officeDocument/2006/relationships" ref="U218" display="https://jira.its-sib.ru/issues/?jql=issue%20in%20(DOCCORP-22919)" r:id="rId260"/>
    <hyperlink xmlns:r="http://schemas.openxmlformats.org/officeDocument/2006/relationships" ref="V218" display="https://jira.its-sib.ru/issues/?jql=issue%20in%20(DOCCORP-22919)" r:id="rId261"/>
    <hyperlink xmlns:r="http://schemas.openxmlformats.org/officeDocument/2006/relationships" ref="H220" r:id="rId262"/>
    <hyperlink xmlns:r="http://schemas.openxmlformats.org/officeDocument/2006/relationships" ref="I220" r:id="rId263"/>
    <hyperlink xmlns:r="http://schemas.openxmlformats.org/officeDocument/2006/relationships" ref="J220" r:id="rId264"/>
    <hyperlink xmlns:r="http://schemas.openxmlformats.org/officeDocument/2006/relationships" ref="K220" r:id="rId265"/>
    <hyperlink xmlns:r="http://schemas.openxmlformats.org/officeDocument/2006/relationships" ref="L220" r:id="rId266"/>
    <hyperlink xmlns:r="http://schemas.openxmlformats.org/officeDocument/2006/relationships" ref="M220" r:id="rId267"/>
    <hyperlink xmlns:r="http://schemas.openxmlformats.org/officeDocument/2006/relationships" ref="N220" r:id="rId268"/>
    <hyperlink xmlns:r="http://schemas.openxmlformats.org/officeDocument/2006/relationships" ref="O220" r:id="rId269"/>
    <hyperlink xmlns:r="http://schemas.openxmlformats.org/officeDocument/2006/relationships" ref="P220" r:id="rId270"/>
    <hyperlink xmlns:r="http://schemas.openxmlformats.org/officeDocument/2006/relationships" ref="Q220" r:id="rId271"/>
    <hyperlink xmlns:r="http://schemas.openxmlformats.org/officeDocument/2006/relationships" ref="R220" r:id="rId272"/>
    <hyperlink xmlns:r="http://schemas.openxmlformats.org/officeDocument/2006/relationships" ref="S220" r:id="rId273"/>
    <hyperlink xmlns:r="http://schemas.openxmlformats.org/officeDocument/2006/relationships" ref="T220" r:id="rId274"/>
    <hyperlink xmlns:r="http://schemas.openxmlformats.org/officeDocument/2006/relationships" ref="U220" r:id="rId275"/>
    <hyperlink xmlns:r="http://schemas.openxmlformats.org/officeDocument/2006/relationships" ref="V220" r:id="rId276"/>
    <hyperlink xmlns:r="http://schemas.openxmlformats.org/officeDocument/2006/relationships" ref="W220" r:id="rId277"/>
    <hyperlink xmlns:r="http://schemas.openxmlformats.org/officeDocument/2006/relationships" ref="X220" r:id="rId278"/>
    <hyperlink xmlns:r="http://schemas.openxmlformats.org/officeDocument/2006/relationships" ref="Y220" r:id="rId279"/>
    <hyperlink xmlns:r="http://schemas.openxmlformats.org/officeDocument/2006/relationships" ref="Z220" r:id="rId280"/>
    <hyperlink xmlns:r="http://schemas.openxmlformats.org/officeDocument/2006/relationships" ref="AA220" r:id="rId281"/>
    <hyperlink xmlns:r="http://schemas.openxmlformats.org/officeDocument/2006/relationships" ref="AB220" r:id="rId282"/>
    <hyperlink xmlns:r="http://schemas.openxmlformats.org/officeDocument/2006/relationships" ref="AC220" r:id="rId283"/>
    <hyperlink xmlns:r="http://schemas.openxmlformats.org/officeDocument/2006/relationships" ref="AD220" r:id="rId284"/>
    <hyperlink xmlns:r="http://schemas.openxmlformats.org/officeDocument/2006/relationships" ref="AE220" r:id="rId285"/>
    <hyperlink xmlns:r="http://schemas.openxmlformats.org/officeDocument/2006/relationships" ref="AF220" r:id="rId286"/>
    <hyperlink xmlns:r="http://schemas.openxmlformats.org/officeDocument/2006/relationships" ref="AG220" r:id="rId287"/>
    <hyperlink xmlns:r="http://schemas.openxmlformats.org/officeDocument/2006/relationships" ref="AH220" r:id="rId288"/>
    <hyperlink xmlns:r="http://schemas.openxmlformats.org/officeDocument/2006/relationships" ref="AI220" r:id="rId289"/>
    <hyperlink xmlns:r="http://schemas.openxmlformats.org/officeDocument/2006/relationships" ref="AJ220" r:id="rId290"/>
    <hyperlink xmlns:r="http://schemas.openxmlformats.org/officeDocument/2006/relationships" ref="AK220" r:id="rId291"/>
    <hyperlink xmlns:r="http://schemas.openxmlformats.org/officeDocument/2006/relationships" ref="AL220" r:id="rId292"/>
    <hyperlink xmlns:r="http://schemas.openxmlformats.org/officeDocument/2006/relationships" ref="K228" display="https://jira.its-sib.ru/issues/?jql=issue%20in%20(TECHWIM-3776)" r:id="rId293"/>
    <hyperlink xmlns:r="http://schemas.openxmlformats.org/officeDocument/2006/relationships" ref="N228" display="https://jira.its-sib.ru/issues/?jql=issue%20in%20(TECHWIM-3829,TECHWIM-3819,TECHWIM-3807)" r:id="rId294"/>
    <hyperlink xmlns:r="http://schemas.openxmlformats.org/officeDocument/2006/relationships" ref="S228" display="https://jira.its-sib.ru/issues/?jql=issue%20in%20(TECHWIM-3856)" r:id="rId295"/>
    <hyperlink xmlns:r="http://schemas.openxmlformats.org/officeDocument/2006/relationships" ref="AD228" display="https://jira.its-sib.ru/browse/DOCCORP-23114" r:id="rId296"/>
    <hyperlink xmlns:r="http://schemas.openxmlformats.org/officeDocument/2006/relationships" ref="AG228" display="https://jira.its-sib.ru/issues/?jql=issue%20in%20(TECHWIM-4009)" r:id="rId297"/>
    <hyperlink xmlns:r="http://schemas.openxmlformats.org/officeDocument/2006/relationships" ref="V233" display="https://jira.its-sib.ru/issues/?jql=issue%20in%20(TECHWIM-3927,TECHWIM-3926)" r:id="rId298"/>
    <hyperlink xmlns:r="http://schemas.openxmlformats.org/officeDocument/2006/relationships" ref="R236" display="https://jira.its-sib.ru/issues/?jql=issue%20in%20(TECHWIM-3871,TECHWIM-3870,TECHWIM-3869,TECHWIM-3863,TECHWIM-3863)" r:id="rId299"/>
    <hyperlink xmlns:r="http://schemas.openxmlformats.org/officeDocument/2006/relationships" ref="AF238" r:id="rId300"/>
    <hyperlink xmlns:r="http://schemas.openxmlformats.org/officeDocument/2006/relationships" ref="AG238" r:id="rId301"/>
    <hyperlink xmlns:r="http://schemas.openxmlformats.org/officeDocument/2006/relationships" ref="AH238" r:id="rId302"/>
    <hyperlink xmlns:r="http://schemas.openxmlformats.org/officeDocument/2006/relationships" ref="AI238" r:id="rId303"/>
    <hyperlink xmlns:r="http://schemas.openxmlformats.org/officeDocument/2006/relationships" ref="AJ238" r:id="rId304"/>
    <hyperlink xmlns:r="http://schemas.openxmlformats.org/officeDocument/2006/relationships" ref="AK238" r:id="rId305"/>
    <hyperlink xmlns:r="http://schemas.openxmlformats.org/officeDocument/2006/relationships" ref="AL238" r:id="rId306"/>
    <hyperlink xmlns:r="http://schemas.openxmlformats.org/officeDocument/2006/relationships" ref="V249" display="https://jira.its-sib.ru/issues/?jql=issue%20in%20(TECHWIM-3927,TECHWIM-3926)" r:id="rId307"/>
    <hyperlink xmlns:r="http://schemas.openxmlformats.org/officeDocument/2006/relationships" ref="R252" display="https://jira.its-sib.ru/issues/?jql=issue%20in%20(TECHWIM-3871,TECHWIM-3870,TECHWIM-3869,TECHWIM-3863,TECHWIM-3863,TECHWIM-3863)" r:id="rId308"/>
    <hyperlink xmlns:r="http://schemas.openxmlformats.org/officeDocument/2006/relationships" ref="H260" display="https://jira.its-sib.ru/issues/?jql=issue%20in%20(TECHWIM-3753)" r:id="rId309"/>
    <hyperlink xmlns:r="http://schemas.openxmlformats.org/officeDocument/2006/relationships" ref="K260" display="https://jira.its-sib.ru/issues/?jql=issue%20in%20(TECHWIM-3753)" r:id="rId310"/>
    <hyperlink xmlns:r="http://schemas.openxmlformats.org/officeDocument/2006/relationships" ref="L260" display="https://jira.its-sib.ru/issues/?jql=issue%20in%20(TECHWIM-3758,TECHWIM-3753)" r:id="rId311"/>
    <hyperlink xmlns:r="http://schemas.openxmlformats.org/officeDocument/2006/relationships" ref="L263" display="https://jira.its-sib.ru/issues/?jql=issue%20in%20(TECHWIM-3798)" r:id="rId312"/>
    <hyperlink xmlns:r="http://schemas.openxmlformats.org/officeDocument/2006/relationships" ref="M263" display="https://jira.its-sib.ru/issues/?jql=issue%20in%20(TECHWIM-3828,TECHWIM-3560)" r:id="rId313"/>
    <hyperlink xmlns:r="http://schemas.openxmlformats.org/officeDocument/2006/relationships" ref="M264" display="https://jira.its-sib.ru/issues/?jql=issue%20in%20(TECHWIM-3831)" r:id="rId314"/>
    <hyperlink xmlns:r="http://schemas.openxmlformats.org/officeDocument/2006/relationships" ref="AJ264" display="https://jira.its-sib.ru/issues/?jql=issue%20in%20(TECHWIM-4048)" r:id="rId315"/>
    <hyperlink xmlns:r="http://schemas.openxmlformats.org/officeDocument/2006/relationships" ref="AB266" display="https://jira.its-sib.ru/issues/?jql=issue%20in%20(TECHWIM-3984,TECHWIM-3983)" r:id="rId316"/>
    <hyperlink xmlns:r="http://schemas.openxmlformats.org/officeDocument/2006/relationships" ref="L267" display="https://jira.its-sib.ru/issues/?jql=issue%20in%20(TECHWIM-3799)" r:id="rId317"/>
    <hyperlink xmlns:r="http://schemas.openxmlformats.org/officeDocument/2006/relationships" ref="AI267" display="https://jira.its-sib.ru/issues/?jql=issue%20in%20(TECHWIM-4014)" r:id="rId318"/>
    <hyperlink xmlns:r="http://schemas.openxmlformats.org/officeDocument/2006/relationships" ref="I269" display="https://jira.its-sib.ru/issues/?jql=issue%20in%20(TECHWIM-3798,DOCCORP-22820,TECHWIM-3707,DOCCORP-22820)" r:id="rId319"/>
    <hyperlink xmlns:r="http://schemas.openxmlformats.org/officeDocument/2006/relationships" ref="J269" display="https://jira.its-sib.ru/issues/?jql=issue%20in%20(TECHWIM-3798,DOCCORP-22821,TECHWIM-3707,DOCCORP-22821)" r:id="rId320"/>
    <hyperlink xmlns:r="http://schemas.openxmlformats.org/officeDocument/2006/relationships" ref="W269" display="https://jira.its-sib.ru/issues/?jql=issue%20in%20(TECHWIM-3946,DOCCORP-23014,TECHWIM-3945,DOCCORP-23014,TECHWIM-3944,DOCCORP-23014,TECHWIM-3943,DOCCORP-23014,TECHWIM-3937,DOCCORP-23014,TECHWIM-3936,DOCCORP-23014)" r:id="rId321"/>
    <hyperlink xmlns:r="http://schemas.openxmlformats.org/officeDocument/2006/relationships" ref="X269" display="https://jira.its-sib.ru/issues/?jql=issue%20in%20(DOCCORP-23016)" r:id="rId322"/>
    <hyperlink xmlns:r="http://schemas.openxmlformats.org/officeDocument/2006/relationships" ref="H270" display="https://jira.its-sib.ru/issues/?jql=issue%20in%20(TECHWIM-3563,DOCCORP-22760)" r:id="rId323"/>
    <hyperlink xmlns:r="http://schemas.openxmlformats.org/officeDocument/2006/relationships" ref="I270" r:id="rId324"/>
    <hyperlink xmlns:r="http://schemas.openxmlformats.org/officeDocument/2006/relationships" ref="J270" r:id="rId325"/>
    <hyperlink xmlns:r="http://schemas.openxmlformats.org/officeDocument/2006/relationships" ref="K270" display="https://jira.its-sib.ru/issues/?jql=issue%20in%20(TECHWIM-3798,DOCCORP-22760,TECHWIM-3707,DOCCORP-22760)" r:id="rId326"/>
    <hyperlink xmlns:r="http://schemas.openxmlformats.org/officeDocument/2006/relationships" ref="R270" display="https://jira.its-sib.ru/issues/?jql=issue%20in%20(TECHWIM-3881,DOCCORP-22912,TECHWIM-3879,DOCCORP-22912,TECHWIM-3878,DOCCORP-22912)" r:id="rId327"/>
    <hyperlink xmlns:r="http://schemas.openxmlformats.org/officeDocument/2006/relationships" ref="S270" display="https://jira.its-sib.ru/issues/?jql=issue%20in%20(TECHWIM-3897,DOCCORP-22912,TECHWIM-3891,DOCCORP-22912)" r:id="rId328"/>
    <hyperlink xmlns:r="http://schemas.openxmlformats.org/officeDocument/2006/relationships" ref="T270" display="https://jira.its-sib.ru/issues/?jql=issue%20in%20(TECHWIM-3911,DOCCORP-22912,TECHWIM-3798,DOCCORP-22912)" r:id="rId329"/>
    <hyperlink xmlns:r="http://schemas.openxmlformats.org/officeDocument/2006/relationships" ref="U270" display="https://jira.its-sib.ru/issues/?jql=issue%20in%20(DOCCORP-22912)" r:id="rId330"/>
    <hyperlink xmlns:r="http://schemas.openxmlformats.org/officeDocument/2006/relationships" ref="V270" display="https://jira.its-sib.ru/issues/?jql=issue%20in%20(TECHWIM-3937,DOCCORP-22912,TECHWIM-3936,DOCCORP-22912)" r:id="rId331"/>
    <hyperlink xmlns:r="http://schemas.openxmlformats.org/officeDocument/2006/relationships" ref="W270" r:id="rId332"/>
    <hyperlink xmlns:r="http://schemas.openxmlformats.org/officeDocument/2006/relationships" ref="X270" r:id="rId333"/>
    <hyperlink xmlns:r="http://schemas.openxmlformats.org/officeDocument/2006/relationships" ref="R271" display="https://jira.its-sib.ru/issues/?jql=issue%20in%20(DOCCORP-22912)" r:id="rId334"/>
    <hyperlink xmlns:r="http://schemas.openxmlformats.org/officeDocument/2006/relationships" ref="S271" display="https://jira.its-sib.ru/issues/?jql=issue%20in%20(DOCCORP-22912)" r:id="rId335"/>
    <hyperlink xmlns:r="http://schemas.openxmlformats.org/officeDocument/2006/relationships" ref="T271" display="https://jira.its-sib.ru/issues/?jql=issue%20in%20(DOCCORP-22912)" r:id="rId336"/>
    <hyperlink xmlns:r="http://schemas.openxmlformats.org/officeDocument/2006/relationships" ref="U271" display="https://jira.its-sib.ru/issues/?jql=issue%20in%20(TECHWIM-3916,DOCCORP-22912)" r:id="rId337"/>
    <hyperlink xmlns:r="http://schemas.openxmlformats.org/officeDocument/2006/relationships" ref="V271" display="https://jira.its-sib.ru/issues/?jql=issue%20in%20(DOCCORP-22912)" r:id="rId338"/>
    <hyperlink xmlns:r="http://schemas.openxmlformats.org/officeDocument/2006/relationships" ref="W271" r:id="rId339"/>
    <hyperlink xmlns:r="http://schemas.openxmlformats.org/officeDocument/2006/relationships" ref="X271" r:id="rId340"/>
    <hyperlink xmlns:r="http://schemas.openxmlformats.org/officeDocument/2006/relationships" ref="AC273" r:id="rId341"/>
    <hyperlink xmlns:r="http://schemas.openxmlformats.org/officeDocument/2006/relationships" ref="L274" display="https://jira.its-sib.ru/issues/?jql=issue%20in%20(TECHWIM-3798)" r:id="rId342"/>
    <hyperlink xmlns:r="http://schemas.openxmlformats.org/officeDocument/2006/relationships" ref="M274" display="https://jira.its-sib.ru/issues/?jql=issue%20in%20(TECHWIM-3828,TECHWIM-3828,TECHWIM-3560,TECHWIM-3560,TECHWIM-3560)" r:id="rId343"/>
    <hyperlink xmlns:r="http://schemas.openxmlformats.org/officeDocument/2006/relationships" ref="N274" display="https://jira.its-sib.ru/issues/?jql=issue%20in%20(TECHWIM-3842,TECHWIM-3842,TECHWIM-3841,TECHWIM-3841)" r:id="rId344"/>
    <hyperlink xmlns:r="http://schemas.openxmlformats.org/officeDocument/2006/relationships" ref="Z274" display="https://jira.its-sib.ru/issues/?jql=issue%20in%20(TECHWIM-3962)" r:id="rId345"/>
    <hyperlink xmlns:r="http://schemas.openxmlformats.org/officeDocument/2006/relationships" ref="M275" display="https://jira.its-sib.ru/issues/?jql=issue%20in%20(TECHWIM-3831,TECHWIM-3831)" r:id="rId346"/>
    <hyperlink xmlns:r="http://schemas.openxmlformats.org/officeDocument/2006/relationships" ref="AJ275" display="https://jira.its-sib.ru/issues/?jql=issue%20in%20(TECHWIM-4048,TECHWIM-4048)" r:id="rId347"/>
    <hyperlink xmlns:r="http://schemas.openxmlformats.org/officeDocument/2006/relationships" ref="AB277" display="https://jira.its-sib.ru/issues/?jql=issue%20in%20(TECHWIM-3984,TECHWIM-3983,TECHWIM-3983)" r:id="rId348"/>
    <hyperlink xmlns:r="http://schemas.openxmlformats.org/officeDocument/2006/relationships" ref="L278" display="https://jira.its-sib.ru/issues/?jql=issue%20in%20(TECHWIM-3799)" r:id="rId349"/>
    <hyperlink xmlns:r="http://schemas.openxmlformats.org/officeDocument/2006/relationships" ref="AI278" display="https://jira.its-sib.ru/issues/?jql=issue%20in%20(TECHWIM-4014,TECHWIM-4014)" r:id="rId350"/>
    <hyperlink xmlns:r="http://schemas.openxmlformats.org/officeDocument/2006/relationships" ref="I280" display="https://jira.its-sib.ru/issues/?jql=issue%20in%20(TECHWIM-3798,DOCCORP-22818,TECHWIM-3707,DOCCORP-22818)" r:id="rId351"/>
    <hyperlink xmlns:r="http://schemas.openxmlformats.org/officeDocument/2006/relationships" ref="J280" display="https://jira.its-sib.ru/issues/?jql=issue%20in%20(TECHWIM-3798,DOCCORP-22819,TECHWIM-3707,DOCCORP-22819)" r:id="rId352"/>
    <hyperlink xmlns:r="http://schemas.openxmlformats.org/officeDocument/2006/relationships" ref="W280" display="https://jira.its-sib.ru/issues/?jql=issue%20in%20(TECHWIM-3946,DOCCORP-23013,TECHWIM-3946,DOCCORP-23013,TECHWIM-3945,DOCCORP-23013,TECHWIM-3945,DOCCORP-23013,TECHWIM-3944,DOCCORP-23013,TECHWIM-3943,DOCCORP-23013,TECHWIM-3937,DOCCORP-23013,TECHWIM-3936,DOCCORP-23013)" r:id="rId353"/>
    <hyperlink xmlns:r="http://schemas.openxmlformats.org/officeDocument/2006/relationships" ref="X280" display="https://jira.its-sib.ru/issues/?jql=issue%20in%20(TECHWIM-3948,DOCCORP-23015,TECHWIM-3947,DOCCORP-23015)" r:id="rId354"/>
    <hyperlink xmlns:r="http://schemas.openxmlformats.org/officeDocument/2006/relationships" ref="H281" display="https://jira.its-sib.ru/issues/?jql=issue%20in%20(TECHWIM-3563,DOCCORP-22750,TECHWIM-3563,DOCCORP-22750)" r:id="rId355"/>
    <hyperlink xmlns:r="http://schemas.openxmlformats.org/officeDocument/2006/relationships" ref="I281" r:id="rId356"/>
    <hyperlink xmlns:r="http://schemas.openxmlformats.org/officeDocument/2006/relationships" ref="J281" r:id="rId357"/>
    <hyperlink xmlns:r="http://schemas.openxmlformats.org/officeDocument/2006/relationships" ref="K281" display="https://jira.its-sib.ru/issues/?jql=issue%20in%20(TECHWIM-3798,DOCCORP-22750,TECHWIM-3707,DOCCORP-22750)" r:id="rId358"/>
    <hyperlink xmlns:r="http://schemas.openxmlformats.org/officeDocument/2006/relationships" ref="R281" display="https://jira.its-sib.ru/issues/?jql=issue%20in%20(TECHWIM-3881,DOCCORP-22911,TECHWIM-3881,DOCCORP-22911,TECHWIM-3879,DOCCORP-22911,TECHWIM-3879,DOCCORP-22911,TECHWIM-3878,DOCCORP-22911,TECHWIM-3878,DOCCORP-22911)" r:id="rId359"/>
    <hyperlink xmlns:r="http://schemas.openxmlformats.org/officeDocument/2006/relationships" ref="S281" display="https://jira.its-sib.ru/issues/?jql=issue%20in%20(TECHWIM-3897,DOCCORP-22911,TECHWIM-3895,DOCCORP-22911,TECHWIM-3891,DOCCORP-22911,TECHWIM-3891,DOCCORP-22911)" r:id="rId360"/>
    <hyperlink xmlns:r="http://schemas.openxmlformats.org/officeDocument/2006/relationships" ref="T281" display="https://jira.its-sib.ru/issues/?jql=issue%20in%20(TECHWIM-3911,DOCCORP-22911,TECHWIM-3911,DOCCORP-22911,TECHWIM-3798,DOCCORP-22911)" r:id="rId361"/>
    <hyperlink xmlns:r="http://schemas.openxmlformats.org/officeDocument/2006/relationships" ref="U281" display="https://jira.its-sib.ru/issues/?jql=issue%20in%20(DOCCORP-22911)" r:id="rId362"/>
    <hyperlink xmlns:r="http://schemas.openxmlformats.org/officeDocument/2006/relationships" ref="V281" display="https://jira.its-sib.ru/issues/?jql=issue%20in%20(TECHWIM-3937,DOCCORP-22911,TECHWIM-3936,DOCCORP-22911)" r:id="rId363"/>
    <hyperlink xmlns:r="http://schemas.openxmlformats.org/officeDocument/2006/relationships" ref="W281" r:id="rId364"/>
    <hyperlink xmlns:r="http://schemas.openxmlformats.org/officeDocument/2006/relationships" ref="X281" r:id="rId365"/>
    <hyperlink xmlns:r="http://schemas.openxmlformats.org/officeDocument/2006/relationships" ref="K290" display="https://jira.its-sib.ru/issues/?jql=issue%20in%20(TECHWIM-3789)" r:id="rId366"/>
    <hyperlink xmlns:r="http://schemas.openxmlformats.org/officeDocument/2006/relationships" ref="L294" display="https://jira.its-sib.ru/issues/?jql=issue%20in%20(TECHWIM-3808,TECHWIM-3795)" r:id="rId367"/>
    <hyperlink xmlns:r="http://schemas.openxmlformats.org/officeDocument/2006/relationships" ref="L299" display="https://jira.its-sib.ru/issues/?jql=issue%20in%20(TECHWIM-3808,TECHWIM-3795)" r:id="rId368"/>
    <hyperlink xmlns:r="http://schemas.openxmlformats.org/officeDocument/2006/relationships" ref="M299" display="https://jira.its-sib.ru/issues/?jql=issue%20in%20(TECHWIM-3808,TECHWIM-3795)" r:id="rId369"/>
    <hyperlink xmlns:r="http://schemas.openxmlformats.org/officeDocument/2006/relationships" ref="R299" display="https://jira.its-sib.ru/issues/?jql=issue%20in%20(TECHWIM-3857,TECHWIM-3836,TECHWIM-3835)" r:id="rId370"/>
    <hyperlink xmlns:r="http://schemas.openxmlformats.org/officeDocument/2006/relationships" ref="S299" display="https://jira.its-sib.ru/issues/?jql=issue%20in%20(TECHWIM-3857)" r:id="rId371"/>
    <hyperlink xmlns:r="http://schemas.openxmlformats.org/officeDocument/2006/relationships" ref="T299" display="https://jira.its-sib.ru/issues/?jql=issue%20in%20(TECHWIM-3907,TECHWIM-3906,TECHWIM-3857)" r:id="rId372"/>
    <hyperlink xmlns:r="http://schemas.openxmlformats.org/officeDocument/2006/relationships" ref="U299" display="https://jira.its-sib.ru/issues/?jql=issue%20in%20(TECHWIM-3907,TECHWIM-3906,TECHWIM-3857)" r:id="rId373"/>
    <hyperlink xmlns:r="http://schemas.openxmlformats.org/officeDocument/2006/relationships" ref="V299" display="https://jira.its-sib.ru/issues/?jql=issue%20in%20(TECHWIM-3857)" r:id="rId374"/>
    <hyperlink xmlns:r="http://schemas.openxmlformats.org/officeDocument/2006/relationships" ref="Y299" display="https://jira.its-sib.ru/issues/?jql=issue%20in%20(TECHWIM-3857)" r:id="rId375"/>
    <hyperlink xmlns:r="http://schemas.openxmlformats.org/officeDocument/2006/relationships" ref="Z299" display="https://jira.its-sib.ru/issues/?jql=issue%20in%20(TECHWIM-3857)" r:id="rId376"/>
    <hyperlink xmlns:r="http://schemas.openxmlformats.org/officeDocument/2006/relationships" ref="AA299" display="https://jira.its-sib.ru/issues/?jql=issue%20in%20(TECHWIM-3857)" r:id="rId377"/>
    <hyperlink xmlns:r="http://schemas.openxmlformats.org/officeDocument/2006/relationships" ref="AB299" display="https://jira.its-sib.ru/issues/?jql=issue%20in%20(TECHWIM-3949,TECHWIM-3857,TECHWIM-3857)" r:id="rId378"/>
    <hyperlink xmlns:r="http://schemas.openxmlformats.org/officeDocument/2006/relationships" ref="AI299" display="https://jira.its-sib.ru/issues/?jql=issue%20in%20(TECHWIM-4035)" r:id="rId379"/>
    <hyperlink xmlns:r="http://schemas.openxmlformats.org/officeDocument/2006/relationships" ref="K300" display="https://jira.its-sib.ru/issues/?jql=issue%20in%20(TECHWIM-3789)" r:id="rId380"/>
    <hyperlink xmlns:r="http://schemas.openxmlformats.org/officeDocument/2006/relationships" ref="R300" display="https://jira.its-sib.ru/issues/?jql=issue%20in%20(TECHWIM-3868,TECHWIM-3859,TECHWIM-3834)" r:id="rId381"/>
    <hyperlink xmlns:r="http://schemas.openxmlformats.org/officeDocument/2006/relationships" ref="T300" display="https://jira.its-sib.ru/issues/?jql=issue%20in%20(TECHWIM-3905)" r:id="rId382"/>
    <hyperlink xmlns:r="http://schemas.openxmlformats.org/officeDocument/2006/relationships" ref="U300" display="https://jira.its-sib.ru/issues/?jql=issue%20in%20(TECHWIM-3905)" r:id="rId383"/>
    <hyperlink xmlns:r="http://schemas.openxmlformats.org/officeDocument/2006/relationships" ref="AB300" display="https://jira.its-sib.ru/issues/?jql=issue%20in%20(TECHWIM-3981)" r:id="rId384"/>
    <hyperlink xmlns:r="http://schemas.openxmlformats.org/officeDocument/2006/relationships" ref="AI300" display="https://jira.its-sib.ru/issues/?jql=issue%20in%20(TECHWIM-4036)" r:id="rId385"/>
    <hyperlink xmlns:r="http://schemas.openxmlformats.org/officeDocument/2006/relationships" ref="H309" display="https://jira.its-sib.ru/issues/?jql=issue%20in%20(TECHWIM-3691,TECHWIM-2653,TECHWIM-3664,TECHWIM-3607,TECHWIM-3606)" r:id="rId386"/>
    <hyperlink xmlns:r="http://schemas.openxmlformats.org/officeDocument/2006/relationships" ref="K309" display="https://jira.its-sib.ru/issues/?jql=issue%20in%20(TECHWIM-3691,TECHWIM-2653,TECHWIM-3664,TECHWIM-3607,TECHWIM-3606)" r:id="rId387"/>
    <hyperlink xmlns:r="http://schemas.openxmlformats.org/officeDocument/2006/relationships" ref="L309" display="https://jira.its-sib.ru/issues/?jql=issue%20in%20(TECHWIM-3691,TECHWIM-2653,TECHWIM-3664,TECHWIM-3607,TECHWIM-3606)" r:id="rId388"/>
    <hyperlink xmlns:r="http://schemas.openxmlformats.org/officeDocument/2006/relationships" ref="M309" display="https://jira.its-sib.ru/issues/?jql=issue%20in%20(TECHWIM-3691,TECHWIM-2653,TECHWIM-3664,TECHWIM-3607,TECHWIM-3606)" r:id="rId389"/>
    <hyperlink xmlns:r="http://schemas.openxmlformats.org/officeDocument/2006/relationships" ref="N309" display="https://jira.its-sib.ru/issues/?jql=issue%20in%20(TECHWIM-3691,TECHWIM-2653,TECHWIM-3664,TECHWIM-3607,TECHWIM-3606)" r:id="rId390"/>
    <hyperlink xmlns:r="http://schemas.openxmlformats.org/officeDocument/2006/relationships" ref="R309" display="https://jira.its-sib.ru/issues/?jql=issue%20in%20(TECHWIM-3691,TECHWIM-2653,TECHWIM-3773,TECHWIM-3861,TECHWIM-3664,TECHWIM-3607,TECHWIM-3606)" r:id="rId391"/>
    <hyperlink xmlns:r="http://schemas.openxmlformats.org/officeDocument/2006/relationships" ref="S309" display="https://jira.its-sib.ru/issues/?jql=issue%20in%20(TECHWIM-3691,TECHWIM-2653)" r:id="rId392"/>
    <hyperlink xmlns:r="http://schemas.openxmlformats.org/officeDocument/2006/relationships" ref="T309" display="https://jira.its-sib.ru/issues/?jql=issue%20in%20(TECHWIM-3691,TECHWIM-2653)" r:id="rId393"/>
    <hyperlink xmlns:r="http://schemas.openxmlformats.org/officeDocument/2006/relationships" ref="U309" display="https://jira.its-sib.ru/issues/?jql=issue%20in%20(TECHWIM-3691)" r:id="rId394"/>
    <hyperlink xmlns:r="http://schemas.openxmlformats.org/officeDocument/2006/relationships" ref="V309" display="https://jira.its-sib.ru/issues/?jql=issue%20in%20(TECHWIM-3691)" r:id="rId395"/>
    <hyperlink xmlns:r="http://schemas.openxmlformats.org/officeDocument/2006/relationships" ref="Y309" display="https://jira.its-sib.ru/issues/?jql=issue%20in%20(TECHWIM-3691,TECHWIM-3691,DOCCORP-22682)" r:id="rId396"/>
    <hyperlink xmlns:r="http://schemas.openxmlformats.org/officeDocument/2006/relationships" ref="Z309" display="https://jira.its-sib.ru/issues/?jql=issue%20in%20(TECHWIM-3691,TECHWIM-3933)" r:id="rId397"/>
    <hyperlink xmlns:r="http://schemas.openxmlformats.org/officeDocument/2006/relationships" ref="AA309" display="https://jira.its-sib.ru/issues/?jql=issue%20in%20(TECHWIM-3691)" r:id="rId398"/>
    <hyperlink xmlns:r="http://schemas.openxmlformats.org/officeDocument/2006/relationships" ref="AB309" display="https://jira.its-sib.ru/issues/?jql=issue%20in%20(TECHWIM-3691)" r:id="rId399"/>
    <hyperlink xmlns:r="http://schemas.openxmlformats.org/officeDocument/2006/relationships" ref="AC309" display="https://jira.its-sib.ru/issues/?jql=issue%20in%20(TECHWIM-3989,TECHWIM-3988,TECHWIM-3987,TECHWIM-3691)" r:id="rId400"/>
    <hyperlink xmlns:r="http://schemas.openxmlformats.org/officeDocument/2006/relationships" ref="Z310" display="https://jira.its-sib.ru/issues/?jql=issue%20in%20(TECHWIM-3957)" r:id="rId401"/>
    <hyperlink xmlns:r="http://schemas.openxmlformats.org/officeDocument/2006/relationships" ref="AF311" display="https://jira.its-sib.ru/issues/?jql=issue%20in%20(DOCCORP-23043)" r:id="rId402"/>
    <hyperlink xmlns:r="http://schemas.openxmlformats.org/officeDocument/2006/relationships" ref="AG311" display="https://jira.its-sib.ru/issues/?jql=issue%20in%20(DOCCORP-23043)" r:id="rId403"/>
    <hyperlink xmlns:r="http://schemas.openxmlformats.org/officeDocument/2006/relationships" ref="AH311" display="https://jira.its-sib.ru/issues/?jql=issue%20in%20(DOCCORP-23043)" r:id="rId404"/>
    <hyperlink xmlns:r="http://schemas.openxmlformats.org/officeDocument/2006/relationships" ref="AI311" display="https://jira.its-sib.ru/issues/?jql=issue%20in%20(DOCCORP-23043)" r:id="rId405"/>
    <hyperlink xmlns:r="http://schemas.openxmlformats.org/officeDocument/2006/relationships" ref="AJ311" display="https://jira.its-sib.ru/issues/?jql=issue%20in%20(DOCCORP-23043)" r:id="rId406"/>
    <hyperlink xmlns:r="http://schemas.openxmlformats.org/officeDocument/2006/relationships" ref="H313" r:id="rId407"/>
    <hyperlink xmlns:r="http://schemas.openxmlformats.org/officeDocument/2006/relationships" ref="I313" r:id="rId408"/>
    <hyperlink xmlns:r="http://schemas.openxmlformats.org/officeDocument/2006/relationships" ref="J313" r:id="rId409"/>
    <hyperlink xmlns:r="http://schemas.openxmlformats.org/officeDocument/2006/relationships" ref="H333" display="https://jira.its-sib.ru/issues/?jql=issue%20in%20(TECHWIM-3772)" r:id="rId410"/>
    <hyperlink xmlns:r="http://schemas.openxmlformats.org/officeDocument/2006/relationships" ref="K333" display="https://jira.its-sib.ru/issues/?jql=issue%20in%20(TECHWIM-3772)" r:id="rId411"/>
    <hyperlink xmlns:r="http://schemas.openxmlformats.org/officeDocument/2006/relationships" ref="U333" display="https://jira.its-sib.ru/issues/?jql=issue%20in%20(TECHWIM-3772)" r:id="rId412"/>
    <hyperlink xmlns:r="http://schemas.openxmlformats.org/officeDocument/2006/relationships" ref="V333" display="https://jira.its-sib.ru/issues/?jql=issue%20in%20(TECHWIM-3918)" r:id="rId413"/>
    <hyperlink xmlns:r="http://schemas.openxmlformats.org/officeDocument/2006/relationships" ref="AG333" display="https://jira.its-sib.ru/issues/?jql=issue%20in%20(TECHWIM-4015)" r:id="rId414"/>
    <hyperlink xmlns:r="http://schemas.openxmlformats.org/officeDocument/2006/relationships" ref="AH333" display="https://jira.its-sib.ru/issues/?jql=issue%20in%20(TECHWIM-4021)" r:id="rId415"/>
    <hyperlink xmlns:r="http://schemas.openxmlformats.org/officeDocument/2006/relationships" ref="H334" display="https://jira.its-sib.ru/issues/?jql=issue%20in%20(TECHWIM-3738)" r:id="rId416"/>
    <hyperlink xmlns:r="http://schemas.openxmlformats.org/officeDocument/2006/relationships" ref="K334" display="https://jira.its-sib.ru/issues/?jql=issue%20in%20(TECHWIM-3738)" r:id="rId417"/>
    <hyperlink xmlns:r="http://schemas.openxmlformats.org/officeDocument/2006/relationships" ref="L334" display="https://jira.its-sib.ru/issues/?jql=issue%20in%20(TECHWIM-3738)" r:id="rId418"/>
    <hyperlink xmlns:r="http://schemas.openxmlformats.org/officeDocument/2006/relationships" ref="M334" display="https://jira.its-sib.ru/issues/?jql=issue%20in%20(TECHWIM-3738)" r:id="rId419"/>
    <hyperlink xmlns:r="http://schemas.openxmlformats.org/officeDocument/2006/relationships" ref="N334" display="https://jira.its-sib.ru/issues/?jql=issue%20in%20(TECHWIM-3738)" r:id="rId420"/>
    <hyperlink xmlns:r="http://schemas.openxmlformats.org/officeDocument/2006/relationships" ref="R334" display="https://jira.its-sib.ru/issues/?jql=issue%20in%20(TECHWIM-3738)" r:id="rId421"/>
    <hyperlink xmlns:r="http://schemas.openxmlformats.org/officeDocument/2006/relationships" ref="S334" display="https://jira.its-sib.ru/issues/?jql=issue%20in%20(TECHWIM-3738)" r:id="rId422"/>
    <hyperlink xmlns:r="http://schemas.openxmlformats.org/officeDocument/2006/relationships" ref="T334" display="https://jira.its-sib.ru/issues/?jql=issue%20in%20(TECHWIM-3738)" r:id="rId423"/>
    <hyperlink xmlns:r="http://schemas.openxmlformats.org/officeDocument/2006/relationships" ref="U334" display="https://jira.its-sib.ru/issues/?jql=issue%20in%20(TECHWIM-3738)" r:id="rId424"/>
    <hyperlink xmlns:r="http://schemas.openxmlformats.org/officeDocument/2006/relationships" ref="V334" display="https://jira.its-sib.ru/issues/?jql=issue%20in%20(TECHWIM-3738)" r:id="rId425"/>
    <hyperlink xmlns:r="http://schemas.openxmlformats.org/officeDocument/2006/relationships" ref="Y334" display="https://jira.its-sib.ru/issues/?jql=issue%20in%20(TECHWIM-3738)" r:id="rId426"/>
    <hyperlink xmlns:r="http://schemas.openxmlformats.org/officeDocument/2006/relationships" ref="Z334" display="https://jira.its-sib.ru/issues/?jql=issue%20in%20(TECHWIM-3738)" r:id="rId427"/>
    <hyperlink xmlns:r="http://schemas.openxmlformats.org/officeDocument/2006/relationships" ref="AA334" display="https://jira.its-sib.ru/issues/?jql=issue%20in%20(TECHWIM-3738)" r:id="rId428"/>
    <hyperlink xmlns:r="http://schemas.openxmlformats.org/officeDocument/2006/relationships" ref="AB334" display="https://jira.its-sib.ru/issues/?jql=issue%20in%20(TECHWIM-3738)" r:id="rId429"/>
    <hyperlink xmlns:r="http://schemas.openxmlformats.org/officeDocument/2006/relationships" ref="AC334" display="https://jira.its-sib.ru/issues/?jql=issue%20in%20(TECHWIM-3738)" r:id="rId430"/>
    <hyperlink xmlns:r="http://schemas.openxmlformats.org/officeDocument/2006/relationships" ref="AF334" display="https://jira.its-sib.ru/issues/?jql=issue%20in%20(TECHWIM-3738)" r:id="rId431"/>
    <hyperlink xmlns:r="http://schemas.openxmlformats.org/officeDocument/2006/relationships" ref="AG334" display="https://jira.its-sib.ru/issues/?jql=issue%20in%20(TECHWIM-3738)" r:id="rId432"/>
    <hyperlink xmlns:r="http://schemas.openxmlformats.org/officeDocument/2006/relationships" ref="AH334" display="https://jira.its-sib.ru/issues/?jql=issue%20in%20(TECHWIM-3738)" r:id="rId433"/>
    <hyperlink xmlns:r="http://schemas.openxmlformats.org/officeDocument/2006/relationships" ref="AI334" display="https://jira.its-sib.ru/issues/?jql=issue%20in%20(TECHWIM-3738)" r:id="rId434"/>
    <hyperlink xmlns:r="http://schemas.openxmlformats.org/officeDocument/2006/relationships" ref="AJ334" display="https://jira.its-sib.ru/issues/?jql=issue%20in%20(TECHWIM-3738)" r:id="rId435"/>
    <hyperlink xmlns:r="http://schemas.openxmlformats.org/officeDocument/2006/relationships" ref="K335" display="https://jira.its-sib.ru/issues/?jql=issue%20in%20(TECHWIM-3796)" r:id="rId436"/>
    <hyperlink xmlns:r="http://schemas.openxmlformats.org/officeDocument/2006/relationships" ref="R335" display="https://jira.its-sib.ru/issues/?jql=issue%20in%20(TECHWIM-3857)" r:id="rId437"/>
    <hyperlink xmlns:r="http://schemas.openxmlformats.org/officeDocument/2006/relationships" ref="Y335" display="https://jira.its-sib.ru/issues/?jql=issue%20in%20(TECHWIM-3949)" r:id="rId438"/>
    <hyperlink xmlns:r="http://schemas.openxmlformats.org/officeDocument/2006/relationships" ref="Z335" display="https://jira.its-sib.ru/issues/?jql=issue%20in%20(TECHWIM-3949)" r:id="rId439"/>
    <hyperlink xmlns:r="http://schemas.openxmlformats.org/officeDocument/2006/relationships" ref="K336" display="https://jira.its-sib.ru/issues/?jql=issue%20in%20(TECHWIM-2137)" r:id="rId440"/>
    <hyperlink xmlns:r="http://schemas.openxmlformats.org/officeDocument/2006/relationships" ref="L336" display="https://jira.its-sib.ru/issues/?jql=issue%20in%20(TECHWIM-3802,TECHWIM-2137)" r:id="rId441"/>
    <hyperlink xmlns:r="http://schemas.openxmlformats.org/officeDocument/2006/relationships" ref="R336" display="https://jira.its-sib.ru/issues/?jql=issue%20in%20(TECHWIM-3862)" r:id="rId442"/>
    <hyperlink xmlns:r="http://schemas.openxmlformats.org/officeDocument/2006/relationships" ref="AJ336" display="https://jira.its-sib.ru/issues/?jql=issue%20in%20(TECHWIM-4043)" r:id="rId443"/>
    <hyperlink xmlns:r="http://schemas.openxmlformats.org/officeDocument/2006/relationships" ref="N337" display="https://jira.its-sib.ru/issues/?jql=issue%20in%20(TECHWIM-3833)" r:id="rId444"/>
    <hyperlink xmlns:r="http://schemas.openxmlformats.org/officeDocument/2006/relationships" ref="S337" display="https://jira.its-sib.ru/issues/?jql=issue%20in%20(TECHWIM-3886)" r:id="rId445"/>
    <hyperlink xmlns:r="http://schemas.openxmlformats.org/officeDocument/2006/relationships" ref="Y337" display="https://jira.its-sib.ru/issues/?jql=issue%20in%20(TECHWIM-3950)" r:id="rId446"/>
    <hyperlink xmlns:r="http://schemas.openxmlformats.org/officeDocument/2006/relationships" ref="Z337" display="https://jira.its-sib.ru/issues/?jql=issue%20in%20(TECHWIM-3950)" r:id="rId447"/>
    <hyperlink xmlns:r="http://schemas.openxmlformats.org/officeDocument/2006/relationships" ref="AF337" display="https://jira.its-sib.ru/issues/?jql=issue%20in%20(TECHWIM-4006)" r:id="rId448"/>
    <hyperlink xmlns:r="http://schemas.openxmlformats.org/officeDocument/2006/relationships" ref="R338" display="https://jira.its-sib.ru/issues/?jql=issue%20in%20(TECHWIM-3861)" r:id="rId449"/>
    <hyperlink xmlns:r="http://schemas.openxmlformats.org/officeDocument/2006/relationships" ref="Z338" display="https://jira.its-sib.ru/issues/?jql=issue%20in%20(TECHWIM-3958)" r:id="rId450"/>
    <hyperlink xmlns:r="http://schemas.openxmlformats.org/officeDocument/2006/relationships" ref="R339" display="https://jira.its-sib.ru/issues/?jql=issue%20in%20(TECHWIM-3813)" r:id="rId451"/>
    <hyperlink xmlns:r="http://schemas.openxmlformats.org/officeDocument/2006/relationships" ref="S340" display="https://jira.its-sib.ru/issues/?jql=issue%20in%20(TECHWIM-3882)" r:id="rId452"/>
    <hyperlink xmlns:r="http://schemas.openxmlformats.org/officeDocument/2006/relationships" ref="T341" display="https://jira.its-sib.ru/issues/?jql=issue%20in%20(TECHWIM-3894)" r:id="rId453"/>
    <hyperlink xmlns:r="http://schemas.openxmlformats.org/officeDocument/2006/relationships" ref="AF341" display="https://jira.its-sib.ru/issues/?jql=issue%20in%20(TECHWIM-3991)" r:id="rId454"/>
    <hyperlink xmlns:r="http://schemas.openxmlformats.org/officeDocument/2006/relationships" ref="V342" display="https://jira.its-sib.ru/issues/?jql=issue%20in%20(TECHWIM-3939)" r:id="rId455"/>
    <hyperlink xmlns:r="http://schemas.openxmlformats.org/officeDocument/2006/relationships" ref="AB342" display="https://jira.its-sib.ru/issues/?jql=issue%20in%20(TECHWIM-3979)" r:id="rId456"/>
    <hyperlink xmlns:r="http://schemas.openxmlformats.org/officeDocument/2006/relationships" ref="AC342" display="https://jira.its-sib.ru/issues/?jql=issue%20in%20(TECHWIM-3979)" r:id="rId457"/>
    <hyperlink xmlns:r="http://schemas.openxmlformats.org/officeDocument/2006/relationships" ref="AF342" display="https://jira.its-sib.ru/issues/?jql=issue%20in%20(TECHWIM-3979)" r:id="rId458"/>
    <hyperlink xmlns:r="http://schemas.openxmlformats.org/officeDocument/2006/relationships" ref="AG342" display="https://jira.its-sib.ru/issues/?jql=issue%20in%20(TECHWIM-3979)" r:id="rId459"/>
    <hyperlink xmlns:r="http://schemas.openxmlformats.org/officeDocument/2006/relationships" ref="AH342" display="https://jira.its-sib.ru/issues/?jql=issue%20in%20(TECHWIM-3979)" r:id="rId460"/>
    <hyperlink xmlns:r="http://schemas.openxmlformats.org/officeDocument/2006/relationships" ref="AI342" display="https://jira.its-sib.ru/issues/?jql=issue%20in%20(TECHWIM-3979)" r:id="rId461"/>
    <hyperlink xmlns:r="http://schemas.openxmlformats.org/officeDocument/2006/relationships" ref="AJ342" display="https://jira.its-sib.ru/issues/?jql=issue%20in%20(TECHWIM-3979)" r:id="rId462"/>
    <hyperlink xmlns:r="http://schemas.openxmlformats.org/officeDocument/2006/relationships" ref="V343" display="https://jira.its-sib.ru/issues/?jql=issue%20in%20(TECHWIM-3920)" r:id="rId463"/>
    <hyperlink xmlns:r="http://schemas.openxmlformats.org/officeDocument/2006/relationships" ref="AL344" display="https://jira.its-sib.ru/issues/?jql=issue%20in%20(DOCCORP-23193)" r:id="rId464"/>
    <hyperlink xmlns:r="http://schemas.openxmlformats.org/officeDocument/2006/relationships" ref="AD345" display="https://jira.its-sib.ru/issues/?jql=issue%20in%20(DOCCORP-23110)" r:id="rId465"/>
    <hyperlink xmlns:r="http://schemas.openxmlformats.org/officeDocument/2006/relationships" ref="H353" display="https://jira.its-sib.ru/issues/?jql=issue%20in%20(TECHFVF-81)" r:id="rId466"/>
    <hyperlink xmlns:r="http://schemas.openxmlformats.org/officeDocument/2006/relationships" ref="K353" display="https://jira.its-sib.ru/issues/?jql=issue%20in%20(TECHFVF-81)" r:id="rId467"/>
    <hyperlink xmlns:r="http://schemas.openxmlformats.org/officeDocument/2006/relationships" ref="L353" display="https://jira.its-sib.ru/issues/?jql=issue%20in%20(TECHFVF-81)" r:id="rId468"/>
    <hyperlink xmlns:r="http://schemas.openxmlformats.org/officeDocument/2006/relationships" ref="N356" display="https://jira.its-sib.ru/issues/?jql=issue%20in%20(TECHWIM-3821)" r:id="rId469"/>
    <hyperlink xmlns:r="http://schemas.openxmlformats.org/officeDocument/2006/relationships" ref="R356" display="https://jira.its-sib.ru/issues/?jql=issue%20in%20(TECHWIM-3821)" r:id="rId470"/>
    <hyperlink xmlns:r="http://schemas.openxmlformats.org/officeDocument/2006/relationships" ref="S356" display="https://jira.its-sib.ru/issues/?jql=issue%20in%20(TECHWIM-3821)" r:id="rId471"/>
    <hyperlink xmlns:r="http://schemas.openxmlformats.org/officeDocument/2006/relationships" ref="T356" display="https://jira.its-sib.ru/issues/?jql=issue%20in%20(TECHWIM-3821)" r:id="rId472"/>
    <hyperlink xmlns:r="http://schemas.openxmlformats.org/officeDocument/2006/relationships" ref="T357" display="https://jira.its-sib.ru/issues/?jql=issue%20in%20(TECHWIM-3830)" r:id="rId473"/>
    <hyperlink xmlns:r="http://schemas.openxmlformats.org/officeDocument/2006/relationships" ref="U357" display="https://jira.its-sib.ru/issues/?jql=issue%20in%20(TECHWIM-3830)" r:id="rId474"/>
    <hyperlink xmlns:r="http://schemas.openxmlformats.org/officeDocument/2006/relationships" ref="V357" display="https://jira.its-sib.ru/issues/?jql=issue%20in%20(TECHWIM-3830)" r:id="rId475"/>
    <hyperlink xmlns:r="http://schemas.openxmlformats.org/officeDocument/2006/relationships" ref="AG358" display="https://jira.its-sib.ru/issues/?jql=issue%20in%20(TECHWIM-3996)" r:id="rId476"/>
    <hyperlink xmlns:r="http://schemas.openxmlformats.org/officeDocument/2006/relationships" ref="AH358" display="https://jira.its-sib.ru/issues/?jql=issue%20in%20(TECHWIM-3996)" r:id="rId477"/>
    <hyperlink xmlns:r="http://schemas.openxmlformats.org/officeDocument/2006/relationships" ref="AI358" display="https://jira.its-sib.ru/issues/?jql=issue%20in%20(TECHWIM-3996)" r:id="rId478"/>
    <hyperlink xmlns:r="http://schemas.openxmlformats.org/officeDocument/2006/relationships" ref="AJ358" display="https://jira.its-sib.ru/issues/?jql=issue%20in%20(TECHWIM-3996)" r:id="rId479"/>
    <hyperlink xmlns:r="http://schemas.openxmlformats.org/officeDocument/2006/relationships" ref="AJ359" display="https://jira.its-sib.ru/issues/?jql=issue%20in%20(TECHWIM-3741)" r:id="rId480"/>
    <hyperlink xmlns:r="http://schemas.openxmlformats.org/officeDocument/2006/relationships" ref="R380" display="https://jira.its-sib.ru/issues/?jql=issue%20in%20(TECHWIM-3549,TECHWIM-3548)" r:id="rId481"/>
    <hyperlink xmlns:r="http://schemas.openxmlformats.org/officeDocument/2006/relationships" ref="S380" display="https://jira.its-sib.ru/issues/?jql=issue%20in%20(TECHWIM-3549,TECHWIM-3548)" r:id="rId482"/>
    <hyperlink xmlns:r="http://schemas.openxmlformats.org/officeDocument/2006/relationships" ref="O381" display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r:id="rId483"/>
    <hyperlink xmlns:r="http://schemas.openxmlformats.org/officeDocument/2006/relationships" ref="O382" display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r:id="rId484"/>
    <hyperlink xmlns:r="http://schemas.openxmlformats.org/officeDocument/2006/relationships" ref="P382" display="https://jira.its-sib.ru/issues/?jql=issue%20in%20(TECHWIM-3549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,TECHWIM-3548,TECHWIM-3549,TECHWIM-3549,TECHWIM-3549,DOCCORP-22908,TECHWIM-3548,DOCCORP-22908,TECHWIM-3548,TECHWIM-3549,DOCCORP-22908,TECHWIM-3548,DOCCORP-22908,TECHWIM-3548,TECHWIM-3549,TECHWIM-3549,DOCCORP-22908,TECHWIM-3548,DOCCORP-22908,TECHWIM-3548,TECHWIM-3549,DOCCORP-22908,TECHWIM-3548,DOCCORP-22908)" r:id="rId485"/>
    <hyperlink xmlns:r="http://schemas.openxmlformats.org/officeDocument/2006/relationships" ref="H383" display="https://jira.its-sib.ru/issues/?jql=issue%20in%20(TECHWIM-3549,DOCCORP-22728,TECHWIM-3548,DOCCORP-22728)" r:id="rId486"/>
    <hyperlink xmlns:r="http://schemas.openxmlformats.org/officeDocument/2006/relationships" ref="I383" r:id="rId487"/>
    <hyperlink xmlns:r="http://schemas.openxmlformats.org/officeDocument/2006/relationships" ref="J383" r:id="rId488"/>
    <hyperlink xmlns:r="http://schemas.openxmlformats.org/officeDocument/2006/relationships" ref="K383" display="https://jira.its-sib.ru/issues/?jql=issue%20in%20(TECHWIM-3549,DOCCORP-22728,TECHWIM-3548,DOCCORP-22728)" r:id="rId489"/>
    <hyperlink xmlns:r="http://schemas.openxmlformats.org/officeDocument/2006/relationships" ref="L383" display="https://jira.its-sib.ru/issues/?jql=issue%20in%20(TECHWIM-3549,DOCCORP-22728,TECHWIM-3548,DOCCORP-22728)" r:id="rId490"/>
    <hyperlink xmlns:r="http://schemas.openxmlformats.org/officeDocument/2006/relationships" ref="M383" display="https://jira.its-sib.ru/issues/?jql=issue%20in%20(TECHWIM-3549,DOCCORP-22728,TECHWIM-3548,DOCCORP-22728)" r:id="rId491"/>
    <hyperlink xmlns:r="http://schemas.openxmlformats.org/officeDocument/2006/relationships" ref="N383" display="https://jira.its-sib.ru/issues/?jql=issue%20in%20(TECHWIM-3549,DOCCORP-22728,TECHWIM-3548,DOCCORP-22728)" r:id="rId492"/>
    <hyperlink xmlns:r="http://schemas.openxmlformats.org/officeDocument/2006/relationships" ref="O383" r:id="rId493"/>
    <hyperlink xmlns:r="http://schemas.openxmlformats.org/officeDocument/2006/relationships" ref="S384" display="https://jira.its-sib.ru/issues/?jql=issue%20in%20(DOCCORP-22964)" r:id="rId494"/>
    <hyperlink xmlns:r="http://schemas.openxmlformats.org/officeDocument/2006/relationships" ref="AK389" r:id="rId495"/>
    <hyperlink xmlns:r="http://schemas.openxmlformats.org/officeDocument/2006/relationships" ref="AL389" r:id="rId496"/>
    <hyperlink xmlns:r="http://schemas.openxmlformats.org/officeDocument/2006/relationships" ref="H390" display="https://jira.its-sib.ru/issues/?jql=issue%20in%20(TECHWIM-3764,TECHWIM-3763)" r:id="rId497"/>
    <hyperlink xmlns:r="http://schemas.openxmlformats.org/officeDocument/2006/relationships" ref="AA390" display="https://jira.its-sib.ru/issues/?jql=issue%20in%20(TECHWIM-3940)" r:id="rId498"/>
    <hyperlink xmlns:r="http://schemas.openxmlformats.org/officeDocument/2006/relationships" ref="AB390" display="https://jira.its-sib.ru/issues/?jql=issue%20in%20(TECHWIM-3975,TECHWIM-3974,TECHWIM-3940)" r:id="rId499"/>
    <hyperlink xmlns:r="http://schemas.openxmlformats.org/officeDocument/2006/relationships" ref="AC390" display="https://jira.its-sib.ru/issues/?jql=issue%20in%20(TECHWIM-3940)" r:id="rId500"/>
    <hyperlink xmlns:r="http://schemas.openxmlformats.org/officeDocument/2006/relationships" ref="AF390" display="https://jira.its-sib.ru/issues/?jql=issue%20in%20(TECHWIM-3940)" r:id="rId501"/>
    <hyperlink xmlns:r="http://schemas.openxmlformats.org/officeDocument/2006/relationships" ref="H391" display="https://jira.its-sib.ru/issues/?jql=issue%20in%20(TECHWIM-3701,TECHWIM-3700)" r:id="rId502"/>
    <hyperlink xmlns:r="http://schemas.openxmlformats.org/officeDocument/2006/relationships" ref="K391" display="https://jira.its-sib.ru/issues/?jql=issue%20in%20(TECHWIM-3701,TECHWIM-3700)" r:id="rId503"/>
    <hyperlink xmlns:r="http://schemas.openxmlformats.org/officeDocument/2006/relationships" ref="L391" display="https://jira.its-sib.ru/issues/?jql=issue%20in%20(TECHWIM-3701,TECHWIM-3700)" r:id="rId504"/>
    <hyperlink xmlns:r="http://schemas.openxmlformats.org/officeDocument/2006/relationships" ref="M391" display="https://jira.its-sib.ru/issues/?jql=issue%20in%20(TECHWIM-3829,TECHWIM-3701,TECHWIM-3700)" r:id="rId505"/>
    <hyperlink xmlns:r="http://schemas.openxmlformats.org/officeDocument/2006/relationships" ref="K392" display="https://jira.its-sib.ru/issues/?jql=issue%20in%20(TECHWIM-3779)" r:id="rId506"/>
    <hyperlink xmlns:r="http://schemas.openxmlformats.org/officeDocument/2006/relationships" ref="S392" display="https://jira.its-sib.ru/issues/?jql=issue%20in%20(TECHWIM-3898)" r:id="rId507"/>
    <hyperlink xmlns:r="http://schemas.openxmlformats.org/officeDocument/2006/relationships" ref="U392" display="https://jira.its-sib.ru/issues/?jql=issue%20in%20(TECHWIM-3898)" r:id="rId508"/>
    <hyperlink xmlns:r="http://schemas.openxmlformats.org/officeDocument/2006/relationships" ref="AJ392" display="https://jira.its-sib.ru/issues/?jql=issue%20in%20(TECHWIM-2064)" r:id="rId509"/>
    <hyperlink xmlns:r="http://schemas.openxmlformats.org/officeDocument/2006/relationships" ref="T393" display="https://jira.its-sib.ru/issues/?jql=issue%20in%20(TECHWIM-3902)" r:id="rId510"/>
    <hyperlink xmlns:r="http://schemas.openxmlformats.org/officeDocument/2006/relationships" ref="R394" display="https://jira.its-sib.ru/issues/?jql=issue%20in%20(TECHWIM-3860)" r:id="rId511"/>
    <hyperlink xmlns:r="http://schemas.openxmlformats.org/officeDocument/2006/relationships" ref="AF394" display="https://jira.its-sib.ru/issues/?jql=issue%20in%20(TECHWIM-3999)" r:id="rId512"/>
    <hyperlink xmlns:r="http://schemas.openxmlformats.org/officeDocument/2006/relationships" ref="S395" display="https://jira.its-sib.ru/issues/?jql=issue%20in%20(TECHWIM-3893,TECHWIM-3885)" r:id="rId513"/>
    <hyperlink xmlns:r="http://schemas.openxmlformats.org/officeDocument/2006/relationships" ref="AF395" display="https://jira.its-sib.ru/issues/?jql=issue%20in%20(TECHWIM-4002,TECHWIM-4000)" r:id="rId514"/>
    <hyperlink xmlns:r="http://schemas.openxmlformats.org/officeDocument/2006/relationships" ref="AJ395" display="https://jira.its-sib.ru/issues/?jql=issue%20in%20(TECHWIM-4045)" r:id="rId515"/>
    <hyperlink xmlns:r="http://schemas.openxmlformats.org/officeDocument/2006/relationships" ref="V396" display="https://jira.its-sib.ru/issues/?jql=issue%20in%20(TECHWIM-3919)" r:id="rId516"/>
    <hyperlink xmlns:r="http://schemas.openxmlformats.org/officeDocument/2006/relationships" ref="AA397" display="https://jira.its-sib.ru/issues/?jql=issue%20in%20(TECHWIM-3964)" r:id="rId517"/>
    <hyperlink xmlns:r="http://schemas.openxmlformats.org/officeDocument/2006/relationships" ref="AG398" display="https://jira.its-sib.ru/issues/?jql=issue%20in%20(TECHWIM-4014)" r:id="rId518"/>
    <hyperlink xmlns:r="http://schemas.openxmlformats.org/officeDocument/2006/relationships" ref="H401" display="https://jira.its-sib.ru/issues/?jql=issue%20in%20(TECHWIM-3766)" r:id="rId519"/>
    <hyperlink xmlns:r="http://schemas.openxmlformats.org/officeDocument/2006/relationships" ref="H402" display="https://jira.its-sib.ru/issues/?jql=issue%20in%20(TECHWIM-3515)" r:id="rId520"/>
    <hyperlink xmlns:r="http://schemas.openxmlformats.org/officeDocument/2006/relationships" ref="K402" display="https://jira.its-sib.ru/issues/?jql=issue%20in%20(TECHWIM-3737,TECHWIM-3515)" r:id="rId521"/>
    <hyperlink xmlns:r="http://schemas.openxmlformats.org/officeDocument/2006/relationships" ref="L402" display="https://jira.its-sib.ru/issues/?jql=issue%20in%20(TECHWIM-3737,TECHWIM-3515)" r:id="rId522"/>
    <hyperlink xmlns:r="http://schemas.openxmlformats.org/officeDocument/2006/relationships" ref="M402" display="https://jira.its-sib.ru/issues/?jql=issue%20in%20(TECHWIM-3737,TECHWIM-3515)" r:id="rId523"/>
    <hyperlink xmlns:r="http://schemas.openxmlformats.org/officeDocument/2006/relationships" ref="N402" display="https://jira.its-sib.ru/issues/?jql=issue%20in%20(TECHWIM-3737,TECHWIM-3515)" r:id="rId524"/>
    <hyperlink xmlns:r="http://schemas.openxmlformats.org/officeDocument/2006/relationships" ref="R402" display="https://jira.its-sib.ru/issues/?jql=issue%20in%20(TECHWIM-3737,TECHWIM-3515)" r:id="rId525"/>
    <hyperlink xmlns:r="http://schemas.openxmlformats.org/officeDocument/2006/relationships" ref="S402" display="https://jira.its-sib.ru/issues/?jql=issue%20in%20(TECHWIM-3737,TECHWIM-3515)" r:id="rId526"/>
    <hyperlink xmlns:r="http://schemas.openxmlformats.org/officeDocument/2006/relationships" ref="T402" display="https://jira.its-sib.ru/issues/?jql=issue%20in%20(TECHWIM-3737,TECHWIM-3515)" r:id="rId527"/>
    <hyperlink xmlns:r="http://schemas.openxmlformats.org/officeDocument/2006/relationships" ref="U402" display="https://jira.its-sib.ru/issues/?jql=issue%20in%20(TECHWIM-3737,TECHWIM-3515)" r:id="rId528"/>
    <hyperlink xmlns:r="http://schemas.openxmlformats.org/officeDocument/2006/relationships" ref="V402" display="https://jira.its-sib.ru/issues/?jql=issue%20in%20(TECHWIM-3737,TECHWIM-3515)" r:id="rId529"/>
    <hyperlink xmlns:r="http://schemas.openxmlformats.org/officeDocument/2006/relationships" ref="Y402" display="https://jira.its-sib.ru/issues/?jql=issue%20in%20(TECHWIM-3737,TECHWIM-3515)" r:id="rId530"/>
    <hyperlink xmlns:r="http://schemas.openxmlformats.org/officeDocument/2006/relationships" ref="Z402" display="https://jira.its-sib.ru/issues/?jql=issue%20in%20(TECHWIM-3737,TECHWIM-3515)" r:id="rId531"/>
    <hyperlink xmlns:r="http://schemas.openxmlformats.org/officeDocument/2006/relationships" ref="AA402" display="https://jira.its-sib.ru/issues/?jql=issue%20in%20(TECHWIM-3737,TECHWIM-3515)" r:id="rId532"/>
    <hyperlink xmlns:r="http://schemas.openxmlformats.org/officeDocument/2006/relationships" ref="AB402" display="https://jira.its-sib.ru/issues/?jql=issue%20in%20(TECHWIM-3737,TECHWIM-3515)" r:id="rId533"/>
    <hyperlink xmlns:r="http://schemas.openxmlformats.org/officeDocument/2006/relationships" ref="AC402" display="https://jira.its-sib.ru/issues/?jql=issue%20in%20(TECHWIM-3737,TECHWIM-3515)" r:id="rId534"/>
    <hyperlink xmlns:r="http://schemas.openxmlformats.org/officeDocument/2006/relationships" ref="AF402" display="https://jira.its-sib.ru/issues/?jql=issue%20in%20(TECHWIM-3737,TECHWIM-3515)" r:id="rId535"/>
    <hyperlink xmlns:r="http://schemas.openxmlformats.org/officeDocument/2006/relationships" ref="AG402" display="https://jira.its-sib.ru/issues/?jql=issue%20in%20(TECHWIM-3737,TECHWIM-3515)" r:id="rId536"/>
    <hyperlink xmlns:r="http://schemas.openxmlformats.org/officeDocument/2006/relationships" ref="AH402" display="https://jira.its-sib.ru/issues/?jql=issue%20in%20(TECHWIM-3737,TECHWIM-3515)" r:id="rId537"/>
    <hyperlink xmlns:r="http://schemas.openxmlformats.org/officeDocument/2006/relationships" ref="K403" display="https://jira.its-sib.ru/issues/?jql=issue%20in%20(TECHWIM-3793)" r:id="rId538"/>
    <hyperlink xmlns:r="http://schemas.openxmlformats.org/officeDocument/2006/relationships" ref="N404" display="https://jira.its-sib.ru/issues/?jql=issue%20in%20(TECHWIM-3780)" r:id="rId539"/>
    <hyperlink xmlns:r="http://schemas.openxmlformats.org/officeDocument/2006/relationships" ref="AF404" display="https://jira.its-sib.ru/issues/?jql=issue%20in%20(TECHWIM-4007)" r:id="rId540"/>
    <hyperlink xmlns:r="http://schemas.openxmlformats.org/officeDocument/2006/relationships" ref="U405" display="https://jira.its-sib.ru/issues/?jql=issue%20in%20(TECHWIM-3913)" r:id="rId541"/>
    <hyperlink xmlns:r="http://schemas.openxmlformats.org/officeDocument/2006/relationships" ref="V405" display="https://jira.its-sib.ru/issues/?jql=issue%20in%20(TECHWIM-3913)" r:id="rId542"/>
    <hyperlink xmlns:r="http://schemas.openxmlformats.org/officeDocument/2006/relationships" ref="Y405" display="https://jira.its-sib.ru/issues/?jql=issue%20in%20(TECHWIM-3913)" r:id="rId543"/>
    <hyperlink xmlns:r="http://schemas.openxmlformats.org/officeDocument/2006/relationships" ref="Z405" display="https://jira.its-sib.ru/issues/?jql=issue%20in%20(TECHWIM-3913)" r:id="rId544"/>
    <hyperlink xmlns:r="http://schemas.openxmlformats.org/officeDocument/2006/relationships" ref="AA405" display="https://jira.its-sib.ru/issues/?jql=issue%20in%20(TECHWIM-3913)" r:id="rId545"/>
    <hyperlink xmlns:r="http://schemas.openxmlformats.org/officeDocument/2006/relationships" ref="AC406" display="https://jira.its-sib.ru/issues/?jql=issue%20in%20(TECHWIM-3993)" r:id="rId546"/>
    <hyperlink xmlns:r="http://schemas.openxmlformats.org/officeDocument/2006/relationships" ref="AF406" display="https://jira.its-sib.ru/issues/?jql=issue%20in%20(TECHWIM-3993)" r:id="rId547"/>
    <hyperlink xmlns:r="http://schemas.openxmlformats.org/officeDocument/2006/relationships" ref="AG406" display="https://jira.its-sib.ru/issues/?jql=issue%20in%20(TECHWIM-3993)" r:id="rId548"/>
    <hyperlink xmlns:r="http://schemas.openxmlformats.org/officeDocument/2006/relationships" ref="V413" r:id="rId549"/>
    <hyperlink xmlns:r="http://schemas.openxmlformats.org/officeDocument/2006/relationships" ref="W413" r:id="rId550"/>
    <hyperlink xmlns:r="http://schemas.openxmlformats.org/officeDocument/2006/relationships" ref="X413" r:id="rId551"/>
    <hyperlink xmlns:r="http://schemas.openxmlformats.org/officeDocument/2006/relationships" ref="Y413" r:id="rId552"/>
    <hyperlink xmlns:r="http://schemas.openxmlformats.org/officeDocument/2006/relationships" ref="Z413" r:id="rId553"/>
    <hyperlink xmlns:r="http://schemas.openxmlformats.org/officeDocument/2006/relationships" ref="AA413" r:id="rId554"/>
    <hyperlink xmlns:r="http://schemas.openxmlformats.org/officeDocument/2006/relationships" ref="AB413" r:id="rId555"/>
    <hyperlink xmlns:r="http://schemas.openxmlformats.org/officeDocument/2006/relationships" ref="AC413" r:id="rId556"/>
    <hyperlink xmlns:r="http://schemas.openxmlformats.org/officeDocument/2006/relationships" ref="AD413" r:id="rId557"/>
    <hyperlink xmlns:r="http://schemas.openxmlformats.org/officeDocument/2006/relationships" ref="AE413" r:id="rId558"/>
    <hyperlink xmlns:r="http://schemas.openxmlformats.org/officeDocument/2006/relationships" ref="AF413" r:id="rId559"/>
    <hyperlink xmlns:r="http://schemas.openxmlformats.org/officeDocument/2006/relationships" ref="AG413" r:id="rId560"/>
    <hyperlink xmlns:r="http://schemas.openxmlformats.org/officeDocument/2006/relationships" ref="AH413" r:id="rId561"/>
    <hyperlink xmlns:r="http://schemas.openxmlformats.org/officeDocument/2006/relationships" ref="AI413" r:id="rId562"/>
    <hyperlink xmlns:r="http://schemas.openxmlformats.org/officeDocument/2006/relationships" ref="AJ413" r:id="rId563"/>
    <hyperlink xmlns:r="http://schemas.openxmlformats.org/officeDocument/2006/relationships" ref="AK413" r:id="rId564"/>
    <hyperlink xmlns:r="http://schemas.openxmlformats.org/officeDocument/2006/relationships" ref="AL413" r:id="rId565"/>
    <hyperlink xmlns:r="http://schemas.openxmlformats.org/officeDocument/2006/relationships" ref="M420" display="https://jira.its-sib.ru/issues/?jql=issue%20in%20(SPAUTO-682)" r:id="rId566"/>
    <hyperlink xmlns:r="http://schemas.openxmlformats.org/officeDocument/2006/relationships" ref="U425" display="https://jira.its-sib.ru/issues/?jql=issue%20in%20(SPAUTO-687)" r:id="rId567"/>
    <hyperlink xmlns:r="http://schemas.openxmlformats.org/officeDocument/2006/relationships" ref="AC425" display="https://jira.its-sib.ru/issues/?jql=issue%20in%20(SPAUTO-691)" r:id="rId568"/>
    <hyperlink xmlns:r="http://schemas.openxmlformats.org/officeDocument/2006/relationships" ref="Y426" display="https://jira.its-sib.ru/issues/?jql=issue%20in%20(SPAUTO-689)" r:id="rId569"/>
    <hyperlink xmlns:r="http://schemas.openxmlformats.org/officeDocument/2006/relationships" ref="M429" display="https://jira.its-sib.ru/issues/?jql=issue%20in%20(SPAUTO-683)" r:id="rId570"/>
    <hyperlink xmlns:r="http://schemas.openxmlformats.org/officeDocument/2006/relationships" ref="N429" display="https://jira.its-sib.ru/issues/?jql=issue%20in%20(SPAUTO-684)" r:id="rId571"/>
    <hyperlink xmlns:r="http://schemas.openxmlformats.org/officeDocument/2006/relationships" ref="S429" display="https://jira.its-sib.ru/issues/?jql=issue%20in%20(SPAUTO-685)" r:id="rId572"/>
    <hyperlink xmlns:r="http://schemas.openxmlformats.org/officeDocument/2006/relationships" ref="T429" display="https://jira.its-sib.ru/issues/?jql=issue%20in%20(SPAUTO-686,SPAUTO-685)" r:id="rId573"/>
    <hyperlink xmlns:r="http://schemas.openxmlformats.org/officeDocument/2006/relationships" ref="AG429" display="https://jira.its-sib.ru/issues/?jql=issue%20in%20(SPAUTO-692)" r:id="rId574"/>
    <hyperlink xmlns:r="http://schemas.openxmlformats.org/officeDocument/2006/relationships" ref="Z431" display="https://jira.its-sib.ru/issues/?jql=issue%20in%20(DOCCORP-23048)" r:id="rId575"/>
    <hyperlink xmlns:r="http://schemas.openxmlformats.org/officeDocument/2006/relationships" ref="AA431" display="https://jira.its-sib.ru/issues/?jql=issue%20in%20(DOCCORP-23048)" r:id="rId576"/>
    <hyperlink xmlns:r="http://schemas.openxmlformats.org/officeDocument/2006/relationships" ref="AB431" display="https://jira.its-sib.ru/issues/?jql=issue%20in%20(DOCCORP-23048)" r:id="rId577"/>
    <hyperlink xmlns:r="http://schemas.openxmlformats.org/officeDocument/2006/relationships" ref="AC431" display="https://jira.its-sib.ru/issues/?jql=issue%20in%20(DOCCORP-23048)" r:id="rId578"/>
    <hyperlink xmlns:r="http://schemas.openxmlformats.org/officeDocument/2006/relationships" ref="AH431" display="https://jira.its-sib.ru/issues/?jql=issue%20in%20(DOCCORP-23156)" r:id="rId579"/>
    <hyperlink xmlns:r="http://schemas.openxmlformats.org/officeDocument/2006/relationships" ref="AI431" display="https://jira.its-sib.ru/issues/?jql=issue%20in%20(SPAUTO-693,DOCCORP-23156)" r:id="rId580"/>
    <hyperlink xmlns:r="http://schemas.openxmlformats.org/officeDocument/2006/relationships" ref="Z432" display="https://jira.its-sib.ru/issues/?jql=issue%20in%20(DOCCORP-23048)" r:id="rId581"/>
    <hyperlink xmlns:r="http://schemas.openxmlformats.org/officeDocument/2006/relationships" ref="AA432" display="https://jira.its-sib.ru/issues/?jql=issue%20in%20(DOCCORP-23048)" r:id="rId582"/>
    <hyperlink xmlns:r="http://schemas.openxmlformats.org/officeDocument/2006/relationships" ref="AB432" display="https://jira.its-sib.ru/issues/?jql=issue%20in%20(SPAUTO-690,DOCCORP-23048)" r:id="rId583"/>
    <hyperlink xmlns:r="http://schemas.openxmlformats.org/officeDocument/2006/relationships" ref="AC432" display="https://jira.its-sib.ru/issues/?jql=issue%20in%20(SPAUTO-690,DOCCORP-23048)" r:id="rId584"/>
    <hyperlink xmlns:r="http://schemas.openxmlformats.org/officeDocument/2006/relationships" ref="Z433" display="https://jira.its-sib.ru/issues/?jql=issue%20in%20(DOCCORP-23048)" r:id="rId585"/>
    <hyperlink xmlns:r="http://schemas.openxmlformats.org/officeDocument/2006/relationships" ref="AA433" display="https://jira.its-sib.ru/issues/?jql=issue%20in%20(DOCCORP-23048)" r:id="rId586"/>
    <hyperlink xmlns:r="http://schemas.openxmlformats.org/officeDocument/2006/relationships" ref="AB433" display="https://jira.its-sib.ru/issues/?jql=issue%20in%20(DOCCORP-23048)" r:id="rId587"/>
    <hyperlink xmlns:r="http://schemas.openxmlformats.org/officeDocument/2006/relationships" ref="AC433" display="https://jira.its-sib.ru/issues/?jql=issue%20in%20(DOCCORP-23048)" r:id="rId588"/>
    <hyperlink xmlns:r="http://schemas.openxmlformats.org/officeDocument/2006/relationships" ref="K435" r:id="rId589"/>
    <hyperlink xmlns:r="http://schemas.openxmlformats.org/officeDocument/2006/relationships" ref="L435" r:id="rId590"/>
    <hyperlink xmlns:r="http://schemas.openxmlformats.org/officeDocument/2006/relationships" ref="M435" r:id="rId591"/>
    <hyperlink xmlns:r="http://schemas.openxmlformats.org/officeDocument/2006/relationships" ref="N435" r:id="rId592"/>
    <hyperlink xmlns:r="http://schemas.openxmlformats.org/officeDocument/2006/relationships" ref="H436" display="https://jira.its-sib.ru/issues/?jql=issue%20in%20(TECHWIM-3554)" r:id="rId593"/>
    <hyperlink xmlns:r="http://schemas.openxmlformats.org/officeDocument/2006/relationships" ref="R436" display="https://jira.its-sib.ru/issues/?jql=issue%20in%20(TECHWIM-3554)" r:id="rId594"/>
    <hyperlink xmlns:r="http://schemas.openxmlformats.org/officeDocument/2006/relationships" ref="S436" display="https://jira.its-sib.ru/issues/?jql=issue%20in%20(TECHWIM-3554)" r:id="rId595"/>
    <hyperlink xmlns:r="http://schemas.openxmlformats.org/officeDocument/2006/relationships" ref="T436" display="https://jira.its-sib.ru/issues/?jql=issue%20in%20(TECHWIM-3554)" r:id="rId596"/>
    <hyperlink xmlns:r="http://schemas.openxmlformats.org/officeDocument/2006/relationships" ref="U436" display="https://jira.its-sib.ru/issues/?jql=issue%20in%20(TECHWIM-3554)" r:id="rId597"/>
    <hyperlink xmlns:r="http://schemas.openxmlformats.org/officeDocument/2006/relationships" ref="V436" display="https://jira.its-sib.ru/issues/?jql=issue%20in%20(TECHWIM-3554)" r:id="rId598"/>
    <hyperlink xmlns:r="http://schemas.openxmlformats.org/officeDocument/2006/relationships" ref="AA436" display="https://jira.its-sib.ru/issues/?jql=issue%20in%20(TECHWIM-3967)" r:id="rId599"/>
    <hyperlink xmlns:r="http://schemas.openxmlformats.org/officeDocument/2006/relationships" ref="AB436" display="https://jira.its-sib.ru/issues/?jql=issue%20in%20(TECHWIM-3976)" r:id="rId600"/>
    <hyperlink xmlns:r="http://schemas.openxmlformats.org/officeDocument/2006/relationships" ref="AC436" display="https://jira.its-sib.ru/issues/?jql=issue%20in%20(TECHWIM-3976)" r:id="rId601"/>
    <hyperlink xmlns:r="http://schemas.openxmlformats.org/officeDocument/2006/relationships" ref="AF436" display="https://jira.its-sib.ru/issues/?jql=issue%20in%20(TECHWIM-3976)" r:id="rId602"/>
    <hyperlink xmlns:r="http://schemas.openxmlformats.org/officeDocument/2006/relationships" ref="U438" display="https://jira.its-sib.ru/issues/?jql=issue%20in%20(TECHITS-1704,TECHITS-1703)" r:id="rId603"/>
    <hyperlink xmlns:r="http://schemas.openxmlformats.org/officeDocument/2006/relationships" ref="AA438" display="https://jira.its-sib.ru/issues/?jql=issue%20in%20(TECHITS-1715,TECHITS-1714)" r:id="rId604"/>
    <hyperlink xmlns:r="http://schemas.openxmlformats.org/officeDocument/2006/relationships" ref="AB438" display="https://jira.its-sib.ru/issues/?jql=issue%20in%20(TECHITS-1717,TECHITS-1716)" r:id="rId605"/>
    <hyperlink xmlns:r="http://schemas.openxmlformats.org/officeDocument/2006/relationships" ref="AC438" display="https://jira.its-sib.ru/issues/?jql=issue%20in%20(TECHITS-1717)" r:id="rId606"/>
    <hyperlink xmlns:r="http://schemas.openxmlformats.org/officeDocument/2006/relationships" ref="R442" display="https://jira.its-sib.ru/issues/?jql=issue%20in%20(TECHWIM-3854,TECHWIM-3845)" r:id="rId607"/>
    <hyperlink xmlns:r="http://schemas.openxmlformats.org/officeDocument/2006/relationships" ref="AC442" display="https://jira.its-sib.ru/issues/?jql=issue%20in%20(TECHWIM-3985,TECHWIM-3985)" r:id="rId608"/>
    <hyperlink xmlns:r="http://schemas.openxmlformats.org/officeDocument/2006/relationships" ref="AB443" display="https://jira.its-sib.ru/issues/?jql=issue%20in%20(TECHITS-1719)" r:id="rId609"/>
    <hyperlink xmlns:r="http://schemas.openxmlformats.org/officeDocument/2006/relationships" ref="R444" display="https://jira.its-sib.ru/issues/?jql=issue%20in%20(TECHITS-1691,TECHITS-1690)" r:id="rId610"/>
    <hyperlink xmlns:r="http://schemas.openxmlformats.org/officeDocument/2006/relationships" ref="Y444" display="https://jira.its-sib.ru/issues/?jql=issue%20in%20(TECHITS-1711,TECHITS-1708)" r:id="rId611"/>
    <hyperlink xmlns:r="http://schemas.openxmlformats.org/officeDocument/2006/relationships" ref="AB444" display="https://jira.its-sib.ru/issues/?jql=issue%20in%20(TECHITS-1723,TECHITS-1722,TECHITS-1721)" r:id="rId612"/>
    <hyperlink xmlns:r="http://schemas.openxmlformats.org/officeDocument/2006/relationships" ref="Y448" display="https://jira.its-sib.ru/issues/?jql=issue%20in%20(TECHITS-1710)" r:id="rId613"/>
    <hyperlink xmlns:r="http://schemas.openxmlformats.org/officeDocument/2006/relationships" ref="AA448" display="https://jira.its-sib.ru/issues/?jql=issue%20in%20(TECHITS-1713)" r:id="rId614"/>
    <hyperlink xmlns:r="http://schemas.openxmlformats.org/officeDocument/2006/relationships" ref="O453" display="https://jira.its-sib.ru/issues/?jql=issue%20in%20(DOCCORP-22907)" r:id="rId615"/>
    <hyperlink xmlns:r="http://schemas.openxmlformats.org/officeDocument/2006/relationships" ref="O454" display="https://jira.its-sib.ru/issues/?jql=issue%20in%20(DOCCORP-22907)" r:id="rId616"/>
    <hyperlink xmlns:r="http://schemas.openxmlformats.org/officeDocument/2006/relationships" ref="P454" display="https://jira.its-sib.ru/issues/?jql=issue%20in%20(DOCCORP-22907)" r:id="rId617"/>
    <hyperlink xmlns:r="http://schemas.openxmlformats.org/officeDocument/2006/relationships" ref="H455" display="https://jira.its-sib.ru/issues/?jql=issue%20in%20(DOCCORP-22727)" r:id="rId618"/>
    <hyperlink xmlns:r="http://schemas.openxmlformats.org/officeDocument/2006/relationships" ref="I455" r:id="rId619"/>
    <hyperlink xmlns:r="http://schemas.openxmlformats.org/officeDocument/2006/relationships" ref="J455" r:id="rId620"/>
    <hyperlink xmlns:r="http://schemas.openxmlformats.org/officeDocument/2006/relationships" ref="K455" display="https://jira.its-sib.ru/issues/?jql=issue%20in%20(DOCCORP-22727)" r:id="rId621"/>
    <hyperlink xmlns:r="http://schemas.openxmlformats.org/officeDocument/2006/relationships" ref="L455" display="https://jira.its-sib.ru/issues/?jql=issue%20in%20(DOCCORP-22727)" r:id="rId622"/>
    <hyperlink xmlns:r="http://schemas.openxmlformats.org/officeDocument/2006/relationships" ref="M455" display="https://jira.its-sib.ru/issues/?jql=issue%20in%20(DOCCORP-22727)" r:id="rId623"/>
    <hyperlink xmlns:r="http://schemas.openxmlformats.org/officeDocument/2006/relationships" ref="N455" display="https://jira.its-sib.ru/issues/?jql=issue%20in%20(DOCCORP-22727)" r:id="rId624"/>
    <hyperlink xmlns:r="http://schemas.openxmlformats.org/officeDocument/2006/relationships" ref="O455" r:id="rId625"/>
    <hyperlink xmlns:r="http://schemas.openxmlformats.org/officeDocument/2006/relationships" ref="AF456" display="https://jira.its-sib.ru/issues/?jql=issue%20in%20(DOCCORP-23118)" r:id="rId626"/>
    <hyperlink xmlns:r="http://schemas.openxmlformats.org/officeDocument/2006/relationships" ref="AG456" display="https://jira.its-sib.ru/issues/?jql=issue%20in%20(DOCCORP-23118)" r:id="rId627"/>
    <hyperlink xmlns:r="http://schemas.openxmlformats.org/officeDocument/2006/relationships" ref="AH456" display="https://jira.its-sib.ru/issues/?jql=issue%20in%20(DOCCORP-23118)" r:id="rId628"/>
    <hyperlink xmlns:r="http://schemas.openxmlformats.org/officeDocument/2006/relationships" ref="AI456" display="https://jira.its-sib.ru/issues/?jql=issue%20in%20(DOCCORP-23118)" r:id="rId629"/>
    <hyperlink xmlns:r="http://schemas.openxmlformats.org/officeDocument/2006/relationships" ref="AJ456" display="https://jira.its-sib.ru/issues/?jql=issue%20in%20(DOCCORP-23118)" r:id="rId630"/>
    <hyperlink xmlns:r="http://schemas.openxmlformats.org/officeDocument/2006/relationships" ref="K470" display="https://jira.its-sib.ru/issues/?jql=issue%20in%20(DOCCORP-22774)" r:id="rId631"/>
    <hyperlink xmlns:r="http://schemas.openxmlformats.org/officeDocument/2006/relationships" ref="L470" display="https://jira.its-sib.ru/issues/?jql=issue%20in%20(DOCCORP-22774)" r:id="rId632"/>
    <hyperlink xmlns:r="http://schemas.openxmlformats.org/officeDocument/2006/relationships" ref="M470" display="https://jira.its-sib.ru/issues/?jql=issue%20in%20(DOCCORP-22774)" r:id="rId633"/>
    <hyperlink xmlns:r="http://schemas.openxmlformats.org/officeDocument/2006/relationships" ref="N470" display="https://jira.its-sib.ru/issues/?jql=issue%20in%20(DOCCORP-22774)" r:id="rId634"/>
    <hyperlink xmlns:r="http://schemas.openxmlformats.org/officeDocument/2006/relationships" ref="O470" r:id="rId635"/>
    <hyperlink xmlns:r="http://schemas.openxmlformats.org/officeDocument/2006/relationships" ref="P470" r:id="rId636"/>
    <hyperlink xmlns:r="http://schemas.openxmlformats.org/officeDocument/2006/relationships" ref="Q470" r:id="rId637"/>
    <hyperlink xmlns:r="http://schemas.openxmlformats.org/officeDocument/2006/relationships" ref="R470" display="https://jira.its-sib.ru/issues/?jql=issue%20in%20(TECHWIM-3810,DOCCORP-22774,TECHWIM-3809,DOCCORP-22774)" r:id="rId638"/>
    <hyperlink xmlns:r="http://schemas.openxmlformats.org/officeDocument/2006/relationships" ref="S470" display="https://jira.its-sib.ru/issues/?jql=issue%20in%20(TECHWIM-3810,DOCCORP-22774,TECHWIM-3809,DOCCORP-22774)" r:id="rId639"/>
    <hyperlink xmlns:r="http://schemas.openxmlformats.org/officeDocument/2006/relationships" ref="T470" display="https://jira.its-sib.ru/issues/?jql=issue%20in%20(TECHWIM-3810,DOCCORP-22774,TECHWIM-3809,DOCCORP-22774)" r:id="rId640"/>
    <hyperlink xmlns:r="http://schemas.openxmlformats.org/officeDocument/2006/relationships" ref="U470" display="https://jira.its-sib.ru/issues/?jql=issue%20in%20(TECHWIM-3810,DOCCORP-22774,TECHWIM-3809,DOCCORP-22774)" r:id="rId641"/>
    <hyperlink xmlns:r="http://schemas.openxmlformats.org/officeDocument/2006/relationships" ref="V470" display="https://jira.its-sib.ru/issues/?jql=issue%20in%20(TECHWIM-3810,DOCCORP-22774,TECHWIM-3809,DOCCORP-22774)" r:id="rId642"/>
    <hyperlink xmlns:r="http://schemas.openxmlformats.org/officeDocument/2006/relationships" ref="W470" r:id="rId643"/>
    <hyperlink xmlns:r="http://schemas.openxmlformats.org/officeDocument/2006/relationships" ref="X470" r:id="rId644"/>
    <hyperlink xmlns:r="http://schemas.openxmlformats.org/officeDocument/2006/relationships" ref="Y470" display="https://jira.its-sib.ru/issues/?jql=issue%20in%20(TECHWIM-3810,DOCCORP-22774,TECHWIM-3809,DOCCORP-22774)" r:id="rId645"/>
    <hyperlink xmlns:r="http://schemas.openxmlformats.org/officeDocument/2006/relationships" ref="Z470" display="https://jira.its-sib.ru/issues/?jql=issue%20in%20(TECHWIM-3810,DOCCORP-22774,TECHWIM-3809,DOCCORP-22774)" r:id="rId646"/>
    <hyperlink xmlns:r="http://schemas.openxmlformats.org/officeDocument/2006/relationships" ref="AA470" display="https://jira.its-sib.ru/issues/?jql=issue%20in%20(TECHWIM-3810,DOCCORP-22774,TECHWIM-3809,DOCCORP-22774)" r:id="rId647"/>
    <hyperlink xmlns:r="http://schemas.openxmlformats.org/officeDocument/2006/relationships" ref="AB470" display="https://jira.its-sib.ru/issues/?jql=issue%20in%20(TECHWIM-3810,DOCCORP-22774,TECHWIM-3809,DOCCORP-22774)" r:id="rId648"/>
    <hyperlink xmlns:r="http://schemas.openxmlformats.org/officeDocument/2006/relationships" ref="AC470" display="https://jira.its-sib.ru/issues/?jql=issue%20in%20(TECHWIM-3810,DOCCORP-22774,TECHWIM-3809,DOCCORP-22774)" r:id="rId649"/>
    <hyperlink xmlns:r="http://schemas.openxmlformats.org/officeDocument/2006/relationships" ref="AD470" r:id="rId650"/>
    <hyperlink xmlns:r="http://schemas.openxmlformats.org/officeDocument/2006/relationships" ref="AE470" r:id="rId651"/>
    <hyperlink xmlns:r="http://schemas.openxmlformats.org/officeDocument/2006/relationships" ref="AF470" display="https://jira.its-sib.ru/issues/?jql=issue%20in%20(TECHWIM-3810,DOCCORP-22774,TECHWIM-3809,DOCCORP-22774)" r:id="rId652"/>
    <hyperlink xmlns:r="http://schemas.openxmlformats.org/officeDocument/2006/relationships" ref="AG470" display="https://jira.its-sib.ru/issues/?jql=issue%20in%20(TECHWIM-3810,DOCCORP-22774,TECHWIM-3809,DOCCORP-22774)" r:id="rId653"/>
    <hyperlink xmlns:r="http://schemas.openxmlformats.org/officeDocument/2006/relationships" ref="AH470" display="https://jira.its-sib.ru/issues/?jql=issue%20in%20(TECHWIM-3810,DOCCORP-22774,TECHWIM-3809,DOCCORP-22774)" r:id="rId654"/>
    <hyperlink xmlns:r="http://schemas.openxmlformats.org/officeDocument/2006/relationships" ref="AI470" display="https://jira.its-sib.ru/issues/?jql=issue%20in%20(TECHWIM-3810,DOCCORP-22774,TECHWIM-3809,DOCCORP-22774)" r:id="rId655"/>
    <hyperlink xmlns:r="http://schemas.openxmlformats.org/officeDocument/2006/relationships" ref="AJ470" display="https://jira.its-sib.ru/issues/?jql=issue%20in%20(TECHWIM-3810,DOCCORP-22774,TECHWIM-3809,DOCCORP-22774)" r:id="rId656"/>
    <hyperlink xmlns:r="http://schemas.openxmlformats.org/officeDocument/2006/relationships" ref="AK470" r:id="rId657"/>
    <hyperlink xmlns:r="http://schemas.openxmlformats.org/officeDocument/2006/relationships" ref="AL470" r:id="rId658"/>
    <hyperlink xmlns:r="http://schemas.openxmlformats.org/officeDocument/2006/relationships" ref="H475" display="https://jira.its-sib.ru/issues/?jql=issue%20in%20(TECHITS-1656)" r:id="rId659"/>
    <hyperlink xmlns:r="http://schemas.openxmlformats.org/officeDocument/2006/relationships" ref="K475" display="https://jira.its-sib.ru/issues/?jql=issue%20in%20(TECHITS-1656)" r:id="rId660"/>
    <hyperlink xmlns:r="http://schemas.openxmlformats.org/officeDocument/2006/relationships" ref="H476" display="https://jira.its-sib.ru/issues/?jql=issue%20in%20(TECHITS-1659,TECHITS-1658,TECHITS-1657)" r:id="rId661"/>
    <hyperlink xmlns:r="http://schemas.openxmlformats.org/officeDocument/2006/relationships" ref="K476" display="https://jira.its-sib.ru/issues/?jql=issue%20in%20(TECHITS-1659,TECHITS-1658,TECHITS-1657)" r:id="rId662"/>
    <hyperlink xmlns:r="http://schemas.openxmlformats.org/officeDocument/2006/relationships" ref="L484" display="https://jira.its-sib.ru/issues/?jql=issue%20in%20(DOCCORP-22842)" r:id="rId663"/>
    <hyperlink xmlns:r="http://schemas.openxmlformats.org/officeDocument/2006/relationships" ref="M484" display="https://jira.its-sib.ru/issues/?jql=issue%20in%20(DOCCORP-22842)" r:id="rId664"/>
    <hyperlink xmlns:r="http://schemas.openxmlformats.org/officeDocument/2006/relationships" ref="N484" display="https://jira.its-sib.ru/issues/?jql=issue%20in%20(DOCCORP-22842)" r:id="rId665"/>
    <hyperlink xmlns:r="http://schemas.openxmlformats.org/officeDocument/2006/relationships" ref="R485" display="https://jira.its-sib.ru/issues/?jql=issue%20in%20(DOCCORP-22910)" r:id="rId666"/>
    <hyperlink xmlns:r="http://schemas.openxmlformats.org/officeDocument/2006/relationships" ref="S485" display="https://jira.its-sib.ru/issues/?jql=issue%20in%20(DOCCORP-22910)" r:id="rId667"/>
    <hyperlink xmlns:r="http://schemas.openxmlformats.org/officeDocument/2006/relationships" ref="T485" display="https://jira.its-sib.ru/issues/?jql=issue%20in%20(DOCCORP-22910)" r:id="rId668"/>
    <hyperlink xmlns:r="http://schemas.openxmlformats.org/officeDocument/2006/relationships" ref="U485" display="https://jira.its-sib.ru/issues/?jql=issue%20in%20(DOCCORP-22910)" r:id="rId669"/>
    <hyperlink xmlns:r="http://schemas.openxmlformats.org/officeDocument/2006/relationships" ref="V485" display="https://jira.its-sib.ru/issues/?jql=issue%20in%20(DOCCORP-22910)" r:id="rId670"/>
    <hyperlink xmlns:r="http://schemas.openxmlformats.org/officeDocument/2006/relationships" ref="W485" r:id="rId671"/>
    <hyperlink xmlns:r="http://schemas.openxmlformats.org/officeDocument/2006/relationships" ref="X485" r:id="rId672"/>
    <hyperlink xmlns:r="http://schemas.openxmlformats.org/officeDocument/2006/relationships" ref="Y485" display="https://jira.its-sib.ru/issues/?jql=issue%20in%20(TECHWIM-3810,DOCCORP-22910)" r:id="rId673"/>
    <hyperlink xmlns:r="http://schemas.openxmlformats.org/officeDocument/2006/relationships" ref="Z485" display="https://jira.its-sib.ru/issues/?jql=issue%20in%20(TECHWIM-3810,DOCCORP-22910)" r:id="rId674"/>
    <hyperlink xmlns:r="http://schemas.openxmlformats.org/officeDocument/2006/relationships" ref="AA485" display="https://jira.its-sib.ru/issues/?jql=issue%20in%20(TECHWIM-3810,DOCCORP-22910)" r:id="rId675"/>
    <hyperlink xmlns:r="http://schemas.openxmlformats.org/officeDocument/2006/relationships" ref="AB485" display="https://jira.its-sib.ru/issues/?jql=issue%20in%20(TECHWIM-3810,DOCCORP-22910)" r:id="rId676"/>
    <hyperlink xmlns:r="http://schemas.openxmlformats.org/officeDocument/2006/relationships" ref="AC485" display="https://jira.its-sib.ru/issues/?jql=issue%20in%20(TECHWIM-3810,DOCCORP-22910)" r:id="rId677"/>
    <hyperlink xmlns:r="http://schemas.openxmlformats.org/officeDocument/2006/relationships" ref="AD485" r:id="rId678"/>
    <hyperlink xmlns:r="http://schemas.openxmlformats.org/officeDocument/2006/relationships" ref="AE485" r:id="rId679"/>
    <hyperlink xmlns:r="http://schemas.openxmlformats.org/officeDocument/2006/relationships" ref="AF485" display="https://jira.its-sib.ru/issues/?jql=issue%20in%20(TECHWIM-3810,DOCCORP-22910)" r:id="rId680"/>
    <hyperlink xmlns:r="http://schemas.openxmlformats.org/officeDocument/2006/relationships" ref="AG485" display="https://jira.its-sib.ru/issues/?jql=issue%20in%20(TECHWIM-3810,DOCCORP-22910)" r:id="rId681"/>
    <hyperlink xmlns:r="http://schemas.openxmlformats.org/officeDocument/2006/relationships" ref="AH485" display="https://jira.its-sib.ru/issues/?jql=issue%20in%20(TECHWIM-3810,DOCCORP-22910)" r:id="rId682"/>
    <hyperlink xmlns:r="http://schemas.openxmlformats.org/officeDocument/2006/relationships" ref="AI485" display="https://jira.its-sib.ru/issues/?jql=issue%20in%20(TECHWIM-3810,DOCCORP-22910)" r:id="rId683"/>
    <hyperlink xmlns:r="http://schemas.openxmlformats.org/officeDocument/2006/relationships" ref="AJ485" display="https://jira.its-sib.ru/issues/?jql=issue%20in%20(TECHWIM-3810,DOCCORP-22910)" r:id="rId684"/>
    <hyperlink xmlns:r="http://schemas.openxmlformats.org/officeDocument/2006/relationships" ref="AK485" r:id="rId685"/>
    <hyperlink xmlns:r="http://schemas.openxmlformats.org/officeDocument/2006/relationships" ref="AL485" r:id="rId686"/>
    <hyperlink xmlns:r="http://schemas.openxmlformats.org/officeDocument/2006/relationships" ref="K510" display="https://jira.its-sib.ru/issues/?jql=issue%20in%20(TECHITS-1666,TECHITS-1665)" r:id="rId687"/>
    <hyperlink xmlns:r="http://schemas.openxmlformats.org/officeDocument/2006/relationships" ref="H526" display="https://jira.its-sib.ru/issues/?jql=issue%20in%20(TECHWIM-3691,TECHWIM-2653)" r:id="rId688"/>
    <hyperlink xmlns:r="http://schemas.openxmlformats.org/officeDocument/2006/relationships" ref="K526" display="https://jira.its-sib.ru/issues/?jql=issue%20in%20(TECHWIM-3691,TECHWIM-2653)" r:id="rId689"/>
    <hyperlink xmlns:r="http://schemas.openxmlformats.org/officeDocument/2006/relationships" ref="L526" display="https://jira.its-sib.ru/issues/?jql=issue%20in%20(TECHWIM-3691,TECHWIM-2653)" r:id="rId690"/>
    <hyperlink xmlns:r="http://schemas.openxmlformats.org/officeDocument/2006/relationships" ref="M526" display="https://jira.its-sib.ru/issues/?jql=issue%20in%20(TECHWIM-3691,TECHWIM-2653)" r:id="rId691"/>
    <hyperlink xmlns:r="http://schemas.openxmlformats.org/officeDocument/2006/relationships" ref="N526" display="https://jira.its-sib.ru/issues/?jql=issue%20in%20(TECHWIM-3691,TECHWIM-2653)" r:id="rId692"/>
    <hyperlink xmlns:r="http://schemas.openxmlformats.org/officeDocument/2006/relationships" ref="R526" display="https://jira.its-sib.ru/issues/?jql=issue%20in%20(TECHWIM-3691,TECHWIM-2653,TECHWIM-3773)" r:id="rId693"/>
    <hyperlink xmlns:r="http://schemas.openxmlformats.org/officeDocument/2006/relationships" ref="S526" display="https://jira.its-sib.ru/issues/?jql=issue%20in%20(TECHWIM-3691,TECHWIM-2653,TECHWIM-3773)" r:id="rId694"/>
    <hyperlink xmlns:r="http://schemas.openxmlformats.org/officeDocument/2006/relationships" ref="T526" display="https://jira.its-sib.ru/issues/?jql=issue%20in%20(TECHWIM-3691,TECHWIM-2653)" r:id="rId695"/>
    <hyperlink xmlns:r="http://schemas.openxmlformats.org/officeDocument/2006/relationships" ref="U526" display="https://jira.its-sib.ru/issues/?jql=issue%20in%20(TECHWIM-3691)" r:id="rId696"/>
    <hyperlink xmlns:r="http://schemas.openxmlformats.org/officeDocument/2006/relationships" ref="V526" display="https://jira.its-sib.ru/issues/?jql=issue%20in%20(TECHWIM-3691)" r:id="rId697"/>
    <hyperlink xmlns:r="http://schemas.openxmlformats.org/officeDocument/2006/relationships" ref="Y526" display="https://jira.its-sib.ru/issues/?jql=issue%20in%20(TECHWIM-3691)" r:id="rId698"/>
    <hyperlink xmlns:r="http://schemas.openxmlformats.org/officeDocument/2006/relationships" ref="Z526" display="https://jira.its-sib.ru/issues/?jql=issue%20in%20(TECHWIM-3691)" r:id="rId699"/>
    <hyperlink xmlns:r="http://schemas.openxmlformats.org/officeDocument/2006/relationships" ref="AA526" display="https://jira.its-sib.ru/issues/?jql=issue%20in%20(TECHWIM-3691,TECHWIM-3989,DOCCORP-23081)" r:id="rId700"/>
    <hyperlink xmlns:r="http://schemas.openxmlformats.org/officeDocument/2006/relationships" ref="AB526" display="https://jira.its-sib.ru/issues/?jql=issue%20in%20(TECHWIM-3691)" r:id="rId701"/>
    <hyperlink xmlns:r="http://schemas.openxmlformats.org/officeDocument/2006/relationships" ref="AC526" display="https://jira.its-sib.ru/issues/?jql=issue%20in%20(TECHWIM-3989,TECHWIM-3988,TECHWIM-3987,TECHWIM-3691,TECHWIM-3989,DOCCORP-23113,TECHWIM-3988,DOCCORP-23113,TECHWIM-3987,DOCCORP-23113,TECHWIM-3691,DOCCORP-23113)" r:id="rId702"/>
    <hyperlink xmlns:r="http://schemas.openxmlformats.org/officeDocument/2006/relationships" ref="AF526" display="https://jira.its-sib.ru/issues/?jql=issue%20in%20(TECHWIM-3989,TECHWIM-3988,TECHWIM-3987,TECHWIM-3691)" r:id="rId703"/>
    <hyperlink xmlns:r="http://schemas.openxmlformats.org/officeDocument/2006/relationships" ref="AG526" display="https://jira.its-sib.ru/issues/?jql=issue%20in%20(TECHWIM-3989,TECHWIM-3988,TECHWIM-3987,TECHWIM-3691)" r:id="rId704"/>
    <hyperlink xmlns:r="http://schemas.openxmlformats.org/officeDocument/2006/relationships" ref="AH526" display="https://jira.its-sib.ru/issues/?jql=issue%20in%20(TECHWIM-3989,TECHWIM-3988,TECHWIM-3988,TECHWIM-3987,TECHWIM-3691)" r:id="rId705"/>
    <hyperlink xmlns:r="http://schemas.openxmlformats.org/officeDocument/2006/relationships" ref="AI526" display="https://jira.its-sib.ru/issues/?jql=issue%20in%20(TECHWIM-4039,TECHWIM-4039,TECHWIM-3691)" r:id="rId706"/>
    <hyperlink xmlns:r="http://schemas.openxmlformats.org/officeDocument/2006/relationships" ref="AJ526" display="https://jira.its-sib.ru/issues/?jql=issue%20in%20(TECHWIM-3691)" r:id="rId707"/>
    <hyperlink xmlns:r="http://schemas.openxmlformats.org/officeDocument/2006/relationships" ref="Z527" display="https://jira.its-sib.ru/issues/?jql=issue%20in%20(TECHWIM-3957)" r:id="rId708"/>
    <hyperlink xmlns:r="http://schemas.openxmlformats.org/officeDocument/2006/relationships" ref="AA528" display="https://jira.its-sib.ru/issues/?jql=issue%20in%20(DOCCORP-23081)" r:id="rId709"/>
    <hyperlink xmlns:r="http://schemas.openxmlformats.org/officeDocument/2006/relationships" ref="H532" display="https://jira.its-sib.ru/issues/?jql=issue%20in%20(TECHWIM-3691,TECHWIM-2653)" r:id="rId710"/>
    <hyperlink xmlns:r="http://schemas.openxmlformats.org/officeDocument/2006/relationships" ref="K532" display="https://jira.its-sib.ru/issues/?jql=issue%20in%20(TECHWIM-3691,TECHWIM-2653)" r:id="rId711"/>
    <hyperlink xmlns:r="http://schemas.openxmlformats.org/officeDocument/2006/relationships" ref="L532" display="https://jira.its-sib.ru/issues/?jql=issue%20in%20(TECHWIM-3691,TECHWIM-2653)" r:id="rId712"/>
    <hyperlink xmlns:r="http://schemas.openxmlformats.org/officeDocument/2006/relationships" ref="M532" display="https://jira.its-sib.ru/issues/?jql=issue%20in%20(TECHWIM-3691,TECHWIM-2653)" r:id="rId713"/>
    <hyperlink xmlns:r="http://schemas.openxmlformats.org/officeDocument/2006/relationships" ref="N532" display="https://jira.its-sib.ru/issues/?jql=issue%20in%20(TECHWIM-3691,TECHWIM-2653)" r:id="rId714"/>
    <hyperlink xmlns:r="http://schemas.openxmlformats.org/officeDocument/2006/relationships" ref="R532" display="https://jira.its-sib.ru/issues/?jql=issue%20in%20(TECHWIM-3691,TECHWIM-2653)" r:id="rId715"/>
    <hyperlink xmlns:r="http://schemas.openxmlformats.org/officeDocument/2006/relationships" ref="S532" display="https://jira.its-sib.ru/issues/?jql=issue%20in%20(TECHWIM-3691,TECHWIM-2653)" r:id="rId716"/>
    <hyperlink xmlns:r="http://schemas.openxmlformats.org/officeDocument/2006/relationships" ref="T532" display="https://jira.its-sib.ru/issues/?jql=issue%20in%20(TECHWIM-3691,TECHWIM-2653)" r:id="rId717"/>
    <hyperlink xmlns:r="http://schemas.openxmlformats.org/officeDocument/2006/relationships" ref="U532" display="https://jira.its-sib.ru/issues/?jql=issue%20in%20(TECHWIM-3691)" r:id="rId718"/>
    <hyperlink xmlns:r="http://schemas.openxmlformats.org/officeDocument/2006/relationships" ref="V532" display="https://jira.its-sib.ru/issues/?jql=issue%20in%20(TECHWIM-3691)" r:id="rId719"/>
    <hyperlink xmlns:r="http://schemas.openxmlformats.org/officeDocument/2006/relationships" ref="Y532" display="https://jira.its-sib.ru/issues/?jql=issue%20in%20(TECHWIM-3691)" r:id="rId720"/>
    <hyperlink xmlns:r="http://schemas.openxmlformats.org/officeDocument/2006/relationships" ref="Z532" display="https://jira.its-sib.ru/issues/?jql=issue%20in%20(TECHWIM-3691)" r:id="rId721"/>
    <hyperlink xmlns:r="http://schemas.openxmlformats.org/officeDocument/2006/relationships" ref="AA532" display="https://jira.its-sib.ru/issues/?jql=issue%20in%20(TECHWIM-3691)" r:id="rId722"/>
    <hyperlink xmlns:r="http://schemas.openxmlformats.org/officeDocument/2006/relationships" ref="AB532" display="https://jira.its-sib.ru/issues/?jql=issue%20in%20(TECHWIM-3691)" r:id="rId723"/>
    <hyperlink xmlns:r="http://schemas.openxmlformats.org/officeDocument/2006/relationships" ref="AC532" display="https://jira.its-sib.ru/issues/?jql=issue%20in%20(TECHWIM-3989,TECHWIM-3988,TECHWIM-3987,TECHWIM-3691)" r:id="rId724"/>
    <hyperlink xmlns:r="http://schemas.openxmlformats.org/officeDocument/2006/relationships" ref="AF532" display="https://jira.its-sib.ru/issues/?jql=issue%20in%20(TECHWIM-3989,TECHWIM-3988,TECHWIM-3987,TECHWIM-3691)" r:id="rId725"/>
    <hyperlink xmlns:r="http://schemas.openxmlformats.org/officeDocument/2006/relationships" ref="AG532" display="https://jira.its-sib.ru/issues/?jql=issue%20in%20(TECHWIM-3989,TECHWIM-3988,TECHWIM-3987,TECHWIM-3691)" r:id="rId726"/>
    <hyperlink xmlns:r="http://schemas.openxmlformats.org/officeDocument/2006/relationships" ref="AH532" display="https://jira.its-sib.ru/issues/?jql=issue%20in%20(TECHWIM-3989,TECHWIM-3988,TECHWIM-3988,TECHWIM-3987,TECHWIM-3691)" r:id="rId727"/>
    <hyperlink xmlns:r="http://schemas.openxmlformats.org/officeDocument/2006/relationships" ref="AI532" display="https://jira.its-sib.ru/issues/?jql=issue%20in%20(TECHWIM-4039,TECHWIM-3691)" r:id="rId728"/>
    <hyperlink xmlns:r="http://schemas.openxmlformats.org/officeDocument/2006/relationships" ref="AJ532" display="https://jira.its-sib.ru/issues/?jql=issue%20in%20(TECHWIM-3691)" r:id="rId729"/>
    <hyperlink xmlns:r="http://schemas.openxmlformats.org/officeDocument/2006/relationships" ref="R537" display="https://jira.its-sib.ru/issues/?jql=issue%20in%20(TECHFVF-94,TECHFVF-93)" r:id="rId730"/>
    <hyperlink xmlns:r="http://schemas.openxmlformats.org/officeDocument/2006/relationships" ref="AC537" display="https://jira.its-sib.ru/issues/?jql=issue%20in%20(TECHFVF-98)" r:id="rId731"/>
    <hyperlink xmlns:r="http://schemas.openxmlformats.org/officeDocument/2006/relationships" ref="AH538" display="https://jira.its-sib.ru/issues/?jql=issue%20in%20(TECHFVF-102,TECHFVF-101)" r:id="rId732"/>
    <hyperlink xmlns:r="http://schemas.openxmlformats.org/officeDocument/2006/relationships" ref="H555" display="https://jira.its-sib.ru/issues/?jql=issue%20in%20(DOCCORP-22709)" r:id="rId733"/>
    <hyperlink xmlns:r="http://schemas.openxmlformats.org/officeDocument/2006/relationships" ref="L556" display="https://jira.its-sib.ru/issues/?jql=issue%20in%20(DOCCORP-22837)" r:id="rId734"/>
    <hyperlink xmlns:r="http://schemas.openxmlformats.org/officeDocument/2006/relationships" ref="AA562" display="https://jira.its-sib.ru/issues/?jql=issue%20in%20(TECHFVF-96)" r:id="rId735"/>
    <hyperlink xmlns:r="http://schemas.openxmlformats.org/officeDocument/2006/relationships" ref="Y563" display="https://jira.its-sib.ru/issues/?jql=issue%20in%20(TECHFVF-95)" r:id="rId736"/>
    <hyperlink xmlns:r="http://schemas.openxmlformats.org/officeDocument/2006/relationships" ref="Z563" display="https://jira.its-sib.ru/issues/?jql=issue%20in%20(TECHFVF-95)" r:id="rId737"/>
    <hyperlink xmlns:r="http://schemas.openxmlformats.org/officeDocument/2006/relationships" ref="AA563" display="https://jira.its-sib.ru/issues/?jql=issue%20in%20(TECHFVF-97)" r:id="rId738"/>
    <hyperlink xmlns:r="http://schemas.openxmlformats.org/officeDocument/2006/relationships" ref="AF563" display="https://jira.its-sib.ru/issues/?jql=issue%20in%20(TECHFVF-99)" r:id="rId739"/>
    <hyperlink xmlns:r="http://schemas.openxmlformats.org/officeDocument/2006/relationships" ref="AG563" display="https://jira.its-sib.ru/issues/?jql=issue%20in%20(TECHFVF-100)" r:id="rId740"/>
    <hyperlink xmlns:r="http://schemas.openxmlformats.org/officeDocument/2006/relationships" ref="AL565" display="https://jira.its-sib.ru/issues/?jql=issue%20in%20(TECHFVF-103)" r:id="rId741"/>
    <hyperlink xmlns:r="http://schemas.openxmlformats.org/officeDocument/2006/relationships" ref="AC568" display="https://jira.its-sib.ru/issues/?jql=issue%20in%20(DOCCORP-23052)" r:id="rId742"/>
    <hyperlink xmlns:r="http://schemas.openxmlformats.org/officeDocument/2006/relationships" ref="AD568" r:id="rId743"/>
    <hyperlink xmlns:r="http://schemas.openxmlformats.org/officeDocument/2006/relationships" ref="AE568" r:id="rId744"/>
    <hyperlink xmlns:r="http://schemas.openxmlformats.org/officeDocument/2006/relationships" ref="H571" display="https://jira.its-sib.ru/issues/?jql=issue%20in%20(TECHWIM-3755,TECHWIM-2056)" r:id="rId745"/>
    <hyperlink xmlns:r="http://schemas.openxmlformats.org/officeDocument/2006/relationships" ref="K571" display="https://jira.its-sib.ru/issues/?jql=issue%20in%20(TECHWIM-3755,TECHWIM-2056)" r:id="rId746"/>
    <hyperlink xmlns:r="http://schemas.openxmlformats.org/officeDocument/2006/relationships" ref="L571" display="https://jira.its-sib.ru/issues/?jql=issue%20in%20(TECHWIM-2056)" r:id="rId747"/>
    <hyperlink xmlns:r="http://schemas.openxmlformats.org/officeDocument/2006/relationships" ref="M571" display="https://jira.its-sib.ru/issues/?jql=issue%20in%20(TECHWIM-2056)" r:id="rId748"/>
    <hyperlink xmlns:r="http://schemas.openxmlformats.org/officeDocument/2006/relationships" ref="N571" display="https://jira.its-sib.ru/issues/?jql=issue%20in%20(TECHWIM-2056)" r:id="rId749"/>
    <hyperlink xmlns:r="http://schemas.openxmlformats.org/officeDocument/2006/relationships" ref="R571" display="https://jira.its-sib.ru/issues/?jql=issue%20in%20(TECHWIM-2056)" r:id="rId750"/>
    <hyperlink xmlns:r="http://schemas.openxmlformats.org/officeDocument/2006/relationships" ref="Z571" display="https://jira.its-sib.ru/issues/?jql=issue%20in%20(TECHWIM-3208)" r:id="rId751"/>
    <hyperlink xmlns:r="http://schemas.openxmlformats.org/officeDocument/2006/relationships" ref="AA571" display="https://jira.its-sib.ru/issues/?jql=issue%20in%20(TECHWIM-3208)" r:id="rId752"/>
    <hyperlink xmlns:r="http://schemas.openxmlformats.org/officeDocument/2006/relationships" ref="AB571" display="https://jira.its-sib.ru/issues/?jql=issue%20in%20(TECHWIM-3208)" r:id="rId753"/>
    <hyperlink xmlns:r="http://schemas.openxmlformats.org/officeDocument/2006/relationships" ref="AC571" display="https://jira.its-sib.ru/issues/?jql=issue%20in%20(TECHWIM-3208)" r:id="rId754"/>
    <hyperlink xmlns:r="http://schemas.openxmlformats.org/officeDocument/2006/relationships" ref="AF571" display="https://jira.its-sib.ru/issues/?jql=issue%20in%20(TECHWIM-3208)" r:id="rId755"/>
    <hyperlink xmlns:r="http://schemas.openxmlformats.org/officeDocument/2006/relationships" ref="AG571" display="https://jira.its-sib.ru/issues/?jql=issue%20in%20(TECHWIM-3208)" r:id="rId756"/>
    <hyperlink xmlns:r="http://schemas.openxmlformats.org/officeDocument/2006/relationships" ref="AH571" display="https://jira.its-sib.ru/issues/?jql=issue%20in%20(TECHWIM-3208)" r:id="rId757"/>
    <hyperlink xmlns:r="http://schemas.openxmlformats.org/officeDocument/2006/relationships" ref="AI571" display="https://jira.its-sib.ru/issues/?jql=issue%20in%20(TECHWIM-3208)" r:id="rId758"/>
    <hyperlink xmlns:r="http://schemas.openxmlformats.org/officeDocument/2006/relationships" ref="AJ571" display="https://jira.its-sib.ru/issues/?jql=issue%20in%20(TECHWIM-3208)" r:id="rId759"/>
    <hyperlink xmlns:r="http://schemas.openxmlformats.org/officeDocument/2006/relationships" ref="H572" display="https://jira.its-sib.ru/issues/?jql=issue%20in%20(TECHWIM-3751)" r:id="rId760"/>
    <hyperlink xmlns:r="http://schemas.openxmlformats.org/officeDocument/2006/relationships" ref="K572" display="https://jira.its-sib.ru/issues/?jql=issue%20in%20(TECHWIM-3751)" r:id="rId761"/>
    <hyperlink xmlns:r="http://schemas.openxmlformats.org/officeDocument/2006/relationships" ref="L572" display="https://jira.its-sib.ru/issues/?jql=issue%20in%20(TECHWIM-3751)" r:id="rId762"/>
    <hyperlink xmlns:r="http://schemas.openxmlformats.org/officeDocument/2006/relationships" ref="M572" display="https://jira.its-sib.ru/issues/?jql=issue%20in%20(TECHWIM-3751)" r:id="rId763"/>
    <hyperlink xmlns:r="http://schemas.openxmlformats.org/officeDocument/2006/relationships" ref="N572" display="https://jira.its-sib.ru/issues/?jql=issue%20in%20(TECHWIM-3751)" r:id="rId764"/>
    <hyperlink xmlns:r="http://schemas.openxmlformats.org/officeDocument/2006/relationships" ref="R572" display="https://jira.its-sib.ru/issues/?jql=issue%20in%20(TECHWIM-3751)" r:id="rId765"/>
    <hyperlink xmlns:r="http://schemas.openxmlformats.org/officeDocument/2006/relationships" ref="S572" display="https://jira.its-sib.ru/issues/?jql=issue%20in%20(TECHWIM-3751)" r:id="rId766"/>
    <hyperlink xmlns:r="http://schemas.openxmlformats.org/officeDocument/2006/relationships" ref="T572" display="https://jira.its-sib.ru/issues/?jql=issue%20in%20(TECHWIM-3751)" r:id="rId767"/>
    <hyperlink xmlns:r="http://schemas.openxmlformats.org/officeDocument/2006/relationships" ref="U572" display="https://jira.its-sib.ru/issues/?jql=issue%20in%20(TECHWIM-3751)" r:id="rId768"/>
    <hyperlink xmlns:r="http://schemas.openxmlformats.org/officeDocument/2006/relationships" ref="V572" display="https://jira.its-sib.ru/issues/?jql=issue%20in%20(TECHWIM-3751)" r:id="rId769"/>
    <hyperlink xmlns:r="http://schemas.openxmlformats.org/officeDocument/2006/relationships" ref="Y572" display="https://jira.its-sib.ru/issues/?jql=issue%20in%20(TECHWIM-3751)" r:id="rId770"/>
    <hyperlink xmlns:r="http://schemas.openxmlformats.org/officeDocument/2006/relationships" ref="Z572" display="https://jira.its-sib.ru/issues/?jql=issue%20in%20(TECHWIM-3751)" r:id="rId771"/>
    <hyperlink xmlns:r="http://schemas.openxmlformats.org/officeDocument/2006/relationships" ref="AA572" display="https://jira.its-sib.ru/issues/?jql=issue%20in%20(TECHWIM-3751)" r:id="rId772"/>
    <hyperlink xmlns:r="http://schemas.openxmlformats.org/officeDocument/2006/relationships" ref="AB572" display="https://jira.its-sib.ru/issues/?jql=issue%20in%20(TECHWIM-3972)" r:id="rId773"/>
    <hyperlink xmlns:r="http://schemas.openxmlformats.org/officeDocument/2006/relationships" ref="AC572" display="https://jira.its-sib.ru/issues/?jql=issue%20in%20(TECHWIM-3972)" r:id="rId774"/>
    <hyperlink xmlns:r="http://schemas.openxmlformats.org/officeDocument/2006/relationships" ref="H573" display="https://jira.its-sib.ru/issues/?jql=issue%20in%20(TECHWIM-3536,TECHWIM-3535)" r:id="rId775"/>
    <hyperlink xmlns:r="http://schemas.openxmlformats.org/officeDocument/2006/relationships" ref="K573" display="https://jira.its-sib.ru/issues/?jql=issue%20in%20(TECHWIM-3536,TECHWIM-3535)" r:id="rId776"/>
    <hyperlink xmlns:r="http://schemas.openxmlformats.org/officeDocument/2006/relationships" ref="R573" display="https://jira.its-sib.ru/issues/?jql=issue%20in%20(TECHWIM-3812,TECHWIM-3811)" r:id="rId777"/>
    <hyperlink xmlns:r="http://schemas.openxmlformats.org/officeDocument/2006/relationships" ref="S573" display="https://jira.its-sib.ru/issues/?jql=issue%20in%20(TECHWIM-3812,TECHWIM-3811)" r:id="rId778"/>
    <hyperlink xmlns:r="http://schemas.openxmlformats.org/officeDocument/2006/relationships" ref="T573" display="https://jira.its-sib.ru/issues/?jql=issue%20in%20(TECHWIM-3812,TECHWIM-3811)" r:id="rId779"/>
    <hyperlink xmlns:r="http://schemas.openxmlformats.org/officeDocument/2006/relationships" ref="U573" display="https://jira.its-sib.ru/issues/?jql=issue%20in%20(TECHWIM-3812,TECHWIM-3811)" r:id="rId780"/>
    <hyperlink xmlns:r="http://schemas.openxmlformats.org/officeDocument/2006/relationships" ref="V573" display="https://jira.its-sib.ru/issues/?jql=issue%20in%20(TECHWIM-3812,TECHWIM-3811)" r:id="rId781"/>
    <hyperlink xmlns:r="http://schemas.openxmlformats.org/officeDocument/2006/relationships" ref="Y573" display="https://jira.its-sib.ru/issues/?jql=issue%20in%20(TECHWIM-3812,TECHWIM-3811)" r:id="rId782"/>
    <hyperlink xmlns:r="http://schemas.openxmlformats.org/officeDocument/2006/relationships" ref="Z573" display="https://jira.its-sib.ru/issues/?jql=issue%20in%20(TECHWIM-3812,TECHWIM-3811)" r:id="rId783"/>
    <hyperlink xmlns:r="http://schemas.openxmlformats.org/officeDocument/2006/relationships" ref="AA573" display="https://jira.its-sib.ru/issues/?jql=issue%20in%20(TECHWIM-3812,TECHWIM-3811)" r:id="rId784"/>
    <hyperlink xmlns:r="http://schemas.openxmlformats.org/officeDocument/2006/relationships" ref="AB573" display="https://jira.its-sib.ru/issues/?jql=issue%20in%20(TECHWIM-3963,TECHWIM-3812,TECHWIM-3811)" r:id="rId785"/>
    <hyperlink xmlns:r="http://schemas.openxmlformats.org/officeDocument/2006/relationships" ref="AC573" display="https://jira.its-sib.ru/issues/?jql=issue%20in%20(TECHWIM-3963,TECHWIM-3812,TECHWIM-3811)" r:id="rId786"/>
    <hyperlink xmlns:r="http://schemas.openxmlformats.org/officeDocument/2006/relationships" ref="AF573" display="https://jira.its-sib.ru/issues/?jql=issue%20in%20(TECHWIM-3963,TECHWIM-3812,TECHWIM-3811)" r:id="rId787"/>
    <hyperlink xmlns:r="http://schemas.openxmlformats.org/officeDocument/2006/relationships" ref="AG573" display="https://jira.its-sib.ru/issues/?jql=issue%20in%20(TECHWIM-3963,TECHWIM-3812,TECHWIM-3811)" r:id="rId788"/>
    <hyperlink xmlns:r="http://schemas.openxmlformats.org/officeDocument/2006/relationships" ref="AH573" display="https://jira.its-sib.ru/issues/?jql=issue%20in%20(TECHWIM-3963,TECHWIM-3812,TECHWIM-3811)" r:id="rId789"/>
    <hyperlink xmlns:r="http://schemas.openxmlformats.org/officeDocument/2006/relationships" ref="AI573" display="https://jira.its-sib.ru/issues/?jql=issue%20in%20(TECHWIM-3963,TECHWIM-3812,TECHWIM-3811)" r:id="rId790"/>
    <hyperlink xmlns:r="http://schemas.openxmlformats.org/officeDocument/2006/relationships" ref="AJ573" display="https://jira.its-sib.ru/issues/?jql=issue%20in%20(TECHWIM-3963,TECHWIM-3812,TECHWIM-3811)" r:id="rId791"/>
    <hyperlink xmlns:r="http://schemas.openxmlformats.org/officeDocument/2006/relationships" ref="R574" display="https://jira.its-sib.ru/issues/?jql=issue%20in%20(TECHWIM-3865)" r:id="rId792"/>
    <hyperlink xmlns:r="http://schemas.openxmlformats.org/officeDocument/2006/relationships" ref="Y574" display="https://jira.its-sib.ru/issues/?jql=issue%20in%20(TECHWIM-3865)" r:id="rId793"/>
    <hyperlink xmlns:r="http://schemas.openxmlformats.org/officeDocument/2006/relationships" ref="Z574" display="https://jira.its-sib.ru/issues/?jql=issue%20in%20(TECHWIM-3865)" r:id="rId794"/>
    <hyperlink xmlns:r="http://schemas.openxmlformats.org/officeDocument/2006/relationships" ref="AA574" display="https://jira.its-sib.ru/issues/?jql=issue%20in%20(TECHWIM-3865)" r:id="rId795"/>
    <hyperlink xmlns:r="http://schemas.openxmlformats.org/officeDocument/2006/relationships" ref="AB574" display="https://jira.its-sib.ru/issues/?jql=issue%20in%20(TECHWIM-3977,TECHWIM-3865)" r:id="rId796"/>
    <hyperlink xmlns:r="http://schemas.openxmlformats.org/officeDocument/2006/relationships" ref="AC574" display="https://jira.its-sib.ru/issues/?jql=issue%20in%20(TECHWIM-3865)" r:id="rId797"/>
    <hyperlink xmlns:r="http://schemas.openxmlformats.org/officeDocument/2006/relationships" ref="Y575" display="https://jira.its-sib.ru/issues/?jql=issue%20in%20(TECHWIM-3802)" r:id="rId798"/>
    <hyperlink xmlns:r="http://schemas.openxmlformats.org/officeDocument/2006/relationships" ref="Z575" display="https://jira.its-sib.ru/issues/?jql=issue%20in%20(TECHWIM-3802)" r:id="rId799"/>
    <hyperlink xmlns:r="http://schemas.openxmlformats.org/officeDocument/2006/relationships" ref="AA575" display="https://jira.its-sib.ru/issues/?jql=issue%20in%20(TECHWIM-3802)" r:id="rId800"/>
    <hyperlink xmlns:r="http://schemas.openxmlformats.org/officeDocument/2006/relationships" ref="AB575" display="https://jira.its-sib.ru/issues/?jql=issue%20in%20(TECHWIM-3802)" r:id="rId801"/>
    <hyperlink xmlns:r="http://schemas.openxmlformats.org/officeDocument/2006/relationships" ref="AC575" display="https://jira.its-sib.ru/issues/?jql=issue%20in%20(TECHWIM-3802)" r:id="rId802"/>
    <hyperlink xmlns:r="http://schemas.openxmlformats.org/officeDocument/2006/relationships" ref="AF575" display="https://jira.its-sib.ru/issues/?jql=issue%20in%20(TECHWIM-3802)" r:id="rId803"/>
    <hyperlink xmlns:r="http://schemas.openxmlformats.org/officeDocument/2006/relationships" ref="AG575" display="https://jira.its-sib.ru/issues/?jql=issue%20in%20(TECHWIM-3802)" r:id="rId804"/>
    <hyperlink xmlns:r="http://schemas.openxmlformats.org/officeDocument/2006/relationships" ref="AH575" display="https://jira.its-sib.ru/issues/?jql=issue%20in%20(TECHWIM-3802)" r:id="rId805"/>
    <hyperlink xmlns:r="http://schemas.openxmlformats.org/officeDocument/2006/relationships" ref="AI575" display="https://jira.its-sib.ru/issues/?jql=issue%20in%20(TECHWIM-3802)" r:id="rId806"/>
    <hyperlink xmlns:r="http://schemas.openxmlformats.org/officeDocument/2006/relationships" ref="AJ575" display="https://jira.its-sib.ru/issues/?jql=issue%20in%20(TECHWIM-3802)" r:id="rId807"/>
    <hyperlink xmlns:r="http://schemas.openxmlformats.org/officeDocument/2006/relationships" ref="AF576" display="https://jira.its-sib.ru/issues/?jql=issue%20in%20(TECHWIM-3997)" r:id="rId808"/>
    <hyperlink xmlns:r="http://schemas.openxmlformats.org/officeDocument/2006/relationships" ref="K580" display="https://jira.its-sib.ru/issues/?jql=issue%20in%20(TECHWIM-3801)" r:id="rId809"/>
    <hyperlink xmlns:r="http://schemas.openxmlformats.org/officeDocument/2006/relationships" ref="K581" display="https://jira.its-sib.ru/issues/?jql=issue%20in%20(TECHITS-1664)" r:id="rId810"/>
    <hyperlink xmlns:r="http://schemas.openxmlformats.org/officeDocument/2006/relationships" ref="K582" display="https://jira.its-sib.ru/issues/?jql=issue%20in%20(TECHITS-1667,TECHITS-1663,TECHITS-1662)" r:id="rId811"/>
    <hyperlink xmlns:r="http://schemas.openxmlformats.org/officeDocument/2006/relationships" ref="L582" display="https://jira.its-sib.ru/issues/?jql=issue%20in%20(TECHITS-1675,TECHITS-1674,TECHITS-1673,TECHITS-1672,TECHITS-1671,TECHITS-1670,TECHITS-1669)" r:id="rId812"/>
    <hyperlink xmlns:r="http://schemas.openxmlformats.org/officeDocument/2006/relationships" ref="N591" display="https://jira.its-sib.ru/issues/?jql=issue%20in%20(TECHWIM-3807)" r:id="rId813"/>
    <hyperlink xmlns:r="http://schemas.openxmlformats.org/officeDocument/2006/relationships" ref="Z591" display="https://jira.its-sib.ru/issues/?jql=issue%20in%20(TECHWIM-3965)" r:id="rId814"/>
    <hyperlink xmlns:r="http://schemas.openxmlformats.org/officeDocument/2006/relationships" ref="R592" display="https://jira.its-sib.ru/issues/?jql=issue%20in%20(TECHWIM-3880)" r:id="rId815"/>
    <hyperlink xmlns:r="http://schemas.openxmlformats.org/officeDocument/2006/relationships" ref="T592" display="https://jira.its-sib.ru/issues/?jql=issue%20in%20(TECHWIM-3912)" r:id="rId816"/>
    <hyperlink xmlns:r="http://schemas.openxmlformats.org/officeDocument/2006/relationships" ref="AH592" display="https://jira.its-sib.ru/issues/?jql=issue%20in%20(TECHWIM-4030)" r:id="rId817"/>
    <hyperlink xmlns:r="http://schemas.openxmlformats.org/officeDocument/2006/relationships" ref="AC593" display="https://jira.its-sib.ru/issues/?jql=issue%20in%20(TECHWIM-3510)" r:id="rId818"/>
    <hyperlink xmlns:r="http://schemas.openxmlformats.org/officeDocument/2006/relationships" ref="AG595" display="https://jira.its-sib.ru/issues/?jql=issue%20in%20(TECHWIM-3966)" r:id="rId819"/>
    <hyperlink xmlns:r="http://schemas.openxmlformats.org/officeDocument/2006/relationships" ref="AG602" display="https://jira.its-sib.ru/issues/?jql=issue%20in%20(TECHWIM-4018)" r:id="rId820"/>
    <hyperlink xmlns:r="http://schemas.openxmlformats.org/officeDocument/2006/relationships" ref="AI602" display="https://jira.its-sib.ru/issues/?jql=issue%20in%20(TECHWIM-4029)" r:id="rId821"/>
    <hyperlink xmlns:r="http://schemas.openxmlformats.org/officeDocument/2006/relationships" ref="AG606" display="https://jira.its-sib.ru/issues/?jql=issue%20in%20(TECHWIM-4016)" r:id="rId822"/>
    <hyperlink xmlns:r="http://schemas.openxmlformats.org/officeDocument/2006/relationships" ref="M619" display="https://jira.its-sib.ru/issues/?jql=issue%20in%20(TECHWIM-3822)" r:id="rId823"/>
    <hyperlink xmlns:r="http://schemas.openxmlformats.org/officeDocument/2006/relationships" ref="V619" display="https://jira.its-sib.ru/issues/?jql=issue%20in%20(TECHWIM-3931,TECHWIM-3929)" r:id="rId824"/>
    <hyperlink xmlns:r="http://schemas.openxmlformats.org/officeDocument/2006/relationships" ref="AF619" display="https://jira.its-sib.ru/issues/?jql=issue%20in%20(TECHWIM-3918,TECHWIM-3909)" r:id="rId825"/>
    <hyperlink xmlns:r="http://schemas.openxmlformats.org/officeDocument/2006/relationships" ref="AI619" display="https://jira.its-sib.ru/issues/?jql=issue%20in%20(TECHWIM-4038)" r:id="rId826"/>
    <hyperlink xmlns:r="http://schemas.openxmlformats.org/officeDocument/2006/relationships" ref="V620" display="https://jira.its-sib.ru/issues/?jql=issue%20in%20(TECHITS-1707)" r:id="rId827"/>
    <hyperlink xmlns:r="http://schemas.openxmlformats.org/officeDocument/2006/relationships" ref="AI620" display="https://jira.its-sib.ru/issues/?jql=issue%20in%20(TECHITS-1733,TECHITS-1732)" r:id="rId828"/>
    <hyperlink xmlns:r="http://schemas.openxmlformats.org/officeDocument/2006/relationships" ref="AJ620" display="https://jira.its-sib.ru/issues/?jql=issue%20in%20(TECHITS-1745,TECHITS-1744)" r:id="rId829"/>
    <hyperlink xmlns:r="http://schemas.openxmlformats.org/officeDocument/2006/relationships" ref="V621" display="https://jira.its-sib.ru/issues/?jql=issue%20in%20(TECHITS-1706)" r:id="rId830"/>
    <hyperlink xmlns:r="http://schemas.openxmlformats.org/officeDocument/2006/relationships" ref="AH621" display="https://jira.its-sib.ru/issues/?jql=issue%20in%20(TECHITS-1727)" r:id="rId831"/>
    <hyperlink xmlns:r="http://schemas.openxmlformats.org/officeDocument/2006/relationships" ref="AI621" display="https://jira.its-sib.ru/issues/?jql=issue%20in%20(TECHITS-1731,TECHITS-1730,TECHITS-1727)" r:id="rId832"/>
    <hyperlink xmlns:r="http://schemas.openxmlformats.org/officeDocument/2006/relationships" ref="AJ621" display="https://jira.its-sib.ru/issues/?jql=issue%20in%20(TECHITS-1746,TECHITS-1742)" r:id="rId833"/>
    <hyperlink xmlns:r="http://schemas.openxmlformats.org/officeDocument/2006/relationships" ref="V629" display="https://jira.its-sib.ru/issues/?jql=issue%20in%20(TECHWIM-3928)" r:id="rId834"/>
    <hyperlink xmlns:r="http://schemas.openxmlformats.org/officeDocument/2006/relationships" ref="AG629" display="https://jira.its-sib.ru/issues/?jql=issue%20in%20(TECHWIM-3966)" r:id="rId835"/>
    <hyperlink xmlns:r="http://schemas.openxmlformats.org/officeDocument/2006/relationships" ref="Y630" display="https://jira.its-sib.ru/issues/?jql=issue%20in%20(DOCCORP-23028)" r:id="rId836"/>
    <hyperlink xmlns:r="http://schemas.openxmlformats.org/officeDocument/2006/relationships" ref="Z630" display="https://jira.its-sib.ru/issues/?jql=issue%20in%20(DOCCORP-23028)" r:id="rId837"/>
    <hyperlink xmlns:r="http://schemas.openxmlformats.org/officeDocument/2006/relationships" ref="AA630" display="https://jira.its-sib.ru/issues/?jql=issue%20in%20(DOCCORP-23028)" r:id="rId838"/>
    <hyperlink xmlns:r="http://schemas.openxmlformats.org/officeDocument/2006/relationships" ref="AB630" display="https://jira.its-sib.ru/issues/?jql=issue%20in%20(DOCCORP-23028)" r:id="rId839"/>
    <hyperlink xmlns:r="http://schemas.openxmlformats.org/officeDocument/2006/relationships" ref="AC630" display="https://jira.its-sib.ru/issues/?jql=issue%20in%20(DOCCORP-23028)" r:id="rId840"/>
    <hyperlink xmlns:r="http://schemas.openxmlformats.org/officeDocument/2006/relationships" ref="R631" display="https://jira.its-sib.ru/issues/?jql=issue%20in%20(DOCCORP-22840)" r:id="rId841"/>
    <hyperlink xmlns:r="http://schemas.openxmlformats.org/officeDocument/2006/relationships" ref="S631" display="https://jira.its-sib.ru/issues/?jql=issue%20in%20(DOCCORP-22840)" r:id="rId842"/>
    <hyperlink xmlns:r="http://schemas.openxmlformats.org/officeDocument/2006/relationships" ref="T631" display="https://jira.its-sib.ru/issues/?jql=issue%20in%20(DOCCORP-22840)" r:id="rId843"/>
    <hyperlink xmlns:r="http://schemas.openxmlformats.org/officeDocument/2006/relationships" ref="U631" display="https://jira.its-sib.ru/issues/?jql=issue%20in%20(DOCCORP-22840)" r:id="rId844"/>
    <hyperlink xmlns:r="http://schemas.openxmlformats.org/officeDocument/2006/relationships" ref="R634" display="https://jira.its-sib.ru/issues/?jql=issue%20in%20(TECHITS-1686)" r:id="rId845"/>
    <hyperlink xmlns:r="http://schemas.openxmlformats.org/officeDocument/2006/relationships" ref="AI634" display="https://jira.its-sib.ru/issues/?jql=issue%20in%20(TECHITS-1729)" r:id="rId846"/>
    <hyperlink xmlns:r="http://schemas.openxmlformats.org/officeDocument/2006/relationships" ref="AJ634" display="https://jira.its-sib.ru/issues/?jql=issue%20in%20(TECHITS-1745,TECHITS-1744,TECHITS-1729)" r:id="rId847"/>
    <hyperlink xmlns:r="http://schemas.openxmlformats.org/officeDocument/2006/relationships" ref="R636" display="https://jira.its-sib.ru/issues/?jql=issue%20in%20(TECHWIM-3872)" r:id="rId848"/>
    <hyperlink xmlns:r="http://schemas.openxmlformats.org/officeDocument/2006/relationships" ref="U636" display="https://jira.its-sib.ru/issues/?jql=issue%20in%20(TECHWIM-3917)" r:id="rId849"/>
    <hyperlink xmlns:r="http://schemas.openxmlformats.org/officeDocument/2006/relationships" ref="V636" display="https://jira.its-sib.ru/issues/?jql=issue%20in%20(TECHWIM-3917,TECHWIM-3924,TECHWIM-4016,DOCCORP-23012)" r:id="rId850"/>
    <hyperlink xmlns:r="http://schemas.openxmlformats.org/officeDocument/2006/relationships" ref="AG636" display="https://jira.its-sib.ru/issues/?jql=issue%20in%20(TECHWIM-4016)" r:id="rId851"/>
    <hyperlink xmlns:r="http://schemas.openxmlformats.org/officeDocument/2006/relationships" ref="AH636" display="https://jira.its-sib.ru/issues/?jql=issue%20in%20(TECHWIM-4023)" r:id="rId852"/>
    <hyperlink xmlns:r="http://schemas.openxmlformats.org/officeDocument/2006/relationships" ref="R637" display="https://jira.its-sib.ru/issues/?jql=issue%20in%20(TECHITS-1689,TECHITS-1688,TECHITS-1687)" r:id="rId853"/>
    <hyperlink xmlns:r="http://schemas.openxmlformats.org/officeDocument/2006/relationships" ref="AJ637" display="https://jira.its-sib.ru/issues/?jql=issue%20in%20(TECHITS-1746,TECHITS-1742)" r:id="rId854"/>
    <hyperlink xmlns:r="http://schemas.openxmlformats.org/officeDocument/2006/relationships" ref="S638" display="https://jira.its-sib.ru/issues/?jql=issue%20in%20(0,DOCCORP-22966)" r:id="rId855"/>
    <hyperlink xmlns:r="http://schemas.openxmlformats.org/officeDocument/2006/relationships" ref="V641" display="https://jira.its-sib.ru/issues/?jql=issue%20in%20(TECHITS-1705)" r:id="rId856"/>
    <hyperlink xmlns:r="http://schemas.openxmlformats.org/officeDocument/2006/relationships" ref="T644" display="https://jira.its-sib.ru/issues/?jql=issue%20in%20(TECHITS-1693,TECHITS-1692)" r:id="rId857"/>
    <hyperlink xmlns:r="http://schemas.openxmlformats.org/officeDocument/2006/relationships" ref="M646" display="https://jira.its-sib.ru/issues/?jql=issue%20in%20(TECHITS-1676,DOCCORP-22837)" r:id="rId858"/>
    <hyperlink xmlns:r="http://schemas.openxmlformats.org/officeDocument/2006/relationships" ref="N646" display="https://jira.its-sib.ru/issues/?jql=issue%20in%20(DOCCORP-22837)" r:id="rId859"/>
    <hyperlink xmlns:r="http://schemas.openxmlformats.org/officeDocument/2006/relationships" ref="Y646" display="https://jira.its-sib.ru/issues/?jql=issue%20in%20(DOCCORP-23029)" r:id="rId860"/>
    <hyperlink xmlns:r="http://schemas.openxmlformats.org/officeDocument/2006/relationships" ref="Z646" display="https://jira.its-sib.ru/issues/?jql=issue%20in%20(DOCCORP-23029)" r:id="rId861"/>
    <hyperlink xmlns:r="http://schemas.openxmlformats.org/officeDocument/2006/relationships" ref="AA646" display="https://jira.its-sib.ru/issues/?jql=issue%20in%20(DOCCORP-23029)" r:id="rId862"/>
    <hyperlink xmlns:r="http://schemas.openxmlformats.org/officeDocument/2006/relationships" ref="AB646" display="https://jira.its-sib.ru/issues/?jql=issue%20in%20(DOCCORP-23029)" r:id="rId863"/>
    <hyperlink xmlns:r="http://schemas.openxmlformats.org/officeDocument/2006/relationships" ref="AC646" display="https://jira.its-sib.ru/issues/?jql=issue%20in%20(DOCCORP-23029)" r:id="rId864"/>
    <hyperlink xmlns:r="http://schemas.openxmlformats.org/officeDocument/2006/relationships" ref="R650" display="https://jira.its-sib.ru/issues/?jql=issue%20in%20(TECHWIM-3873)" r:id="rId865"/>
    <hyperlink xmlns:r="http://schemas.openxmlformats.org/officeDocument/2006/relationships" ref="S650" display="https://jira.its-sib.ru/issues/?jql=issue%20in%20(TECHWIM-3896,TECHWIM-3873)" r:id="rId866"/>
    <hyperlink xmlns:r="http://schemas.openxmlformats.org/officeDocument/2006/relationships" ref="U650" display="https://jira.its-sib.ru/issues/?jql=issue%20in%20(TECHWIM-3917)" r:id="rId867"/>
    <hyperlink xmlns:r="http://schemas.openxmlformats.org/officeDocument/2006/relationships" ref="V650" display="https://jira.its-sib.ru/issues/?jql=issue%20in%20(TECHWIM-3917,TECHWIM-3924)" r:id="rId868"/>
    <hyperlink xmlns:r="http://schemas.openxmlformats.org/officeDocument/2006/relationships" ref="AF650" display="https://jira.its-sib.ru/issues/?jql=issue%20in%20(TECHWIM-3992)" r:id="rId869"/>
    <hyperlink xmlns:r="http://schemas.openxmlformats.org/officeDocument/2006/relationships" ref="R651" display="https://jira.its-sib.ru/issues/?jql=issue%20in%20(TECHITS-1680)" r:id="rId870"/>
    <hyperlink xmlns:r="http://schemas.openxmlformats.org/officeDocument/2006/relationships" ref="S651" display="https://jira.its-sib.ru/issues/?jql=issue%20in%20(TECHITS-1680)" r:id="rId871"/>
    <hyperlink xmlns:r="http://schemas.openxmlformats.org/officeDocument/2006/relationships" ref="R652" display="https://jira.its-sib.ru/issues/?jql=issue%20in%20(TECHITS-1685,TECHITS-1684,TECHITS-1683,TECHITS-1682,TECHITS-1681)" r:id="rId872"/>
    <hyperlink xmlns:r="http://schemas.openxmlformats.org/officeDocument/2006/relationships" ref="S652" display="https://jira.its-sib.ru/issues/?jql=issue%20in%20(TECHITS-1685,TECHITS-1684,TECHITS-1683,TECHITS-1682,TECHITS-1681)" r:id="rId873"/>
    <hyperlink xmlns:r="http://schemas.openxmlformats.org/officeDocument/2006/relationships" ref="V656" display="https://jira.its-sib.ru/issues/?jql=issue%20in%20(TECHITS-1705)" r:id="rId874"/>
    <hyperlink xmlns:r="http://schemas.openxmlformats.org/officeDocument/2006/relationships" ref="Y660" display="https://jira.its-sib.ru/issues/?jql=issue%20in%20(TECHWIM-3951,DOCCORP-23033,TECHWIM-3924,DOCCORP-23033)" r:id="rId875"/>
    <hyperlink xmlns:r="http://schemas.openxmlformats.org/officeDocument/2006/relationships" ref="Z660" display="https://jira.its-sib.ru/issues/?jql=issue%20in%20(TECHWIM-3951,DOCCORP-23033)" r:id="rId876"/>
    <hyperlink xmlns:r="http://schemas.openxmlformats.org/officeDocument/2006/relationships" ref="AA660" display="https://jira.its-sib.ru/issues/?jql=issue%20in%20(TECHWIM-3951,DOCCORP-23033)" r:id="rId877"/>
    <hyperlink xmlns:r="http://schemas.openxmlformats.org/officeDocument/2006/relationships" ref="AB660" display="https://jira.its-sib.ru/issues/?jql=issue%20in%20(TECHWIM-3951,DOCCORP-23033)" r:id="rId878"/>
    <hyperlink xmlns:r="http://schemas.openxmlformats.org/officeDocument/2006/relationships" ref="AC660" display="https://jira.its-sib.ru/issues/?jql=issue%20in%20(TECHWIM-3992,DOCCORP-23033)" r:id="rId879"/>
    <hyperlink xmlns:r="http://schemas.openxmlformats.org/officeDocument/2006/relationships" ref="U664" display="https://jira.its-sib.ru/issues/?jql=issue%20in%20(TECHWIM-3917)" r:id="rId880"/>
    <hyperlink xmlns:r="http://schemas.openxmlformats.org/officeDocument/2006/relationships" ref="V664" display="https://jira.its-sib.ru/issues/?jql=issue%20in%20(TECHWIM-3917)" r:id="rId881"/>
    <hyperlink xmlns:r="http://schemas.openxmlformats.org/officeDocument/2006/relationships" ref="AG664" display="https://jira.its-sib.ru/issues/?jql=issue%20in%20(TECHWIM-4016)" r:id="rId882"/>
    <hyperlink xmlns:r="http://schemas.openxmlformats.org/officeDocument/2006/relationships" ref="Y674" display="https://jira.its-sib.ru/issues/?jql=issue%20in%20(TECHWIM-3951,DOCCORP-23032)" r:id="rId883"/>
    <hyperlink xmlns:r="http://schemas.openxmlformats.org/officeDocument/2006/relationships" ref="Z674" display="https://jira.its-sib.ru/issues/?jql=issue%20in%20(TECHWIM-3951,DOCCORP-23032)" r:id="rId884"/>
    <hyperlink xmlns:r="http://schemas.openxmlformats.org/officeDocument/2006/relationships" ref="AA674" display="https://jira.its-sib.ru/issues/?jql=issue%20in%20(TECHWIM-3951,DOCCORP-23032)" r:id="rId885"/>
    <hyperlink xmlns:r="http://schemas.openxmlformats.org/officeDocument/2006/relationships" ref="AB674" display="https://jira.its-sib.ru/issues/?jql=issue%20in%20(TECHWIM-3951,DOCCORP-23032)" r:id="rId886"/>
    <hyperlink xmlns:r="http://schemas.openxmlformats.org/officeDocument/2006/relationships" ref="AC674" display="https://jira.its-sib.ru/issues/?jql=issue%20in%20(DOCCORP-23032)" r:id="rId887"/>
    <hyperlink xmlns:r="http://schemas.openxmlformats.org/officeDocument/2006/relationships" ref="AF680" r:id="rId888"/>
    <hyperlink xmlns:r="http://schemas.openxmlformats.org/officeDocument/2006/relationships" ref="AG680" r:id="rId889"/>
    <hyperlink xmlns:r="http://schemas.openxmlformats.org/officeDocument/2006/relationships" ref="AH680" r:id="rId890"/>
    <hyperlink xmlns:r="http://schemas.openxmlformats.org/officeDocument/2006/relationships" ref="AI680" r:id="rId891"/>
    <hyperlink xmlns:r="http://schemas.openxmlformats.org/officeDocument/2006/relationships" ref="AJ680" r:id="rId892"/>
    <hyperlink xmlns:r="http://schemas.openxmlformats.org/officeDocument/2006/relationships" ref="AK680" r:id="rId893"/>
    <hyperlink xmlns:r="http://schemas.openxmlformats.org/officeDocument/2006/relationships" ref="AL680" r:id="rId894"/>
    <hyperlink xmlns:r="http://schemas.openxmlformats.org/officeDocument/2006/relationships" ref="AB687" display="https://jira.its-sib.ru/issues/?jql=issue%20in%20(TECHWIM-3949,TECHWIM-3857)" r:id="rId895"/>
    <hyperlink xmlns:r="http://schemas.openxmlformats.org/officeDocument/2006/relationships" ref="AI687" display="https://jira.its-sib.ru/issues/?jql=issue%20in%20(TECHWIM-4037)" r:id="rId896"/>
    <hyperlink xmlns:r="http://schemas.openxmlformats.org/officeDocument/2006/relationships" ref="AB688" display="https://jira.its-sib.ru/issues/?jql=issue%20in%20(TECHWIM-3981)" r:id="rId897"/>
    <hyperlink xmlns:r="http://schemas.openxmlformats.org/officeDocument/2006/relationships" ref="M692" display="https://jira.its-sib.ru/issues/?jql=issue%20in%20(TECHWIM-3808,TECHWIM-3795)" r:id="rId898"/>
    <hyperlink xmlns:r="http://schemas.openxmlformats.org/officeDocument/2006/relationships" ref="R692" display="https://jira.its-sib.ru/issues/?jql=issue%20in%20(TECHWIM-3857,TECHWIM-3836,TECHWIM-3835)" r:id="rId899"/>
    <hyperlink xmlns:r="http://schemas.openxmlformats.org/officeDocument/2006/relationships" ref="S692" display="https://jira.its-sib.ru/issues/?jql=issue%20in%20(TECHWIM-3857)" r:id="rId900"/>
    <hyperlink xmlns:r="http://schemas.openxmlformats.org/officeDocument/2006/relationships" ref="T692" display="https://jira.its-sib.ru/issues/?jql=issue%20in%20(TECHWIM-3907,TECHWIM-3906,TECHWIM-3857)" r:id="rId901"/>
    <hyperlink xmlns:r="http://schemas.openxmlformats.org/officeDocument/2006/relationships" ref="U692" display="https://jira.its-sib.ru/issues/?jql=issue%20in%20(TECHWIM-3907,TECHWIM-3906,TECHWIM-3857)" r:id="rId902"/>
    <hyperlink xmlns:r="http://schemas.openxmlformats.org/officeDocument/2006/relationships" ref="V692" display="https://jira.its-sib.ru/issues/?jql=issue%20in%20(TECHWIM-3857)" r:id="rId903"/>
    <hyperlink xmlns:r="http://schemas.openxmlformats.org/officeDocument/2006/relationships" ref="Y692" display="https://jira.its-sib.ru/issues/?jql=issue%20in%20(TECHWIM-3857)" r:id="rId904"/>
    <hyperlink xmlns:r="http://schemas.openxmlformats.org/officeDocument/2006/relationships" ref="Z692" display="https://jira.its-sib.ru/issues/?jql=issue%20in%20(TECHWIM-3857)" r:id="rId905"/>
    <hyperlink xmlns:r="http://schemas.openxmlformats.org/officeDocument/2006/relationships" ref="AA692" display="https://jira.its-sib.ru/issues/?jql=issue%20in%20(TECHWIM-3857)" r:id="rId906"/>
    <hyperlink xmlns:r="http://schemas.openxmlformats.org/officeDocument/2006/relationships" ref="AB692" display="https://jira.its-sib.ru/issues/?jql=issue%20in%20(TECHWIM-3857)" r:id="rId907"/>
    <hyperlink xmlns:r="http://schemas.openxmlformats.org/officeDocument/2006/relationships" ref="AH692" display="https://jira.its-sib.ru/issues/?jql=issue%20in%20(TECHWIM-4026)" r:id="rId908"/>
    <hyperlink xmlns:r="http://schemas.openxmlformats.org/officeDocument/2006/relationships" ref="AI692" display="https://jira.its-sib.ru/issues/?jql=issue%20in%20(TECHWIM-4026,TECHWIM-4035)" r:id="rId909"/>
    <hyperlink xmlns:r="http://schemas.openxmlformats.org/officeDocument/2006/relationships" ref="R693" display="https://jira.its-sib.ru/issues/?jql=issue%20in%20(TECHWIM-3868,TECHWIM-3859,TECHWIM-3834)" r:id="rId910"/>
    <hyperlink xmlns:r="http://schemas.openxmlformats.org/officeDocument/2006/relationships" ref="T693" display="https://jira.its-sib.ru/issues/?jql=issue%20in%20(TECHWIM-3905)" r:id="rId911"/>
    <hyperlink xmlns:r="http://schemas.openxmlformats.org/officeDocument/2006/relationships" ref="U693" display="https://jira.its-sib.ru/issues/?jql=issue%20in%20(TECHWIM-3905)" r:id="rId912"/>
    <hyperlink xmlns:r="http://schemas.openxmlformats.org/officeDocument/2006/relationships" ref="AI693" display="https://jira.its-sib.ru/issues/?jql=issue%20in%20(TECHWIM-4036)" r:id="rId913"/>
    <hyperlink xmlns:r="http://schemas.openxmlformats.org/officeDocument/2006/relationships" ref="R698" display="https://jira.its-sib.ru/issues/?jql=issue%20in%20(TECHWIM-3773)" r:id="rId914"/>
    <hyperlink xmlns:r="http://schemas.openxmlformats.org/officeDocument/2006/relationships" ref="S698" display="https://jira.its-sib.ru/issues/?jql=issue%20in%20(TECHWIM-3773)" r:id="rId915"/>
    <hyperlink xmlns:r="http://schemas.openxmlformats.org/officeDocument/2006/relationships" ref="U698" display="https://jira.its-sib.ru/issues/?jql=issue%20in%20(TECHWIM-3861)" r:id="rId916"/>
    <hyperlink xmlns:r="http://schemas.openxmlformats.org/officeDocument/2006/relationships" ref="AA698" display="https://jira.its-sib.ru/issues/?jql=issue%20in%20(DOCCORP-23080)" r:id="rId917"/>
    <hyperlink xmlns:r="http://schemas.openxmlformats.org/officeDocument/2006/relationships" ref="AC698" display="https://jira.its-sib.ru/issues/?jql=issue%20in%20(TECHWIM-3989,TECHWIM-3988,TECHWIM-3987,TECHWIM-3989,DOCCORP-23112,TECHWIM-3988,DOCCORP-23112,TECHWIM-3987,DOCCORP-23112)" r:id="rId918"/>
    <hyperlink xmlns:r="http://schemas.openxmlformats.org/officeDocument/2006/relationships" ref="AD698" display="https://jira.its-sib.ru/browse/DOCCORP-23105" r:id="rId919"/>
    <hyperlink xmlns:r="http://schemas.openxmlformats.org/officeDocument/2006/relationships" ref="Z699" display="https://jira.its-sib.ru/issues/?jql=issue%20in%20(TECHWIM-3957)" r:id="rId920"/>
    <hyperlink xmlns:r="http://schemas.openxmlformats.org/officeDocument/2006/relationships" ref="AH700" display="https://jira.its-sib.ru/issues/?jql=issue%20in%20(DOCCORP-23161)" r:id="rId921"/>
    <hyperlink xmlns:r="http://schemas.openxmlformats.org/officeDocument/2006/relationships" ref="AF701" display="https://jira.its-sib.ru/issues/?jql=issue%20in%20(TECHWIM-3989,DOCCORP-23044,TECHWIM-3988,DOCCORP-23044,TECHWIM-3987,DOCCORP-23044)" r:id="rId922"/>
    <hyperlink xmlns:r="http://schemas.openxmlformats.org/officeDocument/2006/relationships" ref="AG701" display="https://jira.its-sib.ru/issues/?jql=issue%20in%20(TECHWIM-3989,DOCCORP-23044,TECHWIM-3988,DOCCORP-23044,TECHWIM-3987,DOCCORP-23044)" r:id="rId923"/>
    <hyperlink xmlns:r="http://schemas.openxmlformats.org/officeDocument/2006/relationships" ref="AH701" display="https://jira.its-sib.ru/issues/?jql=issue%20in%20(TECHWIM-3989,DOCCORP-23044,TECHWIM-3988,DOCCORP-23044,TECHWIM-3988,DOCCORP-23044,TECHWIM-3987,DOCCORP-23044)" r:id="rId924"/>
    <hyperlink xmlns:r="http://schemas.openxmlformats.org/officeDocument/2006/relationships" ref="AI701" display="https://jira.its-sib.ru/issues/?jql=issue%20in%20(DOCCORP-23044)" r:id="rId925"/>
    <hyperlink xmlns:r="http://schemas.openxmlformats.org/officeDocument/2006/relationships" ref="AJ701" display="https://jira.its-sib.ru/issues/?jql=issue%20in%20(DOCCORP-23044)" r:id="rId926"/>
    <hyperlink xmlns:r="http://schemas.openxmlformats.org/officeDocument/2006/relationships" ref="M704" display="https://jira.its-sib.ru/issues/?jql=issue%20in%20(TECHWIM-3826,TECHWIM-3825)" r:id="rId927"/>
    <hyperlink xmlns:r="http://schemas.openxmlformats.org/officeDocument/2006/relationships" ref="N704" display="https://jira.its-sib.ru/issues/?jql=issue%20in%20(TECHWIM-3838,TECHWIM-3826,TECHWIM-3900,DOCCORP-22904)" r:id="rId928"/>
    <hyperlink xmlns:r="http://schemas.openxmlformats.org/officeDocument/2006/relationships" ref="R704" display="https://jira.its-sib.ru/issues/?jql=issue%20in%20(TECHWIM-3838)" r:id="rId929"/>
    <hyperlink xmlns:r="http://schemas.openxmlformats.org/officeDocument/2006/relationships" ref="S704" display="https://jira.its-sib.ru/issues/?jql=issue%20in%20(TECHWIM-3900)" r:id="rId930"/>
    <hyperlink xmlns:r="http://schemas.openxmlformats.org/officeDocument/2006/relationships" ref="V704" display="https://jira.its-sib.ru/issues/?jql=issue%20in%20(TECHWIM-3932)" r:id="rId931"/>
    <hyperlink xmlns:r="http://schemas.openxmlformats.org/officeDocument/2006/relationships" ref="Z704" display="https://jira.its-sib.ru/issues/?jql=issue%20in%20(TECHWIM-3960)" r:id="rId932"/>
    <hyperlink xmlns:r="http://schemas.openxmlformats.org/officeDocument/2006/relationships" ref="AA704" display="https://jira.its-sib.ru/issues/?jql=issue%20in%20(TECHWIM-3980,TECHWIM-3960,TECHWIM-3980,TECHWIM-3980,DOCCORP-23079)" r:id="rId933"/>
    <hyperlink xmlns:r="http://schemas.openxmlformats.org/officeDocument/2006/relationships" ref="AC704" display="https://jira.its-sib.ru/issues/?jql=issue%20in%20(TECHWIM-3995)" r:id="rId934"/>
    <hyperlink xmlns:r="http://schemas.openxmlformats.org/officeDocument/2006/relationships" ref="AF704" display="https://jira.its-sib.ru/issues/?jql=issue%20in%20(TECHWIM-4010)" r:id="rId935"/>
    <hyperlink xmlns:r="http://schemas.openxmlformats.org/officeDocument/2006/relationships" ref="AG704" display="https://jira.its-sib.ru/issues/?jql=issue%20in%20(TECHWIM-4020,TECHWIM-4010)" r:id="rId936"/>
    <hyperlink xmlns:r="http://schemas.openxmlformats.org/officeDocument/2006/relationships" ref="AH704" display="https://jira.its-sib.ru/issues/?jql=issue%20in%20(TECHWIM-4033,TECHWIM-4020)" r:id="rId937"/>
    <hyperlink xmlns:r="http://schemas.openxmlformats.org/officeDocument/2006/relationships" ref="AB705" display="https://jira.its-sib.ru/issues/?jql=issue%20in%20(TECHWIM-3977)" r:id="rId938"/>
    <hyperlink xmlns:r="http://schemas.openxmlformats.org/officeDocument/2006/relationships" ref="AH705" display="https://jira.its-sib.ru/issues/?jql=issue%20in%20(TECHWIM-4034,TECHWIM-4034,DOCCORP-23160)" r:id="rId939"/>
    <hyperlink xmlns:r="http://schemas.openxmlformats.org/officeDocument/2006/relationships" ref="AI705" display="https://jira.its-sib.ru/issues/?jql=issue%20in%20(TECHWIM-4034)" r:id="rId940"/>
    <hyperlink xmlns:r="http://schemas.openxmlformats.org/officeDocument/2006/relationships" ref="AD706" display="https://jira.its-sib.ru/issues/?jql=issue%20in%20(TECHWIM-4020,DOCCORP-23102,TECHWIM-4010,DOCCORP-23102)" r:id="rId941"/>
    <hyperlink xmlns:r="http://schemas.openxmlformats.org/officeDocument/2006/relationships" ref="AA707" display="https://jira.its-sib.ru/issues/?jql=issue%20in%20(TECHWIM-3980,TECHWIM-3980,DOCCORP-23079)" r:id="rId942"/>
    <hyperlink xmlns:r="http://schemas.openxmlformats.org/officeDocument/2006/relationships" ref="AH709" r:id="rId943"/>
    <hyperlink xmlns:r="http://schemas.openxmlformats.org/officeDocument/2006/relationships" ref="M710" display="https://jira.its-sib.ru/issues/?jql=issue%20in%20(TECHFVF-81)" r:id="rId944"/>
    <hyperlink xmlns:r="http://schemas.openxmlformats.org/officeDocument/2006/relationships" ref="N710" display="https://jira.its-sib.ru/issues/?jql=issue%20in%20(TECHFVF-81)" r:id="rId945"/>
    <hyperlink xmlns:r="http://schemas.openxmlformats.org/officeDocument/2006/relationships" ref="R710" display="https://jira.its-sib.ru/issues/?jql=issue%20in%20(TECHFVF-92,TECHFVF-81)" r:id="rId946"/>
    <hyperlink xmlns:r="http://schemas.openxmlformats.org/officeDocument/2006/relationships" ref="S710" display="https://jira.its-sib.ru/issues/?jql=issue%20in%20(TECHFVF-81,TECHFVF-80)" r:id="rId947"/>
    <hyperlink xmlns:r="http://schemas.openxmlformats.org/officeDocument/2006/relationships" ref="T710" display="https://jira.its-sib.ru/issues/?jql=issue%20in%20(TECHFVF-81,TECHFVF-80)" r:id="rId948"/>
    <hyperlink xmlns:r="http://schemas.openxmlformats.org/officeDocument/2006/relationships" ref="U710" display="https://jira.its-sib.ru/issues/?jql=issue%20in%20(TECHFVF-81,TECHFVF-80)" r:id="rId949"/>
    <hyperlink xmlns:r="http://schemas.openxmlformats.org/officeDocument/2006/relationships" ref="V710" display="https://jira.its-sib.ru/issues/?jql=issue%20in%20(TECHFVF-81,TECHFVF-80)" r:id="rId950"/>
    <hyperlink xmlns:r="http://schemas.openxmlformats.org/officeDocument/2006/relationships" ref="Y710" display="https://jira.its-sib.ru/issues/?jql=issue%20in%20(TECHFVF-92,TECHFVF-80)" r:id="rId951"/>
    <hyperlink xmlns:r="http://schemas.openxmlformats.org/officeDocument/2006/relationships" ref="AJ710" display="https://jira.its-sib.ru/issues/?jql=issue%20in%20(TECHFVF-80)" r:id="rId952"/>
    <hyperlink xmlns:r="http://schemas.openxmlformats.org/officeDocument/2006/relationships" ref="AA711" display="https://jira.its-sib.ru/issues/?jql=issue%20in%20(TECHWIM-3970)" r:id="rId953"/>
    <hyperlink xmlns:r="http://schemas.openxmlformats.org/officeDocument/2006/relationships" ref="AA712" display="https://jira.its-sib.ru/issues/?jql=issue%20in%20(TECHWIM-3968)" r:id="rId954"/>
    <hyperlink xmlns:r="http://schemas.openxmlformats.org/officeDocument/2006/relationships" ref="AF713" display="https://jira.its-sib.ru/issues/?jql=issue%20in%20(TECHWIM-3969)" r:id="rId955"/>
    <hyperlink xmlns:r="http://schemas.openxmlformats.org/officeDocument/2006/relationships" ref="M718" display="https://jira.its-sib.ru/issues/?jql=issue%20in%20(TECHWIM-3688)" r:id="rId956"/>
    <hyperlink xmlns:r="http://schemas.openxmlformats.org/officeDocument/2006/relationships" ref="N718" display="https://jira.its-sib.ru/issues/?jql=issue%20in%20(TECHWIM-3688)" r:id="rId957"/>
    <hyperlink xmlns:r="http://schemas.openxmlformats.org/officeDocument/2006/relationships" ref="R718" display="https://jira.its-sib.ru/issues/?jql=issue%20in%20(TECHWIM-3867,TECHWIM-3688)" r:id="rId958"/>
    <hyperlink xmlns:r="http://schemas.openxmlformats.org/officeDocument/2006/relationships" ref="S718" display="https://jira.its-sib.ru/issues/?jql=issue%20in%20(TECHWIM-3877,TECHWIM-3876,TECHWIM-3875,TECHWIM-3688)" r:id="rId959"/>
    <hyperlink xmlns:r="http://schemas.openxmlformats.org/officeDocument/2006/relationships" ref="T718" display="https://jira.its-sib.ru/issues/?jql=issue%20in%20(TECHWIM-3877,TECHWIM-3876,TECHWIM-3875,TECHWIM-3688)" r:id="rId960"/>
    <hyperlink xmlns:r="http://schemas.openxmlformats.org/officeDocument/2006/relationships" ref="U718" display="https://jira.its-sib.ru/issues/?jql=issue%20in%20(TECHWIM-3877,TECHWIM-3876,TECHWIM-3688)" r:id="rId961"/>
    <hyperlink xmlns:r="http://schemas.openxmlformats.org/officeDocument/2006/relationships" ref="V718" display="https://jira.its-sib.ru/issues/?jql=issue%20in%20(TECHWIM-3877,TECHWIM-3876,TECHWIM-3688)" r:id="rId962"/>
    <hyperlink xmlns:r="http://schemas.openxmlformats.org/officeDocument/2006/relationships" ref="Y718" display="https://jira.its-sib.ru/issues/?jql=issue%20in%20(TECHWIM-3877,TECHWIM-3688)" r:id="rId963"/>
    <hyperlink xmlns:r="http://schemas.openxmlformats.org/officeDocument/2006/relationships" ref="Z718" display="https://jira.its-sib.ru/issues/?jql=issue%20in%20(TECHWIM-3877,TECHWIM-3688)" r:id="rId964"/>
    <hyperlink xmlns:r="http://schemas.openxmlformats.org/officeDocument/2006/relationships" ref="AA718" display="https://jira.its-sib.ru/issues/?jql=issue%20in%20(TECHWIM-3877,TECHWIM-3688)" r:id="rId965"/>
    <hyperlink xmlns:r="http://schemas.openxmlformats.org/officeDocument/2006/relationships" ref="AB718" display="https://jira.its-sib.ru/issues/?jql=issue%20in%20(TECHWIM-3978,TECHWIM-3688)" r:id="rId966"/>
    <hyperlink xmlns:r="http://schemas.openxmlformats.org/officeDocument/2006/relationships" ref="AC718" display="https://jira.its-sib.ru/issues/?jql=issue%20in%20(TECHWIM-3978,TECHWIM-3688)" r:id="rId967"/>
    <hyperlink xmlns:r="http://schemas.openxmlformats.org/officeDocument/2006/relationships" ref="AF718" display="https://jira.its-sib.ru/issues/?jql=issue%20in%20(TECHWIM-4012,TECHWIM-4011,TECHWIM-4001,TECHWIM-3978,TECHWIM-3688)" r:id="rId968"/>
    <hyperlink xmlns:r="http://schemas.openxmlformats.org/officeDocument/2006/relationships" ref="AG718" display="https://jira.its-sib.ru/issues/?jql=issue%20in%20(TECHWIM-4012,TECHWIM-4011,TECHWIM-4001,TECHWIM-3978,TECHWIM-3688)" r:id="rId969"/>
    <hyperlink xmlns:r="http://schemas.openxmlformats.org/officeDocument/2006/relationships" ref="AH718" display="https://jira.its-sib.ru/issues/?jql=issue%20in%20(TECHWIM-4011,TECHWIM-4001,TECHWIM-3978,TECHWIM-3688)" r:id="rId970"/>
    <hyperlink xmlns:r="http://schemas.openxmlformats.org/officeDocument/2006/relationships" ref="AI718" display="https://jira.its-sib.ru/issues/?jql=issue%20in%20(TECHWIM-4011,TECHWIM-3978,TECHWIM-3688)" r:id="rId971"/>
    <hyperlink xmlns:r="http://schemas.openxmlformats.org/officeDocument/2006/relationships" ref="AJ718" display="https://jira.its-sib.ru/issues/?jql=issue%20in%20(TECHWIM-4011,TECHWIM-3978,TECHWIM-3688)" r:id="rId972"/>
    <hyperlink xmlns:r="http://schemas.openxmlformats.org/officeDocument/2006/relationships" ref="AF719" display="https://jira.its-sib.ru/issues/?jql=issue%20in%20(TECHWIM-4004)" r:id="rId973"/>
    <hyperlink xmlns:r="http://schemas.openxmlformats.org/officeDocument/2006/relationships" ref="AG719" display="https://jira.its-sib.ru/issues/?jql=issue%20in%20(TECHWIM-4004)" r:id="rId974"/>
    <hyperlink xmlns:r="http://schemas.openxmlformats.org/officeDocument/2006/relationships" ref="AH719" display="https://jira.its-sib.ru/issues/?jql=issue%20in%20(TECHWIM-4004)" r:id="rId975"/>
    <hyperlink xmlns:r="http://schemas.openxmlformats.org/officeDocument/2006/relationships" ref="AI719" display="https://jira.its-sib.ru/issues/?jql=issue%20in%20(TECHWIM-4004)" r:id="rId976"/>
    <hyperlink xmlns:r="http://schemas.openxmlformats.org/officeDocument/2006/relationships" ref="AJ719" display="https://jira.its-sib.ru/issues/?jql=issue%20in%20(TECHWIM-4004)" r:id="rId977"/>
    <hyperlink xmlns:r="http://schemas.openxmlformats.org/officeDocument/2006/relationships" ref="M722" display="https://jira.its-sib.ru/issues/?jql=issue%20in%20(TECHWIM-3753)" r:id="rId978"/>
    <hyperlink xmlns:r="http://schemas.openxmlformats.org/officeDocument/2006/relationships" ref="N722" display="https://jira.its-sib.ru/issues/?jql=issue%20in%20(TECHWIM-3753)" r:id="rId979"/>
    <hyperlink xmlns:r="http://schemas.openxmlformats.org/officeDocument/2006/relationships" ref="R722" display="https://jira.its-sib.ru/issues/?jql=issue%20in%20(TECHWIM-3753,TECHWIM-3560)" r:id="rId980"/>
    <hyperlink xmlns:r="http://schemas.openxmlformats.org/officeDocument/2006/relationships" ref="S722" display="https://jira.its-sib.ru/issues/?jql=issue%20in%20(TECHWIM-3753)" r:id="rId981"/>
    <hyperlink xmlns:r="http://schemas.openxmlformats.org/officeDocument/2006/relationships" ref="AI722" display="https://jira.its-sib.ru/issues/?jql=issue%20in%20(TECHWIM-4022)" r:id="rId982"/>
    <hyperlink xmlns:r="http://schemas.openxmlformats.org/officeDocument/2006/relationships" ref="AG723" display="https://jira.its-sib.ru/issues/?jql=issue%20in%20(TECHWIM-4014)" r:id="rId983"/>
    <hyperlink xmlns:r="http://schemas.openxmlformats.org/officeDocument/2006/relationships" ref="AG724" display="https://jira.its-sib.ru/issues/?jql=issue%20in%20(TECHWIM-4005)" r:id="rId984"/>
    <hyperlink xmlns:r="http://schemas.openxmlformats.org/officeDocument/2006/relationships" ref="AH727" display="https://jira.its-sib.ru/issues/?jql=issue%20in%20(TECHWIM-4026)" r:id="rId985"/>
    <hyperlink xmlns:r="http://schemas.openxmlformats.org/officeDocument/2006/relationships" ref="AI727" display="https://jira.its-sib.ru/issues/?jql=issue%20in%20(TECHWIM-4037,TECHWIM-4026)" r:id="rId986"/>
    <hyperlink xmlns:r="http://schemas.openxmlformats.org/officeDocument/2006/relationships" ref="U733" r:id="rId987"/>
    <hyperlink xmlns:r="http://schemas.openxmlformats.org/officeDocument/2006/relationships" ref="V733" r:id="rId988"/>
    <hyperlink xmlns:r="http://schemas.openxmlformats.org/officeDocument/2006/relationships" ref="AF733" r:id="rId989"/>
    <hyperlink xmlns:r="http://schemas.openxmlformats.org/officeDocument/2006/relationships" ref="AG733" r:id="rId990"/>
    <hyperlink xmlns:r="http://schemas.openxmlformats.org/officeDocument/2006/relationships" ref="AH736" display="https://jira.its-sib.ru/issues/?jql=issue%20in%20(TECHWIM-4023)" r:id="rId991"/>
    <hyperlink xmlns:r="http://schemas.openxmlformats.org/officeDocument/2006/relationships" ref="AJ736" display="https://jira.its-sib.ru/issues/?jql=issue%20in%20(TECHWIM-4047)" r:id="rId992"/>
    <hyperlink xmlns:r="http://schemas.openxmlformats.org/officeDocument/2006/relationships" ref="AI737" display="https://jira.its-sib.ru/issues/?jql=issue%20in%20(TECHITS-1729)" r:id="rId993"/>
    <hyperlink xmlns:r="http://schemas.openxmlformats.org/officeDocument/2006/relationships" ref="AJ737" display="https://jira.its-sib.ru/issues/?jql=issue%20in%20(TECHITS-1729)" r:id="rId994"/>
    <hyperlink xmlns:r="http://schemas.openxmlformats.org/officeDocument/2006/relationships" ref="Y745" display="https://jira.its-sib.ru/issues/?jql=issue%20in%20(TECHWIM-3955,DOCCORP-23030)" r:id="rId995"/>
    <hyperlink xmlns:r="http://schemas.openxmlformats.org/officeDocument/2006/relationships" ref="Z745" display="https://jira.its-sib.ru/issues/?jql=issue%20in%20(TECHWIM-3954,DOCCORP-23030)" r:id="rId996"/>
    <hyperlink xmlns:r="http://schemas.openxmlformats.org/officeDocument/2006/relationships" ref="AA745" display="https://jira.its-sib.ru/issues/?jql=issue%20in%20(TECHWIM-3957,DOCCORP-23030,TECHWIM-3956,DOCCORP-23030)" r:id="rId997"/>
    <hyperlink xmlns:r="http://schemas.openxmlformats.org/officeDocument/2006/relationships" ref="AB745" display="https://jira.its-sib.ru/issues/?jql=issue%20in%20(TECHWIM-3982,DOCCORP-23030,TECHWIM-3956,DOCCORP-23030)" r:id="rId998"/>
    <hyperlink xmlns:r="http://schemas.openxmlformats.org/officeDocument/2006/relationships" ref="AC745" display="https://jira.its-sib.ru/issues/?jql=issue%20in%20(TECHWIM-3982,DOCCORP-23030)" r:id="rId999"/>
    <hyperlink xmlns:r="http://schemas.openxmlformats.org/officeDocument/2006/relationships" ref="Y763" display="https://jira.its-sib.ru/issues/?jql=issue%20in%20(TECHWIM-3951,DOCCORP-23026)" r:id="rId1000"/>
    <hyperlink xmlns:r="http://schemas.openxmlformats.org/officeDocument/2006/relationships" ref="Z763" display="https://jira.its-sib.ru/issues/?jql=issue%20in%20(TECHWIM-3951,DOCCORP-23026)" r:id="rId1001"/>
    <hyperlink xmlns:r="http://schemas.openxmlformats.org/officeDocument/2006/relationships" ref="AA763" display="https://jira.its-sib.ru/issues/?jql=issue%20in%20(TECHWIM-3951,DOCCORP-23026)" r:id="rId1002"/>
    <hyperlink xmlns:r="http://schemas.openxmlformats.org/officeDocument/2006/relationships" ref="AB763" display="https://jira.its-sib.ru/issues/?jql=issue%20in%20(TECHWIM-3951,DOCCORP-23026)" r:id="rId1003"/>
    <hyperlink xmlns:r="http://schemas.openxmlformats.org/officeDocument/2006/relationships" ref="AC763" display="https://jira.its-sib.ru/issues/?jql=issue%20in%20(TECHWIM-3985,DOCCORP-23026)" r:id="rId1004"/>
    <hyperlink xmlns:r="http://schemas.openxmlformats.org/officeDocument/2006/relationships" ref="AF764" display="https://jira.its-sib.ru/issues/?jql=issue%20in%20(DOCCORP-23119)" r:id="rId1005"/>
    <hyperlink xmlns:r="http://schemas.openxmlformats.org/officeDocument/2006/relationships" ref="AG764" display="https://jira.its-sib.ru/issues/?jql=issue%20in%20(DOCCORP-23119)" r:id="rId1006"/>
    <hyperlink xmlns:r="http://schemas.openxmlformats.org/officeDocument/2006/relationships" ref="AH764" display="https://jira.its-sib.ru/issues/?jql=issue%20in%20(DOCCORP-23119)" r:id="rId1007"/>
    <hyperlink xmlns:r="http://schemas.openxmlformats.org/officeDocument/2006/relationships" ref="AI764" display="https://jira.its-sib.ru/issues/?jql=issue%20in%20(DOCCORP-23119)" r:id="rId1008"/>
    <hyperlink xmlns:r="http://schemas.openxmlformats.org/officeDocument/2006/relationships" ref="AJ764" display="https://jira.its-sib.ru/issues/?jql=issue%20in%20(DOCCORP-23119)" r:id="rId100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pane ySplit="6" topLeftCell="A7" activePane="bottomLeft" state="frozen"/>
      <selection pane="bottomLeft" activeCell="I8" sqref="I8"/>
    </sheetView>
  </sheetViews>
  <sheetFormatPr baseColWidth="8" defaultRowHeight="15" outlineLevelCol="0"/>
  <cols>
    <col width="4.5703125" customWidth="1" style="55" min="1" max="1"/>
    <col width="32.5703125" customWidth="1" style="55" min="2" max="3"/>
    <col width="22.140625" customWidth="1" style="55" min="4" max="5"/>
    <col width="5" customWidth="1" style="55" min="6" max="7"/>
    <col width="3.7109375" customWidth="1" style="55" min="8" max="38"/>
    <col width="5" customWidth="1" style="55" min="39" max="48"/>
  </cols>
  <sheetData>
    <row r="1" spans="1:49" ht="20.25" customHeight="1" s="55">
      <c r="H1" s="43" t="s">
        <v>0</v>
      </c>
      <c r="I1" s="69" t="s">
        <v>1</v>
      </c>
      <c r="AG1" s="74" t="s">
        <v>2</v>
      </c>
    </row>
    <row r="2" spans="1:49" ht="20.25" customHeight="1" s="55">
      <c r="H2" s="43" t="s">
        <v>3</v>
      </c>
      <c r="I2" s="69" t="s">
        <v>4</v>
      </c>
    </row>
    <row r="3" spans="1:49" ht="23.25" customHeight="1" s="55">
      <c r="B3" s="3" t="s">
        <v>5</v>
      </c>
      <c r="D3" s="4" t="s">
        <v>298</v>
      </c>
      <c r="H3" s="43" t="s">
        <v>7</v>
      </c>
      <c r="I3" s="69" t="s">
        <v>8</v>
      </c>
    </row>
    <row r="4" spans="1:49" ht="20.25" customHeight="1" s="55">
      <c r="H4" s="44" t="s">
        <v>9</v>
      </c>
      <c r="I4" s="94" t="s">
        <v>10</v>
      </c>
    </row>
    <row r="6" spans="1:49" ht="236.25" customHeight="1" s="55">
      <c r="A6" s="45" t="s">
        <v>11</v>
      </c>
      <c r="B6" s="45" t="s">
        <v>12</v>
      </c>
      <c r="C6" s="45" t="s">
        <v>13</v>
      </c>
      <c r="D6" s="45" t="s">
        <v>14</v>
      </c>
      <c r="E6" s="45" t="s">
        <v>15</v>
      </c>
      <c r="F6" s="46" t="s">
        <v>16</v>
      </c>
      <c r="G6" s="46" t="s">
        <v>17</v>
      </c>
      <c r="H6" s="48" t="n">
        <v>1</v>
      </c>
      <c r="I6" s="48" t="n">
        <v>2</v>
      </c>
      <c r="J6" s="48" t="n">
        <v>3</v>
      </c>
      <c r="K6" s="48" t="n">
        <v>4</v>
      </c>
      <c r="L6" s="48" t="n">
        <v>5</v>
      </c>
      <c r="M6" s="47" t="n">
        <v>6</v>
      </c>
      <c r="N6" s="47" t="n">
        <v>7</v>
      </c>
      <c r="O6" s="48" t="n">
        <v>8</v>
      </c>
      <c r="P6" s="48" t="n">
        <v>9</v>
      </c>
      <c r="Q6" s="48" t="n">
        <v>10</v>
      </c>
      <c r="R6" s="48" t="n">
        <v>11</v>
      </c>
      <c r="S6" s="48" t="n">
        <v>12</v>
      </c>
      <c r="T6" s="47" t="n">
        <v>13</v>
      </c>
      <c r="U6" s="47" t="n">
        <v>14</v>
      </c>
      <c r="V6" s="48" t="n">
        <v>15</v>
      </c>
      <c r="W6" s="48" t="n">
        <v>16</v>
      </c>
      <c r="X6" s="48" t="n">
        <v>17</v>
      </c>
      <c r="Y6" s="48" t="n">
        <v>18</v>
      </c>
      <c r="Z6" s="48" t="n">
        <v>19</v>
      </c>
      <c r="AA6" s="47" t="n">
        <v>20</v>
      </c>
      <c r="AB6" s="47" t="n">
        <v>21</v>
      </c>
      <c r="AC6" s="48" t="n">
        <v>22</v>
      </c>
      <c r="AD6" s="48" t="n">
        <v>23</v>
      </c>
      <c r="AE6" s="48" t="n">
        <v>24</v>
      </c>
      <c r="AF6" s="48" t="n">
        <v>25</v>
      </c>
      <c r="AG6" s="48" t="n">
        <v>26</v>
      </c>
      <c r="AH6" s="48" t="n">
        <v>27</v>
      </c>
      <c r="AI6" s="47" t="n">
        <v>28</v>
      </c>
      <c r="AJ6" s="47" t="n">
        <v>29</v>
      </c>
      <c r="AK6" s="47" t="n">
        <v>30</v>
      </c>
      <c r="AL6" s="48" t="n"/>
      <c r="AM6" s="49" t="s">
        <v>18</v>
      </c>
      <c r="AN6" s="49" t="s">
        <v>19</v>
      </c>
      <c r="AO6" s="49" t="s">
        <v>20</v>
      </c>
      <c r="AP6" s="49" t="s">
        <v>21</v>
      </c>
      <c r="AQ6" s="49" t="s">
        <v>22</v>
      </c>
      <c r="AR6" s="49" t="s">
        <v>23</v>
      </c>
      <c r="AS6" s="50" t="s">
        <v>17</v>
      </c>
      <c r="AT6" s="50" t="s">
        <v>24</v>
      </c>
      <c r="AU6" s="50" t="s">
        <v>25</v>
      </c>
      <c r="AV6" s="50" t="s">
        <v>26</v>
      </c>
      <c r="AW6" s="50" t="s">
        <v>27</v>
      </c>
    </row>
    <row r="7" spans="1:49">
      <c r="A7" s="51" t="n">
        <v>1</v>
      </c>
      <c r="B7" s="51" t="s">
        <v>28</v>
      </c>
      <c r="C7" s="51" t="s">
        <v>29</v>
      </c>
      <c r="D7" s="51" t="s">
        <v>30</v>
      </c>
      <c r="E7" s="51" t="s">
        <v>31</v>
      </c>
      <c r="F7" s="51" t="s">
        <v>32</v>
      </c>
      <c r="G7" s="51" t="n"/>
      <c r="H7" s="51" t="n">
        <v>8</v>
      </c>
      <c r="I7" s="51" t="n">
        <v>8</v>
      </c>
      <c r="J7" s="51" t="n">
        <v>8</v>
      </c>
      <c r="K7" s="51" t="n">
        <v>8</v>
      </c>
      <c r="L7" s="51" t="n">
        <v>8</v>
      </c>
      <c r="M7" s="51" t="s">
        <v>7</v>
      </c>
      <c r="N7" s="51" t="s">
        <v>7</v>
      </c>
      <c r="O7" s="51" t="n">
        <v>8</v>
      </c>
      <c r="P7" s="51" t="n">
        <v>8</v>
      </c>
      <c r="Q7" s="51" t="n">
        <v>8</v>
      </c>
      <c r="R7" s="51" t="n">
        <v>8</v>
      </c>
      <c r="S7" s="51" t="n">
        <v>8</v>
      </c>
      <c r="T7" s="51" t="s">
        <v>7</v>
      </c>
      <c r="U7" s="51" t="s">
        <v>7</v>
      </c>
      <c r="V7" s="51" t="n">
        <v>8</v>
      </c>
      <c r="W7" s="51" t="n">
        <v>8</v>
      </c>
      <c r="X7" s="51" t="n">
        <v>8</v>
      </c>
      <c r="Y7" s="51" t="n">
        <v>8</v>
      </c>
      <c r="Z7" s="51" t="n">
        <v>8</v>
      </c>
      <c r="AA7" s="51" t="s">
        <v>7</v>
      </c>
      <c r="AB7" s="51" t="s">
        <v>7</v>
      </c>
      <c r="AC7" s="51" t="n">
        <v>8</v>
      </c>
      <c r="AD7" s="51" t="n">
        <v>8</v>
      </c>
      <c r="AE7" s="51" t="n">
        <v>8</v>
      </c>
      <c r="AF7" s="51" t="n">
        <v>8</v>
      </c>
      <c r="AG7" s="51" t="n">
        <v>8</v>
      </c>
      <c r="AH7" s="51" t="n">
        <v>8</v>
      </c>
      <c r="AI7" s="51" t="s">
        <v>7</v>
      </c>
      <c r="AJ7" s="51" t="s">
        <v>7</v>
      </c>
      <c r="AK7" s="51" t="s">
        <v>7</v>
      </c>
      <c r="AL7" s="51" t="n"/>
      <c r="AM7" s="52">
        <f>COUNT(H7:AL7)</f>
        <v/>
      </c>
      <c r="AN7" s="51" t="n"/>
      <c r="AO7" s="52">
        <f>COUNTIF(H7:AL7,"О")</f>
        <v/>
      </c>
      <c r="AP7" s="52">
        <f>COUNTIF(H7:AL7,"От")</f>
        <v/>
      </c>
      <c r="AQ7" s="52">
        <f>COUNTIF(H7:AL7,"Б")</f>
        <v/>
      </c>
      <c r="AR7" s="52">
        <f>COUNTIF(H7:AL7,"Н")</f>
        <v/>
      </c>
      <c r="AS7" s="51" t="n"/>
      <c r="AT7" s="52">
        <f>SUM(H7:AL7)</f>
        <v/>
      </c>
      <c r="AU7" s="51" t="n"/>
      <c r="AV7" s="52">
        <f>SUM(M7,N7,T7,U7,AA7,AB7,AJ7,AK7,AI7)</f>
        <v/>
      </c>
      <c r="AW7" s="51" t="n"/>
    </row>
    <row r="8" spans="1:49">
      <c r="A8" s="53" t="n">
        <v>2</v>
      </c>
      <c r="B8" s="53" t="s">
        <v>28</v>
      </c>
      <c r="C8" s="53" t="s">
        <v>29</v>
      </c>
      <c r="D8" s="53" t="s">
        <v>30</v>
      </c>
      <c r="E8" s="53" t="s">
        <v>33</v>
      </c>
      <c r="F8" s="53" t="n"/>
      <c r="G8" s="53" t="n"/>
      <c r="H8" s="53" t="n">
        <v>8</v>
      </c>
      <c r="I8" s="53" t="n">
        <v>8</v>
      </c>
      <c r="J8" s="53" t="n">
        <v>8</v>
      </c>
      <c r="K8" s="53" t="n">
        <v>8</v>
      </c>
      <c r="L8" s="53" t="n">
        <v>8</v>
      </c>
      <c r="M8" s="53" t="n">
        <v>0</v>
      </c>
      <c r="N8" s="53" t="n">
        <v>0</v>
      </c>
      <c r="O8" s="53" t="n">
        <v>8</v>
      </c>
      <c r="P8" s="53" t="n">
        <v>8</v>
      </c>
      <c r="Q8" s="53" t="n">
        <v>8</v>
      </c>
      <c r="R8" s="53" t="n">
        <v>8</v>
      </c>
      <c r="S8" s="53" t="n">
        <v>8</v>
      </c>
      <c r="T8" s="53" t="n">
        <v>0</v>
      </c>
      <c r="U8" s="53" t="n">
        <v>0</v>
      </c>
      <c r="V8" s="53" t="n">
        <v>8</v>
      </c>
      <c r="W8" s="53" t="n">
        <v>8</v>
      </c>
      <c r="X8" s="53" t="n">
        <v>8</v>
      </c>
      <c r="Y8" s="53" t="n">
        <v>8</v>
      </c>
      <c r="Z8" s="53" t="n">
        <v>8</v>
      </c>
      <c r="AA8" s="53" t="n">
        <v>0</v>
      </c>
      <c r="AB8" s="53" t="n">
        <v>0</v>
      </c>
      <c r="AC8" s="53" t="n">
        <v>8</v>
      </c>
      <c r="AD8" s="53" t="n">
        <v>8</v>
      </c>
      <c r="AE8" s="53" t="n">
        <v>8</v>
      </c>
      <c r="AF8" s="53" t="n">
        <v>8</v>
      </c>
      <c r="AG8" s="53" t="n">
        <v>8</v>
      </c>
      <c r="AH8" s="53" t="n">
        <v>8</v>
      </c>
      <c r="AI8" s="53" t="n">
        <v>0</v>
      </c>
      <c r="AJ8" s="53" t="n">
        <v>0</v>
      </c>
      <c r="AK8" s="53" t="n">
        <v>0</v>
      </c>
      <c r="AL8" s="53" t="n"/>
      <c r="AM8" s="53">
        <f>COUNT(IF(SUM(H7)&gt;0,1,"FALSE"),IF(SUM(I7)&gt;0,1,"FALSE"),IF(SUM(J7)&gt;0,1,"FALSE"),IF(SUM(K7)&gt;0,1,"FALSE"),IF(SUM(L7)&gt;0,1,"FALSE"),IF(SUM(M7)&gt;0,1,"FALSE"),IF(SUM(N7)&gt;0,1,"FALSE"),IF(SUM(O7)&gt;0,1,"FALSE"),IF(SUM(P7)&gt;0,1,"FALSE"),IF(SUM(Q7)&gt;0,1,"FALSE"),IF(SUM(R7)&gt;0,1,"FALSE"),IF(SUM(S7)&gt;0,1,"FALSE"),IF(SUM(T7)&gt;0,1,"FALSE"),IF(SUM(U7)&gt;0,1,"FALSE"),IF(SUM(V7)&gt;0,1,"FALSE"),IF(SUM(W7)&gt;0,1,"FALSE"),IF(SUM(X7)&gt;0,1,"FALSE"),IF(SUM(Y7)&gt;0,1,"FALSE"),IF(SUM(Z7)&gt;0,1,"FALSE"),IF(SUM(AA7)&gt;0,1,"FALSE"),IF(SUM(AB7)&gt;0,1,"FALSE"),IF(SUM(AC7)&gt;0,1,"FALSE"),IF(SUM(AD7)&gt;0,1,"FALSE"),IF(SUM(AE7)&gt;0,1,"FALSE"),IF(SUM(AF7)&gt;0,1,"FALSE"),IF(SUM(AG7)&gt;0,1,"FALSE"),IF(SUM(AJ7)&gt;0,1,"FALSE"),IF(SUM(AK7)&gt;0,1,"FALSE"),IF(SUM(AI7)&gt;0,1,"FALSE"),IF(SUM(AH7)&gt;0,1,"FALSE"))</f>
        <v/>
      </c>
      <c r="AN8" s="53" t="n"/>
      <c r="AO8" s="53">
        <f>MAX(AO7:AO7)</f>
        <v/>
      </c>
      <c r="AP8" s="53">
        <f>MAX(AP7:AP7)</f>
        <v/>
      </c>
      <c r="AQ8" s="53">
        <f>MAX(AQ7:AQ7)</f>
        <v/>
      </c>
      <c r="AR8" s="53">
        <f>MAX(AR7:AR7)</f>
        <v/>
      </c>
      <c r="AS8" s="53">
        <f>SUM(AS7:AS7)</f>
        <v/>
      </c>
      <c r="AT8" s="53">
        <f>SUM(AT7:AT7)</f>
        <v/>
      </c>
      <c r="AU8" s="53">
        <f>SUM(AU7:AU7)</f>
        <v/>
      </c>
      <c r="AV8" s="53">
        <f>SUM(AV7:AV7)</f>
        <v/>
      </c>
      <c r="AW8" s="53">
        <f>SUM(AW7:AW7)</f>
        <v/>
      </c>
    </row>
    <row r="9" spans="1:49">
      <c r="A9" s="51" t="n">
        <v>3</v>
      </c>
      <c r="B9" s="51" t="s">
        <v>34</v>
      </c>
      <c r="C9" s="51" t="s">
        <v>29</v>
      </c>
      <c r="D9" s="51" t="s">
        <v>30</v>
      </c>
      <c r="E9" s="51" t="s">
        <v>31</v>
      </c>
      <c r="F9" s="51" t="s">
        <v>32</v>
      </c>
      <c r="G9" s="51" t="n"/>
      <c r="H9" s="51" t="n">
        <v>8</v>
      </c>
      <c r="I9" s="51" t="n">
        <v>8</v>
      </c>
      <c r="J9" s="51" t="n">
        <v>8</v>
      </c>
      <c r="K9" s="51" t="n">
        <v>8</v>
      </c>
      <c r="L9" s="51" t="n">
        <v>8</v>
      </c>
      <c r="M9" s="51" t="s">
        <v>7</v>
      </c>
      <c r="N9" s="51" t="s">
        <v>7</v>
      </c>
      <c r="O9" s="51" t="n">
        <v>8</v>
      </c>
      <c r="P9" s="51" t="n">
        <v>8</v>
      </c>
      <c r="Q9" s="51" t="n">
        <v>8</v>
      </c>
      <c r="R9" s="51" t="n">
        <v>8</v>
      </c>
      <c r="S9" s="51" t="n">
        <v>8</v>
      </c>
      <c r="T9" s="51" t="s">
        <v>7</v>
      </c>
      <c r="U9" s="51" t="s">
        <v>7</v>
      </c>
      <c r="V9" s="51" t="n">
        <v>8</v>
      </c>
      <c r="W9" s="51" t="n">
        <v>8</v>
      </c>
      <c r="X9" s="51" t="n">
        <v>8</v>
      </c>
      <c r="Y9" s="51" t="n">
        <v>8</v>
      </c>
      <c r="Z9" s="51" t="n">
        <v>8</v>
      </c>
      <c r="AA9" s="51" t="s">
        <v>7</v>
      </c>
      <c r="AB9" s="51" t="s">
        <v>7</v>
      </c>
      <c r="AC9" s="51" t="n">
        <v>8</v>
      </c>
      <c r="AD9" s="51" t="n">
        <v>8</v>
      </c>
      <c r="AE9" s="51" t="n">
        <v>8</v>
      </c>
      <c r="AF9" s="51" t="n">
        <v>8</v>
      </c>
      <c r="AG9" s="51" t="n">
        <v>8</v>
      </c>
      <c r="AH9" s="51" t="n">
        <v>8</v>
      </c>
      <c r="AI9" s="51" t="s">
        <v>7</v>
      </c>
      <c r="AJ9" s="51" t="s">
        <v>7</v>
      </c>
      <c r="AK9" s="51" t="s">
        <v>7</v>
      </c>
      <c r="AL9" s="51" t="n"/>
      <c r="AM9" s="52">
        <f>COUNT(H9:AL9)</f>
        <v/>
      </c>
      <c r="AN9" s="51" t="n"/>
      <c r="AO9" s="52">
        <f>COUNTIF(H9:AL9,"О")</f>
        <v/>
      </c>
      <c r="AP9" s="52">
        <f>COUNTIF(H9:AL9,"От")</f>
        <v/>
      </c>
      <c r="AQ9" s="52">
        <f>COUNTIF(H9:AL9,"Б")</f>
        <v/>
      </c>
      <c r="AR9" s="52">
        <f>COUNTIF(H9:AL9,"Н")</f>
        <v/>
      </c>
      <c r="AS9" s="51" t="n"/>
      <c r="AT9" s="52">
        <f>SUM(H9:AL9)</f>
        <v/>
      </c>
      <c r="AU9" s="51" t="n"/>
      <c r="AV9" s="52">
        <f>SUM(M9,N9,T9,U9,AA9,AB9,AJ9,AK9,AI9)</f>
        <v/>
      </c>
      <c r="AW9" s="51" t="n"/>
    </row>
    <row r="10" spans="1:49">
      <c r="A10" s="53" t="n">
        <v>4</v>
      </c>
      <c r="B10" s="53" t="s">
        <v>34</v>
      </c>
      <c r="C10" s="53" t="s">
        <v>29</v>
      </c>
      <c r="D10" s="53" t="s">
        <v>30</v>
      </c>
      <c r="E10" s="53" t="s">
        <v>33</v>
      </c>
      <c r="F10" s="53" t="n"/>
      <c r="G10" s="53" t="n"/>
      <c r="H10" s="53" t="n">
        <v>8</v>
      </c>
      <c r="I10" s="53" t="n">
        <v>8</v>
      </c>
      <c r="J10" s="53" t="n">
        <v>8</v>
      </c>
      <c r="K10" s="53" t="n">
        <v>8</v>
      </c>
      <c r="L10" s="53" t="n">
        <v>8</v>
      </c>
      <c r="M10" s="53" t="n">
        <v>0</v>
      </c>
      <c r="N10" s="53" t="n">
        <v>0</v>
      </c>
      <c r="O10" s="53" t="n">
        <v>8</v>
      </c>
      <c r="P10" s="53" t="n">
        <v>8</v>
      </c>
      <c r="Q10" s="53" t="n">
        <v>8</v>
      </c>
      <c r="R10" s="53" t="n">
        <v>8</v>
      </c>
      <c r="S10" s="53" t="n">
        <v>8</v>
      </c>
      <c r="T10" s="53" t="n">
        <v>0</v>
      </c>
      <c r="U10" s="53" t="n">
        <v>0</v>
      </c>
      <c r="V10" s="53" t="n">
        <v>8</v>
      </c>
      <c r="W10" s="53" t="n">
        <v>8</v>
      </c>
      <c r="X10" s="53" t="n">
        <v>8</v>
      </c>
      <c r="Y10" s="53" t="n">
        <v>8</v>
      </c>
      <c r="Z10" s="53" t="n">
        <v>8</v>
      </c>
      <c r="AA10" s="53" t="n">
        <v>0</v>
      </c>
      <c r="AB10" s="53" t="n">
        <v>0</v>
      </c>
      <c r="AC10" s="53" t="n">
        <v>8</v>
      </c>
      <c r="AD10" s="53" t="n">
        <v>8</v>
      </c>
      <c r="AE10" s="53" t="n">
        <v>8</v>
      </c>
      <c r="AF10" s="53" t="n">
        <v>8</v>
      </c>
      <c r="AG10" s="53" t="n">
        <v>8</v>
      </c>
      <c r="AH10" s="53" t="n">
        <v>8</v>
      </c>
      <c r="AI10" s="53" t="n">
        <v>0</v>
      </c>
      <c r="AJ10" s="53" t="n">
        <v>0</v>
      </c>
      <c r="AK10" s="53" t="n">
        <v>0</v>
      </c>
      <c r="AL10" s="53" t="n"/>
      <c r="AM10" s="53">
        <f>COUNT(IF(SUM(H9)&gt;0,1,"FALSE"),IF(SUM(I9)&gt;0,1,"FALSE"),IF(SUM(J9)&gt;0,1,"FALSE"),IF(SUM(K9)&gt;0,1,"FALSE"),IF(SUM(L9)&gt;0,1,"FALSE"),IF(SUM(M9)&gt;0,1,"FALSE"),IF(SUM(N9)&gt;0,1,"FALSE"),IF(SUM(O9)&gt;0,1,"FALSE"),IF(SUM(P9)&gt;0,1,"FALSE"),IF(SUM(Q9)&gt;0,1,"FALSE"),IF(SUM(R9)&gt;0,1,"FALSE"),IF(SUM(S9)&gt;0,1,"FALSE"),IF(SUM(T9)&gt;0,1,"FALSE"),IF(SUM(U9)&gt;0,1,"FALSE"),IF(SUM(V9)&gt;0,1,"FALSE"),IF(SUM(W9)&gt;0,1,"FALSE"),IF(SUM(X9)&gt;0,1,"FALSE"),IF(SUM(Y9)&gt;0,1,"FALSE"),IF(SUM(Z9)&gt;0,1,"FALSE"),IF(SUM(AA9)&gt;0,1,"FALSE"),IF(SUM(AB9)&gt;0,1,"FALSE"),IF(SUM(AC9)&gt;0,1,"FALSE"),IF(SUM(AD9)&gt;0,1,"FALSE"),IF(SUM(AE9)&gt;0,1,"FALSE"),IF(SUM(AF9)&gt;0,1,"FALSE"),IF(SUM(AG9)&gt;0,1,"FALSE"),IF(SUM(AJ9)&gt;0,1,"FALSE"),IF(SUM(AK9)&gt;0,1,"FALSE"),IF(SUM(AI9)&gt;0,1,"FALSE"),IF(SUM(AH9)&gt;0,1,"FALSE"))</f>
        <v/>
      </c>
      <c r="AN10" s="53" t="n"/>
      <c r="AO10" s="53">
        <f>MAX(AO9:AO9)</f>
        <v/>
      </c>
      <c r="AP10" s="53">
        <f>MAX(AP9:AP9)</f>
        <v/>
      </c>
      <c r="AQ10" s="53">
        <f>MAX(AQ9:AQ9)</f>
        <v/>
      </c>
      <c r="AR10" s="53">
        <f>MAX(AR9:AR9)</f>
        <v/>
      </c>
      <c r="AS10" s="53">
        <f>SUM(AS9:AS9)</f>
        <v/>
      </c>
      <c r="AT10" s="53">
        <f>SUM(AT9:AT9)</f>
        <v/>
      </c>
      <c r="AU10" s="53">
        <f>SUM(AU9:AU9)</f>
        <v/>
      </c>
      <c r="AV10" s="53">
        <f>SUM(AV9:AV9)</f>
        <v/>
      </c>
      <c r="AW10" s="53">
        <f>SUM(AW9:AW9)</f>
        <v/>
      </c>
    </row>
    <row r="11" spans="1:49">
      <c r="A11" s="51" t="n">
        <v>5</v>
      </c>
      <c r="B11" s="51" t="s">
        <v>35</v>
      </c>
      <c r="C11" s="51" t="s">
        <v>29</v>
      </c>
      <c r="D11" s="51" t="s">
        <v>30</v>
      </c>
      <c r="E11" s="51" t="s">
        <v>31</v>
      </c>
      <c r="F11" s="51" t="s">
        <v>32</v>
      </c>
      <c r="G11" s="51" t="n"/>
      <c r="H11" s="51" t="n">
        <v>8</v>
      </c>
      <c r="I11" s="51" t="n">
        <v>8</v>
      </c>
      <c r="J11" s="51" t="n">
        <v>8</v>
      </c>
      <c r="K11" s="51" t="n">
        <v>8</v>
      </c>
      <c r="L11" s="51" t="n">
        <v>8</v>
      </c>
      <c r="M11" s="51" t="s">
        <v>7</v>
      </c>
      <c r="N11" s="51" t="s">
        <v>7</v>
      </c>
      <c r="O11" s="51" t="n">
        <v>8</v>
      </c>
      <c r="P11" s="51" t="n">
        <v>8</v>
      </c>
      <c r="Q11" s="51" t="n">
        <v>8</v>
      </c>
      <c r="R11" s="51" t="n">
        <v>8</v>
      </c>
      <c r="S11" s="51" t="n">
        <v>8</v>
      </c>
      <c r="T11" s="51" t="s">
        <v>7</v>
      </c>
      <c r="U11" s="51" t="s">
        <v>7</v>
      </c>
      <c r="V11" s="51" t="n">
        <v>8</v>
      </c>
      <c r="W11" s="51" t="n">
        <v>8</v>
      </c>
      <c r="X11" s="51" t="n">
        <v>8</v>
      </c>
      <c r="Y11" s="51" t="n">
        <v>8</v>
      </c>
      <c r="Z11" s="51" t="n">
        <v>8</v>
      </c>
      <c r="AA11" s="51" t="s">
        <v>7</v>
      </c>
      <c r="AB11" s="51" t="s">
        <v>7</v>
      </c>
      <c r="AC11" s="51" t="n">
        <v>8</v>
      </c>
      <c r="AD11" s="51" t="n">
        <v>8</v>
      </c>
      <c r="AE11" s="51" t="n">
        <v>8</v>
      </c>
      <c r="AF11" s="51" t="n">
        <v>8</v>
      </c>
      <c r="AG11" s="51" t="n">
        <v>8</v>
      </c>
      <c r="AH11" s="51" t="n">
        <v>8</v>
      </c>
      <c r="AI11" s="51" t="s">
        <v>7</v>
      </c>
      <c r="AJ11" s="51" t="s">
        <v>7</v>
      </c>
      <c r="AK11" s="51" t="s">
        <v>7</v>
      </c>
      <c r="AL11" s="51" t="n"/>
      <c r="AM11" s="52">
        <f>COUNT(H11:AL11)</f>
        <v/>
      </c>
      <c r="AN11" s="51" t="n"/>
      <c r="AO11" s="52">
        <f>COUNTIF(H11:AL11,"О")</f>
        <v/>
      </c>
      <c r="AP11" s="52">
        <f>COUNTIF(H11:AL11,"От")</f>
        <v/>
      </c>
      <c r="AQ11" s="52">
        <f>COUNTIF(H11:AL11,"Б")</f>
        <v/>
      </c>
      <c r="AR11" s="52">
        <f>COUNTIF(H11:AL11,"Н")</f>
        <v/>
      </c>
      <c r="AS11" s="51" t="n"/>
      <c r="AT11" s="52">
        <f>SUM(H11:AL11)</f>
        <v/>
      </c>
      <c r="AU11" s="51" t="n"/>
      <c r="AV11" s="52">
        <f>SUM(M11,N11,T11,U11,AA11,AB11,AJ11,AK11,AI11)</f>
        <v/>
      </c>
      <c r="AW11" s="51" t="n"/>
    </row>
    <row r="12" spans="1:49">
      <c r="A12" s="53" t="n">
        <v>6</v>
      </c>
      <c r="B12" s="53" t="s">
        <v>35</v>
      </c>
      <c r="C12" s="53" t="s">
        <v>29</v>
      </c>
      <c r="D12" s="53" t="s">
        <v>30</v>
      </c>
      <c r="E12" s="53" t="s">
        <v>33</v>
      </c>
      <c r="F12" s="53" t="n"/>
      <c r="G12" s="53" t="n"/>
      <c r="H12" s="53" t="n">
        <v>8</v>
      </c>
      <c r="I12" s="53" t="n">
        <v>8</v>
      </c>
      <c r="J12" s="53" t="n">
        <v>8</v>
      </c>
      <c r="K12" s="53" t="n">
        <v>8</v>
      </c>
      <c r="L12" s="53" t="n">
        <v>8</v>
      </c>
      <c r="M12" s="53" t="n">
        <v>0</v>
      </c>
      <c r="N12" s="53" t="n">
        <v>0</v>
      </c>
      <c r="O12" s="53" t="n">
        <v>8</v>
      </c>
      <c r="P12" s="53" t="n">
        <v>8</v>
      </c>
      <c r="Q12" s="53" t="n">
        <v>8</v>
      </c>
      <c r="R12" s="53" t="n">
        <v>8</v>
      </c>
      <c r="S12" s="53" t="n">
        <v>8</v>
      </c>
      <c r="T12" s="53" t="n">
        <v>0</v>
      </c>
      <c r="U12" s="53" t="n">
        <v>0</v>
      </c>
      <c r="V12" s="53" t="n">
        <v>8</v>
      </c>
      <c r="W12" s="53" t="n">
        <v>8</v>
      </c>
      <c r="X12" s="53" t="n">
        <v>8</v>
      </c>
      <c r="Y12" s="53" t="n">
        <v>8</v>
      </c>
      <c r="Z12" s="53" t="n">
        <v>8</v>
      </c>
      <c r="AA12" s="53" t="n">
        <v>0</v>
      </c>
      <c r="AB12" s="53" t="n">
        <v>0</v>
      </c>
      <c r="AC12" s="53" t="n">
        <v>8</v>
      </c>
      <c r="AD12" s="53" t="n">
        <v>8</v>
      </c>
      <c r="AE12" s="53" t="n">
        <v>8</v>
      </c>
      <c r="AF12" s="53" t="n">
        <v>8</v>
      </c>
      <c r="AG12" s="53" t="n">
        <v>8</v>
      </c>
      <c r="AH12" s="53" t="n">
        <v>8</v>
      </c>
      <c r="AI12" s="53" t="n">
        <v>0</v>
      </c>
      <c r="AJ12" s="53" t="n">
        <v>0</v>
      </c>
      <c r="AK12" s="53" t="n">
        <v>0</v>
      </c>
      <c r="AL12" s="53" t="n"/>
      <c r="AM12" s="53">
        <f>COUNT(IF(SUM(H11)&gt;0,1,"FALSE"),IF(SUM(I11)&gt;0,1,"FALSE"),IF(SUM(J11)&gt;0,1,"FALSE"),IF(SUM(K11)&gt;0,1,"FALSE"),IF(SUM(L11)&gt;0,1,"FALSE"),IF(SUM(M11)&gt;0,1,"FALSE"),IF(SUM(N11)&gt;0,1,"FALSE"),IF(SUM(O11)&gt;0,1,"FALSE"),IF(SUM(P11)&gt;0,1,"FALSE"),IF(SUM(Q11)&gt;0,1,"FALSE"),IF(SUM(R11)&gt;0,1,"FALSE"),IF(SUM(S11)&gt;0,1,"FALSE"),IF(SUM(T11)&gt;0,1,"FALSE"),IF(SUM(U11)&gt;0,1,"FALSE"),IF(SUM(V11)&gt;0,1,"FALSE"),IF(SUM(W11)&gt;0,1,"FALSE"),IF(SUM(X11)&gt;0,1,"FALSE"),IF(SUM(Y11)&gt;0,1,"FALSE"),IF(SUM(Z11)&gt;0,1,"FALSE"),IF(SUM(AA11)&gt;0,1,"FALSE"),IF(SUM(AB11)&gt;0,1,"FALSE"),IF(SUM(AC11)&gt;0,1,"FALSE"),IF(SUM(AD11)&gt;0,1,"FALSE"),IF(SUM(AE11)&gt;0,1,"FALSE"),IF(SUM(AF11)&gt;0,1,"FALSE"),IF(SUM(AG11)&gt;0,1,"FALSE"),IF(SUM(AJ11)&gt;0,1,"FALSE"),IF(SUM(AK11)&gt;0,1,"FALSE"),IF(SUM(AI11)&gt;0,1,"FALSE"),IF(SUM(AH11)&gt;0,1,"FALSE"))</f>
        <v/>
      </c>
      <c r="AN12" s="53" t="n"/>
      <c r="AO12" s="53">
        <f>MAX(AO11:AO11)</f>
        <v/>
      </c>
      <c r="AP12" s="53">
        <f>MAX(AP11:AP11)</f>
        <v/>
      </c>
      <c r="AQ12" s="53">
        <f>MAX(AQ11:AQ11)</f>
        <v/>
      </c>
      <c r="AR12" s="53">
        <f>MAX(AR11:AR11)</f>
        <v/>
      </c>
      <c r="AS12" s="53">
        <f>SUM(AS11:AS11)</f>
        <v/>
      </c>
      <c r="AT12" s="53">
        <f>SUM(AT11:AT11)</f>
        <v/>
      </c>
      <c r="AU12" s="53">
        <f>SUM(AU11:AU11)</f>
        <v/>
      </c>
      <c r="AV12" s="53">
        <f>SUM(AV11:AV11)</f>
        <v/>
      </c>
      <c r="AW12" s="53">
        <f>SUM(AW11:AW11)</f>
        <v/>
      </c>
    </row>
    <row r="13" spans="1:49" ht="15.75" customHeight="1" s="55">
      <c r="A13" s="51" t="n">
        <v>7</v>
      </c>
      <c r="B13" s="51" t="s">
        <v>36</v>
      </c>
      <c r="C13" s="51" t="s">
        <v>29</v>
      </c>
      <c r="D13" s="51" t="s">
        <v>37</v>
      </c>
      <c r="E13" s="51" t="s">
        <v>31</v>
      </c>
      <c r="F13" s="51" t="s">
        <v>32</v>
      </c>
      <c r="G13" s="51" t="n"/>
      <c r="H13" s="54" t="s">
        <v>0</v>
      </c>
      <c r="I13" s="54" t="s">
        <v>0</v>
      </c>
      <c r="J13" s="54" t="s">
        <v>0</v>
      </c>
      <c r="K13" s="54" t="s">
        <v>0</v>
      </c>
      <c r="L13" s="54" t="s">
        <v>0</v>
      </c>
      <c r="M13" s="51" t="s">
        <v>7</v>
      </c>
      <c r="N13" s="51" t="s">
        <v>7</v>
      </c>
      <c r="O13" s="51" t="n">
        <v>8</v>
      </c>
      <c r="P13" s="51" t="n">
        <v>8</v>
      </c>
      <c r="Q13" s="51" t="n">
        <v>8</v>
      </c>
      <c r="R13" s="51" t="n">
        <v>8</v>
      </c>
      <c r="S13" s="51" t="n">
        <v>8</v>
      </c>
      <c r="T13" s="51" t="s">
        <v>7</v>
      </c>
      <c r="U13" s="51" t="s">
        <v>7</v>
      </c>
      <c r="V13" s="51" t="n">
        <v>8</v>
      </c>
      <c r="W13" s="51" t="n">
        <v>8</v>
      </c>
      <c r="X13" s="51" t="n">
        <v>8</v>
      </c>
      <c r="Y13" s="51" t="n">
        <v>8</v>
      </c>
      <c r="Z13" s="51" t="n">
        <v>8</v>
      </c>
      <c r="AA13" s="51" t="s">
        <v>7</v>
      </c>
      <c r="AB13" s="51" t="s">
        <v>7</v>
      </c>
      <c r="AC13" s="51" t="n">
        <v>8</v>
      </c>
      <c r="AD13" s="51" t="n">
        <v>8</v>
      </c>
      <c r="AE13" s="51" t="n">
        <v>8</v>
      </c>
      <c r="AF13" s="51" t="n">
        <v>8</v>
      </c>
      <c r="AG13" s="51" t="n">
        <v>8</v>
      </c>
      <c r="AH13" s="51" t="n">
        <v>8</v>
      </c>
      <c r="AI13" s="51" t="s">
        <v>7</v>
      </c>
      <c r="AJ13" s="51" t="s">
        <v>7</v>
      </c>
      <c r="AK13" s="51" t="s">
        <v>7</v>
      </c>
      <c r="AL13" s="51" t="n"/>
      <c r="AM13" s="52">
        <f>COUNT(H13:AL13)</f>
        <v/>
      </c>
      <c r="AN13" s="51" t="n"/>
      <c r="AO13" s="52">
        <f>COUNTIF(H13:AL13,"О")</f>
        <v/>
      </c>
      <c r="AP13" s="52">
        <f>COUNTIF(H13:AL13,"От")</f>
        <v/>
      </c>
      <c r="AQ13" s="52">
        <f>COUNTIF(H13:AL13,"Б")</f>
        <v/>
      </c>
      <c r="AR13" s="52">
        <f>COUNTIF(H13:AL13,"Н")</f>
        <v/>
      </c>
      <c r="AS13" s="51" t="n"/>
      <c r="AT13" s="52">
        <f>SUM(H13:AL13)</f>
        <v/>
      </c>
      <c r="AU13" s="51" t="n"/>
      <c r="AV13" s="52">
        <f>SUM(M13,N13,T13,U13,AA13,AB13,AJ13,AK13,AI13)</f>
        <v/>
      </c>
      <c r="AW13" s="51" t="n"/>
    </row>
    <row r="14" spans="1:49">
      <c r="A14" s="53" t="n">
        <v>8</v>
      </c>
      <c r="B14" s="53" t="s">
        <v>36</v>
      </c>
      <c r="C14" s="53" t="s">
        <v>29</v>
      </c>
      <c r="D14" s="53" t="s">
        <v>37</v>
      </c>
      <c r="E14" s="53" t="s">
        <v>33</v>
      </c>
      <c r="F14" s="53" t="n"/>
      <c r="G14" s="53" t="n"/>
      <c r="H14" s="53" t="n">
        <v>0</v>
      </c>
      <c r="I14" s="53" t="n">
        <v>0</v>
      </c>
      <c r="J14" s="53" t="n">
        <v>0</v>
      </c>
      <c r="K14" s="53" t="n">
        <v>0</v>
      </c>
      <c r="L14" s="53" t="n">
        <v>0</v>
      </c>
      <c r="M14" s="53" t="n">
        <v>0</v>
      </c>
      <c r="N14" s="53" t="n">
        <v>0</v>
      </c>
      <c r="O14" s="53" t="n">
        <v>8</v>
      </c>
      <c r="P14" s="53" t="n">
        <v>8</v>
      </c>
      <c r="Q14" s="53" t="n">
        <v>8</v>
      </c>
      <c r="R14" s="53" t="n">
        <v>8</v>
      </c>
      <c r="S14" s="53" t="n">
        <v>8</v>
      </c>
      <c r="T14" s="53" t="n">
        <v>0</v>
      </c>
      <c r="U14" s="53" t="n">
        <v>0</v>
      </c>
      <c r="V14" s="53" t="n">
        <v>8</v>
      </c>
      <c r="W14" s="53" t="n">
        <v>8</v>
      </c>
      <c r="X14" s="53" t="n">
        <v>8</v>
      </c>
      <c r="Y14" s="53" t="n">
        <v>8</v>
      </c>
      <c r="Z14" s="53" t="n">
        <v>8</v>
      </c>
      <c r="AA14" s="53" t="n">
        <v>0</v>
      </c>
      <c r="AB14" s="53" t="n">
        <v>0</v>
      </c>
      <c r="AC14" s="53" t="n">
        <v>8</v>
      </c>
      <c r="AD14" s="53" t="n">
        <v>8</v>
      </c>
      <c r="AE14" s="53" t="n">
        <v>8</v>
      </c>
      <c r="AF14" s="53" t="n">
        <v>8</v>
      </c>
      <c r="AG14" s="53" t="n">
        <v>8</v>
      </c>
      <c r="AH14" s="53" t="n">
        <v>8</v>
      </c>
      <c r="AI14" s="53" t="n">
        <v>0</v>
      </c>
      <c r="AJ14" s="53" t="n">
        <v>0</v>
      </c>
      <c r="AK14" s="53" t="n">
        <v>0</v>
      </c>
      <c r="AL14" s="53" t="n"/>
      <c r="AM14" s="53">
        <f>COUNT(IF(SUM(H13)&gt;0,1,"FALSE"),IF(SUM(I13)&gt;0,1,"FALSE"),IF(SUM(J13)&gt;0,1,"FALSE"),IF(SUM(K13)&gt;0,1,"FALSE"),IF(SUM(L13)&gt;0,1,"FALSE"),IF(SUM(M13)&gt;0,1,"FALSE"),IF(SUM(N13)&gt;0,1,"FALSE"),IF(SUM(O13)&gt;0,1,"FALSE"),IF(SUM(P13)&gt;0,1,"FALSE"),IF(SUM(Q13)&gt;0,1,"FALSE"),IF(SUM(R13)&gt;0,1,"FALSE"),IF(SUM(S13)&gt;0,1,"FALSE"),IF(SUM(T13)&gt;0,1,"FALSE"),IF(SUM(U13)&gt;0,1,"FALSE"),IF(SUM(V13)&gt;0,1,"FALSE"),IF(SUM(W13)&gt;0,1,"FALSE"),IF(SUM(X13)&gt;0,1,"FALSE"),IF(SUM(Y13)&gt;0,1,"FALSE"),IF(SUM(Z13)&gt;0,1,"FALSE"),IF(SUM(AA13)&gt;0,1,"FALSE"),IF(SUM(AB13)&gt;0,1,"FALSE"),IF(SUM(AC13)&gt;0,1,"FALSE"),IF(SUM(AD13)&gt;0,1,"FALSE"),IF(SUM(AE13)&gt;0,1,"FALSE"),IF(SUM(AF13)&gt;0,1,"FALSE"),IF(SUM(AG13)&gt;0,1,"FALSE"),IF(SUM(AJ13)&gt;0,1,"FALSE"),IF(SUM(AK13)&gt;0,1,"FALSE"),IF(SUM(AI13)&gt;0,1,"FALSE"),IF(SUM(AH13)&gt;0,1,"FALSE"))</f>
        <v/>
      </c>
      <c r="AN14" s="53" t="n"/>
      <c r="AO14" s="53">
        <f>MAX(AO13:AO13)</f>
        <v/>
      </c>
      <c r="AP14" s="53">
        <f>MAX(AP13:AP13)</f>
        <v/>
      </c>
      <c r="AQ14" s="53">
        <f>MAX(AQ13:AQ13)</f>
        <v/>
      </c>
      <c r="AR14" s="53">
        <f>MAX(AR13:AR13)</f>
        <v/>
      </c>
      <c r="AS14" s="53">
        <f>SUM(AS13:AS13)</f>
        <v/>
      </c>
      <c r="AT14" s="53">
        <f>SUM(AT13:AT13)</f>
        <v/>
      </c>
      <c r="AU14" s="53">
        <f>SUM(AU13:AU13)</f>
        <v/>
      </c>
      <c r="AV14" s="53">
        <f>SUM(AV13:AV13)</f>
        <v/>
      </c>
      <c r="AW14" s="53">
        <f>SUM(AW13:AW13)</f>
        <v/>
      </c>
    </row>
    <row r="15" spans="1:49">
      <c r="A15" s="51" t="n">
        <v>9</v>
      </c>
      <c r="B15" s="51" t="s">
        <v>38</v>
      </c>
      <c r="C15" s="51" t="s">
        <v>29</v>
      </c>
      <c r="D15" s="51" t="s">
        <v>39</v>
      </c>
      <c r="E15" s="51" t="s">
        <v>31</v>
      </c>
      <c r="F15" s="51" t="s">
        <v>32</v>
      </c>
      <c r="G15" s="51" t="n"/>
      <c r="H15" s="51" t="n">
        <v>8</v>
      </c>
      <c r="I15" s="51" t="n">
        <v>8</v>
      </c>
      <c r="J15" s="51" t="n">
        <v>8</v>
      </c>
      <c r="K15" s="51" t="n">
        <v>8</v>
      </c>
      <c r="L15" s="51" t="n">
        <v>8</v>
      </c>
      <c r="M15" s="51" t="s">
        <v>7</v>
      </c>
      <c r="N15" s="51" t="s">
        <v>7</v>
      </c>
      <c r="O15" s="51" t="n">
        <v>8</v>
      </c>
      <c r="P15" s="51" t="n">
        <v>8</v>
      </c>
      <c r="Q15" s="51" t="n">
        <v>8</v>
      </c>
      <c r="R15" s="51" t="n">
        <v>8</v>
      </c>
      <c r="S15" s="51" t="n">
        <v>8</v>
      </c>
      <c r="T15" s="51" t="s">
        <v>7</v>
      </c>
      <c r="U15" s="51" t="s">
        <v>7</v>
      </c>
      <c r="V15" s="51" t="n">
        <v>8</v>
      </c>
      <c r="W15" s="51" t="n">
        <v>8</v>
      </c>
      <c r="X15" s="51" t="n">
        <v>8</v>
      </c>
      <c r="Y15" s="51" t="n">
        <v>8</v>
      </c>
      <c r="Z15" s="51" t="n">
        <v>8</v>
      </c>
      <c r="AA15" s="51" t="s">
        <v>7</v>
      </c>
      <c r="AB15" s="51" t="s">
        <v>7</v>
      </c>
      <c r="AC15" s="51" t="n">
        <v>8</v>
      </c>
      <c r="AD15" s="51" t="n">
        <v>8</v>
      </c>
      <c r="AE15" s="51" t="n">
        <v>8</v>
      </c>
      <c r="AF15" s="51" t="n">
        <v>8</v>
      </c>
      <c r="AG15" s="51" t="n">
        <v>8</v>
      </c>
      <c r="AH15" s="51" t="n">
        <v>8</v>
      </c>
      <c r="AI15" s="51" t="s">
        <v>7</v>
      </c>
      <c r="AJ15" s="51" t="s">
        <v>7</v>
      </c>
      <c r="AK15" s="51" t="s">
        <v>7</v>
      </c>
      <c r="AL15" s="51" t="n"/>
      <c r="AM15" s="52">
        <f>COUNT(H15:AL15)</f>
        <v/>
      </c>
      <c r="AN15" s="51" t="n"/>
      <c r="AO15" s="52">
        <f>COUNTIF(H15:AL15,"О")</f>
        <v/>
      </c>
      <c r="AP15" s="52">
        <f>COUNTIF(H15:AL15,"От")</f>
        <v/>
      </c>
      <c r="AQ15" s="52">
        <f>COUNTIF(H15:AL15,"Б")</f>
        <v/>
      </c>
      <c r="AR15" s="52">
        <f>COUNTIF(H15:AL15,"Н")</f>
        <v/>
      </c>
      <c r="AS15" s="51" t="n"/>
      <c r="AT15" s="52">
        <f>SUM(H15:AL15)</f>
        <v/>
      </c>
      <c r="AU15" s="51" t="n"/>
      <c r="AV15" s="52">
        <f>SUM(M15,N15,T15,U15,AA15,AB15,AJ15,AK15,AI15)</f>
        <v/>
      </c>
      <c r="AW15" s="51" t="n"/>
    </row>
    <row r="16" spans="1:49">
      <c r="A16" s="53" t="n">
        <v>10</v>
      </c>
      <c r="B16" s="53" t="s">
        <v>38</v>
      </c>
      <c r="C16" s="53" t="s">
        <v>29</v>
      </c>
      <c r="D16" s="53" t="s">
        <v>39</v>
      </c>
      <c r="E16" s="53" t="s">
        <v>33</v>
      </c>
      <c r="F16" s="53" t="n"/>
      <c r="G16" s="53" t="n"/>
      <c r="H16" s="53" t="n">
        <v>8</v>
      </c>
      <c r="I16" s="53" t="n">
        <v>8</v>
      </c>
      <c r="J16" s="53" t="n">
        <v>8</v>
      </c>
      <c r="K16" s="53" t="n">
        <v>8</v>
      </c>
      <c r="L16" s="53" t="n">
        <v>8</v>
      </c>
      <c r="M16" s="53" t="n">
        <v>0</v>
      </c>
      <c r="N16" s="53" t="n">
        <v>0</v>
      </c>
      <c r="O16" s="53" t="n">
        <v>8</v>
      </c>
      <c r="P16" s="53" t="n">
        <v>8</v>
      </c>
      <c r="Q16" s="53" t="n">
        <v>8</v>
      </c>
      <c r="R16" s="53" t="n">
        <v>8</v>
      </c>
      <c r="S16" s="53" t="n">
        <v>8</v>
      </c>
      <c r="T16" s="53" t="n">
        <v>0</v>
      </c>
      <c r="U16" s="53" t="n">
        <v>0</v>
      </c>
      <c r="V16" s="53" t="n">
        <v>8</v>
      </c>
      <c r="W16" s="53" t="n">
        <v>8</v>
      </c>
      <c r="X16" s="53" t="n">
        <v>8</v>
      </c>
      <c r="Y16" s="53" t="n">
        <v>8</v>
      </c>
      <c r="Z16" s="53" t="n">
        <v>8</v>
      </c>
      <c r="AA16" s="53" t="n">
        <v>0</v>
      </c>
      <c r="AB16" s="53" t="n">
        <v>0</v>
      </c>
      <c r="AC16" s="53" t="n">
        <v>8</v>
      </c>
      <c r="AD16" s="53" t="n">
        <v>8</v>
      </c>
      <c r="AE16" s="53" t="n">
        <v>8</v>
      </c>
      <c r="AF16" s="53" t="n">
        <v>8</v>
      </c>
      <c r="AG16" s="53" t="n">
        <v>8</v>
      </c>
      <c r="AH16" s="53" t="n">
        <v>8</v>
      </c>
      <c r="AI16" s="53" t="n">
        <v>0</v>
      </c>
      <c r="AJ16" s="53" t="n">
        <v>0</v>
      </c>
      <c r="AK16" s="53" t="n">
        <v>0</v>
      </c>
      <c r="AL16" s="53" t="n"/>
      <c r="AM16" s="53">
        <f>COUNT(IF(SUM(H15)&gt;0,1,"FALSE"),IF(SUM(I15)&gt;0,1,"FALSE"),IF(SUM(J15)&gt;0,1,"FALSE"),IF(SUM(K15)&gt;0,1,"FALSE"),IF(SUM(L15)&gt;0,1,"FALSE"),IF(SUM(M15)&gt;0,1,"FALSE"),IF(SUM(N15)&gt;0,1,"FALSE"),IF(SUM(O15)&gt;0,1,"FALSE"),IF(SUM(P15)&gt;0,1,"FALSE"),IF(SUM(Q15)&gt;0,1,"FALSE"),IF(SUM(R15)&gt;0,1,"FALSE"),IF(SUM(S15)&gt;0,1,"FALSE"),IF(SUM(T15)&gt;0,1,"FALSE"),IF(SUM(U15)&gt;0,1,"FALSE"),IF(SUM(V15)&gt;0,1,"FALSE"),IF(SUM(W15)&gt;0,1,"FALSE"),IF(SUM(X15)&gt;0,1,"FALSE"),IF(SUM(Y15)&gt;0,1,"FALSE"),IF(SUM(Z15)&gt;0,1,"FALSE"),IF(SUM(AA15)&gt;0,1,"FALSE"),IF(SUM(AB15)&gt;0,1,"FALSE"),IF(SUM(AC15)&gt;0,1,"FALSE"),IF(SUM(AD15)&gt;0,1,"FALSE"),IF(SUM(AE15)&gt;0,1,"FALSE"),IF(SUM(AF15)&gt;0,1,"FALSE"),IF(SUM(AG15)&gt;0,1,"FALSE"),IF(SUM(AJ15)&gt;0,1,"FALSE"),IF(SUM(AK15)&gt;0,1,"FALSE"),IF(SUM(AI15)&gt;0,1,"FALSE"),IF(SUM(AH15)&gt;0,1,"FALSE"))</f>
        <v/>
      </c>
      <c r="AN16" s="53" t="n"/>
      <c r="AO16" s="53">
        <f>MAX(AO15:AO15)</f>
        <v/>
      </c>
      <c r="AP16" s="53">
        <f>MAX(AP15:AP15)</f>
        <v/>
      </c>
      <c r="AQ16" s="53">
        <f>MAX(AQ15:AQ15)</f>
        <v/>
      </c>
      <c r="AR16" s="53">
        <f>MAX(AR15:AR15)</f>
        <v/>
      </c>
      <c r="AS16" s="53">
        <f>SUM(AS15:AS15)</f>
        <v/>
      </c>
      <c r="AT16" s="53">
        <f>SUM(AT15:AT15)</f>
        <v/>
      </c>
      <c r="AU16" s="53">
        <f>SUM(AU15:AU15)</f>
        <v/>
      </c>
      <c r="AV16" s="53">
        <f>SUM(AV15:AV15)</f>
        <v/>
      </c>
      <c r="AW16" s="53">
        <f>SUM(AW15:AW15)</f>
        <v/>
      </c>
    </row>
    <row r="17" spans="1:49">
      <c r="A17" s="51" t="n">
        <v>11</v>
      </c>
      <c r="B17" s="51" t="s">
        <v>62</v>
      </c>
      <c r="C17" s="51" t="s">
        <v>53</v>
      </c>
      <c r="D17" s="51" t="s">
        <v>63</v>
      </c>
      <c r="E17" s="51" t="s">
        <v>31</v>
      </c>
      <c r="F17" s="51" t="s">
        <v>32</v>
      </c>
      <c r="G17" s="51" t="n"/>
      <c r="H17" s="51" t="n">
        <v>8</v>
      </c>
      <c r="I17" s="51" t="n">
        <v>8</v>
      </c>
      <c r="J17" s="51" t="n">
        <v>8</v>
      </c>
      <c r="K17" s="51" t="n">
        <v>8</v>
      </c>
      <c r="L17" s="51" t="n">
        <v>8</v>
      </c>
      <c r="M17" s="51" t="s">
        <v>7</v>
      </c>
      <c r="N17" s="51" t="s">
        <v>7</v>
      </c>
      <c r="O17" s="51" t="n">
        <v>8</v>
      </c>
      <c r="P17" s="51" t="n">
        <v>8</v>
      </c>
      <c r="Q17" s="51" t="n">
        <v>8</v>
      </c>
      <c r="R17" s="51" t="n">
        <v>8</v>
      </c>
      <c r="S17" s="51" t="n">
        <v>8</v>
      </c>
      <c r="T17" s="51" t="s">
        <v>7</v>
      </c>
      <c r="U17" s="51" t="s">
        <v>7</v>
      </c>
      <c r="V17" s="51" t="n">
        <v>8</v>
      </c>
      <c r="W17" s="51" t="n">
        <v>8</v>
      </c>
      <c r="X17" s="51" t="n">
        <v>8</v>
      </c>
      <c r="Y17" s="51" t="n">
        <v>8</v>
      </c>
      <c r="Z17" s="51" t="n">
        <v>8</v>
      </c>
      <c r="AA17" s="51" t="s">
        <v>7</v>
      </c>
      <c r="AB17" s="51" t="s">
        <v>7</v>
      </c>
      <c r="AC17" s="51" t="n">
        <v>8</v>
      </c>
      <c r="AD17" s="51" t="n">
        <v>8</v>
      </c>
      <c r="AE17" s="51" t="n">
        <v>8</v>
      </c>
      <c r="AF17" s="51" t="n">
        <v>8</v>
      </c>
      <c r="AG17" s="51" t="n">
        <v>8</v>
      </c>
      <c r="AH17" s="51" t="n">
        <v>8</v>
      </c>
      <c r="AI17" s="51" t="s">
        <v>7</v>
      </c>
      <c r="AJ17" s="51" t="s">
        <v>7</v>
      </c>
      <c r="AK17" s="51" t="s">
        <v>7</v>
      </c>
      <c r="AL17" s="51" t="n"/>
      <c r="AM17" s="52">
        <f>COUNT(H17:AL17)</f>
        <v/>
      </c>
      <c r="AN17" s="51" t="n"/>
      <c r="AO17" s="52">
        <f>COUNTIF(H17:AL17,"О")</f>
        <v/>
      </c>
      <c r="AP17" s="52">
        <f>COUNTIF(H17:AL17,"От")</f>
        <v/>
      </c>
      <c r="AQ17" s="52">
        <f>COUNTIF(H17:AL17,"Б")</f>
        <v/>
      </c>
      <c r="AR17" s="52">
        <f>COUNTIF(H17:AL17,"Н")</f>
        <v/>
      </c>
      <c r="AS17" s="51" t="n"/>
      <c r="AT17" s="52">
        <f>SUM(H17:AL17)</f>
        <v/>
      </c>
      <c r="AU17" s="51" t="n"/>
      <c r="AV17" s="52">
        <f>SUM(M17,N17,T17,U17,AA17,AB17,AJ17,AK17,AI17)</f>
        <v/>
      </c>
      <c r="AW17" s="51" t="n"/>
    </row>
    <row r="18" spans="1:49">
      <c r="A18" s="53" t="n">
        <v>12</v>
      </c>
      <c r="B18" s="53" t="s">
        <v>62</v>
      </c>
      <c r="C18" s="53" t="s">
        <v>53</v>
      </c>
      <c r="D18" s="53" t="s">
        <v>63</v>
      </c>
      <c r="E18" s="53" t="s">
        <v>33</v>
      </c>
      <c r="F18" s="53" t="n"/>
      <c r="G18" s="53" t="n"/>
      <c r="H18" s="53" t="n">
        <v>8</v>
      </c>
      <c r="I18" s="53" t="n">
        <v>8</v>
      </c>
      <c r="J18" s="53" t="n">
        <v>8</v>
      </c>
      <c r="K18" s="53" t="n">
        <v>8</v>
      </c>
      <c r="L18" s="53" t="n">
        <v>8</v>
      </c>
      <c r="M18" s="53" t="n">
        <v>0</v>
      </c>
      <c r="N18" s="53" t="n">
        <v>0</v>
      </c>
      <c r="O18" s="53" t="n">
        <v>8</v>
      </c>
      <c r="P18" s="53" t="n">
        <v>8</v>
      </c>
      <c r="Q18" s="53" t="n">
        <v>8</v>
      </c>
      <c r="R18" s="53" t="n">
        <v>8</v>
      </c>
      <c r="S18" s="53" t="n">
        <v>8</v>
      </c>
      <c r="T18" s="53" t="n">
        <v>0</v>
      </c>
      <c r="U18" s="53" t="n">
        <v>0</v>
      </c>
      <c r="V18" s="53" t="n">
        <v>8</v>
      </c>
      <c r="W18" s="53" t="n">
        <v>8</v>
      </c>
      <c r="X18" s="53" t="n">
        <v>8</v>
      </c>
      <c r="Y18" s="53" t="n">
        <v>8</v>
      </c>
      <c r="Z18" s="53" t="n">
        <v>8</v>
      </c>
      <c r="AA18" s="53" t="n">
        <v>0</v>
      </c>
      <c r="AB18" s="53" t="n">
        <v>0</v>
      </c>
      <c r="AC18" s="53" t="n">
        <v>8</v>
      </c>
      <c r="AD18" s="53" t="n">
        <v>8</v>
      </c>
      <c r="AE18" s="53" t="n">
        <v>8</v>
      </c>
      <c r="AF18" s="53" t="n">
        <v>8</v>
      </c>
      <c r="AG18" s="53" t="n">
        <v>8</v>
      </c>
      <c r="AH18" s="53" t="n">
        <v>8</v>
      </c>
      <c r="AI18" s="53" t="n">
        <v>0</v>
      </c>
      <c r="AJ18" s="53" t="n">
        <v>0</v>
      </c>
      <c r="AK18" s="53" t="n">
        <v>0</v>
      </c>
      <c r="AL18" s="53" t="n"/>
      <c r="AM18" s="53">
        <f>COUNT(IF(SUM(H17)&gt;0,1,"FALSE"),IF(SUM(I17)&gt;0,1,"FALSE"),IF(SUM(J17)&gt;0,1,"FALSE"),IF(SUM(K17)&gt;0,1,"FALSE"),IF(SUM(L17)&gt;0,1,"FALSE"),IF(SUM(M17)&gt;0,1,"FALSE"),IF(SUM(N17)&gt;0,1,"FALSE"),IF(SUM(O17)&gt;0,1,"FALSE"),IF(SUM(P17)&gt;0,1,"FALSE"),IF(SUM(Q17)&gt;0,1,"FALSE"),IF(SUM(R17)&gt;0,1,"FALSE"),IF(SUM(S17)&gt;0,1,"FALSE"),IF(SUM(T17)&gt;0,1,"FALSE"),IF(SUM(U17)&gt;0,1,"FALSE"),IF(SUM(V17)&gt;0,1,"FALSE"),IF(SUM(W17)&gt;0,1,"FALSE"),IF(SUM(X17)&gt;0,1,"FALSE"),IF(SUM(Y17)&gt;0,1,"FALSE"),IF(SUM(Z17)&gt;0,1,"FALSE"),IF(SUM(AA17)&gt;0,1,"FALSE"),IF(SUM(AB17)&gt;0,1,"FALSE"),IF(SUM(AC17)&gt;0,1,"FALSE"),IF(SUM(AD17)&gt;0,1,"FALSE"),IF(SUM(AE17)&gt;0,1,"FALSE"),IF(SUM(AF17)&gt;0,1,"FALSE"),IF(SUM(AG17)&gt;0,1,"FALSE"),IF(SUM(AJ17)&gt;0,1,"FALSE"),IF(SUM(AK17)&gt;0,1,"FALSE"),IF(SUM(AI17)&gt;0,1,"FALSE"),IF(SUM(AH17)&gt;0,1,"FALSE"))</f>
        <v/>
      </c>
      <c r="AN18" s="53" t="n"/>
      <c r="AO18" s="53">
        <f>MAX(AO17:AO17)</f>
        <v/>
      </c>
      <c r="AP18" s="53">
        <f>MAX(AP17:AP17)</f>
        <v/>
      </c>
      <c r="AQ18" s="53">
        <f>MAX(AQ17:AQ17)</f>
        <v/>
      </c>
      <c r="AR18" s="53">
        <f>MAX(AR17:AR17)</f>
        <v/>
      </c>
      <c r="AS18" s="53">
        <f>SUM(AS17:AS17)</f>
        <v/>
      </c>
      <c r="AT18" s="53">
        <f>SUM(AT17:AT17)</f>
        <v/>
      </c>
      <c r="AU18" s="53">
        <f>SUM(AU17:AU17)</f>
        <v/>
      </c>
      <c r="AV18" s="53">
        <f>SUM(AV17:AV17)</f>
        <v/>
      </c>
      <c r="AW18" s="53">
        <f>SUM(AW17:AW17)</f>
        <v/>
      </c>
    </row>
    <row r="19" spans="1:49">
      <c r="A19" s="51" t="n">
        <v>13</v>
      </c>
      <c r="B19" s="51" t="s">
        <v>120</v>
      </c>
      <c r="C19" s="51" t="s">
        <v>121</v>
      </c>
      <c r="D19" s="51" t="s">
        <v>122</v>
      </c>
      <c r="E19" s="51" t="s">
        <v>31</v>
      </c>
      <c r="F19" s="51" t="s">
        <v>32</v>
      </c>
      <c r="G19" s="51" t="n"/>
      <c r="H19" s="51" t="n">
        <v>8</v>
      </c>
      <c r="I19" s="51" t="n">
        <v>8</v>
      </c>
      <c r="J19" s="51" t="n">
        <v>8</v>
      </c>
      <c r="K19" s="51" t="n">
        <v>8</v>
      </c>
      <c r="L19" s="51" t="n">
        <v>8</v>
      </c>
      <c r="M19" s="51" t="s">
        <v>7</v>
      </c>
      <c r="N19" s="51" t="s">
        <v>7</v>
      </c>
      <c r="O19" s="51" t="n">
        <v>8</v>
      </c>
      <c r="P19" s="51" t="n">
        <v>8</v>
      </c>
      <c r="Q19" s="51" t="n">
        <v>8</v>
      </c>
      <c r="R19" s="51" t="n">
        <v>8</v>
      </c>
      <c r="S19" s="51" t="n">
        <v>8</v>
      </c>
      <c r="T19" s="51" t="s">
        <v>7</v>
      </c>
      <c r="U19" s="51" t="s">
        <v>7</v>
      </c>
      <c r="V19" s="51" t="n">
        <v>8</v>
      </c>
      <c r="W19" s="51" t="n">
        <v>8</v>
      </c>
      <c r="X19" s="51" t="n">
        <v>8</v>
      </c>
      <c r="Y19" s="51" t="n">
        <v>8</v>
      </c>
      <c r="Z19" s="51" t="n">
        <v>8</v>
      </c>
      <c r="AA19" s="51" t="s">
        <v>7</v>
      </c>
      <c r="AB19" s="51" t="s">
        <v>7</v>
      </c>
      <c r="AC19" s="51" t="n">
        <v>8</v>
      </c>
      <c r="AD19" s="51" t="n">
        <v>8</v>
      </c>
      <c r="AE19" s="51" t="n">
        <v>8</v>
      </c>
      <c r="AF19" s="51" t="n">
        <v>8</v>
      </c>
      <c r="AG19" s="51" t="n">
        <v>8</v>
      </c>
      <c r="AH19" s="51" t="n">
        <v>8</v>
      </c>
      <c r="AI19" s="51" t="s">
        <v>7</v>
      </c>
      <c r="AJ19" s="51" t="s">
        <v>7</v>
      </c>
      <c r="AK19" s="51" t="s">
        <v>7</v>
      </c>
      <c r="AL19" s="51" t="n"/>
      <c r="AM19" s="52">
        <f>COUNT(H19:AL19)</f>
        <v/>
      </c>
      <c r="AN19" s="51" t="n"/>
      <c r="AO19" s="52">
        <f>COUNTIF(H19:AL19,"О")</f>
        <v/>
      </c>
      <c r="AP19" s="52">
        <f>COUNTIF(H19:AL19,"От")</f>
        <v/>
      </c>
      <c r="AQ19" s="52">
        <f>COUNTIF(H19:AL19,"Б")</f>
        <v/>
      </c>
      <c r="AR19" s="52">
        <f>COUNTIF(H19:AL19,"Н")</f>
        <v/>
      </c>
      <c r="AS19" s="51" t="n"/>
      <c r="AT19" s="52">
        <f>SUM(H19:AL19)</f>
        <v/>
      </c>
      <c r="AU19" s="51" t="n"/>
      <c r="AV19" s="52">
        <f>SUM(M19,N19,T19,U19,AA19,AB19,AJ19,AK19,AI19)</f>
        <v/>
      </c>
      <c r="AW19" s="51" t="n"/>
    </row>
    <row r="20" spans="1:49">
      <c r="A20" s="53" t="n">
        <v>14</v>
      </c>
      <c r="B20" s="53" t="s">
        <v>120</v>
      </c>
      <c r="C20" s="53" t="s">
        <v>121</v>
      </c>
      <c r="D20" s="53" t="s">
        <v>122</v>
      </c>
      <c r="E20" s="53" t="s">
        <v>33</v>
      </c>
      <c r="F20" s="53" t="n"/>
      <c r="G20" s="53" t="n"/>
      <c r="H20" s="53" t="n">
        <v>8</v>
      </c>
      <c r="I20" s="53" t="n">
        <v>8</v>
      </c>
      <c r="J20" s="53" t="n">
        <v>8</v>
      </c>
      <c r="K20" s="53" t="n">
        <v>8</v>
      </c>
      <c r="L20" s="53" t="n">
        <v>8</v>
      </c>
      <c r="M20" s="53" t="n">
        <v>0</v>
      </c>
      <c r="N20" s="53" t="n">
        <v>0</v>
      </c>
      <c r="O20" s="53" t="n">
        <v>8</v>
      </c>
      <c r="P20" s="53" t="n">
        <v>8</v>
      </c>
      <c r="Q20" s="53" t="n">
        <v>8</v>
      </c>
      <c r="R20" s="53" t="n">
        <v>8</v>
      </c>
      <c r="S20" s="53" t="n">
        <v>8</v>
      </c>
      <c r="T20" s="53" t="n">
        <v>0</v>
      </c>
      <c r="U20" s="53" t="n">
        <v>0</v>
      </c>
      <c r="V20" s="53" t="n">
        <v>8</v>
      </c>
      <c r="W20" s="53" t="n">
        <v>8</v>
      </c>
      <c r="X20" s="53" t="n">
        <v>8</v>
      </c>
      <c r="Y20" s="53" t="n">
        <v>8</v>
      </c>
      <c r="Z20" s="53" t="n">
        <v>8</v>
      </c>
      <c r="AA20" s="53" t="n">
        <v>0</v>
      </c>
      <c r="AB20" s="53" t="n">
        <v>0</v>
      </c>
      <c r="AC20" s="53" t="n">
        <v>8</v>
      </c>
      <c r="AD20" s="53" t="n">
        <v>8</v>
      </c>
      <c r="AE20" s="53" t="n">
        <v>8</v>
      </c>
      <c r="AF20" s="53" t="n">
        <v>8</v>
      </c>
      <c r="AG20" s="53" t="n">
        <v>8</v>
      </c>
      <c r="AH20" s="53" t="n">
        <v>8</v>
      </c>
      <c r="AI20" s="53" t="n">
        <v>0</v>
      </c>
      <c r="AJ20" s="53" t="n">
        <v>0</v>
      </c>
      <c r="AK20" s="53" t="n">
        <v>0</v>
      </c>
      <c r="AL20" s="53" t="n"/>
      <c r="AM20" s="53">
        <f>COUNT(IF(SUM(H19)&gt;0,1,"FALSE"),IF(SUM(I19)&gt;0,1,"FALSE"),IF(SUM(J19)&gt;0,1,"FALSE"),IF(SUM(K19)&gt;0,1,"FALSE"),IF(SUM(L19)&gt;0,1,"FALSE"),IF(SUM(M19)&gt;0,1,"FALSE"),IF(SUM(N19)&gt;0,1,"FALSE"),IF(SUM(O19)&gt;0,1,"FALSE"),IF(SUM(P19)&gt;0,1,"FALSE"),IF(SUM(Q19)&gt;0,1,"FALSE"),IF(SUM(R19)&gt;0,1,"FALSE"),IF(SUM(S19)&gt;0,1,"FALSE"),IF(SUM(T19)&gt;0,1,"FALSE"),IF(SUM(U19)&gt;0,1,"FALSE"),IF(SUM(V19)&gt;0,1,"FALSE"),IF(SUM(W19)&gt;0,1,"FALSE"),IF(SUM(X19)&gt;0,1,"FALSE"),IF(SUM(Y19)&gt;0,1,"FALSE"),IF(SUM(Z19)&gt;0,1,"FALSE"),IF(SUM(AA19)&gt;0,1,"FALSE"),IF(SUM(AB19)&gt;0,1,"FALSE"),IF(SUM(AC19)&gt;0,1,"FALSE"),IF(SUM(AD19)&gt;0,1,"FALSE"),IF(SUM(AE19)&gt;0,1,"FALSE"),IF(SUM(AF19)&gt;0,1,"FALSE"),IF(SUM(AG19)&gt;0,1,"FALSE"),IF(SUM(AJ19)&gt;0,1,"FALSE"),IF(SUM(AK19)&gt;0,1,"FALSE"),IF(SUM(AI19)&gt;0,1,"FALSE"),IF(SUM(AH19)&gt;0,1,"FALSE"))</f>
        <v/>
      </c>
      <c r="AN20" s="53" t="n"/>
      <c r="AO20" s="53">
        <f>MAX(AO19:AO19)</f>
        <v/>
      </c>
      <c r="AP20" s="53">
        <f>MAX(AP19:AP19)</f>
        <v/>
      </c>
      <c r="AQ20" s="53">
        <f>MAX(AQ19:AQ19)</f>
        <v/>
      </c>
      <c r="AR20" s="53">
        <f>MAX(AR19:AR19)</f>
        <v/>
      </c>
      <c r="AS20" s="53">
        <f>SUM(AS19:AS19)</f>
        <v/>
      </c>
      <c r="AT20" s="53">
        <f>SUM(AT19:AT19)</f>
        <v/>
      </c>
      <c r="AU20" s="53">
        <f>SUM(AU19:AU19)</f>
        <v/>
      </c>
      <c r="AV20" s="53">
        <f>SUM(AV19:AV19)</f>
        <v/>
      </c>
      <c r="AW20" s="53">
        <f>SUM(AW19:AW19)</f>
        <v/>
      </c>
    </row>
    <row r="21" spans="1:49">
      <c r="A21" s="51" t="n">
        <v>15</v>
      </c>
      <c r="B21" s="51" t="s">
        <v>123</v>
      </c>
      <c r="C21" s="51" t="s">
        <v>124</v>
      </c>
      <c r="D21" s="51" t="s">
        <v>125</v>
      </c>
      <c r="E21" s="51" t="s">
        <v>31</v>
      </c>
      <c r="F21" s="51" t="s">
        <v>32</v>
      </c>
      <c r="G21" s="51" t="n"/>
      <c r="H21" s="51" t="n">
        <v>8</v>
      </c>
      <c r="I21" s="51" t="n">
        <v>8</v>
      </c>
      <c r="J21" s="51" t="n">
        <v>8</v>
      </c>
      <c r="K21" s="51" t="n">
        <v>8</v>
      </c>
      <c r="L21" s="51" t="n">
        <v>8</v>
      </c>
      <c r="M21" s="51" t="s">
        <v>7</v>
      </c>
      <c r="N21" s="51" t="s">
        <v>7</v>
      </c>
      <c r="O21" s="51" t="n">
        <v>8</v>
      </c>
      <c r="P21" s="51" t="n">
        <v>8</v>
      </c>
      <c r="Q21" s="51" t="n">
        <v>8</v>
      </c>
      <c r="R21" s="51" t="n">
        <v>8</v>
      </c>
      <c r="S21" s="51" t="n">
        <v>8</v>
      </c>
      <c r="T21" s="51" t="s">
        <v>7</v>
      </c>
      <c r="U21" s="51" t="s">
        <v>7</v>
      </c>
      <c r="V21" s="51" t="n">
        <v>8</v>
      </c>
      <c r="W21" s="51" t="n">
        <v>8</v>
      </c>
      <c r="X21" s="51" t="n">
        <v>8</v>
      </c>
      <c r="Y21" s="51" t="n">
        <v>8</v>
      </c>
      <c r="Z21" s="51" t="n">
        <v>8</v>
      </c>
      <c r="AA21" s="51" t="s">
        <v>7</v>
      </c>
      <c r="AB21" s="51" t="s">
        <v>7</v>
      </c>
      <c r="AC21" s="51" t="n">
        <v>8</v>
      </c>
      <c r="AD21" s="51" t="n">
        <v>8</v>
      </c>
      <c r="AE21" s="51" t="n">
        <v>8</v>
      </c>
      <c r="AF21" s="51" t="n">
        <v>8</v>
      </c>
      <c r="AG21" s="51" t="n">
        <v>8</v>
      </c>
      <c r="AH21" s="51" t="n">
        <v>8</v>
      </c>
      <c r="AI21" s="51" t="s">
        <v>7</v>
      </c>
      <c r="AJ21" s="51" t="s">
        <v>7</v>
      </c>
      <c r="AK21" s="51" t="s">
        <v>7</v>
      </c>
      <c r="AL21" s="51" t="n"/>
      <c r="AM21" s="52">
        <f>COUNT(H21:AL21)</f>
        <v/>
      </c>
      <c r="AN21" s="51" t="n"/>
      <c r="AO21" s="52">
        <f>COUNTIF(H21:AL21,"О")</f>
        <v/>
      </c>
      <c r="AP21" s="52">
        <f>COUNTIF(H21:AL21,"От")</f>
        <v/>
      </c>
      <c r="AQ21" s="52">
        <f>COUNTIF(H21:AL21,"Б")</f>
        <v/>
      </c>
      <c r="AR21" s="52">
        <f>COUNTIF(H21:AL21,"Н")</f>
        <v/>
      </c>
      <c r="AS21" s="51" t="n"/>
      <c r="AT21" s="52">
        <f>SUM(H21:AL21)</f>
        <v/>
      </c>
      <c r="AU21" s="51" t="n"/>
      <c r="AV21" s="52">
        <f>SUM(M21,N21,T21,U21,AA21,AB21,AJ21,AK21,AI21)</f>
        <v/>
      </c>
      <c r="AW21" s="51" t="n"/>
    </row>
    <row r="22" spans="1:49">
      <c r="A22" s="53" t="n">
        <v>16</v>
      </c>
      <c r="B22" s="53" t="s">
        <v>123</v>
      </c>
      <c r="C22" s="53" t="s">
        <v>124</v>
      </c>
      <c r="D22" s="53" t="s">
        <v>125</v>
      </c>
      <c r="E22" s="53" t="s">
        <v>33</v>
      </c>
      <c r="F22" s="53" t="n"/>
      <c r="G22" s="53" t="n"/>
      <c r="H22" s="53" t="n">
        <v>8</v>
      </c>
      <c r="I22" s="53" t="n">
        <v>8</v>
      </c>
      <c r="J22" s="53" t="n">
        <v>8</v>
      </c>
      <c r="K22" s="53" t="n">
        <v>8</v>
      </c>
      <c r="L22" s="53" t="n">
        <v>8</v>
      </c>
      <c r="M22" s="53" t="n">
        <v>0</v>
      </c>
      <c r="N22" s="53" t="n">
        <v>0</v>
      </c>
      <c r="O22" s="53" t="n">
        <v>8</v>
      </c>
      <c r="P22" s="53" t="n">
        <v>8</v>
      </c>
      <c r="Q22" s="53" t="n">
        <v>8</v>
      </c>
      <c r="R22" s="53" t="n">
        <v>8</v>
      </c>
      <c r="S22" s="53" t="n">
        <v>8</v>
      </c>
      <c r="T22" s="53" t="n">
        <v>0</v>
      </c>
      <c r="U22" s="53" t="n">
        <v>0</v>
      </c>
      <c r="V22" s="53" t="n">
        <v>8</v>
      </c>
      <c r="W22" s="53" t="n">
        <v>8</v>
      </c>
      <c r="X22" s="53" t="n">
        <v>8</v>
      </c>
      <c r="Y22" s="53" t="n">
        <v>8</v>
      </c>
      <c r="Z22" s="53" t="n">
        <v>8</v>
      </c>
      <c r="AA22" s="53" t="n">
        <v>0</v>
      </c>
      <c r="AB22" s="53" t="n">
        <v>0</v>
      </c>
      <c r="AC22" s="53" t="n">
        <v>8</v>
      </c>
      <c r="AD22" s="53" t="n">
        <v>8</v>
      </c>
      <c r="AE22" s="53" t="n">
        <v>8</v>
      </c>
      <c r="AF22" s="53" t="n">
        <v>8</v>
      </c>
      <c r="AG22" s="53" t="n">
        <v>8</v>
      </c>
      <c r="AH22" s="53" t="n">
        <v>8</v>
      </c>
      <c r="AI22" s="53" t="n">
        <v>0</v>
      </c>
      <c r="AJ22" s="53" t="n">
        <v>0</v>
      </c>
      <c r="AK22" s="53" t="n">
        <v>0</v>
      </c>
      <c r="AL22" s="53" t="n"/>
      <c r="AM22" s="53">
        <f>COUNT(IF(SUM(H21)&gt;0,1,"FALSE"),IF(SUM(I21)&gt;0,1,"FALSE"),IF(SUM(J21)&gt;0,1,"FALSE"),IF(SUM(K21)&gt;0,1,"FALSE"),IF(SUM(L21)&gt;0,1,"FALSE"),IF(SUM(M21)&gt;0,1,"FALSE"),IF(SUM(N21)&gt;0,1,"FALSE"),IF(SUM(O21)&gt;0,1,"FALSE"),IF(SUM(P21)&gt;0,1,"FALSE"),IF(SUM(Q21)&gt;0,1,"FALSE"),IF(SUM(R21)&gt;0,1,"FALSE"),IF(SUM(S21)&gt;0,1,"FALSE"),IF(SUM(T21)&gt;0,1,"FALSE"),IF(SUM(U21)&gt;0,1,"FALSE"),IF(SUM(V21)&gt;0,1,"FALSE"),IF(SUM(W21)&gt;0,1,"FALSE"),IF(SUM(X21)&gt;0,1,"FALSE"),IF(SUM(Y21)&gt;0,1,"FALSE"),IF(SUM(Z21)&gt;0,1,"FALSE"),IF(SUM(AA21)&gt;0,1,"FALSE"),IF(SUM(AB21)&gt;0,1,"FALSE"),IF(SUM(AC21)&gt;0,1,"FALSE"),IF(SUM(AD21)&gt;0,1,"FALSE"),IF(SUM(AE21)&gt;0,1,"FALSE"),IF(SUM(AF21)&gt;0,1,"FALSE"),IF(SUM(AG21)&gt;0,1,"FALSE"),IF(SUM(AJ21)&gt;0,1,"FALSE"),IF(SUM(AK21)&gt;0,1,"FALSE"),IF(SUM(AI21)&gt;0,1,"FALSE"),IF(SUM(AH21)&gt;0,1,"FALSE"))</f>
        <v/>
      </c>
      <c r="AN22" s="53" t="n"/>
      <c r="AO22" s="53">
        <f>MAX(AO21:AO21)</f>
        <v/>
      </c>
      <c r="AP22" s="53">
        <f>MAX(AP21:AP21)</f>
        <v/>
      </c>
      <c r="AQ22" s="53">
        <f>MAX(AQ21:AQ21)</f>
        <v/>
      </c>
      <c r="AR22" s="53">
        <f>MAX(AR21:AR21)</f>
        <v/>
      </c>
      <c r="AS22" s="53">
        <f>SUM(AS21:AS21)</f>
        <v/>
      </c>
      <c r="AT22" s="53">
        <f>SUM(AT21:AT21)</f>
        <v/>
      </c>
      <c r="AU22" s="53">
        <f>SUM(AU21:AU21)</f>
        <v/>
      </c>
      <c r="AV22" s="53">
        <f>SUM(AV21:AV21)</f>
        <v/>
      </c>
      <c r="AW22" s="53">
        <f>SUM(AW21:AW21)</f>
        <v/>
      </c>
    </row>
    <row r="23" spans="1:49">
      <c r="A23" s="51" t="n">
        <v>17</v>
      </c>
      <c r="B23" s="51" t="s">
        <v>126</v>
      </c>
      <c r="C23" s="51" t="s">
        <v>124</v>
      </c>
      <c r="D23" s="51" t="s">
        <v>127</v>
      </c>
      <c r="E23" s="51" t="s">
        <v>31</v>
      </c>
      <c r="F23" s="51" t="s">
        <v>32</v>
      </c>
      <c r="G23" s="51" t="n"/>
      <c r="H23" s="51" t="n">
        <v>8</v>
      </c>
      <c r="I23" s="51" t="n">
        <v>8</v>
      </c>
      <c r="J23" s="51" t="n">
        <v>8</v>
      </c>
      <c r="K23" s="51" t="n">
        <v>8</v>
      </c>
      <c r="L23" s="51" t="n">
        <v>8</v>
      </c>
      <c r="M23" s="51" t="s">
        <v>7</v>
      </c>
      <c r="N23" s="51" t="s">
        <v>7</v>
      </c>
      <c r="O23" s="51" t="n">
        <v>8</v>
      </c>
      <c r="P23" s="51" t="n">
        <v>8</v>
      </c>
      <c r="Q23" s="51" t="n">
        <v>8</v>
      </c>
      <c r="R23" s="51" t="s">
        <v>3</v>
      </c>
      <c r="S23" s="51" t="s">
        <v>3</v>
      </c>
      <c r="T23" s="51" t="s">
        <v>3</v>
      </c>
      <c r="U23" s="51" t="s">
        <v>3</v>
      </c>
      <c r="V23" s="51" t="s">
        <v>3</v>
      </c>
      <c r="W23" s="51" t="s">
        <v>3</v>
      </c>
      <c r="X23" s="51" t="s">
        <v>3</v>
      </c>
      <c r="Y23" s="51" t="s">
        <v>3</v>
      </c>
      <c r="Z23" s="51" t="s">
        <v>3</v>
      </c>
      <c r="AA23" s="51" t="s">
        <v>3</v>
      </c>
      <c r="AB23" s="51" t="s">
        <v>3</v>
      </c>
      <c r="AC23" s="51" t="s">
        <v>3</v>
      </c>
      <c r="AD23" s="51" t="s">
        <v>3</v>
      </c>
      <c r="AE23" s="51" t="s">
        <v>3</v>
      </c>
      <c r="AF23" s="51" t="s">
        <v>3</v>
      </c>
      <c r="AG23" s="51" t="s">
        <v>3</v>
      </c>
      <c r="AH23" s="51" t="s">
        <v>3</v>
      </c>
      <c r="AI23" s="51" t="s">
        <v>3</v>
      </c>
      <c r="AJ23" s="51" t="s">
        <v>3</v>
      </c>
      <c r="AK23" s="51" t="s">
        <v>3</v>
      </c>
      <c r="AL23" s="51" t="n"/>
      <c r="AM23" s="52">
        <f>COUNT(H23:AL23)</f>
        <v/>
      </c>
      <c r="AN23" s="51" t="n"/>
      <c r="AO23" s="52">
        <f>COUNTIF(H23:AL23,"О")</f>
        <v/>
      </c>
      <c r="AP23" s="52">
        <f>COUNTIF(H23:AL23,"От")</f>
        <v/>
      </c>
      <c r="AQ23" s="52">
        <f>COUNTIF(H23:AL23,"Б")</f>
        <v/>
      </c>
      <c r="AR23" s="52">
        <f>COUNTIF(H23:AL23,"Н")</f>
        <v/>
      </c>
      <c r="AS23" s="51" t="n"/>
      <c r="AT23" s="52">
        <f>SUM(H23:AL23)</f>
        <v/>
      </c>
      <c r="AU23" s="51" t="n"/>
      <c r="AV23" s="52">
        <f>SUM(M23,N23,T23,U23,AA23,AB23,AJ23,AK23,AI23)</f>
        <v/>
      </c>
      <c r="AW23" s="51" t="n"/>
    </row>
    <row r="24" spans="1:49">
      <c r="A24" s="53" t="n">
        <v>18</v>
      </c>
      <c r="B24" s="53" t="s">
        <v>126</v>
      </c>
      <c r="C24" s="53" t="s">
        <v>124</v>
      </c>
      <c r="D24" s="53" t="s">
        <v>127</v>
      </c>
      <c r="E24" s="53" t="s">
        <v>33</v>
      </c>
      <c r="F24" s="53" t="n"/>
      <c r="G24" s="53" t="n"/>
      <c r="H24" s="53" t="n">
        <v>8</v>
      </c>
      <c r="I24" s="53" t="n">
        <v>8</v>
      </c>
      <c r="J24" s="53" t="n">
        <v>8</v>
      </c>
      <c r="K24" s="53" t="n">
        <v>8</v>
      </c>
      <c r="L24" s="53" t="n">
        <v>8</v>
      </c>
      <c r="M24" s="53" t="n">
        <v>0</v>
      </c>
      <c r="N24" s="53" t="n">
        <v>0</v>
      </c>
      <c r="O24" s="53" t="n">
        <v>8</v>
      </c>
      <c r="P24" s="53" t="n">
        <v>8</v>
      </c>
      <c r="Q24" s="53" t="n">
        <v>8</v>
      </c>
      <c r="R24" s="53" t="n">
        <v>0</v>
      </c>
      <c r="S24" s="53" t="n">
        <v>0</v>
      </c>
      <c r="T24" s="53" t="n">
        <v>0</v>
      </c>
      <c r="U24" s="53" t="n">
        <v>0</v>
      </c>
      <c r="V24" s="53" t="n">
        <v>0</v>
      </c>
      <c r="W24" s="53" t="n">
        <v>0</v>
      </c>
      <c r="X24" s="53" t="n">
        <v>0</v>
      </c>
      <c r="Y24" s="53" t="n">
        <v>0</v>
      </c>
      <c r="Z24" s="53" t="n">
        <v>0</v>
      </c>
      <c r="AA24" s="53" t="n">
        <v>0</v>
      </c>
      <c r="AB24" s="53" t="n">
        <v>0</v>
      </c>
      <c r="AC24" s="53" t="n">
        <v>0</v>
      </c>
      <c r="AD24" s="53" t="n">
        <v>0</v>
      </c>
      <c r="AE24" s="53" t="n">
        <v>0</v>
      </c>
      <c r="AF24" s="53" t="n">
        <v>0</v>
      </c>
      <c r="AG24" s="53" t="n">
        <v>0</v>
      </c>
      <c r="AH24" s="53" t="n">
        <v>0</v>
      </c>
      <c r="AI24" s="53" t="n">
        <v>0</v>
      </c>
      <c r="AJ24" s="53" t="n">
        <v>0</v>
      </c>
      <c r="AK24" s="53" t="n">
        <v>0</v>
      </c>
      <c r="AL24" s="53" t="n"/>
      <c r="AM24" s="53">
        <f>COUNT(IF(SUM(H23)&gt;0,1,"FALSE"),IF(SUM(I23)&gt;0,1,"FALSE"),IF(SUM(J23)&gt;0,1,"FALSE"),IF(SUM(K23)&gt;0,1,"FALSE"),IF(SUM(L23)&gt;0,1,"FALSE"),IF(SUM(M23)&gt;0,1,"FALSE"),IF(SUM(N23)&gt;0,1,"FALSE"),IF(SUM(O23)&gt;0,1,"FALSE"),IF(SUM(P23)&gt;0,1,"FALSE"),IF(SUM(Q23)&gt;0,1,"FALSE"),IF(SUM(R23)&gt;0,1,"FALSE"),IF(SUM(S23)&gt;0,1,"FALSE"),IF(SUM(T23)&gt;0,1,"FALSE"),IF(SUM(U23)&gt;0,1,"FALSE"),IF(SUM(V23)&gt;0,1,"FALSE"),IF(SUM(W23)&gt;0,1,"FALSE"),IF(SUM(X23)&gt;0,1,"FALSE"),IF(SUM(Y23)&gt;0,1,"FALSE"),IF(SUM(Z23)&gt;0,1,"FALSE"),IF(SUM(AA23)&gt;0,1,"FALSE"),IF(SUM(AB23)&gt;0,1,"FALSE"),IF(SUM(AC23)&gt;0,1,"FALSE"),IF(SUM(AD23)&gt;0,1,"FALSE"),IF(SUM(AE23)&gt;0,1,"FALSE"),IF(SUM(AF23)&gt;0,1,"FALSE"),IF(SUM(AG23)&gt;0,1,"FALSE"),IF(SUM(AJ23)&gt;0,1,"FALSE"),IF(SUM(AK23)&gt;0,1,"FALSE"),IF(SUM(AI23)&gt;0,1,"FALSE"),IF(SUM(AH23)&gt;0,1,"FALSE"))</f>
        <v/>
      </c>
      <c r="AN24" s="53" t="n"/>
      <c r="AO24" s="53">
        <f>MAX(AO23:AO23)</f>
        <v/>
      </c>
      <c r="AP24" s="53">
        <f>MAX(AP23:AP23)</f>
        <v/>
      </c>
      <c r="AQ24" s="53">
        <f>MAX(AQ23:AQ23)</f>
        <v/>
      </c>
      <c r="AR24" s="53">
        <f>MAX(AR23:AR23)</f>
        <v/>
      </c>
      <c r="AS24" s="53">
        <f>SUM(AS23:AS23)</f>
        <v/>
      </c>
      <c r="AT24" s="53">
        <f>SUM(AT23:AT23)</f>
        <v/>
      </c>
      <c r="AU24" s="53">
        <f>SUM(AU23:AU23)</f>
        <v/>
      </c>
      <c r="AV24" s="53">
        <f>SUM(AV23:AV23)</f>
        <v/>
      </c>
      <c r="AW24" s="53">
        <f>SUM(AW23:AW23)</f>
        <v/>
      </c>
    </row>
    <row r="25" spans="1:49">
      <c r="A25" s="51" t="n">
        <v>19</v>
      </c>
      <c r="B25" s="51" t="s">
        <v>128</v>
      </c>
      <c r="C25" s="51" t="s">
        <v>124</v>
      </c>
      <c r="D25" s="51" t="s">
        <v>125</v>
      </c>
      <c r="E25" s="51" t="s">
        <v>31</v>
      </c>
      <c r="F25" s="51" t="s">
        <v>32</v>
      </c>
      <c r="G25" s="51" t="n"/>
      <c r="H25" s="51" t="n">
        <v>8</v>
      </c>
      <c r="I25" s="51" t="n">
        <v>8</v>
      </c>
      <c r="J25" s="51" t="n">
        <v>8</v>
      </c>
      <c r="K25" s="51" t="n">
        <v>8</v>
      </c>
      <c r="L25" s="51" t="n">
        <v>8</v>
      </c>
      <c r="M25" s="51" t="s">
        <v>7</v>
      </c>
      <c r="N25" s="51" t="s">
        <v>7</v>
      </c>
      <c r="O25" s="51" t="n">
        <v>8</v>
      </c>
      <c r="P25" s="51" t="n">
        <v>8</v>
      </c>
      <c r="Q25" s="51" t="n">
        <v>8</v>
      </c>
      <c r="R25" s="51" t="n">
        <v>8</v>
      </c>
      <c r="S25" s="51" t="n">
        <v>8</v>
      </c>
      <c r="T25" s="51" t="s">
        <v>7</v>
      </c>
      <c r="U25" s="51" t="s">
        <v>7</v>
      </c>
      <c r="V25" s="51" t="n">
        <v>8</v>
      </c>
      <c r="W25" s="51" t="n">
        <v>8</v>
      </c>
      <c r="X25" s="51" t="n">
        <v>8</v>
      </c>
      <c r="Y25" s="51" t="n">
        <v>8</v>
      </c>
      <c r="Z25" s="51" t="n">
        <v>8</v>
      </c>
      <c r="AA25" s="51" t="s">
        <v>7</v>
      </c>
      <c r="AB25" s="51" t="s">
        <v>7</v>
      </c>
      <c r="AC25" s="51" t="n">
        <v>8</v>
      </c>
      <c r="AD25" s="51" t="n">
        <v>8</v>
      </c>
      <c r="AE25" s="51" t="n">
        <v>8</v>
      </c>
      <c r="AF25" s="51" t="s">
        <v>3</v>
      </c>
      <c r="AG25" s="51" t="s">
        <v>3</v>
      </c>
      <c r="AH25" s="51" t="s">
        <v>3</v>
      </c>
      <c r="AI25" s="51" t="s">
        <v>3</v>
      </c>
      <c r="AJ25" s="51" t="s">
        <v>3</v>
      </c>
      <c r="AK25" s="51" t="s">
        <v>3</v>
      </c>
      <c r="AL25" s="51" t="n"/>
      <c r="AM25" s="52">
        <f>COUNT(H25:AL25)</f>
        <v/>
      </c>
      <c r="AN25" s="51" t="n"/>
      <c r="AO25" s="52">
        <f>COUNTIF(H25:AL25,"О")</f>
        <v/>
      </c>
      <c r="AP25" s="52">
        <f>COUNTIF(H25:AL25,"От")</f>
        <v/>
      </c>
      <c r="AQ25" s="52">
        <f>COUNTIF(H25:AL25,"Б")</f>
        <v/>
      </c>
      <c r="AR25" s="52">
        <f>COUNTIF(H25:AL25,"Н")</f>
        <v/>
      </c>
      <c r="AS25" s="51" t="n"/>
      <c r="AT25" s="52">
        <f>SUM(H25:AL25)</f>
        <v/>
      </c>
      <c r="AU25" s="51" t="n"/>
      <c r="AV25" s="52">
        <f>SUM(M25,N25,T25,U25,AA25,AB25,AJ25,AK25,AI25)</f>
        <v/>
      </c>
      <c r="AW25" s="51" t="n"/>
    </row>
    <row r="26" spans="1:49">
      <c r="A26" s="53" t="n">
        <v>20</v>
      </c>
      <c r="B26" s="53" t="s">
        <v>128</v>
      </c>
      <c r="C26" s="53" t="s">
        <v>124</v>
      </c>
      <c r="D26" s="53" t="s">
        <v>125</v>
      </c>
      <c r="E26" s="53" t="s">
        <v>33</v>
      </c>
      <c r="F26" s="53" t="n"/>
      <c r="G26" s="53" t="n"/>
      <c r="H26" s="53" t="n">
        <v>8</v>
      </c>
      <c r="I26" s="53" t="n">
        <v>8</v>
      </c>
      <c r="J26" s="53" t="n">
        <v>8</v>
      </c>
      <c r="K26" s="53" t="n">
        <v>8</v>
      </c>
      <c r="L26" s="53" t="n">
        <v>8</v>
      </c>
      <c r="M26" s="53" t="n">
        <v>0</v>
      </c>
      <c r="N26" s="53" t="n">
        <v>0</v>
      </c>
      <c r="O26" s="53" t="n">
        <v>8</v>
      </c>
      <c r="P26" s="53" t="n">
        <v>8</v>
      </c>
      <c r="Q26" s="53" t="n">
        <v>8</v>
      </c>
      <c r="R26" s="53" t="n">
        <v>8</v>
      </c>
      <c r="S26" s="53" t="n">
        <v>8</v>
      </c>
      <c r="T26" s="53" t="n">
        <v>0</v>
      </c>
      <c r="U26" s="53" t="n">
        <v>0</v>
      </c>
      <c r="V26" s="53" t="n">
        <v>8</v>
      </c>
      <c r="W26" s="53" t="n">
        <v>8</v>
      </c>
      <c r="X26" s="53" t="n">
        <v>8</v>
      </c>
      <c r="Y26" s="53" t="n">
        <v>8</v>
      </c>
      <c r="Z26" s="53" t="n">
        <v>8</v>
      </c>
      <c r="AA26" s="53" t="n">
        <v>0</v>
      </c>
      <c r="AB26" s="53" t="n">
        <v>0</v>
      </c>
      <c r="AC26" s="53" t="n">
        <v>8</v>
      </c>
      <c r="AD26" s="53" t="n">
        <v>8</v>
      </c>
      <c r="AE26" s="53" t="n">
        <v>8</v>
      </c>
      <c r="AF26" s="53" t="n">
        <v>0</v>
      </c>
      <c r="AG26" s="53" t="n">
        <v>0</v>
      </c>
      <c r="AH26" s="53" t="n">
        <v>0</v>
      </c>
      <c r="AI26" s="53" t="n">
        <v>0</v>
      </c>
      <c r="AJ26" s="53" t="n">
        <v>0</v>
      </c>
      <c r="AK26" s="53" t="n">
        <v>0</v>
      </c>
      <c r="AL26" s="53" t="n"/>
      <c r="AM26" s="53">
        <f>COUNT(IF(SUM(H25)&gt;0,1,"FALSE"),IF(SUM(I25)&gt;0,1,"FALSE"),IF(SUM(J25)&gt;0,1,"FALSE"),IF(SUM(K25)&gt;0,1,"FALSE"),IF(SUM(L25)&gt;0,1,"FALSE"),IF(SUM(M25)&gt;0,1,"FALSE"),IF(SUM(N25)&gt;0,1,"FALSE"),IF(SUM(O25)&gt;0,1,"FALSE"),IF(SUM(P25)&gt;0,1,"FALSE"),IF(SUM(Q25)&gt;0,1,"FALSE"),IF(SUM(R25)&gt;0,1,"FALSE"),IF(SUM(S25)&gt;0,1,"FALSE"),IF(SUM(T25)&gt;0,1,"FALSE"),IF(SUM(U25)&gt;0,1,"FALSE"),IF(SUM(V25)&gt;0,1,"FALSE"),IF(SUM(W25)&gt;0,1,"FALSE"),IF(SUM(X25)&gt;0,1,"FALSE"),IF(SUM(Y25)&gt;0,1,"FALSE"),IF(SUM(Z25)&gt;0,1,"FALSE"),IF(SUM(AA25)&gt;0,1,"FALSE"),IF(SUM(AB25)&gt;0,1,"FALSE"),IF(SUM(AC25)&gt;0,1,"FALSE"),IF(SUM(AD25)&gt;0,1,"FALSE"),IF(SUM(AE25)&gt;0,1,"FALSE"),IF(SUM(AF25)&gt;0,1,"FALSE"),IF(SUM(AG25)&gt;0,1,"FALSE"),IF(SUM(AJ25)&gt;0,1,"FALSE"),IF(SUM(AK25)&gt;0,1,"FALSE"),IF(SUM(AI25)&gt;0,1,"FALSE"),IF(SUM(AH25)&gt;0,1,"FALSE"))</f>
        <v/>
      </c>
      <c r="AN26" s="53" t="n"/>
      <c r="AO26" s="53">
        <f>MAX(AO25:AO25)</f>
        <v/>
      </c>
      <c r="AP26" s="53">
        <f>MAX(AP25:AP25)</f>
        <v/>
      </c>
      <c r="AQ26" s="53">
        <f>MAX(AQ25:AQ25)</f>
        <v/>
      </c>
      <c r="AR26" s="53">
        <f>MAX(AR25:AR25)</f>
        <v/>
      </c>
      <c r="AS26" s="53">
        <f>SUM(AS25:AS25)</f>
        <v/>
      </c>
      <c r="AT26" s="53">
        <f>SUM(AT25:AT25)</f>
        <v/>
      </c>
      <c r="AU26" s="53">
        <f>SUM(AU25:AU25)</f>
        <v/>
      </c>
      <c r="AV26" s="53">
        <f>SUM(AV25:AV25)</f>
        <v/>
      </c>
      <c r="AW26" s="53">
        <f>SUM(AW25:AW25)</f>
        <v/>
      </c>
    </row>
    <row r="27" spans="1:49">
      <c r="A27" s="51" t="n">
        <v>21</v>
      </c>
      <c r="B27" s="51" t="s">
        <v>129</v>
      </c>
      <c r="C27" s="51" t="s">
        <v>124</v>
      </c>
      <c r="D27" s="51" t="s">
        <v>130</v>
      </c>
      <c r="E27" s="51" t="s">
        <v>31</v>
      </c>
      <c r="F27" s="51" t="s">
        <v>32</v>
      </c>
      <c r="G27" s="51" t="n"/>
      <c r="H27" s="51" t="n">
        <v>8</v>
      </c>
      <c r="I27" s="51" t="n">
        <v>8</v>
      </c>
      <c r="J27" s="51" t="n">
        <v>8</v>
      </c>
      <c r="K27" s="51" t="n">
        <v>8</v>
      </c>
      <c r="L27" s="51" t="n">
        <v>8</v>
      </c>
      <c r="M27" s="51" t="s">
        <v>7</v>
      </c>
      <c r="N27" s="51" t="s">
        <v>7</v>
      </c>
      <c r="O27" s="51" t="n">
        <v>8</v>
      </c>
      <c r="P27" s="51" t="n">
        <v>8</v>
      </c>
      <c r="Q27" s="51" t="n">
        <v>8</v>
      </c>
      <c r="R27" s="51" t="n">
        <v>8</v>
      </c>
      <c r="S27" s="51" t="n">
        <v>8</v>
      </c>
      <c r="T27" s="51" t="s">
        <v>7</v>
      </c>
      <c r="U27" s="51" t="s">
        <v>7</v>
      </c>
      <c r="V27" s="51" t="n">
        <v>8</v>
      </c>
      <c r="W27" s="51" t="n">
        <v>8</v>
      </c>
      <c r="X27" s="51" t="n">
        <v>8</v>
      </c>
      <c r="Y27" s="51" t="n">
        <v>8</v>
      </c>
      <c r="Z27" s="51" t="n">
        <v>8</v>
      </c>
      <c r="AA27" s="51" t="s">
        <v>7</v>
      </c>
      <c r="AB27" s="51" t="s">
        <v>7</v>
      </c>
      <c r="AC27" s="51" t="n">
        <v>8</v>
      </c>
      <c r="AD27" s="51" t="n">
        <v>8</v>
      </c>
      <c r="AE27" s="51" t="n">
        <v>8</v>
      </c>
      <c r="AF27" s="51" t="n">
        <v>8</v>
      </c>
      <c r="AG27" s="51" t="n">
        <v>8</v>
      </c>
      <c r="AH27" s="51" t="n">
        <v>8</v>
      </c>
      <c r="AI27" s="51" t="s">
        <v>7</v>
      </c>
      <c r="AJ27" s="51" t="s">
        <v>7</v>
      </c>
      <c r="AK27" s="51" t="s">
        <v>7</v>
      </c>
      <c r="AL27" s="51" t="n"/>
      <c r="AM27" s="52">
        <f>COUNT(H27:AL27)</f>
        <v/>
      </c>
      <c r="AN27" s="51" t="n"/>
      <c r="AO27" s="52">
        <f>COUNTIF(H27:AL27,"О")</f>
        <v/>
      </c>
      <c r="AP27" s="52">
        <f>COUNTIF(H27:AL27,"От")</f>
        <v/>
      </c>
      <c r="AQ27" s="52">
        <f>COUNTIF(H27:AL27,"Б")</f>
        <v/>
      </c>
      <c r="AR27" s="52">
        <f>COUNTIF(H27:AL27,"Н")</f>
        <v/>
      </c>
      <c r="AS27" s="51" t="n"/>
      <c r="AT27" s="52">
        <f>SUM(H27:AL27)</f>
        <v/>
      </c>
      <c r="AU27" s="51" t="n"/>
      <c r="AV27" s="52">
        <f>SUM(M27,N27,T27,U27,AA27,AB27,AJ27,AK27,AI27)</f>
        <v/>
      </c>
      <c r="AW27" s="51" t="n"/>
    </row>
    <row r="28" spans="1:49">
      <c r="A28" s="53" t="n">
        <v>22</v>
      </c>
      <c r="B28" s="53" t="s">
        <v>129</v>
      </c>
      <c r="C28" s="53" t="s">
        <v>124</v>
      </c>
      <c r="D28" s="53" t="s">
        <v>130</v>
      </c>
      <c r="E28" s="53" t="s">
        <v>33</v>
      </c>
      <c r="F28" s="53" t="n"/>
      <c r="G28" s="53" t="n"/>
      <c r="H28" s="53" t="n">
        <v>8</v>
      </c>
      <c r="I28" s="53" t="n">
        <v>8</v>
      </c>
      <c r="J28" s="53" t="n">
        <v>8</v>
      </c>
      <c r="K28" s="53" t="n">
        <v>8</v>
      </c>
      <c r="L28" s="53" t="n">
        <v>8</v>
      </c>
      <c r="M28" s="53" t="n">
        <v>0</v>
      </c>
      <c r="N28" s="53" t="n">
        <v>0</v>
      </c>
      <c r="O28" s="53" t="n">
        <v>8</v>
      </c>
      <c r="P28" s="53" t="n">
        <v>8</v>
      </c>
      <c r="Q28" s="53" t="n">
        <v>8</v>
      </c>
      <c r="R28" s="53" t="n">
        <v>8</v>
      </c>
      <c r="S28" s="53" t="n">
        <v>8</v>
      </c>
      <c r="T28" s="53" t="n">
        <v>0</v>
      </c>
      <c r="U28" s="53" t="n">
        <v>0</v>
      </c>
      <c r="V28" s="53" t="n">
        <v>8</v>
      </c>
      <c r="W28" s="53" t="n">
        <v>8</v>
      </c>
      <c r="X28" s="53" t="n">
        <v>8</v>
      </c>
      <c r="Y28" s="53" t="n">
        <v>8</v>
      </c>
      <c r="Z28" s="53" t="n">
        <v>8</v>
      </c>
      <c r="AA28" s="53" t="n">
        <v>0</v>
      </c>
      <c r="AB28" s="53" t="n">
        <v>0</v>
      </c>
      <c r="AC28" s="53" t="n">
        <v>8</v>
      </c>
      <c r="AD28" s="53" t="n">
        <v>8</v>
      </c>
      <c r="AE28" s="53" t="n">
        <v>8</v>
      </c>
      <c r="AF28" s="53" t="n">
        <v>8</v>
      </c>
      <c r="AG28" s="53" t="n">
        <v>8</v>
      </c>
      <c r="AH28" s="53" t="n">
        <v>8</v>
      </c>
      <c r="AI28" s="53" t="n">
        <v>0</v>
      </c>
      <c r="AJ28" s="53" t="n">
        <v>0</v>
      </c>
      <c r="AK28" s="53" t="n">
        <v>0</v>
      </c>
      <c r="AL28" s="53" t="n"/>
      <c r="AM28" s="53">
        <f>COUNT(IF(SUM(H27)&gt;0,1,"FALSE"),IF(SUM(I27)&gt;0,1,"FALSE"),IF(SUM(J27)&gt;0,1,"FALSE"),IF(SUM(K27)&gt;0,1,"FALSE"),IF(SUM(L27)&gt;0,1,"FALSE"),IF(SUM(M27)&gt;0,1,"FALSE"),IF(SUM(N27)&gt;0,1,"FALSE"),IF(SUM(O27)&gt;0,1,"FALSE"),IF(SUM(P27)&gt;0,1,"FALSE"),IF(SUM(Q27)&gt;0,1,"FALSE"),IF(SUM(R27)&gt;0,1,"FALSE"),IF(SUM(S27)&gt;0,1,"FALSE"),IF(SUM(T27)&gt;0,1,"FALSE"),IF(SUM(U27)&gt;0,1,"FALSE"),IF(SUM(V27)&gt;0,1,"FALSE"),IF(SUM(W27)&gt;0,1,"FALSE"),IF(SUM(X27)&gt;0,1,"FALSE"),IF(SUM(Y27)&gt;0,1,"FALSE"),IF(SUM(Z27)&gt;0,1,"FALSE"),IF(SUM(AA27)&gt;0,1,"FALSE"),IF(SUM(AB27)&gt;0,1,"FALSE"),IF(SUM(AC27)&gt;0,1,"FALSE"),IF(SUM(AD27)&gt;0,1,"FALSE"),IF(SUM(AE27)&gt;0,1,"FALSE"),IF(SUM(AF27)&gt;0,1,"FALSE"),IF(SUM(AG27)&gt;0,1,"FALSE"),IF(SUM(AJ27)&gt;0,1,"FALSE"),IF(SUM(AK27)&gt;0,1,"FALSE"),IF(SUM(AI27)&gt;0,1,"FALSE"),IF(SUM(AH27)&gt;0,1,"FALSE"))</f>
        <v/>
      </c>
      <c r="AN28" s="53" t="n"/>
      <c r="AO28" s="53">
        <f>MAX(AO27:AO27)</f>
        <v/>
      </c>
      <c r="AP28" s="53">
        <f>MAX(AP27:AP27)</f>
        <v/>
      </c>
      <c r="AQ28" s="53">
        <f>MAX(AQ27:AQ27)</f>
        <v/>
      </c>
      <c r="AR28" s="53">
        <f>MAX(AR27:AR27)</f>
        <v/>
      </c>
      <c r="AS28" s="53">
        <f>SUM(AS27:AS27)</f>
        <v/>
      </c>
      <c r="AT28" s="53">
        <f>SUM(AT27:AT27)</f>
        <v/>
      </c>
      <c r="AU28" s="53">
        <f>SUM(AU27:AU27)</f>
        <v/>
      </c>
      <c r="AV28" s="53">
        <f>SUM(AV27:AV27)</f>
        <v/>
      </c>
      <c r="AW28" s="53">
        <f>SUM(AW27:AW27)</f>
        <v/>
      </c>
    </row>
    <row r="29" spans="1:49">
      <c r="A29" s="51" t="n">
        <v>23</v>
      </c>
      <c r="B29" s="51" t="s">
        <v>136</v>
      </c>
      <c r="C29" s="51" t="s">
        <v>124</v>
      </c>
      <c r="D29" s="51" t="s">
        <v>125</v>
      </c>
      <c r="E29" s="51" t="s">
        <v>31</v>
      </c>
      <c r="F29" s="51" t="s">
        <v>32</v>
      </c>
      <c r="G29" s="51" t="n"/>
      <c r="H29" s="51" t="n">
        <v>8</v>
      </c>
      <c r="I29" s="51" t="n">
        <v>8</v>
      </c>
      <c r="J29" s="51" t="n">
        <v>8</v>
      </c>
      <c r="K29" s="51" t="n">
        <v>8</v>
      </c>
      <c r="L29" s="51" t="n">
        <v>8</v>
      </c>
      <c r="M29" s="51" t="s">
        <v>7</v>
      </c>
      <c r="N29" s="51" t="s">
        <v>7</v>
      </c>
      <c r="O29" s="51" t="n">
        <v>8</v>
      </c>
      <c r="P29" s="51" t="n">
        <v>8</v>
      </c>
      <c r="Q29" s="51" t="n">
        <v>8</v>
      </c>
      <c r="R29" s="51" t="n">
        <v>8</v>
      </c>
      <c r="S29" s="51" t="n">
        <v>8</v>
      </c>
      <c r="T29" s="51" t="s">
        <v>7</v>
      </c>
      <c r="U29" s="51" t="s">
        <v>7</v>
      </c>
      <c r="V29" s="51" t="n">
        <v>8</v>
      </c>
      <c r="W29" s="51" t="n">
        <v>8</v>
      </c>
      <c r="X29" s="51" t="n">
        <v>8</v>
      </c>
      <c r="Y29" s="51" t="n">
        <v>8</v>
      </c>
      <c r="Z29" s="51" t="n">
        <v>8</v>
      </c>
      <c r="AA29" s="51" t="s">
        <v>7</v>
      </c>
      <c r="AB29" s="51" t="s">
        <v>7</v>
      </c>
      <c r="AC29" s="51" t="n">
        <v>8</v>
      </c>
      <c r="AD29" s="51" t="n">
        <v>8</v>
      </c>
      <c r="AE29" s="51" t="n">
        <v>8</v>
      </c>
      <c r="AF29" s="51" t="n">
        <v>8</v>
      </c>
      <c r="AG29" s="51" t="n">
        <v>8</v>
      </c>
      <c r="AH29" s="51" t="n">
        <v>8</v>
      </c>
      <c r="AI29" s="51" t="s">
        <v>7</v>
      </c>
      <c r="AJ29" s="51" t="s">
        <v>7</v>
      </c>
      <c r="AK29" s="51" t="s">
        <v>7</v>
      </c>
      <c r="AL29" s="51" t="n"/>
      <c r="AM29" s="52">
        <f>COUNT(H29:AL29)</f>
        <v/>
      </c>
      <c r="AN29" s="51" t="n"/>
      <c r="AO29" s="52">
        <f>COUNTIF(H29:AL29,"О")</f>
        <v/>
      </c>
      <c r="AP29" s="52">
        <f>COUNTIF(H29:AL29,"От")</f>
        <v/>
      </c>
      <c r="AQ29" s="52">
        <f>COUNTIF(H29:AL29,"Б")</f>
        <v/>
      </c>
      <c r="AR29" s="52">
        <f>COUNTIF(H29:AL29,"Н")</f>
        <v/>
      </c>
      <c r="AS29" s="51" t="n"/>
      <c r="AT29" s="52">
        <f>SUM(H29:AL29)</f>
        <v/>
      </c>
      <c r="AU29" s="51" t="n"/>
      <c r="AV29" s="52">
        <f>SUM(M29,N29,T29,U29,AA29,AB29,AJ29,AK29,AI29)</f>
        <v/>
      </c>
      <c r="AW29" s="51" t="n"/>
    </row>
    <row r="30" spans="1:49">
      <c r="A30" s="53" t="n">
        <v>24</v>
      </c>
      <c r="B30" s="53" t="s">
        <v>136</v>
      </c>
      <c r="C30" s="53" t="s">
        <v>124</v>
      </c>
      <c r="D30" s="53" t="s">
        <v>125</v>
      </c>
      <c r="E30" s="53" t="s">
        <v>33</v>
      </c>
      <c r="F30" s="53" t="n"/>
      <c r="G30" s="53" t="n"/>
      <c r="H30" s="53" t="n">
        <v>8</v>
      </c>
      <c r="I30" s="53" t="n">
        <v>8</v>
      </c>
      <c r="J30" s="53" t="n">
        <v>8</v>
      </c>
      <c r="K30" s="53" t="n">
        <v>8</v>
      </c>
      <c r="L30" s="53" t="n">
        <v>8</v>
      </c>
      <c r="M30" s="53" t="n">
        <v>0</v>
      </c>
      <c r="N30" s="53" t="n">
        <v>0</v>
      </c>
      <c r="O30" s="53" t="n">
        <v>8</v>
      </c>
      <c r="P30" s="53" t="n">
        <v>8</v>
      </c>
      <c r="Q30" s="53" t="n">
        <v>8</v>
      </c>
      <c r="R30" s="53" t="n">
        <v>8</v>
      </c>
      <c r="S30" s="53" t="n">
        <v>8</v>
      </c>
      <c r="T30" s="53" t="n">
        <v>0</v>
      </c>
      <c r="U30" s="53" t="n">
        <v>0</v>
      </c>
      <c r="V30" s="53" t="n">
        <v>8</v>
      </c>
      <c r="W30" s="53" t="n">
        <v>8</v>
      </c>
      <c r="X30" s="53" t="n">
        <v>8</v>
      </c>
      <c r="Y30" s="53" t="n">
        <v>8</v>
      </c>
      <c r="Z30" s="53" t="n">
        <v>8</v>
      </c>
      <c r="AA30" s="53" t="n">
        <v>0</v>
      </c>
      <c r="AB30" s="53" t="n">
        <v>0</v>
      </c>
      <c r="AC30" s="53" t="n">
        <v>8</v>
      </c>
      <c r="AD30" s="53" t="n">
        <v>8</v>
      </c>
      <c r="AE30" s="53" t="n">
        <v>8</v>
      </c>
      <c r="AF30" s="53" t="n">
        <v>8</v>
      </c>
      <c r="AG30" s="53" t="n">
        <v>8</v>
      </c>
      <c r="AH30" s="53" t="n">
        <v>8</v>
      </c>
      <c r="AI30" s="53" t="n">
        <v>0</v>
      </c>
      <c r="AJ30" s="53" t="n">
        <v>0</v>
      </c>
      <c r="AK30" s="53" t="n">
        <v>0</v>
      </c>
      <c r="AL30" s="53" t="n"/>
      <c r="AM30" s="53">
        <f>COUNT(IF(SUM(H29)&gt;0,1,"FALSE"),IF(SUM(I29)&gt;0,1,"FALSE"),IF(SUM(J29)&gt;0,1,"FALSE"),IF(SUM(K29)&gt;0,1,"FALSE"),IF(SUM(L29)&gt;0,1,"FALSE"),IF(SUM(M29)&gt;0,1,"FALSE"),IF(SUM(N29)&gt;0,1,"FALSE"),IF(SUM(O29)&gt;0,1,"FALSE"),IF(SUM(P29)&gt;0,1,"FALSE"),IF(SUM(Q29)&gt;0,1,"FALSE"),IF(SUM(R29)&gt;0,1,"FALSE"),IF(SUM(S29)&gt;0,1,"FALSE"),IF(SUM(T29)&gt;0,1,"FALSE"),IF(SUM(U29)&gt;0,1,"FALSE"),IF(SUM(V29)&gt;0,1,"FALSE"),IF(SUM(W29)&gt;0,1,"FALSE"),IF(SUM(X29)&gt;0,1,"FALSE"),IF(SUM(Y29)&gt;0,1,"FALSE"),IF(SUM(Z29)&gt;0,1,"FALSE"),IF(SUM(AA29)&gt;0,1,"FALSE"),IF(SUM(AB29)&gt;0,1,"FALSE"),IF(SUM(AC29)&gt;0,1,"FALSE"),IF(SUM(AD29)&gt;0,1,"FALSE"),IF(SUM(AE29)&gt;0,1,"FALSE"),IF(SUM(AF29)&gt;0,1,"FALSE"),IF(SUM(AG29)&gt;0,1,"FALSE"),IF(SUM(AJ29)&gt;0,1,"FALSE"),IF(SUM(AK29)&gt;0,1,"FALSE"),IF(SUM(AI29)&gt;0,1,"FALSE"),IF(SUM(AH29)&gt;0,1,"FALSE"))</f>
        <v/>
      </c>
      <c r="AN30" s="53" t="n"/>
      <c r="AO30" s="53">
        <f>MAX(AO29:AO29)</f>
        <v/>
      </c>
      <c r="AP30" s="53">
        <f>MAX(AP29:AP29)</f>
        <v/>
      </c>
      <c r="AQ30" s="53">
        <f>MAX(AQ29:AQ29)</f>
        <v/>
      </c>
      <c r="AR30" s="53">
        <f>MAX(AR29:AR29)</f>
        <v/>
      </c>
      <c r="AS30" s="53">
        <f>SUM(AS29:AS29)</f>
        <v/>
      </c>
      <c r="AT30" s="53">
        <f>SUM(AT29:AT29)</f>
        <v/>
      </c>
      <c r="AU30" s="53">
        <f>SUM(AU29:AU29)</f>
        <v/>
      </c>
      <c r="AV30" s="53">
        <f>SUM(AV29:AV29)</f>
        <v/>
      </c>
      <c r="AW30" s="53">
        <f>SUM(AW29:AW29)</f>
        <v/>
      </c>
    </row>
    <row r="31" spans="1:49">
      <c r="A31" s="51" t="n">
        <v>25</v>
      </c>
      <c r="B31" s="51" t="s">
        <v>146</v>
      </c>
      <c r="C31" s="51" t="s">
        <v>147</v>
      </c>
      <c r="D31" s="51" t="s">
        <v>109</v>
      </c>
      <c r="E31" s="51" t="s">
        <v>31</v>
      </c>
      <c r="F31" s="51" t="s">
        <v>32</v>
      </c>
      <c r="G31" s="51" t="n"/>
      <c r="H31" s="51" t="n">
        <v>8</v>
      </c>
      <c r="I31" s="51" t="n">
        <v>7.83333</v>
      </c>
      <c r="J31" s="51" t="n">
        <v>8</v>
      </c>
      <c r="K31" s="51" t="n">
        <v>8</v>
      </c>
      <c r="L31" s="51" t="n">
        <v>8</v>
      </c>
      <c r="M31" s="51" t="s">
        <v>7</v>
      </c>
      <c r="N31" s="51" t="s">
        <v>7</v>
      </c>
      <c r="O31" s="51" t="n">
        <v>8</v>
      </c>
      <c r="P31" s="51" t="n">
        <v>8</v>
      </c>
      <c r="Q31" s="51" t="n">
        <v>8</v>
      </c>
      <c r="R31" s="51" t="n">
        <v>8</v>
      </c>
      <c r="S31" s="51" t="n">
        <v>8</v>
      </c>
      <c r="T31" s="51" t="s">
        <v>7</v>
      </c>
      <c r="U31" s="51" t="s">
        <v>7</v>
      </c>
      <c r="V31" s="51" t="n">
        <v>8</v>
      </c>
      <c r="W31" s="51" t="n">
        <v>8</v>
      </c>
      <c r="X31" s="51" t="n">
        <v>8</v>
      </c>
      <c r="Y31" s="51" t="n">
        <v>8</v>
      </c>
      <c r="Z31" s="51" t="n">
        <v>8</v>
      </c>
      <c r="AA31" s="51" t="s">
        <v>7</v>
      </c>
      <c r="AB31" s="51" t="s">
        <v>7</v>
      </c>
      <c r="AC31" s="51" t="n">
        <v>8</v>
      </c>
      <c r="AD31" s="51" t="n">
        <v>2.78333</v>
      </c>
      <c r="AE31" s="51" t="n">
        <v>8</v>
      </c>
      <c r="AF31" s="51" t="n">
        <v>4.66667</v>
      </c>
      <c r="AG31" s="51" t="n"/>
      <c r="AH31" s="51" t="n"/>
      <c r="AI31" s="51" t="s">
        <v>7</v>
      </c>
      <c r="AJ31" s="51" t="s">
        <v>7</v>
      </c>
      <c r="AK31" s="51" t="s">
        <v>7</v>
      </c>
      <c r="AL31" s="51" t="n"/>
      <c r="AM31" s="52">
        <f>COUNT(H31:AL31)</f>
        <v/>
      </c>
      <c r="AN31" s="51" t="n"/>
      <c r="AO31" s="52">
        <f>COUNTIF(H31:AL31,"О")</f>
        <v/>
      </c>
      <c r="AP31" s="52">
        <f>COUNTIF(H31:AL31,"От")</f>
        <v/>
      </c>
      <c r="AQ31" s="52">
        <f>COUNTIF(H31:AL31,"Б")</f>
        <v/>
      </c>
      <c r="AR31" s="52">
        <f>COUNTIF(H31:AL31,"Н")</f>
        <v/>
      </c>
      <c r="AS31" s="51" t="n"/>
      <c r="AT31" s="52">
        <f>SUM(H31:AL31)</f>
        <v/>
      </c>
      <c r="AU31" s="51" t="n"/>
      <c r="AV31" s="52">
        <f>SUM(M31,N31,T31,U31,AA31,AB31,AJ31,AK31,AI31)</f>
        <v/>
      </c>
      <c r="AW31" s="51" t="n"/>
    </row>
    <row r="32" spans="1:49" ht="15.75" customHeight="1" s="55">
      <c r="A32" s="51" t="n">
        <v>26</v>
      </c>
      <c r="B32" s="51" t="s">
        <v>146</v>
      </c>
      <c r="C32" s="51" t="s">
        <v>147</v>
      </c>
      <c r="D32" s="51" t="s">
        <v>109</v>
      </c>
      <c r="E32" s="51" t="s">
        <v>149</v>
      </c>
      <c r="F32" s="51" t="s">
        <v>32</v>
      </c>
      <c r="G32" s="51" t="n"/>
      <c r="H32" s="51" t="n"/>
      <c r="I32" s="54" t="n">
        <v>0.16667</v>
      </c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4" t="n">
        <v>5.21667</v>
      </c>
      <c r="AE32" s="51" t="n"/>
      <c r="AF32" s="54" t="n">
        <v>3.33333</v>
      </c>
      <c r="AG32" s="54" t="n">
        <v>8</v>
      </c>
      <c r="AH32" s="54" t="n">
        <v>8</v>
      </c>
      <c r="AI32" s="51" t="n"/>
      <c r="AJ32" s="51" t="n"/>
      <c r="AK32" s="51" t="n"/>
      <c r="AL32" s="51" t="n"/>
      <c r="AM32" s="52">
        <f>COUNT(H32:AL32)</f>
        <v/>
      </c>
      <c r="AN32" s="51" t="n"/>
      <c r="AO32" s="51" t="n"/>
      <c r="AP32" s="51" t="n"/>
      <c r="AQ32" s="51" t="n"/>
      <c r="AR32" s="51" t="n"/>
      <c r="AS32" s="51" t="n"/>
      <c r="AT32" s="52">
        <f>SUM(H32:AL32)</f>
        <v/>
      </c>
      <c r="AU32" s="51" t="n"/>
      <c r="AV32" s="52">
        <f>SUM(M32,N32,T32,U32,AA32,AB32,AJ32,AK32,AI32)</f>
        <v/>
      </c>
      <c r="AW32" s="51" t="n"/>
    </row>
    <row r="33" spans="1:49">
      <c r="A33" s="53" t="n">
        <v>27</v>
      </c>
      <c r="B33" s="53" t="s">
        <v>146</v>
      </c>
      <c r="C33" s="53" t="s">
        <v>147</v>
      </c>
      <c r="D33" s="53" t="s">
        <v>109</v>
      </c>
      <c r="E33" s="53" t="s">
        <v>33</v>
      </c>
      <c r="F33" s="53" t="n"/>
      <c r="G33" s="53" t="n"/>
      <c r="H33" s="53" t="n">
        <v>8</v>
      </c>
      <c r="I33" s="53" t="n">
        <v>8</v>
      </c>
      <c r="J33" s="53" t="n">
        <v>8</v>
      </c>
      <c r="K33" s="53" t="n">
        <v>8</v>
      </c>
      <c r="L33" s="53" t="n">
        <v>8</v>
      </c>
      <c r="M33" s="53" t="n">
        <v>0</v>
      </c>
      <c r="N33" s="53" t="n">
        <v>0</v>
      </c>
      <c r="O33" s="53" t="n">
        <v>8</v>
      </c>
      <c r="P33" s="53" t="n">
        <v>8</v>
      </c>
      <c r="Q33" s="53" t="n">
        <v>8</v>
      </c>
      <c r="R33" s="53" t="n">
        <v>8</v>
      </c>
      <c r="S33" s="53" t="n">
        <v>8</v>
      </c>
      <c r="T33" s="53" t="n">
        <v>0</v>
      </c>
      <c r="U33" s="53" t="n">
        <v>0</v>
      </c>
      <c r="V33" s="53" t="n">
        <v>8</v>
      </c>
      <c r="W33" s="53" t="n">
        <v>8</v>
      </c>
      <c r="X33" s="53" t="n">
        <v>8</v>
      </c>
      <c r="Y33" s="53" t="n">
        <v>8</v>
      </c>
      <c r="Z33" s="53" t="n">
        <v>8</v>
      </c>
      <c r="AA33" s="53" t="n">
        <v>0</v>
      </c>
      <c r="AB33" s="53" t="n">
        <v>0</v>
      </c>
      <c r="AC33" s="53" t="n">
        <v>8</v>
      </c>
      <c r="AD33" s="53" t="n">
        <v>8</v>
      </c>
      <c r="AE33" s="53" t="n">
        <v>8</v>
      </c>
      <c r="AF33" s="53" t="n">
        <v>8</v>
      </c>
      <c r="AG33" s="53" t="n">
        <v>8</v>
      </c>
      <c r="AH33" s="53" t="n">
        <v>8</v>
      </c>
      <c r="AI33" s="53" t="n">
        <v>0</v>
      </c>
      <c r="AJ33" s="53" t="n">
        <v>0</v>
      </c>
      <c r="AK33" s="53" t="n">
        <v>0</v>
      </c>
      <c r="AL33" s="53" t="n"/>
      <c r="AM33" s="53">
        <f>COUNT(IF(SUM(H32,H31)&gt;0,1,"FALSE"),IF(SUM(I31,I32)&gt;0,1,"FALSE"),IF(SUM(J31,J32)&gt;0,1,"FALSE"),IF(SUM(K31,K32)&gt;0,1,"FALSE"),IF(SUM(L31,L32)&gt;0,1,"FALSE"),IF(SUM(M31,M32)&gt;0,1,"FALSE"),IF(SUM(N32,N31)&gt;0,1,"FALSE"),IF(SUM(O31,O32)&gt;0,1,"FALSE"),IF(SUM(P32,P31)&gt;0,1,"FALSE"),IF(SUM(Q32,Q31)&gt;0,1,"FALSE"),IF(SUM(R31,R32)&gt;0,1,"FALSE"),IF(SUM(S31,S32)&gt;0,1,"FALSE"),IF(SUM(T32,T31)&gt;0,1,"FALSE"),IF(SUM(U32,U31)&gt;0,1,"FALSE"),IF(SUM(V31,V32)&gt;0,1,"FALSE"),IF(SUM(W31,W32)&gt;0,1,"FALSE"),IF(SUM(X32,X31)&gt;0,1,"FALSE"),IF(SUM(Y32,Y31)&gt;0,1,"FALSE"),IF(SUM(Z32,Z31)&gt;0,1,"FALSE"),IF(SUM(AA32,AA31)&gt;0,1,"FALSE"),IF(SUM(AB31,AB32)&gt;0,1,"FALSE"),IF(SUM(AC31,AC32)&gt;0,1,"FALSE"),IF(SUM(AD31,AD32)&gt;0,1,"FALSE"),IF(SUM(AE31,AE32)&gt;0,1,"FALSE"),IF(SUM(AF31,AF32)&gt;0,1,"FALSE"),IF(SUM(AG31,AG32)&gt;0,1,"FALSE"),IF(SUM(AJ31,AJ32)&gt;0,1,"FALSE"),IF(SUM(AK32,AK31)&gt;0,1,"FALSE"),IF(SUM(AI32,AI31)&gt;0,1,"FALSE"),IF(SUM(AH32,AH31)&gt;0,1,"FALSE"))</f>
        <v/>
      </c>
      <c r="AN33" s="53" t="n"/>
      <c r="AO33" s="53">
        <f>MAX(AO31:AO32)</f>
        <v/>
      </c>
      <c r="AP33" s="53">
        <f>MAX(AP31:AP32)</f>
        <v/>
      </c>
      <c r="AQ33" s="53">
        <f>MAX(AQ31:AQ32)</f>
        <v/>
      </c>
      <c r="AR33" s="53">
        <f>MAX(AR31:AR32)</f>
        <v/>
      </c>
      <c r="AS33" s="53">
        <f>SUM(AS31:AS32)</f>
        <v/>
      </c>
      <c r="AT33" s="53">
        <f>SUM(AT31:AT32)</f>
        <v/>
      </c>
      <c r="AU33" s="53">
        <f>SUM(AU31:AU32)</f>
        <v/>
      </c>
      <c r="AV33" s="53">
        <f>SUM(AV31:AV32)</f>
        <v/>
      </c>
      <c r="AW33" s="53">
        <f>SUM(AW31:AW32)</f>
        <v/>
      </c>
    </row>
    <row r="34" spans="1:49">
      <c r="A34" s="51" t="n">
        <v>28</v>
      </c>
      <c r="B34" s="51" t="s">
        <v>185</v>
      </c>
      <c r="C34" s="51" t="s">
        <v>183</v>
      </c>
      <c r="D34" s="51" t="s">
        <v>186</v>
      </c>
      <c r="E34" s="51" t="s">
        <v>31</v>
      </c>
      <c r="F34" s="51" t="s">
        <v>32</v>
      </c>
      <c r="G34" s="51" t="n"/>
      <c r="H34" s="51" t="n">
        <v>8</v>
      </c>
      <c r="I34" s="51" t="n">
        <v>8</v>
      </c>
      <c r="J34" s="51" t="n">
        <v>8</v>
      </c>
      <c r="K34" s="51" t="n">
        <v>8</v>
      </c>
      <c r="L34" s="51" t="n">
        <v>8</v>
      </c>
      <c r="M34" s="51" t="s">
        <v>7</v>
      </c>
      <c r="N34" s="51" t="s">
        <v>7</v>
      </c>
      <c r="O34" s="51" t="n">
        <v>8</v>
      </c>
      <c r="P34" s="51" t="n">
        <v>8</v>
      </c>
      <c r="Q34" s="51" t="n">
        <v>8</v>
      </c>
      <c r="R34" s="51" t="n">
        <v>8</v>
      </c>
      <c r="S34" s="51" t="n">
        <v>8</v>
      </c>
      <c r="T34" s="51" t="s">
        <v>7</v>
      </c>
      <c r="U34" s="51" t="s">
        <v>7</v>
      </c>
      <c r="V34" s="51" t="n">
        <v>8</v>
      </c>
      <c r="W34" s="51" t="n">
        <v>8</v>
      </c>
      <c r="X34" s="51" t="n">
        <v>8</v>
      </c>
      <c r="Y34" s="51" t="n">
        <v>8</v>
      </c>
      <c r="Z34" s="51" t="n">
        <v>8</v>
      </c>
      <c r="AA34" s="51" t="s">
        <v>7</v>
      </c>
      <c r="AB34" s="51" t="s">
        <v>7</v>
      </c>
      <c r="AC34" s="51" t="n">
        <v>8</v>
      </c>
      <c r="AD34" s="51" t="n">
        <v>8</v>
      </c>
      <c r="AE34" s="51" t="n">
        <v>8</v>
      </c>
      <c r="AF34" s="51" t="n">
        <v>8</v>
      </c>
      <c r="AG34" s="51" t="n">
        <v>8</v>
      </c>
      <c r="AH34" s="51" t="n">
        <v>8</v>
      </c>
      <c r="AI34" s="51" t="s">
        <v>7</v>
      </c>
      <c r="AJ34" s="51" t="s">
        <v>7</v>
      </c>
      <c r="AK34" s="51" t="s">
        <v>7</v>
      </c>
      <c r="AL34" s="51" t="n"/>
      <c r="AM34" s="52">
        <f>COUNT(H34:AL34)</f>
        <v/>
      </c>
      <c r="AN34" s="51" t="n"/>
      <c r="AO34" s="52">
        <f>COUNTIF(H34:AL34,"О")</f>
        <v/>
      </c>
      <c r="AP34" s="52">
        <f>COUNTIF(H34:AL34,"От")</f>
        <v/>
      </c>
      <c r="AQ34" s="52">
        <f>COUNTIF(H34:AL34,"Б")</f>
        <v/>
      </c>
      <c r="AR34" s="52">
        <f>COUNTIF(H34:AL34,"Н")</f>
        <v/>
      </c>
      <c r="AS34" s="51" t="n"/>
      <c r="AT34" s="52">
        <f>SUM(H34:AL34)</f>
        <v/>
      </c>
      <c r="AU34" s="51" t="n"/>
      <c r="AV34" s="52">
        <f>SUM(M34,N34,T34,U34,AA34,AB34,AJ34,AK34,AI34)</f>
        <v/>
      </c>
      <c r="AW34" s="51" t="n"/>
    </row>
    <row r="35" spans="1:49">
      <c r="A35" s="53" t="n">
        <v>29</v>
      </c>
      <c r="B35" s="53" t="s">
        <v>185</v>
      </c>
      <c r="C35" s="53" t="s">
        <v>183</v>
      </c>
      <c r="D35" s="53" t="s">
        <v>186</v>
      </c>
      <c r="E35" s="53" t="s">
        <v>33</v>
      </c>
      <c r="F35" s="53" t="n"/>
      <c r="G35" s="53" t="n"/>
      <c r="H35" s="53" t="n">
        <v>8</v>
      </c>
      <c r="I35" s="53" t="n">
        <v>8</v>
      </c>
      <c r="J35" s="53" t="n">
        <v>8</v>
      </c>
      <c r="K35" s="53" t="n">
        <v>8</v>
      </c>
      <c r="L35" s="53" t="n">
        <v>8</v>
      </c>
      <c r="M35" s="53" t="n">
        <v>0</v>
      </c>
      <c r="N35" s="53" t="n">
        <v>0</v>
      </c>
      <c r="O35" s="53" t="n">
        <v>8</v>
      </c>
      <c r="P35" s="53" t="n">
        <v>8</v>
      </c>
      <c r="Q35" s="53" t="n">
        <v>8</v>
      </c>
      <c r="R35" s="53" t="n">
        <v>8</v>
      </c>
      <c r="S35" s="53" t="n">
        <v>8</v>
      </c>
      <c r="T35" s="53" t="n">
        <v>0</v>
      </c>
      <c r="U35" s="53" t="n">
        <v>0</v>
      </c>
      <c r="V35" s="53" t="n">
        <v>8</v>
      </c>
      <c r="W35" s="53" t="n">
        <v>8</v>
      </c>
      <c r="X35" s="53" t="n">
        <v>8</v>
      </c>
      <c r="Y35" s="53" t="n">
        <v>8</v>
      </c>
      <c r="Z35" s="53" t="n">
        <v>8</v>
      </c>
      <c r="AA35" s="53" t="n">
        <v>0</v>
      </c>
      <c r="AB35" s="53" t="n">
        <v>0</v>
      </c>
      <c r="AC35" s="53" t="n">
        <v>8</v>
      </c>
      <c r="AD35" s="53" t="n">
        <v>8</v>
      </c>
      <c r="AE35" s="53" t="n">
        <v>8</v>
      </c>
      <c r="AF35" s="53" t="n">
        <v>8</v>
      </c>
      <c r="AG35" s="53" t="n">
        <v>8</v>
      </c>
      <c r="AH35" s="53" t="n">
        <v>8</v>
      </c>
      <c r="AI35" s="53" t="n">
        <v>0</v>
      </c>
      <c r="AJ35" s="53" t="n">
        <v>0</v>
      </c>
      <c r="AK35" s="53" t="n">
        <v>0</v>
      </c>
      <c r="AL35" s="53" t="n"/>
      <c r="AM35" s="53">
        <f>COUNT(IF(SUM(H34)&gt;0,1,"FALSE"),IF(SUM(I34)&gt;0,1,"FALSE"),IF(SUM(J34)&gt;0,1,"FALSE"),IF(SUM(K34)&gt;0,1,"FALSE"),IF(SUM(L34)&gt;0,1,"FALSE"),IF(SUM(M34)&gt;0,1,"FALSE"),IF(SUM(N34)&gt;0,1,"FALSE"),IF(SUM(O34)&gt;0,1,"FALSE"),IF(SUM(P34)&gt;0,1,"FALSE"),IF(SUM(Q34)&gt;0,1,"FALSE"),IF(SUM(R34)&gt;0,1,"FALSE"),IF(SUM(S34)&gt;0,1,"FALSE"),IF(SUM(T34)&gt;0,1,"FALSE"),IF(SUM(U34)&gt;0,1,"FALSE"),IF(SUM(V34)&gt;0,1,"FALSE"),IF(SUM(W34)&gt;0,1,"FALSE"),IF(SUM(X34)&gt;0,1,"FALSE"),IF(SUM(Y34)&gt;0,1,"FALSE"),IF(SUM(Z34)&gt;0,1,"FALSE"),IF(SUM(AA34)&gt;0,1,"FALSE"),IF(SUM(AB34)&gt;0,1,"FALSE"),IF(SUM(AC34)&gt;0,1,"FALSE"),IF(SUM(AD34)&gt;0,1,"FALSE"),IF(SUM(AE34)&gt;0,1,"FALSE"),IF(SUM(AF34)&gt;0,1,"FALSE"),IF(SUM(AG34)&gt;0,1,"FALSE"),IF(SUM(AJ34)&gt;0,1,"FALSE"),IF(SUM(AK34)&gt;0,1,"FALSE"),IF(SUM(AI34)&gt;0,1,"FALSE"),IF(SUM(AH34)&gt;0,1,"FALSE"))</f>
        <v/>
      </c>
      <c r="AN35" s="53" t="n"/>
      <c r="AO35" s="53">
        <f>MAX(AO34:AO34)</f>
        <v/>
      </c>
      <c r="AP35" s="53">
        <f>MAX(AP34:AP34)</f>
        <v/>
      </c>
      <c r="AQ35" s="53">
        <f>MAX(AQ34:AQ34)</f>
        <v/>
      </c>
      <c r="AR35" s="53">
        <f>MAX(AR34:AR34)</f>
        <v/>
      </c>
      <c r="AS35" s="53">
        <f>SUM(AS34:AS34)</f>
        <v/>
      </c>
      <c r="AT35" s="53">
        <f>SUM(AT34:AT34)</f>
        <v/>
      </c>
      <c r="AU35" s="53">
        <f>SUM(AU34:AU34)</f>
        <v/>
      </c>
      <c r="AV35" s="53">
        <f>SUM(AV34:AV34)</f>
        <v/>
      </c>
      <c r="AW35" s="53">
        <f>SUM(AW34:AW34)</f>
        <v/>
      </c>
    </row>
    <row r="36" spans="1:49">
      <c r="A36" s="51" t="n">
        <v>30</v>
      </c>
      <c r="B36" s="51" t="s">
        <v>187</v>
      </c>
      <c r="C36" s="51" t="s">
        <v>183</v>
      </c>
      <c r="D36" s="51" t="s">
        <v>188</v>
      </c>
      <c r="E36" s="51" t="s">
        <v>31</v>
      </c>
      <c r="F36" s="51" t="s">
        <v>32</v>
      </c>
      <c r="G36" s="51" t="n"/>
      <c r="H36" s="51" t="n">
        <v>8</v>
      </c>
      <c r="I36" s="51" t="n">
        <v>8</v>
      </c>
      <c r="J36" s="51" t="n">
        <v>8</v>
      </c>
      <c r="K36" s="51" t="n">
        <v>8</v>
      </c>
      <c r="L36" s="51" t="n">
        <v>8</v>
      </c>
      <c r="M36" s="51" t="s">
        <v>7</v>
      </c>
      <c r="N36" s="51" t="s">
        <v>7</v>
      </c>
      <c r="O36" s="51" t="n">
        <v>8</v>
      </c>
      <c r="P36" s="51" t="n">
        <v>8</v>
      </c>
      <c r="Q36" s="51" t="n">
        <v>8</v>
      </c>
      <c r="R36" s="51" t="n">
        <v>8</v>
      </c>
      <c r="S36" s="51" t="n">
        <v>8</v>
      </c>
      <c r="T36" s="51" t="s">
        <v>7</v>
      </c>
      <c r="U36" s="51" t="s">
        <v>7</v>
      </c>
      <c r="V36" s="51" t="n">
        <v>8</v>
      </c>
      <c r="W36" s="51" t="n">
        <v>8</v>
      </c>
      <c r="X36" s="51" t="n">
        <v>8</v>
      </c>
      <c r="Y36" s="51" t="n">
        <v>8</v>
      </c>
      <c r="Z36" s="51" t="n">
        <v>8</v>
      </c>
      <c r="AA36" s="51" t="s">
        <v>7</v>
      </c>
      <c r="AB36" s="51" t="s">
        <v>7</v>
      </c>
      <c r="AC36" s="51" t="n">
        <v>8</v>
      </c>
      <c r="AD36" s="51" t="n">
        <v>8</v>
      </c>
      <c r="AE36" s="51" t="n">
        <v>8</v>
      </c>
      <c r="AF36" s="51" t="n">
        <v>8</v>
      </c>
      <c r="AG36" s="51" t="n">
        <v>8</v>
      </c>
      <c r="AH36" s="51" t="n">
        <v>8</v>
      </c>
      <c r="AI36" s="51" t="s">
        <v>7</v>
      </c>
      <c r="AJ36" s="51" t="s">
        <v>7</v>
      </c>
      <c r="AK36" s="51" t="s">
        <v>7</v>
      </c>
      <c r="AL36" s="51" t="n"/>
      <c r="AM36" s="52">
        <f>COUNT(H36:AL36)</f>
        <v/>
      </c>
      <c r="AN36" s="51" t="n"/>
      <c r="AO36" s="52">
        <f>COUNTIF(H36:AL36,"О")</f>
        <v/>
      </c>
      <c r="AP36" s="52">
        <f>COUNTIF(H36:AL36,"От")</f>
        <v/>
      </c>
      <c r="AQ36" s="52">
        <f>COUNTIF(H36:AL36,"Б")</f>
        <v/>
      </c>
      <c r="AR36" s="52">
        <f>COUNTIF(H36:AL36,"Н")</f>
        <v/>
      </c>
      <c r="AS36" s="51" t="n"/>
      <c r="AT36" s="52">
        <f>SUM(H36:AL36)</f>
        <v/>
      </c>
      <c r="AU36" s="51" t="n"/>
      <c r="AV36" s="52">
        <f>SUM(M36,N36,T36,U36,AA36,AB36,AJ36,AK36,AI36)</f>
        <v/>
      </c>
      <c r="AW36" s="51" t="n"/>
    </row>
    <row r="37" spans="1:49">
      <c r="A37" s="53" t="n">
        <v>31</v>
      </c>
      <c r="B37" s="53" t="s">
        <v>187</v>
      </c>
      <c r="C37" s="53" t="s">
        <v>183</v>
      </c>
      <c r="D37" s="53" t="s">
        <v>188</v>
      </c>
      <c r="E37" s="53" t="s">
        <v>33</v>
      </c>
      <c r="F37" s="53" t="n"/>
      <c r="G37" s="53" t="n"/>
      <c r="H37" s="53" t="n">
        <v>8</v>
      </c>
      <c r="I37" s="53" t="n">
        <v>8</v>
      </c>
      <c r="J37" s="53" t="n">
        <v>8</v>
      </c>
      <c r="K37" s="53" t="n">
        <v>8</v>
      </c>
      <c r="L37" s="53" t="n">
        <v>8</v>
      </c>
      <c r="M37" s="53" t="n">
        <v>0</v>
      </c>
      <c r="N37" s="53" t="n">
        <v>0</v>
      </c>
      <c r="O37" s="53" t="n">
        <v>8</v>
      </c>
      <c r="P37" s="53" t="n">
        <v>8</v>
      </c>
      <c r="Q37" s="53" t="n">
        <v>8</v>
      </c>
      <c r="R37" s="53" t="n">
        <v>8</v>
      </c>
      <c r="S37" s="53" t="n">
        <v>8</v>
      </c>
      <c r="T37" s="53" t="n">
        <v>0</v>
      </c>
      <c r="U37" s="53" t="n">
        <v>0</v>
      </c>
      <c r="V37" s="53" t="n">
        <v>8</v>
      </c>
      <c r="W37" s="53" t="n">
        <v>8</v>
      </c>
      <c r="X37" s="53" t="n">
        <v>8</v>
      </c>
      <c r="Y37" s="53" t="n">
        <v>8</v>
      </c>
      <c r="Z37" s="53" t="n">
        <v>8</v>
      </c>
      <c r="AA37" s="53" t="n">
        <v>0</v>
      </c>
      <c r="AB37" s="53" t="n">
        <v>0</v>
      </c>
      <c r="AC37" s="53" t="n">
        <v>8</v>
      </c>
      <c r="AD37" s="53" t="n">
        <v>8</v>
      </c>
      <c r="AE37" s="53" t="n">
        <v>8</v>
      </c>
      <c r="AF37" s="53" t="n">
        <v>8</v>
      </c>
      <c r="AG37" s="53" t="n">
        <v>8</v>
      </c>
      <c r="AH37" s="53" t="n">
        <v>8</v>
      </c>
      <c r="AI37" s="53" t="n">
        <v>0</v>
      </c>
      <c r="AJ37" s="53" t="n">
        <v>0</v>
      </c>
      <c r="AK37" s="53" t="n">
        <v>0</v>
      </c>
      <c r="AL37" s="53" t="n"/>
      <c r="AM37" s="53">
        <f>COUNT(IF(SUM(H36)&gt;0,1,"FALSE"),IF(SUM(I36)&gt;0,1,"FALSE"),IF(SUM(J36)&gt;0,1,"FALSE"),IF(SUM(K36)&gt;0,1,"FALSE"),IF(SUM(L36)&gt;0,1,"FALSE"),IF(SUM(M36)&gt;0,1,"FALSE"),IF(SUM(N36)&gt;0,1,"FALSE"),IF(SUM(O36)&gt;0,1,"FALSE"),IF(SUM(P36)&gt;0,1,"FALSE"),IF(SUM(Q36)&gt;0,1,"FALSE"),IF(SUM(R36)&gt;0,1,"FALSE"),IF(SUM(S36)&gt;0,1,"FALSE"),IF(SUM(T36)&gt;0,1,"FALSE"),IF(SUM(U36)&gt;0,1,"FALSE"),IF(SUM(V36)&gt;0,1,"FALSE"),IF(SUM(W36)&gt;0,1,"FALSE"),IF(SUM(X36)&gt;0,1,"FALSE"),IF(SUM(Y36)&gt;0,1,"FALSE"),IF(SUM(Z36)&gt;0,1,"FALSE"),IF(SUM(AA36)&gt;0,1,"FALSE"),IF(SUM(AB36)&gt;0,1,"FALSE"),IF(SUM(AC36)&gt;0,1,"FALSE"),IF(SUM(AD36)&gt;0,1,"FALSE"),IF(SUM(AE36)&gt;0,1,"FALSE"),IF(SUM(AF36)&gt;0,1,"FALSE"),IF(SUM(AG36)&gt;0,1,"FALSE"),IF(SUM(AJ36)&gt;0,1,"FALSE"),IF(SUM(AK36)&gt;0,1,"FALSE"),IF(SUM(AI36)&gt;0,1,"FALSE"),IF(SUM(AH36)&gt;0,1,"FALSE"))</f>
        <v/>
      </c>
      <c r="AN37" s="53" t="n"/>
      <c r="AO37" s="53">
        <f>MAX(AO36:AO36)</f>
        <v/>
      </c>
      <c r="AP37" s="53">
        <f>MAX(AP36:AP36)</f>
        <v/>
      </c>
      <c r="AQ37" s="53">
        <f>MAX(AQ36:AQ36)</f>
        <v/>
      </c>
      <c r="AR37" s="53">
        <f>MAX(AR36:AR36)</f>
        <v/>
      </c>
      <c r="AS37" s="53">
        <f>SUM(AS36:AS36)</f>
        <v/>
      </c>
      <c r="AT37" s="53">
        <f>SUM(AT36:AT36)</f>
        <v/>
      </c>
      <c r="AU37" s="53">
        <f>SUM(AU36:AU36)</f>
        <v/>
      </c>
      <c r="AV37" s="53">
        <f>SUM(AV36:AV36)</f>
        <v/>
      </c>
      <c r="AW37" s="53">
        <f>SUM(AW36:AW36)</f>
        <v/>
      </c>
    </row>
    <row r="38" spans="1:49">
      <c r="A38" s="51" t="n">
        <v>32</v>
      </c>
      <c r="B38" s="51" t="s">
        <v>189</v>
      </c>
      <c r="C38" s="51" t="s">
        <v>190</v>
      </c>
      <c r="D38" s="51" t="s">
        <v>191</v>
      </c>
      <c r="E38" s="51" t="s">
        <v>31</v>
      </c>
      <c r="F38" s="51" t="s">
        <v>32</v>
      </c>
      <c r="G38" s="51" t="n"/>
      <c r="H38" s="51" t="n">
        <v>8</v>
      </c>
      <c r="I38" s="51" t="n">
        <v>8</v>
      </c>
      <c r="J38" s="51" t="n">
        <v>8</v>
      </c>
      <c r="K38" s="51" t="n">
        <v>8</v>
      </c>
      <c r="L38" s="51" t="n">
        <v>8</v>
      </c>
      <c r="M38" s="51" t="s">
        <v>7</v>
      </c>
      <c r="N38" s="51" t="s">
        <v>7</v>
      </c>
      <c r="O38" s="51" t="n">
        <v>8</v>
      </c>
      <c r="P38" s="51" t="n">
        <v>8</v>
      </c>
      <c r="Q38" s="51" t="n">
        <v>8</v>
      </c>
      <c r="R38" s="51" t="n">
        <v>8</v>
      </c>
      <c r="S38" s="51" t="n">
        <v>8</v>
      </c>
      <c r="T38" s="51" t="s">
        <v>7</v>
      </c>
      <c r="U38" s="51" t="s">
        <v>7</v>
      </c>
      <c r="V38" s="51" t="n">
        <v>8</v>
      </c>
      <c r="W38" s="51" t="n">
        <v>8</v>
      </c>
      <c r="X38" s="51" t="n">
        <v>8</v>
      </c>
      <c r="Y38" s="51" t="n">
        <v>8</v>
      </c>
      <c r="Z38" s="51" t="n">
        <v>8</v>
      </c>
      <c r="AA38" s="51" t="s">
        <v>7</v>
      </c>
      <c r="AB38" s="51" t="s">
        <v>7</v>
      </c>
      <c r="AC38" s="51" t="n">
        <v>8</v>
      </c>
      <c r="AD38" s="51" t="n">
        <v>8</v>
      </c>
      <c r="AE38" s="51" t="n">
        <v>8</v>
      </c>
      <c r="AF38" s="51" t="n">
        <v>8</v>
      </c>
      <c r="AG38" s="51" t="n">
        <v>8</v>
      </c>
      <c r="AH38" s="51" t="n">
        <v>8</v>
      </c>
      <c r="AI38" s="51" t="s">
        <v>7</v>
      </c>
      <c r="AJ38" s="51" t="s">
        <v>7</v>
      </c>
      <c r="AK38" s="51" t="s">
        <v>7</v>
      </c>
      <c r="AL38" s="51" t="n"/>
      <c r="AM38" s="52">
        <f>COUNT(H38:AL38)</f>
        <v/>
      </c>
      <c r="AN38" s="51" t="n"/>
      <c r="AO38" s="52">
        <f>COUNTIF(H38:AL38,"О")</f>
        <v/>
      </c>
      <c r="AP38" s="52">
        <f>COUNTIF(H38:AL38,"От")</f>
        <v/>
      </c>
      <c r="AQ38" s="52">
        <f>COUNTIF(H38:AL38,"Б")</f>
        <v/>
      </c>
      <c r="AR38" s="52">
        <f>COUNTIF(H38:AL38,"Н")</f>
        <v/>
      </c>
      <c r="AS38" s="51" t="n"/>
      <c r="AT38" s="52">
        <f>SUM(H38:AL38)</f>
        <v/>
      </c>
      <c r="AU38" s="51" t="n"/>
      <c r="AV38" s="52">
        <f>SUM(M38,N38,T38,U38,AA38,AB38,AJ38,AK38,AI38)</f>
        <v/>
      </c>
      <c r="AW38" s="51" t="n"/>
    </row>
    <row r="39" spans="1:49">
      <c r="A39" s="53" t="n">
        <v>33</v>
      </c>
      <c r="B39" s="53" t="s">
        <v>189</v>
      </c>
      <c r="C39" s="53" t="s">
        <v>190</v>
      </c>
      <c r="D39" s="53" t="s">
        <v>191</v>
      </c>
      <c r="E39" s="53" t="s">
        <v>33</v>
      </c>
      <c r="F39" s="53" t="n"/>
      <c r="G39" s="53" t="n"/>
      <c r="H39" s="53" t="n">
        <v>8</v>
      </c>
      <c r="I39" s="53" t="n">
        <v>8</v>
      </c>
      <c r="J39" s="53" t="n">
        <v>8</v>
      </c>
      <c r="K39" s="53" t="n">
        <v>8</v>
      </c>
      <c r="L39" s="53" t="n">
        <v>8</v>
      </c>
      <c r="M39" s="53" t="n">
        <v>0</v>
      </c>
      <c r="N39" s="53" t="n">
        <v>0</v>
      </c>
      <c r="O39" s="53" t="n">
        <v>8</v>
      </c>
      <c r="P39" s="53" t="n">
        <v>8</v>
      </c>
      <c r="Q39" s="53" t="n">
        <v>8</v>
      </c>
      <c r="R39" s="53" t="n">
        <v>8</v>
      </c>
      <c r="S39" s="53" t="n">
        <v>8</v>
      </c>
      <c r="T39" s="53" t="n">
        <v>0</v>
      </c>
      <c r="U39" s="53" t="n">
        <v>0</v>
      </c>
      <c r="V39" s="53" t="n">
        <v>8</v>
      </c>
      <c r="W39" s="53" t="n">
        <v>8</v>
      </c>
      <c r="X39" s="53" t="n">
        <v>8</v>
      </c>
      <c r="Y39" s="53" t="n">
        <v>8</v>
      </c>
      <c r="Z39" s="53" t="n">
        <v>8</v>
      </c>
      <c r="AA39" s="53" t="n">
        <v>0</v>
      </c>
      <c r="AB39" s="53" t="n">
        <v>0</v>
      </c>
      <c r="AC39" s="53" t="n">
        <v>8</v>
      </c>
      <c r="AD39" s="53" t="n">
        <v>8</v>
      </c>
      <c r="AE39" s="53" t="n">
        <v>8</v>
      </c>
      <c r="AF39" s="53" t="n">
        <v>8</v>
      </c>
      <c r="AG39" s="53" t="n">
        <v>8</v>
      </c>
      <c r="AH39" s="53" t="n">
        <v>8</v>
      </c>
      <c r="AI39" s="53" t="n">
        <v>0</v>
      </c>
      <c r="AJ39" s="53" t="n">
        <v>0</v>
      </c>
      <c r="AK39" s="53" t="n">
        <v>0</v>
      </c>
      <c r="AL39" s="53" t="n"/>
      <c r="AM39" s="53">
        <f>COUNT(IF(SUM(H38)&gt;0,1,"FALSE"),IF(SUM(I38)&gt;0,1,"FALSE"),IF(SUM(J38)&gt;0,1,"FALSE"),IF(SUM(K38)&gt;0,1,"FALSE"),IF(SUM(L38)&gt;0,1,"FALSE"),IF(SUM(M38)&gt;0,1,"FALSE"),IF(SUM(N38)&gt;0,1,"FALSE"),IF(SUM(O38)&gt;0,1,"FALSE"),IF(SUM(P38)&gt;0,1,"FALSE"),IF(SUM(Q38)&gt;0,1,"FALSE"),IF(SUM(R38)&gt;0,1,"FALSE"),IF(SUM(S38)&gt;0,1,"FALSE"),IF(SUM(T38)&gt;0,1,"FALSE"),IF(SUM(U38)&gt;0,1,"FALSE"),IF(SUM(V38)&gt;0,1,"FALSE"),IF(SUM(W38)&gt;0,1,"FALSE"),IF(SUM(X38)&gt;0,1,"FALSE"),IF(SUM(Y38)&gt;0,1,"FALSE"),IF(SUM(Z38)&gt;0,1,"FALSE"),IF(SUM(AA38)&gt;0,1,"FALSE"),IF(SUM(AB38)&gt;0,1,"FALSE"),IF(SUM(AC38)&gt;0,1,"FALSE"),IF(SUM(AD38)&gt;0,1,"FALSE"),IF(SUM(AE38)&gt;0,1,"FALSE"),IF(SUM(AF38)&gt;0,1,"FALSE"),IF(SUM(AG38)&gt;0,1,"FALSE"),IF(SUM(AJ38)&gt;0,1,"FALSE"),IF(SUM(AK38)&gt;0,1,"FALSE"),IF(SUM(AI38)&gt;0,1,"FALSE"),IF(SUM(AH38)&gt;0,1,"FALSE"))</f>
        <v/>
      </c>
      <c r="AN39" s="53" t="n"/>
      <c r="AO39" s="53">
        <f>MAX(AO38:AO38)</f>
        <v/>
      </c>
      <c r="AP39" s="53">
        <f>MAX(AP38:AP38)</f>
        <v/>
      </c>
      <c r="AQ39" s="53">
        <f>MAX(AQ38:AQ38)</f>
        <v/>
      </c>
      <c r="AR39" s="53">
        <f>MAX(AR38:AR38)</f>
        <v/>
      </c>
      <c r="AS39" s="53">
        <f>SUM(AS38:AS38)</f>
        <v/>
      </c>
      <c r="AT39" s="53">
        <f>SUM(AT38:AT38)</f>
        <v/>
      </c>
      <c r="AU39" s="53">
        <f>SUM(AU38:AU38)</f>
        <v/>
      </c>
      <c r="AV39" s="53">
        <f>SUM(AV38:AV38)</f>
        <v/>
      </c>
      <c r="AW39" s="53">
        <f>SUM(AW38:AW38)</f>
        <v/>
      </c>
    </row>
    <row r="40" spans="1:49">
      <c r="A40" s="51" t="n">
        <v>34</v>
      </c>
      <c r="B40" s="51" t="s">
        <v>192</v>
      </c>
      <c r="C40" s="51" t="s">
        <v>193</v>
      </c>
      <c r="D40" s="51" t="s">
        <v>194</v>
      </c>
      <c r="E40" s="51" t="s">
        <v>31</v>
      </c>
      <c r="F40" s="51" t="s">
        <v>32</v>
      </c>
      <c r="G40" s="51" t="n"/>
      <c r="H40" s="51" t="n">
        <v>12</v>
      </c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51" t="n"/>
      <c r="AK40" s="51" t="n"/>
      <c r="AL40" s="51" t="n"/>
      <c r="AM40" s="52">
        <f>COUNT(H40:AL40)</f>
        <v/>
      </c>
      <c r="AN40" s="51" t="n"/>
      <c r="AO40" s="52">
        <f>COUNTIF(H40:AL40,"О")</f>
        <v/>
      </c>
      <c r="AP40" s="52">
        <f>COUNTIF(H40:AL40,"От")</f>
        <v/>
      </c>
      <c r="AQ40" s="52">
        <f>COUNTIF(H40:AL40,"Б")</f>
        <v/>
      </c>
      <c r="AR40" s="52">
        <f>COUNTIF(H40:AL40,"Н")</f>
        <v/>
      </c>
      <c r="AS40" s="51" t="n"/>
      <c r="AT40" s="52">
        <f>SUM(H40:AL40)</f>
        <v/>
      </c>
      <c r="AU40" s="51" t="n"/>
      <c r="AV40" s="52">
        <f>SUM(M40,N40,T40,U40,AA40,AB40,AJ40,AK40,AI40)</f>
        <v/>
      </c>
      <c r="AW40" s="51" t="n"/>
    </row>
    <row r="41" spans="1:49">
      <c r="A41" s="53" t="n">
        <v>35</v>
      </c>
      <c r="B41" s="53" t="s">
        <v>192</v>
      </c>
      <c r="C41" s="53" t="s">
        <v>193</v>
      </c>
      <c r="D41" s="53" t="s">
        <v>194</v>
      </c>
      <c r="E41" s="53" t="s">
        <v>33</v>
      </c>
      <c r="F41" s="53" t="n"/>
      <c r="G41" s="53" t="n"/>
      <c r="H41" s="53" t="n">
        <v>12</v>
      </c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  <c r="AJ41" s="53" t="n"/>
      <c r="AK41" s="53" t="n"/>
      <c r="AL41" s="53" t="n"/>
      <c r="AM41" s="53">
        <f>COUNT(IF(SUM(H40)&gt;0,1,"FALSE"))</f>
        <v/>
      </c>
      <c r="AN41" s="53" t="n"/>
      <c r="AO41" s="53">
        <f>MAX(AO40:AO40)</f>
        <v/>
      </c>
      <c r="AP41" s="53">
        <f>MAX(AP40:AP40)</f>
        <v/>
      </c>
      <c r="AQ41" s="53">
        <f>MAX(AQ40:AQ40)</f>
        <v/>
      </c>
      <c r="AR41" s="53">
        <f>MAX(AR40:AR40)</f>
        <v/>
      </c>
      <c r="AS41" s="53">
        <f>SUM(AS40:AS40)</f>
        <v/>
      </c>
      <c r="AT41" s="53">
        <f>SUM(AT40:AT40)</f>
        <v/>
      </c>
      <c r="AU41" s="53">
        <f>SUM(AU40:AU40)</f>
        <v/>
      </c>
      <c r="AV41" s="53">
        <f>SUM(AV40:AV40)</f>
        <v/>
      </c>
      <c r="AW41" s="53">
        <f>SUM(AW40:AW40)</f>
        <v/>
      </c>
    </row>
    <row r="42" spans="1:49" ht="15.75" customHeight="1" s="55">
      <c r="A42" s="51" t="n">
        <v>36</v>
      </c>
      <c r="B42" s="51" t="s">
        <v>195</v>
      </c>
      <c r="C42" s="51" t="s">
        <v>193</v>
      </c>
      <c r="D42" s="51" t="s">
        <v>196</v>
      </c>
      <c r="E42" s="51" t="s">
        <v>43</v>
      </c>
      <c r="F42" s="51" t="s">
        <v>32</v>
      </c>
      <c r="G42" s="51" t="n"/>
      <c r="H42" s="51" t="n">
        <v>8</v>
      </c>
      <c r="I42" s="51" t="n"/>
      <c r="J42" s="51" t="n"/>
      <c r="K42" s="51" t="n"/>
      <c r="L42" s="51" t="n"/>
      <c r="M42" s="51" t="s">
        <v>7</v>
      </c>
      <c r="N42" s="51" t="s">
        <v>7</v>
      </c>
      <c r="O42" s="51" t="n"/>
      <c r="P42" s="51" t="n"/>
      <c r="Q42" s="51" t="n"/>
      <c r="R42" s="51" t="n"/>
      <c r="S42" s="51" t="n"/>
      <c r="T42" s="51" t="s">
        <v>7</v>
      </c>
      <c r="U42" s="51" t="s">
        <v>7</v>
      </c>
      <c r="V42" s="54" t="s">
        <v>0</v>
      </c>
      <c r="W42" s="54" t="s">
        <v>0</v>
      </c>
      <c r="X42" s="54" t="s">
        <v>0</v>
      </c>
      <c r="Y42" s="54" t="s">
        <v>0</v>
      </c>
      <c r="Z42" s="54" t="s">
        <v>0</v>
      </c>
      <c r="AA42" s="54" t="s">
        <v>0</v>
      </c>
      <c r="AB42" s="54" t="s">
        <v>0</v>
      </c>
      <c r="AC42" s="54" t="s">
        <v>0</v>
      </c>
      <c r="AD42" s="54" t="s">
        <v>0</v>
      </c>
      <c r="AE42" s="54" t="s">
        <v>0</v>
      </c>
      <c r="AF42" s="54" t="s">
        <v>0</v>
      </c>
      <c r="AG42" s="54" t="s">
        <v>0</v>
      </c>
      <c r="AH42" s="54" t="s">
        <v>0</v>
      </c>
      <c r="AI42" s="54" t="s">
        <v>0</v>
      </c>
      <c r="AJ42" s="51" t="s">
        <v>7</v>
      </c>
      <c r="AK42" s="51" t="s">
        <v>7</v>
      </c>
      <c r="AL42" s="51" t="n"/>
      <c r="AM42" s="52">
        <f>COUNT(H42:AL42)</f>
        <v/>
      </c>
      <c r="AN42" s="51" t="n"/>
      <c r="AO42" s="52">
        <f>COUNTIF(H42:AL42,"О")</f>
        <v/>
      </c>
      <c r="AP42" s="52">
        <f>COUNTIF(H42:AL42,"От")</f>
        <v/>
      </c>
      <c r="AQ42" s="52">
        <f>COUNTIF(H42:AL42,"Б")</f>
        <v/>
      </c>
      <c r="AR42" s="52">
        <f>COUNTIF(H42:AL42,"Н")</f>
        <v/>
      </c>
      <c r="AS42" s="51" t="n"/>
      <c r="AT42" s="52">
        <f>SUM(H42:AL42)</f>
        <v/>
      </c>
      <c r="AU42" s="51" t="n"/>
      <c r="AV42" s="52">
        <f>SUM(M42,N42,T42,U42,AA42,AB42,AJ42,AK42,AI42)</f>
        <v/>
      </c>
      <c r="AW42" s="51" t="n"/>
    </row>
    <row r="43" spans="1:49" ht="15.75" customHeight="1" s="55">
      <c r="A43" s="51" t="n">
        <v>37</v>
      </c>
      <c r="B43" s="51" t="s">
        <v>195</v>
      </c>
      <c r="C43" s="51" t="s">
        <v>193</v>
      </c>
      <c r="D43" s="51" t="s">
        <v>196</v>
      </c>
      <c r="E43" s="51" t="s">
        <v>69</v>
      </c>
      <c r="F43" s="51" t="s">
        <v>32</v>
      </c>
      <c r="G43" s="51" t="n"/>
      <c r="H43" s="51" t="n"/>
      <c r="I43" s="51" t="n"/>
      <c r="J43" s="51" t="n"/>
      <c r="K43" s="51" t="n"/>
      <c r="L43" s="51" t="n"/>
      <c r="M43" s="51" t="n"/>
      <c r="N43" s="51" t="n"/>
      <c r="O43" s="54" t="n">
        <v>1.27644</v>
      </c>
      <c r="P43" s="54" t="n">
        <v>2.23853</v>
      </c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2">
        <f>COUNT(H43:AL43)</f>
        <v/>
      </c>
      <c r="AN43" s="51" t="n"/>
      <c r="AO43" s="51" t="n"/>
      <c r="AP43" s="51" t="n"/>
      <c r="AQ43" s="51" t="n"/>
      <c r="AR43" s="51" t="n"/>
      <c r="AS43" s="51" t="n"/>
      <c r="AT43" s="52">
        <f>SUM(H43:AL43)</f>
        <v/>
      </c>
      <c r="AU43" s="51" t="n"/>
      <c r="AV43" s="52">
        <f>SUM(M43,N43,T43,U43,AA43,AB43,AJ43,AK43,AI43)</f>
        <v/>
      </c>
      <c r="AW43" s="51" t="n"/>
    </row>
    <row r="44" spans="1:49" ht="15.75" customHeight="1" s="55">
      <c r="A44" s="51" t="n">
        <v>38</v>
      </c>
      <c r="B44" s="51" t="s">
        <v>195</v>
      </c>
      <c r="C44" s="51" t="s">
        <v>193</v>
      </c>
      <c r="D44" s="51" t="s">
        <v>196</v>
      </c>
      <c r="E44" s="51" t="s">
        <v>77</v>
      </c>
      <c r="F44" s="51" t="s">
        <v>32</v>
      </c>
      <c r="G44" s="51" t="n"/>
      <c r="H44" s="51" t="n"/>
      <c r="I44" s="54" t="n">
        <v>4</v>
      </c>
      <c r="J44" s="54" t="n">
        <v>3.88489</v>
      </c>
      <c r="K44" s="54" t="n">
        <v>3.82156</v>
      </c>
      <c r="L44" s="54" t="n">
        <v>2.33452</v>
      </c>
      <c r="M44" s="51" t="n"/>
      <c r="N44" s="51" t="n"/>
      <c r="O44" s="54" t="n">
        <v>2.0334</v>
      </c>
      <c r="P44" s="54" t="n">
        <v>1.44343</v>
      </c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  <c r="AJ44" s="51" t="n"/>
      <c r="AK44" s="51" t="n"/>
      <c r="AL44" s="51" t="n"/>
      <c r="AM44" s="52">
        <f>COUNT(H44:AL44)</f>
        <v/>
      </c>
      <c r="AN44" s="51" t="n"/>
      <c r="AO44" s="51" t="n"/>
      <c r="AP44" s="51" t="n"/>
      <c r="AQ44" s="51" t="n"/>
      <c r="AR44" s="51" t="n"/>
      <c r="AS44" s="51" t="n"/>
      <c r="AT44" s="52">
        <f>SUM(H44:AL44)</f>
        <v/>
      </c>
      <c r="AU44" s="51" t="n"/>
      <c r="AV44" s="52">
        <f>SUM(M44,N44,T44,U44,AA44,AB44,AJ44,AK44,AI44)</f>
        <v/>
      </c>
      <c r="AW44" s="51" t="n"/>
    </row>
    <row r="45" spans="1:49" ht="15.75" customHeight="1" s="55">
      <c r="A45" s="51" t="n">
        <v>39</v>
      </c>
      <c r="B45" s="51" t="s">
        <v>195</v>
      </c>
      <c r="C45" s="51" t="s">
        <v>193</v>
      </c>
      <c r="D45" s="51" t="s">
        <v>196</v>
      </c>
      <c r="E45" s="51" t="s">
        <v>105</v>
      </c>
      <c r="F45" s="51" t="s">
        <v>32</v>
      </c>
      <c r="G45" s="51" t="n"/>
      <c r="H45" s="51" t="n"/>
      <c r="I45" s="51" t="n"/>
      <c r="J45" s="54" t="n">
        <v>0.02878</v>
      </c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  <c r="AJ45" s="51" t="n"/>
      <c r="AK45" s="51" t="n"/>
      <c r="AL45" s="51" t="n"/>
      <c r="AM45" s="52">
        <f>COUNT(H45:AL45)</f>
        <v/>
      </c>
      <c r="AN45" s="51" t="n"/>
      <c r="AO45" s="51" t="n"/>
      <c r="AP45" s="51" t="n"/>
      <c r="AQ45" s="51" t="n"/>
      <c r="AR45" s="51" t="n"/>
      <c r="AS45" s="51" t="n"/>
      <c r="AT45" s="52">
        <f>SUM(H45:AL45)</f>
        <v/>
      </c>
      <c r="AU45" s="51" t="n"/>
      <c r="AV45" s="52">
        <f>SUM(M45,N45,T45,U45,AA45,AB45,AJ45,AK45,AI45)</f>
        <v/>
      </c>
      <c r="AW45" s="51" t="n"/>
    </row>
    <row r="46" spans="1:49" ht="15.75" customHeight="1" s="55">
      <c r="A46" s="51" t="n">
        <v>40</v>
      </c>
      <c r="B46" s="51" t="s">
        <v>195</v>
      </c>
      <c r="C46" s="51" t="s">
        <v>193</v>
      </c>
      <c r="D46" s="51" t="s">
        <v>196</v>
      </c>
      <c r="E46" s="51" t="s">
        <v>158</v>
      </c>
      <c r="F46" s="51" t="s">
        <v>32</v>
      </c>
      <c r="G46" s="51" t="n"/>
      <c r="H46" s="51" t="n"/>
      <c r="I46" s="54" t="n">
        <v>4</v>
      </c>
      <c r="J46" s="54" t="n">
        <v>3.88489</v>
      </c>
      <c r="K46" s="54" t="n">
        <v>3.82156</v>
      </c>
      <c r="L46" s="54" t="n">
        <v>2.50534</v>
      </c>
      <c r="M46" s="51" t="n"/>
      <c r="N46" s="51" t="n"/>
      <c r="O46" s="54" t="n">
        <v>2.13729</v>
      </c>
      <c r="P46" s="54" t="n">
        <v>2.36086</v>
      </c>
      <c r="Q46" s="54" t="n">
        <v>6.23048</v>
      </c>
      <c r="R46" s="54" t="n">
        <v>7.05185</v>
      </c>
      <c r="S46" s="54" t="n">
        <v>4.35045</v>
      </c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  <c r="AJ46" s="51" t="n"/>
      <c r="AK46" s="51" t="n"/>
      <c r="AL46" s="51" t="n"/>
      <c r="AM46" s="52">
        <f>COUNT(H46:AL46)</f>
        <v/>
      </c>
      <c r="AN46" s="51" t="n"/>
      <c r="AO46" s="51" t="n"/>
      <c r="AP46" s="51" t="n"/>
      <c r="AQ46" s="51" t="n"/>
      <c r="AR46" s="51" t="n"/>
      <c r="AS46" s="51" t="n"/>
      <c r="AT46" s="52">
        <f>SUM(H46:AL46)</f>
        <v/>
      </c>
      <c r="AU46" s="51" t="n"/>
      <c r="AV46" s="52">
        <f>SUM(M46,N46,T46,U46,AA46,AB46,AJ46,AK46,AI46)</f>
        <v/>
      </c>
      <c r="AW46" s="51" t="n"/>
    </row>
    <row r="47" spans="1:49" ht="15.75" customHeight="1" s="55">
      <c r="A47" s="51" t="n">
        <v>41</v>
      </c>
      <c r="B47" s="51" t="s">
        <v>195</v>
      </c>
      <c r="C47" s="51" t="s">
        <v>193</v>
      </c>
      <c r="D47" s="51" t="s">
        <v>196</v>
      </c>
      <c r="E47" s="51" t="s">
        <v>168</v>
      </c>
      <c r="F47" s="51" t="s">
        <v>32</v>
      </c>
      <c r="G47" s="51" t="n"/>
      <c r="H47" s="51" t="n"/>
      <c r="I47" s="51" t="n"/>
      <c r="J47" s="54" t="n">
        <v>0.17266</v>
      </c>
      <c r="K47" s="51" t="n"/>
      <c r="L47" s="51" t="n"/>
      <c r="M47" s="51" t="n"/>
      <c r="N47" s="51" t="n"/>
      <c r="O47" s="51" t="n"/>
      <c r="P47" s="51" t="n"/>
      <c r="Q47" s="54" t="n">
        <v>0.05948</v>
      </c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  <c r="AJ47" s="51" t="n"/>
      <c r="AK47" s="51" t="n"/>
      <c r="AL47" s="51" t="n"/>
      <c r="AM47" s="52">
        <f>COUNT(H47:AL47)</f>
        <v/>
      </c>
      <c r="AN47" s="51" t="n"/>
      <c r="AO47" s="51" t="n"/>
      <c r="AP47" s="51" t="n"/>
      <c r="AQ47" s="51" t="n"/>
      <c r="AR47" s="51" t="n"/>
      <c r="AS47" s="51" t="n"/>
      <c r="AT47" s="52">
        <f>SUM(H47:AL47)</f>
        <v/>
      </c>
      <c r="AU47" s="51" t="n"/>
      <c r="AV47" s="52">
        <f>SUM(M47,N47,T47,U47,AA47,AB47,AJ47,AK47,AI47)</f>
        <v/>
      </c>
      <c r="AW47" s="51" t="n"/>
    </row>
    <row r="48" spans="1:49" ht="15.75" customHeight="1" s="55">
      <c r="A48" s="51" t="n">
        <v>42</v>
      </c>
      <c r="B48" s="51" t="s">
        <v>195</v>
      </c>
      <c r="C48" s="51" t="s">
        <v>193</v>
      </c>
      <c r="D48" s="51" t="s">
        <v>196</v>
      </c>
      <c r="E48" s="51" t="s">
        <v>169</v>
      </c>
      <c r="F48" s="51" t="s">
        <v>32</v>
      </c>
      <c r="G48" s="51" t="n"/>
      <c r="H48" s="51" t="n"/>
      <c r="I48" s="51" t="n"/>
      <c r="J48" s="51" t="n"/>
      <c r="K48" s="51" t="n"/>
      <c r="L48" s="54" t="n">
        <v>1.29537</v>
      </c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  <c r="AJ48" s="51" t="n"/>
      <c r="AK48" s="51" t="n"/>
      <c r="AL48" s="51" t="n"/>
      <c r="AM48" s="52">
        <f>COUNT(H48:AL48)</f>
        <v/>
      </c>
      <c r="AN48" s="51" t="n"/>
      <c r="AO48" s="51" t="n"/>
      <c r="AP48" s="51" t="n"/>
      <c r="AQ48" s="51" t="n"/>
      <c r="AR48" s="51" t="n"/>
      <c r="AS48" s="51" t="n"/>
      <c r="AT48" s="52">
        <f>SUM(H48:AL48)</f>
        <v/>
      </c>
      <c r="AU48" s="51" t="n"/>
      <c r="AV48" s="52">
        <f>SUM(M48,N48,T48,U48,AA48,AB48,AJ48,AK48,AI48)</f>
        <v/>
      </c>
      <c r="AW48" s="51" t="n"/>
    </row>
    <row r="49" spans="1:49" ht="15.75" customHeight="1" s="55">
      <c r="A49" s="51" t="n">
        <v>43</v>
      </c>
      <c r="B49" s="51" t="s">
        <v>195</v>
      </c>
      <c r="C49" s="51" t="s">
        <v>193</v>
      </c>
      <c r="D49" s="51" t="s">
        <v>196</v>
      </c>
      <c r="E49" s="51" t="s">
        <v>177</v>
      </c>
      <c r="F49" s="51" t="s">
        <v>32</v>
      </c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4" t="n">
        <v>0.94815</v>
      </c>
      <c r="S49" s="54" t="n">
        <v>3.63746</v>
      </c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  <c r="AJ49" s="51" t="n"/>
      <c r="AK49" s="51" t="n"/>
      <c r="AL49" s="51" t="n"/>
      <c r="AM49" s="52">
        <f>COUNT(H49:AL49)</f>
        <v/>
      </c>
      <c r="AN49" s="51" t="n"/>
      <c r="AO49" s="51" t="n"/>
      <c r="AP49" s="51" t="n"/>
      <c r="AQ49" s="51" t="n"/>
      <c r="AR49" s="51" t="n"/>
      <c r="AS49" s="51" t="n"/>
      <c r="AT49" s="52">
        <f>SUM(H49:AL49)</f>
        <v/>
      </c>
      <c r="AU49" s="51" t="n"/>
      <c r="AV49" s="52">
        <f>SUM(M49,N49,T49,U49,AA49,AB49,AJ49,AK49,AI49)</f>
        <v/>
      </c>
      <c r="AW49" s="51" t="n"/>
    </row>
    <row r="50" spans="1:49" ht="15.75" customHeight="1" s="55">
      <c r="A50" s="51" t="n">
        <v>44</v>
      </c>
      <c r="B50" s="51" t="s">
        <v>195</v>
      </c>
      <c r="C50" s="51" t="s">
        <v>193</v>
      </c>
      <c r="D50" s="51" t="s">
        <v>196</v>
      </c>
      <c r="E50" s="51" t="s">
        <v>199</v>
      </c>
      <c r="F50" s="51" t="s">
        <v>32</v>
      </c>
      <c r="G50" s="51" t="n"/>
      <c r="H50" s="51" t="n"/>
      <c r="I50" s="51" t="n"/>
      <c r="J50" s="51" t="n"/>
      <c r="K50" s="51" t="n"/>
      <c r="L50" s="54" t="n">
        <v>1.86477</v>
      </c>
      <c r="M50" s="51" t="n"/>
      <c r="N50" s="51" t="n"/>
      <c r="O50" s="54" t="n">
        <v>2.55288</v>
      </c>
      <c r="P50" s="54" t="n">
        <v>1.7737</v>
      </c>
      <c r="Q50" s="51" t="n"/>
      <c r="R50" s="51" t="n"/>
      <c r="S50" s="54" t="n">
        <v>0.01208</v>
      </c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2">
        <f>COUNT(H50:AL50)</f>
        <v/>
      </c>
      <c r="AN50" s="51" t="n"/>
      <c r="AO50" s="51" t="n"/>
      <c r="AP50" s="51" t="n"/>
      <c r="AQ50" s="51" t="n"/>
      <c r="AR50" s="51" t="n"/>
      <c r="AS50" s="51" t="n"/>
      <c r="AT50" s="52">
        <f>SUM(H50:AL50)</f>
        <v/>
      </c>
      <c r="AU50" s="51" t="n"/>
      <c r="AV50" s="52">
        <f>SUM(M50,N50,T50,U50,AA50,AB50,AJ50,AK50,AI50)</f>
        <v/>
      </c>
      <c r="AW50" s="51" t="n"/>
    </row>
    <row r="51" spans="1:49" ht="15.75" customHeight="1" s="55">
      <c r="A51" s="51" t="n">
        <v>45</v>
      </c>
      <c r="B51" s="51" t="s">
        <v>195</v>
      </c>
      <c r="C51" s="51" t="s">
        <v>193</v>
      </c>
      <c r="D51" s="51" t="s">
        <v>196</v>
      </c>
      <c r="E51" s="51" t="s">
        <v>65</v>
      </c>
      <c r="F51" s="51" t="s">
        <v>32</v>
      </c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4" t="n">
        <v>0.18349</v>
      </c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  <c r="AJ51" s="51" t="n"/>
      <c r="AK51" s="51" t="n"/>
      <c r="AL51" s="51" t="n"/>
      <c r="AM51" s="52">
        <f>COUNT(H51:AL51)</f>
        <v/>
      </c>
      <c r="AN51" s="51" t="n"/>
      <c r="AO51" s="51" t="n"/>
      <c r="AP51" s="51" t="n"/>
      <c r="AQ51" s="51" t="n"/>
      <c r="AR51" s="51" t="n"/>
      <c r="AS51" s="51" t="n"/>
      <c r="AT51" s="52">
        <f>SUM(H51:AL51)</f>
        <v/>
      </c>
      <c r="AU51" s="51" t="n"/>
      <c r="AV51" s="52">
        <f>SUM(M51,N51,T51,U51,AA51,AB51,AJ51,AK51,AI51)</f>
        <v/>
      </c>
      <c r="AW51" s="51" t="n"/>
    </row>
    <row r="52" spans="1:49" ht="15.75" customHeight="1" s="55">
      <c r="A52" s="51" t="n">
        <v>46</v>
      </c>
      <c r="B52" s="51" t="s">
        <v>195</v>
      </c>
      <c r="C52" s="51" t="s">
        <v>193</v>
      </c>
      <c r="D52" s="51" t="s">
        <v>196</v>
      </c>
      <c r="E52" s="51" t="s">
        <v>282</v>
      </c>
      <c r="F52" s="51" t="s">
        <v>32</v>
      </c>
      <c r="G52" s="51" t="n"/>
      <c r="H52" s="51" t="n"/>
      <c r="I52" s="51" t="n"/>
      <c r="J52" s="54" t="n">
        <v>0.02878</v>
      </c>
      <c r="K52" s="54" t="n">
        <v>0.35688</v>
      </c>
      <c r="L52" s="51" t="n"/>
      <c r="M52" s="51" t="n"/>
      <c r="N52" s="51" t="n"/>
      <c r="O52" s="51" t="n"/>
      <c r="P52" s="51" t="n"/>
      <c r="Q52" s="54" t="n">
        <v>1.71004</v>
      </c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  <c r="AJ52" s="51" t="n"/>
      <c r="AK52" s="51" t="n"/>
      <c r="AL52" s="51" t="n"/>
      <c r="AM52" s="52">
        <f>COUNT(H52:AL52)</f>
        <v/>
      </c>
      <c r="AN52" s="51" t="n"/>
      <c r="AO52" s="51" t="n"/>
      <c r="AP52" s="51" t="n"/>
      <c r="AQ52" s="51" t="n"/>
      <c r="AR52" s="51" t="n"/>
      <c r="AS52" s="51" t="n"/>
      <c r="AT52" s="52">
        <f>SUM(H52:AL52)</f>
        <v/>
      </c>
      <c r="AU52" s="51" t="n"/>
      <c r="AV52" s="52">
        <f>SUM(M52,N52,T52,U52,AA52,AB52,AJ52,AK52,AI52)</f>
        <v/>
      </c>
      <c r="AW52" s="51" t="n"/>
    </row>
    <row r="53" spans="1:49">
      <c r="A53" s="53" t="n">
        <v>47</v>
      </c>
      <c r="B53" s="53" t="s">
        <v>195</v>
      </c>
      <c r="C53" s="53" t="s">
        <v>193</v>
      </c>
      <c r="D53" s="53" t="s">
        <v>196</v>
      </c>
      <c r="E53" s="53" t="s">
        <v>33</v>
      </c>
      <c r="F53" s="53" t="n"/>
      <c r="G53" s="53" t="n"/>
      <c r="H53" s="53" t="n">
        <v>8</v>
      </c>
      <c r="I53" s="53" t="n">
        <v>8</v>
      </c>
      <c r="J53" s="53" t="n">
        <v>8</v>
      </c>
      <c r="K53" s="53" t="n">
        <v>8</v>
      </c>
      <c r="L53" s="53" t="n">
        <v>8</v>
      </c>
      <c r="M53" s="53" t="n">
        <v>0</v>
      </c>
      <c r="N53" s="53" t="n">
        <v>0</v>
      </c>
      <c r="O53" s="53" t="n">
        <v>8</v>
      </c>
      <c r="P53" s="53" t="n">
        <v>8</v>
      </c>
      <c r="Q53" s="53" t="n">
        <v>8</v>
      </c>
      <c r="R53" s="53" t="n">
        <v>8</v>
      </c>
      <c r="S53" s="53" t="n">
        <v>8</v>
      </c>
      <c r="T53" s="53" t="n">
        <v>0</v>
      </c>
      <c r="U53" s="53" t="n">
        <v>0</v>
      </c>
      <c r="V53" s="53" t="n">
        <v>0</v>
      </c>
      <c r="W53" s="53" t="n">
        <v>0</v>
      </c>
      <c r="X53" s="53" t="n">
        <v>0</v>
      </c>
      <c r="Y53" s="53" t="n">
        <v>0</v>
      </c>
      <c r="Z53" s="53" t="n">
        <v>0</v>
      </c>
      <c r="AA53" s="53" t="n">
        <v>0</v>
      </c>
      <c r="AB53" s="53" t="n">
        <v>0</v>
      </c>
      <c r="AC53" s="53" t="n">
        <v>0</v>
      </c>
      <c r="AD53" s="53" t="n">
        <v>0</v>
      </c>
      <c r="AE53" s="53" t="n">
        <v>0</v>
      </c>
      <c r="AF53" s="53" t="n">
        <v>0</v>
      </c>
      <c r="AG53" s="53" t="n">
        <v>0</v>
      </c>
      <c r="AH53" s="53" t="n">
        <v>0</v>
      </c>
      <c r="AI53" s="53" t="n">
        <v>0</v>
      </c>
      <c r="AJ53" s="53" t="n">
        <v>0</v>
      </c>
      <c r="AK53" s="53" t="n">
        <v>0</v>
      </c>
      <c r="AL53" s="53" t="n"/>
      <c r="AM53" s="53">
        <f>COUNT(IF(SUM(H42)&gt;0,1,"FALSE"),IF(SUM(I42,I44,I46)&gt;0,1,"FALSE"),IF(SUM(J46,J42,J47,J45,J44,J52)&gt;0,1,"FALSE"),IF(SUM(K46,K42,K52,K44)&gt;0,1,"FALSE"),IF(SUM(L46,L48,L44,L42,L50)&gt;0,1,"FALSE"),IF(SUM(M46,M44,M42,M50)&gt;0,1,"FALSE"),IF(SUM(N42,N44,N46,N50)&gt;0,1,"FALSE"),IF(SUM(O42,O43,O44,O50,O46)&gt;0,1,"FALSE"),IF(SUM(P46,P44,P42,P51,P50,P43)&gt;0,1,"FALSE"),IF(SUM(Q46,Q42,Q52,Q47)&gt;0,1,"FALSE"),IF(SUM(R49,R42,R46)&gt;0,1,"FALSE"),IF(SUM(S50,S42,S46,S49)&gt;0,1,"FALSE"),IF(SUM(T42)&gt;0,1,"FALSE"),IF(SUM(U42)&gt;0,1,"FALSE"),IF(SUM(V42)&gt;0,1,"FALSE"),IF(SUM(W42)&gt;0,1,"FALSE"),IF(SUM(X42)&gt;0,1,"FALSE"),IF(SUM(Y42)&gt;0,1,"FALSE"),IF(SUM(Z42)&gt;0,1,"FALSE"),IF(SUM(AA42)&gt;0,1,"FALSE"),IF(SUM(AB42)&gt;0,1,"FALSE"),IF(SUM(AC42)&gt;0,1,"FALSE"),IF(SUM(AD42)&gt;0,1,"FALSE"),IF(SUM(AE42)&gt;0,1,"FALSE"),IF(SUM(AF42)&gt;0,1,"FALSE"),IF(SUM(AG42)&gt;0,1,"FALSE"),IF(SUM(AJ42)&gt;0,1,"FALSE"),IF(SUM(AK42)&gt;0,1,"FALSE"),IF(SUM(AI42)&gt;0,1,"FALSE"),IF(SUM(AH42)&gt;0,1,"FALSE"))</f>
        <v/>
      </c>
      <c r="AN53" s="53" t="n"/>
      <c r="AO53" s="53">
        <f>MAX(AO42:AO52)</f>
        <v/>
      </c>
      <c r="AP53" s="53">
        <f>MAX(AP42:AP52)</f>
        <v/>
      </c>
      <c r="AQ53" s="53">
        <f>MAX(AQ42:AQ52)</f>
        <v/>
      </c>
      <c r="AR53" s="53">
        <f>MAX(AR42:AR52)</f>
        <v/>
      </c>
      <c r="AS53" s="53">
        <f>SUM(AS42:AS52)</f>
        <v/>
      </c>
      <c r="AT53" s="53">
        <f>SUM(AT42:AT52)</f>
        <v/>
      </c>
      <c r="AU53" s="53">
        <f>SUM(AU42:AU52)</f>
        <v/>
      </c>
      <c r="AV53" s="53">
        <f>SUM(AV42:AV52)</f>
        <v/>
      </c>
      <c r="AW53" s="53">
        <f>SUM(AW42:AW52)</f>
        <v/>
      </c>
    </row>
    <row r="54" spans="1:49">
      <c r="A54" s="51" t="n">
        <v>48</v>
      </c>
      <c r="B54" s="51" t="s">
        <v>203</v>
      </c>
      <c r="C54" s="51" t="s">
        <v>193</v>
      </c>
      <c r="D54" s="51" t="s">
        <v>204</v>
      </c>
      <c r="E54" s="51" t="s">
        <v>31</v>
      </c>
      <c r="F54" s="51" t="s">
        <v>32</v>
      </c>
      <c r="G54" s="51" t="n"/>
      <c r="H54" s="51" t="n"/>
      <c r="I54" s="51" t="n"/>
      <c r="J54" s="51" t="n"/>
      <c r="K54" s="51" t="n"/>
      <c r="L54" s="51" t="n"/>
      <c r="M54" s="51" t="s">
        <v>7</v>
      </c>
      <c r="N54" s="51" t="s">
        <v>7</v>
      </c>
      <c r="O54" s="51" t="n"/>
      <c r="P54" s="51" t="n"/>
      <c r="Q54" s="51" t="n"/>
      <c r="R54" s="51" t="n"/>
      <c r="S54" s="51" t="n"/>
      <c r="T54" s="51" t="s">
        <v>7</v>
      </c>
      <c r="U54" s="51" t="s">
        <v>7</v>
      </c>
      <c r="V54" s="51" t="n"/>
      <c r="W54" s="51" t="n"/>
      <c r="X54" s="51" t="n"/>
      <c r="Y54" s="51" t="n"/>
      <c r="Z54" s="51" t="n"/>
      <c r="AA54" s="51" t="s">
        <v>7</v>
      </c>
      <c r="AB54" s="51" t="s">
        <v>7</v>
      </c>
      <c r="AC54" s="51" t="n"/>
      <c r="AD54" s="51" t="n"/>
      <c r="AE54" s="51" t="n"/>
      <c r="AF54" s="51" t="n"/>
      <c r="AG54" s="51" t="n"/>
      <c r="AH54" s="51" t="n">
        <v>5.61667</v>
      </c>
      <c r="AI54" s="51" t="s">
        <v>7</v>
      </c>
      <c r="AJ54" s="51" t="s">
        <v>7</v>
      </c>
      <c r="AK54" s="51" t="s">
        <v>7</v>
      </c>
      <c r="AL54" s="51" t="n"/>
      <c r="AM54" s="52">
        <f>COUNT(H54:AL54)</f>
        <v/>
      </c>
      <c r="AN54" s="51" t="n"/>
      <c r="AO54" s="52">
        <f>COUNTIF(H54:AL54,"О")</f>
        <v/>
      </c>
      <c r="AP54" s="52">
        <f>COUNTIF(H54:AL54,"От")</f>
        <v/>
      </c>
      <c r="AQ54" s="52">
        <f>COUNTIF(H54:AL54,"Б")</f>
        <v/>
      </c>
      <c r="AR54" s="52">
        <f>COUNTIF(H54:AL54,"Н")</f>
        <v/>
      </c>
      <c r="AS54" s="51" t="n"/>
      <c r="AT54" s="52">
        <f>SUM(H54:AL54)</f>
        <v/>
      </c>
      <c r="AU54" s="51" t="n"/>
      <c r="AV54" s="52">
        <f>SUM(M54,N54,T54,U54,AA54,AB54,AJ54,AK54,AI54)</f>
        <v/>
      </c>
      <c r="AW54" s="51" t="n"/>
    </row>
    <row r="55" spans="1:49" ht="15.75" customHeight="1" s="55">
      <c r="A55" s="51" t="n">
        <v>49</v>
      </c>
      <c r="B55" s="51" t="s">
        <v>203</v>
      </c>
      <c r="C55" s="51" t="s">
        <v>193</v>
      </c>
      <c r="D55" s="51" t="s">
        <v>204</v>
      </c>
      <c r="E55" s="51" t="s">
        <v>105</v>
      </c>
      <c r="F55" s="51" t="s">
        <v>32</v>
      </c>
      <c r="G55" s="51" t="n"/>
      <c r="H55" s="54" t="n">
        <v>8</v>
      </c>
      <c r="I55" s="54" t="n">
        <v>8</v>
      </c>
      <c r="J55" s="54" t="n">
        <v>8</v>
      </c>
      <c r="K55" s="54" t="n">
        <v>8</v>
      </c>
      <c r="L55" s="54" t="n">
        <v>4.34074</v>
      </c>
      <c r="M55" s="51" t="n"/>
      <c r="N55" s="51" t="n"/>
      <c r="O55" s="54" t="n">
        <v>7.77737</v>
      </c>
      <c r="P55" s="54" t="n">
        <v>7.98519</v>
      </c>
      <c r="Q55" s="54" t="n">
        <v>8</v>
      </c>
      <c r="R55" s="54" t="n">
        <v>8</v>
      </c>
      <c r="S55" s="54" t="n">
        <v>8</v>
      </c>
      <c r="T55" s="51" t="n"/>
      <c r="U55" s="51" t="n"/>
      <c r="V55" s="54" t="n">
        <v>8</v>
      </c>
      <c r="W55" s="54" t="n">
        <v>8</v>
      </c>
      <c r="X55" s="54" t="n">
        <v>8</v>
      </c>
      <c r="Y55" s="54" t="n">
        <v>8</v>
      </c>
      <c r="Z55" s="54" t="n">
        <v>8</v>
      </c>
      <c r="AA55" s="51" t="n"/>
      <c r="AB55" s="51" t="n"/>
      <c r="AC55" s="54" t="n">
        <v>7.65863</v>
      </c>
      <c r="AD55" s="54" t="n">
        <v>8</v>
      </c>
      <c r="AE55" s="54" t="n">
        <v>8</v>
      </c>
      <c r="AF55" s="54" t="n">
        <v>6.37037</v>
      </c>
      <c r="AG55" s="54" t="n">
        <v>8</v>
      </c>
      <c r="AH55" s="54" t="n">
        <v>2.38333</v>
      </c>
      <c r="AI55" s="51" t="n"/>
      <c r="AJ55" s="51" t="n"/>
      <c r="AK55" s="51" t="n"/>
      <c r="AL55" s="51" t="n"/>
      <c r="AM55" s="52">
        <f>COUNT(H55:AL55)</f>
        <v/>
      </c>
      <c r="AN55" s="51" t="n"/>
      <c r="AO55" s="51" t="n"/>
      <c r="AP55" s="51" t="n"/>
      <c r="AQ55" s="51" t="n"/>
      <c r="AR55" s="51" t="n"/>
      <c r="AS55" s="51" t="n"/>
      <c r="AT55" s="52">
        <f>SUM(H55:AL55)</f>
        <v/>
      </c>
      <c r="AU55" s="51" t="n"/>
      <c r="AV55" s="52">
        <f>SUM(M55,N55,T55,U55,AA55,AB55,AJ55,AK55,AI55)</f>
        <v/>
      </c>
      <c r="AW55" s="51" t="n"/>
    </row>
    <row r="56" spans="1:49" ht="15.75" customHeight="1" s="55">
      <c r="A56" s="51" t="n">
        <v>50</v>
      </c>
      <c r="B56" s="51" t="s">
        <v>203</v>
      </c>
      <c r="C56" s="51" t="s">
        <v>193</v>
      </c>
      <c r="D56" s="51" t="s">
        <v>204</v>
      </c>
      <c r="E56" s="51" t="s">
        <v>135</v>
      </c>
      <c r="F56" s="51" t="s">
        <v>32</v>
      </c>
      <c r="G56" s="51" t="n"/>
      <c r="H56" s="51" t="n"/>
      <c r="I56" s="51" t="n"/>
      <c r="J56" s="51" t="n"/>
      <c r="K56" s="51" t="n"/>
      <c r="L56" s="54" t="n">
        <v>3.65926</v>
      </c>
      <c r="M56" s="51" t="n"/>
      <c r="N56" s="51" t="n"/>
      <c r="O56" s="54" t="n">
        <v>0.22263</v>
      </c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  <c r="AJ56" s="51" t="n"/>
      <c r="AK56" s="51" t="n"/>
      <c r="AL56" s="51" t="n"/>
      <c r="AM56" s="52">
        <f>COUNT(H56:AL56)</f>
        <v/>
      </c>
      <c r="AN56" s="51" t="n"/>
      <c r="AO56" s="51" t="n"/>
      <c r="AP56" s="51" t="n"/>
      <c r="AQ56" s="51" t="n"/>
      <c r="AR56" s="51" t="n"/>
      <c r="AS56" s="51" t="n"/>
      <c r="AT56" s="52">
        <f>SUM(H56:AL56)</f>
        <v/>
      </c>
      <c r="AU56" s="51" t="n"/>
      <c r="AV56" s="52">
        <f>SUM(M56,N56,T56,U56,AA56,AB56,AJ56,AK56,AI56)</f>
        <v/>
      </c>
      <c r="AW56" s="51" t="n"/>
    </row>
    <row r="57" spans="1:49" ht="15.75" customHeight="1" s="55">
      <c r="A57" s="51" t="n">
        <v>51</v>
      </c>
      <c r="B57" s="51" t="s">
        <v>203</v>
      </c>
      <c r="C57" s="51" t="s">
        <v>193</v>
      </c>
      <c r="D57" s="51" t="s">
        <v>204</v>
      </c>
      <c r="E57" s="51" t="s">
        <v>169</v>
      </c>
      <c r="F57" s="51" t="s">
        <v>32</v>
      </c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4" t="n">
        <v>1.62963</v>
      </c>
      <c r="AG57" s="51" t="n"/>
      <c r="AH57" s="51" t="n"/>
      <c r="AI57" s="51" t="n"/>
      <c r="AJ57" s="51" t="n"/>
      <c r="AK57" s="51" t="n"/>
      <c r="AL57" s="51" t="n"/>
      <c r="AM57" s="52">
        <f>COUNT(H57:AL57)</f>
        <v/>
      </c>
      <c r="AN57" s="51" t="n"/>
      <c r="AO57" s="51" t="n"/>
      <c r="AP57" s="51" t="n"/>
      <c r="AQ57" s="51" t="n"/>
      <c r="AR57" s="51" t="n"/>
      <c r="AS57" s="51" t="n"/>
      <c r="AT57" s="52">
        <f>SUM(H57:AL57)</f>
        <v/>
      </c>
      <c r="AU57" s="51" t="n"/>
      <c r="AV57" s="52">
        <f>SUM(M57,N57,T57,U57,AA57,AB57,AJ57,AK57,AI57)</f>
        <v/>
      </c>
      <c r="AW57" s="51" t="n"/>
    </row>
    <row r="58" spans="1:49" ht="15.75" customHeight="1" s="55">
      <c r="A58" s="51" t="n">
        <v>52</v>
      </c>
      <c r="B58" s="51" t="s">
        <v>203</v>
      </c>
      <c r="C58" s="51" t="s">
        <v>193</v>
      </c>
      <c r="D58" s="51" t="s">
        <v>204</v>
      </c>
      <c r="E58" s="51" t="s">
        <v>199</v>
      </c>
      <c r="F58" s="51" t="s">
        <v>32</v>
      </c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4" t="n">
        <v>0.02968</v>
      </c>
      <c r="AD58" s="51" t="n"/>
      <c r="AE58" s="51" t="n"/>
      <c r="AF58" s="51" t="n"/>
      <c r="AG58" s="51" t="n"/>
      <c r="AH58" s="51" t="n"/>
      <c r="AI58" s="51" t="n"/>
      <c r="AJ58" s="51" t="n"/>
      <c r="AK58" s="51" t="n"/>
      <c r="AL58" s="51" t="n"/>
      <c r="AM58" s="52">
        <f>COUNT(H58:AL58)</f>
        <v/>
      </c>
      <c r="AN58" s="51" t="n"/>
      <c r="AO58" s="51" t="n"/>
      <c r="AP58" s="51" t="n"/>
      <c r="AQ58" s="51" t="n"/>
      <c r="AR58" s="51" t="n"/>
      <c r="AS58" s="51" t="n"/>
      <c r="AT58" s="52">
        <f>SUM(H58:AL58)</f>
        <v/>
      </c>
      <c r="AU58" s="51" t="n"/>
      <c r="AV58" s="52">
        <f>SUM(M58,N58,T58,U58,AA58,AB58,AJ58,AK58,AI58)</f>
        <v/>
      </c>
      <c r="AW58" s="51" t="n"/>
    </row>
    <row r="59" spans="1:49" ht="15.75" customHeight="1" s="55">
      <c r="A59" s="51" t="n">
        <v>53</v>
      </c>
      <c r="B59" s="51" t="s">
        <v>203</v>
      </c>
      <c r="C59" s="51" t="s">
        <v>193</v>
      </c>
      <c r="D59" s="51" t="s">
        <v>204</v>
      </c>
      <c r="E59" s="51" t="s">
        <v>90</v>
      </c>
      <c r="F59" s="51" t="s">
        <v>32</v>
      </c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4" t="n">
        <v>0.01481</v>
      </c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  <c r="AJ59" s="51" t="n"/>
      <c r="AK59" s="51" t="n"/>
      <c r="AL59" s="51" t="n"/>
      <c r="AM59" s="52">
        <f>COUNT(H59:AL59)</f>
        <v/>
      </c>
      <c r="AN59" s="51" t="n"/>
      <c r="AO59" s="51" t="n"/>
      <c r="AP59" s="51" t="n"/>
      <c r="AQ59" s="51" t="n"/>
      <c r="AR59" s="51" t="n"/>
      <c r="AS59" s="51" t="n"/>
      <c r="AT59" s="52">
        <f>SUM(H59:AL59)</f>
        <v/>
      </c>
      <c r="AU59" s="51" t="n"/>
      <c r="AV59" s="52">
        <f>SUM(M59,N59,T59,U59,AA59,AB59,AJ59,AK59,AI59)</f>
        <v/>
      </c>
      <c r="AW59" s="51" t="n"/>
    </row>
    <row r="60" spans="1:49" ht="15.75" customHeight="1" s="55">
      <c r="A60" s="51" t="n">
        <v>54</v>
      </c>
      <c r="B60" s="51" t="s">
        <v>203</v>
      </c>
      <c r="C60" s="51" t="s">
        <v>193</v>
      </c>
      <c r="D60" s="51" t="s">
        <v>204</v>
      </c>
      <c r="E60" s="51" t="s">
        <v>282</v>
      </c>
      <c r="F60" s="51" t="s">
        <v>32</v>
      </c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4" t="n">
        <v>0.31169</v>
      </c>
      <c r="AD60" s="51" t="n"/>
      <c r="AE60" s="51" t="n"/>
      <c r="AF60" s="51" t="n"/>
      <c r="AG60" s="51" t="n"/>
      <c r="AH60" s="51" t="n"/>
      <c r="AI60" s="51" t="n"/>
      <c r="AJ60" s="51" t="n"/>
      <c r="AK60" s="51" t="n"/>
      <c r="AL60" s="51" t="n"/>
      <c r="AM60" s="52">
        <f>COUNT(H60:AL60)</f>
        <v/>
      </c>
      <c r="AN60" s="51" t="n"/>
      <c r="AO60" s="51" t="n"/>
      <c r="AP60" s="51" t="n"/>
      <c r="AQ60" s="51" t="n"/>
      <c r="AR60" s="51" t="n"/>
      <c r="AS60" s="51" t="n"/>
      <c r="AT60" s="52">
        <f>SUM(H60:AL60)</f>
        <v/>
      </c>
      <c r="AU60" s="51" t="n"/>
      <c r="AV60" s="52">
        <f>SUM(M60,N60,T60,U60,AA60,AB60,AJ60,AK60,AI60)</f>
        <v/>
      </c>
      <c r="AW60" s="51" t="n"/>
    </row>
    <row r="61" spans="1:49">
      <c r="A61" s="53" t="n">
        <v>55</v>
      </c>
      <c r="B61" s="53" t="s">
        <v>203</v>
      </c>
      <c r="C61" s="53" t="s">
        <v>193</v>
      </c>
      <c r="D61" s="53" t="s">
        <v>204</v>
      </c>
      <c r="E61" s="53" t="s">
        <v>33</v>
      </c>
      <c r="F61" s="53" t="n"/>
      <c r="G61" s="53" t="n"/>
      <c r="H61" s="53" t="n">
        <v>8</v>
      </c>
      <c r="I61" s="53" t="n">
        <v>8</v>
      </c>
      <c r="J61" s="53" t="n">
        <v>8</v>
      </c>
      <c r="K61" s="53" t="n">
        <v>8</v>
      </c>
      <c r="L61" s="53" t="n">
        <v>8</v>
      </c>
      <c r="M61" s="53" t="n">
        <v>0</v>
      </c>
      <c r="N61" s="53" t="n">
        <v>0</v>
      </c>
      <c r="O61" s="53" t="n">
        <v>8</v>
      </c>
      <c r="P61" s="53" t="n">
        <v>8</v>
      </c>
      <c r="Q61" s="53" t="n">
        <v>8</v>
      </c>
      <c r="R61" s="53" t="n">
        <v>8</v>
      </c>
      <c r="S61" s="53" t="n">
        <v>8</v>
      </c>
      <c r="T61" s="53" t="n">
        <v>0</v>
      </c>
      <c r="U61" s="53" t="n">
        <v>0</v>
      </c>
      <c r="V61" s="53" t="n">
        <v>8</v>
      </c>
      <c r="W61" s="53" t="n">
        <v>8</v>
      </c>
      <c r="X61" s="53" t="n">
        <v>8</v>
      </c>
      <c r="Y61" s="53" t="n">
        <v>8</v>
      </c>
      <c r="Z61" s="53" t="n">
        <v>8</v>
      </c>
      <c r="AA61" s="53" t="n">
        <v>0</v>
      </c>
      <c r="AB61" s="53" t="n">
        <v>0</v>
      </c>
      <c r="AC61" s="53" t="n">
        <v>8</v>
      </c>
      <c r="AD61" s="53" t="n">
        <v>8</v>
      </c>
      <c r="AE61" s="53" t="n">
        <v>8</v>
      </c>
      <c r="AF61" s="53" t="n">
        <v>8</v>
      </c>
      <c r="AG61" s="53" t="n">
        <v>8</v>
      </c>
      <c r="AH61" s="53" t="n">
        <v>8</v>
      </c>
      <c r="AI61" s="53" t="n">
        <v>0</v>
      </c>
      <c r="AJ61" s="53" t="n">
        <v>0</v>
      </c>
      <c r="AK61" s="53" t="n">
        <v>0</v>
      </c>
      <c r="AL61" s="53" t="n"/>
      <c r="AM61" s="53">
        <f>COUNT(IF(SUM(H55,H54)&gt;0,1,"FALSE"),IF(SUM(I55,I54)&gt;0,1,"FALSE"),IF(SUM(J55,J54)&gt;0,1,"FALSE"),IF(SUM(K54,K55)&gt;0,1,"FALSE"),IF(SUM(L55,L56,L54)&gt;0,1,"FALSE"),IF(SUM(M54,M55,M56)&gt;0,1,"FALSE"),IF(SUM(N54,N56,N55)&gt;0,1,"FALSE"),IF(SUM(O55,O54,O56)&gt;0,1,"FALSE"),IF(SUM(P54,P55,P59)&gt;0,1,"FALSE"),IF(SUM(Q55,Q54)&gt;0,1,"FALSE"),IF(SUM(R55,R54)&gt;0,1,"FALSE"),IF(SUM(S55,S54)&gt;0,1,"FALSE"),IF(SUM(T54,T55)&gt;0,1,"FALSE"),IF(SUM(U55,U54)&gt;0,1,"FALSE"),IF(SUM(V55,V54)&gt;0,1,"FALSE"),IF(SUM(W54,W55)&gt;0,1,"FALSE"),IF(SUM(X55,X54)&gt;0,1,"FALSE"),IF(SUM(Y55,Y54)&gt;0,1,"FALSE"),IF(SUM(Z55,Z54)&gt;0,1,"FALSE"),IF(SUM(AA54,AA55)&gt;0,1,"FALSE"),IF(SUM(AB54,AB55)&gt;0,1,"FALSE"),IF(SUM(AC55,AC58,AC60,AC54)&gt;0,1,"FALSE"),IF(SUM(AD55,AD54)&gt;0,1,"FALSE"),IF(SUM(AE55,AE54)&gt;0,1,"FALSE"),IF(SUM(AF57,AF54,AF55)&gt;0,1,"FALSE"),IF(SUM(AG55,AG54)&gt;0,1,"FALSE"),IF(SUM(AJ54)&gt;0,1,"FALSE"),IF(SUM(AK54)&gt;0,1,"FALSE"),IF(SUM(AI54)&gt;0,1,"FALSE"),IF(SUM(AH55,AH54)&gt;0,1,"FALSE"))</f>
        <v/>
      </c>
      <c r="AN61" s="53" t="n"/>
      <c r="AO61" s="53">
        <f>MAX(AO54:AO60)</f>
        <v/>
      </c>
      <c r="AP61" s="53">
        <f>MAX(AP54:AP60)</f>
        <v/>
      </c>
      <c r="AQ61" s="53">
        <f>MAX(AQ54:AQ60)</f>
        <v/>
      </c>
      <c r="AR61" s="53">
        <f>MAX(AR54:AR60)</f>
        <v/>
      </c>
      <c r="AS61" s="53">
        <f>SUM(AS54:AS60)</f>
        <v/>
      </c>
      <c r="AT61" s="53">
        <f>SUM(AT54:AT60)</f>
        <v/>
      </c>
      <c r="AU61" s="53">
        <f>SUM(AU54:AU60)</f>
        <v/>
      </c>
      <c r="AV61" s="53">
        <f>SUM(AV54:AV60)</f>
        <v/>
      </c>
      <c r="AW61" s="53">
        <f>SUM(AW54:AW60)</f>
        <v/>
      </c>
    </row>
    <row r="62" spans="1:49">
      <c r="A62" s="51" t="n">
        <v>56</v>
      </c>
      <c r="B62" s="51" t="s">
        <v>209</v>
      </c>
      <c r="C62" s="51" t="s">
        <v>193</v>
      </c>
      <c r="D62" s="51" t="s">
        <v>210</v>
      </c>
      <c r="E62" s="51" t="s">
        <v>31</v>
      </c>
      <c r="F62" s="51" t="s">
        <v>32</v>
      </c>
      <c r="G62" s="51" t="n"/>
      <c r="H62" s="51" t="n">
        <v>8</v>
      </c>
      <c r="I62" s="51" t="n">
        <v>8</v>
      </c>
      <c r="J62" s="51" t="n">
        <v>8</v>
      </c>
      <c r="K62" s="51" t="n">
        <v>8</v>
      </c>
      <c r="L62" s="51" t="n">
        <v>8</v>
      </c>
      <c r="M62" s="51" t="s">
        <v>7</v>
      </c>
      <c r="N62" s="51" t="s">
        <v>7</v>
      </c>
      <c r="O62" s="51" t="n"/>
      <c r="P62" s="51" t="n"/>
      <c r="Q62" s="51" t="n"/>
      <c r="R62" s="51" t="n"/>
      <c r="S62" s="51" t="n"/>
      <c r="T62" s="51" t="s">
        <v>7</v>
      </c>
      <c r="U62" s="51" t="s">
        <v>7</v>
      </c>
      <c r="V62" s="51" t="n"/>
      <c r="W62" s="51" t="n"/>
      <c r="X62" s="51" t="n">
        <v>6.26667</v>
      </c>
      <c r="Y62" s="51" t="n">
        <v>4.73333</v>
      </c>
      <c r="Z62" s="51" t="n"/>
      <c r="AA62" s="51" t="s">
        <v>7</v>
      </c>
      <c r="AB62" s="51" t="s">
        <v>7</v>
      </c>
      <c r="AC62" s="51" t="n"/>
      <c r="AD62" s="51" t="n"/>
      <c r="AE62" s="51" t="n"/>
      <c r="AF62" s="51" t="n"/>
      <c r="AG62" s="51" t="n"/>
      <c r="AH62" s="51" t="n"/>
      <c r="AI62" s="51" t="s">
        <v>7</v>
      </c>
      <c r="AJ62" s="51" t="s">
        <v>7</v>
      </c>
      <c r="AK62" s="51" t="s">
        <v>7</v>
      </c>
      <c r="AL62" s="51" t="n"/>
      <c r="AM62" s="52">
        <f>COUNT(H62:AL62)</f>
        <v/>
      </c>
      <c r="AN62" s="51" t="n"/>
      <c r="AO62" s="52">
        <f>COUNTIF(H62:AL62,"О")</f>
        <v/>
      </c>
      <c r="AP62" s="52">
        <f>COUNTIF(H62:AL62,"От")</f>
        <v/>
      </c>
      <c r="AQ62" s="52">
        <f>COUNTIF(H62:AL62,"Б")</f>
        <v/>
      </c>
      <c r="AR62" s="52">
        <f>COUNTIF(H62:AL62,"Н")</f>
        <v/>
      </c>
      <c r="AS62" s="51" t="n"/>
      <c r="AT62" s="52">
        <f>SUM(H62:AL62)</f>
        <v/>
      </c>
      <c r="AU62" s="51" t="n"/>
      <c r="AV62" s="52">
        <f>SUM(M62,N62,T62,U62,AA62,AB62,AJ62,AK62,AI62)</f>
        <v/>
      </c>
      <c r="AW62" s="51" t="n"/>
    </row>
    <row r="63" spans="1:49" ht="15.75" customHeight="1" s="55">
      <c r="A63" s="51" t="n">
        <v>57</v>
      </c>
      <c r="B63" s="51" t="s">
        <v>209</v>
      </c>
      <c r="C63" s="51" t="s">
        <v>193</v>
      </c>
      <c r="D63" s="51" t="s">
        <v>210</v>
      </c>
      <c r="E63" s="51" t="s">
        <v>61</v>
      </c>
      <c r="F63" s="51" t="s">
        <v>32</v>
      </c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4" t="n">
        <v>0.43043</v>
      </c>
      <c r="W63" s="51" t="n"/>
      <c r="X63" s="54" t="n">
        <v>0.01667</v>
      </c>
      <c r="Y63" s="54" t="n">
        <v>1.55</v>
      </c>
      <c r="Z63" s="54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1" t="n"/>
      <c r="AK63" s="51" t="n"/>
      <c r="AL63" s="51" t="n"/>
      <c r="AM63" s="52">
        <f>COUNT(H63:AL63)</f>
        <v/>
      </c>
      <c r="AN63" s="51" t="n"/>
      <c r="AO63" s="51" t="n"/>
      <c r="AP63" s="51" t="n"/>
      <c r="AQ63" s="51" t="n"/>
      <c r="AR63" s="51" t="n"/>
      <c r="AS63" s="51" t="n"/>
      <c r="AT63" s="52">
        <f>SUM(H63:AL63)</f>
        <v/>
      </c>
      <c r="AU63" s="51" t="n"/>
      <c r="AV63" s="52">
        <f>SUM(M63,N63,T63,U63,AA63,AB63,AJ63,AK63,AI63)</f>
        <v/>
      </c>
      <c r="AW63" s="51" t="n"/>
    </row>
    <row r="64" spans="1:49" ht="15.75" customHeight="1" s="55">
      <c r="A64" s="51" t="n">
        <v>58</v>
      </c>
      <c r="B64" s="51" t="s">
        <v>209</v>
      </c>
      <c r="C64" s="51" t="s">
        <v>193</v>
      </c>
      <c r="D64" s="51" t="s">
        <v>210</v>
      </c>
      <c r="E64" s="51" t="s">
        <v>69</v>
      </c>
      <c r="F64" s="51" t="s">
        <v>32</v>
      </c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4" t="n">
        <v>0.04461</v>
      </c>
      <c r="S64" s="54" t="n">
        <v>0.05948</v>
      </c>
      <c r="T64" s="51" t="n"/>
      <c r="U64" s="51" t="n"/>
      <c r="V64" s="51" t="n"/>
      <c r="W64" s="54" t="n">
        <v>0.5799299999999999</v>
      </c>
      <c r="X64" s="54" t="n">
        <v>0.01667</v>
      </c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  <c r="AJ64" s="51" t="n"/>
      <c r="AK64" s="51" t="n"/>
      <c r="AL64" s="51" t="n"/>
      <c r="AM64" s="52">
        <f>COUNT(H64:AL64)</f>
        <v/>
      </c>
      <c r="AN64" s="51" t="n"/>
      <c r="AO64" s="51" t="n"/>
      <c r="AP64" s="51" t="n"/>
      <c r="AQ64" s="51" t="n"/>
      <c r="AR64" s="51" t="n"/>
      <c r="AS64" s="51" t="n"/>
      <c r="AT64" s="52">
        <f>SUM(H64:AL64)</f>
        <v/>
      </c>
      <c r="AU64" s="51" t="n"/>
      <c r="AV64" s="52">
        <f>SUM(M64,N64,T64,U64,AA64,AB64,AJ64,AK64,AI64)</f>
        <v/>
      </c>
      <c r="AW64" s="51" t="n"/>
    </row>
    <row r="65" spans="1:49" ht="15.75" customHeight="1" s="55">
      <c r="A65" s="51" t="n">
        <v>59</v>
      </c>
      <c r="B65" s="51" t="s">
        <v>209</v>
      </c>
      <c r="C65" s="51" t="s">
        <v>193</v>
      </c>
      <c r="D65" s="51" t="s">
        <v>210</v>
      </c>
      <c r="E65" s="51" t="s">
        <v>79</v>
      </c>
      <c r="F65" s="51" t="s">
        <v>32</v>
      </c>
      <c r="G65" s="51" t="n"/>
      <c r="H65" s="51" t="n"/>
      <c r="I65" s="51" t="n"/>
      <c r="J65" s="51" t="n"/>
      <c r="K65" s="51" t="n"/>
      <c r="L65" s="51" t="n"/>
      <c r="M65" s="51" t="n"/>
      <c r="N65" s="51" t="n"/>
      <c r="O65" s="54" t="n">
        <v>3.74089</v>
      </c>
      <c r="P65" s="54" t="n">
        <v>3.15897</v>
      </c>
      <c r="Q65" s="54" t="n">
        <v>3.0872</v>
      </c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4" t="n">
        <v>3.30112</v>
      </c>
      <c r="AG65" s="54" t="n">
        <v>8</v>
      </c>
      <c r="AH65" s="54" t="n">
        <v>8</v>
      </c>
      <c r="AI65" s="51" t="n"/>
      <c r="AJ65" s="51" t="n"/>
      <c r="AK65" s="51" t="n"/>
      <c r="AL65" s="51" t="n"/>
      <c r="AM65" s="52">
        <f>COUNT(H65:AL65)</f>
        <v/>
      </c>
      <c r="AN65" s="51" t="n"/>
      <c r="AO65" s="51" t="n"/>
      <c r="AP65" s="51" t="n"/>
      <c r="AQ65" s="51" t="n"/>
      <c r="AR65" s="51" t="n"/>
      <c r="AS65" s="51" t="n"/>
      <c r="AT65" s="52">
        <f>SUM(H65:AL65)</f>
        <v/>
      </c>
      <c r="AU65" s="51" t="n"/>
      <c r="AV65" s="52">
        <f>SUM(M65,N65,T65,U65,AA65,AB65,AJ65,AK65,AI65)</f>
        <v/>
      </c>
      <c r="AW65" s="51" t="n"/>
    </row>
    <row r="66" spans="1:49" ht="15.75" customHeight="1" s="55">
      <c r="A66" s="51" t="n">
        <v>60</v>
      </c>
      <c r="B66" s="51" t="s">
        <v>209</v>
      </c>
      <c r="C66" s="51" t="s">
        <v>193</v>
      </c>
      <c r="D66" s="51" t="s">
        <v>210</v>
      </c>
      <c r="E66" s="51" t="s">
        <v>105</v>
      </c>
      <c r="F66" s="51" t="s">
        <v>32</v>
      </c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4" t="n">
        <v>0.01487</v>
      </c>
      <c r="S66" s="54" t="n">
        <v>0.16357</v>
      </c>
      <c r="T66" s="51" t="n"/>
      <c r="U66" s="51" t="n"/>
      <c r="V66" s="51" t="n"/>
      <c r="W66" s="54" t="n">
        <v>0.49071</v>
      </c>
      <c r="X66" s="54" t="n">
        <v>0.3</v>
      </c>
      <c r="Y66" s="51" t="n"/>
      <c r="Z66" s="54" t="n">
        <v>0.79855</v>
      </c>
      <c r="AA66" s="51" t="n"/>
      <c r="AB66" s="51" t="n"/>
      <c r="AC66" s="54" t="n">
        <v>2.64193</v>
      </c>
      <c r="AD66" s="54" t="n">
        <v>2.83488</v>
      </c>
      <c r="AE66" s="54" t="n">
        <v>4</v>
      </c>
      <c r="AF66" s="54" t="n">
        <v>2.54275</v>
      </c>
      <c r="AG66" s="51" t="n"/>
      <c r="AH66" s="51" t="n"/>
      <c r="AI66" s="51" t="n"/>
      <c r="AJ66" s="51" t="n"/>
      <c r="AK66" s="51" t="n"/>
      <c r="AL66" s="51" t="n"/>
      <c r="AM66" s="52">
        <f>COUNT(H66:AL66)</f>
        <v/>
      </c>
      <c r="AN66" s="51" t="n"/>
      <c r="AO66" s="51" t="n"/>
      <c r="AP66" s="51" t="n"/>
      <c r="AQ66" s="51" t="n"/>
      <c r="AR66" s="51" t="n"/>
      <c r="AS66" s="51" t="n"/>
      <c r="AT66" s="52">
        <f>SUM(H66:AL66)</f>
        <v/>
      </c>
      <c r="AU66" s="51" t="n"/>
      <c r="AV66" s="52">
        <f>SUM(M66,N66,T66,U66,AA66,AB66,AJ66,AK66,AI66)</f>
        <v/>
      </c>
      <c r="AW66" s="51" t="n"/>
    </row>
    <row r="67" spans="1:49" ht="15.75" customHeight="1" s="55">
      <c r="A67" s="51" t="n">
        <v>61</v>
      </c>
      <c r="B67" s="51" t="s">
        <v>209</v>
      </c>
      <c r="C67" s="51" t="s">
        <v>193</v>
      </c>
      <c r="D67" s="51" t="s">
        <v>210</v>
      </c>
      <c r="E67" s="51" t="s">
        <v>135</v>
      </c>
      <c r="F67" s="51" t="s">
        <v>32</v>
      </c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4" t="n">
        <v>0.11896</v>
      </c>
      <c r="AG67" s="51" t="n"/>
      <c r="AH67" s="51" t="n"/>
      <c r="AI67" s="51" t="n"/>
      <c r="AJ67" s="51" t="n"/>
      <c r="AK67" s="51" t="n"/>
      <c r="AL67" s="51" t="n"/>
      <c r="AM67" s="52">
        <f>COUNT(H67:AL67)</f>
        <v/>
      </c>
      <c r="AN67" s="51" t="n"/>
      <c r="AO67" s="51" t="n"/>
      <c r="AP67" s="51" t="n"/>
      <c r="AQ67" s="51" t="n"/>
      <c r="AR67" s="51" t="n"/>
      <c r="AS67" s="51" t="n"/>
      <c r="AT67" s="52">
        <f>SUM(H67:AL67)</f>
        <v/>
      </c>
      <c r="AU67" s="51" t="n"/>
      <c r="AV67" s="52">
        <f>SUM(M67,N67,T67,U67,AA67,AB67,AJ67,AK67,AI67)</f>
        <v/>
      </c>
      <c r="AW67" s="51" t="n"/>
    </row>
    <row r="68" spans="1:49" ht="15.75" customHeight="1" s="55">
      <c r="A68" s="51" t="n">
        <v>62</v>
      </c>
      <c r="B68" s="51" t="s">
        <v>209</v>
      </c>
      <c r="C68" s="51" t="s">
        <v>193</v>
      </c>
      <c r="D68" s="51" t="s">
        <v>210</v>
      </c>
      <c r="E68" s="51" t="s">
        <v>168</v>
      </c>
      <c r="F68" s="51" t="s">
        <v>32</v>
      </c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4" t="n">
        <v>0.14842</v>
      </c>
      <c r="R68" s="51" t="n"/>
      <c r="S68" s="51" t="n"/>
      <c r="T68" s="51" t="n"/>
      <c r="U68" s="51" t="n"/>
      <c r="V68" s="51" t="n"/>
      <c r="W68" s="51" t="n"/>
      <c r="X68" s="51" t="n"/>
      <c r="Y68" s="54" t="n">
        <v>0.01667</v>
      </c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  <c r="AJ68" s="51" t="n"/>
      <c r="AK68" s="51" t="n"/>
      <c r="AL68" s="51" t="n"/>
      <c r="AM68" s="52">
        <f>COUNT(H68:AL68)</f>
        <v/>
      </c>
      <c r="AN68" s="51" t="n"/>
      <c r="AO68" s="51" t="n"/>
      <c r="AP68" s="51" t="n"/>
      <c r="AQ68" s="51" t="n"/>
      <c r="AR68" s="51" t="n"/>
      <c r="AS68" s="51" t="n"/>
      <c r="AT68" s="52">
        <f>SUM(H68:AL68)</f>
        <v/>
      </c>
      <c r="AU68" s="51" t="n"/>
      <c r="AV68" s="52">
        <f>SUM(M68,N68,T68,U68,AA68,AB68,AJ68,AK68,AI68)</f>
        <v/>
      </c>
      <c r="AW68" s="51" t="n"/>
    </row>
    <row r="69" spans="1:49" ht="15.75" customHeight="1" s="55">
      <c r="A69" s="51" t="n">
        <v>63</v>
      </c>
      <c r="B69" s="51" t="s">
        <v>209</v>
      </c>
      <c r="C69" s="51" t="s">
        <v>193</v>
      </c>
      <c r="D69" s="51" t="s">
        <v>210</v>
      </c>
      <c r="E69" s="51" t="s">
        <v>177</v>
      </c>
      <c r="F69" s="51" t="s">
        <v>32</v>
      </c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4" t="n">
        <v>0.75214</v>
      </c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  <c r="AJ69" s="51" t="n"/>
      <c r="AK69" s="51" t="n"/>
      <c r="AL69" s="51" t="n"/>
      <c r="AM69" s="52">
        <f>COUNT(H69:AL69)</f>
        <v/>
      </c>
      <c r="AN69" s="51" t="n"/>
      <c r="AO69" s="51" t="n"/>
      <c r="AP69" s="51" t="n"/>
      <c r="AQ69" s="51" t="n"/>
      <c r="AR69" s="51" t="n"/>
      <c r="AS69" s="51" t="n"/>
      <c r="AT69" s="52">
        <f>SUM(H69:AL69)</f>
        <v/>
      </c>
      <c r="AU69" s="51" t="n"/>
      <c r="AV69" s="52">
        <f>SUM(M69,N69,T69,U69,AA69,AB69,AJ69,AK69,AI69)</f>
        <v/>
      </c>
      <c r="AW69" s="51" t="n"/>
    </row>
    <row r="70" spans="1:49" ht="15.75" customHeight="1" s="55">
      <c r="A70" s="51" t="n">
        <v>64</v>
      </c>
      <c r="B70" s="51" t="s">
        <v>209</v>
      </c>
      <c r="C70" s="51" t="s">
        <v>193</v>
      </c>
      <c r="D70" s="51" t="s">
        <v>210</v>
      </c>
      <c r="E70" s="51" t="s">
        <v>199</v>
      </c>
      <c r="F70" s="51" t="s">
        <v>32</v>
      </c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4" t="n">
        <v>0.13383</v>
      </c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  <c r="AJ70" s="51" t="n"/>
      <c r="AK70" s="51" t="n"/>
      <c r="AL70" s="51" t="n"/>
      <c r="AM70" s="52">
        <f>COUNT(H70:AL70)</f>
        <v/>
      </c>
      <c r="AN70" s="51" t="n"/>
      <c r="AO70" s="51" t="n"/>
      <c r="AP70" s="51" t="n"/>
      <c r="AQ70" s="51" t="n"/>
      <c r="AR70" s="51" t="n"/>
      <c r="AS70" s="51" t="n"/>
      <c r="AT70" s="52">
        <f>SUM(H70:AL70)</f>
        <v/>
      </c>
      <c r="AU70" s="51" t="n"/>
      <c r="AV70" s="52">
        <f>SUM(M70,N70,T70,U70,AA70,AB70,AJ70,AK70,AI70)</f>
        <v/>
      </c>
      <c r="AW70" s="51" t="n"/>
    </row>
    <row r="71" spans="1:49" ht="15.75" customHeight="1" s="55">
      <c r="A71" s="51" t="n">
        <v>65</v>
      </c>
      <c r="B71" s="51" t="s">
        <v>209</v>
      </c>
      <c r="C71" s="51" t="s">
        <v>193</v>
      </c>
      <c r="D71" s="51" t="s">
        <v>210</v>
      </c>
      <c r="E71" s="51" t="s">
        <v>65</v>
      </c>
      <c r="F71" s="51" t="s">
        <v>32</v>
      </c>
      <c r="G71" s="51" t="n"/>
      <c r="H71" s="51" t="n"/>
      <c r="I71" s="51" t="n"/>
      <c r="J71" s="51" t="n"/>
      <c r="K71" s="51" t="n"/>
      <c r="L71" s="51" t="n"/>
      <c r="M71" s="51" t="n"/>
      <c r="N71" s="51" t="n"/>
      <c r="O71" s="54" t="n">
        <v>4.24291</v>
      </c>
      <c r="P71" s="54" t="n">
        <v>3.15897</v>
      </c>
      <c r="Q71" s="54" t="n">
        <v>4.76438</v>
      </c>
      <c r="R71" s="54" t="n">
        <v>7.80669</v>
      </c>
      <c r="S71" s="54" t="n">
        <v>7.4052</v>
      </c>
      <c r="T71" s="51" t="n"/>
      <c r="U71" s="51" t="n"/>
      <c r="V71" s="54" t="n">
        <v>7.56957</v>
      </c>
      <c r="W71" s="54" t="n">
        <v>6.92937</v>
      </c>
      <c r="X71" s="54" t="n">
        <v>1.4</v>
      </c>
      <c r="Y71" s="51" t="n"/>
      <c r="Z71" s="54" t="n">
        <v>7.20145</v>
      </c>
      <c r="AA71" s="51" t="n"/>
      <c r="AB71" s="51" t="n"/>
      <c r="AC71" s="54" t="n">
        <v>5.35807</v>
      </c>
      <c r="AD71" s="54" t="n">
        <v>5.16512</v>
      </c>
      <c r="AE71" s="54" t="n">
        <v>4</v>
      </c>
      <c r="AF71" s="54" t="n">
        <v>2.03717</v>
      </c>
      <c r="AG71" s="51" t="n"/>
      <c r="AH71" s="51" t="n"/>
      <c r="AI71" s="51" t="n"/>
      <c r="AJ71" s="51" t="n"/>
      <c r="AK71" s="51" t="n"/>
      <c r="AL71" s="51" t="n"/>
      <c r="AM71" s="52">
        <f>COUNT(H71:AL71)</f>
        <v/>
      </c>
      <c r="AN71" s="51" t="n"/>
      <c r="AO71" s="51" t="n"/>
      <c r="AP71" s="51" t="n"/>
      <c r="AQ71" s="51" t="n"/>
      <c r="AR71" s="51" t="n"/>
      <c r="AS71" s="51" t="n"/>
      <c r="AT71" s="52">
        <f>SUM(H71:AL71)</f>
        <v/>
      </c>
      <c r="AU71" s="51" t="n"/>
      <c r="AV71" s="52">
        <f>SUM(M71,N71,T71,U71,AA71,AB71,AJ71,AK71,AI71)</f>
        <v/>
      </c>
      <c r="AW71" s="51" t="n"/>
    </row>
    <row r="72" spans="1:49" ht="15.75" customHeight="1" s="55">
      <c r="A72" s="51" t="n">
        <v>66</v>
      </c>
      <c r="B72" s="51" t="s">
        <v>209</v>
      </c>
      <c r="C72" s="51" t="s">
        <v>193</v>
      </c>
      <c r="D72" s="51" t="s">
        <v>210</v>
      </c>
      <c r="E72" s="51" t="s">
        <v>90</v>
      </c>
      <c r="F72" s="51" t="s">
        <v>32</v>
      </c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4" t="n">
        <v>0.06666999999999999</v>
      </c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  <c r="AJ72" s="51" t="n"/>
      <c r="AK72" s="51" t="n"/>
      <c r="AL72" s="51" t="n"/>
      <c r="AM72" s="52">
        <f>COUNT(H72:AL72)</f>
        <v/>
      </c>
      <c r="AN72" s="51" t="n"/>
      <c r="AO72" s="51" t="n"/>
      <c r="AP72" s="51" t="n"/>
      <c r="AQ72" s="51" t="n"/>
      <c r="AR72" s="51" t="n"/>
      <c r="AS72" s="51" t="n"/>
      <c r="AT72" s="52">
        <f>SUM(H72:AL72)</f>
        <v/>
      </c>
      <c r="AU72" s="51" t="n"/>
      <c r="AV72" s="52">
        <f>SUM(M72,N72,T72,U72,AA72,AB72,AJ72,AK72,AI72)</f>
        <v/>
      </c>
      <c r="AW72" s="51" t="n"/>
    </row>
    <row r="73" spans="1:49" ht="15.75" customHeight="1" s="55">
      <c r="A73" s="51" t="n">
        <v>67</v>
      </c>
      <c r="B73" s="51" t="s">
        <v>209</v>
      </c>
      <c r="C73" s="51" t="s">
        <v>193</v>
      </c>
      <c r="D73" s="51" t="s">
        <v>210</v>
      </c>
      <c r="E73" s="51" t="s">
        <v>282</v>
      </c>
      <c r="F73" s="51" t="s">
        <v>32</v>
      </c>
      <c r="G73" s="51" t="n"/>
      <c r="H73" s="51" t="n"/>
      <c r="I73" s="51" t="n"/>
      <c r="J73" s="51" t="n"/>
      <c r="K73" s="51" t="n"/>
      <c r="L73" s="51" t="n"/>
      <c r="M73" s="51" t="n"/>
      <c r="N73" s="51" t="n"/>
      <c r="O73" s="54" t="n">
        <v>0.01619</v>
      </c>
      <c r="P73" s="54" t="n">
        <v>0.92991</v>
      </c>
      <c r="Q73" s="51" t="n"/>
      <c r="R73" s="51" t="n"/>
      <c r="S73" s="54" t="n">
        <v>0.37175</v>
      </c>
      <c r="T73" s="51" t="n"/>
      <c r="U73" s="51" t="n"/>
      <c r="V73" s="51" t="n"/>
      <c r="W73" s="51" t="n"/>
      <c r="X73" s="51" t="n"/>
      <c r="Y73" s="54" t="n">
        <v>1.63333</v>
      </c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51" t="n"/>
      <c r="AK73" s="51" t="n"/>
      <c r="AL73" s="51" t="n"/>
      <c r="AM73" s="52">
        <f>COUNT(H73:AL73)</f>
        <v/>
      </c>
      <c r="AN73" s="51" t="n"/>
      <c r="AO73" s="51" t="n"/>
      <c r="AP73" s="51" t="n"/>
      <c r="AQ73" s="51" t="n"/>
      <c r="AR73" s="51" t="n"/>
      <c r="AS73" s="51" t="n"/>
      <c r="AT73" s="52">
        <f>SUM(H73:AL73)</f>
        <v/>
      </c>
      <c r="AU73" s="51" t="n"/>
      <c r="AV73" s="52">
        <f>SUM(M73,N73,T73,U73,AA73,AB73,AJ73,AK73,AI73)</f>
        <v/>
      </c>
      <c r="AW73" s="51" t="n"/>
    </row>
    <row r="74" spans="1:49">
      <c r="A74" s="53" t="n">
        <v>68</v>
      </c>
      <c r="B74" s="53" t="s">
        <v>209</v>
      </c>
      <c r="C74" s="53" t="s">
        <v>193</v>
      </c>
      <c r="D74" s="53" t="s">
        <v>210</v>
      </c>
      <c r="E74" s="53" t="s">
        <v>33</v>
      </c>
      <c r="F74" s="53" t="n"/>
      <c r="G74" s="53" t="n"/>
      <c r="H74" s="53" t="n">
        <v>8</v>
      </c>
      <c r="I74" s="53" t="n">
        <v>8</v>
      </c>
      <c r="J74" s="53" t="n">
        <v>8</v>
      </c>
      <c r="K74" s="53" t="n">
        <v>8</v>
      </c>
      <c r="L74" s="53" t="n">
        <v>8</v>
      </c>
      <c r="M74" s="53" t="n">
        <v>0</v>
      </c>
      <c r="N74" s="53" t="n">
        <v>0</v>
      </c>
      <c r="O74" s="53" t="n">
        <v>8</v>
      </c>
      <c r="P74" s="53" t="n">
        <v>8</v>
      </c>
      <c r="Q74" s="53" t="n">
        <v>8</v>
      </c>
      <c r="R74" s="53" t="n">
        <v>8</v>
      </c>
      <c r="S74" s="53" t="n">
        <v>8</v>
      </c>
      <c r="T74" s="53" t="n">
        <v>0</v>
      </c>
      <c r="U74" s="53" t="n">
        <v>0</v>
      </c>
      <c r="V74" s="53" t="n">
        <v>8</v>
      </c>
      <c r="W74" s="53" t="n">
        <v>8</v>
      </c>
      <c r="X74" s="53" t="n">
        <v>8</v>
      </c>
      <c r="Y74" s="53" t="n">
        <v>8</v>
      </c>
      <c r="Z74" s="53" t="n">
        <v>8</v>
      </c>
      <c r="AA74" s="53" t="n">
        <v>0</v>
      </c>
      <c r="AB74" s="53" t="n">
        <v>0</v>
      </c>
      <c r="AC74" s="53" t="n">
        <v>8</v>
      </c>
      <c r="AD74" s="53" t="n">
        <v>8</v>
      </c>
      <c r="AE74" s="53" t="n">
        <v>8</v>
      </c>
      <c r="AF74" s="53" t="n">
        <v>8</v>
      </c>
      <c r="AG74" s="53" t="n">
        <v>8</v>
      </c>
      <c r="AH74" s="53" t="n">
        <v>8</v>
      </c>
      <c r="AI74" s="53" t="n">
        <v>0</v>
      </c>
      <c r="AJ74" s="53" t="n">
        <v>0</v>
      </c>
      <c r="AK74" s="53" t="n">
        <v>0</v>
      </c>
      <c r="AL74" s="53" t="n"/>
      <c r="AM74" s="53">
        <f>COUNT(IF(SUM(H62)&gt;0,1,"FALSE"),IF(SUM(I62)&gt;0,1,"FALSE"),IF(SUM(J62)&gt;0,1,"FALSE"),IF(SUM(K62)&gt;0,1,"FALSE"),IF(SUM(L62)&gt;0,1,"FALSE"),IF(SUM(M62)&gt;0,1,"FALSE"),IF(SUM(N62)&gt;0,1,"FALSE"),IF(SUM(O65,O71,O73,O62)&gt;0,1,"FALSE"),IF(SUM(P69,P71,P62,P73,P65)&gt;0,1,"FALSE"),IF(SUM(Q71,Q68,Q62,Q65)&gt;0,1,"FALSE"),IF(SUM(R70,R66,R64,R71,R62)&gt;0,1,"FALSE"),IF(SUM(S71,S62,S64,S66,S73)&gt;0,1,"FALSE"),IF(SUM(T71,T62)&gt;0,1,"FALSE"),IF(SUM(U62,U71)&gt;0,1,"FALSE"),IF(SUM(V71,V63,V62)&gt;0,1,"FALSE"),IF(SUM(W66,W71,W62,W64)&gt;0,1,"FALSE"),IF(SUM(X66,X62,X63,X71,X64)&gt;0,1,"FALSE"),IF(SUM(Y73,Y72,Y63,Y62,Y68)&gt;0,1,"FALSE"),IF(SUM(Z66,Z63,Z62,Z71)&gt;0,1,"FALSE"),IF(SUM(AA62,AA66,AA71)&gt;0,1,"FALSE"),IF(SUM(AB71,AB62,AB66)&gt;0,1,"FALSE"),IF(SUM(AC62,AC66,AC71)&gt;0,1,"FALSE"),IF(SUM(AD71,AD66,AD62)&gt;0,1,"FALSE"),IF(SUM(AE66,AE71,AE62)&gt;0,1,"FALSE"),IF(SUM(AF71,AF66,AF62,AF65,AF67)&gt;0,1,"FALSE"),IF(SUM(AG65,AG62)&gt;0,1,"FALSE"),IF(SUM(AJ62,AJ65)&gt;0,1,"FALSE"),IF(SUM(AK65,AK62)&gt;0,1,"FALSE"),IF(SUM(AI65,AI62)&gt;0,1,"FALSE"),IF(SUM(AH65,AH62)&gt;0,1,"FALSE"))</f>
        <v/>
      </c>
      <c r="AN74" s="53" t="n"/>
      <c r="AO74" s="53">
        <f>MAX(AO62:AO73)</f>
        <v/>
      </c>
      <c r="AP74" s="53">
        <f>MAX(AP62:AP73)</f>
        <v/>
      </c>
      <c r="AQ74" s="53">
        <f>MAX(AQ62:AQ73)</f>
        <v/>
      </c>
      <c r="AR74" s="53">
        <f>MAX(AR62:AR73)</f>
        <v/>
      </c>
      <c r="AS74" s="53">
        <f>SUM(AS62:AS73)</f>
        <v/>
      </c>
      <c r="AT74" s="53">
        <f>SUM(AT62:AT73)</f>
        <v/>
      </c>
      <c r="AU74" s="53">
        <f>SUM(AU62:AU73)</f>
        <v/>
      </c>
      <c r="AV74" s="53">
        <f>SUM(AV62:AV73)</f>
        <v/>
      </c>
      <c r="AW74" s="53">
        <f>SUM(AW62:AW73)</f>
        <v/>
      </c>
    </row>
    <row r="75" spans="1:49" ht="15.75" customHeight="1" s="55">
      <c r="A75" s="51" t="n">
        <v>69</v>
      </c>
      <c r="B75" s="51" t="s">
        <v>224</v>
      </c>
      <c r="C75" s="51" t="s">
        <v>193</v>
      </c>
      <c r="D75" s="51" t="s">
        <v>204</v>
      </c>
      <c r="E75" s="51" t="s">
        <v>31</v>
      </c>
      <c r="F75" s="51" t="s">
        <v>32</v>
      </c>
      <c r="G75" s="51" t="n"/>
      <c r="H75" s="54" t="s">
        <v>0</v>
      </c>
      <c r="I75" s="54" t="s">
        <v>0</v>
      </c>
      <c r="J75" s="54" t="s">
        <v>0</v>
      </c>
      <c r="K75" s="54" t="s">
        <v>0</v>
      </c>
      <c r="L75" s="54" t="s">
        <v>0</v>
      </c>
      <c r="M75" s="54" t="s">
        <v>0</v>
      </c>
      <c r="N75" s="54" t="s">
        <v>0</v>
      </c>
      <c r="O75" s="54" t="s">
        <v>0</v>
      </c>
      <c r="P75" s="54" t="s">
        <v>0</v>
      </c>
      <c r="Q75" s="54" t="s">
        <v>0</v>
      </c>
      <c r="R75" s="54" t="s">
        <v>0</v>
      </c>
      <c r="S75" s="54" t="s">
        <v>0</v>
      </c>
      <c r="T75" s="54" t="s">
        <v>0</v>
      </c>
      <c r="U75" s="54" t="s">
        <v>0</v>
      </c>
      <c r="V75" s="51" t="n">
        <v>0.78333</v>
      </c>
      <c r="W75" s="51" t="n"/>
      <c r="X75" s="51" t="n"/>
      <c r="Y75" s="51" t="n"/>
      <c r="Z75" s="51" t="n"/>
      <c r="AA75" s="51" t="s">
        <v>7</v>
      </c>
      <c r="AB75" s="51" t="s">
        <v>7</v>
      </c>
      <c r="AC75" s="51" t="n"/>
      <c r="AD75" s="51" t="n"/>
      <c r="AE75" s="51" t="n"/>
      <c r="AF75" s="51" t="n"/>
      <c r="AG75" s="51" t="n"/>
      <c r="AH75" s="51" t="n"/>
      <c r="AI75" s="51" t="s">
        <v>7</v>
      </c>
      <c r="AJ75" s="51" t="s">
        <v>7</v>
      </c>
      <c r="AK75" s="51" t="s">
        <v>7</v>
      </c>
      <c r="AL75" s="51" t="n"/>
      <c r="AM75" s="52">
        <f>COUNT(H75:AL75)</f>
        <v/>
      </c>
      <c r="AN75" s="51" t="n"/>
      <c r="AO75" s="52">
        <f>COUNTIF(H75:AL75,"О")</f>
        <v/>
      </c>
      <c r="AP75" s="52">
        <f>COUNTIF(H75:AL75,"От")</f>
        <v/>
      </c>
      <c r="AQ75" s="52">
        <f>COUNTIF(H75:AL75,"Б")</f>
        <v/>
      </c>
      <c r="AR75" s="52">
        <f>COUNTIF(H75:AL75,"Н")</f>
        <v/>
      </c>
      <c r="AS75" s="51" t="n"/>
      <c r="AT75" s="52">
        <f>SUM(H75:AL75)</f>
        <v/>
      </c>
      <c r="AU75" s="51" t="n"/>
      <c r="AV75" s="52">
        <f>SUM(M75,N75,T75,U75,AA75,AB75,AJ75,AK75,AI75)</f>
        <v/>
      </c>
      <c r="AW75" s="51" t="n"/>
    </row>
    <row r="76" spans="1:49" ht="15.75" customHeight="1" s="55">
      <c r="A76" s="51" t="n">
        <v>70</v>
      </c>
      <c r="B76" s="51" t="s">
        <v>224</v>
      </c>
      <c r="C76" s="51" t="s">
        <v>193</v>
      </c>
      <c r="D76" s="51" t="s">
        <v>204</v>
      </c>
      <c r="E76" s="51" t="s">
        <v>69</v>
      </c>
      <c r="F76" s="51" t="s">
        <v>32</v>
      </c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51" t="n"/>
      <c r="S76" s="51" t="n"/>
      <c r="T76" s="51" t="n"/>
      <c r="U76" s="51" t="n"/>
      <c r="V76" s="54" t="n">
        <v>0.75</v>
      </c>
      <c r="W76" s="54" t="n">
        <v>0.86245</v>
      </c>
      <c r="X76" s="51" t="n"/>
      <c r="Y76" s="54" t="n">
        <v>8.4</v>
      </c>
      <c r="Z76" s="51" t="n"/>
      <c r="AA76" s="51" t="n"/>
      <c r="AB76" s="51" t="n"/>
      <c r="AC76" s="51" t="n"/>
      <c r="AD76" s="51" t="n"/>
      <c r="AE76" s="51" t="n"/>
      <c r="AF76" s="51" t="n"/>
      <c r="AG76" s="51" t="n"/>
      <c r="AH76" s="51" t="n"/>
      <c r="AI76" s="51" t="n"/>
      <c r="AJ76" s="51" t="n"/>
      <c r="AK76" s="51" t="n"/>
      <c r="AL76" s="51" t="n"/>
      <c r="AM76" s="52">
        <f>COUNT(H76:AL76)</f>
        <v/>
      </c>
      <c r="AN76" s="51" t="n"/>
      <c r="AO76" s="51" t="n"/>
      <c r="AP76" s="51" t="n"/>
      <c r="AQ76" s="51" t="n"/>
      <c r="AR76" s="51" t="n"/>
      <c r="AS76" s="51" t="n"/>
      <c r="AT76" s="52">
        <f>SUM(H76:AL76)</f>
        <v/>
      </c>
      <c r="AU76" s="51" t="n"/>
      <c r="AV76" s="52">
        <f>SUM(M76,N76,T76,U76,AA76,AB76,AJ76,AK76,AI76)</f>
        <v/>
      </c>
      <c r="AW76" s="51" t="n"/>
    </row>
    <row r="77" spans="1:49" ht="15.75" customHeight="1" s="55">
      <c r="A77" s="51" t="n">
        <v>71</v>
      </c>
      <c r="B77" s="51" t="s">
        <v>224</v>
      </c>
      <c r="C77" s="51" t="s">
        <v>193</v>
      </c>
      <c r="D77" s="51" t="s">
        <v>204</v>
      </c>
      <c r="E77" s="51" t="s">
        <v>158</v>
      </c>
      <c r="F77" s="51" t="s">
        <v>32</v>
      </c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4" t="n">
        <v>1.58333</v>
      </c>
      <c r="W77" s="51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  <c r="AI77" s="51" t="n"/>
      <c r="AJ77" s="51" t="n"/>
      <c r="AK77" s="51" t="n"/>
      <c r="AL77" s="51" t="n"/>
      <c r="AM77" s="52">
        <f>COUNT(H77:AL77)</f>
        <v/>
      </c>
      <c r="AN77" s="51" t="n"/>
      <c r="AO77" s="51" t="n"/>
      <c r="AP77" s="51" t="n"/>
      <c r="AQ77" s="51" t="n"/>
      <c r="AR77" s="51" t="n"/>
      <c r="AS77" s="51" t="n"/>
      <c r="AT77" s="52">
        <f>SUM(H77:AL77)</f>
        <v/>
      </c>
      <c r="AU77" s="51" t="n"/>
      <c r="AV77" s="52">
        <f>SUM(M77,N77,T77,U77,AA77,AB77,AJ77,AK77,AI77)</f>
        <v/>
      </c>
      <c r="AW77" s="51" t="n"/>
    </row>
    <row r="78" spans="1:49" ht="15.75" customHeight="1" s="55">
      <c r="A78" s="51" t="n">
        <v>72</v>
      </c>
      <c r="B78" s="51" t="s">
        <v>224</v>
      </c>
      <c r="C78" s="51" t="s">
        <v>193</v>
      </c>
      <c r="D78" s="51" t="s">
        <v>204</v>
      </c>
      <c r="E78" s="51" t="s">
        <v>168</v>
      </c>
      <c r="F78" s="51" t="s">
        <v>32</v>
      </c>
      <c r="G78" s="51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4" t="n"/>
      <c r="X78" s="54" t="n">
        <v>2.77551</v>
      </c>
      <c r="Y78" s="51" t="n"/>
      <c r="Z78" s="54" t="n">
        <v>0.6963</v>
      </c>
      <c r="AA78" s="51" t="n">
        <v>6.15</v>
      </c>
      <c r="AB78" s="51" t="n"/>
      <c r="AC78" s="54" t="n">
        <v>0.03877</v>
      </c>
      <c r="AD78" s="54" t="n">
        <v>0.44527</v>
      </c>
      <c r="AE78" s="54" t="n">
        <v>6.85</v>
      </c>
      <c r="AF78" s="54" t="n">
        <v>3.02783</v>
      </c>
      <c r="AG78" s="51" t="n"/>
      <c r="AH78" s="54" t="n">
        <v>0.23748</v>
      </c>
      <c r="AI78" s="51" t="n"/>
      <c r="AJ78" s="51" t="n"/>
      <c r="AK78" s="51" t="n"/>
      <c r="AL78" s="51" t="n"/>
      <c r="AM78" s="52">
        <f>COUNT(H78:AL78)</f>
        <v/>
      </c>
      <c r="AN78" s="51" t="n"/>
      <c r="AO78" s="51" t="n"/>
      <c r="AP78" s="51" t="n"/>
      <c r="AQ78" s="51" t="n"/>
      <c r="AR78" s="51" t="n"/>
      <c r="AS78" s="51" t="n"/>
      <c r="AT78" s="52">
        <f>SUM(H78:AL78)</f>
        <v/>
      </c>
      <c r="AU78" s="51" t="n"/>
      <c r="AV78" s="52">
        <f>SUM(M78,N78,T78,U78,AA78,AB78,AJ78,AK78,AI78)</f>
        <v/>
      </c>
      <c r="AW78" s="51" t="n"/>
    </row>
    <row r="79" spans="1:49" ht="15.75" customHeight="1" s="55">
      <c r="A79" s="51" t="n">
        <v>73</v>
      </c>
      <c r="B79" s="51" t="s">
        <v>224</v>
      </c>
      <c r="C79" s="51" t="s">
        <v>193</v>
      </c>
      <c r="D79" s="51" t="s">
        <v>204</v>
      </c>
      <c r="E79" s="51" t="s">
        <v>169</v>
      </c>
      <c r="F79" s="51" t="s">
        <v>32</v>
      </c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4" t="n">
        <v>1.17472</v>
      </c>
      <c r="X79" s="54" t="n">
        <v>0.11874</v>
      </c>
      <c r="Y79" s="51" t="n"/>
      <c r="Z79" s="51" t="n"/>
      <c r="AA79" s="51" t="n"/>
      <c r="AB79" s="51" t="n"/>
      <c r="AC79" s="51" t="n"/>
      <c r="AD79" s="54" t="n">
        <v>2.47866</v>
      </c>
      <c r="AE79" s="54" t="n">
        <v>5.05</v>
      </c>
      <c r="AF79" s="51" t="n"/>
      <c r="AG79" s="51" t="n"/>
      <c r="AH79" s="51" t="n"/>
      <c r="AI79" s="51" t="n"/>
      <c r="AJ79" s="51" t="n"/>
      <c r="AK79" s="51" t="n"/>
      <c r="AL79" s="51" t="n"/>
      <c r="AM79" s="52">
        <f>COUNT(H79:AL79)</f>
        <v/>
      </c>
      <c r="AN79" s="51" t="n"/>
      <c r="AO79" s="51" t="n"/>
      <c r="AP79" s="51" t="n"/>
      <c r="AQ79" s="51" t="n"/>
      <c r="AR79" s="51" t="n"/>
      <c r="AS79" s="51" t="n"/>
      <c r="AT79" s="52">
        <f>SUM(H79:AL79)</f>
        <v/>
      </c>
      <c r="AU79" s="51" t="n"/>
      <c r="AV79" s="52">
        <f>SUM(M79,N79,T79,U79,AA79,AB79,AJ79,AK79,AI79)</f>
        <v/>
      </c>
      <c r="AW79" s="51" t="n"/>
    </row>
    <row r="80" spans="1:49" ht="15.75" customHeight="1" s="55">
      <c r="A80" s="51" t="n">
        <v>74</v>
      </c>
      <c r="B80" s="51" t="s">
        <v>224</v>
      </c>
      <c r="C80" s="51" t="s">
        <v>193</v>
      </c>
      <c r="D80" s="51" t="s">
        <v>204</v>
      </c>
      <c r="E80" s="51" t="s">
        <v>177</v>
      </c>
      <c r="F80" s="51" t="s">
        <v>32</v>
      </c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4" t="n">
        <v>1.16317</v>
      </c>
      <c r="AD80" s="51" t="n"/>
      <c r="AE80" s="51" t="n"/>
      <c r="AF80" s="51" t="n"/>
      <c r="AG80" s="51" t="n"/>
      <c r="AH80" s="51" t="n"/>
      <c r="AI80" s="51" t="n"/>
      <c r="AJ80" s="51" t="n"/>
      <c r="AK80" s="51" t="n"/>
      <c r="AL80" s="51" t="n"/>
      <c r="AM80" s="52">
        <f>COUNT(H80:AL80)</f>
        <v/>
      </c>
      <c r="AN80" s="51" t="n"/>
      <c r="AO80" s="51" t="n"/>
      <c r="AP80" s="51" t="n"/>
      <c r="AQ80" s="51" t="n"/>
      <c r="AR80" s="51" t="n"/>
      <c r="AS80" s="51" t="n"/>
      <c r="AT80" s="52">
        <f>SUM(H80:AL80)</f>
        <v/>
      </c>
      <c r="AU80" s="51" t="n"/>
      <c r="AV80" s="52">
        <f>SUM(M80,N80,T80,U80,AA80,AB80,AJ80,AK80,AI80)</f>
        <v/>
      </c>
      <c r="AW80" s="51" t="n"/>
    </row>
    <row r="81" spans="1:49" ht="15.75" customHeight="1" s="55">
      <c r="A81" s="51" t="n">
        <v>75</v>
      </c>
      <c r="B81" s="51" t="s">
        <v>224</v>
      </c>
      <c r="C81" s="51" t="s">
        <v>193</v>
      </c>
      <c r="D81" s="51" t="s">
        <v>204</v>
      </c>
      <c r="E81" s="51" t="s">
        <v>199</v>
      </c>
      <c r="F81" s="51" t="s">
        <v>32</v>
      </c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4" t="n">
        <v>4.28333</v>
      </c>
      <c r="W81" s="54" t="n">
        <v>5.96283</v>
      </c>
      <c r="X81" s="54" t="n">
        <v>5.10575</v>
      </c>
      <c r="Y81" s="54" t="n">
        <v>4.48333</v>
      </c>
      <c r="Z81" s="54" t="n">
        <v>7.3037</v>
      </c>
      <c r="AA81" s="51" t="n">
        <v>3.83333</v>
      </c>
      <c r="AB81" s="51" t="n"/>
      <c r="AC81" s="54" t="n">
        <v>6.79806</v>
      </c>
      <c r="AD81" s="54" t="n">
        <v>5.07607</v>
      </c>
      <c r="AE81" s="54" t="n">
        <v>3.8</v>
      </c>
      <c r="AF81" s="54" t="n">
        <v>4.97217</v>
      </c>
      <c r="AG81" s="54" t="n">
        <v>8</v>
      </c>
      <c r="AH81" s="54" t="n">
        <v>7.76252</v>
      </c>
      <c r="AI81" s="51" t="n"/>
      <c r="AJ81" s="51" t="n"/>
      <c r="AK81" s="51" t="n"/>
      <c r="AL81" s="51" t="n"/>
      <c r="AM81" s="52">
        <f>COUNT(H81:AL81)</f>
        <v/>
      </c>
      <c r="AN81" s="51" t="n"/>
      <c r="AO81" s="51" t="n"/>
      <c r="AP81" s="51" t="n"/>
      <c r="AQ81" s="51" t="n"/>
      <c r="AR81" s="51" t="n"/>
      <c r="AS81" s="51" t="n"/>
      <c r="AT81" s="52">
        <f>SUM(H81:AL81)</f>
        <v/>
      </c>
      <c r="AU81" s="51" t="n"/>
      <c r="AV81" s="52">
        <f>SUM(M81,N81,T81,U81,AA81,AB81,AJ81,AK81,AI81)</f>
        <v/>
      </c>
      <c r="AW81" s="51" t="n"/>
    </row>
    <row r="82" spans="1:49" ht="15.75" customHeight="1" s="55">
      <c r="A82" s="51" t="n">
        <v>76</v>
      </c>
      <c r="B82" s="51" t="s">
        <v>224</v>
      </c>
      <c r="C82" s="51" t="s">
        <v>193</v>
      </c>
      <c r="D82" s="51" t="s">
        <v>204</v>
      </c>
      <c r="E82" s="51" t="s">
        <v>65</v>
      </c>
      <c r="F82" s="51" t="s">
        <v>32</v>
      </c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4" t="n">
        <v>0.6</v>
      </c>
      <c r="W82" s="51" t="n"/>
      <c r="X82" s="51" t="n"/>
      <c r="Y82" s="54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  <c r="AJ82" s="51" t="n"/>
      <c r="AK82" s="51" t="n"/>
      <c r="AL82" s="51" t="n"/>
      <c r="AM82" s="52">
        <f>COUNT(H82:AL82)</f>
        <v/>
      </c>
      <c r="AN82" s="51" t="n"/>
      <c r="AO82" s="51" t="n"/>
      <c r="AP82" s="51" t="n"/>
      <c r="AQ82" s="51" t="n"/>
      <c r="AR82" s="51" t="n"/>
      <c r="AS82" s="51" t="n"/>
      <c r="AT82" s="52">
        <f>SUM(H82:AL82)</f>
        <v/>
      </c>
      <c r="AU82" s="51" t="n"/>
      <c r="AV82" s="52">
        <f>SUM(M82,N82,T82,U82,AA82,AB82,AJ82,AK82,AI82)</f>
        <v/>
      </c>
      <c r="AW82" s="51" t="n"/>
    </row>
    <row r="83" spans="1:49">
      <c r="A83" s="53" t="n">
        <v>77</v>
      </c>
      <c r="B83" s="53" t="s">
        <v>224</v>
      </c>
      <c r="C83" s="53" t="s">
        <v>193</v>
      </c>
      <c r="D83" s="53" t="s">
        <v>204</v>
      </c>
      <c r="E83" s="53" t="s">
        <v>33</v>
      </c>
      <c r="F83" s="53" t="n"/>
      <c r="G83" s="53" t="n"/>
      <c r="H83" s="53" t="n">
        <v>0</v>
      </c>
      <c r="I83" s="53" t="n">
        <v>0</v>
      </c>
      <c r="J83" s="53" t="n">
        <v>0</v>
      </c>
      <c r="K83" s="53" t="n">
        <v>0</v>
      </c>
      <c r="L83" s="53" t="n">
        <v>0</v>
      </c>
      <c r="M83" s="53" t="n">
        <v>0</v>
      </c>
      <c r="N83" s="53" t="n">
        <v>0</v>
      </c>
      <c r="O83" s="53" t="n">
        <v>0</v>
      </c>
      <c r="P83" s="53" t="n">
        <v>0</v>
      </c>
      <c r="Q83" s="53" t="n">
        <v>0</v>
      </c>
      <c r="R83" s="53" t="n">
        <v>0</v>
      </c>
      <c r="S83" s="53" t="n">
        <v>0</v>
      </c>
      <c r="T83" s="53" t="n">
        <v>0</v>
      </c>
      <c r="U83" s="53" t="n">
        <v>0</v>
      </c>
      <c r="V83" s="53" t="n">
        <v>8</v>
      </c>
      <c r="W83" s="53" t="n">
        <v>8</v>
      </c>
      <c r="X83" s="53" t="n">
        <v>8</v>
      </c>
      <c r="Y83" s="53" t="n">
        <v>8</v>
      </c>
      <c r="Z83" s="53" t="n">
        <v>8</v>
      </c>
      <c r="AA83" s="53" t="n">
        <v>0</v>
      </c>
      <c r="AB83" s="53" t="n">
        <v>0</v>
      </c>
      <c r="AC83" s="53" t="n">
        <v>8</v>
      </c>
      <c r="AD83" s="53" t="n">
        <v>8</v>
      </c>
      <c r="AE83" s="53" t="n">
        <v>8</v>
      </c>
      <c r="AF83" s="53" t="n">
        <v>8</v>
      </c>
      <c r="AG83" s="53" t="n">
        <v>8</v>
      </c>
      <c r="AH83" s="53" t="n">
        <v>8</v>
      </c>
      <c r="AI83" s="53" t="n">
        <v>0</v>
      </c>
      <c r="AJ83" s="53" t="n">
        <v>0</v>
      </c>
      <c r="AK83" s="53" t="n">
        <v>0</v>
      </c>
      <c r="AL83" s="53" t="n"/>
      <c r="AM83" s="53">
        <f>COUNT(IF(SUM(H75)&gt;0,1,"FALSE"),IF(SUM(I75)&gt;0,1,"FALSE"),IF(SUM(J75)&gt;0,1,"FALSE"),IF(SUM(K75)&gt;0,1,"FALSE"),IF(SUM(L75)&gt;0,1,"FALSE"),IF(SUM(M75)&gt;0,1,"FALSE"),IF(SUM(N75)&gt;0,1,"FALSE"),IF(SUM(O75)&gt;0,1,"FALSE"),IF(SUM(P75)&gt;0,1,"FALSE"),IF(SUM(Q75)&gt;0,1,"FALSE"),IF(SUM(R75)&gt;0,1,"FALSE"),IF(SUM(S75)&gt;0,1,"FALSE"),IF(SUM(T75)&gt;0,1,"FALSE"),IF(SUM(U75)&gt;0,1,"FALSE"),IF(SUM(V76,V81,V75,V82,V77)&gt;0,1,"FALSE"),IF(SUM(W75,W78,W81,W76,W79)&gt;0,1,"FALSE"),IF(SUM(X78,X81,X79,X75)&gt;0,1,"FALSE"),IF(SUM(Y81,Y82,Y75,Y76)&gt;0,1,"FALSE"),IF(SUM(Z81,Z75,Z78)&gt;0,1,"FALSE"),IF(SUM(AA78,AA81,AA75)&gt;0,1,"FALSE"),IF(SUM(AB81,AB75,AB78)&gt;0,1,"FALSE"),IF(SUM(AC81,AC75,AC78,AC80)&gt;0,1,"FALSE"),IF(SUM(AD78,AD75,AD79,AD81)&gt;0,1,"FALSE"),IF(SUM(AE78,AE75,AE81,AE79)&gt;0,1,"FALSE"),IF(SUM(AF75,AF78,AF81)&gt;0,1,"FALSE"),IF(SUM(AG81,AG75)&gt;0,1,"FALSE"),IF(SUM(AJ75,AJ81)&gt;0,1,"FALSE"),IF(SUM(AK81,AK75)&gt;0,1,"FALSE"),IF(SUM(AI75,AI81)&gt;0,1,"FALSE"),IF(SUM(AH78,AH75,AH81)&gt;0,1,"FALSE"))</f>
        <v/>
      </c>
      <c r="AN83" s="53" t="n"/>
      <c r="AO83" s="53">
        <f>MAX(AO75:AO82)</f>
        <v/>
      </c>
      <c r="AP83" s="53">
        <f>MAX(AP75:AP82)</f>
        <v/>
      </c>
      <c r="AQ83" s="53">
        <f>MAX(AQ75:AQ82)</f>
        <v/>
      </c>
      <c r="AR83" s="53">
        <f>MAX(AR75:AR82)</f>
        <v/>
      </c>
      <c r="AS83" s="53">
        <f>SUM(AS75:AS82)</f>
        <v/>
      </c>
      <c r="AT83" s="53">
        <f>SUM(AT75:AT82)</f>
        <v/>
      </c>
      <c r="AU83" s="53">
        <f>SUM(AU75:AU82)</f>
        <v/>
      </c>
      <c r="AV83" s="53">
        <f>SUM(AV75:AV82)</f>
        <v/>
      </c>
      <c r="AW83" s="53">
        <f>SUM(AW75:AW82)</f>
        <v/>
      </c>
    </row>
    <row r="84" spans="1:49" ht="15.75" customHeight="1" s="55">
      <c r="A84" s="51" t="n">
        <v>78</v>
      </c>
      <c r="B84" s="51" t="s">
        <v>225</v>
      </c>
      <c r="C84" s="51" t="s">
        <v>193</v>
      </c>
      <c r="D84" s="51" t="s">
        <v>226</v>
      </c>
      <c r="E84" s="51" t="s">
        <v>31</v>
      </c>
      <c r="F84" s="51" t="s">
        <v>32</v>
      </c>
      <c r="G84" s="51" t="n"/>
      <c r="H84" s="51" t="n">
        <v>6.43333</v>
      </c>
      <c r="I84" s="51" t="n">
        <v>3.81667</v>
      </c>
      <c r="J84" s="51" t="n"/>
      <c r="K84" s="51" t="n">
        <v>6.8</v>
      </c>
      <c r="L84" s="51" t="n">
        <v>8</v>
      </c>
      <c r="M84" s="51" t="s">
        <v>7</v>
      </c>
      <c r="N84" s="51" t="s">
        <v>7</v>
      </c>
      <c r="O84" s="54" t="s">
        <v>0</v>
      </c>
      <c r="P84" s="54" t="s">
        <v>0</v>
      </c>
      <c r="Q84" s="54" t="s">
        <v>0</v>
      </c>
      <c r="R84" s="54" t="s">
        <v>0</v>
      </c>
      <c r="S84" s="54" t="s">
        <v>0</v>
      </c>
      <c r="T84" s="54" t="s">
        <v>0</v>
      </c>
      <c r="U84" s="54" t="s">
        <v>0</v>
      </c>
      <c r="V84" s="54" t="s">
        <v>0</v>
      </c>
      <c r="W84" s="54" t="s">
        <v>0</v>
      </c>
      <c r="X84" s="54" t="s">
        <v>0</v>
      </c>
      <c r="Y84" s="54" t="s">
        <v>0</v>
      </c>
      <c r="Z84" s="54" t="s">
        <v>0</v>
      </c>
      <c r="AA84" s="54" t="s">
        <v>0</v>
      </c>
      <c r="AB84" s="54" t="s">
        <v>0</v>
      </c>
      <c r="AC84" s="54" t="s">
        <v>0</v>
      </c>
      <c r="AD84" s="54" t="s">
        <v>0</v>
      </c>
      <c r="AE84" s="54" t="s">
        <v>0</v>
      </c>
      <c r="AF84" s="54" t="s">
        <v>0</v>
      </c>
      <c r="AG84" s="54" t="s">
        <v>0</v>
      </c>
      <c r="AH84" s="54" t="s">
        <v>0</v>
      </c>
      <c r="AI84" s="54" t="s">
        <v>0</v>
      </c>
      <c r="AJ84" s="54" t="s">
        <v>0</v>
      </c>
      <c r="AK84" s="54" t="s">
        <v>0</v>
      </c>
      <c r="AL84" s="51" t="n"/>
      <c r="AM84" s="52">
        <f>COUNT(H84:AL84)</f>
        <v/>
      </c>
      <c r="AN84" s="51" t="n"/>
      <c r="AO84" s="52">
        <f>COUNTIF(H84:AL84,"О")</f>
        <v/>
      </c>
      <c r="AP84" s="52">
        <f>COUNTIF(H84:AL84,"От")</f>
        <v/>
      </c>
      <c r="AQ84" s="52">
        <f>COUNTIF(H84:AL84,"Б")</f>
        <v/>
      </c>
      <c r="AR84" s="52">
        <f>COUNTIF(H84:AL84,"Н")</f>
        <v/>
      </c>
      <c r="AS84" s="51" t="n"/>
      <c r="AT84" s="52">
        <f>SUM(H84:AL84)</f>
        <v/>
      </c>
      <c r="AU84" s="51" t="n"/>
      <c r="AV84" s="52">
        <f>SUM(M84,N84,T84,U84,AA84,AB84,AJ84,AK84,AI84)</f>
        <v/>
      </c>
      <c r="AW84" s="51" t="n"/>
    </row>
    <row r="85" spans="1:49" ht="15.75" customHeight="1" s="55">
      <c r="A85" s="51" t="n">
        <v>79</v>
      </c>
      <c r="B85" s="51" t="s">
        <v>225</v>
      </c>
      <c r="C85" s="51" t="s">
        <v>193</v>
      </c>
      <c r="D85" s="51" t="s">
        <v>226</v>
      </c>
      <c r="E85" s="51" t="s">
        <v>105</v>
      </c>
      <c r="F85" s="51" t="s">
        <v>32</v>
      </c>
      <c r="G85" s="51" t="n"/>
      <c r="H85" s="54" t="n">
        <v>1.56667</v>
      </c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  <c r="AJ85" s="51" t="n"/>
      <c r="AK85" s="51" t="n"/>
      <c r="AL85" s="51" t="n"/>
      <c r="AM85" s="52">
        <f>COUNT(H85:AL85)</f>
        <v/>
      </c>
      <c r="AN85" s="51" t="n"/>
      <c r="AO85" s="51" t="n"/>
      <c r="AP85" s="51" t="n"/>
      <c r="AQ85" s="51" t="n"/>
      <c r="AR85" s="51" t="n"/>
      <c r="AS85" s="51" t="n"/>
      <c r="AT85" s="52">
        <f>SUM(H85:AL85)</f>
        <v/>
      </c>
      <c r="AU85" s="51" t="n"/>
      <c r="AV85" s="52">
        <f>SUM(M85,N85,T85,U85,AA85,AB85,AJ85,AK85,AI85)</f>
        <v/>
      </c>
      <c r="AW85" s="51" t="n"/>
    </row>
    <row r="86" spans="1:49" ht="15.75" customHeight="1" s="55">
      <c r="A86" s="51" t="n">
        <v>80</v>
      </c>
      <c r="B86" s="51" t="s">
        <v>225</v>
      </c>
      <c r="C86" s="51" t="s">
        <v>193</v>
      </c>
      <c r="D86" s="51" t="s">
        <v>226</v>
      </c>
      <c r="E86" s="51" t="s">
        <v>168</v>
      </c>
      <c r="F86" s="51" t="s">
        <v>32</v>
      </c>
      <c r="G86" s="51" t="n"/>
      <c r="H86" s="51" t="n"/>
      <c r="I86" s="51" t="n"/>
      <c r="J86" s="51" t="n"/>
      <c r="K86" s="54" t="n">
        <v>0.08333</v>
      </c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  <c r="AJ86" s="51" t="n"/>
      <c r="AK86" s="51" t="n"/>
      <c r="AL86" s="51" t="n"/>
      <c r="AM86" s="52">
        <f>COUNT(H86:AL86)</f>
        <v/>
      </c>
      <c r="AN86" s="51" t="n"/>
      <c r="AO86" s="51" t="n"/>
      <c r="AP86" s="51" t="n"/>
      <c r="AQ86" s="51" t="n"/>
      <c r="AR86" s="51" t="n"/>
      <c r="AS86" s="51" t="n"/>
      <c r="AT86" s="52">
        <f>SUM(H86:AL86)</f>
        <v/>
      </c>
      <c r="AU86" s="51" t="n"/>
      <c r="AV86" s="52">
        <f>SUM(M86,N86,T86,U86,AA86,AB86,AJ86,AK86,AI86)</f>
        <v/>
      </c>
      <c r="AW86" s="51" t="n"/>
    </row>
    <row r="87" spans="1:49" ht="15.75" customHeight="1" s="55">
      <c r="A87" s="51" t="n">
        <v>81</v>
      </c>
      <c r="B87" s="51" t="s">
        <v>225</v>
      </c>
      <c r="C87" s="51" t="s">
        <v>193</v>
      </c>
      <c r="D87" s="51" t="s">
        <v>226</v>
      </c>
      <c r="E87" s="51" t="s">
        <v>282</v>
      </c>
      <c r="F87" s="51" t="s">
        <v>32</v>
      </c>
      <c r="G87" s="51" t="n"/>
      <c r="H87" s="51" t="n"/>
      <c r="I87" s="54" t="n">
        <v>4.18333</v>
      </c>
      <c r="J87" s="54" t="n">
        <v>8</v>
      </c>
      <c r="K87" s="54" t="n">
        <v>1.11667</v>
      </c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  <c r="AL87" s="51" t="n"/>
      <c r="AM87" s="52">
        <f>COUNT(H87:AL87)</f>
        <v/>
      </c>
      <c r="AN87" s="51" t="n"/>
      <c r="AO87" s="51" t="n"/>
      <c r="AP87" s="51" t="n"/>
      <c r="AQ87" s="51" t="n"/>
      <c r="AR87" s="51" t="n"/>
      <c r="AS87" s="51" t="n"/>
      <c r="AT87" s="52">
        <f>SUM(H87:AL87)</f>
        <v/>
      </c>
      <c r="AU87" s="51" t="n"/>
      <c r="AV87" s="52">
        <f>SUM(M87,N87,T87,U87,AA87,AB87,AJ87,AK87,AI87)</f>
        <v/>
      </c>
      <c r="AW87" s="51" t="n"/>
    </row>
    <row r="88" spans="1:49">
      <c r="A88" s="53" t="n">
        <v>82</v>
      </c>
      <c r="B88" s="53" t="s">
        <v>225</v>
      </c>
      <c r="C88" s="53" t="s">
        <v>193</v>
      </c>
      <c r="D88" s="53" t="s">
        <v>226</v>
      </c>
      <c r="E88" s="53" t="s">
        <v>33</v>
      </c>
      <c r="F88" s="53" t="n"/>
      <c r="G88" s="53" t="n"/>
      <c r="H88" s="53" t="n">
        <v>8</v>
      </c>
      <c r="I88" s="53" t="n">
        <v>8</v>
      </c>
      <c r="J88" s="53" t="n">
        <v>8</v>
      </c>
      <c r="K88" s="53" t="n">
        <v>8</v>
      </c>
      <c r="L88" s="53" t="n">
        <v>8</v>
      </c>
      <c r="M88" s="53" t="n">
        <v>0</v>
      </c>
      <c r="N88" s="53" t="n">
        <v>0</v>
      </c>
      <c r="O88" s="53" t="n">
        <v>0</v>
      </c>
      <c r="P88" s="53" t="n">
        <v>0</v>
      </c>
      <c r="Q88" s="53" t="n">
        <v>0</v>
      </c>
      <c r="R88" s="53" t="n">
        <v>0</v>
      </c>
      <c r="S88" s="53" t="n">
        <v>0</v>
      </c>
      <c r="T88" s="53" t="n">
        <v>0</v>
      </c>
      <c r="U88" s="53" t="n">
        <v>0</v>
      </c>
      <c r="V88" s="53" t="n">
        <v>0</v>
      </c>
      <c r="W88" s="53" t="n">
        <v>0</v>
      </c>
      <c r="X88" s="53" t="n">
        <v>0</v>
      </c>
      <c r="Y88" s="53" t="n">
        <v>0</v>
      </c>
      <c r="Z88" s="53" t="n">
        <v>0</v>
      </c>
      <c r="AA88" s="53" t="n">
        <v>0</v>
      </c>
      <c r="AB88" s="53" t="n">
        <v>0</v>
      </c>
      <c r="AC88" s="53" t="n">
        <v>0</v>
      </c>
      <c r="AD88" s="53" t="n">
        <v>0</v>
      </c>
      <c r="AE88" s="53" t="n">
        <v>0</v>
      </c>
      <c r="AF88" s="53" t="n">
        <v>0</v>
      </c>
      <c r="AG88" s="53" t="n">
        <v>0</v>
      </c>
      <c r="AH88" s="53" t="n">
        <v>0</v>
      </c>
      <c r="AI88" s="53" t="n">
        <v>0</v>
      </c>
      <c r="AJ88" s="53" t="n">
        <v>0</v>
      </c>
      <c r="AK88" s="53" t="n">
        <v>0</v>
      </c>
      <c r="AL88" s="53" t="n"/>
      <c r="AM88" s="53">
        <f>COUNT(IF(SUM(H84,H85)&gt;0,1,"FALSE"),IF(SUM(I87,I84)&gt;0,1,"FALSE"),IF(SUM(J87,J84)&gt;0,1,"FALSE"),IF(SUM(K84,K86,K87)&gt;0,1,"FALSE"),IF(SUM(L84)&gt;0,1,"FALSE"),IF(SUM(M84)&gt;0,1,"FALSE"),IF(SUM(N84)&gt;0,1,"FALSE"),IF(SUM(O84)&gt;0,1,"FALSE"),IF(SUM(P84)&gt;0,1,"FALSE"),IF(SUM(Q84)&gt;0,1,"FALSE"),IF(SUM(R84)&gt;0,1,"FALSE"),IF(SUM(S84)&gt;0,1,"FALSE"),IF(SUM(T84)&gt;0,1,"FALSE"),IF(SUM(U84)&gt;0,1,"FALSE"),IF(SUM(V84)&gt;0,1,"FALSE"),IF(SUM(W84)&gt;0,1,"FALSE"),IF(SUM(X84)&gt;0,1,"FALSE"),IF(SUM(Y84)&gt;0,1,"FALSE"),IF(SUM(Z84)&gt;0,1,"FALSE"),IF(SUM(AA84)&gt;0,1,"FALSE"),IF(SUM(AB84)&gt;0,1,"FALSE"),IF(SUM(AC84)&gt;0,1,"FALSE"),IF(SUM(AD84)&gt;0,1,"FALSE"),IF(SUM(AE84)&gt;0,1,"FALSE"),IF(SUM(AF84)&gt;0,1,"FALSE"),IF(SUM(AG84)&gt;0,1,"FALSE"),IF(SUM(AJ84)&gt;0,1,"FALSE"),IF(SUM(AK84)&gt;0,1,"FALSE"),IF(SUM(AI84)&gt;0,1,"FALSE"),IF(SUM(AH84)&gt;0,1,"FALSE"))</f>
        <v/>
      </c>
      <c r="AN88" s="53" t="n"/>
      <c r="AO88" s="53">
        <f>MAX(AO84:AO87)</f>
        <v/>
      </c>
      <c r="AP88" s="53">
        <f>MAX(AP84:AP87)</f>
        <v/>
      </c>
      <c r="AQ88" s="53">
        <f>MAX(AQ84:AQ87)</f>
        <v/>
      </c>
      <c r="AR88" s="53">
        <f>MAX(AR84:AR87)</f>
        <v/>
      </c>
      <c r="AS88" s="53">
        <f>SUM(AS84:AS87)</f>
        <v/>
      </c>
      <c r="AT88" s="53">
        <f>SUM(AT84:AT87)</f>
        <v/>
      </c>
      <c r="AU88" s="53">
        <f>SUM(AU84:AU87)</f>
        <v/>
      </c>
      <c r="AV88" s="53">
        <f>SUM(AV84:AV87)</f>
        <v/>
      </c>
      <c r="AW88" s="53">
        <f>SUM(AW84:AW87)</f>
        <v/>
      </c>
    </row>
    <row r="89" spans="1:49" ht="15.75" customHeight="1" s="55">
      <c r="A89" s="51" t="n">
        <v>83</v>
      </c>
      <c r="B89" s="51" t="s">
        <v>233</v>
      </c>
      <c r="C89" s="51" t="s">
        <v>234</v>
      </c>
      <c r="D89" s="51" t="s">
        <v>235</v>
      </c>
      <c r="E89" s="51" t="s">
        <v>31</v>
      </c>
      <c r="F89" s="51" t="s">
        <v>32</v>
      </c>
      <c r="G89" s="51" t="n"/>
      <c r="H89" s="51" t="n">
        <v>8</v>
      </c>
      <c r="I89" s="51" t="n">
        <v>8</v>
      </c>
      <c r="J89" s="51" t="n">
        <v>8</v>
      </c>
      <c r="K89" s="51" t="n">
        <v>8</v>
      </c>
      <c r="L89" s="51" t="n">
        <v>8</v>
      </c>
      <c r="M89" s="51" t="s">
        <v>7</v>
      </c>
      <c r="N89" s="51" t="s">
        <v>7</v>
      </c>
      <c r="O89" s="51" t="n">
        <v>8</v>
      </c>
      <c r="P89" s="51" t="n">
        <v>8</v>
      </c>
      <c r="Q89" s="51" t="n">
        <v>8</v>
      </c>
      <c r="R89" s="51" t="n">
        <v>8</v>
      </c>
      <c r="S89" s="51" t="n">
        <v>8</v>
      </c>
      <c r="T89" s="51" t="s">
        <v>7</v>
      </c>
      <c r="U89" s="51" t="s">
        <v>7</v>
      </c>
      <c r="V89" s="51" t="n">
        <v>8</v>
      </c>
      <c r="W89" s="51" t="n">
        <v>8</v>
      </c>
      <c r="X89" s="51" t="n">
        <v>8</v>
      </c>
      <c r="Y89" s="51" t="n">
        <v>8</v>
      </c>
      <c r="Z89" s="51" t="n">
        <v>8</v>
      </c>
      <c r="AA89" s="51" t="s">
        <v>7</v>
      </c>
      <c r="AB89" s="51" t="s">
        <v>7</v>
      </c>
      <c r="AC89" s="51" t="n">
        <v>8</v>
      </c>
      <c r="AD89" s="51" t="n">
        <v>8</v>
      </c>
      <c r="AE89" s="51" t="n">
        <v>8</v>
      </c>
      <c r="AF89" s="51" t="n">
        <v>8</v>
      </c>
      <c r="AG89" s="51" t="n">
        <v>8</v>
      </c>
      <c r="AH89" s="54" t="s">
        <v>0</v>
      </c>
      <c r="AI89" s="54" t="s">
        <v>0</v>
      </c>
      <c r="AJ89" s="54" t="s">
        <v>0</v>
      </c>
      <c r="AK89" s="54" t="s">
        <v>0</v>
      </c>
      <c r="AL89" s="51" t="n"/>
      <c r="AM89" s="52">
        <f>COUNT(H89:AL89)</f>
        <v/>
      </c>
      <c r="AN89" s="51" t="n"/>
      <c r="AO89" s="52">
        <f>COUNTIF(H89:AL89,"О")</f>
        <v/>
      </c>
      <c r="AP89" s="52">
        <f>COUNTIF(H89:AL89,"От")</f>
        <v/>
      </c>
      <c r="AQ89" s="52">
        <f>COUNTIF(H89:AL89,"Б")</f>
        <v/>
      </c>
      <c r="AR89" s="52">
        <f>COUNTIF(H89:AL89,"Н")</f>
        <v/>
      </c>
      <c r="AS89" s="51" t="n"/>
      <c r="AT89" s="52">
        <f>SUM(H89:AL89)</f>
        <v/>
      </c>
      <c r="AU89" s="51" t="n"/>
      <c r="AV89" s="52">
        <f>SUM(M89,N89,T89,U89,AA89,AB89,AJ89,AK89,AI89)</f>
        <v/>
      </c>
      <c r="AW89" s="51" t="n"/>
    </row>
    <row r="90" spans="1:49">
      <c r="A90" s="53" t="n">
        <v>84</v>
      </c>
      <c r="B90" s="53" t="s">
        <v>233</v>
      </c>
      <c r="C90" s="53" t="s">
        <v>234</v>
      </c>
      <c r="D90" s="53" t="s">
        <v>235</v>
      </c>
      <c r="E90" s="53" t="s">
        <v>33</v>
      </c>
      <c r="F90" s="53" t="n"/>
      <c r="G90" s="53" t="n"/>
      <c r="H90" s="53" t="n">
        <v>8</v>
      </c>
      <c r="I90" s="53" t="n">
        <v>8</v>
      </c>
      <c r="J90" s="53" t="n">
        <v>8</v>
      </c>
      <c r="K90" s="53" t="n">
        <v>8</v>
      </c>
      <c r="L90" s="53" t="n">
        <v>8</v>
      </c>
      <c r="M90" s="53" t="n">
        <v>0</v>
      </c>
      <c r="N90" s="53" t="n">
        <v>0</v>
      </c>
      <c r="O90" s="53" t="n">
        <v>8</v>
      </c>
      <c r="P90" s="53" t="n">
        <v>8</v>
      </c>
      <c r="Q90" s="53" t="n">
        <v>8</v>
      </c>
      <c r="R90" s="53" t="n">
        <v>8</v>
      </c>
      <c r="S90" s="53" t="n">
        <v>8</v>
      </c>
      <c r="T90" s="53" t="n">
        <v>0</v>
      </c>
      <c r="U90" s="53" t="n">
        <v>0</v>
      </c>
      <c r="V90" s="53" t="n">
        <v>8</v>
      </c>
      <c r="W90" s="53" t="n">
        <v>8</v>
      </c>
      <c r="X90" s="53" t="n">
        <v>8</v>
      </c>
      <c r="Y90" s="53" t="n">
        <v>8</v>
      </c>
      <c r="Z90" s="53" t="n">
        <v>8</v>
      </c>
      <c r="AA90" s="53" t="n">
        <v>0</v>
      </c>
      <c r="AB90" s="53" t="n">
        <v>0</v>
      </c>
      <c r="AC90" s="53" t="n">
        <v>8</v>
      </c>
      <c r="AD90" s="53" t="n">
        <v>8</v>
      </c>
      <c r="AE90" s="53" t="n">
        <v>8</v>
      </c>
      <c r="AF90" s="53" t="n">
        <v>8</v>
      </c>
      <c r="AG90" s="53" t="n">
        <v>8</v>
      </c>
      <c r="AH90" s="53" t="n">
        <v>0</v>
      </c>
      <c r="AI90" s="53" t="n">
        <v>0</v>
      </c>
      <c r="AJ90" s="53" t="n">
        <v>0</v>
      </c>
      <c r="AK90" s="53" t="n">
        <v>0</v>
      </c>
      <c r="AL90" s="53" t="n"/>
      <c r="AM90" s="53">
        <f>COUNT(IF(SUM(H89)&gt;0,1,"FALSE"),IF(SUM(I89)&gt;0,1,"FALSE"),IF(SUM(J89)&gt;0,1,"FALSE"),IF(SUM(K89)&gt;0,1,"FALSE"),IF(SUM(L89)&gt;0,1,"FALSE"),IF(SUM(M89)&gt;0,1,"FALSE"),IF(SUM(N89)&gt;0,1,"FALSE"),IF(SUM(O89)&gt;0,1,"FALSE"),IF(SUM(P89)&gt;0,1,"FALSE"),IF(SUM(Q89)&gt;0,1,"FALSE"),IF(SUM(R89)&gt;0,1,"FALSE"),IF(SUM(S89)&gt;0,1,"FALSE"),IF(SUM(T89)&gt;0,1,"FALSE"),IF(SUM(U89)&gt;0,1,"FALSE"),IF(SUM(V89)&gt;0,1,"FALSE"),IF(SUM(W89)&gt;0,1,"FALSE"),IF(SUM(X89)&gt;0,1,"FALSE"),IF(SUM(Y89)&gt;0,1,"FALSE"),IF(SUM(Z89)&gt;0,1,"FALSE"),IF(SUM(AA89)&gt;0,1,"FALSE"),IF(SUM(AB89)&gt;0,1,"FALSE"),IF(SUM(AC89)&gt;0,1,"FALSE"),IF(SUM(AD89)&gt;0,1,"FALSE"),IF(SUM(AE89)&gt;0,1,"FALSE"),IF(SUM(AF89)&gt;0,1,"FALSE"),IF(SUM(AG89)&gt;0,1,"FALSE"),IF(SUM(AJ89)&gt;0,1,"FALSE"),IF(SUM(AK89)&gt;0,1,"FALSE"),IF(SUM(AI89)&gt;0,1,"FALSE"),IF(SUM(AH89)&gt;0,1,"FALSE"))</f>
        <v/>
      </c>
      <c r="AN90" s="53" t="n"/>
      <c r="AO90" s="53">
        <f>MAX(AO89:AO89)</f>
        <v/>
      </c>
      <c r="AP90" s="53">
        <f>MAX(AP89:AP89)</f>
        <v/>
      </c>
      <c r="AQ90" s="53">
        <f>MAX(AQ89:AQ89)</f>
        <v/>
      </c>
      <c r="AR90" s="53">
        <f>MAX(AR89:AR89)</f>
        <v/>
      </c>
      <c r="AS90" s="53">
        <f>SUM(AS89:AS89)</f>
        <v/>
      </c>
      <c r="AT90" s="53">
        <f>SUM(AT89:AT89)</f>
        <v/>
      </c>
      <c r="AU90" s="53">
        <f>SUM(AU89:AU89)</f>
        <v/>
      </c>
      <c r="AV90" s="53">
        <f>SUM(AV89:AV89)</f>
        <v/>
      </c>
      <c r="AW90" s="53">
        <f>SUM(AW89:AW89)</f>
        <v/>
      </c>
    </row>
    <row r="91" spans="1:49">
      <c r="A91" s="51" t="n">
        <v>85</v>
      </c>
      <c r="B91" s="51" t="s">
        <v>200</v>
      </c>
      <c r="C91" s="51" t="s">
        <v>193</v>
      </c>
      <c r="D91" s="51" t="s">
        <v>194</v>
      </c>
      <c r="E91" s="51" t="s">
        <v>31</v>
      </c>
      <c r="F91" s="51" t="s">
        <v>48</v>
      </c>
      <c r="G91" s="51" t="n"/>
      <c r="H91" s="51" t="n">
        <v>12</v>
      </c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  <c r="AJ91" s="51" t="n"/>
      <c r="AK91" s="51" t="n"/>
      <c r="AL91" s="51" t="n"/>
      <c r="AM91" s="51" t="n"/>
      <c r="AN91" s="52">
        <f>COUNT(H91:AL91)</f>
        <v/>
      </c>
      <c r="AO91" s="52">
        <f>COUNTIF(H91:AL91,"О")</f>
        <v/>
      </c>
      <c r="AP91" s="52">
        <f>COUNTIF(H91:AL91,"От")</f>
        <v/>
      </c>
      <c r="AQ91" s="52">
        <f>COUNTIF(H91:AL91,"Б")</f>
        <v/>
      </c>
      <c r="AR91" s="52">
        <f>COUNTIF(H91:AL91,"Н")</f>
        <v/>
      </c>
      <c r="AS91" s="51" t="n"/>
      <c r="AT91" s="51" t="n"/>
      <c r="AU91" s="52">
        <f>SUM(H91:AL91)</f>
        <v/>
      </c>
      <c r="AV91" s="51" t="n"/>
      <c r="AW91" s="52">
        <f>SUM(M91,N91,T91,U91,AA91,AB91,AJ91,AK91,AI91)</f>
        <v/>
      </c>
    </row>
    <row r="92" spans="1:49">
      <c r="A92" s="53" t="n">
        <v>86</v>
      </c>
      <c r="B92" s="53" t="s">
        <v>200</v>
      </c>
      <c r="C92" s="53" t="s">
        <v>193</v>
      </c>
      <c r="D92" s="53" t="s">
        <v>194</v>
      </c>
      <c r="E92" s="53" t="s">
        <v>33</v>
      </c>
      <c r="F92" s="53" t="n"/>
      <c r="G92" s="53" t="n"/>
      <c r="H92" s="53" t="n">
        <v>12</v>
      </c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  <c r="AJ92" s="53" t="n"/>
      <c r="AK92" s="53" t="n"/>
      <c r="AL92" s="53" t="n"/>
      <c r="AM92" s="53" t="n"/>
      <c r="AN92" s="53">
        <f>COUNT(IF(SUM(H91)&gt;0,1,"FALSE"))</f>
        <v/>
      </c>
      <c r="AO92" s="53">
        <f>MAX(AO91:AO91)</f>
        <v/>
      </c>
      <c r="AP92" s="53">
        <f>MAX(AP91:AP91)</f>
        <v/>
      </c>
      <c r="AQ92" s="53">
        <f>MAX(AQ91:AQ91)</f>
        <v/>
      </c>
      <c r="AR92" s="53">
        <f>MAX(AR91:AR91)</f>
        <v/>
      </c>
      <c r="AS92" s="53">
        <f>SUM(AS91:AS91)</f>
        <v/>
      </c>
      <c r="AT92" s="53">
        <f>SUM(AT91:AT91)</f>
        <v/>
      </c>
      <c r="AU92" s="53">
        <f>SUM(AU91:AU91)</f>
        <v/>
      </c>
      <c r="AV92" s="53">
        <f>SUM(AV91:AV91)</f>
        <v/>
      </c>
      <c r="AW92" s="53">
        <f>SUM(AW91:AW91)</f>
        <v/>
      </c>
    </row>
    <row r="93" spans="1:49">
      <c r="A93" s="51" t="n">
        <v>87</v>
      </c>
      <c r="B93" s="51" t="s">
        <v>102</v>
      </c>
      <c r="C93" s="51" t="s">
        <v>281</v>
      </c>
      <c r="D93" s="51" t="s">
        <v>51</v>
      </c>
      <c r="E93" s="51" t="s">
        <v>31</v>
      </c>
      <c r="F93" s="51" t="s">
        <v>32</v>
      </c>
      <c r="G93" s="51" t="n"/>
      <c r="H93" s="51" t="n">
        <v>4.25</v>
      </c>
      <c r="I93" s="51" t="n">
        <v>8</v>
      </c>
      <c r="J93" s="51" t="n">
        <v>8</v>
      </c>
      <c r="K93" s="51" t="n">
        <v>8</v>
      </c>
      <c r="L93" s="51" t="n"/>
      <c r="M93" s="51" t="s">
        <v>7</v>
      </c>
      <c r="N93" s="51" t="s">
        <v>7</v>
      </c>
      <c r="O93" s="51" t="n">
        <v>7.5</v>
      </c>
      <c r="P93" s="51" t="n">
        <v>8</v>
      </c>
      <c r="Q93" s="51" t="n">
        <v>8</v>
      </c>
      <c r="R93" s="51" t="n">
        <v>8</v>
      </c>
      <c r="S93" s="51" t="n">
        <v>8</v>
      </c>
      <c r="T93" s="51" t="s">
        <v>7</v>
      </c>
      <c r="U93" s="51" t="s">
        <v>7</v>
      </c>
      <c r="V93" s="51" t="n">
        <v>8</v>
      </c>
      <c r="W93" s="51" t="n">
        <v>7.45</v>
      </c>
      <c r="X93" s="51" t="n">
        <v>8</v>
      </c>
      <c r="Y93" s="51" t="n">
        <v>5.8</v>
      </c>
      <c r="Z93" s="51" t="n">
        <v>8</v>
      </c>
      <c r="AA93" s="51" t="s">
        <v>7</v>
      </c>
      <c r="AB93" s="51" t="s">
        <v>7</v>
      </c>
      <c r="AC93" s="51" t="n">
        <v>8</v>
      </c>
      <c r="AD93" s="51" t="n">
        <v>7.48333</v>
      </c>
      <c r="AE93" s="51" t="n">
        <v>8</v>
      </c>
      <c r="AF93" s="51" t="n">
        <v>6.8</v>
      </c>
      <c r="AG93" s="51" t="n">
        <v>8</v>
      </c>
      <c r="AH93" s="51" t="n">
        <v>6</v>
      </c>
      <c r="AI93" s="51" t="s">
        <v>7</v>
      </c>
      <c r="AJ93" s="51" t="s">
        <v>7</v>
      </c>
      <c r="AK93" s="51" t="s">
        <v>7</v>
      </c>
      <c r="AL93" s="51" t="n"/>
      <c r="AM93" s="52">
        <f>COUNT(H93:AL93)</f>
        <v/>
      </c>
      <c r="AN93" s="51" t="n"/>
      <c r="AO93" s="52">
        <f>COUNTIF(H93:AL93,"О")</f>
        <v/>
      </c>
      <c r="AP93" s="52">
        <f>COUNTIF(H93:AL93,"От")</f>
        <v/>
      </c>
      <c r="AQ93" s="52">
        <f>COUNTIF(H93:AL93,"Б")</f>
        <v/>
      </c>
      <c r="AR93" s="52">
        <f>COUNTIF(H93:AL93,"Н")</f>
        <v/>
      </c>
      <c r="AS93" s="51" t="n"/>
      <c r="AT93" s="52">
        <f>SUM(H93:AL93)</f>
        <v/>
      </c>
      <c r="AU93" s="51" t="n"/>
      <c r="AV93" s="52">
        <f>SUM(M93,N93,T93,U93,AA93,AB93,AJ93,AK93,AI93)</f>
        <v/>
      </c>
      <c r="AW93" s="51" t="n"/>
    </row>
    <row r="94" spans="1:49" ht="15.75" customHeight="1" s="55">
      <c r="A94" s="51" t="n">
        <v>88</v>
      </c>
      <c r="B94" s="51" t="s">
        <v>102</v>
      </c>
      <c r="C94" s="51" t="s">
        <v>281</v>
      </c>
      <c r="D94" s="51" t="s">
        <v>51</v>
      </c>
      <c r="E94" s="51" t="s">
        <v>69</v>
      </c>
      <c r="F94" s="51" t="s">
        <v>32</v>
      </c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4" t="n">
        <v>2.2</v>
      </c>
      <c r="Z94" s="51" t="n"/>
      <c r="AA94" s="51" t="n"/>
      <c r="AB94" s="51" t="n"/>
      <c r="AC94" s="51" t="n"/>
      <c r="AD94" s="54" t="n">
        <v>0.51667</v>
      </c>
      <c r="AE94" s="51" t="n"/>
      <c r="AF94" s="51" t="n"/>
      <c r="AG94" s="51" t="n"/>
      <c r="AH94" s="54" t="n">
        <v>2</v>
      </c>
      <c r="AI94" s="51" t="n"/>
      <c r="AJ94" s="51" t="n"/>
      <c r="AK94" s="51" t="n"/>
      <c r="AL94" s="51" t="n"/>
      <c r="AM94" s="52">
        <f>COUNT(H94:AL94)</f>
        <v/>
      </c>
      <c r="AN94" s="51" t="n"/>
      <c r="AO94" s="51" t="n"/>
      <c r="AP94" s="51" t="n"/>
      <c r="AQ94" s="51" t="n"/>
      <c r="AR94" s="51" t="n"/>
      <c r="AS94" s="51" t="n"/>
      <c r="AT94" s="52">
        <f>SUM(H94:AL94)</f>
        <v/>
      </c>
      <c r="AU94" s="51" t="n"/>
      <c r="AV94" s="52">
        <f>SUM(M94,N94,T94,U94,AA94,AB94,AJ94,AK94,AI94)</f>
        <v/>
      </c>
      <c r="AW94" s="51" t="n"/>
    </row>
    <row r="95" spans="1:49" ht="15.75" customHeight="1" s="55">
      <c r="A95" s="51" t="n">
        <v>89</v>
      </c>
      <c r="B95" s="51" t="s">
        <v>102</v>
      </c>
      <c r="C95" s="51" t="s">
        <v>281</v>
      </c>
      <c r="D95" s="51" t="s">
        <v>51</v>
      </c>
      <c r="E95" s="51" t="s">
        <v>79</v>
      </c>
      <c r="F95" s="51" t="s">
        <v>32</v>
      </c>
      <c r="G95" s="51" t="n"/>
      <c r="H95" s="54" t="n">
        <v>0.18333</v>
      </c>
      <c r="I95" s="51" t="n"/>
      <c r="J95" s="51" t="n"/>
      <c r="K95" s="51" t="n"/>
      <c r="L95" s="51" t="n"/>
      <c r="M95" s="51" t="n"/>
      <c r="N95" s="51" t="n"/>
      <c r="O95" s="51" t="n"/>
      <c r="P95" s="51" t="n"/>
      <c r="Q95" s="51" t="n"/>
      <c r="R95" s="51" t="n"/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1" t="n"/>
      <c r="AE95" s="51" t="n"/>
      <c r="AF95" s="51" t="n"/>
      <c r="AG95" s="51" t="n"/>
      <c r="AH95" s="51" t="n"/>
      <c r="AI95" s="51" t="n"/>
      <c r="AJ95" s="51" t="n"/>
      <c r="AK95" s="51" t="n"/>
      <c r="AL95" s="51" t="n"/>
      <c r="AM95" s="52">
        <f>COUNT(H95:AL95)</f>
        <v/>
      </c>
      <c r="AN95" s="51" t="n"/>
      <c r="AO95" s="51" t="n"/>
      <c r="AP95" s="51" t="n"/>
      <c r="AQ95" s="51" t="n"/>
      <c r="AR95" s="51" t="n"/>
      <c r="AS95" s="51" t="n"/>
      <c r="AT95" s="52">
        <f>SUM(H95:AL95)</f>
        <v/>
      </c>
      <c r="AU95" s="51" t="n"/>
      <c r="AV95" s="52">
        <f>SUM(M95,N95,T95,U95,AA95,AB95,AJ95,AK95,AI95)</f>
        <v/>
      </c>
      <c r="AW95" s="51" t="n"/>
    </row>
    <row r="96" spans="1:49" ht="15.75" customHeight="1" s="55">
      <c r="A96" s="51" t="n">
        <v>90</v>
      </c>
      <c r="B96" s="51" t="s">
        <v>102</v>
      </c>
      <c r="C96" s="51" t="s">
        <v>281</v>
      </c>
      <c r="D96" s="51" t="s">
        <v>51</v>
      </c>
      <c r="E96" s="51" t="s">
        <v>105</v>
      </c>
      <c r="F96" s="51" t="s">
        <v>32</v>
      </c>
      <c r="G96" s="51" t="n"/>
      <c r="H96" s="54" t="n">
        <v>0.18333</v>
      </c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4" t="n">
        <v>1.06667</v>
      </c>
      <c r="AG96" s="51" t="n"/>
      <c r="AH96" s="51" t="n"/>
      <c r="AI96" s="51" t="n"/>
      <c r="AJ96" s="51" t="n"/>
      <c r="AK96" s="51" t="n"/>
      <c r="AL96" s="51" t="n"/>
      <c r="AM96" s="52">
        <f>COUNT(H96:AL96)</f>
        <v/>
      </c>
      <c r="AN96" s="51" t="n"/>
      <c r="AO96" s="51" t="n"/>
      <c r="AP96" s="51" t="n"/>
      <c r="AQ96" s="51" t="n"/>
      <c r="AR96" s="51" t="n"/>
      <c r="AS96" s="51" t="n"/>
      <c r="AT96" s="52">
        <f>SUM(H96:AL96)</f>
        <v/>
      </c>
      <c r="AU96" s="51" t="n"/>
      <c r="AV96" s="52">
        <f>SUM(M96,N96,T96,U96,AA96,AB96,AJ96,AK96,AI96)</f>
        <v/>
      </c>
      <c r="AW96" s="51" t="n"/>
    </row>
    <row r="97" spans="1:49" ht="15.75" customHeight="1" s="55">
      <c r="A97" s="51" t="n">
        <v>91</v>
      </c>
      <c r="B97" s="51" t="s">
        <v>102</v>
      </c>
      <c r="C97" s="51" t="s">
        <v>281</v>
      </c>
      <c r="D97" s="51" t="s">
        <v>51</v>
      </c>
      <c r="E97" s="51" t="s">
        <v>135</v>
      </c>
      <c r="F97" s="51" t="s">
        <v>32</v>
      </c>
      <c r="G97" s="51" t="n"/>
      <c r="H97" s="54" t="n">
        <v>1.53333</v>
      </c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  <c r="AJ97" s="51" t="n"/>
      <c r="AK97" s="51" t="n"/>
      <c r="AL97" s="51" t="n"/>
      <c r="AM97" s="52">
        <f>COUNT(H97:AL97)</f>
        <v/>
      </c>
      <c r="AN97" s="51" t="n"/>
      <c r="AO97" s="51" t="n"/>
      <c r="AP97" s="51" t="n"/>
      <c r="AQ97" s="51" t="n"/>
      <c r="AR97" s="51" t="n"/>
      <c r="AS97" s="51" t="n"/>
      <c r="AT97" s="52">
        <f>SUM(H97:AL97)</f>
        <v/>
      </c>
      <c r="AU97" s="51" t="n"/>
      <c r="AV97" s="52">
        <f>SUM(M97,N97,T97,U97,AA97,AB97,AJ97,AK97,AI97)</f>
        <v/>
      </c>
      <c r="AW97" s="51" t="n"/>
    </row>
    <row r="98" spans="1:49" ht="15.75" customHeight="1" s="55">
      <c r="A98" s="51" t="n">
        <v>92</v>
      </c>
      <c r="B98" s="51" t="s">
        <v>102</v>
      </c>
      <c r="C98" s="51" t="s">
        <v>281</v>
      </c>
      <c r="D98" s="51" t="s">
        <v>51</v>
      </c>
      <c r="E98" s="51" t="s">
        <v>168</v>
      </c>
      <c r="F98" s="51" t="s">
        <v>32</v>
      </c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4" t="n">
        <v>0.13333</v>
      </c>
      <c r="AG98" s="51" t="n"/>
      <c r="AH98" s="51" t="n"/>
      <c r="AI98" s="51" t="n"/>
      <c r="AJ98" s="51" t="n"/>
      <c r="AK98" s="51" t="n"/>
      <c r="AL98" s="51" t="n"/>
      <c r="AM98" s="52">
        <f>COUNT(H98:AL98)</f>
        <v/>
      </c>
      <c r="AN98" s="51" t="n"/>
      <c r="AO98" s="51" t="n"/>
      <c r="AP98" s="51" t="n"/>
      <c r="AQ98" s="51" t="n"/>
      <c r="AR98" s="51" t="n"/>
      <c r="AS98" s="51" t="n"/>
      <c r="AT98" s="52">
        <f>SUM(H98:AL98)</f>
        <v/>
      </c>
      <c r="AU98" s="51" t="n"/>
      <c r="AV98" s="52">
        <f>SUM(M98,N98,T98,U98,AA98,AB98,AJ98,AK98,AI98)</f>
        <v/>
      </c>
      <c r="AW98" s="51" t="n"/>
    </row>
    <row r="99" spans="1:49" ht="15.75" customHeight="1" s="55">
      <c r="A99" s="51" t="n">
        <v>93</v>
      </c>
      <c r="B99" s="51" t="s">
        <v>102</v>
      </c>
      <c r="C99" s="51" t="s">
        <v>281</v>
      </c>
      <c r="D99" s="51" t="s">
        <v>51</v>
      </c>
      <c r="E99" s="51" t="s">
        <v>169</v>
      </c>
      <c r="F99" s="51" t="s">
        <v>32</v>
      </c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4" t="n">
        <v>0.55</v>
      </c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  <c r="AJ99" s="51" t="n"/>
      <c r="AK99" s="51" t="n"/>
      <c r="AL99" s="51" t="n"/>
      <c r="AM99" s="52">
        <f>COUNT(H99:AL99)</f>
        <v/>
      </c>
      <c r="AN99" s="51" t="n"/>
      <c r="AO99" s="51" t="n"/>
      <c r="AP99" s="51" t="n"/>
      <c r="AQ99" s="51" t="n"/>
      <c r="AR99" s="51" t="n"/>
      <c r="AS99" s="51" t="n"/>
      <c r="AT99" s="52">
        <f>SUM(H99:AL99)</f>
        <v/>
      </c>
      <c r="AU99" s="51" t="n"/>
      <c r="AV99" s="52">
        <f>SUM(M99,N99,T99,U99,AA99,AB99,AJ99,AK99,AI99)</f>
        <v/>
      </c>
      <c r="AW99" s="51" t="n"/>
    </row>
    <row r="100" spans="1:49" ht="15.75" customHeight="1" s="55">
      <c r="A100" s="51" t="n">
        <v>94</v>
      </c>
      <c r="B100" s="51" t="s">
        <v>102</v>
      </c>
      <c r="C100" s="51" t="s">
        <v>281</v>
      </c>
      <c r="D100" s="51" t="s">
        <v>51</v>
      </c>
      <c r="E100" s="51" t="s">
        <v>65</v>
      </c>
      <c r="F100" s="51" t="s">
        <v>32</v>
      </c>
      <c r="G100" s="51" t="n"/>
      <c r="H100" s="54" t="n">
        <v>1.65</v>
      </c>
      <c r="I100" s="51" t="n"/>
      <c r="J100" s="51" t="n"/>
      <c r="K100" s="51" t="n"/>
      <c r="L100" s="51" t="n"/>
      <c r="M100" s="51" t="n"/>
      <c r="N100" s="51" t="n"/>
      <c r="O100" s="54" t="n">
        <v>0.5</v>
      </c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  <c r="AJ100" s="51" t="n"/>
      <c r="AK100" s="51" t="n"/>
      <c r="AL100" s="51" t="n"/>
      <c r="AM100" s="52">
        <f>COUNT(H100:AL100)</f>
        <v/>
      </c>
      <c r="AN100" s="51" t="n"/>
      <c r="AO100" s="51" t="n"/>
      <c r="AP100" s="51" t="n"/>
      <c r="AQ100" s="51" t="n"/>
      <c r="AR100" s="51" t="n"/>
      <c r="AS100" s="51" t="n"/>
      <c r="AT100" s="52">
        <f>SUM(H100:AL100)</f>
        <v/>
      </c>
      <c r="AU100" s="51" t="n"/>
      <c r="AV100" s="52">
        <f>SUM(M100,N100,T100,U100,AA100,AB100,AJ100,AK100,AI100)</f>
        <v/>
      </c>
      <c r="AW100" s="51" t="n"/>
    </row>
    <row r="101" spans="1:49" ht="15.75" customHeight="1" s="55">
      <c r="A101" s="51" t="n">
        <v>95</v>
      </c>
      <c r="B101" s="51" t="s">
        <v>102</v>
      </c>
      <c r="C101" s="51" t="s">
        <v>281</v>
      </c>
      <c r="D101" s="51" t="s">
        <v>51</v>
      </c>
      <c r="E101" s="51" t="s">
        <v>282</v>
      </c>
      <c r="F101" s="51" t="s">
        <v>32</v>
      </c>
      <c r="G101" s="51" t="n"/>
      <c r="H101" s="54" t="n">
        <v>0.2</v>
      </c>
      <c r="I101" s="51" t="n"/>
      <c r="J101" s="51" t="n"/>
      <c r="K101" s="51" t="n"/>
      <c r="L101" s="54" t="n">
        <v>8</v>
      </c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  <c r="AJ101" s="51" t="n"/>
      <c r="AK101" s="51" t="n"/>
      <c r="AL101" s="51" t="n"/>
      <c r="AM101" s="52">
        <f>COUNT(H101:AL101)</f>
        <v/>
      </c>
      <c r="AN101" s="51" t="n"/>
      <c r="AO101" s="51" t="n"/>
      <c r="AP101" s="51" t="n"/>
      <c r="AQ101" s="51" t="n"/>
      <c r="AR101" s="51" t="n"/>
      <c r="AS101" s="51" t="n"/>
      <c r="AT101" s="52">
        <f>SUM(H101:AL101)</f>
        <v/>
      </c>
      <c r="AU101" s="51" t="n"/>
      <c r="AV101" s="52">
        <f>SUM(M101,N101,T101,U101,AA101,AB101,AJ101,AK101,AI101)</f>
        <v/>
      </c>
      <c r="AW101" s="51" t="n"/>
    </row>
    <row r="102" spans="1:49">
      <c r="A102" s="53" t="n">
        <v>96</v>
      </c>
      <c r="B102" s="53" t="s">
        <v>102</v>
      </c>
      <c r="C102" s="53" t="s">
        <v>281</v>
      </c>
      <c r="D102" s="53" t="s">
        <v>51</v>
      </c>
      <c r="E102" s="53" t="s">
        <v>33</v>
      </c>
      <c r="F102" s="53" t="n"/>
      <c r="G102" s="53" t="n"/>
      <c r="H102" s="53" t="n">
        <v>8</v>
      </c>
      <c r="I102" s="53" t="n">
        <v>8</v>
      </c>
      <c r="J102" s="53" t="n">
        <v>8</v>
      </c>
      <c r="K102" s="53" t="n">
        <v>8</v>
      </c>
      <c r="L102" s="53" t="n">
        <v>8</v>
      </c>
      <c r="M102" s="53" t="n">
        <v>0</v>
      </c>
      <c r="N102" s="53" t="n">
        <v>0</v>
      </c>
      <c r="O102" s="53" t="n">
        <v>8</v>
      </c>
      <c r="P102" s="53" t="n">
        <v>8</v>
      </c>
      <c r="Q102" s="53" t="n">
        <v>8</v>
      </c>
      <c r="R102" s="53" t="n">
        <v>8</v>
      </c>
      <c r="S102" s="53" t="n">
        <v>8</v>
      </c>
      <c r="T102" s="53" t="n">
        <v>0</v>
      </c>
      <c r="U102" s="53" t="n">
        <v>0</v>
      </c>
      <c r="V102" s="53" t="n">
        <v>8</v>
      </c>
      <c r="W102" s="53" t="n">
        <v>8</v>
      </c>
      <c r="X102" s="53" t="n">
        <v>8</v>
      </c>
      <c r="Y102" s="53" t="n">
        <v>8</v>
      </c>
      <c r="Z102" s="53" t="n">
        <v>8</v>
      </c>
      <c r="AA102" s="53" t="n">
        <v>0</v>
      </c>
      <c r="AB102" s="53" t="n">
        <v>0</v>
      </c>
      <c r="AC102" s="53" t="n">
        <v>8</v>
      </c>
      <c r="AD102" s="53" t="n">
        <v>8</v>
      </c>
      <c r="AE102" s="53" t="n">
        <v>8</v>
      </c>
      <c r="AF102" s="53" t="n">
        <v>8</v>
      </c>
      <c r="AG102" s="53" t="n">
        <v>8</v>
      </c>
      <c r="AH102" s="53" t="n">
        <v>8</v>
      </c>
      <c r="AI102" s="53" t="n">
        <v>0</v>
      </c>
      <c r="AJ102" s="53" t="n">
        <v>0</v>
      </c>
      <c r="AK102" s="53" t="n">
        <v>0</v>
      </c>
      <c r="AL102" s="53" t="n"/>
      <c r="AM102" s="53">
        <f>COUNT(IF(SUM(H93,H96,H95,H101,H97,H100)&gt;0,1,"FALSE"),IF(SUM(I93)&gt;0,1,"FALSE"),IF(SUM(J93)&gt;0,1,"FALSE"),IF(SUM(K93)&gt;0,1,"FALSE"),IF(SUM(L93,L101)&gt;0,1,"FALSE"),IF(SUM(M93)&gt;0,1,"FALSE"),IF(SUM(N93)&gt;0,1,"FALSE"),IF(SUM(O93,O100)&gt;0,1,"FALSE"),IF(SUM(P93)&gt;0,1,"FALSE"),IF(SUM(Q93)&gt;0,1,"FALSE"),IF(SUM(R93)&gt;0,1,"FALSE"),IF(SUM(S93)&gt;0,1,"FALSE"),IF(SUM(T93)&gt;0,1,"FALSE"),IF(SUM(U93)&gt;0,1,"FALSE"),IF(SUM(V93)&gt;0,1,"FALSE"),IF(SUM(W93,W99)&gt;0,1,"FALSE"),IF(SUM(X93)&gt;0,1,"FALSE"),IF(SUM(Y94,Y93)&gt;0,1,"FALSE"),IF(SUM(Z93)&gt;0,1,"FALSE"),IF(SUM(AA93)&gt;0,1,"FALSE"),IF(SUM(AB93)&gt;0,1,"FALSE"),IF(SUM(AC93)&gt;0,1,"FALSE"),IF(SUM(AD93,AD94)&gt;0,1,"FALSE"),IF(SUM(AE93)&gt;0,1,"FALSE"),IF(SUM(AF98,AF93,AF96)&gt;0,1,"FALSE"),IF(SUM(AG93)&gt;0,1,"FALSE"),IF(SUM(AJ93)&gt;0,1,"FALSE"),IF(SUM(AK93)&gt;0,1,"FALSE"),IF(SUM(AI93)&gt;0,1,"FALSE"),IF(SUM(AH93,AH94)&gt;0,1,"FALSE"))</f>
        <v/>
      </c>
      <c r="AN102" s="53" t="n"/>
      <c r="AO102" s="53">
        <f>MAX(AO93:AO101)</f>
        <v/>
      </c>
      <c r="AP102" s="53">
        <f>MAX(AP93:AP101)</f>
        <v/>
      </c>
      <c r="AQ102" s="53">
        <f>MAX(AQ93:AQ101)</f>
        <v/>
      </c>
      <c r="AR102" s="53">
        <f>MAX(AR93:AR101)</f>
        <v/>
      </c>
      <c r="AS102" s="53">
        <f>SUM(AS93:AS101)</f>
        <v/>
      </c>
      <c r="AT102" s="53">
        <f>SUM(AT93:AT101)</f>
        <v/>
      </c>
      <c r="AU102" s="53">
        <f>SUM(AU93:AU101)</f>
        <v/>
      </c>
      <c r="AV102" s="53">
        <f>SUM(AV93:AV101)</f>
        <v/>
      </c>
      <c r="AW102" s="53">
        <f>SUM(AW93:AW101)</f>
        <v/>
      </c>
    </row>
    <row r="103" spans="1:49">
      <c r="A103" s="51" t="n">
        <v>97</v>
      </c>
      <c r="B103" s="51" t="s">
        <v>283</v>
      </c>
      <c r="C103" s="51" t="s">
        <v>281</v>
      </c>
      <c r="D103" s="51" t="s">
        <v>284</v>
      </c>
      <c r="E103" s="51" t="s">
        <v>31</v>
      </c>
      <c r="F103" s="51" t="s">
        <v>32</v>
      </c>
      <c r="G103" s="51" t="n"/>
      <c r="H103" s="51" t="n">
        <v>8</v>
      </c>
      <c r="I103" s="51" t="n">
        <v>8</v>
      </c>
      <c r="J103" s="51" t="n">
        <v>8</v>
      </c>
      <c r="K103" s="51" t="n">
        <v>8</v>
      </c>
      <c r="L103" s="51" t="n">
        <v>8</v>
      </c>
      <c r="M103" s="51" t="s">
        <v>7</v>
      </c>
      <c r="N103" s="51" t="s">
        <v>7</v>
      </c>
      <c r="O103" s="51" t="n">
        <v>8</v>
      </c>
      <c r="P103" s="51" t="n">
        <v>8</v>
      </c>
      <c r="Q103" s="51" t="n">
        <v>8</v>
      </c>
      <c r="R103" s="51" t="n">
        <v>8</v>
      </c>
      <c r="S103" s="51" t="n">
        <v>8</v>
      </c>
      <c r="T103" s="51" t="s">
        <v>7</v>
      </c>
      <c r="U103" s="51" t="s">
        <v>7</v>
      </c>
      <c r="V103" s="51" t="n">
        <v>8</v>
      </c>
      <c r="W103" s="51" t="n">
        <v>8</v>
      </c>
      <c r="X103" s="51" t="n">
        <v>8</v>
      </c>
      <c r="Y103" s="51" t="n">
        <v>8</v>
      </c>
      <c r="Z103" s="51" t="n">
        <v>8</v>
      </c>
      <c r="AA103" s="51" t="s">
        <v>7</v>
      </c>
      <c r="AB103" s="51" t="s">
        <v>7</v>
      </c>
      <c r="AC103" s="51" t="n">
        <v>8</v>
      </c>
      <c r="AD103" s="51" t="n">
        <v>8</v>
      </c>
      <c r="AE103" s="51" t="n">
        <v>8</v>
      </c>
      <c r="AF103" s="51" t="n">
        <v>8</v>
      </c>
      <c r="AG103" s="51" t="n">
        <v>8</v>
      </c>
      <c r="AH103" s="51" t="n">
        <v>8</v>
      </c>
      <c r="AI103" s="51" t="s">
        <v>7</v>
      </c>
      <c r="AJ103" s="51" t="s">
        <v>7</v>
      </c>
      <c r="AK103" s="51" t="s">
        <v>7</v>
      </c>
      <c r="AL103" s="51" t="n"/>
      <c r="AM103" s="52">
        <f>COUNT(H103:AL103)</f>
        <v/>
      </c>
      <c r="AN103" s="51" t="n"/>
      <c r="AO103" s="52">
        <f>COUNTIF(H103:AL103,"О")</f>
        <v/>
      </c>
      <c r="AP103" s="52">
        <f>COUNTIF(H103:AL103,"От")</f>
        <v/>
      </c>
      <c r="AQ103" s="52">
        <f>COUNTIF(H103:AL103,"Б")</f>
        <v/>
      </c>
      <c r="AR103" s="52">
        <f>COUNTIF(H103:AL103,"Н")</f>
        <v/>
      </c>
      <c r="AS103" s="51" t="n"/>
      <c r="AT103" s="52">
        <f>SUM(H103:AL103)</f>
        <v/>
      </c>
      <c r="AU103" s="51" t="n"/>
      <c r="AV103" s="52">
        <f>SUM(M103,N103,T103,U103,AA103,AB103,AJ103,AK103,AI103)</f>
        <v/>
      </c>
      <c r="AW103" s="51" t="n"/>
    </row>
    <row r="104" spans="1:49">
      <c r="A104" s="53" t="n">
        <v>98</v>
      </c>
      <c r="B104" s="53" t="s">
        <v>283</v>
      </c>
      <c r="C104" s="53" t="s">
        <v>281</v>
      </c>
      <c r="D104" s="53" t="s">
        <v>284</v>
      </c>
      <c r="E104" s="53" t="s">
        <v>33</v>
      </c>
      <c r="F104" s="53" t="n"/>
      <c r="G104" s="53" t="n"/>
      <c r="H104" s="53" t="n">
        <v>8</v>
      </c>
      <c r="I104" s="53" t="n">
        <v>8</v>
      </c>
      <c r="J104" s="53" t="n">
        <v>8</v>
      </c>
      <c r="K104" s="53" t="n">
        <v>8</v>
      </c>
      <c r="L104" s="53" t="n">
        <v>8</v>
      </c>
      <c r="M104" s="53" t="n">
        <v>0</v>
      </c>
      <c r="N104" s="53" t="n">
        <v>0</v>
      </c>
      <c r="O104" s="53" t="n">
        <v>8</v>
      </c>
      <c r="P104" s="53" t="n">
        <v>8</v>
      </c>
      <c r="Q104" s="53" t="n">
        <v>8</v>
      </c>
      <c r="R104" s="53" t="n">
        <v>8</v>
      </c>
      <c r="S104" s="53" t="n">
        <v>8</v>
      </c>
      <c r="T104" s="53" t="n">
        <v>0</v>
      </c>
      <c r="U104" s="53" t="n">
        <v>0</v>
      </c>
      <c r="V104" s="53" t="n">
        <v>8</v>
      </c>
      <c r="W104" s="53" t="n">
        <v>8</v>
      </c>
      <c r="X104" s="53" t="n">
        <v>8</v>
      </c>
      <c r="Y104" s="53" t="n">
        <v>8</v>
      </c>
      <c r="Z104" s="53" t="n">
        <v>8</v>
      </c>
      <c r="AA104" s="53" t="n">
        <v>0</v>
      </c>
      <c r="AB104" s="53" t="n">
        <v>0</v>
      </c>
      <c r="AC104" s="53" t="n">
        <v>8</v>
      </c>
      <c r="AD104" s="53" t="n">
        <v>8</v>
      </c>
      <c r="AE104" s="53" t="n">
        <v>8</v>
      </c>
      <c r="AF104" s="53" t="n">
        <v>8</v>
      </c>
      <c r="AG104" s="53" t="n">
        <v>8</v>
      </c>
      <c r="AH104" s="53" t="n">
        <v>8</v>
      </c>
      <c r="AI104" s="53" t="n">
        <v>0</v>
      </c>
      <c r="AJ104" s="53" t="n">
        <v>0</v>
      </c>
      <c r="AK104" s="53" t="n">
        <v>0</v>
      </c>
      <c r="AL104" s="53" t="n"/>
      <c r="AM104" s="53">
        <f>COUNT(IF(SUM(H103)&gt;0,1,"FALSE"),IF(SUM(I103)&gt;0,1,"FALSE"),IF(SUM(J103)&gt;0,1,"FALSE"),IF(SUM(K103)&gt;0,1,"FALSE"),IF(SUM(L103)&gt;0,1,"FALSE"),IF(SUM(M103)&gt;0,1,"FALSE"),IF(SUM(N103)&gt;0,1,"FALSE"),IF(SUM(O103)&gt;0,1,"FALSE"),IF(SUM(P103)&gt;0,1,"FALSE"),IF(SUM(Q103)&gt;0,1,"FALSE"),IF(SUM(R103)&gt;0,1,"FALSE"),IF(SUM(S103)&gt;0,1,"FALSE"),IF(SUM(T103)&gt;0,1,"FALSE"),IF(SUM(U103)&gt;0,1,"FALSE"),IF(SUM(V103)&gt;0,1,"FALSE"),IF(SUM(W103)&gt;0,1,"FALSE"),IF(SUM(X103)&gt;0,1,"FALSE"),IF(SUM(Y103)&gt;0,1,"FALSE"),IF(SUM(Z103)&gt;0,1,"FALSE"),IF(SUM(AA103)&gt;0,1,"FALSE"),IF(SUM(AB103)&gt;0,1,"FALSE"),IF(SUM(AC103)&gt;0,1,"FALSE"),IF(SUM(AD103)&gt;0,1,"FALSE"),IF(SUM(AE103)&gt;0,1,"FALSE"),IF(SUM(AF103)&gt;0,1,"FALSE"),IF(SUM(AG103)&gt;0,1,"FALSE"),IF(SUM(AJ103)&gt;0,1,"FALSE"),IF(SUM(AK103)&gt;0,1,"FALSE"),IF(SUM(AI103)&gt;0,1,"FALSE"),IF(SUM(AH103)&gt;0,1,"FALSE"))</f>
        <v/>
      </c>
      <c r="AN104" s="53" t="n"/>
      <c r="AO104" s="53">
        <f>MAX(AO103:AO103)</f>
        <v/>
      </c>
      <c r="AP104" s="53">
        <f>MAX(AP103:AP103)</f>
        <v/>
      </c>
      <c r="AQ104" s="53">
        <f>MAX(AQ103:AQ103)</f>
        <v/>
      </c>
      <c r="AR104" s="53">
        <f>MAX(AR103:AR103)</f>
        <v/>
      </c>
      <c r="AS104" s="53">
        <f>SUM(AS103:AS103)</f>
        <v/>
      </c>
      <c r="AT104" s="53">
        <f>SUM(AT103:AT103)</f>
        <v/>
      </c>
      <c r="AU104" s="53">
        <f>SUM(AU103:AU103)</f>
        <v/>
      </c>
      <c r="AV104" s="53">
        <f>SUM(AV103:AV103)</f>
        <v/>
      </c>
      <c r="AW104" s="53">
        <f>SUM(AW103:AW103)</f>
        <v/>
      </c>
    </row>
    <row r="105" spans="1:49">
      <c r="A105" s="51" t="n">
        <v>99</v>
      </c>
      <c r="B105" s="51" t="s">
        <v>201</v>
      </c>
      <c r="C105" s="51" t="s">
        <v>285</v>
      </c>
      <c r="D105" s="51" t="s">
        <v>286</v>
      </c>
      <c r="E105" s="51" t="s">
        <v>31</v>
      </c>
      <c r="F105" s="51" t="s">
        <v>32</v>
      </c>
      <c r="G105" s="51" t="n"/>
      <c r="H105" s="51" t="n">
        <v>8</v>
      </c>
      <c r="I105" s="51" t="n">
        <v>8</v>
      </c>
      <c r="J105" s="51" t="n">
        <v>8</v>
      </c>
      <c r="K105" s="51" t="n">
        <v>8</v>
      </c>
      <c r="L105" s="51" t="n">
        <v>8</v>
      </c>
      <c r="M105" s="51" t="s">
        <v>7</v>
      </c>
      <c r="N105" s="51" t="s">
        <v>7</v>
      </c>
      <c r="O105" s="51" t="n">
        <v>8</v>
      </c>
      <c r="P105" s="51" t="n">
        <v>8</v>
      </c>
      <c r="Q105" s="51" t="n">
        <v>8</v>
      </c>
      <c r="R105" s="51" t="n">
        <v>8</v>
      </c>
      <c r="S105" s="51" t="n">
        <v>8</v>
      </c>
      <c r="T105" s="51" t="s">
        <v>7</v>
      </c>
      <c r="U105" s="51" t="s">
        <v>7</v>
      </c>
      <c r="V105" s="51" t="n">
        <v>8</v>
      </c>
      <c r="W105" s="51" t="n">
        <v>8</v>
      </c>
      <c r="X105" s="51" t="n">
        <v>8</v>
      </c>
      <c r="Y105" s="51" t="n">
        <v>8</v>
      </c>
      <c r="Z105" s="51" t="n">
        <v>8</v>
      </c>
      <c r="AA105" s="51" t="s">
        <v>7</v>
      </c>
      <c r="AB105" s="51" t="s">
        <v>7</v>
      </c>
      <c r="AC105" s="51" t="n">
        <v>8</v>
      </c>
      <c r="AD105" s="51" t="n">
        <v>8</v>
      </c>
      <c r="AE105" s="51" t="n">
        <v>8</v>
      </c>
      <c r="AF105" s="51" t="n">
        <v>8</v>
      </c>
      <c r="AG105" s="51" t="n">
        <v>8</v>
      </c>
      <c r="AH105" s="51" t="n">
        <v>8</v>
      </c>
      <c r="AI105" s="51" t="s">
        <v>7</v>
      </c>
      <c r="AJ105" s="51" t="s">
        <v>7</v>
      </c>
      <c r="AK105" s="51" t="s">
        <v>7</v>
      </c>
      <c r="AL105" s="51" t="n"/>
      <c r="AM105" s="52">
        <f>COUNT(H105:AL105)</f>
        <v/>
      </c>
      <c r="AN105" s="51" t="n"/>
      <c r="AO105" s="52">
        <f>COUNTIF(H105:AL105,"О")</f>
        <v/>
      </c>
      <c r="AP105" s="52">
        <f>COUNTIF(H105:AL105,"От")</f>
        <v/>
      </c>
      <c r="AQ105" s="52">
        <f>COUNTIF(H105:AL105,"Б")</f>
        <v/>
      </c>
      <c r="AR105" s="52">
        <f>COUNTIF(H105:AL105,"Н")</f>
        <v/>
      </c>
      <c r="AS105" s="51" t="n"/>
      <c r="AT105" s="52">
        <f>SUM(H105:AL105)</f>
        <v/>
      </c>
      <c r="AU105" s="51" t="n"/>
      <c r="AV105" s="52">
        <f>SUM(M105,N105,T105,U105,AA105,AB105,AJ105,AK105,AI105)</f>
        <v/>
      </c>
      <c r="AW105" s="51" t="n"/>
    </row>
    <row r="106" spans="1:49">
      <c r="A106" s="53" t="n">
        <v>100</v>
      </c>
      <c r="B106" s="53" t="s">
        <v>201</v>
      </c>
      <c r="C106" s="53" t="s">
        <v>285</v>
      </c>
      <c r="D106" s="53" t="s">
        <v>286</v>
      </c>
      <c r="E106" s="53" t="s">
        <v>33</v>
      </c>
      <c r="F106" s="53" t="n"/>
      <c r="G106" s="53" t="n"/>
      <c r="H106" s="53" t="n">
        <v>8</v>
      </c>
      <c r="I106" s="53" t="n">
        <v>8</v>
      </c>
      <c r="J106" s="53" t="n">
        <v>8</v>
      </c>
      <c r="K106" s="53" t="n">
        <v>8</v>
      </c>
      <c r="L106" s="53" t="n">
        <v>8</v>
      </c>
      <c r="M106" s="53" t="n">
        <v>0</v>
      </c>
      <c r="N106" s="53" t="n">
        <v>0</v>
      </c>
      <c r="O106" s="53" t="n">
        <v>8</v>
      </c>
      <c r="P106" s="53" t="n">
        <v>8</v>
      </c>
      <c r="Q106" s="53" t="n">
        <v>8</v>
      </c>
      <c r="R106" s="53" t="n">
        <v>8</v>
      </c>
      <c r="S106" s="53" t="n">
        <v>8</v>
      </c>
      <c r="T106" s="53" t="n">
        <v>0</v>
      </c>
      <c r="U106" s="53" t="n">
        <v>0</v>
      </c>
      <c r="V106" s="53" t="n">
        <v>8</v>
      </c>
      <c r="W106" s="53" t="n">
        <v>8</v>
      </c>
      <c r="X106" s="53" t="n">
        <v>8</v>
      </c>
      <c r="Y106" s="53" t="n">
        <v>8</v>
      </c>
      <c r="Z106" s="53" t="n">
        <v>8</v>
      </c>
      <c r="AA106" s="53" t="n">
        <v>0</v>
      </c>
      <c r="AB106" s="53" t="n">
        <v>0</v>
      </c>
      <c r="AC106" s="53" t="n">
        <v>8</v>
      </c>
      <c r="AD106" s="53" t="n">
        <v>8</v>
      </c>
      <c r="AE106" s="53" t="n">
        <v>8</v>
      </c>
      <c r="AF106" s="53" t="n">
        <v>8</v>
      </c>
      <c r="AG106" s="53" t="n">
        <v>8</v>
      </c>
      <c r="AH106" s="53" t="n">
        <v>8</v>
      </c>
      <c r="AI106" s="53" t="n">
        <v>0</v>
      </c>
      <c r="AJ106" s="53" t="n">
        <v>0</v>
      </c>
      <c r="AK106" s="53" t="n">
        <v>0</v>
      </c>
      <c r="AL106" s="53" t="n"/>
      <c r="AM106" s="53">
        <f>COUNT(IF(SUM(H105)&gt;0,1,"FALSE"),IF(SUM(I105)&gt;0,1,"FALSE"),IF(SUM(J105)&gt;0,1,"FALSE"),IF(SUM(K105)&gt;0,1,"FALSE"),IF(SUM(L105)&gt;0,1,"FALSE"),IF(SUM(M105)&gt;0,1,"FALSE"),IF(SUM(N105)&gt;0,1,"FALSE"),IF(SUM(O105)&gt;0,1,"FALSE"),IF(SUM(P105)&gt;0,1,"FALSE"),IF(SUM(Q105)&gt;0,1,"FALSE"),IF(SUM(R105)&gt;0,1,"FALSE"),IF(SUM(S105)&gt;0,1,"FALSE"),IF(SUM(T105)&gt;0,1,"FALSE"),IF(SUM(U105)&gt;0,1,"FALSE"),IF(SUM(V105)&gt;0,1,"FALSE"),IF(SUM(W105)&gt;0,1,"FALSE"),IF(SUM(X105)&gt;0,1,"FALSE"),IF(SUM(Y105)&gt;0,1,"FALSE"),IF(SUM(Z105)&gt;0,1,"FALSE"),IF(SUM(AA105)&gt;0,1,"FALSE"),IF(SUM(AB105)&gt;0,1,"FALSE"),IF(SUM(AC105)&gt;0,1,"FALSE"),IF(SUM(AD105)&gt;0,1,"FALSE"),IF(SUM(AE105)&gt;0,1,"FALSE"),IF(SUM(AF105)&gt;0,1,"FALSE"),IF(SUM(AG105)&gt;0,1,"FALSE"),IF(SUM(AJ105)&gt;0,1,"FALSE"),IF(SUM(AK105)&gt;0,1,"FALSE"),IF(SUM(AI105)&gt;0,1,"FALSE"),IF(SUM(AH105)&gt;0,1,"FALSE"))</f>
        <v/>
      </c>
      <c r="AN106" s="53" t="n"/>
      <c r="AO106" s="53">
        <f>MAX(AO105:AO105)</f>
        <v/>
      </c>
      <c r="AP106" s="53">
        <f>MAX(AP105:AP105)</f>
        <v/>
      </c>
      <c r="AQ106" s="53">
        <f>MAX(AQ105:AQ105)</f>
        <v/>
      </c>
      <c r="AR106" s="53">
        <f>MAX(AR105:AR105)</f>
        <v/>
      </c>
      <c r="AS106" s="53">
        <f>SUM(AS105:AS105)</f>
        <v/>
      </c>
      <c r="AT106" s="53">
        <f>SUM(AT105:AT105)</f>
        <v/>
      </c>
      <c r="AU106" s="53">
        <f>SUM(AU105:AU105)</f>
        <v/>
      </c>
      <c r="AV106" s="53">
        <f>SUM(AV105:AV105)</f>
        <v/>
      </c>
      <c r="AW106" s="53">
        <f>SUM(AW105:AW105)</f>
        <v/>
      </c>
    </row>
    <row r="107" spans="1:49">
      <c r="A107" s="51" t="n">
        <v>101</v>
      </c>
      <c r="B107" s="51" t="s">
        <v>212</v>
      </c>
      <c r="C107" s="51" t="s">
        <v>285</v>
      </c>
      <c r="D107" s="51" t="s">
        <v>51</v>
      </c>
      <c r="E107" s="51" t="s">
        <v>31</v>
      </c>
      <c r="F107" s="51" t="s">
        <v>32</v>
      </c>
      <c r="G107" s="51" t="n"/>
      <c r="H107" s="51" t="n">
        <v>8</v>
      </c>
      <c r="I107" s="51" t="n">
        <v>8</v>
      </c>
      <c r="J107" s="51" t="n">
        <v>8</v>
      </c>
      <c r="K107" s="51" t="n">
        <v>8</v>
      </c>
      <c r="L107" s="51" t="n">
        <v>8</v>
      </c>
      <c r="M107" s="51" t="s">
        <v>7</v>
      </c>
      <c r="N107" s="51" t="s">
        <v>7</v>
      </c>
      <c r="O107" s="51" t="n">
        <v>8</v>
      </c>
      <c r="P107" s="51" t="n">
        <v>8</v>
      </c>
      <c r="Q107" s="51" t="n">
        <v>8</v>
      </c>
      <c r="R107" s="51" t="n">
        <v>8</v>
      </c>
      <c r="S107" s="51" t="n">
        <v>7.93333</v>
      </c>
      <c r="T107" s="51" t="s">
        <v>7</v>
      </c>
      <c r="U107" s="51" t="s">
        <v>7</v>
      </c>
      <c r="V107" s="51" t="n">
        <v>7.91667</v>
      </c>
      <c r="W107" s="51" t="n">
        <v>8</v>
      </c>
      <c r="X107" s="51" t="n">
        <v>8</v>
      </c>
      <c r="Y107" s="51" t="n">
        <v>7.63333</v>
      </c>
      <c r="Z107" s="51" t="n">
        <v>8</v>
      </c>
      <c r="AA107" s="51" t="s">
        <v>7</v>
      </c>
      <c r="AB107" s="51" t="s">
        <v>7</v>
      </c>
      <c r="AC107" s="51" t="n">
        <v>8</v>
      </c>
      <c r="AD107" s="51" t="n">
        <v>8</v>
      </c>
      <c r="AE107" s="51" t="n">
        <v>8</v>
      </c>
      <c r="AF107" s="51" t="n">
        <v>8</v>
      </c>
      <c r="AG107" s="51" t="n">
        <v>8</v>
      </c>
      <c r="AH107" s="51" t="n">
        <v>8</v>
      </c>
      <c r="AI107" s="51" t="s">
        <v>7</v>
      </c>
      <c r="AJ107" s="51" t="s">
        <v>7</v>
      </c>
      <c r="AK107" s="51" t="s">
        <v>7</v>
      </c>
      <c r="AL107" s="51" t="n"/>
      <c r="AM107" s="52">
        <f>COUNT(H107:AL107)</f>
        <v/>
      </c>
      <c r="AN107" s="51" t="n"/>
      <c r="AO107" s="52">
        <f>COUNTIF(H107:AL107,"О")</f>
        <v/>
      </c>
      <c r="AP107" s="52">
        <f>COUNTIF(H107:AL107,"От")</f>
        <v/>
      </c>
      <c r="AQ107" s="52">
        <f>COUNTIF(H107:AL107,"Б")</f>
        <v/>
      </c>
      <c r="AR107" s="52">
        <f>COUNTIF(H107:AL107,"Н")</f>
        <v/>
      </c>
      <c r="AS107" s="51" t="n"/>
      <c r="AT107" s="52">
        <f>SUM(H107:AL107)</f>
        <v/>
      </c>
      <c r="AU107" s="51" t="n"/>
      <c r="AV107" s="52">
        <f>SUM(M107,N107,T107,U107,AA107,AB107,AJ107,AK107,AI107)</f>
        <v/>
      </c>
      <c r="AW107" s="51" t="n"/>
    </row>
    <row r="108" spans="1:49" ht="15.75" customHeight="1" s="55">
      <c r="A108" s="51" t="n">
        <v>102</v>
      </c>
      <c r="B108" s="51" t="s">
        <v>212</v>
      </c>
      <c r="C108" s="51" t="s">
        <v>285</v>
      </c>
      <c r="D108" s="51" t="s">
        <v>51</v>
      </c>
      <c r="E108" s="51" t="s">
        <v>65</v>
      </c>
      <c r="F108" s="51" t="s">
        <v>32</v>
      </c>
      <c r="G108" s="51" t="n"/>
      <c r="H108" s="51" t="n"/>
      <c r="I108" s="51" t="n"/>
      <c r="J108" s="51" t="n"/>
      <c r="K108" s="51" t="n"/>
      <c r="L108" s="51" t="n"/>
      <c r="M108" s="51" t="n"/>
      <c r="N108" s="51" t="n"/>
      <c r="O108" s="51" t="n"/>
      <c r="P108" s="51" t="n"/>
      <c r="Q108" s="51" t="n"/>
      <c r="R108" s="51" t="n"/>
      <c r="S108" s="54" t="n">
        <v>0.06666999999999999</v>
      </c>
      <c r="T108" s="51" t="n"/>
      <c r="U108" s="51" t="n"/>
      <c r="V108" s="54" t="n">
        <v>0.08333</v>
      </c>
      <c r="W108" s="51" t="n"/>
      <c r="X108" s="51" t="n"/>
      <c r="Y108" s="54" t="n">
        <v>0.36667</v>
      </c>
      <c r="Z108" s="51" t="n"/>
      <c r="AA108" s="51" t="n"/>
      <c r="AB108" s="51" t="n"/>
      <c r="AC108" s="51" t="n"/>
      <c r="AD108" s="51" t="n"/>
      <c r="AE108" s="51" t="n"/>
      <c r="AF108" s="51" t="n"/>
      <c r="AG108" s="51" t="n"/>
      <c r="AH108" s="51" t="n"/>
      <c r="AI108" s="51" t="n"/>
      <c r="AJ108" s="51" t="n"/>
      <c r="AK108" s="51" t="n"/>
      <c r="AL108" s="51" t="n"/>
      <c r="AM108" s="52">
        <f>COUNT(H108:AL108)</f>
        <v/>
      </c>
      <c r="AN108" s="51" t="n"/>
      <c r="AO108" s="51" t="n"/>
      <c r="AP108" s="51" t="n"/>
      <c r="AQ108" s="51" t="n"/>
      <c r="AR108" s="51" t="n"/>
      <c r="AS108" s="51" t="n"/>
      <c r="AT108" s="52">
        <f>SUM(H108:AL108)</f>
        <v/>
      </c>
      <c r="AU108" s="51" t="n"/>
      <c r="AV108" s="52">
        <f>SUM(M108,N108,T108,U108,AA108,AB108,AJ108,AK108,AI108)</f>
        <v/>
      </c>
      <c r="AW108" s="51" t="n"/>
    </row>
    <row r="109" spans="1:49">
      <c r="A109" s="53" t="n">
        <v>103</v>
      </c>
      <c r="B109" s="53" t="s">
        <v>212</v>
      </c>
      <c r="C109" s="53" t="s">
        <v>285</v>
      </c>
      <c r="D109" s="53" t="s">
        <v>51</v>
      </c>
      <c r="E109" s="53" t="s">
        <v>33</v>
      </c>
      <c r="F109" s="53" t="n"/>
      <c r="G109" s="53" t="n"/>
      <c r="H109" s="53" t="n">
        <v>8</v>
      </c>
      <c r="I109" s="53" t="n">
        <v>8</v>
      </c>
      <c r="J109" s="53" t="n">
        <v>8</v>
      </c>
      <c r="K109" s="53" t="n">
        <v>8</v>
      </c>
      <c r="L109" s="53" t="n">
        <v>8</v>
      </c>
      <c r="M109" s="53" t="n">
        <v>0</v>
      </c>
      <c r="N109" s="53" t="n">
        <v>0</v>
      </c>
      <c r="O109" s="53" t="n">
        <v>8</v>
      </c>
      <c r="P109" s="53" t="n">
        <v>8</v>
      </c>
      <c r="Q109" s="53" t="n">
        <v>8</v>
      </c>
      <c r="R109" s="53" t="n">
        <v>8</v>
      </c>
      <c r="S109" s="53" t="n">
        <v>8</v>
      </c>
      <c r="T109" s="53" t="n">
        <v>0</v>
      </c>
      <c r="U109" s="53" t="n">
        <v>0</v>
      </c>
      <c r="V109" s="53" t="n">
        <v>8</v>
      </c>
      <c r="W109" s="53" t="n">
        <v>8</v>
      </c>
      <c r="X109" s="53" t="n">
        <v>8</v>
      </c>
      <c r="Y109" s="53" t="n">
        <v>8</v>
      </c>
      <c r="Z109" s="53" t="n">
        <v>8</v>
      </c>
      <c r="AA109" s="53" t="n">
        <v>0</v>
      </c>
      <c r="AB109" s="53" t="n">
        <v>0</v>
      </c>
      <c r="AC109" s="53" t="n">
        <v>8</v>
      </c>
      <c r="AD109" s="53" t="n">
        <v>8</v>
      </c>
      <c r="AE109" s="53" t="n">
        <v>8</v>
      </c>
      <c r="AF109" s="53" t="n">
        <v>8</v>
      </c>
      <c r="AG109" s="53" t="n">
        <v>8</v>
      </c>
      <c r="AH109" s="53" t="n">
        <v>8</v>
      </c>
      <c r="AI109" s="53" t="n">
        <v>0</v>
      </c>
      <c r="AJ109" s="53" t="n">
        <v>0</v>
      </c>
      <c r="AK109" s="53" t="n">
        <v>0</v>
      </c>
      <c r="AL109" s="53" t="n"/>
      <c r="AM109" s="53">
        <f>COUNT(IF(SUM(H107)&gt;0,1,"FALSE"),IF(SUM(I107)&gt;0,1,"FALSE"),IF(SUM(J107)&gt;0,1,"FALSE"),IF(SUM(K107)&gt;0,1,"FALSE"),IF(SUM(L107)&gt;0,1,"FALSE"),IF(SUM(M107)&gt;0,1,"FALSE"),IF(SUM(N107)&gt;0,1,"FALSE"),IF(SUM(O107)&gt;0,1,"FALSE"),IF(SUM(P107)&gt;0,1,"FALSE"),IF(SUM(Q107)&gt;0,1,"FALSE"),IF(SUM(R107)&gt;0,1,"FALSE"),IF(SUM(S107,S108)&gt;0,1,"FALSE"),IF(SUM(T107)&gt;0,1,"FALSE"),IF(SUM(U107)&gt;0,1,"FALSE"),IF(SUM(V108,V107)&gt;0,1,"FALSE"),IF(SUM(W107)&gt;0,1,"FALSE"),IF(SUM(X107)&gt;0,1,"FALSE"),IF(SUM(Y107,Y108)&gt;0,1,"FALSE"),IF(SUM(Z107)&gt;0,1,"FALSE"),IF(SUM(AA107)&gt;0,1,"FALSE"),IF(SUM(AB107)&gt;0,1,"FALSE"),IF(SUM(AC107)&gt;0,1,"FALSE"),IF(SUM(AD107)&gt;0,1,"FALSE"),IF(SUM(AE107)&gt;0,1,"FALSE"),IF(SUM(AF107)&gt;0,1,"FALSE"),IF(SUM(AG107)&gt;0,1,"FALSE"),IF(SUM(AJ107)&gt;0,1,"FALSE"),IF(SUM(AK107)&gt;0,1,"FALSE"),IF(SUM(AI107)&gt;0,1,"FALSE"),IF(SUM(AH107)&gt;0,1,"FALSE"))</f>
        <v/>
      </c>
      <c r="AN109" s="53" t="n"/>
      <c r="AO109" s="53">
        <f>MAX(AO107:AO108)</f>
        <v/>
      </c>
      <c r="AP109" s="53">
        <f>MAX(AP107:AP108)</f>
        <v/>
      </c>
      <c r="AQ109" s="53">
        <f>MAX(AQ107:AQ108)</f>
        <v/>
      </c>
      <c r="AR109" s="53">
        <f>MAX(AR107:AR108)</f>
        <v/>
      </c>
      <c r="AS109" s="53">
        <f>SUM(AS107:AS108)</f>
        <v/>
      </c>
      <c r="AT109" s="53">
        <f>SUM(AT107:AT108)</f>
        <v/>
      </c>
      <c r="AU109" s="53">
        <f>SUM(AU107:AU108)</f>
        <v/>
      </c>
      <c r="AV109" s="53">
        <f>SUM(AV107:AV108)</f>
        <v/>
      </c>
      <c r="AW109" s="53">
        <f>SUM(AW107:AW108)</f>
        <v/>
      </c>
    </row>
    <row r="110" spans="1:49">
      <c r="A110" s="51" t="n">
        <v>104</v>
      </c>
      <c r="B110" s="51" t="s">
        <v>216</v>
      </c>
      <c r="C110" s="51" t="s">
        <v>289</v>
      </c>
      <c r="D110" s="51" t="s">
        <v>51</v>
      </c>
      <c r="E110" s="51" t="s">
        <v>31</v>
      </c>
      <c r="F110" s="51" t="s">
        <v>32</v>
      </c>
      <c r="G110" s="51" t="n"/>
      <c r="H110" s="51" t="n">
        <v>8</v>
      </c>
      <c r="I110" s="51" t="n">
        <v>8</v>
      </c>
      <c r="J110" s="51" t="n">
        <v>8</v>
      </c>
      <c r="K110" s="51" t="n">
        <v>8</v>
      </c>
      <c r="L110" s="51" t="n">
        <v>8</v>
      </c>
      <c r="M110" s="51" t="s">
        <v>7</v>
      </c>
      <c r="N110" s="51" t="s">
        <v>7</v>
      </c>
      <c r="O110" s="51" t="n">
        <v>8</v>
      </c>
      <c r="P110" s="51" t="n">
        <v>8</v>
      </c>
      <c r="Q110" s="51" t="n">
        <v>8</v>
      </c>
      <c r="R110" s="51" t="n">
        <v>8</v>
      </c>
      <c r="S110" s="51" t="n">
        <v>8</v>
      </c>
      <c r="T110" s="51" t="s">
        <v>7</v>
      </c>
      <c r="U110" s="51" t="s">
        <v>7</v>
      </c>
      <c r="V110" s="51" t="n">
        <v>8</v>
      </c>
      <c r="W110" s="51" t="n">
        <v>8</v>
      </c>
      <c r="X110" s="51" t="n">
        <v>8</v>
      </c>
      <c r="Y110" s="51" t="n">
        <v>8</v>
      </c>
      <c r="Z110" s="51" t="n">
        <v>8</v>
      </c>
      <c r="AA110" s="51" t="s">
        <v>7</v>
      </c>
      <c r="AB110" s="51" t="s">
        <v>7</v>
      </c>
      <c r="AC110" s="51" t="n">
        <v>8</v>
      </c>
      <c r="AD110" s="51" t="n">
        <v>8</v>
      </c>
      <c r="AE110" s="51" t="n">
        <v>8</v>
      </c>
      <c r="AF110" s="51" t="n">
        <v>8</v>
      </c>
      <c r="AG110" s="51" t="n">
        <v>8</v>
      </c>
      <c r="AH110" s="51" t="n">
        <v>8</v>
      </c>
      <c r="AI110" s="51" t="s">
        <v>7</v>
      </c>
      <c r="AJ110" s="51" t="s">
        <v>7</v>
      </c>
      <c r="AK110" s="51" t="s">
        <v>7</v>
      </c>
      <c r="AL110" s="51" t="n"/>
      <c r="AM110" s="52">
        <f>COUNT(H110:AL110)</f>
        <v/>
      </c>
      <c r="AN110" s="51" t="n"/>
      <c r="AO110" s="52">
        <f>COUNTIF(H110:AL110,"О")</f>
        <v/>
      </c>
      <c r="AP110" s="52">
        <f>COUNTIF(H110:AL110,"От")</f>
        <v/>
      </c>
      <c r="AQ110" s="52">
        <f>COUNTIF(H110:AL110,"Б")</f>
        <v/>
      </c>
      <c r="AR110" s="52">
        <f>COUNTIF(H110:AL110,"Н")</f>
        <v/>
      </c>
      <c r="AS110" s="51" t="n"/>
      <c r="AT110" s="52">
        <f>SUM(H110:AL110)</f>
        <v/>
      </c>
      <c r="AU110" s="51" t="n"/>
      <c r="AV110" s="52">
        <f>SUM(M110,N110,T110,U110,AA110,AB110,AJ110,AK110,AI110)</f>
        <v/>
      </c>
      <c r="AW110" s="51" t="n"/>
    </row>
    <row r="111" spans="1:49">
      <c r="A111" s="53" t="n">
        <v>105</v>
      </c>
      <c r="B111" s="53" t="s">
        <v>216</v>
      </c>
      <c r="C111" s="53" t="s">
        <v>289</v>
      </c>
      <c r="D111" s="53" t="s">
        <v>51</v>
      </c>
      <c r="E111" s="53" t="s">
        <v>33</v>
      </c>
      <c r="F111" s="53" t="n"/>
      <c r="G111" s="53" t="n"/>
      <c r="H111" s="53" t="n">
        <v>8</v>
      </c>
      <c r="I111" s="53" t="n">
        <v>8</v>
      </c>
      <c r="J111" s="53" t="n">
        <v>8</v>
      </c>
      <c r="K111" s="53" t="n">
        <v>8</v>
      </c>
      <c r="L111" s="53" t="n">
        <v>8</v>
      </c>
      <c r="M111" s="53" t="n">
        <v>0</v>
      </c>
      <c r="N111" s="53" t="n">
        <v>0</v>
      </c>
      <c r="O111" s="53" t="n">
        <v>8</v>
      </c>
      <c r="P111" s="53" t="n">
        <v>8</v>
      </c>
      <c r="Q111" s="53" t="n">
        <v>8</v>
      </c>
      <c r="R111" s="53" t="n">
        <v>8</v>
      </c>
      <c r="S111" s="53" t="n">
        <v>8</v>
      </c>
      <c r="T111" s="53" t="n">
        <v>0</v>
      </c>
      <c r="U111" s="53" t="n">
        <v>0</v>
      </c>
      <c r="V111" s="53" t="n">
        <v>8</v>
      </c>
      <c r="W111" s="53" t="n">
        <v>8</v>
      </c>
      <c r="X111" s="53" t="n">
        <v>8</v>
      </c>
      <c r="Y111" s="53" t="n">
        <v>8</v>
      </c>
      <c r="Z111" s="53" t="n">
        <v>8</v>
      </c>
      <c r="AA111" s="53" t="n">
        <v>0</v>
      </c>
      <c r="AB111" s="53" t="n">
        <v>0</v>
      </c>
      <c r="AC111" s="53" t="n">
        <v>8</v>
      </c>
      <c r="AD111" s="53" t="n">
        <v>8</v>
      </c>
      <c r="AE111" s="53" t="n">
        <v>8</v>
      </c>
      <c r="AF111" s="53" t="n">
        <v>8</v>
      </c>
      <c r="AG111" s="53" t="n">
        <v>8</v>
      </c>
      <c r="AH111" s="53" t="n">
        <v>8</v>
      </c>
      <c r="AI111" s="53" t="n">
        <v>0</v>
      </c>
      <c r="AJ111" s="53" t="n">
        <v>0</v>
      </c>
      <c r="AK111" s="53" t="n">
        <v>0</v>
      </c>
      <c r="AL111" s="53" t="n"/>
      <c r="AM111" s="53">
        <f>COUNT(IF(SUM(H110)&gt;0,1,"FALSE"),IF(SUM(I110)&gt;0,1,"FALSE"),IF(SUM(J110)&gt;0,1,"FALSE"),IF(SUM(K110)&gt;0,1,"FALSE"),IF(SUM(L110)&gt;0,1,"FALSE"),IF(SUM(M110)&gt;0,1,"FALSE"),IF(SUM(N110)&gt;0,1,"FALSE"),IF(SUM(O110)&gt;0,1,"FALSE"),IF(SUM(P110)&gt;0,1,"FALSE"),IF(SUM(Q110)&gt;0,1,"FALSE"),IF(SUM(R110)&gt;0,1,"FALSE"),IF(SUM(S110)&gt;0,1,"FALSE"),IF(SUM(T110)&gt;0,1,"FALSE"),IF(SUM(U110)&gt;0,1,"FALSE"),IF(SUM(V110)&gt;0,1,"FALSE"),IF(SUM(W110)&gt;0,1,"FALSE"),IF(SUM(X110)&gt;0,1,"FALSE"),IF(SUM(Y110)&gt;0,1,"FALSE"),IF(SUM(Z110)&gt;0,1,"FALSE"),IF(SUM(AA110)&gt;0,1,"FALSE"),IF(SUM(AB110)&gt;0,1,"FALSE"),IF(SUM(AC110)&gt;0,1,"FALSE"),IF(SUM(AD110)&gt;0,1,"FALSE"),IF(SUM(AE110)&gt;0,1,"FALSE"),IF(SUM(AF110)&gt;0,1,"FALSE"),IF(SUM(AG110)&gt;0,1,"FALSE"),IF(SUM(AJ110)&gt;0,1,"FALSE"),IF(SUM(AK110)&gt;0,1,"FALSE"),IF(SUM(AI110)&gt;0,1,"FALSE"),IF(SUM(AH110)&gt;0,1,"FALSE"))</f>
        <v/>
      </c>
      <c r="AN111" s="53" t="n"/>
      <c r="AO111" s="53">
        <f>MAX(AO110:AO110)</f>
        <v/>
      </c>
      <c r="AP111" s="53">
        <f>MAX(AP110:AP110)</f>
        <v/>
      </c>
      <c r="AQ111" s="53">
        <f>MAX(AQ110:AQ110)</f>
        <v/>
      </c>
      <c r="AR111" s="53">
        <f>MAX(AR110:AR110)</f>
        <v/>
      </c>
      <c r="AS111" s="53">
        <f>SUM(AS110:AS110)</f>
        <v/>
      </c>
      <c r="AT111" s="53">
        <f>SUM(AT110:AT110)</f>
        <v/>
      </c>
      <c r="AU111" s="53">
        <f>SUM(AU110:AU110)</f>
        <v/>
      </c>
      <c r="AV111" s="53">
        <f>SUM(AV110:AV110)</f>
        <v/>
      </c>
      <c r="AW111" s="53">
        <f>SUM(AW110:AW110)</f>
        <v/>
      </c>
    </row>
    <row r="112" spans="1:49">
      <c r="A112" s="51" t="n">
        <v>106</v>
      </c>
      <c r="B112" s="51" t="s">
        <v>220</v>
      </c>
      <c r="C112" s="51" t="s">
        <v>124</v>
      </c>
      <c r="D112" s="51" t="s">
        <v>221</v>
      </c>
      <c r="E112" s="51" t="s">
        <v>31</v>
      </c>
      <c r="F112" s="51" t="s">
        <v>32</v>
      </c>
      <c r="G112" s="51" t="n"/>
      <c r="H112" s="51" t="n">
        <v>8</v>
      </c>
      <c r="I112" s="51" t="n">
        <v>8</v>
      </c>
      <c r="J112" s="51" t="n">
        <v>8</v>
      </c>
      <c r="K112" s="51" t="n">
        <v>8</v>
      </c>
      <c r="L112" s="51" t="n">
        <v>8</v>
      </c>
      <c r="M112" s="51" t="s">
        <v>7</v>
      </c>
      <c r="N112" s="51" t="s">
        <v>7</v>
      </c>
      <c r="O112" s="51" t="n">
        <v>8</v>
      </c>
      <c r="P112" s="51" t="n">
        <v>8</v>
      </c>
      <c r="Q112" s="51" t="n">
        <v>8</v>
      </c>
      <c r="R112" s="51" t="n">
        <v>8</v>
      </c>
      <c r="S112" s="51" t="n">
        <v>8</v>
      </c>
      <c r="T112" s="51" t="s">
        <v>7</v>
      </c>
      <c r="U112" s="51" t="s">
        <v>7</v>
      </c>
      <c r="V112" s="51" t="n">
        <v>8</v>
      </c>
      <c r="W112" s="51" t="n">
        <v>8</v>
      </c>
      <c r="X112" s="51" t="n">
        <v>8</v>
      </c>
      <c r="Y112" s="51" t="n">
        <v>8</v>
      </c>
      <c r="Z112" s="51" t="n">
        <v>8</v>
      </c>
      <c r="AA112" s="51" t="s">
        <v>7</v>
      </c>
      <c r="AB112" s="51" t="s">
        <v>7</v>
      </c>
      <c r="AC112" s="51" t="n">
        <v>8</v>
      </c>
      <c r="AD112" s="51" t="n">
        <v>8</v>
      </c>
      <c r="AE112" s="51" t="n">
        <v>8</v>
      </c>
      <c r="AF112" s="51" t="n">
        <v>8</v>
      </c>
      <c r="AG112" s="51" t="n">
        <v>8</v>
      </c>
      <c r="AH112" s="51" t="n">
        <v>8</v>
      </c>
      <c r="AI112" s="51" t="s">
        <v>7</v>
      </c>
      <c r="AJ112" s="51" t="s">
        <v>7</v>
      </c>
      <c r="AK112" s="51" t="s">
        <v>7</v>
      </c>
      <c r="AL112" s="51" t="n"/>
      <c r="AM112" s="52">
        <f>COUNT(H112:AL112)</f>
        <v/>
      </c>
      <c r="AN112" s="51" t="n"/>
      <c r="AO112" s="52">
        <f>COUNTIF(H112:AL112,"О")</f>
        <v/>
      </c>
      <c r="AP112" s="52">
        <f>COUNTIF(H112:AL112,"От")</f>
        <v/>
      </c>
      <c r="AQ112" s="52">
        <f>COUNTIF(H112:AL112,"Б")</f>
        <v/>
      </c>
      <c r="AR112" s="52">
        <f>COUNTIF(H112:AL112,"Н")</f>
        <v/>
      </c>
      <c r="AS112" s="51" t="n"/>
      <c r="AT112" s="52">
        <f>SUM(H112:AL112)</f>
        <v/>
      </c>
      <c r="AU112" s="51" t="n"/>
      <c r="AV112" s="52">
        <f>SUM(M112,N112,T112,U112,AA112,AB112,AJ112,AK112,AI112)</f>
        <v/>
      </c>
      <c r="AW112" s="51" t="n"/>
    </row>
    <row r="113" spans="1:49">
      <c r="A113" s="53" t="n">
        <v>107</v>
      </c>
      <c r="B113" s="53" t="s">
        <v>220</v>
      </c>
      <c r="C113" s="53" t="s">
        <v>124</v>
      </c>
      <c r="D113" s="53" t="s">
        <v>221</v>
      </c>
      <c r="E113" s="53" t="s">
        <v>33</v>
      </c>
      <c r="F113" s="53" t="n"/>
      <c r="G113" s="53" t="n"/>
      <c r="H113" s="53" t="n">
        <v>8</v>
      </c>
      <c r="I113" s="53" t="n">
        <v>8</v>
      </c>
      <c r="J113" s="53" t="n">
        <v>8</v>
      </c>
      <c r="K113" s="53" t="n">
        <v>8</v>
      </c>
      <c r="L113" s="53" t="n">
        <v>8</v>
      </c>
      <c r="M113" s="53" t="n">
        <v>0</v>
      </c>
      <c r="N113" s="53" t="n">
        <v>0</v>
      </c>
      <c r="O113" s="53" t="n">
        <v>8</v>
      </c>
      <c r="P113" s="53" t="n">
        <v>8</v>
      </c>
      <c r="Q113" s="53" t="n">
        <v>8</v>
      </c>
      <c r="R113" s="53" t="n">
        <v>8</v>
      </c>
      <c r="S113" s="53" t="n">
        <v>8</v>
      </c>
      <c r="T113" s="53" t="n">
        <v>0</v>
      </c>
      <c r="U113" s="53" t="n">
        <v>0</v>
      </c>
      <c r="V113" s="53" t="n">
        <v>8</v>
      </c>
      <c r="W113" s="53" t="n">
        <v>8</v>
      </c>
      <c r="X113" s="53" t="n">
        <v>8</v>
      </c>
      <c r="Y113" s="53" t="n">
        <v>8</v>
      </c>
      <c r="Z113" s="53" t="n">
        <v>8</v>
      </c>
      <c r="AA113" s="53" t="n">
        <v>0</v>
      </c>
      <c r="AB113" s="53" t="n">
        <v>0</v>
      </c>
      <c r="AC113" s="53" t="n">
        <v>8</v>
      </c>
      <c r="AD113" s="53" t="n">
        <v>8</v>
      </c>
      <c r="AE113" s="53" t="n">
        <v>8</v>
      </c>
      <c r="AF113" s="53" t="n">
        <v>8</v>
      </c>
      <c r="AG113" s="53" t="n">
        <v>8</v>
      </c>
      <c r="AH113" s="53" t="n">
        <v>8</v>
      </c>
      <c r="AI113" s="53" t="n">
        <v>0</v>
      </c>
      <c r="AJ113" s="53" t="n">
        <v>0</v>
      </c>
      <c r="AK113" s="53" t="n">
        <v>0</v>
      </c>
      <c r="AL113" s="53" t="n"/>
      <c r="AM113" s="53">
        <f>COUNT(IF(SUM(H112)&gt;0,1,"FALSE"),IF(SUM(I112)&gt;0,1,"FALSE"),IF(SUM(J112)&gt;0,1,"FALSE"),IF(SUM(K112)&gt;0,1,"FALSE"),IF(SUM(L112)&gt;0,1,"FALSE"),IF(SUM(M112)&gt;0,1,"FALSE"),IF(SUM(N112)&gt;0,1,"FALSE"),IF(SUM(O112)&gt;0,1,"FALSE"),IF(SUM(P112)&gt;0,1,"FALSE"),IF(SUM(Q112)&gt;0,1,"FALSE"),IF(SUM(R112)&gt;0,1,"FALSE"),IF(SUM(S112)&gt;0,1,"FALSE"),IF(SUM(T112)&gt;0,1,"FALSE"),IF(SUM(U112)&gt;0,1,"FALSE"),IF(SUM(V112)&gt;0,1,"FALSE"),IF(SUM(W112)&gt;0,1,"FALSE"),IF(SUM(X112)&gt;0,1,"FALSE"),IF(SUM(Y112)&gt;0,1,"FALSE"),IF(SUM(Z112)&gt;0,1,"FALSE"),IF(SUM(AA112)&gt;0,1,"FALSE"),IF(SUM(AB112)&gt;0,1,"FALSE"),IF(SUM(AC112)&gt;0,1,"FALSE"),IF(SUM(AD112)&gt;0,1,"FALSE"),IF(SUM(AE112)&gt;0,1,"FALSE"),IF(SUM(AF112)&gt;0,1,"FALSE"),IF(SUM(AG112)&gt;0,1,"FALSE"),IF(SUM(AJ112)&gt;0,1,"FALSE"),IF(SUM(AK112)&gt;0,1,"FALSE"),IF(SUM(AI112)&gt;0,1,"FALSE"),IF(SUM(AH112)&gt;0,1,"FALSE"))</f>
        <v/>
      </c>
      <c r="AN113" s="53" t="n"/>
      <c r="AO113" s="53">
        <f>MAX(AO112:AO112)</f>
        <v/>
      </c>
      <c r="AP113" s="53">
        <f>MAX(AP112:AP112)</f>
        <v/>
      </c>
      <c r="AQ113" s="53">
        <f>MAX(AQ112:AQ112)</f>
        <v/>
      </c>
      <c r="AR113" s="53">
        <f>MAX(AR112:AR112)</f>
        <v/>
      </c>
      <c r="AS113" s="53">
        <f>SUM(AS112:AS112)</f>
        <v/>
      </c>
      <c r="AT113" s="53">
        <f>SUM(AT112:AT112)</f>
        <v/>
      </c>
      <c r="AU113" s="53">
        <f>SUM(AU112:AU112)</f>
        <v/>
      </c>
      <c r="AV113" s="53">
        <f>SUM(AV112:AV112)</f>
        <v/>
      </c>
      <c r="AW113" s="53">
        <f>SUM(AW112:AW112)</f>
        <v/>
      </c>
    </row>
    <row r="114" spans="1:49">
      <c r="A114" s="51" t="n">
        <v>108</v>
      </c>
      <c r="B114" s="51" t="s">
        <v>267</v>
      </c>
      <c r="C114" s="51" t="s">
        <v>74</v>
      </c>
      <c r="D114" s="51" t="s">
        <v>72</v>
      </c>
      <c r="E114" s="51" t="s">
        <v>31</v>
      </c>
      <c r="F114" s="51" t="s">
        <v>32</v>
      </c>
      <c r="G114" s="51" t="n"/>
      <c r="H114" s="51" t="n"/>
      <c r="I114" s="51" t="s">
        <v>3</v>
      </c>
      <c r="J114" s="51" t="s">
        <v>3</v>
      </c>
      <c r="K114" s="51" t="s">
        <v>3</v>
      </c>
      <c r="L114" s="51" t="s">
        <v>3</v>
      </c>
      <c r="M114" s="51" t="s">
        <v>7</v>
      </c>
      <c r="N114" s="51" t="s">
        <v>7</v>
      </c>
      <c r="O114" s="51" t="n"/>
      <c r="P114" s="51" t="n"/>
      <c r="Q114" s="51" t="n"/>
      <c r="R114" s="51" t="n"/>
      <c r="S114" s="51" t="n"/>
      <c r="T114" s="51" t="s">
        <v>7</v>
      </c>
      <c r="U114" s="51" t="s">
        <v>7</v>
      </c>
      <c r="V114" s="51" t="n"/>
      <c r="W114" s="51" t="n">
        <v>7.05</v>
      </c>
      <c r="X114" s="51" t="n"/>
      <c r="Y114" s="51" t="n"/>
      <c r="Z114" s="51" t="n"/>
      <c r="AA114" s="51" t="s">
        <v>7</v>
      </c>
      <c r="AB114" s="51" t="s">
        <v>7</v>
      </c>
      <c r="AC114" s="51" t="n">
        <v>8</v>
      </c>
      <c r="AD114" s="51" t="n">
        <v>7.88333</v>
      </c>
      <c r="AE114" s="51" t="n">
        <v>8</v>
      </c>
      <c r="AF114" s="51" t="n"/>
      <c r="AG114" s="51" t="n">
        <v>8</v>
      </c>
      <c r="AH114" s="51" t="n">
        <v>6.86667</v>
      </c>
      <c r="AI114" s="51" t="s">
        <v>7</v>
      </c>
      <c r="AJ114" s="51" t="s">
        <v>7</v>
      </c>
      <c r="AK114" s="51" t="s">
        <v>7</v>
      </c>
      <c r="AL114" s="51" t="n"/>
      <c r="AM114" s="52">
        <f>COUNT(H114:AL114)</f>
        <v/>
      </c>
      <c r="AN114" s="51" t="n"/>
      <c r="AO114" s="52">
        <f>COUNTIF(H114:AL114,"О")</f>
        <v/>
      </c>
      <c r="AP114" s="52">
        <f>COUNTIF(H114:AL114,"От")</f>
        <v/>
      </c>
      <c r="AQ114" s="52">
        <f>COUNTIF(H114:AL114,"Б")</f>
        <v/>
      </c>
      <c r="AR114" s="52">
        <f>COUNTIF(H114:AL114,"Н")</f>
        <v/>
      </c>
      <c r="AS114" s="51" t="n"/>
      <c r="AT114" s="52">
        <f>SUM(H114:AL114)</f>
        <v/>
      </c>
      <c r="AU114" s="51" t="n"/>
      <c r="AV114" s="52">
        <f>SUM(M114,N114,T114,U114,AA114,AB114,AJ114,AK114,AI114)</f>
        <v/>
      </c>
      <c r="AW114" s="51" t="n"/>
    </row>
    <row r="115" spans="1:49">
      <c r="A115" s="51" t="n">
        <v>109</v>
      </c>
      <c r="B115" s="51" t="s">
        <v>267</v>
      </c>
      <c r="C115" s="51" t="s">
        <v>74</v>
      </c>
      <c r="D115" s="51" t="s">
        <v>72</v>
      </c>
      <c r="E115" s="51" t="s">
        <v>56</v>
      </c>
      <c r="F115" s="51" t="s">
        <v>32</v>
      </c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  <c r="AJ115" s="51" t="n"/>
      <c r="AK115" s="51" t="n"/>
      <c r="AL115" s="51" t="n"/>
      <c r="AM115" s="52">
        <f>COUNT(H115:AL115)</f>
        <v/>
      </c>
      <c r="AN115" s="51" t="n"/>
      <c r="AO115" s="51" t="n"/>
      <c r="AP115" s="51" t="n"/>
      <c r="AQ115" s="51" t="n"/>
      <c r="AR115" s="51" t="n"/>
      <c r="AS115" s="51" t="n"/>
      <c r="AT115" s="52">
        <f>SUM(H115:AL115)</f>
        <v/>
      </c>
      <c r="AU115" s="51" t="n"/>
      <c r="AV115" s="52">
        <f>SUM(M115,N115,T115,U115,AA115,AB115,AJ115,AK115,AI115)</f>
        <v/>
      </c>
      <c r="AW115" s="51" t="n"/>
    </row>
    <row r="116" spans="1:49">
      <c r="A116" s="51" t="n">
        <v>110</v>
      </c>
      <c r="B116" s="51" t="s">
        <v>267</v>
      </c>
      <c r="C116" s="51" t="s">
        <v>74</v>
      </c>
      <c r="D116" s="51" t="s">
        <v>72</v>
      </c>
      <c r="E116" s="51" t="s">
        <v>61</v>
      </c>
      <c r="F116" s="51" t="s">
        <v>32</v>
      </c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  <c r="AJ116" s="51" t="n"/>
      <c r="AK116" s="51" t="n"/>
      <c r="AL116" s="51" t="n"/>
      <c r="AM116" s="52">
        <f>COUNT(H116:AL116)</f>
        <v/>
      </c>
      <c r="AN116" s="51" t="n"/>
      <c r="AO116" s="51" t="n"/>
      <c r="AP116" s="51" t="n"/>
      <c r="AQ116" s="51" t="n"/>
      <c r="AR116" s="51" t="n"/>
      <c r="AS116" s="51" t="n"/>
      <c r="AT116" s="52">
        <f>SUM(H116:AL116)</f>
        <v/>
      </c>
      <c r="AU116" s="51" t="n"/>
      <c r="AV116" s="52">
        <f>SUM(M116,N116,T116,U116,AA116,AB116,AJ116,AK116,AI116)</f>
        <v/>
      </c>
      <c r="AW116" s="51" t="n"/>
    </row>
    <row r="117" spans="1:49">
      <c r="A117" s="51" t="n">
        <v>111</v>
      </c>
      <c r="B117" s="51" t="s">
        <v>267</v>
      </c>
      <c r="C117" s="51" t="s">
        <v>74</v>
      </c>
      <c r="D117" s="51" t="s">
        <v>72</v>
      </c>
      <c r="E117" s="51" t="s">
        <v>76</v>
      </c>
      <c r="F117" s="51" t="s">
        <v>32</v>
      </c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  <c r="AJ117" s="51" t="n"/>
      <c r="AK117" s="51" t="n"/>
      <c r="AL117" s="51" t="n"/>
      <c r="AM117" s="52">
        <f>COUNT(H117:AL117)</f>
        <v/>
      </c>
      <c r="AN117" s="51" t="n"/>
      <c r="AO117" s="51" t="n"/>
      <c r="AP117" s="51" t="n"/>
      <c r="AQ117" s="51" t="n"/>
      <c r="AR117" s="51" t="n"/>
      <c r="AS117" s="51" t="n"/>
      <c r="AT117" s="52">
        <f>SUM(H117:AL117)</f>
        <v/>
      </c>
      <c r="AU117" s="51" t="n"/>
      <c r="AV117" s="52">
        <f>SUM(M117,N117,T117,U117,AA117,AB117,AJ117,AK117,AI117)</f>
        <v/>
      </c>
      <c r="AW117" s="51" t="n"/>
    </row>
    <row r="118" spans="1:49">
      <c r="A118" s="51" t="n">
        <v>112</v>
      </c>
      <c r="B118" s="51" t="s">
        <v>267</v>
      </c>
      <c r="C118" s="51" t="s">
        <v>74</v>
      </c>
      <c r="D118" s="51" t="s">
        <v>72</v>
      </c>
      <c r="E118" s="51" t="s">
        <v>79</v>
      </c>
      <c r="F118" s="51" t="s">
        <v>32</v>
      </c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  <c r="AJ118" s="51" t="n"/>
      <c r="AK118" s="51" t="n"/>
      <c r="AL118" s="51" t="n"/>
      <c r="AM118" s="52">
        <f>COUNT(H118:AL118)</f>
        <v/>
      </c>
      <c r="AN118" s="51" t="n"/>
      <c r="AO118" s="51" t="n"/>
      <c r="AP118" s="51" t="n"/>
      <c r="AQ118" s="51" t="n"/>
      <c r="AR118" s="51" t="n"/>
      <c r="AS118" s="51" t="n"/>
      <c r="AT118" s="52">
        <f>SUM(H118:AL118)</f>
        <v/>
      </c>
      <c r="AU118" s="51" t="n"/>
      <c r="AV118" s="52">
        <f>SUM(M118,N118,T118,U118,AA118,AB118,AJ118,AK118,AI118)</f>
        <v/>
      </c>
      <c r="AW118" s="51" t="n"/>
    </row>
    <row r="119" spans="1:49" ht="15.75" customHeight="1" s="55">
      <c r="A119" s="51" t="n">
        <v>113</v>
      </c>
      <c r="B119" s="51" t="s">
        <v>267</v>
      </c>
      <c r="C119" s="51" t="s">
        <v>74</v>
      </c>
      <c r="D119" s="51" t="s">
        <v>72</v>
      </c>
      <c r="E119" s="51" t="s">
        <v>80</v>
      </c>
      <c r="F119" s="51" t="s">
        <v>32</v>
      </c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4" t="n">
        <v>1.04541</v>
      </c>
      <c r="P119" s="51" t="n"/>
      <c r="Q119" s="51" t="n"/>
      <c r="R119" s="51" t="n"/>
      <c r="S119" s="51" t="n"/>
      <c r="T119" s="51" t="n"/>
      <c r="U119" s="51" t="n"/>
      <c r="V119" s="54" t="n">
        <v>8</v>
      </c>
      <c r="W119" s="51" t="n"/>
      <c r="X119" s="51" t="n"/>
      <c r="Y119" s="51" t="n"/>
      <c r="Z119" s="54" t="n">
        <v>6.82072</v>
      </c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  <c r="AJ119" s="51" t="n"/>
      <c r="AK119" s="51" t="n"/>
      <c r="AL119" s="51" t="n"/>
      <c r="AM119" s="52">
        <f>COUNT(H119:AL119)</f>
        <v/>
      </c>
      <c r="AN119" s="51" t="n"/>
      <c r="AO119" s="51" t="n"/>
      <c r="AP119" s="51" t="n"/>
      <c r="AQ119" s="51" t="n"/>
      <c r="AR119" s="51" t="n"/>
      <c r="AS119" s="51" t="n"/>
      <c r="AT119" s="52">
        <f>SUM(H119:AL119)</f>
        <v/>
      </c>
      <c r="AU119" s="51" t="n"/>
      <c r="AV119" s="52">
        <f>SUM(M119,N119,T119,U119,AA119,AB119,AJ119,AK119,AI119)</f>
        <v/>
      </c>
      <c r="AW119" s="51" t="n"/>
    </row>
    <row r="120" spans="1:49">
      <c r="A120" s="51" t="n">
        <v>114</v>
      </c>
      <c r="B120" s="51" t="s">
        <v>267</v>
      </c>
      <c r="C120" s="51" t="s">
        <v>74</v>
      </c>
      <c r="D120" s="51" t="s">
        <v>72</v>
      </c>
      <c r="E120" s="51" t="s">
        <v>83</v>
      </c>
      <c r="F120" s="51" t="s">
        <v>32</v>
      </c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  <c r="AJ120" s="51" t="n"/>
      <c r="AK120" s="51" t="n"/>
      <c r="AL120" s="51" t="n"/>
      <c r="AM120" s="52">
        <f>COUNT(H120:AL120)</f>
        <v/>
      </c>
      <c r="AN120" s="51" t="n"/>
      <c r="AO120" s="51" t="n"/>
      <c r="AP120" s="51" t="n"/>
      <c r="AQ120" s="51" t="n"/>
      <c r="AR120" s="51" t="n"/>
      <c r="AS120" s="51" t="n"/>
      <c r="AT120" s="52">
        <f>SUM(H120:AL120)</f>
        <v/>
      </c>
      <c r="AU120" s="51" t="n"/>
      <c r="AV120" s="52">
        <f>SUM(M120,N120,T120,U120,AA120,AB120,AJ120,AK120,AI120)</f>
        <v/>
      </c>
      <c r="AW120" s="51" t="n"/>
    </row>
    <row r="121" spans="1:49" ht="15.75" customHeight="1" s="55">
      <c r="A121" s="51" t="n">
        <v>115</v>
      </c>
      <c r="B121" s="51" t="s">
        <v>267</v>
      </c>
      <c r="C121" s="51" t="s">
        <v>74</v>
      </c>
      <c r="D121" s="51" t="s">
        <v>72</v>
      </c>
      <c r="E121" s="51" t="s">
        <v>86</v>
      </c>
      <c r="F121" s="51" t="s">
        <v>32</v>
      </c>
      <c r="G121" s="51" t="n"/>
      <c r="H121" s="54" t="n">
        <v>0.51418</v>
      </c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4" t="n">
        <v>7.02622</v>
      </c>
      <c r="Y121" s="54" t="n">
        <v>8</v>
      </c>
      <c r="Z121" s="54" t="n">
        <v>1.17928</v>
      </c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  <c r="AJ121" s="51" t="n"/>
      <c r="AK121" s="51" t="n"/>
      <c r="AL121" s="51" t="n"/>
      <c r="AM121" s="52">
        <f>COUNT(H121:AL121)</f>
        <v/>
      </c>
      <c r="AN121" s="51" t="n"/>
      <c r="AO121" s="51" t="n"/>
      <c r="AP121" s="51" t="n"/>
      <c r="AQ121" s="51" t="n"/>
      <c r="AR121" s="51" t="n"/>
      <c r="AS121" s="51" t="n"/>
      <c r="AT121" s="52">
        <f>SUM(H121:AL121)</f>
        <v/>
      </c>
      <c r="AU121" s="51" t="n"/>
      <c r="AV121" s="52">
        <f>SUM(M121,N121,T121,U121,AA121,AB121,AJ121,AK121,AI121)</f>
        <v/>
      </c>
      <c r="AW121" s="51" t="n"/>
    </row>
    <row r="122" spans="1:49" ht="15.75" customHeight="1" s="55">
      <c r="A122" s="51" t="n">
        <v>116</v>
      </c>
      <c r="B122" s="51" t="s">
        <v>267</v>
      </c>
      <c r="C122" s="51" t="s">
        <v>74</v>
      </c>
      <c r="D122" s="51" t="s">
        <v>72</v>
      </c>
      <c r="E122" s="51" t="s">
        <v>87</v>
      </c>
      <c r="F122" s="51" t="s">
        <v>32</v>
      </c>
      <c r="G122" s="51" t="n"/>
      <c r="H122" s="54" t="n">
        <v>0.51418</v>
      </c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4" t="n">
        <v>0.6333299999999999</v>
      </c>
      <c r="X122" s="54" t="n">
        <v>0.65918</v>
      </c>
      <c r="Y122" s="51" t="n"/>
      <c r="Z122" s="51" t="n"/>
      <c r="AA122" s="51" t="n"/>
      <c r="AB122" s="51" t="n"/>
      <c r="AC122" s="51" t="n"/>
      <c r="AD122" s="54" t="n">
        <v>0.11667</v>
      </c>
      <c r="AE122" s="51" t="n"/>
      <c r="AF122" s="54" t="n">
        <v>8</v>
      </c>
      <c r="AG122" s="51" t="n"/>
      <c r="AH122" s="54" t="n">
        <v>1.13333</v>
      </c>
      <c r="AI122" s="51" t="n"/>
      <c r="AJ122" s="51" t="n"/>
      <c r="AK122" s="51" t="n"/>
      <c r="AL122" s="51" t="n"/>
      <c r="AM122" s="52">
        <f>COUNT(H122:AL122)</f>
        <v/>
      </c>
      <c r="AN122" s="51" t="n"/>
      <c r="AO122" s="51" t="n"/>
      <c r="AP122" s="51" t="n"/>
      <c r="AQ122" s="51" t="n"/>
      <c r="AR122" s="51" t="n"/>
      <c r="AS122" s="51" t="n"/>
      <c r="AT122" s="52">
        <f>SUM(H122:AL122)</f>
        <v/>
      </c>
      <c r="AU122" s="51" t="n"/>
      <c r="AV122" s="52">
        <f>SUM(M122,N122,T122,U122,AA122,AB122,AJ122,AK122,AI122)</f>
        <v/>
      </c>
      <c r="AW122" s="51" t="n"/>
    </row>
    <row r="123" spans="1:49" ht="15.75" customHeight="1" s="55">
      <c r="A123" s="51" t="n">
        <v>117</v>
      </c>
      <c r="B123" s="51" t="s">
        <v>267</v>
      </c>
      <c r="C123" s="51" t="s">
        <v>74</v>
      </c>
      <c r="D123" s="51" t="s">
        <v>72</v>
      </c>
      <c r="E123" s="51" t="s">
        <v>88</v>
      </c>
      <c r="F123" s="51" t="s">
        <v>32</v>
      </c>
      <c r="G123" s="51" t="n"/>
      <c r="H123" s="54" t="n">
        <v>6.97164</v>
      </c>
      <c r="I123" s="51" t="n"/>
      <c r="J123" s="51" t="n"/>
      <c r="K123" s="51" t="n"/>
      <c r="L123" s="51" t="n"/>
      <c r="M123" s="51" t="n"/>
      <c r="N123" s="51" t="n"/>
      <c r="O123" s="54" t="n">
        <v>6.95459</v>
      </c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  <c r="AJ123" s="51" t="n"/>
      <c r="AK123" s="51" t="n"/>
      <c r="AL123" s="51" t="n"/>
      <c r="AM123" s="52">
        <f>COUNT(H123:AL123)</f>
        <v/>
      </c>
      <c r="AN123" s="51" t="n"/>
      <c r="AO123" s="51" t="n"/>
      <c r="AP123" s="51" t="n"/>
      <c r="AQ123" s="51" t="n"/>
      <c r="AR123" s="51" t="n"/>
      <c r="AS123" s="51" t="n"/>
      <c r="AT123" s="52">
        <f>SUM(H123:AL123)</f>
        <v/>
      </c>
      <c r="AU123" s="51" t="n"/>
      <c r="AV123" s="52">
        <f>SUM(M123,N123,T123,U123,AA123,AB123,AJ123,AK123,AI123)</f>
        <v/>
      </c>
      <c r="AW123" s="51" t="n"/>
    </row>
    <row r="124" spans="1:49" ht="15.75" customHeight="1" s="55">
      <c r="A124" s="51" t="n">
        <v>118</v>
      </c>
      <c r="B124" s="51" t="s">
        <v>267</v>
      </c>
      <c r="C124" s="51" t="s">
        <v>74</v>
      </c>
      <c r="D124" s="51" t="s">
        <v>72</v>
      </c>
      <c r="E124" s="51" t="s">
        <v>65</v>
      </c>
      <c r="F124" s="51" t="s">
        <v>32</v>
      </c>
      <c r="G124" s="51" t="n"/>
      <c r="H124" s="51" t="n"/>
      <c r="I124" s="51" t="n"/>
      <c r="J124" s="51" t="n"/>
      <c r="K124" s="51" t="n"/>
      <c r="L124" s="51" t="n"/>
      <c r="M124" s="51" t="n"/>
      <c r="N124" s="51" t="n"/>
      <c r="O124" s="51" t="n"/>
      <c r="P124" s="51" t="n"/>
      <c r="Q124" s="51" t="n"/>
      <c r="R124" s="51" t="n"/>
      <c r="S124" s="51" t="n"/>
      <c r="T124" s="51" t="n"/>
      <c r="U124" s="51" t="n"/>
      <c r="V124" s="51" t="n"/>
      <c r="W124" s="54" t="n">
        <v>0.31667</v>
      </c>
      <c r="X124" s="54" t="n">
        <v>0.31461</v>
      </c>
      <c r="Y124" s="51" t="n"/>
      <c r="Z124" s="51" t="n"/>
      <c r="AA124" s="51" t="n"/>
      <c r="AB124" s="51" t="n"/>
      <c r="AC124" s="51" t="n"/>
      <c r="AD124" s="51" t="n"/>
      <c r="AE124" s="51" t="n"/>
      <c r="AF124" s="51" t="n"/>
      <c r="AG124" s="51" t="n"/>
      <c r="AH124" s="51" t="n"/>
      <c r="AI124" s="51" t="n"/>
      <c r="AJ124" s="51" t="n"/>
      <c r="AK124" s="51" t="n"/>
      <c r="AL124" s="51" t="n"/>
      <c r="AM124" s="52">
        <f>COUNT(H124:AL124)</f>
        <v/>
      </c>
      <c r="AN124" s="51" t="n"/>
      <c r="AO124" s="51" t="n"/>
      <c r="AP124" s="51" t="n"/>
      <c r="AQ124" s="51" t="n"/>
      <c r="AR124" s="51" t="n"/>
      <c r="AS124" s="51" t="n"/>
      <c r="AT124" s="52">
        <f>SUM(H124:AL124)</f>
        <v/>
      </c>
      <c r="AU124" s="51" t="n"/>
      <c r="AV124" s="52">
        <f>SUM(M124,N124,T124,U124,AA124,AB124,AJ124,AK124,AI124)</f>
        <v/>
      </c>
      <c r="AW124" s="51" t="n"/>
    </row>
    <row r="125" spans="1:49">
      <c r="A125" s="51" t="n">
        <v>119</v>
      </c>
      <c r="B125" s="51" t="s">
        <v>267</v>
      </c>
      <c r="C125" s="51" t="s">
        <v>74</v>
      </c>
      <c r="D125" s="51" t="s">
        <v>72</v>
      </c>
      <c r="E125" s="51" t="s">
        <v>90</v>
      </c>
      <c r="F125" s="51" t="s">
        <v>32</v>
      </c>
      <c r="G125" s="51" t="n"/>
      <c r="H125" s="51" t="n"/>
      <c r="I125" s="51" t="n"/>
      <c r="J125" s="51" t="n"/>
      <c r="K125" s="51" t="n"/>
      <c r="L125" s="51" t="n"/>
      <c r="M125" s="51" t="n"/>
      <c r="N125" s="51" t="n"/>
      <c r="O125" s="51" t="n"/>
      <c r="P125" s="51" t="n"/>
      <c r="Q125" s="51" t="n"/>
      <c r="R125" s="51" t="n"/>
      <c r="S125" s="51" t="n"/>
      <c r="T125" s="51" t="n"/>
      <c r="U125" s="51" t="n"/>
      <c r="V125" s="51" t="n"/>
      <c r="W125" s="51" t="n"/>
      <c r="X125" s="51" t="n"/>
      <c r="Y125" s="51" t="n"/>
      <c r="Z125" s="51" t="n"/>
      <c r="AA125" s="51" t="n"/>
      <c r="AB125" s="51" t="n"/>
      <c r="AC125" s="51" t="n"/>
      <c r="AD125" s="51" t="n"/>
      <c r="AE125" s="51" t="n"/>
      <c r="AF125" s="51" t="n"/>
      <c r="AG125" s="51" t="n"/>
      <c r="AH125" s="51" t="n"/>
      <c r="AI125" s="51" t="n"/>
      <c r="AJ125" s="51" t="n"/>
      <c r="AK125" s="51" t="n"/>
      <c r="AL125" s="51" t="n"/>
      <c r="AM125" s="52">
        <f>COUNT(H125:AL125)</f>
        <v/>
      </c>
      <c r="AN125" s="51" t="n"/>
      <c r="AO125" s="51" t="n"/>
      <c r="AP125" s="51" t="n"/>
      <c r="AQ125" s="51" t="n"/>
      <c r="AR125" s="51" t="n"/>
      <c r="AS125" s="51" t="n"/>
      <c r="AT125" s="52">
        <f>SUM(H125:AL125)</f>
        <v/>
      </c>
      <c r="AU125" s="51" t="n"/>
      <c r="AV125" s="52">
        <f>SUM(M125,N125,T125,U125,AA125,AB125,AJ125,AK125,AI125)</f>
        <v/>
      </c>
      <c r="AW125" s="51" t="n"/>
    </row>
    <row r="126" spans="1:49">
      <c r="A126" s="51" t="n">
        <v>120</v>
      </c>
      <c r="B126" s="51" t="s">
        <v>267</v>
      </c>
      <c r="C126" s="51" t="s">
        <v>74</v>
      </c>
      <c r="D126" s="51" t="s">
        <v>72</v>
      </c>
      <c r="E126" s="51" t="s">
        <v>279</v>
      </c>
      <c r="F126" s="51" t="s">
        <v>32</v>
      </c>
      <c r="G126" s="51" t="n"/>
      <c r="H126" s="51" t="n"/>
      <c r="I126" s="51" t="n"/>
      <c r="J126" s="51" t="n"/>
      <c r="K126" s="51" t="n"/>
      <c r="L126" s="51" t="n"/>
      <c r="M126" s="51" t="n"/>
      <c r="N126" s="51" t="n"/>
      <c r="O126" s="51" t="n"/>
      <c r="P126" s="51" t="n"/>
      <c r="Q126" s="51" t="n"/>
      <c r="R126" s="51" t="n"/>
      <c r="S126" s="51" t="n"/>
      <c r="T126" s="51" t="n"/>
      <c r="U126" s="51" t="n"/>
      <c r="V126" s="51" t="n"/>
      <c r="W126" s="51" t="n"/>
      <c r="X126" s="51" t="n"/>
      <c r="Y126" s="51" t="n"/>
      <c r="Z126" s="51" t="n"/>
      <c r="AA126" s="51" t="n"/>
      <c r="AB126" s="51" t="n"/>
      <c r="AC126" s="51" t="n"/>
      <c r="AD126" s="51" t="n"/>
      <c r="AE126" s="51" t="n"/>
      <c r="AF126" s="51" t="n"/>
      <c r="AG126" s="51" t="n"/>
      <c r="AH126" s="51" t="n"/>
      <c r="AI126" s="51" t="n"/>
      <c r="AJ126" s="51" t="n"/>
      <c r="AK126" s="51" t="n"/>
      <c r="AL126" s="51" t="n"/>
      <c r="AM126" s="52">
        <f>COUNT(H126:AL126)</f>
        <v/>
      </c>
      <c r="AN126" s="51" t="n"/>
      <c r="AO126" s="51" t="n"/>
      <c r="AP126" s="51" t="n"/>
      <c r="AQ126" s="51" t="n"/>
      <c r="AR126" s="51" t="n"/>
      <c r="AS126" s="51" t="n"/>
      <c r="AT126" s="52">
        <f>SUM(H126:AL126)</f>
        <v/>
      </c>
      <c r="AU126" s="51" t="n"/>
      <c r="AV126" s="52">
        <f>SUM(M126,N126,T126,U126,AA126,AB126,AJ126,AK126,AI126)</f>
        <v/>
      </c>
      <c r="AW126" s="51" t="n"/>
    </row>
    <row r="127" spans="1:49" ht="15.75" customHeight="1" s="55">
      <c r="A127" s="51" t="n">
        <v>121</v>
      </c>
      <c r="B127" s="51" t="s">
        <v>267</v>
      </c>
      <c r="C127" s="51" t="s">
        <v>74</v>
      </c>
      <c r="D127" s="51" t="s">
        <v>72</v>
      </c>
      <c r="E127" s="51" t="s">
        <v>86</v>
      </c>
      <c r="F127" s="51" t="s">
        <v>32</v>
      </c>
      <c r="G127" s="51" t="s">
        <v>49</v>
      </c>
      <c r="H127" s="51" t="n"/>
      <c r="I127" s="51" t="n"/>
      <c r="J127" s="51" t="n"/>
      <c r="K127" s="51" t="n"/>
      <c r="L127" s="51" t="n"/>
      <c r="M127" s="51" t="n"/>
      <c r="N127" s="51" t="n"/>
      <c r="O127" s="51" t="n"/>
      <c r="P127" s="54" t="n">
        <v>8</v>
      </c>
      <c r="Q127" s="54" t="n">
        <v>8</v>
      </c>
      <c r="R127" s="54" t="n">
        <v>8</v>
      </c>
      <c r="S127" s="54" t="n">
        <v>8</v>
      </c>
      <c r="T127" s="51" t="n"/>
      <c r="U127" s="51" t="n"/>
      <c r="V127" s="51" t="n"/>
      <c r="W127" s="51" t="n"/>
      <c r="X127" s="51" t="n"/>
      <c r="Y127" s="51" t="n"/>
      <c r="Z127" s="51" t="n"/>
      <c r="AA127" s="51" t="n"/>
      <c r="AB127" s="51" t="n"/>
      <c r="AC127" s="51" t="n"/>
      <c r="AD127" s="51" t="n"/>
      <c r="AE127" s="51" t="n"/>
      <c r="AF127" s="51" t="n"/>
      <c r="AG127" s="51" t="n"/>
      <c r="AH127" s="51" t="n"/>
      <c r="AI127" s="51" t="n"/>
      <c r="AJ127" s="51" t="n"/>
      <c r="AK127" s="51" t="n"/>
      <c r="AL127" s="51" t="n"/>
      <c r="AM127" s="52">
        <f>SUM(H127:AL127)/8</f>
        <v/>
      </c>
      <c r="AN127" s="51" t="n"/>
      <c r="AO127" s="51" t="n"/>
      <c r="AP127" s="51" t="n"/>
      <c r="AQ127" s="51" t="n"/>
      <c r="AR127" s="51" t="n"/>
      <c r="AS127" s="52">
        <f>COUNTIF(H127:AL127,"В")+SUM(H127:AL127)/8</f>
        <v/>
      </c>
      <c r="AT127" s="52">
        <f>SUM(H127:AL127)</f>
        <v/>
      </c>
      <c r="AU127" s="51" t="n"/>
      <c r="AV127" s="51" t="n"/>
      <c r="AW127" s="51" t="n"/>
    </row>
    <row r="128" spans="1:49">
      <c r="A128" s="53" t="n">
        <v>122</v>
      </c>
      <c r="B128" s="53" t="s">
        <v>267</v>
      </c>
      <c r="C128" s="53" t="s">
        <v>74</v>
      </c>
      <c r="D128" s="53" t="s">
        <v>72</v>
      </c>
      <c r="E128" s="53" t="s">
        <v>33</v>
      </c>
      <c r="F128" s="53" t="n"/>
      <c r="G128" s="53" t="n"/>
      <c r="H128" s="53" t="n">
        <v>8</v>
      </c>
      <c r="I128" s="53" t="n">
        <v>0</v>
      </c>
      <c r="J128" s="53" t="n">
        <v>0</v>
      </c>
      <c r="K128" s="53" t="n">
        <v>0</v>
      </c>
      <c r="L128" s="53" t="n">
        <v>0</v>
      </c>
      <c r="M128" s="53" t="n">
        <v>0</v>
      </c>
      <c r="N128" s="53" t="n">
        <v>0</v>
      </c>
      <c r="O128" s="53" t="n">
        <v>8</v>
      </c>
      <c r="P128" s="53" t="n">
        <v>8</v>
      </c>
      <c r="Q128" s="53" t="n">
        <v>8</v>
      </c>
      <c r="R128" s="53" t="n">
        <v>8</v>
      </c>
      <c r="S128" s="53" t="n">
        <v>8</v>
      </c>
      <c r="T128" s="53" t="n">
        <v>0</v>
      </c>
      <c r="U128" s="53" t="n">
        <v>0</v>
      </c>
      <c r="V128" s="53" t="n">
        <v>8</v>
      </c>
      <c r="W128" s="53" t="n">
        <v>8</v>
      </c>
      <c r="X128" s="53" t="n">
        <v>8</v>
      </c>
      <c r="Y128" s="53" t="n">
        <v>8</v>
      </c>
      <c r="Z128" s="53" t="n">
        <v>8</v>
      </c>
      <c r="AA128" s="53" t="n">
        <v>0</v>
      </c>
      <c r="AB128" s="53" t="n">
        <v>0</v>
      </c>
      <c r="AC128" s="53" t="n">
        <v>8</v>
      </c>
      <c r="AD128" s="53" t="n">
        <v>8</v>
      </c>
      <c r="AE128" s="53" t="n">
        <v>8</v>
      </c>
      <c r="AF128" s="53" t="n">
        <v>8</v>
      </c>
      <c r="AG128" s="53" t="n">
        <v>8</v>
      </c>
      <c r="AH128" s="53" t="n">
        <v>8</v>
      </c>
      <c r="AI128" s="53" t="n">
        <v>0</v>
      </c>
      <c r="AJ128" s="53" t="n">
        <v>0</v>
      </c>
      <c r="AK128" s="53" t="n">
        <v>0</v>
      </c>
      <c r="AL128" s="53" t="n"/>
      <c r="AM128" s="53">
        <f>COUNT(IF(SUM(H116,H120,H125,H121,H122,H123,H124,H126,H118,H114,H117,H115)&gt;0,1,"FALSE"),IF(SUM(I114)&gt;0,1,"FALSE"),IF(SUM(J114)&gt;0,1,"FALSE"),IF(SUM(K114)&gt;0,1,"FALSE"),IF(SUM(L114)&gt;0,1,"FALSE"),IF(SUM(M114)&gt;0,1,"FALSE"),IF(SUM(N114)&gt;0,1,"FALSE"),IF(SUM(O121,O126,O116,O124,O119,O117,O114,O115,O122,O120,O118,O125,O123)&gt;0,1,"FALSE"),IF(SUM(T120,T123,T126,T116,T118,T119,T121,T124,T125,T115,T114,T122,T117)&gt;0,1,"FALSE"),IF(SUM(U118,U126,U114,U120,U121,U115,U119,U122,U125,U123,U124,U116,U117)&gt;0,1,"FALSE"),IF(SUM(V114,V120,V116,V118,V119,V115,V117,V126,V122,V123,V125,V121,V124)&gt;0,1,"FALSE"),IF(SUM(W114,W125,W121,W122,W120,W118,W123,W124,W116,W117,W126,W115)&gt;0,1,"FALSE"),IF(SUM(X118,X122,X120,X115,X126,X116,X123,X114,X124,X125,X117,X121)&gt;0,1,"FALSE"),IF(SUM(Y118,Y124,Y117,Y120,Y116,Y122,Y125,Y121,Y126,Y115,Y114,Y123)&gt;0,1,"FALSE"),IF(SUM(Z115,Z122,Z116,Z125,Z117,Z120,Z114,Z119,Z121,Z126,Z123,Z118,Z124)&gt;0,1,"FALSE"),IF(SUM(AA115,AA118,AA125,AA124,AA114,AA121,AA120,AA123,AA117,AA116,AA122,AA126)&gt;0,1,"FALSE"),IF(SUM(AB126,AB114,AB120,AB121,AB122,AB117,AB123,AB125,AB124,AB118,AB116,AB115)&gt;0,1,"FALSE"),IF(SUM(AC114,AC123,AC124,AC116,AC118,AC126,AC125,AC122,AC117,AC121,AC115,AC120)&gt;0,1,"FALSE"),IF(SUM(AD120,AD115,AD121,AD124,AD123,AD117,AD125,AD126,AD118,AD116,AD114,AD122)&gt;0,1,"FALSE"),IF(SUM(AE114,AE120,AE117,AE118,AE124,AE126,AE115,AE121,AE116,AE122,AE125,AE123)&gt;0,1,"FALSE"),IF(SUM(AF115,AF121,AF116,AF118,AF117,AF125,AF122,AF124,AF126,AF114,AF123,AF120)&gt;0,1,"FALSE"),IF(SUM(AG122,AG114,AG125,AG124,AG117,AG118,AG126,AG115,AG120,AG123,AG121,AG116)&gt;0,1,"FALSE"),IF(SUM(AJ123,AJ125,AJ116,AJ117,AJ118,AJ120,AJ115,AJ124,AJ122,AJ121,AJ114,AJ126)&gt;0,1,"FALSE"),IF(SUM(AK121,AK115,AK116,AK124,AK120,AK126,AK122,AK117,AK114,AK125,AK118,AK123)&gt;0,1,"FALSE"),IF(SUM(AI126,AI122,AI120,AI125,AI116,AI121,AI118,AI114,AI115,AI123,AI117,AI124)&gt;0,1,"FALSE"),IF(SUM(AH117,AH116,AH123,AH122,AH125,AH118,AH114,AH115,AH120,AH124,AH126,AH121)&gt;0,1,"FALSE"),IF(SUM(P127)&gt;0,1,"FALSE"),IF(SUM(Q127)&gt;0,1,"FALSE"),IF(SUM(R127)&gt;0,1,"FALSE"),IF(SUM(S127)&gt;0,1,"FALSE"))</f>
        <v/>
      </c>
      <c r="AN128" s="53" t="n"/>
      <c r="AO128" s="53">
        <f>MAX(AO114:AO127)</f>
        <v/>
      </c>
      <c r="AP128" s="53">
        <f>MAX(AP114:AP127)</f>
        <v/>
      </c>
      <c r="AQ128" s="53">
        <f>MAX(AQ114:AQ127)</f>
        <v/>
      </c>
      <c r="AR128" s="53">
        <f>MAX(AR114:AR127)</f>
        <v/>
      </c>
      <c r="AS128" s="53">
        <f>SUM(AS114:AS127)</f>
        <v/>
      </c>
      <c r="AT128" s="53">
        <f>SUM(AT114:AT127)</f>
        <v/>
      </c>
      <c r="AU128" s="53">
        <f>SUM(AU114:AU127)</f>
        <v/>
      </c>
      <c r="AV128" s="53">
        <f>SUM(AV114:AV127)</f>
        <v/>
      </c>
      <c r="AW128" s="53">
        <f>SUM(AW114:AW127)</f>
        <v/>
      </c>
    </row>
    <row r="129" spans="1:49">
      <c r="A129" s="51" t="n">
        <v>123</v>
      </c>
      <c r="B129" s="51" t="s">
        <v>293</v>
      </c>
      <c r="C129" s="51" t="s">
        <v>190</v>
      </c>
      <c r="D129" s="51" t="s">
        <v>294</v>
      </c>
      <c r="E129" s="51" t="s">
        <v>31</v>
      </c>
      <c r="F129" s="51" t="s">
        <v>32</v>
      </c>
      <c r="G129" s="51" t="n"/>
      <c r="H129" s="51" t="n">
        <v>8</v>
      </c>
      <c r="I129" s="51" t="n">
        <v>8</v>
      </c>
      <c r="J129" s="51" t="n">
        <v>8</v>
      </c>
      <c r="K129" s="51" t="n">
        <v>8</v>
      </c>
      <c r="L129" s="51" t="n">
        <v>8</v>
      </c>
      <c r="M129" s="51" t="s">
        <v>7</v>
      </c>
      <c r="N129" s="51" t="s">
        <v>7</v>
      </c>
      <c r="O129" s="51" t="n">
        <v>8</v>
      </c>
      <c r="P129" s="51" t="n">
        <v>8</v>
      </c>
      <c r="Q129" s="51" t="n">
        <v>8</v>
      </c>
      <c r="R129" s="51" t="n">
        <v>8</v>
      </c>
      <c r="S129" s="51" t="n">
        <v>8</v>
      </c>
      <c r="T129" s="51" t="s">
        <v>7</v>
      </c>
      <c r="U129" s="51" t="s">
        <v>7</v>
      </c>
      <c r="V129" s="51" t="n">
        <v>8</v>
      </c>
      <c r="W129" s="51" t="n">
        <v>8</v>
      </c>
      <c r="X129" s="51" t="n">
        <v>8</v>
      </c>
      <c r="Y129" s="51" t="n">
        <v>8</v>
      </c>
      <c r="Z129" s="51" t="n">
        <v>8</v>
      </c>
      <c r="AA129" s="51" t="s">
        <v>7</v>
      </c>
      <c r="AB129" s="51" t="s">
        <v>7</v>
      </c>
      <c r="AC129" s="51" t="n">
        <v>8</v>
      </c>
      <c r="AD129" s="51" t="n">
        <v>8</v>
      </c>
      <c r="AE129" s="51" t="n">
        <v>8</v>
      </c>
      <c r="AF129" s="51" t="n">
        <v>8</v>
      </c>
      <c r="AG129" s="51" t="n">
        <v>8</v>
      </c>
      <c r="AH129" s="51" t="n">
        <v>8</v>
      </c>
      <c r="AI129" s="51" t="s">
        <v>7</v>
      </c>
      <c r="AJ129" s="51" t="s">
        <v>7</v>
      </c>
      <c r="AK129" s="51" t="s">
        <v>7</v>
      </c>
      <c r="AL129" s="51" t="n"/>
      <c r="AM129" s="52">
        <f>COUNT(H129:AL129)</f>
        <v/>
      </c>
      <c r="AN129" s="51" t="n"/>
      <c r="AO129" s="52">
        <f>COUNTIF(H129:AL129,"О")</f>
        <v/>
      </c>
      <c r="AP129" s="52">
        <f>COUNTIF(H129:AL129,"От")</f>
        <v/>
      </c>
      <c r="AQ129" s="52">
        <f>COUNTIF(H129:AL129,"Б")</f>
        <v/>
      </c>
      <c r="AR129" s="52">
        <f>COUNTIF(H129:AL129,"Н")</f>
        <v/>
      </c>
      <c r="AS129" s="51" t="n"/>
      <c r="AT129" s="52">
        <f>SUM(H129:AL129)</f>
        <v/>
      </c>
      <c r="AU129" s="51" t="n"/>
      <c r="AV129" s="52">
        <f>SUM(M129,N129,T129,U129,AA129,AB129,AJ129,AK129,AI129)</f>
        <v/>
      </c>
      <c r="AW129" s="51" t="n"/>
    </row>
    <row r="130" spans="1:49">
      <c r="A130" s="53" t="n">
        <v>124</v>
      </c>
      <c r="B130" s="53" t="s">
        <v>293</v>
      </c>
      <c r="C130" s="53" t="s">
        <v>190</v>
      </c>
      <c r="D130" s="53" t="s">
        <v>294</v>
      </c>
      <c r="E130" s="53" t="s">
        <v>33</v>
      </c>
      <c r="F130" s="53" t="n"/>
      <c r="G130" s="53" t="n"/>
      <c r="H130" s="53" t="n">
        <v>8</v>
      </c>
      <c r="I130" s="53" t="n">
        <v>8</v>
      </c>
      <c r="J130" s="53" t="n">
        <v>8</v>
      </c>
      <c r="K130" s="53" t="n">
        <v>8</v>
      </c>
      <c r="L130" s="53" t="n">
        <v>8</v>
      </c>
      <c r="M130" s="53" t="n">
        <v>0</v>
      </c>
      <c r="N130" s="53" t="n">
        <v>0</v>
      </c>
      <c r="O130" s="53" t="n">
        <v>8</v>
      </c>
      <c r="P130" s="53" t="n">
        <v>8</v>
      </c>
      <c r="Q130" s="53" t="n">
        <v>8</v>
      </c>
      <c r="R130" s="53" t="n">
        <v>8</v>
      </c>
      <c r="S130" s="53" t="n">
        <v>8</v>
      </c>
      <c r="T130" s="53" t="n">
        <v>0</v>
      </c>
      <c r="U130" s="53" t="n">
        <v>0</v>
      </c>
      <c r="V130" s="53" t="n">
        <v>8</v>
      </c>
      <c r="W130" s="53" t="n">
        <v>8</v>
      </c>
      <c r="X130" s="53" t="n">
        <v>8</v>
      </c>
      <c r="Y130" s="53" t="n">
        <v>8</v>
      </c>
      <c r="Z130" s="53" t="n">
        <v>8</v>
      </c>
      <c r="AA130" s="53" t="n">
        <v>0</v>
      </c>
      <c r="AB130" s="53" t="n">
        <v>0</v>
      </c>
      <c r="AC130" s="53" t="n">
        <v>8</v>
      </c>
      <c r="AD130" s="53" t="n">
        <v>8</v>
      </c>
      <c r="AE130" s="53" t="n">
        <v>8</v>
      </c>
      <c r="AF130" s="53" t="n">
        <v>8</v>
      </c>
      <c r="AG130" s="53" t="n">
        <v>8</v>
      </c>
      <c r="AH130" s="53" t="n">
        <v>8</v>
      </c>
      <c r="AI130" s="53" t="n">
        <v>0</v>
      </c>
      <c r="AJ130" s="53" t="n">
        <v>0</v>
      </c>
      <c r="AK130" s="53" t="n">
        <v>0</v>
      </c>
      <c r="AL130" s="53" t="n"/>
      <c r="AM130" s="53">
        <f>COUNT(IF(SUM(H129)&gt;0,1,"FALSE"),IF(SUM(I129)&gt;0,1,"FALSE"),IF(SUM(J129)&gt;0,1,"FALSE"),IF(SUM(K129)&gt;0,1,"FALSE"),IF(SUM(L129)&gt;0,1,"FALSE"),IF(SUM(M129)&gt;0,1,"FALSE"),IF(SUM(N129)&gt;0,1,"FALSE"),IF(SUM(O129)&gt;0,1,"FALSE"),IF(SUM(P129)&gt;0,1,"FALSE"),IF(SUM(Q129)&gt;0,1,"FALSE"),IF(SUM(R129)&gt;0,1,"FALSE"),IF(SUM(S129)&gt;0,1,"FALSE"),IF(SUM(T129)&gt;0,1,"FALSE"),IF(SUM(U129)&gt;0,1,"FALSE"),IF(SUM(V129)&gt;0,1,"FALSE"),IF(SUM(W129)&gt;0,1,"FALSE"),IF(SUM(X129)&gt;0,1,"FALSE"),IF(SUM(Y129)&gt;0,1,"FALSE"),IF(SUM(Z129)&gt;0,1,"FALSE"),IF(SUM(AA129)&gt;0,1,"FALSE"),IF(SUM(AB129)&gt;0,1,"FALSE"),IF(SUM(AC129)&gt;0,1,"FALSE"),IF(SUM(AD129)&gt;0,1,"FALSE"),IF(SUM(AE129)&gt;0,1,"FALSE"),IF(SUM(AF129)&gt;0,1,"FALSE"),IF(SUM(AG129)&gt;0,1,"FALSE"),IF(SUM(AJ129)&gt;0,1,"FALSE"),IF(SUM(AK129)&gt;0,1,"FALSE"),IF(SUM(AI129)&gt;0,1,"FALSE"),IF(SUM(AH129)&gt;0,1,"FALSE"))</f>
        <v/>
      </c>
      <c r="AN130" s="53" t="n"/>
      <c r="AO130" s="53">
        <f>MAX(AO129:AO129)</f>
        <v/>
      </c>
      <c r="AP130" s="53">
        <f>MAX(AP129:AP129)</f>
        <v/>
      </c>
      <c r="AQ130" s="53">
        <f>MAX(AQ129:AQ129)</f>
        <v/>
      </c>
      <c r="AR130" s="53">
        <f>MAX(AR129:AR129)</f>
        <v/>
      </c>
      <c r="AS130" s="53">
        <f>SUM(AS129:AS129)</f>
        <v/>
      </c>
      <c r="AT130" s="53">
        <f>SUM(AT129:AT129)</f>
        <v/>
      </c>
      <c r="AU130" s="53">
        <f>SUM(AU129:AU129)</f>
        <v/>
      </c>
      <c r="AV130" s="53">
        <f>SUM(AV129:AV129)</f>
        <v/>
      </c>
      <c r="AW130" s="53">
        <f>SUM(AW129:AW129)</f>
        <v/>
      </c>
    </row>
    <row r="131" spans="1:49">
      <c r="A131" s="51" t="n">
        <v>125</v>
      </c>
      <c r="B131" s="51" t="s">
        <v>295</v>
      </c>
      <c r="C131" s="51" t="s">
        <v>183</v>
      </c>
      <c r="D131" s="51" t="s">
        <v>296</v>
      </c>
      <c r="E131" s="51" t="s">
        <v>31</v>
      </c>
      <c r="F131" s="51" t="s">
        <v>32</v>
      </c>
      <c r="G131" s="51" t="n"/>
      <c r="H131" s="51" t="n">
        <v>8</v>
      </c>
      <c r="I131" s="51" t="n">
        <v>8</v>
      </c>
      <c r="J131" s="51" t="n">
        <v>8</v>
      </c>
      <c r="K131" s="51" t="n">
        <v>8</v>
      </c>
      <c r="L131" s="51" t="n">
        <v>8</v>
      </c>
      <c r="M131" s="51" t="s">
        <v>7</v>
      </c>
      <c r="N131" s="51" t="s">
        <v>7</v>
      </c>
      <c r="O131" s="51" t="n">
        <v>8</v>
      </c>
      <c r="P131" s="51" t="n">
        <v>8</v>
      </c>
      <c r="Q131" s="51" t="n">
        <v>8</v>
      </c>
      <c r="R131" s="51" t="n">
        <v>8</v>
      </c>
      <c r="S131" s="51" t="n">
        <v>8</v>
      </c>
      <c r="T131" s="51" t="s">
        <v>7</v>
      </c>
      <c r="U131" s="51" t="s">
        <v>7</v>
      </c>
      <c r="V131" s="51" t="n">
        <v>8</v>
      </c>
      <c r="W131" s="51" t="n">
        <v>8</v>
      </c>
      <c r="X131" s="51" t="n">
        <v>8</v>
      </c>
      <c r="Y131" s="51" t="n">
        <v>8</v>
      </c>
      <c r="Z131" s="51" t="n">
        <v>8</v>
      </c>
      <c r="AA131" s="51" t="s">
        <v>7</v>
      </c>
      <c r="AB131" s="51" t="s">
        <v>7</v>
      </c>
      <c r="AC131" s="51" t="n">
        <v>8</v>
      </c>
      <c r="AD131" s="51" t="n">
        <v>8</v>
      </c>
      <c r="AE131" s="51" t="n">
        <v>8</v>
      </c>
      <c r="AF131" s="51" t="n">
        <v>8</v>
      </c>
      <c r="AG131" s="51" t="n">
        <v>8</v>
      </c>
      <c r="AH131" s="51" t="n">
        <v>8</v>
      </c>
      <c r="AI131" s="51" t="s">
        <v>7</v>
      </c>
      <c r="AJ131" s="51" t="s">
        <v>7</v>
      </c>
      <c r="AK131" s="51" t="s">
        <v>7</v>
      </c>
      <c r="AL131" s="51" t="n"/>
      <c r="AM131" s="52">
        <f>COUNT(H131:AL131)</f>
        <v/>
      </c>
      <c r="AN131" s="51" t="n"/>
      <c r="AO131" s="52">
        <f>COUNTIF(H131:AL131,"О")</f>
        <v/>
      </c>
      <c r="AP131" s="52">
        <f>COUNTIF(H131:AL131,"От")</f>
        <v/>
      </c>
      <c r="AQ131" s="52">
        <f>COUNTIF(H131:AL131,"Б")</f>
        <v/>
      </c>
      <c r="AR131" s="52">
        <f>COUNTIF(H131:AL131,"Н")</f>
        <v/>
      </c>
      <c r="AS131" s="51" t="n"/>
      <c r="AT131" s="52">
        <f>SUM(H131:AL131)</f>
        <v/>
      </c>
      <c r="AU131" s="51" t="n"/>
      <c r="AV131" s="52">
        <f>SUM(M131,N131,T131,U131,AA131,AB131,AJ131,AK131,AI131)</f>
        <v/>
      </c>
      <c r="AW131" s="51" t="n"/>
    </row>
    <row r="132" spans="1:49">
      <c r="A132" s="53" t="n">
        <v>126</v>
      </c>
      <c r="B132" s="53" t="s">
        <v>295</v>
      </c>
      <c r="C132" s="53" t="s">
        <v>183</v>
      </c>
      <c r="D132" s="53" t="s">
        <v>296</v>
      </c>
      <c r="E132" s="53" t="s">
        <v>33</v>
      </c>
      <c r="F132" s="53" t="n"/>
      <c r="G132" s="53" t="n"/>
      <c r="H132" s="53" t="n">
        <v>8</v>
      </c>
      <c r="I132" s="53" t="n">
        <v>8</v>
      </c>
      <c r="J132" s="53" t="n">
        <v>8</v>
      </c>
      <c r="K132" s="53" t="n">
        <v>8</v>
      </c>
      <c r="L132" s="53" t="n">
        <v>8</v>
      </c>
      <c r="M132" s="53" t="n">
        <v>0</v>
      </c>
      <c r="N132" s="53" t="n">
        <v>0</v>
      </c>
      <c r="O132" s="53" t="n">
        <v>8</v>
      </c>
      <c r="P132" s="53" t="n">
        <v>8</v>
      </c>
      <c r="Q132" s="53" t="n">
        <v>8</v>
      </c>
      <c r="R132" s="53" t="n">
        <v>8</v>
      </c>
      <c r="S132" s="53" t="n">
        <v>8</v>
      </c>
      <c r="T132" s="53" t="n">
        <v>0</v>
      </c>
      <c r="U132" s="53" t="n">
        <v>0</v>
      </c>
      <c r="V132" s="53" t="n">
        <v>8</v>
      </c>
      <c r="W132" s="53" t="n">
        <v>8</v>
      </c>
      <c r="X132" s="53" t="n">
        <v>8</v>
      </c>
      <c r="Y132" s="53" t="n">
        <v>8</v>
      </c>
      <c r="Z132" s="53" t="n">
        <v>8</v>
      </c>
      <c r="AA132" s="53" t="n">
        <v>0</v>
      </c>
      <c r="AB132" s="53" t="n">
        <v>0</v>
      </c>
      <c r="AC132" s="53" t="n">
        <v>8</v>
      </c>
      <c r="AD132" s="53" t="n">
        <v>8</v>
      </c>
      <c r="AE132" s="53" t="n">
        <v>8</v>
      </c>
      <c r="AF132" s="53" t="n">
        <v>8</v>
      </c>
      <c r="AG132" s="53" t="n">
        <v>8</v>
      </c>
      <c r="AH132" s="53" t="n">
        <v>8</v>
      </c>
      <c r="AI132" s="53" t="n">
        <v>0</v>
      </c>
      <c r="AJ132" s="53" t="n">
        <v>0</v>
      </c>
      <c r="AK132" s="53" t="n">
        <v>0</v>
      </c>
      <c r="AL132" s="53" t="n"/>
      <c r="AM132" s="53">
        <f>COUNT(IF(SUM(H131)&gt;0,1,"FALSE"),IF(SUM(I131)&gt;0,1,"FALSE"),IF(SUM(J131)&gt;0,1,"FALSE"),IF(SUM(K131)&gt;0,1,"FALSE"),IF(SUM(L131)&gt;0,1,"FALSE"),IF(SUM(M131)&gt;0,1,"FALSE"),IF(SUM(N131)&gt;0,1,"FALSE"),IF(SUM(O131)&gt;0,1,"FALSE"),IF(SUM(P131)&gt;0,1,"FALSE"),IF(SUM(Q131)&gt;0,1,"FALSE"),IF(SUM(R131)&gt;0,1,"FALSE"),IF(SUM(S131)&gt;0,1,"FALSE"),IF(SUM(T131)&gt;0,1,"FALSE"),IF(SUM(U131)&gt;0,1,"FALSE"),IF(SUM(V131)&gt;0,1,"FALSE"),IF(SUM(W131)&gt;0,1,"FALSE"),IF(SUM(X131)&gt;0,1,"FALSE"),IF(SUM(Y131)&gt;0,1,"FALSE"),IF(SUM(Z131)&gt;0,1,"FALSE"),IF(SUM(AA131)&gt;0,1,"FALSE"),IF(SUM(AB131)&gt;0,1,"FALSE"),IF(SUM(AC131)&gt;0,1,"FALSE"),IF(SUM(AD131)&gt;0,1,"FALSE"),IF(SUM(AE131)&gt;0,1,"FALSE"),IF(SUM(AF131)&gt;0,1,"FALSE"),IF(SUM(AG131)&gt;0,1,"FALSE"),IF(SUM(AJ131)&gt;0,1,"FALSE"),IF(SUM(AK131)&gt;0,1,"FALSE"),IF(SUM(AI131)&gt;0,1,"FALSE"),IF(SUM(AH131)&gt;0,1,"FALSE"))</f>
        <v/>
      </c>
      <c r="AN132" s="53" t="n"/>
      <c r="AO132" s="53">
        <f>MAX(AO131:AO131)</f>
        <v/>
      </c>
      <c r="AP132" s="53">
        <f>MAX(AP131:AP131)</f>
        <v/>
      </c>
      <c r="AQ132" s="53">
        <f>MAX(AQ131:AQ131)</f>
        <v/>
      </c>
      <c r="AR132" s="53">
        <f>MAX(AR131:AR131)</f>
        <v/>
      </c>
      <c r="AS132" s="53">
        <f>SUM(AS131:AS131)</f>
        <v/>
      </c>
      <c r="AT132" s="53">
        <f>SUM(AT131:AT131)</f>
        <v/>
      </c>
      <c r="AU132" s="53">
        <f>SUM(AU131:AU131)</f>
        <v/>
      </c>
      <c r="AV132" s="53">
        <f>SUM(AV131:AV131)</f>
        <v/>
      </c>
      <c r="AW132" s="53">
        <f>SUM(AW131:AW131)</f>
        <v/>
      </c>
    </row>
    <row r="133" spans="1:49">
      <c r="A133" s="51" t="n">
        <v>127</v>
      </c>
      <c r="B133" s="51" t="s">
        <v>297</v>
      </c>
      <c r="C133" s="51" t="s">
        <v>183</v>
      </c>
      <c r="D133" s="51" t="s">
        <v>184</v>
      </c>
      <c r="E133" s="51" t="s">
        <v>31</v>
      </c>
      <c r="F133" s="51" t="s">
        <v>32</v>
      </c>
      <c r="G133" s="51" t="n"/>
      <c r="H133" s="51" t="s">
        <v>3</v>
      </c>
      <c r="I133" s="51" t="s">
        <v>3</v>
      </c>
      <c r="J133" s="51" t="s">
        <v>3</v>
      </c>
      <c r="K133" s="51" t="s">
        <v>3</v>
      </c>
      <c r="L133" s="51" t="s">
        <v>3</v>
      </c>
      <c r="M133" s="51" t="s">
        <v>3</v>
      </c>
      <c r="N133" s="51" t="s">
        <v>3</v>
      </c>
      <c r="O133" s="51" t="s">
        <v>3</v>
      </c>
      <c r="P133" s="51" t="s">
        <v>3</v>
      </c>
      <c r="Q133" s="51" t="s">
        <v>3</v>
      </c>
      <c r="R133" s="51" t="s">
        <v>3</v>
      </c>
      <c r="S133" s="51" t="s">
        <v>3</v>
      </c>
      <c r="T133" s="51" t="s">
        <v>3</v>
      </c>
      <c r="U133" s="51" t="s">
        <v>3</v>
      </c>
      <c r="V133" s="51" t="s">
        <v>3</v>
      </c>
      <c r="W133" s="51" t="s">
        <v>3</v>
      </c>
      <c r="X133" s="51" t="s">
        <v>3</v>
      </c>
      <c r="Y133" s="51" t="s">
        <v>3</v>
      </c>
      <c r="Z133" s="51" t="s">
        <v>3</v>
      </c>
      <c r="AA133" s="51" t="s">
        <v>3</v>
      </c>
      <c r="AB133" s="51" t="s">
        <v>3</v>
      </c>
      <c r="AC133" s="51" t="s">
        <v>3</v>
      </c>
      <c r="AD133" s="51" t="s">
        <v>3</v>
      </c>
      <c r="AE133" s="51" t="s">
        <v>3</v>
      </c>
      <c r="AF133" s="51" t="s">
        <v>3</v>
      </c>
      <c r="AG133" s="51" t="s">
        <v>3</v>
      </c>
      <c r="AH133" s="51" t="s">
        <v>3</v>
      </c>
      <c r="AI133" s="51" t="s">
        <v>3</v>
      </c>
      <c r="AJ133" s="51" t="s">
        <v>3</v>
      </c>
      <c r="AK133" s="51" t="s">
        <v>3</v>
      </c>
      <c r="AL133" s="51" t="n"/>
      <c r="AM133" s="52">
        <f>COUNT(H133:AL133)</f>
        <v/>
      </c>
      <c r="AN133" s="51" t="n"/>
      <c r="AO133" s="52">
        <f>COUNTIF(H133:AL133,"О")</f>
        <v/>
      </c>
      <c r="AP133" s="52">
        <f>COUNTIF(H133:AL133,"От")</f>
        <v/>
      </c>
      <c r="AQ133" s="52">
        <f>COUNTIF(H133:AL133,"Б")</f>
        <v/>
      </c>
      <c r="AR133" s="52">
        <f>COUNTIF(H133:AL133,"Н")</f>
        <v/>
      </c>
      <c r="AS133" s="51" t="n"/>
      <c r="AT133" s="52">
        <f>SUM(H133:AL133)</f>
        <v/>
      </c>
      <c r="AU133" s="51" t="n"/>
      <c r="AV133" s="52">
        <f>SUM(M133,N133,T133,U133,AA133,AB133,AJ133,AK133,AI133)</f>
        <v/>
      </c>
      <c r="AW133" s="51" t="n"/>
    </row>
    <row r="134" spans="1:49">
      <c r="A134" s="53" t="n">
        <v>128</v>
      </c>
      <c r="B134" s="53" t="s">
        <v>297</v>
      </c>
      <c r="C134" s="53" t="s">
        <v>183</v>
      </c>
      <c r="D134" s="53" t="s">
        <v>184</v>
      </c>
      <c r="E134" s="53" t="s">
        <v>33</v>
      </c>
      <c r="F134" s="53" t="n"/>
      <c r="G134" s="53" t="n"/>
      <c r="H134" s="53" t="n">
        <v>0</v>
      </c>
      <c r="I134" s="53" t="n">
        <v>0</v>
      </c>
      <c r="J134" s="53" t="n">
        <v>0</v>
      </c>
      <c r="K134" s="53" t="n">
        <v>0</v>
      </c>
      <c r="L134" s="53" t="n">
        <v>0</v>
      </c>
      <c r="M134" s="53" t="n">
        <v>0</v>
      </c>
      <c r="N134" s="53" t="n">
        <v>0</v>
      </c>
      <c r="O134" s="53" t="n">
        <v>0</v>
      </c>
      <c r="P134" s="53" t="n">
        <v>0</v>
      </c>
      <c r="Q134" s="53" t="n">
        <v>0</v>
      </c>
      <c r="R134" s="53" t="n">
        <v>0</v>
      </c>
      <c r="S134" s="53" t="n">
        <v>0</v>
      </c>
      <c r="T134" s="53" t="n">
        <v>0</v>
      </c>
      <c r="U134" s="53" t="n">
        <v>0</v>
      </c>
      <c r="V134" s="53" t="n">
        <v>0</v>
      </c>
      <c r="W134" s="53" t="n">
        <v>0</v>
      </c>
      <c r="X134" s="53" t="n">
        <v>0</v>
      </c>
      <c r="Y134" s="53" t="n">
        <v>0</v>
      </c>
      <c r="Z134" s="53" t="n">
        <v>0</v>
      </c>
      <c r="AA134" s="53" t="n">
        <v>0</v>
      </c>
      <c r="AB134" s="53" t="n">
        <v>0</v>
      </c>
      <c r="AC134" s="53" t="n">
        <v>0</v>
      </c>
      <c r="AD134" s="53" t="n">
        <v>0</v>
      </c>
      <c r="AE134" s="53" t="n">
        <v>0</v>
      </c>
      <c r="AF134" s="53" t="n">
        <v>0</v>
      </c>
      <c r="AG134" s="53" t="n">
        <v>0</v>
      </c>
      <c r="AH134" s="53" t="n">
        <v>0</v>
      </c>
      <c r="AI134" s="53" t="n">
        <v>0</v>
      </c>
      <c r="AJ134" s="53" t="n">
        <v>0</v>
      </c>
      <c r="AK134" s="53" t="n">
        <v>0</v>
      </c>
      <c r="AL134" s="53" t="n"/>
      <c r="AM134" s="53">
        <f>COUNT(IF(SUM(H133)&gt;0,1,"FALSE"),IF(SUM(I133)&gt;0,1,"FALSE"),IF(SUM(J133)&gt;0,1,"FALSE"),IF(SUM(K133)&gt;0,1,"FALSE"),IF(SUM(L133)&gt;0,1,"FALSE"),IF(SUM(M133)&gt;0,1,"FALSE"),IF(SUM(N133)&gt;0,1,"FALSE"),IF(SUM(O133)&gt;0,1,"FALSE"),IF(SUM(P133)&gt;0,1,"FALSE"),IF(SUM(Q133)&gt;0,1,"FALSE"),IF(SUM(R133)&gt;0,1,"FALSE"),IF(SUM(S133)&gt;0,1,"FALSE"),IF(SUM(T133)&gt;0,1,"FALSE"),IF(SUM(U133)&gt;0,1,"FALSE"),IF(SUM(V133)&gt;0,1,"FALSE"),IF(SUM(W133)&gt;0,1,"FALSE"),IF(SUM(X133)&gt;0,1,"FALSE"),IF(SUM(Y133)&gt;0,1,"FALSE"),IF(SUM(Z133)&gt;0,1,"FALSE"),IF(SUM(AA133)&gt;0,1,"FALSE"),IF(SUM(AB133)&gt;0,1,"FALSE"),IF(SUM(AC133)&gt;0,1,"FALSE"),IF(SUM(AD133)&gt;0,1,"FALSE"),IF(SUM(AE133)&gt;0,1,"FALSE"),IF(SUM(AF133)&gt;0,1,"FALSE"),IF(SUM(AG133)&gt;0,1,"FALSE"),IF(SUM(AJ133)&gt;0,1,"FALSE"),IF(SUM(AK133)&gt;0,1,"FALSE"),IF(SUM(AI133)&gt;0,1,"FALSE"),IF(SUM(AH133)&gt;0,1,"FALSE"))</f>
        <v/>
      </c>
      <c r="AN134" s="53" t="n"/>
      <c r="AO134" s="53">
        <f>MAX(AO133:AO133)</f>
        <v/>
      </c>
      <c r="AP134" s="53">
        <f>MAX(AP133:AP133)</f>
        <v/>
      </c>
      <c r="AQ134" s="53">
        <f>MAX(AQ133:AQ133)</f>
        <v/>
      </c>
      <c r="AR134" s="53">
        <f>MAX(AR133:AR133)</f>
        <v/>
      </c>
      <c r="AS134" s="53">
        <f>SUM(AS133:AS133)</f>
        <v/>
      </c>
      <c r="AT134" s="53">
        <f>SUM(AT133:AT133)</f>
        <v/>
      </c>
      <c r="AU134" s="53">
        <f>SUM(AU133:AU133)</f>
        <v/>
      </c>
      <c r="AV134" s="53">
        <f>SUM(AV133:AV133)</f>
        <v/>
      </c>
      <c r="AW134" s="53">
        <f>SUM(AW133:AW133)</f>
        <v/>
      </c>
    </row>
    <row r="135" spans="1:49">
      <c r="A135" s="51" t="n">
        <v>129</v>
      </c>
      <c r="B135" s="51" t="s">
        <v>131</v>
      </c>
      <c r="C135" s="51" t="s">
        <v>124</v>
      </c>
      <c r="D135" s="51" t="s">
        <v>132</v>
      </c>
      <c r="E135" s="51" t="s">
        <v>43</v>
      </c>
      <c r="F135" s="51" t="s">
        <v>32</v>
      </c>
      <c r="G135" s="51" t="n"/>
      <c r="H135" s="51" t="n">
        <v>8</v>
      </c>
      <c r="I135" s="51" t="n">
        <v>8</v>
      </c>
      <c r="J135" s="51" t="n">
        <v>8</v>
      </c>
      <c r="K135" s="51" t="n">
        <v>8</v>
      </c>
      <c r="L135" s="51" t="n">
        <v>8</v>
      </c>
      <c r="M135" s="51" t="s">
        <v>7</v>
      </c>
      <c r="N135" s="51" t="s">
        <v>7</v>
      </c>
      <c r="O135" s="51" t="n">
        <v>8</v>
      </c>
      <c r="P135" s="51" t="n">
        <v>8</v>
      </c>
      <c r="Q135" s="51" t="n">
        <v>8</v>
      </c>
      <c r="R135" s="51" t="n">
        <v>8</v>
      </c>
      <c r="S135" s="51" t="n">
        <v>8</v>
      </c>
      <c r="T135" s="51" t="s">
        <v>7</v>
      </c>
      <c r="U135" s="51" t="s">
        <v>7</v>
      </c>
      <c r="V135" s="51" t="n">
        <v>8</v>
      </c>
      <c r="W135" s="51" t="n">
        <v>8</v>
      </c>
      <c r="X135" s="51" t="n">
        <v>8</v>
      </c>
      <c r="Y135" s="51" t="n">
        <v>8</v>
      </c>
      <c r="Z135" s="51" t="n">
        <v>8</v>
      </c>
      <c r="AA135" s="51" t="s">
        <v>7</v>
      </c>
      <c r="AB135" s="51" t="s">
        <v>7</v>
      </c>
      <c r="AC135" s="51" t="n">
        <v>8</v>
      </c>
      <c r="AD135" s="51" t="n">
        <v>8</v>
      </c>
      <c r="AE135" s="51" t="n">
        <v>8</v>
      </c>
      <c r="AF135" s="51" t="n">
        <v>8</v>
      </c>
      <c r="AG135" s="51" t="n">
        <v>8</v>
      </c>
      <c r="AH135" s="51" t="n">
        <v>8</v>
      </c>
      <c r="AI135" s="51" t="s">
        <v>7</v>
      </c>
      <c r="AJ135" s="51" t="s">
        <v>7</v>
      </c>
      <c r="AK135" s="51" t="s">
        <v>7</v>
      </c>
      <c r="AL135" s="51" t="n"/>
      <c r="AM135" s="52">
        <f>COUNT(H135:AL135)</f>
        <v/>
      </c>
      <c r="AN135" s="51" t="n"/>
      <c r="AO135" s="52">
        <f>COUNTIF(H135:AL135,"О")</f>
        <v/>
      </c>
      <c r="AP135" s="52">
        <f>COUNTIF(H135:AL135,"От")</f>
        <v/>
      </c>
      <c r="AQ135" s="52">
        <f>COUNTIF(H135:AL135,"Б")</f>
        <v/>
      </c>
      <c r="AR135" s="52">
        <f>COUNTIF(H135:AL135,"Н")</f>
        <v/>
      </c>
      <c r="AS135" s="51" t="n"/>
      <c r="AT135" s="52">
        <f>SUM(H135:AL135)</f>
        <v/>
      </c>
      <c r="AU135" s="51" t="n"/>
      <c r="AV135" s="52">
        <f>SUM(M135,N135,T135,U135,AA135,AB135,AJ135,AK135,AI135)</f>
        <v/>
      </c>
      <c r="AW135" s="51" t="n"/>
    </row>
    <row r="136" spans="1:49">
      <c r="A136" s="51" t="n">
        <v>130</v>
      </c>
      <c r="B136" s="51" t="s">
        <v>131</v>
      </c>
      <c r="C136" s="51" t="s">
        <v>124</v>
      </c>
      <c r="D136" s="51" t="s">
        <v>132</v>
      </c>
      <c r="E136" s="51" t="s">
        <v>134</v>
      </c>
      <c r="F136" s="51" t="s">
        <v>32</v>
      </c>
      <c r="G136" s="51" t="n"/>
      <c r="H136" s="51" t="n"/>
      <c r="I136" s="51" t="n"/>
      <c r="J136" s="51" t="n"/>
      <c r="K136" s="51" t="n"/>
      <c r="L136" s="51" t="n"/>
      <c r="M136" s="51" t="n"/>
      <c r="N136" s="51" t="n"/>
      <c r="O136" s="51" t="n"/>
      <c r="P136" s="51" t="n"/>
      <c r="Q136" s="51" t="n"/>
      <c r="R136" s="51" t="n"/>
      <c r="S136" s="51" t="n"/>
      <c r="T136" s="51" t="n"/>
      <c r="U136" s="51" t="n"/>
      <c r="V136" s="51" t="n"/>
      <c r="W136" s="51" t="n"/>
      <c r="X136" s="51" t="n"/>
      <c r="Y136" s="51" t="n"/>
      <c r="Z136" s="51" t="n"/>
      <c r="AA136" s="51" t="n"/>
      <c r="AB136" s="51" t="n"/>
      <c r="AC136" s="51" t="n"/>
      <c r="AD136" s="51" t="n"/>
      <c r="AE136" s="51" t="n"/>
      <c r="AF136" s="51" t="n"/>
      <c r="AG136" s="51" t="n"/>
      <c r="AH136" s="51" t="n"/>
      <c r="AI136" s="51" t="n"/>
      <c r="AJ136" s="51" t="n"/>
      <c r="AK136" s="51" t="n"/>
      <c r="AL136" s="51" t="n"/>
      <c r="AM136" s="52">
        <f>COUNT(H136:AL136)</f>
        <v/>
      </c>
      <c r="AN136" s="51" t="n"/>
      <c r="AO136" s="51" t="n"/>
      <c r="AP136" s="51" t="n"/>
      <c r="AQ136" s="51" t="n"/>
      <c r="AR136" s="51" t="n"/>
      <c r="AS136" s="51" t="n"/>
      <c r="AT136" s="52">
        <f>SUM(H136:AL136)</f>
        <v/>
      </c>
      <c r="AU136" s="51" t="n"/>
      <c r="AV136" s="52">
        <f>SUM(M136,N136,T136,U136,AA136,AB136,AJ136,AK136,AI136)</f>
        <v/>
      </c>
      <c r="AW136" s="51" t="n"/>
    </row>
    <row r="137" spans="1:49">
      <c r="A137" s="51" t="n">
        <v>131</v>
      </c>
      <c r="B137" s="51" t="s">
        <v>131</v>
      </c>
      <c r="C137" s="51" t="s">
        <v>124</v>
      </c>
      <c r="D137" s="51" t="s">
        <v>132</v>
      </c>
      <c r="E137" s="51" t="s">
        <v>135</v>
      </c>
      <c r="F137" s="51" t="s">
        <v>32</v>
      </c>
      <c r="G137" s="51" t="n"/>
      <c r="H137" s="51" t="n"/>
      <c r="I137" s="51" t="n"/>
      <c r="J137" s="51" t="n"/>
      <c r="K137" s="51" t="n"/>
      <c r="L137" s="51" t="n"/>
      <c r="M137" s="51" t="n"/>
      <c r="N137" s="51" t="n"/>
      <c r="O137" s="51" t="n"/>
      <c r="P137" s="51" t="n"/>
      <c r="Q137" s="51" t="n"/>
      <c r="R137" s="51" t="n"/>
      <c r="S137" s="51" t="n"/>
      <c r="T137" s="51" t="n"/>
      <c r="U137" s="51" t="n"/>
      <c r="V137" s="51" t="n"/>
      <c r="W137" s="51" t="n"/>
      <c r="X137" s="51" t="n"/>
      <c r="Y137" s="51" t="n"/>
      <c r="Z137" s="51" t="n"/>
      <c r="AA137" s="51" t="n"/>
      <c r="AB137" s="51" t="n"/>
      <c r="AC137" s="51" t="n"/>
      <c r="AD137" s="51" t="n"/>
      <c r="AE137" s="51" t="n"/>
      <c r="AF137" s="51" t="n"/>
      <c r="AG137" s="51" t="n"/>
      <c r="AH137" s="51" t="n"/>
      <c r="AI137" s="51" t="n"/>
      <c r="AJ137" s="51" t="n"/>
      <c r="AK137" s="51" t="n"/>
      <c r="AL137" s="51" t="n"/>
      <c r="AM137" s="52">
        <f>COUNT(H137:AL137)</f>
        <v/>
      </c>
      <c r="AN137" s="51" t="n"/>
      <c r="AO137" s="51" t="n"/>
      <c r="AP137" s="51" t="n"/>
      <c r="AQ137" s="51" t="n"/>
      <c r="AR137" s="51" t="n"/>
      <c r="AS137" s="51" t="n"/>
      <c r="AT137" s="52">
        <f>SUM(H137:AL137)</f>
        <v/>
      </c>
      <c r="AU137" s="51" t="n"/>
      <c r="AV137" s="52">
        <f>SUM(M137,N137,T137,U137,AA137,AB137,AJ137,AK137,AI137)</f>
        <v/>
      </c>
      <c r="AW137" s="51" t="n"/>
    </row>
    <row r="138" spans="1:49">
      <c r="A138" s="51" t="n">
        <v>132</v>
      </c>
      <c r="B138" s="51" t="s">
        <v>131</v>
      </c>
      <c r="C138" s="51" t="s">
        <v>124</v>
      </c>
      <c r="D138" s="51" t="s">
        <v>132</v>
      </c>
      <c r="E138" s="51" t="s">
        <v>280</v>
      </c>
      <c r="F138" s="51" t="s">
        <v>32</v>
      </c>
      <c r="G138" s="51" t="n"/>
      <c r="H138" s="51" t="n"/>
      <c r="I138" s="51" t="n"/>
      <c r="J138" s="51" t="n"/>
      <c r="K138" s="51" t="n"/>
      <c r="L138" s="51" t="n"/>
      <c r="M138" s="51" t="n"/>
      <c r="N138" s="51" t="n"/>
      <c r="O138" s="51" t="n"/>
      <c r="P138" s="51" t="n"/>
      <c r="Q138" s="51" t="n"/>
      <c r="R138" s="51" t="n"/>
      <c r="S138" s="51" t="n"/>
      <c r="T138" s="51" t="n"/>
      <c r="U138" s="51" t="n"/>
      <c r="V138" s="51" t="n"/>
      <c r="W138" s="51" t="n"/>
      <c r="X138" s="51" t="n"/>
      <c r="Y138" s="51" t="n"/>
      <c r="Z138" s="51" t="n"/>
      <c r="AA138" s="51" t="n"/>
      <c r="AB138" s="51" t="n"/>
      <c r="AC138" s="51" t="n"/>
      <c r="AD138" s="51" t="n"/>
      <c r="AE138" s="51" t="n"/>
      <c r="AF138" s="51" t="n"/>
      <c r="AG138" s="51" t="n"/>
      <c r="AH138" s="51" t="n"/>
      <c r="AI138" s="51" t="n"/>
      <c r="AJ138" s="51" t="n"/>
      <c r="AK138" s="51" t="n"/>
      <c r="AL138" s="51" t="n"/>
      <c r="AM138" s="52">
        <f>COUNT(H138:AL138)</f>
        <v/>
      </c>
      <c r="AN138" s="51" t="n"/>
      <c r="AO138" s="51" t="n"/>
      <c r="AP138" s="51" t="n"/>
      <c r="AQ138" s="51" t="n"/>
      <c r="AR138" s="51" t="n"/>
      <c r="AS138" s="51" t="n"/>
      <c r="AT138" s="52">
        <f>SUM(H138:AL138)</f>
        <v/>
      </c>
      <c r="AU138" s="51" t="n"/>
      <c r="AV138" s="52">
        <f>SUM(M138,N138,T138,U138,AA138,AB138,AJ138,AK138,AI138)</f>
        <v/>
      </c>
      <c r="AW138" s="51" t="n"/>
    </row>
    <row r="139" spans="1:49">
      <c r="A139" s="51" t="n">
        <v>133</v>
      </c>
      <c r="B139" s="51" t="s">
        <v>131</v>
      </c>
      <c r="C139" s="51" t="s">
        <v>124</v>
      </c>
      <c r="D139" s="51" t="s">
        <v>132</v>
      </c>
      <c r="E139" s="51" t="s">
        <v>299</v>
      </c>
      <c r="F139" s="51" t="s">
        <v>32</v>
      </c>
      <c r="G139" s="51" t="n"/>
      <c r="H139" s="51" t="n"/>
      <c r="I139" s="51" t="n"/>
      <c r="J139" s="51" t="n"/>
      <c r="K139" s="51" t="n"/>
      <c r="L139" s="51" t="n"/>
      <c r="M139" s="51" t="n"/>
      <c r="N139" s="51" t="n"/>
      <c r="O139" s="51" t="n"/>
      <c r="P139" s="51" t="n"/>
      <c r="Q139" s="51" t="n"/>
      <c r="R139" s="51" t="n"/>
      <c r="S139" s="51" t="n"/>
      <c r="T139" s="51" t="n"/>
      <c r="U139" s="51" t="n"/>
      <c r="V139" s="51" t="n"/>
      <c r="W139" s="51" t="n"/>
      <c r="X139" s="51" t="n"/>
      <c r="Y139" s="51" t="n"/>
      <c r="Z139" s="51" t="n"/>
      <c r="AA139" s="51" t="n"/>
      <c r="AB139" s="51" t="n"/>
      <c r="AC139" s="51" t="n"/>
      <c r="AD139" s="51" t="n"/>
      <c r="AE139" s="51" t="n"/>
      <c r="AF139" s="51" t="n"/>
      <c r="AG139" s="51" t="n"/>
      <c r="AH139" s="51" t="n"/>
      <c r="AI139" s="51" t="n"/>
      <c r="AJ139" s="51" t="n"/>
      <c r="AK139" s="51" t="n"/>
      <c r="AL139" s="51" t="n"/>
      <c r="AM139" s="52">
        <f>COUNT(H139:AL139)</f>
        <v/>
      </c>
      <c r="AN139" s="51" t="n"/>
      <c r="AO139" s="51" t="n"/>
      <c r="AP139" s="51" t="n"/>
      <c r="AQ139" s="51" t="n"/>
      <c r="AR139" s="51" t="n"/>
      <c r="AS139" s="51" t="n"/>
      <c r="AT139" s="52">
        <f>SUM(H139:AL139)</f>
        <v/>
      </c>
      <c r="AU139" s="51" t="n"/>
      <c r="AV139" s="52">
        <f>SUM(M139,N139,T139,U139,AA139,AB139,AJ139,AK139,AI139)</f>
        <v/>
      </c>
      <c r="AW139" s="51" t="n"/>
    </row>
    <row r="140" spans="1:49">
      <c r="A140" s="53" t="n">
        <v>134</v>
      </c>
      <c r="B140" s="53" t="s">
        <v>131</v>
      </c>
      <c r="C140" s="53" t="s">
        <v>124</v>
      </c>
      <c r="D140" s="53" t="s">
        <v>132</v>
      </c>
      <c r="E140" s="53" t="s">
        <v>33</v>
      </c>
      <c r="F140" s="53" t="n"/>
      <c r="G140" s="53" t="n"/>
      <c r="H140" s="53" t="n">
        <v>8</v>
      </c>
      <c r="I140" s="53" t="n">
        <v>8</v>
      </c>
      <c r="J140" s="53" t="n">
        <v>8</v>
      </c>
      <c r="K140" s="53" t="n">
        <v>8</v>
      </c>
      <c r="L140" s="53" t="n">
        <v>8</v>
      </c>
      <c r="M140" s="53" t="n">
        <v>0</v>
      </c>
      <c r="N140" s="53" t="n">
        <v>0</v>
      </c>
      <c r="O140" s="53" t="n">
        <v>8</v>
      </c>
      <c r="P140" s="53" t="n">
        <v>8</v>
      </c>
      <c r="Q140" s="53" t="n">
        <v>8</v>
      </c>
      <c r="R140" s="53" t="n">
        <v>8</v>
      </c>
      <c r="S140" s="53" t="n">
        <v>8</v>
      </c>
      <c r="T140" s="53" t="n">
        <v>0</v>
      </c>
      <c r="U140" s="53" t="n">
        <v>0</v>
      </c>
      <c r="V140" s="53" t="n">
        <v>8</v>
      </c>
      <c r="W140" s="53" t="n">
        <v>8</v>
      </c>
      <c r="X140" s="53" t="n">
        <v>8</v>
      </c>
      <c r="Y140" s="53" t="n">
        <v>8</v>
      </c>
      <c r="Z140" s="53" t="n">
        <v>8</v>
      </c>
      <c r="AA140" s="53" t="n">
        <v>0</v>
      </c>
      <c r="AB140" s="53" t="n">
        <v>0</v>
      </c>
      <c r="AC140" s="53" t="n">
        <v>8</v>
      </c>
      <c r="AD140" s="53" t="n">
        <v>8</v>
      </c>
      <c r="AE140" s="53" t="n">
        <v>8</v>
      </c>
      <c r="AF140" s="53" t="n">
        <v>8</v>
      </c>
      <c r="AG140" s="53" t="n">
        <v>8</v>
      </c>
      <c r="AH140" s="53" t="n">
        <v>8</v>
      </c>
      <c r="AI140" s="53" t="n">
        <v>0</v>
      </c>
      <c r="AJ140" s="53" t="n">
        <v>0</v>
      </c>
      <c r="AK140" s="53" t="n">
        <v>0</v>
      </c>
      <c r="AL140" s="53" t="n"/>
      <c r="AM140" s="53">
        <f>COUNT(IF(SUM(H135,H137,H138,H136)&gt;0,1,"FALSE"),IF(SUM(I138,I139,I136,I137,I135)&gt;0,1,"FALSE"),IF(SUM(J135,J138,J137,J139,J136)&gt;0,1,"FALSE"),IF(SUM(K137,K139,K136,K135,K138)&gt;0,1,"FALSE"),IF(SUM(L138,L139,L137,L136,L135)&gt;0,1,"FALSE"),IF(SUM(M136,M139,M138,M135,M137)&gt;0,1,"FALSE"),IF(SUM(N139,N135,N136,N137,N138)&gt;0,1,"FALSE"),IF(SUM(O139,O135,O136,O137,O138)&gt;0,1,"FALSE"),IF(SUM(P135,P137,P138,P139,P136)&gt;0,1,"FALSE"),IF(SUM(Q137,Q136,Q138,Q135,Q139)&gt;0,1,"FALSE"),IF(SUM(R138,R137,R139,R135,R136)&gt;0,1,"FALSE"),IF(SUM(S135,S137,S136,S138,S139)&gt;0,1,"FALSE"),IF(SUM(T136,T139,T138,T137,T135)&gt;0,1,"FALSE"),IF(SUM(U139,U138,U136,U137,U135)&gt;0,1,"FALSE"),IF(SUM(V135,V136,V139,V137,V138)&gt;0,1,"FALSE"),IF(SUM(W139,W136,W137,W135,W138)&gt;0,1,"FALSE"),IF(SUM(X139,X138,X137,X135,X136)&gt;0,1,"FALSE"),IF(SUM(Y136,Y137,Y139,Y135,Y138)&gt;0,1,"FALSE"),IF(SUM(Z136,Z139,Z137,Z138,Z135)&gt;0,1,"FALSE"),IF(SUM(AA135,AA137,AA136,AA138,AA139)&gt;0,1,"FALSE"),IF(SUM(AB135,AB139,AB138,AB136,AB137)&gt;0,1,"FALSE"),IF(SUM(AC136,AC137,AC138,AC135,AC139)&gt;0,1,"FALSE"),IF(SUM(AD137,AD139,AD136,AD135,AD138)&gt;0,1,"FALSE"),IF(SUM(AE138,AE139,AE136,AE135,AE137)&gt;0,1,"FALSE"),IF(SUM(AF135,AF137,AF139,AF136,AF138)&gt;0,1,"FALSE"),IF(SUM(AG135,AG137,AG139,AG136,AG138)&gt;0,1,"FALSE"),IF(SUM(AJ135,AJ139,AJ136,AJ137,AJ138)&gt;0,1,"FALSE"),IF(SUM(AK138,AK139,AK137,AK136,AK135)&gt;0,1,"FALSE"),IF(SUM(AI137,AI136,AI138,AI139,AI135)&gt;0,1,"FALSE"),IF(SUM(AH136,AH139,AH138,AH137,AH135)&gt;0,1,"FALSE"))</f>
        <v/>
      </c>
      <c r="AN140" s="53" t="n"/>
      <c r="AO140" s="53">
        <f>MAX(AO135:AO139)</f>
        <v/>
      </c>
      <c r="AP140" s="53">
        <f>MAX(AP135:AP139)</f>
        <v/>
      </c>
      <c r="AQ140" s="53">
        <f>MAX(AQ135:AQ139)</f>
        <v/>
      </c>
      <c r="AR140" s="53">
        <f>MAX(AR135:AR139)</f>
        <v/>
      </c>
      <c r="AS140" s="53">
        <f>SUM(AS135:AS139)</f>
        <v/>
      </c>
      <c r="AT140" s="53">
        <f>SUM(AT135:AT139)</f>
        <v/>
      </c>
      <c r="AU140" s="53">
        <f>SUM(AU135:AU139)</f>
        <v/>
      </c>
      <c r="AV140" s="53">
        <f>SUM(AV135:AV139)</f>
        <v/>
      </c>
      <c r="AW140" s="53">
        <f>SUM(AW135:AW139)</f>
        <v/>
      </c>
    </row>
    <row r="141" spans="1:49">
      <c r="A141" s="51" t="n">
        <v>135</v>
      </c>
      <c r="B141" s="51" t="s">
        <v>300</v>
      </c>
      <c r="C141" s="51" t="s">
        <v>190</v>
      </c>
      <c r="D141" s="51" t="s">
        <v>301</v>
      </c>
      <c r="E141" s="51" t="s">
        <v>31</v>
      </c>
      <c r="F141" s="51" t="s">
        <v>32</v>
      </c>
      <c r="G141" s="51" t="n"/>
      <c r="H141" s="51" t="n">
        <v>8</v>
      </c>
      <c r="I141" s="51" t="n">
        <v>8</v>
      </c>
      <c r="J141" s="51" t="n">
        <v>8</v>
      </c>
      <c r="K141" s="51" t="n">
        <v>8</v>
      </c>
      <c r="L141" s="51" t="n">
        <v>8</v>
      </c>
      <c r="M141" s="51" t="s">
        <v>7</v>
      </c>
      <c r="N141" s="51" t="s">
        <v>7</v>
      </c>
      <c r="O141" s="51" t="n">
        <v>8</v>
      </c>
      <c r="P141" s="51" t="n">
        <v>8</v>
      </c>
      <c r="Q141" s="51" t="n">
        <v>8</v>
      </c>
      <c r="R141" s="51" t="n">
        <v>8</v>
      </c>
      <c r="S141" s="51" t="n">
        <v>8</v>
      </c>
      <c r="T141" s="51" t="s">
        <v>7</v>
      </c>
      <c r="U141" s="51" t="s">
        <v>7</v>
      </c>
      <c r="V141" s="51" t="n">
        <v>8</v>
      </c>
      <c r="W141" s="51" t="n">
        <v>8</v>
      </c>
      <c r="X141" s="51" t="n">
        <v>8</v>
      </c>
      <c r="Y141" s="51" t="n">
        <v>8</v>
      </c>
      <c r="Z141" s="51" t="n">
        <v>8</v>
      </c>
      <c r="AA141" s="51" t="s">
        <v>7</v>
      </c>
      <c r="AB141" s="51" t="s">
        <v>7</v>
      </c>
      <c r="AC141" s="51" t="n">
        <v>8</v>
      </c>
      <c r="AD141" s="51" t="n">
        <v>8</v>
      </c>
      <c r="AE141" s="51" t="n">
        <v>8</v>
      </c>
      <c r="AF141" s="51" t="n">
        <v>8</v>
      </c>
      <c r="AG141" s="51" t="n">
        <v>8</v>
      </c>
      <c r="AH141" s="51" t="n">
        <v>8</v>
      </c>
      <c r="AI141" s="51" t="s">
        <v>7</v>
      </c>
      <c r="AJ141" s="51" t="s">
        <v>7</v>
      </c>
      <c r="AK141" s="51" t="s">
        <v>7</v>
      </c>
      <c r="AL141" s="51" t="n"/>
      <c r="AM141" s="52">
        <f>COUNT(H141:AL141)</f>
        <v/>
      </c>
      <c r="AN141" s="51" t="n"/>
      <c r="AO141" s="52">
        <f>COUNTIF(H141:AL141,"О")</f>
        <v/>
      </c>
      <c r="AP141" s="52">
        <f>COUNTIF(H141:AL141,"От")</f>
        <v/>
      </c>
      <c r="AQ141" s="52">
        <f>COUNTIF(H141:AL141,"Б")</f>
        <v/>
      </c>
      <c r="AR141" s="52">
        <f>COUNTIF(H141:AL141,"Н")</f>
        <v/>
      </c>
      <c r="AS141" s="51" t="n"/>
      <c r="AT141" s="52">
        <f>SUM(H141:AL141)</f>
        <v/>
      </c>
      <c r="AU141" s="51" t="n"/>
      <c r="AV141" s="52">
        <f>SUM(M141,N141,T141,U141,AA141,AB141,AJ141,AK141,AI141)</f>
        <v/>
      </c>
      <c r="AW141" s="51" t="n"/>
    </row>
    <row r="142" spans="1:49">
      <c r="A142" s="53" t="n">
        <v>136</v>
      </c>
      <c r="B142" s="53" t="s">
        <v>300</v>
      </c>
      <c r="C142" s="53" t="s">
        <v>190</v>
      </c>
      <c r="D142" s="53" t="s">
        <v>301</v>
      </c>
      <c r="E142" s="53" t="s">
        <v>33</v>
      </c>
      <c r="F142" s="53" t="n"/>
      <c r="G142" s="53" t="n"/>
      <c r="H142" s="53" t="n">
        <v>8</v>
      </c>
      <c r="I142" s="53" t="n">
        <v>8</v>
      </c>
      <c r="J142" s="53" t="n">
        <v>8</v>
      </c>
      <c r="K142" s="53" t="n">
        <v>8</v>
      </c>
      <c r="L142" s="53" t="n">
        <v>8</v>
      </c>
      <c r="M142" s="53" t="n">
        <v>0</v>
      </c>
      <c r="N142" s="53" t="n">
        <v>0</v>
      </c>
      <c r="O142" s="53" t="n">
        <v>8</v>
      </c>
      <c r="P142" s="53" t="n">
        <v>8</v>
      </c>
      <c r="Q142" s="53" t="n">
        <v>8</v>
      </c>
      <c r="R142" s="53" t="n">
        <v>8</v>
      </c>
      <c r="S142" s="53" t="n">
        <v>8</v>
      </c>
      <c r="T142" s="53" t="n">
        <v>0</v>
      </c>
      <c r="U142" s="53" t="n">
        <v>0</v>
      </c>
      <c r="V142" s="53" t="n">
        <v>8</v>
      </c>
      <c r="W142" s="53" t="n">
        <v>8</v>
      </c>
      <c r="X142" s="53" t="n">
        <v>8</v>
      </c>
      <c r="Y142" s="53" t="n">
        <v>8</v>
      </c>
      <c r="Z142" s="53" t="n">
        <v>8</v>
      </c>
      <c r="AA142" s="53" t="n">
        <v>0</v>
      </c>
      <c r="AB142" s="53" t="n">
        <v>0</v>
      </c>
      <c r="AC142" s="53" t="n">
        <v>8</v>
      </c>
      <c r="AD142" s="53" t="n">
        <v>8</v>
      </c>
      <c r="AE142" s="53" t="n">
        <v>8</v>
      </c>
      <c r="AF142" s="53" t="n">
        <v>8</v>
      </c>
      <c r="AG142" s="53" t="n">
        <v>8</v>
      </c>
      <c r="AH142" s="53" t="n">
        <v>8</v>
      </c>
      <c r="AI142" s="53" t="n">
        <v>0</v>
      </c>
      <c r="AJ142" s="53" t="n">
        <v>0</v>
      </c>
      <c r="AK142" s="53" t="n">
        <v>0</v>
      </c>
      <c r="AL142" s="53" t="n"/>
      <c r="AM142" s="53">
        <f>COUNT(IF(SUM(H141)&gt;0,1,"FALSE"),IF(SUM(I141)&gt;0,1,"FALSE"),IF(SUM(J141)&gt;0,1,"FALSE"),IF(SUM(K141)&gt;0,1,"FALSE"),IF(SUM(L141)&gt;0,1,"FALSE"),IF(SUM(M141)&gt;0,1,"FALSE"),IF(SUM(N141)&gt;0,1,"FALSE"),IF(SUM(O141)&gt;0,1,"FALSE"),IF(SUM(P141)&gt;0,1,"FALSE"),IF(SUM(Q141)&gt;0,1,"FALSE"),IF(SUM(R141)&gt;0,1,"FALSE"),IF(SUM(S141)&gt;0,1,"FALSE"),IF(SUM(T141)&gt;0,1,"FALSE"),IF(SUM(U141)&gt;0,1,"FALSE"),IF(SUM(V141)&gt;0,1,"FALSE"),IF(SUM(W141)&gt;0,1,"FALSE"),IF(SUM(X141)&gt;0,1,"FALSE"),IF(SUM(Y141)&gt;0,1,"FALSE"),IF(SUM(Z141)&gt;0,1,"FALSE"),IF(SUM(AA141)&gt;0,1,"FALSE"),IF(SUM(AB141)&gt;0,1,"FALSE"),IF(SUM(AC141)&gt;0,1,"FALSE"),IF(SUM(AD141)&gt;0,1,"FALSE"),IF(SUM(AE141)&gt;0,1,"FALSE"),IF(SUM(AF141)&gt;0,1,"FALSE"),IF(SUM(AG141)&gt;0,1,"FALSE"),IF(SUM(AJ141)&gt;0,1,"FALSE"),IF(SUM(AK141)&gt;0,1,"FALSE"),IF(SUM(AI141)&gt;0,1,"FALSE"),IF(SUM(AH141)&gt;0,1,"FALSE"))</f>
        <v/>
      </c>
      <c r="AN142" s="53" t="n"/>
      <c r="AO142" s="53">
        <f>MAX(AO141:AO141)</f>
        <v/>
      </c>
      <c r="AP142" s="53">
        <f>MAX(AP141:AP141)</f>
        <v/>
      </c>
      <c r="AQ142" s="53">
        <f>MAX(AQ141:AQ141)</f>
        <v/>
      </c>
      <c r="AR142" s="53">
        <f>MAX(AR141:AR141)</f>
        <v/>
      </c>
      <c r="AS142" s="53">
        <f>SUM(AS141:AS141)</f>
        <v/>
      </c>
      <c r="AT142" s="53">
        <f>SUM(AT141:AT141)</f>
        <v/>
      </c>
      <c r="AU142" s="53">
        <f>SUM(AU141:AU141)</f>
        <v/>
      </c>
      <c r="AV142" s="53">
        <f>SUM(AV141:AV141)</f>
        <v/>
      </c>
      <c r="AW142" s="53">
        <f>SUM(AW141:AW141)</f>
        <v/>
      </c>
    </row>
    <row r="143" spans="1:49">
      <c r="A143" s="51" t="n">
        <v>137</v>
      </c>
      <c r="B143" s="51" t="s">
        <v>192</v>
      </c>
      <c r="C143" s="51" t="s">
        <v>302</v>
      </c>
      <c r="D143" s="51" t="s">
        <v>194</v>
      </c>
      <c r="E143" s="51" t="s">
        <v>31</v>
      </c>
      <c r="F143" s="51" t="s">
        <v>32</v>
      </c>
      <c r="G143" s="51" t="n"/>
      <c r="H143" s="51" t="n"/>
      <c r="I143" s="51" t="n">
        <v>12</v>
      </c>
      <c r="J143" s="51" t="n"/>
      <c r="K143" s="51" t="n"/>
      <c r="L143" s="51" t="n"/>
      <c r="M143" s="51" t="n"/>
      <c r="N143" s="51" t="n"/>
      <c r="O143" s="51" t="n"/>
      <c r="P143" s="51" t="n"/>
      <c r="Q143" s="51" t="n">
        <v>12</v>
      </c>
      <c r="R143" s="51" t="n">
        <v>12</v>
      </c>
      <c r="S143" s="51" t="n"/>
      <c r="T143" s="51" t="n"/>
      <c r="U143" s="51" t="n">
        <v>12</v>
      </c>
      <c r="V143" s="51" t="n"/>
      <c r="W143" s="51" t="n"/>
      <c r="X143" s="51" t="n">
        <v>12</v>
      </c>
      <c r="Y143" s="51" t="n"/>
      <c r="Z143" s="51" t="n"/>
      <c r="AA143" s="51" t="n"/>
      <c r="AB143" s="51" t="n"/>
      <c r="AC143" s="51" t="n"/>
      <c r="AD143" s="51" t="n"/>
      <c r="AE143" s="51" t="n"/>
      <c r="AF143" s="51" t="n"/>
      <c r="AG143" s="51" t="n"/>
      <c r="AH143" s="51" t="n"/>
      <c r="AI143" s="51" t="n"/>
      <c r="AJ143" s="51" t="n"/>
      <c r="AK143" s="51" t="n"/>
      <c r="AL143" s="51" t="n"/>
      <c r="AM143" s="52">
        <f>COUNT(H143:AL143)</f>
        <v/>
      </c>
      <c r="AN143" s="51" t="n"/>
      <c r="AO143" s="52">
        <f>COUNTIF(H143:AL143,"О")</f>
        <v/>
      </c>
      <c r="AP143" s="52">
        <f>COUNTIF(H143:AL143,"От")</f>
        <v/>
      </c>
      <c r="AQ143" s="52">
        <f>COUNTIF(H143:AL143,"Б")</f>
        <v/>
      </c>
      <c r="AR143" s="52">
        <f>COUNTIF(H143:AL143,"Н")</f>
        <v/>
      </c>
      <c r="AS143" s="51" t="n"/>
      <c r="AT143" s="52">
        <f>SUM(H143:AL143)</f>
        <v/>
      </c>
      <c r="AU143" s="51" t="n"/>
      <c r="AV143" s="52">
        <f>SUM(M143,N143,T143,U143,AA143,AB143,AJ143,AK143,AI143)</f>
        <v/>
      </c>
      <c r="AW143" s="51" t="n"/>
    </row>
    <row r="144" spans="1:49">
      <c r="A144" s="51" t="n">
        <v>138</v>
      </c>
      <c r="B144" s="51" t="s">
        <v>192</v>
      </c>
      <c r="C144" s="51" t="s">
        <v>302</v>
      </c>
      <c r="D144" s="51" t="s">
        <v>194</v>
      </c>
      <c r="E144" s="51" t="s">
        <v>31</v>
      </c>
      <c r="F144" s="51" t="s">
        <v>48</v>
      </c>
      <c r="G144" s="51" t="n"/>
      <c r="H144" s="51" t="n"/>
      <c r="I144" s="51" t="n"/>
      <c r="J144" s="51" t="n"/>
      <c r="K144" s="51" t="n"/>
      <c r="L144" s="51" t="n"/>
      <c r="M144" s="51" t="n"/>
      <c r="N144" s="51" t="n"/>
      <c r="O144" s="51" t="n"/>
      <c r="P144" s="51" t="n"/>
      <c r="Q144" s="51" t="n"/>
      <c r="R144" s="51" t="n"/>
      <c r="S144" s="51" t="n"/>
      <c r="T144" s="51" t="n"/>
      <c r="U144" s="51" t="n"/>
      <c r="V144" s="51" t="n"/>
      <c r="W144" s="51" t="n"/>
      <c r="X144" s="51" t="n"/>
      <c r="Y144" s="51" t="n"/>
      <c r="Z144" s="51" t="n"/>
      <c r="AA144" s="51" t="n"/>
      <c r="AB144" s="51" t="n">
        <v>12</v>
      </c>
      <c r="AC144" s="51" t="n">
        <v>12</v>
      </c>
      <c r="AD144" s="51" t="n"/>
      <c r="AE144" s="51" t="n"/>
      <c r="AF144" s="51" t="n">
        <v>12</v>
      </c>
      <c r="AG144" s="51" t="n">
        <v>12</v>
      </c>
      <c r="AH144" s="51" t="n"/>
      <c r="AI144" s="51" t="n"/>
      <c r="AJ144" s="51" t="n"/>
      <c r="AK144" s="51" t="n">
        <v>12</v>
      </c>
      <c r="AL144" s="51" t="n"/>
      <c r="AM144" s="51" t="n"/>
      <c r="AN144" s="52">
        <f>COUNT(H144:AL144)</f>
        <v/>
      </c>
      <c r="AO144" s="52">
        <f>COUNTIF(H144:AL144,"О")</f>
        <v/>
      </c>
      <c r="AP144" s="52">
        <f>COUNTIF(H144:AL144,"От")</f>
        <v/>
      </c>
      <c r="AQ144" s="52">
        <f>COUNTIF(H144:AL144,"Б")</f>
        <v/>
      </c>
      <c r="AR144" s="52">
        <f>COUNTIF(H144:AL144,"Н")</f>
        <v/>
      </c>
      <c r="AS144" s="51" t="n"/>
      <c r="AT144" s="51" t="n"/>
      <c r="AU144" s="52">
        <f>SUM(H144:AL144)</f>
        <v/>
      </c>
      <c r="AV144" s="51" t="n"/>
      <c r="AW144" s="52">
        <f>SUM(M144,N144,T144,U144,AA144,AB144,AJ144,AK144,AI144)</f>
        <v/>
      </c>
    </row>
    <row r="145" spans="1:49">
      <c r="A145" s="53" t="n">
        <v>139</v>
      </c>
      <c r="B145" s="53" t="s">
        <v>192</v>
      </c>
      <c r="C145" s="53" t="s">
        <v>302</v>
      </c>
      <c r="D145" s="53" t="s">
        <v>194</v>
      </c>
      <c r="E145" s="53" t="s">
        <v>33</v>
      </c>
      <c r="F145" s="53" t="n"/>
      <c r="G145" s="53" t="n"/>
      <c r="H145" s="53" t="n"/>
      <c r="I145" s="53" t="n">
        <v>12</v>
      </c>
      <c r="J145" s="53" t="n"/>
      <c r="K145" s="53" t="n"/>
      <c r="L145" s="53" t="n"/>
      <c r="M145" s="53" t="n"/>
      <c r="N145" s="53" t="n"/>
      <c r="O145" s="53" t="n"/>
      <c r="P145" s="53" t="n"/>
      <c r="Q145" s="53" t="n">
        <v>12</v>
      </c>
      <c r="R145" s="53" t="n">
        <v>12</v>
      </c>
      <c r="S145" s="53" t="n"/>
      <c r="T145" s="53" t="n"/>
      <c r="U145" s="53" t="n">
        <v>12</v>
      </c>
      <c r="V145" s="53" t="n"/>
      <c r="W145" s="53" t="n"/>
      <c r="X145" s="53" t="n">
        <v>12</v>
      </c>
      <c r="Y145" s="53" t="n"/>
      <c r="Z145" s="53" t="n"/>
      <c r="AA145" s="53" t="n"/>
      <c r="AB145" s="53" t="n">
        <v>12</v>
      </c>
      <c r="AC145" s="53" t="n">
        <v>12</v>
      </c>
      <c r="AD145" s="53" t="n"/>
      <c r="AE145" s="53" t="n"/>
      <c r="AF145" s="53" t="n">
        <v>12</v>
      </c>
      <c r="AG145" s="53" t="n">
        <v>12</v>
      </c>
      <c r="AH145" s="53" t="n"/>
      <c r="AI145" s="53" t="n"/>
      <c r="AJ145" s="53" t="n"/>
      <c r="AK145" s="53" t="n">
        <v>12</v>
      </c>
      <c r="AL145" s="53" t="n"/>
      <c r="AM145" s="53">
        <f>COUNT(IF(SUM(I143)&gt;0,1,"FALSE"),IF(SUM(Q143)&gt;0,1,"FALSE"),IF(SUM(R143)&gt;0,1,"FALSE"),IF(SUM(U143)&gt;0,1,"FALSE"),IF(SUM(X143)&gt;0,1,"FALSE"))</f>
        <v/>
      </c>
      <c r="AN145" s="53">
        <f>COUNT(IF(SUM(AB144)&gt;0,1,"FALSE"),IF(SUM(AC144)&gt;0,1,"FALSE"),IF(SUM(AF144)&gt;0,1,"FALSE"),IF(SUM(AG144)&gt;0,1,"FALSE"),IF(SUM(AK144)&gt;0,1,"FALSE"))</f>
        <v/>
      </c>
      <c r="AO145" s="53">
        <f>MAX(AO143:AO144)</f>
        <v/>
      </c>
      <c r="AP145" s="53">
        <f>MAX(AP143:AP144)</f>
        <v/>
      </c>
      <c r="AQ145" s="53">
        <f>MAX(AQ143:AQ144)</f>
        <v/>
      </c>
      <c r="AR145" s="53">
        <f>MAX(AR143:AR144)</f>
        <v/>
      </c>
      <c r="AS145" s="53">
        <f>SUM(AS143:AS144)</f>
        <v/>
      </c>
      <c r="AT145" s="53">
        <f>SUM(AT143:AT144)</f>
        <v/>
      </c>
      <c r="AU145" s="53">
        <f>SUM(AU143:AU144)</f>
        <v/>
      </c>
      <c r="AV145" s="53">
        <f>SUM(AV143:AV144)</f>
        <v/>
      </c>
      <c r="AW145" s="53">
        <f>SUM(AW143:AW144)</f>
        <v/>
      </c>
    </row>
    <row r="146" spans="1:49">
      <c r="A146" s="51" t="n">
        <v>140</v>
      </c>
      <c r="B146" s="51" t="s">
        <v>200</v>
      </c>
      <c r="C146" s="51" t="s">
        <v>302</v>
      </c>
      <c r="D146" s="51" t="s">
        <v>194</v>
      </c>
      <c r="E146" s="51" t="s">
        <v>31</v>
      </c>
      <c r="F146" s="51" t="s">
        <v>32</v>
      </c>
      <c r="G146" s="51" t="n"/>
      <c r="H146" s="51" t="n"/>
      <c r="I146" s="51" t="n"/>
      <c r="J146" s="51" t="n"/>
      <c r="K146" s="51" t="n"/>
      <c r="L146" s="51" t="n">
        <v>12</v>
      </c>
      <c r="M146" s="51" t="n"/>
      <c r="N146" s="51" t="n"/>
      <c r="O146" s="51" t="n"/>
      <c r="P146" s="51" t="n"/>
      <c r="Q146" s="51" t="n"/>
      <c r="R146" s="51" t="n"/>
      <c r="S146" s="51" t="n"/>
      <c r="T146" s="51" t="n"/>
      <c r="U146" s="51" t="n"/>
      <c r="V146" s="51" t="n"/>
      <c r="W146" s="51" t="n"/>
      <c r="X146" s="51" t="n"/>
      <c r="Y146" s="51" t="n"/>
      <c r="Z146" s="51" t="n"/>
      <c r="AA146" s="51" t="n">
        <v>12</v>
      </c>
      <c r="AB146" s="51" t="n">
        <v>11.96667</v>
      </c>
      <c r="AC146" s="51" t="n"/>
      <c r="AD146" s="51" t="n"/>
      <c r="AE146" s="51" t="n"/>
      <c r="AF146" s="51" t="n"/>
      <c r="AG146" s="51" t="n">
        <v>12</v>
      </c>
      <c r="AH146" s="51" t="n">
        <v>12</v>
      </c>
      <c r="AI146" s="51" t="n"/>
      <c r="AJ146" s="51" t="n"/>
      <c r="AK146" s="51" t="n">
        <v>12</v>
      </c>
      <c r="AL146" s="51" t="n"/>
      <c r="AM146" s="52">
        <f>COUNT(H146:AL146)</f>
        <v/>
      </c>
      <c r="AN146" s="51" t="n"/>
      <c r="AO146" s="52">
        <f>COUNTIF(H146:AL146,"О")</f>
        <v/>
      </c>
      <c r="AP146" s="52">
        <f>COUNTIF(H146:AL146,"От")</f>
        <v/>
      </c>
      <c r="AQ146" s="52">
        <f>COUNTIF(H146:AL146,"Б")</f>
        <v/>
      </c>
      <c r="AR146" s="52">
        <f>COUNTIF(H146:AL146,"Н")</f>
        <v/>
      </c>
      <c r="AS146" s="51" t="n"/>
      <c r="AT146" s="52">
        <f>SUM(H146:AL146)</f>
        <v/>
      </c>
      <c r="AU146" s="51" t="n"/>
      <c r="AV146" s="52">
        <f>SUM(M146,N146,T146,U146,AA146,AB146,AJ146,AK146,AI146)</f>
        <v/>
      </c>
      <c r="AW146" s="51" t="n"/>
    </row>
    <row r="147" spans="1:49">
      <c r="A147" s="51" t="n">
        <v>141</v>
      </c>
      <c r="B147" s="51" t="s">
        <v>200</v>
      </c>
      <c r="C147" s="51" t="s">
        <v>302</v>
      </c>
      <c r="D147" s="51" t="s">
        <v>194</v>
      </c>
      <c r="E147" s="51" t="s">
        <v>31</v>
      </c>
      <c r="F147" s="51" t="s">
        <v>48</v>
      </c>
      <c r="G147" s="51" t="n"/>
      <c r="H147" s="51" t="n"/>
      <c r="I147" s="51" t="n">
        <v>12</v>
      </c>
      <c r="J147" s="51" t="n"/>
      <c r="K147" s="51" t="n"/>
      <c r="L147" s="51" t="n"/>
      <c r="M147" s="51" t="n">
        <v>12</v>
      </c>
      <c r="N147" s="51" t="n">
        <v>12</v>
      </c>
      <c r="O147" s="51" t="n"/>
      <c r="P147" s="51" t="n"/>
      <c r="Q147" s="51" t="n">
        <v>12</v>
      </c>
      <c r="R147" s="51" t="n">
        <v>12</v>
      </c>
      <c r="S147" s="51" t="n"/>
      <c r="T147" s="51" t="n"/>
      <c r="U147" s="51" t="n">
        <v>12</v>
      </c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2">
        <f>COUNT(H147:AL147)</f>
        <v/>
      </c>
      <c r="AO147" s="52">
        <f>COUNTIF(H147:AL147,"О")</f>
        <v/>
      </c>
      <c r="AP147" s="52">
        <f>COUNTIF(H147:AL147,"От")</f>
        <v/>
      </c>
      <c r="AQ147" s="52">
        <f>COUNTIF(H147:AL147,"Б")</f>
        <v/>
      </c>
      <c r="AR147" s="52">
        <f>COUNTIF(H147:AL147,"Н")</f>
        <v/>
      </c>
      <c r="AS147" s="51" t="n"/>
      <c r="AT147" s="51" t="n"/>
      <c r="AU147" s="52">
        <f>SUM(H147:AL147)</f>
        <v/>
      </c>
      <c r="AV147" s="51" t="n"/>
      <c r="AW147" s="52">
        <f>SUM(M147,N147,T147,U147,AA147,AB147,AJ147,AK147,AI147)</f>
        <v/>
      </c>
    </row>
    <row r="148" spans="1:49" ht="15.75" customHeight="1" s="55">
      <c r="A148" s="51" t="n">
        <v>142</v>
      </c>
      <c r="B148" s="51" t="s">
        <v>200</v>
      </c>
      <c r="C148" s="51" t="s">
        <v>302</v>
      </c>
      <c r="D148" s="51" t="s">
        <v>194</v>
      </c>
      <c r="E148" s="51" t="s">
        <v>282</v>
      </c>
      <c r="F148" s="51" t="s">
        <v>32</v>
      </c>
      <c r="G148" s="51" t="n"/>
      <c r="H148" s="51" t="n"/>
      <c r="I148" s="51" t="n"/>
      <c r="J148" s="51" t="n"/>
      <c r="K148" s="51" t="n"/>
      <c r="L148" s="51" t="n"/>
      <c r="M148" s="51" t="n"/>
      <c r="N148" s="51" t="n"/>
      <c r="O148" s="51" t="n"/>
      <c r="P148" s="51" t="n"/>
      <c r="Q148" s="51" t="n"/>
      <c r="R148" s="51" t="n"/>
      <c r="S148" s="51" t="n"/>
      <c r="T148" s="51" t="n"/>
      <c r="U148" s="51" t="n"/>
      <c r="V148" s="51" t="n"/>
      <c r="W148" s="51" t="n"/>
      <c r="X148" s="51" t="n"/>
      <c r="Y148" s="51" t="n"/>
      <c r="Z148" s="51" t="n"/>
      <c r="AA148" s="51" t="n"/>
      <c r="AB148" s="54" t="n">
        <v>0.03333</v>
      </c>
      <c r="AC148" s="51" t="n"/>
      <c r="AD148" s="51" t="n"/>
      <c r="AE148" s="51" t="n"/>
      <c r="AF148" s="51" t="n"/>
      <c r="AG148" s="51" t="n"/>
      <c r="AH148" s="51" t="n"/>
      <c r="AI148" s="51" t="n"/>
      <c r="AJ148" s="51" t="n"/>
      <c r="AK148" s="51" t="n"/>
      <c r="AL148" s="51" t="n"/>
      <c r="AM148" s="52">
        <f>COUNT(H148:AL148)</f>
        <v/>
      </c>
      <c r="AN148" s="51" t="n"/>
      <c r="AO148" s="51" t="n"/>
      <c r="AP148" s="51" t="n"/>
      <c r="AQ148" s="51" t="n"/>
      <c r="AR148" s="51" t="n"/>
      <c r="AS148" s="51" t="n"/>
      <c r="AT148" s="52">
        <f>SUM(H148:AL148)</f>
        <v/>
      </c>
      <c r="AU148" s="51" t="n"/>
      <c r="AV148" s="52">
        <f>SUM(M148,N148,T148,U148,AA148,AB148,AJ148,AK148,AI148)</f>
        <v/>
      </c>
      <c r="AW148" s="51" t="n"/>
    </row>
    <row r="149" spans="1:49">
      <c r="A149" s="53" t="n">
        <v>143</v>
      </c>
      <c r="B149" s="53" t="s">
        <v>200</v>
      </c>
      <c r="C149" s="53" t="s">
        <v>302</v>
      </c>
      <c r="D149" s="53" t="s">
        <v>194</v>
      </c>
      <c r="E149" s="53" t="s">
        <v>33</v>
      </c>
      <c r="F149" s="53" t="n"/>
      <c r="G149" s="53" t="n"/>
      <c r="H149" s="53" t="n"/>
      <c r="I149" s="53" t="n">
        <v>12</v>
      </c>
      <c r="J149" s="53" t="n"/>
      <c r="K149" s="53" t="n"/>
      <c r="L149" s="53" t="n">
        <v>12</v>
      </c>
      <c r="M149" s="53" t="n">
        <v>12</v>
      </c>
      <c r="N149" s="53" t="n">
        <v>12</v>
      </c>
      <c r="O149" s="53" t="n"/>
      <c r="P149" s="53" t="n"/>
      <c r="Q149" s="53" t="n">
        <v>12</v>
      </c>
      <c r="R149" s="53" t="n">
        <v>12</v>
      </c>
      <c r="S149" s="53" t="n"/>
      <c r="T149" s="53" t="n"/>
      <c r="U149" s="53" t="n">
        <v>12</v>
      </c>
      <c r="V149" s="53" t="n"/>
      <c r="W149" s="53" t="n"/>
      <c r="X149" s="53" t="n"/>
      <c r="Y149" s="53" t="n"/>
      <c r="Z149" s="53" t="n"/>
      <c r="AA149" s="53" t="n">
        <v>12</v>
      </c>
      <c r="AB149" s="53" t="n">
        <v>12</v>
      </c>
      <c r="AC149" s="53" t="n"/>
      <c r="AD149" s="53" t="n"/>
      <c r="AE149" s="53" t="n"/>
      <c r="AF149" s="53" t="n"/>
      <c r="AG149" s="53" t="n">
        <v>12</v>
      </c>
      <c r="AH149" s="53" t="n">
        <v>12</v>
      </c>
      <c r="AI149" s="53" t="n"/>
      <c r="AJ149" s="53" t="n"/>
      <c r="AK149" s="53" t="n">
        <v>12</v>
      </c>
      <c r="AL149" s="53" t="n"/>
      <c r="AM149" s="53">
        <f>COUNT(IF(SUM(L146)&gt;0,1,"FALSE"),IF(SUM(AA146)&gt;0,1,"FALSE"),IF(SUM(AB146,AB148)&gt;0,1,"FALSE"),IF(SUM(AG146)&gt;0,1,"FALSE"),IF(SUM(AK146)&gt;0,1,"FALSE"),IF(SUM(AH146)&gt;0,1,"FALSE"))</f>
        <v/>
      </c>
      <c r="AN149" s="53">
        <f>COUNT(IF(SUM(I147)&gt;0,1,"FALSE"),IF(SUM(M147)&gt;0,1,"FALSE"),IF(SUM(N147)&gt;0,1,"FALSE"),IF(SUM(Q147)&gt;0,1,"FALSE"),IF(SUM(R147)&gt;0,1,"FALSE"),IF(SUM(U147)&gt;0,1,"FALSE"))</f>
        <v/>
      </c>
      <c r="AO149" s="53">
        <f>MAX(AO146:AO148)</f>
        <v/>
      </c>
      <c r="AP149" s="53">
        <f>MAX(AP146:AP148)</f>
        <v/>
      </c>
      <c r="AQ149" s="53">
        <f>MAX(AQ146:AQ148)</f>
        <v/>
      </c>
      <c r="AR149" s="53">
        <f>MAX(AR146:AR148)</f>
        <v/>
      </c>
      <c r="AS149" s="53">
        <f>SUM(AS146:AS148)</f>
        <v/>
      </c>
      <c r="AT149" s="53">
        <f>SUM(AT146:AT148)</f>
        <v/>
      </c>
      <c r="AU149" s="53">
        <f>SUM(AU146:AU148)</f>
        <v/>
      </c>
      <c r="AV149" s="53">
        <f>SUM(AV146:AV148)</f>
        <v/>
      </c>
      <c r="AW149" s="53">
        <f>SUM(AW146:AW148)</f>
        <v/>
      </c>
    </row>
    <row r="150" spans="1:49">
      <c r="A150" s="51" t="n">
        <v>144</v>
      </c>
      <c r="B150" s="51" t="s">
        <v>211</v>
      </c>
      <c r="C150" s="51" t="s">
        <v>302</v>
      </c>
      <c r="D150" s="51" t="s">
        <v>194</v>
      </c>
      <c r="E150" s="51" t="s">
        <v>31</v>
      </c>
      <c r="F150" s="51" t="s">
        <v>32</v>
      </c>
      <c r="G150" s="51" t="n"/>
      <c r="H150" s="51" t="n"/>
      <c r="I150" s="51" t="n"/>
      <c r="J150" s="51" t="n"/>
      <c r="K150" s="51" t="n"/>
      <c r="L150" s="51" t="n"/>
      <c r="M150" s="51" t="n"/>
      <c r="N150" s="51" t="n"/>
      <c r="O150" s="51" t="n"/>
      <c r="P150" s="51" t="n"/>
      <c r="Q150" s="51" t="n"/>
      <c r="R150" s="51" t="n"/>
      <c r="S150" s="51" t="n"/>
      <c r="T150" s="51" t="n"/>
      <c r="U150" s="51" t="n"/>
      <c r="V150" s="51" t="n"/>
      <c r="W150" s="51" t="n"/>
      <c r="X150" s="51" t="n"/>
      <c r="Y150" s="51" t="n">
        <v>12</v>
      </c>
      <c r="Z150" s="51" t="n">
        <v>12</v>
      </c>
      <c r="AA150" s="51" t="n"/>
      <c r="AB150" s="51" t="n"/>
      <c r="AC150" s="51" t="n">
        <v>12</v>
      </c>
      <c r="AD150" s="51" t="n">
        <v>12</v>
      </c>
      <c r="AE150" s="51" t="n"/>
      <c r="AF150" s="51" t="n"/>
      <c r="AG150" s="51" t="n"/>
      <c r="AH150" s="51" t="n"/>
      <c r="AI150" s="51" t="n">
        <v>7.96667</v>
      </c>
      <c r="AJ150" s="51" t="n">
        <v>12</v>
      </c>
      <c r="AK150" s="51" t="n"/>
      <c r="AL150" s="51" t="n"/>
      <c r="AM150" s="52">
        <f>COUNT(H150:AL150)</f>
        <v/>
      </c>
      <c r="AN150" s="51" t="n"/>
      <c r="AO150" s="52">
        <f>COUNTIF(H150:AL150,"О")</f>
        <v/>
      </c>
      <c r="AP150" s="52">
        <f>COUNTIF(H150:AL150,"От")</f>
        <v/>
      </c>
      <c r="AQ150" s="52">
        <f>COUNTIF(H150:AL150,"Б")</f>
        <v/>
      </c>
      <c r="AR150" s="52">
        <f>COUNTIF(H150:AL150,"Н")</f>
        <v/>
      </c>
      <c r="AS150" s="51" t="n"/>
      <c r="AT150" s="52">
        <f>SUM(H150:AL150)</f>
        <v/>
      </c>
      <c r="AU150" s="51" t="n"/>
      <c r="AV150" s="52">
        <f>SUM(M150,N150,T150,U150,AA150,AB150,AJ150,AK150,AI150)</f>
        <v/>
      </c>
      <c r="AW150" s="51" t="n"/>
    </row>
    <row r="151" spans="1:49">
      <c r="A151" s="51" t="n">
        <v>145</v>
      </c>
      <c r="B151" s="51" t="s">
        <v>211</v>
      </c>
      <c r="C151" s="51" t="s">
        <v>302</v>
      </c>
      <c r="D151" s="51" t="s">
        <v>194</v>
      </c>
      <c r="E151" s="51" t="s">
        <v>31</v>
      </c>
      <c r="F151" s="51" t="s">
        <v>48</v>
      </c>
      <c r="G151" s="51" t="n"/>
      <c r="H151" s="51" t="n"/>
      <c r="I151" s="51" t="n"/>
      <c r="J151" s="51" t="n">
        <v>12</v>
      </c>
      <c r="K151" s="51" t="n"/>
      <c r="L151" s="51" t="n"/>
      <c r="M151" s="51" t="n"/>
      <c r="N151" s="51" t="n"/>
      <c r="O151" s="51" t="n">
        <v>12</v>
      </c>
      <c r="P151" s="51" t="n">
        <v>12</v>
      </c>
      <c r="Q151" s="51" t="n"/>
      <c r="R151" s="51" t="n"/>
      <c r="S151" s="51" t="n">
        <v>12</v>
      </c>
      <c r="T151" s="51" t="n">
        <v>12</v>
      </c>
      <c r="U151" s="51" t="n"/>
      <c r="V151" s="51" t="n"/>
      <c r="W151" s="51" t="n">
        <v>12</v>
      </c>
      <c r="X151" s="51" t="n"/>
      <c r="Y151" s="51" t="n"/>
      <c r="Z151" s="51" t="n"/>
      <c r="AA151" s="51" t="n"/>
      <c r="AB151" s="51" t="n"/>
      <c r="AC151" s="51" t="n"/>
      <c r="AD151" s="51" t="n"/>
      <c r="AE151" s="51" t="n"/>
      <c r="AF151" s="51" t="n"/>
      <c r="AG151" s="51" t="n"/>
      <c r="AH151" s="51" t="n"/>
      <c r="AI151" s="51" t="n"/>
      <c r="AJ151" s="51" t="n"/>
      <c r="AK151" s="51" t="n"/>
      <c r="AL151" s="51" t="n"/>
      <c r="AM151" s="51" t="n"/>
      <c r="AN151" s="52">
        <f>COUNT(H151:AL151)</f>
        <v/>
      </c>
      <c r="AO151" s="52">
        <f>COUNTIF(H151:AL151,"О")</f>
        <v/>
      </c>
      <c r="AP151" s="52">
        <f>COUNTIF(H151:AL151,"От")</f>
        <v/>
      </c>
      <c r="AQ151" s="52">
        <f>COUNTIF(H151:AL151,"Б")</f>
        <v/>
      </c>
      <c r="AR151" s="52">
        <f>COUNTIF(H151:AL151,"Н")</f>
        <v/>
      </c>
      <c r="AS151" s="51" t="n"/>
      <c r="AT151" s="51" t="n"/>
      <c r="AU151" s="52">
        <f>SUM(H151:AL151)</f>
        <v/>
      </c>
      <c r="AV151" s="51" t="n"/>
      <c r="AW151" s="52">
        <f>SUM(M151,N151,T151,U151,AA151,AB151,AJ151,AK151,AI151)</f>
        <v/>
      </c>
    </row>
    <row r="152" spans="1:49" ht="15.75" customHeight="1" s="55">
      <c r="A152" s="51" t="n">
        <v>146</v>
      </c>
      <c r="B152" s="51" t="s">
        <v>211</v>
      </c>
      <c r="C152" s="51" t="s">
        <v>302</v>
      </c>
      <c r="D152" s="51" t="s">
        <v>194</v>
      </c>
      <c r="E152" s="51" t="s">
        <v>168</v>
      </c>
      <c r="F152" s="51" t="s">
        <v>32</v>
      </c>
      <c r="G152" s="51" t="n"/>
      <c r="H152" s="51" t="n"/>
      <c r="I152" s="51" t="n"/>
      <c r="J152" s="51" t="n"/>
      <c r="K152" s="51" t="n"/>
      <c r="L152" s="51" t="n"/>
      <c r="M152" s="51" t="n"/>
      <c r="N152" s="51" t="n"/>
      <c r="O152" s="51" t="n"/>
      <c r="P152" s="51" t="n"/>
      <c r="Q152" s="51" t="n"/>
      <c r="R152" s="51" t="n"/>
      <c r="S152" s="51" t="n"/>
      <c r="T152" s="51" t="n"/>
      <c r="U152" s="51" t="n"/>
      <c r="V152" s="51" t="n"/>
      <c r="W152" s="51" t="n"/>
      <c r="X152" s="51" t="n"/>
      <c r="Y152" s="51" t="n"/>
      <c r="Z152" s="51" t="n"/>
      <c r="AA152" s="51" t="n"/>
      <c r="AB152" s="51" t="n"/>
      <c r="AC152" s="51" t="n"/>
      <c r="AD152" s="51" t="n"/>
      <c r="AE152" s="51" t="n"/>
      <c r="AF152" s="51" t="n"/>
      <c r="AG152" s="51" t="n"/>
      <c r="AH152" s="51" t="n"/>
      <c r="AI152" s="54" t="n">
        <v>4.03333</v>
      </c>
      <c r="AJ152" s="51" t="n"/>
      <c r="AK152" s="51" t="n"/>
      <c r="AL152" s="51" t="n"/>
      <c r="AM152" s="52">
        <f>COUNT(H152:AL152)</f>
        <v/>
      </c>
      <c r="AN152" s="51" t="n"/>
      <c r="AO152" s="51" t="n"/>
      <c r="AP152" s="51" t="n"/>
      <c r="AQ152" s="51" t="n"/>
      <c r="AR152" s="51" t="n"/>
      <c r="AS152" s="51" t="n"/>
      <c r="AT152" s="52">
        <f>SUM(H152:AL152)</f>
        <v/>
      </c>
      <c r="AU152" s="51" t="n"/>
      <c r="AV152" s="52">
        <f>SUM(M152,N152,T152,U152,AA152,AB152,AJ152,AK152,AI152)</f>
        <v/>
      </c>
      <c r="AW152" s="51" t="n"/>
    </row>
    <row r="153" spans="1:49">
      <c r="A153" s="53" t="n">
        <v>147</v>
      </c>
      <c r="B153" s="53" t="s">
        <v>211</v>
      </c>
      <c r="C153" s="53" t="s">
        <v>302</v>
      </c>
      <c r="D153" s="53" t="s">
        <v>194</v>
      </c>
      <c r="E153" s="53" t="s">
        <v>33</v>
      </c>
      <c r="F153" s="53" t="n"/>
      <c r="G153" s="53" t="n"/>
      <c r="H153" s="53" t="n"/>
      <c r="I153" s="53" t="n"/>
      <c r="J153" s="53" t="n">
        <v>12</v>
      </c>
      <c r="K153" s="53" t="n"/>
      <c r="L153" s="53" t="n"/>
      <c r="M153" s="53" t="n"/>
      <c r="N153" s="53" t="n"/>
      <c r="O153" s="53" t="n">
        <v>12</v>
      </c>
      <c r="P153" s="53" t="n">
        <v>12</v>
      </c>
      <c r="Q153" s="53" t="n"/>
      <c r="R153" s="53" t="n"/>
      <c r="S153" s="53" t="n">
        <v>12</v>
      </c>
      <c r="T153" s="53" t="n">
        <v>12</v>
      </c>
      <c r="U153" s="53" t="n"/>
      <c r="V153" s="53" t="n"/>
      <c r="W153" s="53" t="n">
        <v>12</v>
      </c>
      <c r="X153" s="53" t="n"/>
      <c r="Y153" s="53" t="n">
        <v>12</v>
      </c>
      <c r="Z153" s="53" t="n">
        <v>12</v>
      </c>
      <c r="AA153" s="53" t="n"/>
      <c r="AB153" s="53" t="n"/>
      <c r="AC153" s="53" t="n">
        <v>12</v>
      </c>
      <c r="AD153" s="53" t="n">
        <v>12</v>
      </c>
      <c r="AE153" s="53" t="n"/>
      <c r="AF153" s="53" t="n"/>
      <c r="AG153" s="53" t="n"/>
      <c r="AH153" s="53" t="n"/>
      <c r="AI153" s="53" t="n">
        <v>12</v>
      </c>
      <c r="AJ153" s="53" t="n">
        <v>12</v>
      </c>
      <c r="AK153" s="53" t="n"/>
      <c r="AL153" s="53" t="n"/>
      <c r="AM153" s="53">
        <f>COUNT(IF(SUM(Y150)&gt;0,1,"FALSE"),IF(SUM(Z150)&gt;0,1,"FALSE"),IF(SUM(AC150)&gt;0,1,"FALSE"),IF(SUM(AD150)&gt;0,1,"FALSE"),IF(SUM(AJ150)&gt;0,1,"FALSE"),IF(SUM(AI152,AI150)&gt;0,1,"FALSE"))</f>
        <v/>
      </c>
      <c r="AN153" s="53">
        <f>COUNT(IF(SUM(J151)&gt;0,1,"FALSE"),IF(SUM(O151)&gt;0,1,"FALSE"),IF(SUM(P151)&gt;0,1,"FALSE"),IF(SUM(S151)&gt;0,1,"FALSE"),IF(SUM(T151)&gt;0,1,"FALSE"),IF(SUM(W151)&gt;0,1,"FALSE"))</f>
        <v/>
      </c>
      <c r="AO153" s="53">
        <f>MAX(AO150:AO152)</f>
        <v/>
      </c>
      <c r="AP153" s="53">
        <f>MAX(AP150:AP152)</f>
        <v/>
      </c>
      <c r="AQ153" s="53">
        <f>MAX(AQ150:AQ152)</f>
        <v/>
      </c>
      <c r="AR153" s="53">
        <f>MAX(AR150:AR152)</f>
        <v/>
      </c>
      <c r="AS153" s="53">
        <f>SUM(AS150:AS152)</f>
        <v/>
      </c>
      <c r="AT153" s="53">
        <f>SUM(AT150:AT152)</f>
        <v/>
      </c>
      <c r="AU153" s="53">
        <f>SUM(AU150:AU152)</f>
        <v/>
      </c>
      <c r="AV153" s="53">
        <f>SUM(AV150:AV152)</f>
        <v/>
      </c>
      <c r="AW153" s="53">
        <f>SUM(AW150:AW152)</f>
        <v/>
      </c>
    </row>
    <row r="154" spans="1:49">
      <c r="A154" s="51" t="n">
        <v>148</v>
      </c>
      <c r="B154" s="51" t="s">
        <v>215</v>
      </c>
      <c r="C154" s="51" t="s">
        <v>302</v>
      </c>
      <c r="D154" s="51" t="s">
        <v>194</v>
      </c>
      <c r="E154" s="51" t="s">
        <v>31</v>
      </c>
      <c r="F154" s="51" t="s">
        <v>32</v>
      </c>
      <c r="G154" s="51" t="n"/>
      <c r="H154" s="51" t="n"/>
      <c r="I154" s="51" t="n"/>
      <c r="J154" s="51" t="n">
        <v>12</v>
      </c>
      <c r="K154" s="51" t="n">
        <v>12</v>
      </c>
      <c r="L154" s="51" t="n"/>
      <c r="M154" s="51" t="n">
        <v>12</v>
      </c>
      <c r="N154" s="51" t="n">
        <v>12</v>
      </c>
      <c r="O154" s="51" t="n"/>
      <c r="P154" s="51" t="n"/>
      <c r="Q154" s="51" t="n"/>
      <c r="R154" s="51" t="n"/>
      <c r="S154" s="51" t="n">
        <v>12</v>
      </c>
      <c r="T154" s="51" t="n">
        <v>11.81667</v>
      </c>
      <c r="U154" s="51" t="n"/>
      <c r="V154" s="51" t="n"/>
      <c r="W154" s="51" t="n"/>
      <c r="X154" s="51" t="n"/>
      <c r="Y154" s="51" t="n"/>
      <c r="Z154" s="51" t="n"/>
      <c r="AA154" s="51" t="n"/>
      <c r="AB154" s="51" t="n"/>
      <c r="AC154" s="51" t="n"/>
      <c r="AD154" s="51" t="n"/>
      <c r="AE154" s="51" t="n"/>
      <c r="AF154" s="51" t="n"/>
      <c r="AG154" s="51" t="n"/>
      <c r="AH154" s="51" t="n"/>
      <c r="AI154" s="51" t="n"/>
      <c r="AJ154" s="51" t="n"/>
      <c r="AK154" s="51" t="n"/>
      <c r="AL154" s="51" t="n"/>
      <c r="AM154" s="52">
        <f>COUNT(H154:AL154)</f>
        <v/>
      </c>
      <c r="AN154" s="51" t="n"/>
      <c r="AO154" s="52">
        <f>COUNTIF(H154:AL154,"О")</f>
        <v/>
      </c>
      <c r="AP154" s="52">
        <f>COUNTIF(H154:AL154,"От")</f>
        <v/>
      </c>
      <c r="AQ154" s="52">
        <f>COUNTIF(H154:AL154,"Б")</f>
        <v/>
      </c>
      <c r="AR154" s="52">
        <f>COUNTIF(H154:AL154,"Н")</f>
        <v/>
      </c>
      <c r="AS154" s="51" t="n"/>
      <c r="AT154" s="52">
        <f>SUM(H154:AL154)</f>
        <v/>
      </c>
      <c r="AU154" s="51" t="n"/>
      <c r="AV154" s="52">
        <f>SUM(M154,N154,T154,U154,AA154,AB154,AJ154,AK154,AI154)</f>
        <v/>
      </c>
      <c r="AW154" s="51" t="n"/>
    </row>
    <row r="155" spans="1:49">
      <c r="A155" s="51" t="n">
        <v>149</v>
      </c>
      <c r="B155" s="51" t="s">
        <v>215</v>
      </c>
      <c r="C155" s="51" t="s">
        <v>302</v>
      </c>
      <c r="D155" s="51" t="s">
        <v>194</v>
      </c>
      <c r="E155" s="51" t="s">
        <v>31</v>
      </c>
      <c r="F155" s="51" t="s">
        <v>48</v>
      </c>
      <c r="G155" s="51" t="n"/>
      <c r="H155" s="51" t="n"/>
      <c r="I155" s="51" t="n"/>
      <c r="J155" s="51" t="n"/>
      <c r="K155" s="51" t="n"/>
      <c r="L155" s="51" t="n"/>
      <c r="M155" s="51" t="n"/>
      <c r="N155" s="51" t="n"/>
      <c r="O155" s="51" t="n"/>
      <c r="P155" s="51" t="n"/>
      <c r="Q155" s="51" t="n"/>
      <c r="R155" s="51" t="n"/>
      <c r="S155" s="51" t="n"/>
      <c r="T155" s="51" t="n"/>
      <c r="U155" s="51" t="n"/>
      <c r="V155" s="51" t="n">
        <v>12</v>
      </c>
      <c r="W155" s="51" t="n"/>
      <c r="X155" s="51" t="n">
        <v>12</v>
      </c>
      <c r="Y155" s="51" t="n">
        <v>12</v>
      </c>
      <c r="Z155" s="51" t="n"/>
      <c r="AA155" s="51" t="n"/>
      <c r="AB155" s="51" t="n"/>
      <c r="AC155" s="51" t="n"/>
      <c r="AD155" s="51" t="n">
        <v>12</v>
      </c>
      <c r="AE155" s="51" t="n">
        <v>12</v>
      </c>
      <c r="AF155" s="51" t="n"/>
      <c r="AG155" s="51" t="n"/>
      <c r="AH155" s="51" t="n"/>
      <c r="AI155" s="51" t="n"/>
      <c r="AJ155" s="51" t="n">
        <v>12</v>
      </c>
      <c r="AK155" s="51" t="n"/>
      <c r="AL155" s="51" t="n"/>
      <c r="AM155" s="51" t="n"/>
      <c r="AN155" s="52">
        <f>COUNT(H155:AL155)</f>
        <v/>
      </c>
      <c r="AO155" s="52">
        <f>COUNTIF(H155:AL155,"О")</f>
        <v/>
      </c>
      <c r="AP155" s="52">
        <f>COUNTIF(H155:AL155,"От")</f>
        <v/>
      </c>
      <c r="AQ155" s="52">
        <f>COUNTIF(H155:AL155,"Б")</f>
        <v/>
      </c>
      <c r="AR155" s="52">
        <f>COUNTIF(H155:AL155,"Н")</f>
        <v/>
      </c>
      <c r="AS155" s="51" t="n"/>
      <c r="AT155" s="51" t="n"/>
      <c r="AU155" s="52">
        <f>SUM(H155:AL155)</f>
        <v/>
      </c>
      <c r="AV155" s="51" t="n"/>
      <c r="AW155" s="52">
        <f>SUM(M155,N155,T155,U155,AA155,AB155,AJ155,AK155,AI155)</f>
        <v/>
      </c>
    </row>
    <row r="156" spans="1:49" ht="15.75" customHeight="1" s="55">
      <c r="A156" s="51" t="n">
        <v>150</v>
      </c>
      <c r="B156" s="51" t="s">
        <v>215</v>
      </c>
      <c r="C156" s="51" t="s">
        <v>302</v>
      </c>
      <c r="D156" s="51" t="s">
        <v>194</v>
      </c>
      <c r="E156" s="51" t="s">
        <v>105</v>
      </c>
      <c r="F156" s="51" t="s">
        <v>32</v>
      </c>
      <c r="G156" s="51" t="n"/>
      <c r="H156" s="51" t="n"/>
      <c r="I156" s="51" t="n"/>
      <c r="J156" s="51" t="n"/>
      <c r="K156" s="51" t="n"/>
      <c r="L156" s="51" t="n"/>
      <c r="M156" s="51" t="n"/>
      <c r="N156" s="51" t="n"/>
      <c r="O156" s="51" t="n"/>
      <c r="P156" s="51" t="n"/>
      <c r="Q156" s="51" t="n"/>
      <c r="R156" s="51" t="n"/>
      <c r="S156" s="51" t="n"/>
      <c r="T156" s="54" t="n">
        <v>0.18333</v>
      </c>
      <c r="U156" s="51" t="n"/>
      <c r="V156" s="51" t="n"/>
      <c r="W156" s="51" t="n"/>
      <c r="X156" s="51" t="n"/>
      <c r="Y156" s="51" t="n"/>
      <c r="Z156" s="51" t="n"/>
      <c r="AA156" s="51" t="n"/>
      <c r="AB156" s="51" t="n"/>
      <c r="AC156" s="51" t="n"/>
      <c r="AD156" s="51" t="n"/>
      <c r="AE156" s="51" t="n"/>
      <c r="AF156" s="51" t="n"/>
      <c r="AG156" s="51" t="n"/>
      <c r="AH156" s="51" t="n"/>
      <c r="AI156" s="51" t="n"/>
      <c r="AJ156" s="51" t="n"/>
      <c r="AK156" s="51" t="n"/>
      <c r="AL156" s="51" t="n"/>
      <c r="AM156" s="52">
        <f>COUNT(H156:AL156)</f>
        <v/>
      </c>
      <c r="AN156" s="51" t="n"/>
      <c r="AO156" s="51" t="n"/>
      <c r="AP156" s="51" t="n"/>
      <c r="AQ156" s="51" t="n"/>
      <c r="AR156" s="51" t="n"/>
      <c r="AS156" s="51" t="n"/>
      <c r="AT156" s="52">
        <f>SUM(H156:AL156)</f>
        <v/>
      </c>
      <c r="AU156" s="51" t="n"/>
      <c r="AV156" s="52">
        <f>SUM(M156,N156,T156,U156,AA156,AB156,AJ156,AK156,AI156)</f>
        <v/>
      </c>
      <c r="AW156" s="51" t="n"/>
    </row>
    <row r="157" spans="1:49">
      <c r="A157" s="53" t="n">
        <v>151</v>
      </c>
      <c r="B157" s="53" t="s">
        <v>215</v>
      </c>
      <c r="C157" s="53" t="s">
        <v>302</v>
      </c>
      <c r="D157" s="53" t="s">
        <v>194</v>
      </c>
      <c r="E157" s="53" t="s">
        <v>33</v>
      </c>
      <c r="F157" s="53" t="n"/>
      <c r="G157" s="53" t="n"/>
      <c r="H157" s="53" t="n"/>
      <c r="I157" s="53" t="n"/>
      <c r="J157" s="53" t="n">
        <v>12</v>
      </c>
      <c r="K157" s="53" t="n">
        <v>12</v>
      </c>
      <c r="L157" s="53" t="n"/>
      <c r="M157" s="53" t="n">
        <v>12</v>
      </c>
      <c r="N157" s="53" t="n">
        <v>12</v>
      </c>
      <c r="O157" s="53" t="n"/>
      <c r="P157" s="53" t="n"/>
      <c r="Q157" s="53" t="n"/>
      <c r="R157" s="53" t="n"/>
      <c r="S157" s="53" t="n">
        <v>12</v>
      </c>
      <c r="T157" s="53" t="n">
        <v>12</v>
      </c>
      <c r="U157" s="53" t="n"/>
      <c r="V157" s="53" t="n">
        <v>12</v>
      </c>
      <c r="W157" s="53" t="n"/>
      <c r="X157" s="53" t="n">
        <v>12</v>
      </c>
      <c r="Y157" s="53" t="n">
        <v>12</v>
      </c>
      <c r="Z157" s="53" t="n"/>
      <c r="AA157" s="53" t="n"/>
      <c r="AB157" s="53" t="n"/>
      <c r="AC157" s="53" t="n"/>
      <c r="AD157" s="53" t="n">
        <v>12</v>
      </c>
      <c r="AE157" s="53" t="n">
        <v>12</v>
      </c>
      <c r="AF157" s="53" t="n"/>
      <c r="AG157" s="53" t="n"/>
      <c r="AH157" s="53" t="n"/>
      <c r="AI157" s="53" t="n"/>
      <c r="AJ157" s="53" t="n">
        <v>12</v>
      </c>
      <c r="AK157" s="53" t="n"/>
      <c r="AL157" s="53" t="n"/>
      <c r="AM157" s="53">
        <f>COUNT(IF(SUM(J154)&gt;0,1,"FALSE"),IF(SUM(K154)&gt;0,1,"FALSE"),IF(SUM(M154)&gt;0,1,"FALSE"),IF(SUM(N154)&gt;0,1,"FALSE"),IF(SUM(S154)&gt;0,1,"FALSE"),IF(SUM(T156,T154)&gt;0,1,"FALSE"))</f>
        <v/>
      </c>
      <c r="AN157" s="53">
        <f>COUNT(IF(SUM(V155)&gt;0,1,"FALSE"),IF(SUM(X155)&gt;0,1,"FALSE"),IF(SUM(Y155)&gt;0,1,"FALSE"),IF(SUM(AD155)&gt;0,1,"FALSE"),IF(SUM(AE155)&gt;0,1,"FALSE"),IF(SUM(AJ155)&gt;0,1,"FALSE"))</f>
        <v/>
      </c>
      <c r="AO157" s="53">
        <f>MAX(AO154:AO156)</f>
        <v/>
      </c>
      <c r="AP157" s="53">
        <f>MAX(AP154:AP156)</f>
        <v/>
      </c>
      <c r="AQ157" s="53">
        <f>MAX(AQ154:AQ156)</f>
        <v/>
      </c>
      <c r="AR157" s="53">
        <f>MAX(AR154:AR156)</f>
        <v/>
      </c>
      <c r="AS157" s="53">
        <f>SUM(AS154:AS156)</f>
        <v/>
      </c>
      <c r="AT157" s="53">
        <f>SUM(AT154:AT156)</f>
        <v/>
      </c>
      <c r="AU157" s="53">
        <f>SUM(AU154:AU156)</f>
        <v/>
      </c>
      <c r="AV157" s="53">
        <f>SUM(AV154:AV156)</f>
        <v/>
      </c>
      <c r="AW157" s="53">
        <f>SUM(AW154:AW156)</f>
        <v/>
      </c>
    </row>
    <row r="158" spans="1:49">
      <c r="A158" s="51" t="n">
        <v>152</v>
      </c>
      <c r="B158" s="51" t="s">
        <v>59</v>
      </c>
      <c r="C158" s="51" t="s">
        <v>74</v>
      </c>
      <c r="D158" s="51" t="s">
        <v>287</v>
      </c>
      <c r="E158" s="51" t="s">
        <v>43</v>
      </c>
      <c r="F158" s="51" t="s">
        <v>32</v>
      </c>
      <c r="G158" s="51" t="n"/>
      <c r="H158" s="51" t="n">
        <v>8</v>
      </c>
      <c r="I158" s="51" t="n">
        <v>8</v>
      </c>
      <c r="J158" s="51" t="n">
        <v>8</v>
      </c>
      <c r="K158" s="51" t="n"/>
      <c r="L158" s="51" t="n"/>
      <c r="M158" s="51" t="n"/>
      <c r="N158" s="51" t="n"/>
      <c r="O158" s="51" t="n"/>
      <c r="P158" s="51" t="n"/>
      <c r="Q158" s="51" t="n"/>
      <c r="R158" s="51" t="n"/>
      <c r="S158" s="51" t="n"/>
      <c r="T158" s="51" t="n"/>
      <c r="U158" s="51" t="n"/>
      <c r="V158" s="51" t="n"/>
      <c r="W158" s="51" t="n"/>
      <c r="X158" s="51" t="n"/>
      <c r="Y158" s="51" t="n"/>
      <c r="Z158" s="51" t="n"/>
      <c r="AA158" s="51" t="n"/>
      <c r="AB158" s="51" t="n"/>
      <c r="AC158" s="51" t="n"/>
      <c r="AD158" s="51" t="n"/>
      <c r="AE158" s="51" t="n"/>
      <c r="AF158" s="51" t="n"/>
      <c r="AG158" s="51" t="n"/>
      <c r="AH158" s="51" t="n"/>
      <c r="AI158" s="51" t="n"/>
      <c r="AJ158" s="51" t="n"/>
      <c r="AK158" s="51" t="n"/>
      <c r="AL158" s="51" t="n"/>
      <c r="AM158" s="52">
        <f>COUNT(H158:AL158)</f>
        <v/>
      </c>
      <c r="AN158" s="51" t="n"/>
      <c r="AO158" s="52">
        <f>COUNTIF(H158:AL158,"О")</f>
        <v/>
      </c>
      <c r="AP158" s="52">
        <f>COUNTIF(H158:AL158,"От")</f>
        <v/>
      </c>
      <c r="AQ158" s="52">
        <f>COUNTIF(H158:AL158,"Б")</f>
        <v/>
      </c>
      <c r="AR158" s="52">
        <f>COUNTIF(H158:AL158,"Н")</f>
        <v/>
      </c>
      <c r="AS158" s="51" t="n"/>
      <c r="AT158" s="52">
        <f>SUM(H158:AL158)</f>
        <v/>
      </c>
      <c r="AU158" s="51" t="n"/>
      <c r="AV158" s="52">
        <f>SUM(M158,N158,T158,U158,AA158,AB158,AJ158,AK158,AI158)</f>
        <v/>
      </c>
      <c r="AW158" s="51" t="n"/>
    </row>
    <row r="159" spans="1:49" ht="15.75" customHeight="1" s="55">
      <c r="A159" s="51" t="n">
        <v>153</v>
      </c>
      <c r="B159" s="51" t="s">
        <v>59</v>
      </c>
      <c r="C159" s="51" t="s">
        <v>74</v>
      </c>
      <c r="D159" s="51" t="s">
        <v>287</v>
      </c>
      <c r="E159" s="51" t="s">
        <v>31</v>
      </c>
      <c r="F159" s="51" t="s">
        <v>32</v>
      </c>
      <c r="G159" s="51" t="n"/>
      <c r="H159" s="51" t="n"/>
      <c r="I159" s="51" t="n"/>
      <c r="J159" s="51" t="n"/>
      <c r="K159" s="54" t="n">
        <v>8</v>
      </c>
      <c r="L159" s="51" t="n"/>
      <c r="M159" s="51" t="n"/>
      <c r="N159" s="51" t="n"/>
      <c r="O159" s="51" t="n"/>
      <c r="P159" s="51" t="n"/>
      <c r="Q159" s="51" t="n"/>
      <c r="R159" s="51" t="n"/>
      <c r="S159" s="51" t="n"/>
      <c r="T159" s="51" t="n"/>
      <c r="U159" s="51" t="n"/>
      <c r="V159" s="51" t="n"/>
      <c r="W159" s="51" t="n"/>
      <c r="X159" s="51" t="n"/>
      <c r="Y159" s="51" t="n"/>
      <c r="Z159" s="51" t="n"/>
      <c r="AA159" s="51" t="n"/>
      <c r="AB159" s="51" t="n"/>
      <c r="AC159" s="51" t="n"/>
      <c r="AD159" s="51" t="n"/>
      <c r="AE159" s="51" t="n"/>
      <c r="AF159" s="51" t="n"/>
      <c r="AG159" s="51" t="n"/>
      <c r="AH159" s="51" t="n"/>
      <c r="AI159" s="51" t="n"/>
      <c r="AJ159" s="51" t="n"/>
      <c r="AK159" s="51" t="n"/>
      <c r="AL159" s="51" t="n"/>
      <c r="AM159" s="52">
        <f>COUNT(H159:AL159)</f>
        <v/>
      </c>
      <c r="AN159" s="51" t="n"/>
      <c r="AO159" s="52">
        <f>COUNTIF(H159:AL159,"О")</f>
        <v/>
      </c>
      <c r="AP159" s="52">
        <f>COUNTIF(H159:AL159,"От")</f>
        <v/>
      </c>
      <c r="AQ159" s="52">
        <f>COUNTIF(H159:AL159,"Б")</f>
        <v/>
      </c>
      <c r="AR159" s="52">
        <f>COUNTIF(H159:AL159,"Н")</f>
        <v/>
      </c>
      <c r="AS159" s="51" t="n"/>
      <c r="AT159" s="52">
        <f>SUM(H159:AL159)</f>
        <v/>
      </c>
      <c r="AU159" s="51" t="n"/>
      <c r="AV159" s="52">
        <f>SUM(M159,N159,T159,U159,AA159,AB159,AJ159,AK159,AI159)</f>
        <v/>
      </c>
      <c r="AW159" s="51" t="n"/>
    </row>
    <row r="160" spans="1:49">
      <c r="A160" s="51" t="n">
        <v>154</v>
      </c>
      <c r="B160" s="51" t="s">
        <v>59</v>
      </c>
      <c r="C160" s="51" t="s">
        <v>74</v>
      </c>
      <c r="D160" s="51" t="s">
        <v>287</v>
      </c>
      <c r="E160" s="51" t="s">
        <v>56</v>
      </c>
      <c r="F160" s="51" t="s">
        <v>32</v>
      </c>
      <c r="G160" s="51" t="n"/>
      <c r="H160" s="51" t="n"/>
      <c r="I160" s="51" t="n"/>
      <c r="J160" s="51" t="n"/>
      <c r="K160" s="51" t="n"/>
      <c r="L160" s="51" t="n"/>
      <c r="M160" s="51" t="n"/>
      <c r="N160" s="51" t="n"/>
      <c r="O160" s="51" t="n"/>
      <c r="P160" s="51" t="n"/>
      <c r="Q160" s="51" t="n"/>
      <c r="R160" s="51" t="n"/>
      <c r="S160" s="51" t="n"/>
      <c r="T160" s="51" t="n"/>
      <c r="U160" s="51" t="n"/>
      <c r="V160" s="51" t="n"/>
      <c r="W160" s="51" t="n"/>
      <c r="X160" s="51" t="n"/>
      <c r="Y160" s="51" t="n"/>
      <c r="Z160" s="51" t="n"/>
      <c r="AA160" s="51" t="n"/>
      <c r="AB160" s="51" t="n"/>
      <c r="AC160" s="51" t="n"/>
      <c r="AD160" s="51" t="n"/>
      <c r="AE160" s="51" t="n"/>
      <c r="AF160" s="51" t="n"/>
      <c r="AG160" s="51" t="n"/>
      <c r="AH160" s="51" t="n"/>
      <c r="AI160" s="51" t="n"/>
      <c r="AJ160" s="51" t="n"/>
      <c r="AK160" s="51" t="n"/>
      <c r="AL160" s="51" t="n"/>
      <c r="AM160" s="52">
        <f>COUNT(H160:AL160)</f>
        <v/>
      </c>
      <c r="AN160" s="51" t="n"/>
      <c r="AO160" s="51" t="n"/>
      <c r="AP160" s="51" t="n"/>
      <c r="AQ160" s="51" t="n"/>
      <c r="AR160" s="51" t="n"/>
      <c r="AS160" s="51" t="n"/>
      <c r="AT160" s="52">
        <f>SUM(H160:AL160)</f>
        <v/>
      </c>
      <c r="AU160" s="51" t="n"/>
      <c r="AV160" s="52">
        <f>SUM(M160,N160,T160,U160,AA160,AB160,AJ160,AK160,AI160)</f>
        <v/>
      </c>
      <c r="AW160" s="51" t="n"/>
    </row>
    <row r="161" spans="1:49">
      <c r="A161" s="51" t="n">
        <v>155</v>
      </c>
      <c r="B161" s="51" t="s">
        <v>59</v>
      </c>
      <c r="C161" s="51" t="s">
        <v>74</v>
      </c>
      <c r="D161" s="51" t="s">
        <v>287</v>
      </c>
      <c r="E161" s="51" t="s">
        <v>61</v>
      </c>
      <c r="F161" s="51" t="s">
        <v>32</v>
      </c>
      <c r="G161" s="51" t="n"/>
      <c r="H161" s="51" t="n"/>
      <c r="I161" s="51" t="n"/>
      <c r="J161" s="51" t="n"/>
      <c r="K161" s="51" t="n"/>
      <c r="L161" s="51" t="n"/>
      <c r="M161" s="51" t="n"/>
      <c r="N161" s="51" t="n"/>
      <c r="O161" s="51" t="n"/>
      <c r="P161" s="51" t="n"/>
      <c r="Q161" s="51" t="n"/>
      <c r="R161" s="51" t="n"/>
      <c r="S161" s="51" t="n"/>
      <c r="T161" s="51" t="n"/>
      <c r="U161" s="51" t="n"/>
      <c r="V161" s="51" t="n"/>
      <c r="W161" s="51" t="n"/>
      <c r="X161" s="51" t="n"/>
      <c r="Y161" s="51" t="n"/>
      <c r="Z161" s="51" t="n"/>
      <c r="AA161" s="51" t="n"/>
      <c r="AB161" s="51" t="n"/>
      <c r="AC161" s="51" t="n"/>
      <c r="AD161" s="51" t="n"/>
      <c r="AE161" s="51" t="n"/>
      <c r="AF161" s="51" t="n"/>
      <c r="AG161" s="51" t="n"/>
      <c r="AH161" s="51" t="n"/>
      <c r="AI161" s="51" t="n"/>
      <c r="AJ161" s="51" t="n"/>
      <c r="AK161" s="51" t="n"/>
      <c r="AL161" s="51" t="n"/>
      <c r="AM161" s="52">
        <f>COUNT(H161:AL161)</f>
        <v/>
      </c>
      <c r="AN161" s="51" t="n"/>
      <c r="AO161" s="51" t="n"/>
      <c r="AP161" s="51" t="n"/>
      <c r="AQ161" s="51" t="n"/>
      <c r="AR161" s="51" t="n"/>
      <c r="AS161" s="51" t="n"/>
      <c r="AT161" s="52">
        <f>SUM(H161:AL161)</f>
        <v/>
      </c>
      <c r="AU161" s="51" t="n"/>
      <c r="AV161" s="52">
        <f>SUM(M161,N161,T161,U161,AA161,AB161,AJ161,AK161,AI161)</f>
        <v/>
      </c>
      <c r="AW161" s="51" t="n"/>
    </row>
    <row r="162" spans="1:49">
      <c r="A162" s="51" t="n">
        <v>156</v>
      </c>
      <c r="B162" s="51" t="s">
        <v>59</v>
      </c>
      <c r="C162" s="51" t="s">
        <v>74</v>
      </c>
      <c r="D162" s="51" t="s">
        <v>287</v>
      </c>
      <c r="E162" s="51" t="s">
        <v>76</v>
      </c>
      <c r="F162" s="51" t="s">
        <v>32</v>
      </c>
      <c r="G162" s="51" t="n"/>
      <c r="H162" s="51" t="n"/>
      <c r="I162" s="51" t="n"/>
      <c r="J162" s="51" t="n"/>
      <c r="K162" s="51" t="n"/>
      <c r="L162" s="51" t="n"/>
      <c r="M162" s="51" t="n"/>
      <c r="N162" s="51" t="n"/>
      <c r="O162" s="51" t="n"/>
      <c r="P162" s="51" t="n"/>
      <c r="Q162" s="51" t="n"/>
      <c r="R162" s="51" t="n"/>
      <c r="S162" s="51" t="n"/>
      <c r="T162" s="51" t="n"/>
      <c r="U162" s="51" t="n"/>
      <c r="V162" s="51" t="n"/>
      <c r="W162" s="51" t="n"/>
      <c r="X162" s="51" t="n"/>
      <c r="Y162" s="51" t="n"/>
      <c r="Z162" s="51" t="n"/>
      <c r="AA162" s="51" t="n"/>
      <c r="AB162" s="51" t="n"/>
      <c r="AC162" s="51" t="n"/>
      <c r="AD162" s="51" t="n"/>
      <c r="AE162" s="51" t="n"/>
      <c r="AF162" s="51" t="n"/>
      <c r="AG162" s="51" t="n"/>
      <c r="AH162" s="51" t="n"/>
      <c r="AI162" s="51" t="n"/>
      <c r="AJ162" s="51" t="n"/>
      <c r="AK162" s="51" t="n"/>
      <c r="AL162" s="51" t="n"/>
      <c r="AM162" s="52">
        <f>COUNT(H162:AL162)</f>
        <v/>
      </c>
      <c r="AN162" s="51" t="n"/>
      <c r="AO162" s="51" t="n"/>
      <c r="AP162" s="51" t="n"/>
      <c r="AQ162" s="51" t="n"/>
      <c r="AR162" s="51" t="n"/>
      <c r="AS162" s="51" t="n"/>
      <c r="AT162" s="52">
        <f>SUM(H162:AL162)</f>
        <v/>
      </c>
      <c r="AU162" s="51" t="n"/>
      <c r="AV162" s="52">
        <f>SUM(M162,N162,T162,U162,AA162,AB162,AJ162,AK162,AI162)</f>
        <v/>
      </c>
      <c r="AW162" s="51" t="n"/>
    </row>
    <row r="163" spans="1:49">
      <c r="A163" s="51" t="n">
        <v>157</v>
      </c>
      <c r="B163" s="51" t="s">
        <v>59</v>
      </c>
      <c r="C163" s="51" t="s">
        <v>74</v>
      </c>
      <c r="D163" s="51" t="s">
        <v>287</v>
      </c>
      <c r="E163" s="51" t="s">
        <v>79</v>
      </c>
      <c r="F163" s="51" t="s">
        <v>32</v>
      </c>
      <c r="G163" s="51" t="n"/>
      <c r="H163" s="51" t="n"/>
      <c r="I163" s="51" t="n"/>
      <c r="J163" s="51" t="n"/>
      <c r="K163" s="51" t="n"/>
      <c r="L163" s="51" t="n"/>
      <c r="M163" s="51" t="n"/>
      <c r="N163" s="51" t="n"/>
      <c r="O163" s="51" t="n"/>
      <c r="P163" s="51" t="n"/>
      <c r="Q163" s="51" t="n"/>
      <c r="R163" s="51" t="n"/>
      <c r="S163" s="51" t="n"/>
      <c r="T163" s="51" t="n"/>
      <c r="U163" s="51" t="n"/>
      <c r="V163" s="51" t="n"/>
      <c r="W163" s="51" t="n"/>
      <c r="X163" s="51" t="n"/>
      <c r="Y163" s="51" t="n"/>
      <c r="Z163" s="51" t="n"/>
      <c r="AA163" s="51" t="n"/>
      <c r="AB163" s="51" t="n"/>
      <c r="AC163" s="51" t="n"/>
      <c r="AD163" s="51" t="n"/>
      <c r="AE163" s="51" t="n"/>
      <c r="AF163" s="51" t="n"/>
      <c r="AG163" s="51" t="n"/>
      <c r="AH163" s="51" t="n"/>
      <c r="AI163" s="51" t="n"/>
      <c r="AJ163" s="51" t="n"/>
      <c r="AK163" s="51" t="n"/>
      <c r="AL163" s="51" t="n"/>
      <c r="AM163" s="52">
        <f>COUNT(H163:AL163)</f>
        <v/>
      </c>
      <c r="AN163" s="51" t="n"/>
      <c r="AO163" s="51" t="n"/>
      <c r="AP163" s="51" t="n"/>
      <c r="AQ163" s="51" t="n"/>
      <c r="AR163" s="51" t="n"/>
      <c r="AS163" s="51" t="n"/>
      <c r="AT163" s="52">
        <f>SUM(H163:AL163)</f>
        <v/>
      </c>
      <c r="AU163" s="51" t="n"/>
      <c r="AV163" s="52">
        <f>SUM(M163,N163,T163,U163,AA163,AB163,AJ163,AK163,AI163)</f>
        <v/>
      </c>
      <c r="AW163" s="51" t="n"/>
    </row>
    <row r="164" spans="1:49">
      <c r="A164" s="51" t="n">
        <v>158</v>
      </c>
      <c r="B164" s="51" t="s">
        <v>59</v>
      </c>
      <c r="C164" s="51" t="s">
        <v>74</v>
      </c>
      <c r="D164" s="51" t="s">
        <v>287</v>
      </c>
      <c r="E164" s="51" t="s">
        <v>83</v>
      </c>
      <c r="F164" s="51" t="s">
        <v>32</v>
      </c>
      <c r="G164" s="51" t="n"/>
      <c r="H164" s="51" t="n"/>
      <c r="I164" s="51" t="n"/>
      <c r="J164" s="51" t="n"/>
      <c r="K164" s="51" t="n"/>
      <c r="L164" s="51" t="n"/>
      <c r="M164" s="51" t="n"/>
      <c r="N164" s="51" t="n"/>
      <c r="O164" s="51" t="n"/>
      <c r="P164" s="51" t="n"/>
      <c r="Q164" s="51" t="n"/>
      <c r="R164" s="51" t="n"/>
      <c r="S164" s="51" t="n"/>
      <c r="T164" s="51" t="n"/>
      <c r="U164" s="51" t="n"/>
      <c r="V164" s="51" t="n"/>
      <c r="W164" s="51" t="n"/>
      <c r="X164" s="51" t="n"/>
      <c r="Y164" s="51" t="n"/>
      <c r="Z164" s="51" t="n"/>
      <c r="AA164" s="51" t="n"/>
      <c r="AB164" s="51" t="n"/>
      <c r="AC164" s="51" t="n"/>
      <c r="AD164" s="51" t="n"/>
      <c r="AE164" s="51" t="n"/>
      <c r="AF164" s="51" t="n"/>
      <c r="AG164" s="51" t="n"/>
      <c r="AH164" s="51" t="n"/>
      <c r="AI164" s="51" t="n"/>
      <c r="AJ164" s="51" t="n"/>
      <c r="AK164" s="51" t="n"/>
      <c r="AL164" s="51" t="n"/>
      <c r="AM164" s="52">
        <f>COUNT(H164:AL164)</f>
        <v/>
      </c>
      <c r="AN164" s="51" t="n"/>
      <c r="AO164" s="51" t="n"/>
      <c r="AP164" s="51" t="n"/>
      <c r="AQ164" s="51" t="n"/>
      <c r="AR164" s="51" t="n"/>
      <c r="AS164" s="51" t="n"/>
      <c r="AT164" s="52">
        <f>SUM(H164:AL164)</f>
        <v/>
      </c>
      <c r="AU164" s="51" t="n"/>
      <c r="AV164" s="52">
        <f>SUM(M164,N164,T164,U164,AA164,AB164,AJ164,AK164,AI164)</f>
        <v/>
      </c>
      <c r="AW164" s="51" t="n"/>
    </row>
    <row r="165" spans="1:49">
      <c r="A165" s="51" t="n">
        <v>159</v>
      </c>
      <c r="B165" s="51" t="s">
        <v>59</v>
      </c>
      <c r="C165" s="51" t="s">
        <v>74</v>
      </c>
      <c r="D165" s="51" t="s">
        <v>287</v>
      </c>
      <c r="E165" s="51" t="s">
        <v>86</v>
      </c>
      <c r="F165" s="51" t="s">
        <v>32</v>
      </c>
      <c r="G165" s="51" t="n"/>
      <c r="H165" s="51" t="n"/>
      <c r="I165" s="51" t="n"/>
      <c r="J165" s="51" t="n"/>
      <c r="K165" s="51" t="n"/>
      <c r="L165" s="51" t="n"/>
      <c r="M165" s="51" t="n"/>
      <c r="N165" s="51" t="n"/>
      <c r="O165" s="51" t="n"/>
      <c r="P165" s="51" t="n"/>
      <c r="Q165" s="51" t="n"/>
      <c r="R165" s="51" t="n"/>
      <c r="S165" s="51" t="n"/>
      <c r="T165" s="51" t="n"/>
      <c r="U165" s="51" t="n"/>
      <c r="V165" s="51" t="n"/>
      <c r="W165" s="51" t="n"/>
      <c r="X165" s="51" t="n"/>
      <c r="Y165" s="51" t="n"/>
      <c r="Z165" s="51" t="n"/>
      <c r="AA165" s="51" t="n"/>
      <c r="AB165" s="51" t="n"/>
      <c r="AC165" s="51" t="n"/>
      <c r="AD165" s="51" t="n"/>
      <c r="AE165" s="51" t="n"/>
      <c r="AF165" s="51" t="n"/>
      <c r="AG165" s="51" t="n"/>
      <c r="AH165" s="51" t="n"/>
      <c r="AI165" s="51" t="n"/>
      <c r="AJ165" s="51" t="n"/>
      <c r="AK165" s="51" t="n"/>
      <c r="AL165" s="51" t="n"/>
      <c r="AM165" s="52">
        <f>COUNT(H165:AL165)</f>
        <v/>
      </c>
      <c r="AN165" s="51" t="n"/>
      <c r="AO165" s="51" t="n"/>
      <c r="AP165" s="51" t="n"/>
      <c r="AQ165" s="51" t="n"/>
      <c r="AR165" s="51" t="n"/>
      <c r="AS165" s="51" t="n"/>
      <c r="AT165" s="52">
        <f>SUM(H165:AL165)</f>
        <v/>
      </c>
      <c r="AU165" s="51" t="n"/>
      <c r="AV165" s="52">
        <f>SUM(M165,N165,T165,U165,AA165,AB165,AJ165,AK165,AI165)</f>
        <v/>
      </c>
      <c r="AW165" s="51" t="n"/>
    </row>
    <row r="166" spans="1:49">
      <c r="A166" s="51" t="n">
        <v>160</v>
      </c>
      <c r="B166" s="51" t="s">
        <v>59</v>
      </c>
      <c r="C166" s="51" t="s">
        <v>74</v>
      </c>
      <c r="D166" s="51" t="s">
        <v>287</v>
      </c>
      <c r="E166" s="51" t="s">
        <v>87</v>
      </c>
      <c r="F166" s="51" t="s">
        <v>32</v>
      </c>
      <c r="G166" s="51" t="n"/>
      <c r="H166" s="51" t="n"/>
      <c r="I166" s="51" t="n"/>
      <c r="J166" s="51" t="n"/>
      <c r="K166" s="51" t="n"/>
      <c r="L166" s="51" t="n"/>
      <c r="M166" s="51" t="n"/>
      <c r="N166" s="51" t="n"/>
      <c r="O166" s="51" t="n"/>
      <c r="P166" s="51" t="n"/>
      <c r="Q166" s="51" t="n"/>
      <c r="R166" s="51" t="n"/>
      <c r="S166" s="51" t="n"/>
      <c r="T166" s="51" t="n"/>
      <c r="U166" s="51" t="n"/>
      <c r="V166" s="51" t="n"/>
      <c r="W166" s="51" t="n"/>
      <c r="X166" s="51" t="n"/>
      <c r="Y166" s="51" t="n"/>
      <c r="Z166" s="51" t="n"/>
      <c r="AA166" s="51" t="n"/>
      <c r="AB166" s="51" t="n"/>
      <c r="AC166" s="51" t="n"/>
      <c r="AD166" s="51" t="n"/>
      <c r="AE166" s="51" t="n"/>
      <c r="AF166" s="51" t="n"/>
      <c r="AG166" s="51" t="n"/>
      <c r="AH166" s="51" t="n"/>
      <c r="AI166" s="51" t="n"/>
      <c r="AJ166" s="51" t="n"/>
      <c r="AK166" s="51" t="n"/>
      <c r="AL166" s="51" t="n"/>
      <c r="AM166" s="52">
        <f>COUNT(H166:AL166)</f>
        <v/>
      </c>
      <c r="AN166" s="51" t="n"/>
      <c r="AO166" s="51" t="n"/>
      <c r="AP166" s="51" t="n"/>
      <c r="AQ166" s="51" t="n"/>
      <c r="AR166" s="51" t="n"/>
      <c r="AS166" s="51" t="n"/>
      <c r="AT166" s="52">
        <f>SUM(H166:AL166)</f>
        <v/>
      </c>
      <c r="AU166" s="51" t="n"/>
      <c r="AV166" s="52">
        <f>SUM(M166,N166,T166,U166,AA166,AB166,AJ166,AK166,AI166)</f>
        <v/>
      </c>
      <c r="AW166" s="51" t="n"/>
    </row>
    <row r="167" spans="1:49">
      <c r="A167" s="51" t="n">
        <v>161</v>
      </c>
      <c r="B167" s="51" t="s">
        <v>59</v>
      </c>
      <c r="C167" s="51" t="s">
        <v>74</v>
      </c>
      <c r="D167" s="51" t="s">
        <v>287</v>
      </c>
      <c r="E167" s="51" t="s">
        <v>88</v>
      </c>
      <c r="F167" s="51" t="s">
        <v>32</v>
      </c>
      <c r="G167" s="51" t="n"/>
      <c r="H167" s="51" t="n"/>
      <c r="I167" s="51" t="n"/>
      <c r="J167" s="51" t="n"/>
      <c r="K167" s="51" t="n"/>
      <c r="L167" s="51" t="n"/>
      <c r="M167" s="51" t="n"/>
      <c r="N167" s="51" t="n"/>
      <c r="O167" s="51" t="n"/>
      <c r="P167" s="51" t="n"/>
      <c r="Q167" s="51" t="n"/>
      <c r="R167" s="51" t="n"/>
      <c r="S167" s="51" t="n"/>
      <c r="T167" s="51" t="n"/>
      <c r="U167" s="51" t="n"/>
      <c r="V167" s="51" t="n"/>
      <c r="W167" s="51" t="n"/>
      <c r="X167" s="51" t="n"/>
      <c r="Y167" s="51" t="n"/>
      <c r="Z167" s="51" t="n"/>
      <c r="AA167" s="51" t="n"/>
      <c r="AB167" s="51" t="n"/>
      <c r="AC167" s="51" t="n"/>
      <c r="AD167" s="51" t="n"/>
      <c r="AE167" s="51" t="n"/>
      <c r="AF167" s="51" t="n"/>
      <c r="AG167" s="51" t="n"/>
      <c r="AH167" s="51" t="n"/>
      <c r="AI167" s="51" t="n"/>
      <c r="AJ167" s="51" t="n"/>
      <c r="AK167" s="51" t="n"/>
      <c r="AL167" s="51" t="n"/>
      <c r="AM167" s="52">
        <f>COUNT(H167:AL167)</f>
        <v/>
      </c>
      <c r="AN167" s="51" t="n"/>
      <c r="AO167" s="51" t="n"/>
      <c r="AP167" s="51" t="n"/>
      <c r="AQ167" s="51" t="n"/>
      <c r="AR167" s="51" t="n"/>
      <c r="AS167" s="51" t="n"/>
      <c r="AT167" s="52">
        <f>SUM(H167:AL167)</f>
        <v/>
      </c>
      <c r="AU167" s="51" t="n"/>
      <c r="AV167" s="52">
        <f>SUM(M167,N167,T167,U167,AA167,AB167,AJ167,AK167,AI167)</f>
        <v/>
      </c>
      <c r="AW167" s="51" t="n"/>
    </row>
    <row r="168" spans="1:49">
      <c r="A168" s="51" t="n">
        <v>162</v>
      </c>
      <c r="B168" s="51" t="s">
        <v>59</v>
      </c>
      <c r="C168" s="51" t="s">
        <v>74</v>
      </c>
      <c r="D168" s="51" t="s">
        <v>287</v>
      </c>
      <c r="E168" s="51" t="s">
        <v>65</v>
      </c>
      <c r="F168" s="51" t="s">
        <v>32</v>
      </c>
      <c r="G168" s="51" t="n"/>
      <c r="H168" s="51" t="n"/>
      <c r="I168" s="51" t="n"/>
      <c r="J168" s="51" t="n"/>
      <c r="K168" s="51" t="n"/>
      <c r="L168" s="51" t="n"/>
      <c r="M168" s="51" t="n"/>
      <c r="N168" s="51" t="n"/>
      <c r="O168" s="51" t="n"/>
      <c r="P168" s="51" t="n"/>
      <c r="Q168" s="51" t="n"/>
      <c r="R168" s="51" t="n"/>
      <c r="S168" s="51" t="n"/>
      <c r="T168" s="51" t="n"/>
      <c r="U168" s="51" t="n"/>
      <c r="V168" s="51" t="n"/>
      <c r="W168" s="51" t="n"/>
      <c r="X168" s="51" t="n"/>
      <c r="Y168" s="51" t="n"/>
      <c r="Z168" s="51" t="n"/>
      <c r="AA168" s="51" t="n"/>
      <c r="AB168" s="51" t="n"/>
      <c r="AC168" s="51" t="n"/>
      <c r="AD168" s="51" t="n"/>
      <c r="AE168" s="51" t="n"/>
      <c r="AF168" s="51" t="n"/>
      <c r="AG168" s="51" t="n"/>
      <c r="AH168" s="51" t="n"/>
      <c r="AI168" s="51" t="n"/>
      <c r="AJ168" s="51" t="n"/>
      <c r="AK168" s="51" t="n"/>
      <c r="AL168" s="51" t="n"/>
      <c r="AM168" s="52">
        <f>COUNT(H168:AL168)</f>
        <v/>
      </c>
      <c r="AN168" s="51" t="n"/>
      <c r="AO168" s="51" t="n"/>
      <c r="AP168" s="51" t="n"/>
      <c r="AQ168" s="51" t="n"/>
      <c r="AR168" s="51" t="n"/>
      <c r="AS168" s="51" t="n"/>
      <c r="AT168" s="52">
        <f>SUM(H168:AL168)</f>
        <v/>
      </c>
      <c r="AU168" s="51" t="n"/>
      <c r="AV168" s="52">
        <f>SUM(M168,N168,T168,U168,AA168,AB168,AJ168,AK168,AI168)</f>
        <v/>
      </c>
      <c r="AW168" s="51" t="n"/>
    </row>
    <row r="169" spans="1:49">
      <c r="A169" s="51" t="n">
        <v>163</v>
      </c>
      <c r="B169" s="51" t="s">
        <v>59</v>
      </c>
      <c r="C169" s="51" t="s">
        <v>74</v>
      </c>
      <c r="D169" s="51" t="s">
        <v>287</v>
      </c>
      <c r="E169" s="51" t="s">
        <v>90</v>
      </c>
      <c r="F169" s="51" t="s">
        <v>32</v>
      </c>
      <c r="G169" s="51" t="n"/>
      <c r="H169" s="51" t="n"/>
      <c r="I169" s="51" t="n"/>
      <c r="J169" s="51" t="n"/>
      <c r="K169" s="51" t="n"/>
      <c r="L169" s="51" t="n"/>
      <c r="M169" s="51" t="n"/>
      <c r="N169" s="51" t="n"/>
      <c r="O169" s="51" t="n"/>
      <c r="P169" s="51" t="n"/>
      <c r="Q169" s="51" t="n"/>
      <c r="R169" s="51" t="n"/>
      <c r="S169" s="51" t="n"/>
      <c r="T169" s="51" t="n"/>
      <c r="U169" s="51" t="n"/>
      <c r="V169" s="51" t="n"/>
      <c r="W169" s="51" t="n"/>
      <c r="X169" s="51" t="n"/>
      <c r="Y169" s="51" t="n"/>
      <c r="Z169" s="51" t="n"/>
      <c r="AA169" s="51" t="n"/>
      <c r="AB169" s="51" t="n"/>
      <c r="AC169" s="51" t="n"/>
      <c r="AD169" s="51" t="n"/>
      <c r="AE169" s="51" t="n"/>
      <c r="AF169" s="51" t="n"/>
      <c r="AG169" s="51" t="n"/>
      <c r="AH169" s="51" t="n"/>
      <c r="AI169" s="51" t="n"/>
      <c r="AJ169" s="51" t="n"/>
      <c r="AK169" s="51" t="n"/>
      <c r="AL169" s="51" t="n"/>
      <c r="AM169" s="52">
        <f>COUNT(H169:AL169)</f>
        <v/>
      </c>
      <c r="AN169" s="51" t="n"/>
      <c r="AO169" s="51" t="n"/>
      <c r="AP169" s="51" t="n"/>
      <c r="AQ169" s="51" t="n"/>
      <c r="AR169" s="51" t="n"/>
      <c r="AS169" s="51" t="n"/>
      <c r="AT169" s="52">
        <f>SUM(H169:AL169)</f>
        <v/>
      </c>
      <c r="AU169" s="51" t="n"/>
      <c r="AV169" s="52">
        <f>SUM(M169,N169,T169,U169,AA169,AB169,AJ169,AK169,AI169)</f>
        <v/>
      </c>
      <c r="AW169" s="51" t="n"/>
    </row>
    <row r="170" spans="1:49">
      <c r="A170" s="51" t="n">
        <v>164</v>
      </c>
      <c r="B170" s="51" t="s">
        <v>59</v>
      </c>
      <c r="C170" s="51" t="s">
        <v>74</v>
      </c>
      <c r="D170" s="51" t="s">
        <v>287</v>
      </c>
      <c r="E170" s="51" t="s">
        <v>279</v>
      </c>
      <c r="F170" s="51" t="s">
        <v>32</v>
      </c>
      <c r="G170" s="51" t="n"/>
      <c r="H170" s="51" t="n"/>
      <c r="I170" s="51" t="n"/>
      <c r="J170" s="51" t="n"/>
      <c r="K170" s="51" t="n"/>
      <c r="L170" s="51" t="n"/>
      <c r="M170" s="51" t="n"/>
      <c r="N170" s="51" t="n"/>
      <c r="O170" s="51" t="n"/>
      <c r="P170" s="51" t="n"/>
      <c r="Q170" s="51" t="n"/>
      <c r="R170" s="51" t="n"/>
      <c r="S170" s="51" t="n"/>
      <c r="T170" s="51" t="n"/>
      <c r="U170" s="51" t="n"/>
      <c r="V170" s="51" t="n"/>
      <c r="W170" s="51" t="n"/>
      <c r="X170" s="51" t="n"/>
      <c r="Y170" s="51" t="n"/>
      <c r="Z170" s="51" t="n"/>
      <c r="AA170" s="51" t="n"/>
      <c r="AB170" s="51" t="n"/>
      <c r="AC170" s="51" t="n"/>
      <c r="AD170" s="51" t="n"/>
      <c r="AE170" s="51" t="n"/>
      <c r="AF170" s="51" t="n"/>
      <c r="AG170" s="51" t="n"/>
      <c r="AH170" s="51" t="n"/>
      <c r="AI170" s="51" t="n"/>
      <c r="AJ170" s="51" t="n"/>
      <c r="AK170" s="51" t="n"/>
      <c r="AL170" s="51" t="n"/>
      <c r="AM170" s="52">
        <f>COUNT(H170:AL170)</f>
        <v/>
      </c>
      <c r="AN170" s="51" t="n"/>
      <c r="AO170" s="51" t="n"/>
      <c r="AP170" s="51" t="n"/>
      <c r="AQ170" s="51" t="n"/>
      <c r="AR170" s="51" t="n"/>
      <c r="AS170" s="51" t="n"/>
      <c r="AT170" s="52">
        <f>SUM(H170:AL170)</f>
        <v/>
      </c>
      <c r="AU170" s="51" t="n"/>
      <c r="AV170" s="52">
        <f>SUM(M170,N170,T170,U170,AA170,AB170,AJ170,AK170,AI170)</f>
        <v/>
      </c>
      <c r="AW170" s="51" t="n"/>
    </row>
    <row r="171" spans="1:49">
      <c r="A171" s="53" t="n">
        <v>165</v>
      </c>
      <c r="B171" s="53" t="s">
        <v>59</v>
      </c>
      <c r="C171" s="53" t="s">
        <v>74</v>
      </c>
      <c r="D171" s="53" t="s">
        <v>287</v>
      </c>
      <c r="E171" s="53" t="s">
        <v>33</v>
      </c>
      <c r="F171" s="53" t="n"/>
      <c r="G171" s="53" t="n"/>
      <c r="H171" s="53" t="n">
        <v>8</v>
      </c>
      <c r="I171" s="53" t="n">
        <v>8</v>
      </c>
      <c r="J171" s="53" t="n">
        <v>8</v>
      </c>
      <c r="K171" s="53" t="n">
        <v>8</v>
      </c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  <c r="AA171" s="53" t="n"/>
      <c r="AB171" s="53" t="n"/>
      <c r="AC171" s="53" t="n"/>
      <c r="AD171" s="53" t="n"/>
      <c r="AE171" s="53" t="n"/>
      <c r="AF171" s="53" t="n"/>
      <c r="AG171" s="53" t="n"/>
      <c r="AH171" s="53" t="n"/>
      <c r="AI171" s="53" t="n"/>
      <c r="AJ171" s="53" t="n"/>
      <c r="AK171" s="53" t="n"/>
      <c r="AL171" s="53" t="n"/>
      <c r="AM171" s="53">
        <f>COUNT(IF(SUM(H164,H158,H163,H170,H160,H165,H167,H161,H169,H162,H166,H168)&gt;0,1,"FALSE"),IF(SUM(I168,I167,I158,I161,I162,I165,I169,I164,I160,I170,I166,I163)&gt;0,1,"FALSE"),IF(SUM(J161,J165,J163,J160,J166,J164,J170,J158,J162,J169,J167,J168)&gt;0,1,"FALSE"),IF(SUM(K165,K170,K163,K159,K169,K160,K166,K158,K168,K162,K161,K167,K164)&gt;0,1,"FALSE"))</f>
        <v/>
      </c>
      <c r="AN171" s="53" t="n"/>
      <c r="AO171" s="53">
        <f>MAX(AO158:AO170)</f>
        <v/>
      </c>
      <c r="AP171" s="53">
        <f>MAX(AP158:AP170)</f>
        <v/>
      </c>
      <c r="AQ171" s="53">
        <f>MAX(AQ158:AQ170)</f>
        <v/>
      </c>
      <c r="AR171" s="53">
        <f>MAX(AR158:AR170)</f>
        <v/>
      </c>
      <c r="AS171" s="53">
        <f>SUM(AS158:AS170)</f>
        <v/>
      </c>
      <c r="AT171" s="53">
        <f>SUM(AT158:AT170)</f>
        <v/>
      </c>
      <c r="AU171" s="53">
        <f>SUM(AU158:AU170)</f>
        <v/>
      </c>
      <c r="AV171" s="53">
        <f>SUM(AV158:AV170)</f>
        <v/>
      </c>
      <c r="AW171" s="53">
        <f>SUM(AW158:AW170)</f>
        <v/>
      </c>
    </row>
    <row r="172" spans="1:49">
      <c r="A172" s="51" t="n">
        <v>166</v>
      </c>
      <c r="B172" s="51" t="s">
        <v>223</v>
      </c>
      <c r="C172" s="51" t="s">
        <v>302</v>
      </c>
      <c r="D172" s="51" t="s">
        <v>194</v>
      </c>
      <c r="E172" s="51" t="s">
        <v>31</v>
      </c>
      <c r="F172" s="51" t="s">
        <v>32</v>
      </c>
      <c r="G172" s="51" t="n"/>
      <c r="H172" s="51" t="n"/>
      <c r="I172" s="51" t="n"/>
      <c r="J172" s="51" t="n"/>
      <c r="K172" s="51" t="n"/>
      <c r="L172" s="51" t="n"/>
      <c r="M172" s="51" t="n"/>
      <c r="N172" s="51" t="n"/>
      <c r="O172" s="51" t="n">
        <v>12</v>
      </c>
      <c r="P172" s="51" t="n">
        <v>12</v>
      </c>
      <c r="Q172" s="51" t="n"/>
      <c r="R172" s="51" t="n"/>
      <c r="S172" s="51" t="n"/>
      <c r="T172" s="51" t="n"/>
      <c r="U172" s="51" t="n"/>
      <c r="V172" s="51" t="n">
        <v>12</v>
      </c>
      <c r="W172" s="51" t="n">
        <v>12</v>
      </c>
      <c r="X172" s="51" t="n"/>
      <c r="Y172" s="51" t="n"/>
      <c r="Z172" s="51" t="n"/>
      <c r="AA172" s="51" t="n"/>
      <c r="AB172" s="51" t="n"/>
      <c r="AC172" s="51" t="n"/>
      <c r="AD172" s="51" t="n"/>
      <c r="AE172" s="51" t="n">
        <v>12</v>
      </c>
      <c r="AF172" s="51" t="n">
        <v>12</v>
      </c>
      <c r="AG172" s="51" t="n"/>
      <c r="AH172" s="51" t="n"/>
      <c r="AI172" s="51" t="n"/>
      <c r="AJ172" s="51" t="n"/>
      <c r="AK172" s="51" t="n"/>
      <c r="AL172" s="51" t="n"/>
      <c r="AM172" s="52">
        <f>COUNT(H172:AL172)</f>
        <v/>
      </c>
      <c r="AN172" s="51" t="n"/>
      <c r="AO172" s="52">
        <f>COUNTIF(H172:AL172,"О")</f>
        <v/>
      </c>
      <c r="AP172" s="52">
        <f>COUNTIF(H172:AL172,"От")</f>
        <v/>
      </c>
      <c r="AQ172" s="52">
        <f>COUNTIF(H172:AL172,"Б")</f>
        <v/>
      </c>
      <c r="AR172" s="52">
        <f>COUNTIF(H172:AL172,"Н")</f>
        <v/>
      </c>
      <c r="AS172" s="51" t="n"/>
      <c r="AT172" s="52">
        <f>SUM(H172:AL172)</f>
        <v/>
      </c>
      <c r="AU172" s="51" t="n"/>
      <c r="AV172" s="52">
        <f>SUM(M172,N172,T172,U172,AA172,AB172,AJ172,AK172,AI172)</f>
        <v/>
      </c>
      <c r="AW172" s="51" t="n"/>
    </row>
    <row r="173" spans="1:49">
      <c r="A173" s="51" t="n">
        <v>167</v>
      </c>
      <c r="B173" s="51" t="s">
        <v>223</v>
      </c>
      <c r="C173" s="51" t="s">
        <v>302</v>
      </c>
      <c r="D173" s="51" t="s">
        <v>194</v>
      </c>
      <c r="E173" s="51" t="s">
        <v>31</v>
      </c>
      <c r="F173" s="51" t="s">
        <v>48</v>
      </c>
      <c r="G173" s="51" t="n"/>
      <c r="H173" s="51" t="n"/>
      <c r="I173" s="51" t="n"/>
      <c r="J173" s="51" t="n"/>
      <c r="K173" s="51" t="n">
        <v>12</v>
      </c>
      <c r="L173" s="51" t="n">
        <v>12</v>
      </c>
      <c r="M173" s="51" t="n"/>
      <c r="N173" s="51" t="n"/>
      <c r="O173" s="51" t="n"/>
      <c r="P173" s="51" t="n"/>
      <c r="Q173" s="51" t="n"/>
      <c r="R173" s="51" t="n"/>
      <c r="S173" s="51" t="n"/>
      <c r="T173" s="51" t="n"/>
      <c r="U173" s="51" t="n"/>
      <c r="V173" s="51" t="n"/>
      <c r="W173" s="51" t="n"/>
      <c r="X173" s="51" t="n"/>
      <c r="Y173" s="51" t="n"/>
      <c r="Z173" s="51" t="n">
        <v>12</v>
      </c>
      <c r="AA173" s="51" t="n">
        <v>12</v>
      </c>
      <c r="AB173" s="51" t="n"/>
      <c r="AC173" s="51" t="n"/>
      <c r="AD173" s="51" t="n"/>
      <c r="AE173" s="51" t="n"/>
      <c r="AF173" s="51" t="n"/>
      <c r="AG173" s="51" t="n"/>
      <c r="AH173" s="51" t="n">
        <v>12</v>
      </c>
      <c r="AI173" s="51" t="n">
        <v>11.98333</v>
      </c>
      <c r="AJ173" s="51" t="n"/>
      <c r="AK173" s="51" t="n"/>
      <c r="AL173" s="51" t="n"/>
      <c r="AM173" s="51" t="n"/>
      <c r="AN173" s="52">
        <f>COUNT(H173:AL173)</f>
        <v/>
      </c>
      <c r="AO173" s="52">
        <f>COUNTIF(H173:AL173,"О")</f>
        <v/>
      </c>
      <c r="AP173" s="52">
        <f>COUNTIF(H173:AL173,"От")</f>
        <v/>
      </c>
      <c r="AQ173" s="52">
        <f>COUNTIF(H173:AL173,"Б")</f>
        <v/>
      </c>
      <c r="AR173" s="52">
        <f>COUNTIF(H173:AL173,"Н")</f>
        <v/>
      </c>
      <c r="AS173" s="51" t="n"/>
      <c r="AT173" s="51" t="n"/>
      <c r="AU173" s="52">
        <f>SUM(H173:AL173)</f>
        <v/>
      </c>
      <c r="AV173" s="51" t="n"/>
      <c r="AW173" s="52">
        <f>SUM(M173,N173,T173,U173,AA173,AB173,AJ173,AK173,AI173)</f>
        <v/>
      </c>
    </row>
    <row r="174" spans="1:49" ht="15.75" customHeight="1" s="55">
      <c r="A174" s="51" t="n">
        <v>168</v>
      </c>
      <c r="B174" s="51" t="s">
        <v>223</v>
      </c>
      <c r="C174" s="51" t="s">
        <v>302</v>
      </c>
      <c r="D174" s="51" t="s">
        <v>194</v>
      </c>
      <c r="E174" s="51" t="s">
        <v>79</v>
      </c>
      <c r="F174" s="51" t="s">
        <v>48</v>
      </c>
      <c r="G174" s="51" t="n"/>
      <c r="H174" s="51" t="n"/>
      <c r="I174" s="51" t="n"/>
      <c r="J174" s="51" t="n"/>
      <c r="K174" s="51" t="n"/>
      <c r="L174" s="51" t="n"/>
      <c r="M174" s="51" t="n"/>
      <c r="N174" s="51" t="n"/>
      <c r="O174" s="51" t="n"/>
      <c r="P174" s="51" t="n"/>
      <c r="Q174" s="51" t="n"/>
      <c r="R174" s="51" t="n"/>
      <c r="S174" s="51" t="n"/>
      <c r="T174" s="51" t="n"/>
      <c r="U174" s="51" t="n"/>
      <c r="V174" s="51" t="n"/>
      <c r="W174" s="51" t="n"/>
      <c r="X174" s="51" t="n"/>
      <c r="Y174" s="51" t="n"/>
      <c r="Z174" s="51" t="n"/>
      <c r="AA174" s="51" t="n"/>
      <c r="AB174" s="51" t="n"/>
      <c r="AC174" s="51" t="n"/>
      <c r="AD174" s="51" t="n"/>
      <c r="AE174" s="51" t="n"/>
      <c r="AF174" s="51" t="n"/>
      <c r="AG174" s="51" t="n"/>
      <c r="AH174" s="51" t="n"/>
      <c r="AI174" s="54" t="n">
        <v>0.01667</v>
      </c>
      <c r="AJ174" s="51" t="n"/>
      <c r="AK174" s="51" t="n"/>
      <c r="AL174" s="51" t="n"/>
      <c r="AM174" s="51" t="n"/>
      <c r="AN174" s="52">
        <f>COUNT(H174:AL174)</f>
        <v/>
      </c>
      <c r="AO174" s="51" t="n"/>
      <c r="AP174" s="51" t="n"/>
      <c r="AQ174" s="51" t="n"/>
      <c r="AR174" s="51" t="n"/>
      <c r="AS174" s="51" t="n"/>
      <c r="AT174" s="51" t="n"/>
      <c r="AU174" s="52">
        <f>SUM(H174:AL174)</f>
        <v/>
      </c>
      <c r="AV174" s="51" t="n"/>
      <c r="AW174" s="52">
        <f>SUM(M174,N174,T174,U174,AA174,AB174,AJ174,AK174,AI174)</f>
        <v/>
      </c>
    </row>
    <row r="175" spans="1:49">
      <c r="A175" s="53" t="n">
        <v>169</v>
      </c>
      <c r="B175" s="53" t="s">
        <v>223</v>
      </c>
      <c r="C175" s="53" t="s">
        <v>302</v>
      </c>
      <c r="D175" s="53" t="s">
        <v>194</v>
      </c>
      <c r="E175" s="53" t="s">
        <v>33</v>
      </c>
      <c r="F175" s="53" t="n"/>
      <c r="G175" s="53" t="n"/>
      <c r="H175" s="53" t="n"/>
      <c r="I175" s="53" t="n"/>
      <c r="J175" s="53" t="n"/>
      <c r="K175" s="53" t="n">
        <v>12</v>
      </c>
      <c r="L175" s="53" t="n">
        <v>12</v>
      </c>
      <c r="M175" s="53" t="n"/>
      <c r="N175" s="53" t="n"/>
      <c r="O175" s="53" t="n">
        <v>12</v>
      </c>
      <c r="P175" s="53" t="n">
        <v>12</v>
      </c>
      <c r="Q175" s="53" t="n"/>
      <c r="R175" s="53" t="n"/>
      <c r="S175" s="53" t="n"/>
      <c r="T175" s="53" t="n"/>
      <c r="U175" s="53" t="n"/>
      <c r="V175" s="53" t="n">
        <v>12</v>
      </c>
      <c r="W175" s="53" t="n">
        <v>12</v>
      </c>
      <c r="X175" s="53" t="n"/>
      <c r="Y175" s="53" t="n"/>
      <c r="Z175" s="53" t="n">
        <v>12</v>
      </c>
      <c r="AA175" s="53" t="n">
        <v>12</v>
      </c>
      <c r="AB175" s="53" t="n"/>
      <c r="AC175" s="53" t="n"/>
      <c r="AD175" s="53" t="n"/>
      <c r="AE175" s="53" t="n">
        <v>12</v>
      </c>
      <c r="AF175" s="53" t="n">
        <v>12</v>
      </c>
      <c r="AG175" s="53" t="n"/>
      <c r="AH175" s="53" t="n">
        <v>12</v>
      </c>
      <c r="AI175" s="53" t="n">
        <v>12</v>
      </c>
      <c r="AJ175" s="53" t="n"/>
      <c r="AK175" s="53" t="n"/>
      <c r="AL175" s="53" t="n"/>
      <c r="AM175" s="53">
        <f>COUNT(IF(SUM(O172)&gt;0,1,"FALSE"),IF(SUM(P172)&gt;0,1,"FALSE"),IF(SUM(V172)&gt;0,1,"FALSE"),IF(SUM(W172)&gt;0,1,"FALSE"),IF(SUM(AE172)&gt;0,1,"FALSE"),IF(SUM(AF172)&gt;0,1,"FALSE"))</f>
        <v/>
      </c>
      <c r="AN175" s="53">
        <f>COUNT(IF(SUM(K173)&gt;0,1,"FALSE"),IF(SUM(L173)&gt;0,1,"FALSE"),IF(SUM(Z173)&gt;0,1,"FALSE"),IF(SUM(AA173)&gt;0,1,"FALSE"),IF(SUM(AI173,AI174)&gt;0,1,"FALSE"),IF(SUM(AH173)&gt;0,1,"FALSE"))</f>
        <v/>
      </c>
      <c r="AO175" s="53">
        <f>MAX(AO172:AO174)</f>
        <v/>
      </c>
      <c r="AP175" s="53">
        <f>MAX(AP172:AP174)</f>
        <v/>
      </c>
      <c r="AQ175" s="53">
        <f>MAX(AQ172:AQ174)</f>
        <v/>
      </c>
      <c r="AR175" s="53">
        <f>MAX(AR172:AR174)</f>
        <v/>
      </c>
      <c r="AS175" s="53">
        <f>SUM(AS172:AS174)</f>
        <v/>
      </c>
      <c r="AT175" s="53">
        <f>SUM(AT172:AT174)</f>
        <v/>
      </c>
      <c r="AU175" s="53">
        <f>SUM(AU172:AU174)</f>
        <v/>
      </c>
      <c r="AV175" s="53">
        <f>SUM(AV172:AV174)</f>
        <v/>
      </c>
      <c r="AW175" s="53">
        <f>SUM(AW172:AW174)</f>
        <v/>
      </c>
    </row>
    <row r="176" spans="1:49">
      <c r="A176" s="51" t="n">
        <v>170</v>
      </c>
      <c r="B176" s="51" t="s">
        <v>59</v>
      </c>
      <c r="C176" s="51" t="s">
        <v>237</v>
      </c>
      <c r="D176" s="51" t="s">
        <v>60</v>
      </c>
      <c r="E176" s="51" t="s">
        <v>43</v>
      </c>
      <c r="F176" s="51" t="s">
        <v>32</v>
      </c>
      <c r="G176" s="51" t="n"/>
      <c r="H176" s="51" t="n"/>
      <c r="I176" s="51" t="n"/>
      <c r="J176" s="51" t="n"/>
      <c r="K176" s="51" t="n"/>
      <c r="L176" s="51" t="n"/>
      <c r="M176" s="51" t="s">
        <v>7</v>
      </c>
      <c r="N176" s="51" t="s">
        <v>7</v>
      </c>
      <c r="O176" s="51" t="n"/>
      <c r="P176" s="51" t="n"/>
      <c r="Q176" s="51" t="n"/>
      <c r="R176" s="51" t="n"/>
      <c r="S176" s="51" t="n"/>
      <c r="T176" s="51" t="s">
        <v>7</v>
      </c>
      <c r="U176" s="51" t="s">
        <v>7</v>
      </c>
      <c r="V176" s="51" t="n"/>
      <c r="W176" s="51" t="n"/>
      <c r="X176" s="51" t="n"/>
      <c r="Y176" s="51" t="n"/>
      <c r="Z176" s="51" t="n"/>
      <c r="AA176" s="51" t="s">
        <v>7</v>
      </c>
      <c r="AB176" s="51" t="s">
        <v>7</v>
      </c>
      <c r="AC176" s="51" t="n"/>
      <c r="AD176" s="51" t="n"/>
      <c r="AE176" s="51" t="n"/>
      <c r="AF176" s="51" t="n"/>
      <c r="AG176" s="51" t="n"/>
      <c r="AH176" s="51" t="n"/>
      <c r="AI176" s="51" t="s">
        <v>7</v>
      </c>
      <c r="AJ176" s="51" t="s">
        <v>7</v>
      </c>
      <c r="AK176" s="51" t="s">
        <v>7</v>
      </c>
      <c r="AL176" s="51" t="n"/>
      <c r="AM176" s="52">
        <f>COUNT(H176:AL176)</f>
        <v/>
      </c>
      <c r="AN176" s="51" t="n"/>
      <c r="AO176" s="52">
        <f>COUNTIF(H176:AL176,"О")</f>
        <v/>
      </c>
      <c r="AP176" s="52">
        <f>COUNTIF(H176:AL176,"От")</f>
        <v/>
      </c>
      <c r="AQ176" s="52">
        <f>COUNTIF(H176:AL176,"Б")</f>
        <v/>
      </c>
      <c r="AR176" s="52">
        <f>COUNTIF(H176:AL176,"Н")</f>
        <v/>
      </c>
      <c r="AS176" s="51" t="n"/>
      <c r="AT176" s="52">
        <f>SUM(H176:AL176)</f>
        <v/>
      </c>
      <c r="AU176" s="51" t="n"/>
      <c r="AV176" s="52">
        <f>SUM(M176,N176,T176,U176,AA176,AB176,AJ176,AK176,AI176)</f>
        <v/>
      </c>
      <c r="AW176" s="51" t="n"/>
    </row>
    <row r="177" spans="1:49" ht="15.75" customHeight="1" s="55">
      <c r="A177" s="51" t="n">
        <v>171</v>
      </c>
      <c r="B177" s="51" t="s">
        <v>59</v>
      </c>
      <c r="C177" s="51" t="s">
        <v>237</v>
      </c>
      <c r="D177" s="51" t="s">
        <v>60</v>
      </c>
      <c r="E177" s="51" t="s">
        <v>31</v>
      </c>
      <c r="F177" s="51" t="s">
        <v>32</v>
      </c>
      <c r="G177" s="51" t="n"/>
      <c r="H177" s="51" t="n"/>
      <c r="I177" s="51" t="n"/>
      <c r="J177" s="51" t="n"/>
      <c r="K177" s="51" t="n"/>
      <c r="L177" s="54" t="n">
        <v>8</v>
      </c>
      <c r="M177" s="54" t="s">
        <v>7</v>
      </c>
      <c r="N177" s="54" t="s">
        <v>7</v>
      </c>
      <c r="O177" s="54" t="n">
        <v>8</v>
      </c>
      <c r="P177" s="54" t="n">
        <v>8</v>
      </c>
      <c r="Q177" s="54" t="n">
        <v>8</v>
      </c>
      <c r="R177" s="54" t="n">
        <v>8</v>
      </c>
      <c r="S177" s="54" t="n">
        <v>8</v>
      </c>
      <c r="T177" s="54" t="s">
        <v>7</v>
      </c>
      <c r="U177" s="54" t="s">
        <v>7</v>
      </c>
      <c r="V177" s="54" t="n">
        <v>8</v>
      </c>
      <c r="W177" s="54" t="n">
        <v>8</v>
      </c>
      <c r="X177" s="54" t="n">
        <v>8</v>
      </c>
      <c r="Y177" s="54" t="n">
        <v>8</v>
      </c>
      <c r="Z177" s="54" t="n">
        <v>8</v>
      </c>
      <c r="AA177" s="54" t="s">
        <v>7</v>
      </c>
      <c r="AB177" s="54" t="s">
        <v>7</v>
      </c>
      <c r="AC177" s="54" t="n">
        <v>8</v>
      </c>
      <c r="AD177" s="54" t="n">
        <v>8</v>
      </c>
      <c r="AE177" s="54" t="n">
        <v>8</v>
      </c>
      <c r="AF177" s="54" t="n">
        <v>8</v>
      </c>
      <c r="AG177" s="54" t="n">
        <v>8</v>
      </c>
      <c r="AH177" s="54" t="n">
        <v>8</v>
      </c>
      <c r="AI177" s="54" t="s">
        <v>7</v>
      </c>
      <c r="AJ177" s="54" t="s">
        <v>7</v>
      </c>
      <c r="AK177" s="54" t="s">
        <v>7</v>
      </c>
      <c r="AL177" s="51" t="n"/>
      <c r="AM177" s="52">
        <f>COUNT(H177:AL177)</f>
        <v/>
      </c>
      <c r="AN177" s="51" t="n"/>
      <c r="AO177" s="52">
        <f>COUNTIF(H177:AL177,"О")</f>
        <v/>
      </c>
      <c r="AP177" s="52">
        <f>COUNTIF(H177:AL177,"От")</f>
        <v/>
      </c>
      <c r="AQ177" s="52">
        <f>COUNTIF(H177:AL177,"Б")</f>
        <v/>
      </c>
      <c r="AR177" s="52">
        <f>COUNTIF(H177:AL177,"Н")</f>
        <v/>
      </c>
      <c r="AS177" s="51" t="n"/>
      <c r="AT177" s="52">
        <f>SUM(H177:AL177)</f>
        <v/>
      </c>
      <c r="AU177" s="51" t="n"/>
      <c r="AV177" s="52">
        <f>SUM(M177,N177,T177,U177,AA177,AB177,AJ177,AK177,AI177)</f>
        <v/>
      </c>
      <c r="AW177" s="51" t="n"/>
    </row>
    <row r="178" spans="1:49">
      <c r="A178" s="53" t="n">
        <v>172</v>
      </c>
      <c r="B178" s="53" t="s">
        <v>59</v>
      </c>
      <c r="C178" s="53" t="s">
        <v>237</v>
      </c>
      <c r="D178" s="53" t="s">
        <v>60</v>
      </c>
      <c r="E178" s="53" t="s">
        <v>33</v>
      </c>
      <c r="F178" s="53" t="n"/>
      <c r="G178" s="53" t="n"/>
      <c r="H178" s="53" t="n"/>
      <c r="I178" s="53" t="n"/>
      <c r="J178" s="53" t="n"/>
      <c r="K178" s="53" t="n"/>
      <c r="L178" s="53" t="n">
        <v>8</v>
      </c>
      <c r="M178" s="53" t="n">
        <v>0</v>
      </c>
      <c r="N178" s="53" t="n">
        <v>0</v>
      </c>
      <c r="O178" s="53" t="n">
        <v>8</v>
      </c>
      <c r="P178" s="53" t="n">
        <v>8</v>
      </c>
      <c r="Q178" s="53" t="n">
        <v>8</v>
      </c>
      <c r="R178" s="53" t="n">
        <v>8</v>
      </c>
      <c r="S178" s="53" t="n">
        <v>8</v>
      </c>
      <c r="T178" s="53" t="n">
        <v>0</v>
      </c>
      <c r="U178" s="53" t="n">
        <v>0</v>
      </c>
      <c r="V178" s="53" t="n">
        <v>8</v>
      </c>
      <c r="W178" s="53" t="n">
        <v>8</v>
      </c>
      <c r="X178" s="53" t="n">
        <v>8</v>
      </c>
      <c r="Y178" s="53" t="n">
        <v>8</v>
      </c>
      <c r="Z178" s="53" t="n">
        <v>8</v>
      </c>
      <c r="AA178" s="53" t="n">
        <v>0</v>
      </c>
      <c r="AB178" s="53" t="n">
        <v>0</v>
      </c>
      <c r="AC178" s="53" t="n">
        <v>8</v>
      </c>
      <c r="AD178" s="53" t="n">
        <v>8</v>
      </c>
      <c r="AE178" s="53" t="n">
        <v>8</v>
      </c>
      <c r="AF178" s="53" t="n">
        <v>8</v>
      </c>
      <c r="AG178" s="53" t="n">
        <v>8</v>
      </c>
      <c r="AH178" s="53" t="n">
        <v>8</v>
      </c>
      <c r="AI178" s="53" t="n">
        <v>0</v>
      </c>
      <c r="AJ178" s="53" t="n">
        <v>0</v>
      </c>
      <c r="AK178" s="53" t="n">
        <v>0</v>
      </c>
      <c r="AL178" s="53" t="n"/>
      <c r="AM178" s="53">
        <f>COUNT(IF(SUM(L176,L177)&gt;0,1,"FALSE"),IF(SUM(M176,M177)&gt;0,1,"FALSE"),IF(SUM(N177,N176)&gt;0,1,"FALSE"),IF(SUM(O176,O177)&gt;0,1,"FALSE"),IF(SUM(P176,P177)&gt;0,1,"FALSE"),IF(SUM(Q176,Q177)&gt;0,1,"FALSE"),IF(SUM(R176,R177)&gt;0,1,"FALSE"),IF(SUM(S176,S177)&gt;0,1,"FALSE"),IF(SUM(T177,T176)&gt;0,1,"FALSE"),IF(SUM(U176,U177)&gt;0,1,"FALSE"),IF(SUM(V177,V176)&gt;0,1,"FALSE"),IF(SUM(W177,W176)&gt;0,1,"FALSE"),IF(SUM(X177,X176)&gt;0,1,"FALSE"),IF(SUM(Y177,Y176)&gt;0,1,"FALSE"),IF(SUM(Z176,Z177)&gt;0,1,"FALSE"),IF(SUM(AA176,AA177)&gt;0,1,"FALSE"),IF(SUM(AB176,AB177)&gt;0,1,"FALSE"),IF(SUM(AC177,AC176)&gt;0,1,"FALSE"),IF(SUM(AD176,AD177)&gt;0,1,"FALSE"),IF(SUM(AE177,AE176)&gt;0,1,"FALSE"),IF(SUM(AF177,AF176)&gt;0,1,"FALSE"),IF(SUM(AG176,AG177)&gt;0,1,"FALSE"),IF(SUM(AJ176,AJ177)&gt;0,1,"FALSE"),IF(SUM(AK176,AK177)&gt;0,1,"FALSE"),IF(SUM(AI177,AI176)&gt;0,1,"FALSE"),IF(SUM(AH176,AH177)&gt;0,1,"FALSE"))</f>
        <v/>
      </c>
      <c r="AN178" s="53" t="n"/>
      <c r="AO178" s="53">
        <f>MAX(AO176:AO177)</f>
        <v/>
      </c>
      <c r="AP178" s="53">
        <f>MAX(AP176:AP177)</f>
        <v/>
      </c>
      <c r="AQ178" s="53">
        <f>MAX(AQ176:AQ177)</f>
        <v/>
      </c>
      <c r="AR178" s="53">
        <f>MAX(AR176:AR177)</f>
        <v/>
      </c>
      <c r="AS178" s="53">
        <f>SUM(AS176:AS177)</f>
        <v/>
      </c>
      <c r="AT178" s="53">
        <f>SUM(AT176:AT177)</f>
        <v/>
      </c>
      <c r="AU178" s="53">
        <f>SUM(AU176:AU177)</f>
        <v/>
      </c>
      <c r="AV178" s="53">
        <f>SUM(AV176:AV177)</f>
        <v/>
      </c>
      <c r="AW178" s="53">
        <f>SUM(AW176:AW177)</f>
        <v/>
      </c>
    </row>
    <row r="179" spans="1:49">
      <c r="A179" s="51" t="n">
        <v>173</v>
      </c>
      <c r="B179" s="51" t="s">
        <v>40</v>
      </c>
      <c r="C179" s="51" t="s">
        <v>41</v>
      </c>
      <c r="D179" s="51" t="s">
        <v>42</v>
      </c>
      <c r="E179" s="51" t="s">
        <v>43</v>
      </c>
      <c r="F179" s="51" t="s">
        <v>32</v>
      </c>
      <c r="G179" s="51" t="n"/>
      <c r="H179" s="51" t="n">
        <v>8</v>
      </c>
      <c r="I179" s="51" t="n">
        <v>8</v>
      </c>
      <c r="J179" s="51" t="n">
        <v>8</v>
      </c>
      <c r="K179" s="51" t="n">
        <v>8</v>
      </c>
      <c r="L179" s="51" t="n">
        <v>7.91667</v>
      </c>
      <c r="M179" s="51" t="s">
        <v>7</v>
      </c>
      <c r="N179" s="51" t="s">
        <v>7</v>
      </c>
      <c r="O179" s="51" t="n">
        <v>6.38333</v>
      </c>
      <c r="P179" s="51" t="n">
        <v>7.03333</v>
      </c>
      <c r="Q179" s="51" t="n">
        <v>8</v>
      </c>
      <c r="R179" s="51" t="n">
        <v>8</v>
      </c>
      <c r="S179" s="51" t="n">
        <v>5.18333</v>
      </c>
      <c r="T179" s="51" t="s">
        <v>7</v>
      </c>
      <c r="U179" s="51" t="s">
        <v>7</v>
      </c>
      <c r="V179" s="51" t="n">
        <v>8</v>
      </c>
      <c r="W179" s="51" t="n">
        <v>8</v>
      </c>
      <c r="X179" s="51" t="n">
        <v>8</v>
      </c>
      <c r="Y179" s="51" t="n">
        <v>8</v>
      </c>
      <c r="Z179" s="51" t="n">
        <v>8</v>
      </c>
      <c r="AA179" s="51" t="s">
        <v>7</v>
      </c>
      <c r="AB179" s="51" t="s">
        <v>7</v>
      </c>
      <c r="AC179" s="51" t="n">
        <v>8</v>
      </c>
      <c r="AD179" s="51" t="n">
        <v>8</v>
      </c>
      <c r="AE179" s="51" t="n">
        <v>8</v>
      </c>
      <c r="AF179" s="51" t="n">
        <v>8</v>
      </c>
      <c r="AG179" s="51" t="n">
        <v>8</v>
      </c>
      <c r="AH179" s="51" t="n">
        <v>8</v>
      </c>
      <c r="AI179" s="51" t="s">
        <v>7</v>
      </c>
      <c r="AJ179" s="51" t="s">
        <v>7</v>
      </c>
      <c r="AK179" s="51" t="s">
        <v>7</v>
      </c>
      <c r="AL179" s="51" t="n"/>
      <c r="AM179" s="52">
        <f>COUNT(H179:AL179)</f>
        <v/>
      </c>
      <c r="AN179" s="51" t="n"/>
      <c r="AO179" s="52">
        <f>COUNTIF(H179:AL179,"О")</f>
        <v/>
      </c>
      <c r="AP179" s="52">
        <f>COUNTIF(H179:AL179,"От")</f>
        <v/>
      </c>
      <c r="AQ179" s="52">
        <f>COUNTIF(H179:AL179,"Б")</f>
        <v/>
      </c>
      <c r="AR179" s="52">
        <f>COUNTIF(H179:AL179,"Н")</f>
        <v/>
      </c>
      <c r="AS179" s="51" t="n"/>
      <c r="AT179" s="52">
        <f>SUM(H179:AL179)</f>
        <v/>
      </c>
      <c r="AU179" s="51" t="n"/>
      <c r="AV179" s="52">
        <f>SUM(M179,N179,T179,U179,AA179,AB179,AJ179,AK179,AI179)</f>
        <v/>
      </c>
      <c r="AW179" s="51" t="n"/>
    </row>
    <row r="180" spans="1:49">
      <c r="A180" s="51" t="n">
        <v>174</v>
      </c>
      <c r="B180" s="51" t="s">
        <v>40</v>
      </c>
      <c r="C180" s="51" t="s">
        <v>41</v>
      </c>
      <c r="D180" s="51" t="s">
        <v>42</v>
      </c>
      <c r="E180" s="51" t="s">
        <v>134</v>
      </c>
      <c r="F180" s="51" t="s">
        <v>32</v>
      </c>
      <c r="G180" s="51" t="n"/>
      <c r="H180" s="51" t="n"/>
      <c r="I180" s="51" t="n"/>
      <c r="J180" s="51" t="n"/>
      <c r="K180" s="51" t="n"/>
      <c r="L180" s="51" t="n"/>
      <c r="M180" s="51" t="n"/>
      <c r="N180" s="51" t="n"/>
      <c r="O180" s="51" t="n"/>
      <c r="P180" s="51" t="n"/>
      <c r="Q180" s="51" t="n"/>
      <c r="R180" s="51" t="n"/>
      <c r="S180" s="51" t="n"/>
      <c r="T180" s="51" t="n"/>
      <c r="U180" s="51" t="n"/>
      <c r="V180" s="51" t="n"/>
      <c r="W180" s="51" t="n"/>
      <c r="X180" s="51" t="n"/>
      <c r="Y180" s="51" t="n"/>
      <c r="Z180" s="51" t="n"/>
      <c r="AA180" s="51" t="n"/>
      <c r="AB180" s="51" t="n"/>
      <c r="AC180" s="51" t="n"/>
      <c r="AD180" s="51" t="n"/>
      <c r="AE180" s="51" t="n"/>
      <c r="AF180" s="51" t="n"/>
      <c r="AG180" s="51" t="n"/>
      <c r="AH180" s="51" t="n"/>
      <c r="AI180" s="51" t="n"/>
      <c r="AJ180" s="51" t="n"/>
      <c r="AK180" s="51" t="n"/>
      <c r="AL180" s="51" t="n"/>
      <c r="AM180" s="52">
        <f>COUNT(H180:AL180)</f>
        <v/>
      </c>
      <c r="AN180" s="51" t="n"/>
      <c r="AO180" s="51" t="n"/>
      <c r="AP180" s="51" t="n"/>
      <c r="AQ180" s="51" t="n"/>
      <c r="AR180" s="51" t="n"/>
      <c r="AS180" s="51" t="n"/>
      <c r="AT180" s="52">
        <f>SUM(H180:AL180)</f>
        <v/>
      </c>
      <c r="AU180" s="51" t="n"/>
      <c r="AV180" s="52">
        <f>SUM(M180,N180,T180,U180,AA180,AB180,AJ180,AK180,AI180)</f>
        <v/>
      </c>
      <c r="AW180" s="51" t="n"/>
    </row>
    <row r="181" spans="1:49" ht="15.75" customHeight="1" s="55">
      <c r="A181" s="51" t="n">
        <v>175</v>
      </c>
      <c r="B181" s="51" t="s">
        <v>40</v>
      </c>
      <c r="C181" s="51" t="s">
        <v>41</v>
      </c>
      <c r="D181" s="51" t="s">
        <v>42</v>
      </c>
      <c r="E181" s="51" t="s">
        <v>106</v>
      </c>
      <c r="F181" s="51" t="s">
        <v>32</v>
      </c>
      <c r="G181" s="51" t="n"/>
      <c r="H181" s="51" t="n"/>
      <c r="I181" s="51" t="n"/>
      <c r="J181" s="51" t="n"/>
      <c r="K181" s="51" t="n"/>
      <c r="L181" s="51" t="n"/>
      <c r="M181" s="51" t="n"/>
      <c r="N181" s="51" t="n"/>
      <c r="O181" s="54" t="n">
        <v>1.61667</v>
      </c>
      <c r="P181" s="54" t="n">
        <v>0.96667</v>
      </c>
      <c r="Q181" s="51" t="n"/>
      <c r="R181" s="51" t="n"/>
      <c r="S181" s="51" t="n"/>
      <c r="T181" s="51" t="n"/>
      <c r="U181" s="51" t="n"/>
      <c r="V181" s="51" t="n"/>
      <c r="W181" s="51" t="n"/>
      <c r="X181" s="51" t="n"/>
      <c r="Y181" s="51" t="n"/>
      <c r="Z181" s="51" t="n"/>
      <c r="AA181" s="51" t="n"/>
      <c r="AB181" s="51" t="n"/>
      <c r="AC181" s="51" t="n"/>
      <c r="AD181" s="51" t="n"/>
      <c r="AE181" s="51" t="n"/>
      <c r="AF181" s="51" t="n"/>
      <c r="AG181" s="51" t="n"/>
      <c r="AH181" s="51" t="n"/>
      <c r="AI181" s="51" t="n"/>
      <c r="AJ181" s="51" t="n"/>
      <c r="AK181" s="51" t="n"/>
      <c r="AL181" s="51" t="n"/>
      <c r="AM181" s="52">
        <f>COUNT(H181:AL181)</f>
        <v/>
      </c>
      <c r="AN181" s="51" t="n"/>
      <c r="AO181" s="51" t="n"/>
      <c r="AP181" s="51" t="n"/>
      <c r="AQ181" s="51" t="n"/>
      <c r="AR181" s="51" t="n"/>
      <c r="AS181" s="51" t="n"/>
      <c r="AT181" s="52">
        <f>SUM(H181:AL181)</f>
        <v/>
      </c>
      <c r="AU181" s="51" t="n"/>
      <c r="AV181" s="52">
        <f>SUM(M181,N181,T181,U181,AA181,AB181,AJ181,AK181,AI181)</f>
        <v/>
      </c>
      <c r="AW181" s="51" t="n"/>
    </row>
    <row r="182" spans="1:49" ht="15.75" customHeight="1" s="55">
      <c r="A182" s="51" t="n">
        <v>176</v>
      </c>
      <c r="B182" s="51" t="s">
        <v>40</v>
      </c>
      <c r="C182" s="51" t="s">
        <v>41</v>
      </c>
      <c r="D182" s="51" t="s">
        <v>42</v>
      </c>
      <c r="E182" s="51" t="s">
        <v>243</v>
      </c>
      <c r="F182" s="51" t="s">
        <v>32</v>
      </c>
      <c r="G182" s="51" t="n"/>
      <c r="H182" s="51" t="n"/>
      <c r="I182" s="51" t="n"/>
      <c r="J182" s="51" t="n"/>
      <c r="K182" s="51" t="n"/>
      <c r="L182" s="54" t="n">
        <v>0.08333</v>
      </c>
      <c r="M182" s="51" t="n"/>
      <c r="N182" s="51" t="n"/>
      <c r="O182" s="51" t="n"/>
      <c r="P182" s="51" t="n"/>
      <c r="Q182" s="51" t="n"/>
      <c r="R182" s="51" t="n"/>
      <c r="S182" s="54" t="n">
        <v>2.81667</v>
      </c>
      <c r="T182" s="51" t="n"/>
      <c r="U182" s="51" t="n"/>
      <c r="V182" s="51" t="n"/>
      <c r="W182" s="51" t="n"/>
      <c r="X182" s="51" t="n"/>
      <c r="Y182" s="51" t="n"/>
      <c r="Z182" s="51" t="n"/>
      <c r="AA182" s="51" t="n"/>
      <c r="AB182" s="51" t="n"/>
      <c r="AC182" s="51" t="n"/>
      <c r="AD182" s="51" t="n"/>
      <c r="AE182" s="51" t="n"/>
      <c r="AF182" s="51" t="n"/>
      <c r="AG182" s="51" t="n"/>
      <c r="AH182" s="51" t="n"/>
      <c r="AI182" s="51" t="n"/>
      <c r="AJ182" s="51" t="n"/>
      <c r="AK182" s="51" t="n"/>
      <c r="AL182" s="51" t="n"/>
      <c r="AM182" s="52">
        <f>COUNT(H182:AL182)</f>
        <v/>
      </c>
      <c r="AN182" s="51" t="n"/>
      <c r="AO182" s="51" t="n"/>
      <c r="AP182" s="51" t="n"/>
      <c r="AQ182" s="51" t="n"/>
      <c r="AR182" s="51" t="n"/>
      <c r="AS182" s="51" t="n"/>
      <c r="AT182" s="52">
        <f>SUM(H182:AL182)</f>
        <v/>
      </c>
      <c r="AU182" s="51" t="n"/>
      <c r="AV182" s="52">
        <f>SUM(M182,N182,T182,U182,AA182,AB182,AJ182,AK182,AI182)</f>
        <v/>
      </c>
      <c r="AW182" s="51" t="n"/>
    </row>
    <row r="183" spans="1:49">
      <c r="A183" s="51" t="n">
        <v>177</v>
      </c>
      <c r="B183" s="51" t="s">
        <v>40</v>
      </c>
      <c r="C183" s="51" t="s">
        <v>41</v>
      </c>
      <c r="D183" s="51" t="s">
        <v>42</v>
      </c>
      <c r="E183" s="51" t="s">
        <v>275</v>
      </c>
      <c r="F183" s="51" t="s">
        <v>32</v>
      </c>
      <c r="G183" s="51" t="n"/>
      <c r="H183" s="51" t="n"/>
      <c r="I183" s="51" t="n"/>
      <c r="J183" s="51" t="n"/>
      <c r="K183" s="51" t="n"/>
      <c r="L183" s="51" t="n"/>
      <c r="M183" s="51" t="n"/>
      <c r="N183" s="51" t="n"/>
      <c r="O183" s="51" t="n"/>
      <c r="P183" s="51" t="n"/>
      <c r="Q183" s="51" t="n"/>
      <c r="R183" s="51" t="n"/>
      <c r="S183" s="51" t="n"/>
      <c r="T183" s="51" t="n"/>
      <c r="U183" s="51" t="n"/>
      <c r="V183" s="51" t="n"/>
      <c r="W183" s="51" t="n"/>
      <c r="X183" s="51" t="n"/>
      <c r="Y183" s="51" t="n"/>
      <c r="Z183" s="51" t="n"/>
      <c r="AA183" s="51" t="n"/>
      <c r="AB183" s="51" t="n"/>
      <c r="AC183" s="51" t="n"/>
      <c r="AD183" s="51" t="n"/>
      <c r="AE183" s="51" t="n"/>
      <c r="AF183" s="51" t="n"/>
      <c r="AG183" s="51" t="n"/>
      <c r="AH183" s="51" t="n"/>
      <c r="AI183" s="51" t="n"/>
      <c r="AJ183" s="51" t="n"/>
      <c r="AK183" s="51" t="n"/>
      <c r="AL183" s="51" t="n"/>
      <c r="AM183" s="52">
        <f>COUNT(H183:AL183)</f>
        <v/>
      </c>
      <c r="AN183" s="51" t="n"/>
      <c r="AO183" s="51" t="n"/>
      <c r="AP183" s="51" t="n"/>
      <c r="AQ183" s="51" t="n"/>
      <c r="AR183" s="51" t="n"/>
      <c r="AS183" s="51" t="n"/>
      <c r="AT183" s="52">
        <f>SUM(H183:AL183)</f>
        <v/>
      </c>
      <c r="AU183" s="51" t="n"/>
      <c r="AV183" s="52">
        <f>SUM(M183,N183,T183,U183,AA183,AB183,AJ183,AK183,AI183)</f>
        <v/>
      </c>
      <c r="AW183" s="51" t="n"/>
    </row>
    <row r="184" spans="1:49">
      <c r="A184" s="51" t="n">
        <v>178</v>
      </c>
      <c r="B184" s="51" t="s">
        <v>40</v>
      </c>
      <c r="C184" s="51" t="s">
        <v>41</v>
      </c>
      <c r="D184" s="51" t="s">
        <v>42</v>
      </c>
      <c r="E184" s="51" t="s">
        <v>276</v>
      </c>
      <c r="F184" s="51" t="s">
        <v>32</v>
      </c>
      <c r="G184" s="51" t="n"/>
      <c r="H184" s="51" t="n"/>
      <c r="I184" s="51" t="n"/>
      <c r="J184" s="51" t="n"/>
      <c r="K184" s="51" t="n"/>
      <c r="L184" s="51" t="n"/>
      <c r="M184" s="51" t="n"/>
      <c r="N184" s="51" t="n"/>
      <c r="O184" s="51" t="n"/>
      <c r="P184" s="51" t="n"/>
      <c r="Q184" s="51" t="n"/>
      <c r="R184" s="51" t="n"/>
      <c r="S184" s="51" t="n"/>
      <c r="T184" s="51" t="n"/>
      <c r="U184" s="51" t="n"/>
      <c r="V184" s="51" t="n"/>
      <c r="W184" s="51" t="n"/>
      <c r="X184" s="51" t="n"/>
      <c r="Y184" s="51" t="n"/>
      <c r="Z184" s="51" t="n"/>
      <c r="AA184" s="51" t="n"/>
      <c r="AB184" s="51" t="n"/>
      <c r="AC184" s="51" t="n"/>
      <c r="AD184" s="51" t="n"/>
      <c r="AE184" s="51" t="n"/>
      <c r="AF184" s="51" t="n"/>
      <c r="AG184" s="51" t="n"/>
      <c r="AH184" s="51" t="n"/>
      <c r="AI184" s="51" t="n"/>
      <c r="AJ184" s="51" t="n"/>
      <c r="AK184" s="51" t="n"/>
      <c r="AL184" s="51" t="n"/>
      <c r="AM184" s="52">
        <f>COUNT(H184:AL184)</f>
        <v/>
      </c>
      <c r="AN184" s="51" t="n"/>
      <c r="AO184" s="51" t="n"/>
      <c r="AP184" s="51" t="n"/>
      <c r="AQ184" s="51" t="n"/>
      <c r="AR184" s="51" t="n"/>
      <c r="AS184" s="51" t="n"/>
      <c r="AT184" s="52">
        <f>SUM(H184:AL184)</f>
        <v/>
      </c>
      <c r="AU184" s="51" t="n"/>
      <c r="AV184" s="52">
        <f>SUM(M184,N184,T184,U184,AA184,AB184,AJ184,AK184,AI184)</f>
        <v/>
      </c>
      <c r="AW184" s="51" t="n"/>
    </row>
    <row r="185" spans="1:49">
      <c r="A185" s="51" t="n">
        <v>179</v>
      </c>
      <c r="B185" s="51" t="s">
        <v>40</v>
      </c>
      <c r="C185" s="51" t="s">
        <v>41</v>
      </c>
      <c r="D185" s="51" t="s">
        <v>42</v>
      </c>
      <c r="E185" s="51" t="s">
        <v>277</v>
      </c>
      <c r="F185" s="51" t="s">
        <v>32</v>
      </c>
      <c r="G185" s="51" t="n"/>
      <c r="H185" s="51" t="n"/>
      <c r="I185" s="51" t="n"/>
      <c r="J185" s="51" t="n"/>
      <c r="K185" s="51" t="n"/>
      <c r="L185" s="51" t="n"/>
      <c r="M185" s="51" t="n"/>
      <c r="N185" s="51" t="n"/>
      <c r="O185" s="51" t="n"/>
      <c r="P185" s="51" t="n"/>
      <c r="Q185" s="51" t="n"/>
      <c r="R185" s="51" t="n"/>
      <c r="S185" s="51" t="n"/>
      <c r="T185" s="51" t="n"/>
      <c r="U185" s="51" t="n"/>
      <c r="V185" s="51" t="n"/>
      <c r="W185" s="51" t="n"/>
      <c r="X185" s="51" t="n"/>
      <c r="Y185" s="51" t="n"/>
      <c r="Z185" s="51" t="n"/>
      <c r="AA185" s="51" t="n"/>
      <c r="AB185" s="51" t="n"/>
      <c r="AC185" s="51" t="n"/>
      <c r="AD185" s="51" t="n"/>
      <c r="AE185" s="51" t="n"/>
      <c r="AF185" s="51" t="n"/>
      <c r="AG185" s="51" t="n"/>
      <c r="AH185" s="51" t="n"/>
      <c r="AI185" s="51" t="n"/>
      <c r="AJ185" s="51" t="n"/>
      <c r="AK185" s="51" t="n"/>
      <c r="AL185" s="51" t="n"/>
      <c r="AM185" s="52">
        <f>COUNT(H185:AL185)</f>
        <v/>
      </c>
      <c r="AN185" s="51" t="n"/>
      <c r="AO185" s="51" t="n"/>
      <c r="AP185" s="51" t="n"/>
      <c r="AQ185" s="51" t="n"/>
      <c r="AR185" s="51" t="n"/>
      <c r="AS185" s="51" t="n"/>
      <c r="AT185" s="52">
        <f>SUM(H185:AL185)</f>
        <v/>
      </c>
      <c r="AU185" s="51" t="n"/>
      <c r="AV185" s="52">
        <f>SUM(M185,N185,T185,U185,AA185,AB185,AJ185,AK185,AI185)</f>
        <v/>
      </c>
      <c r="AW185" s="51" t="n"/>
    </row>
    <row r="186" spans="1:49">
      <c r="A186" s="51" t="n">
        <v>180</v>
      </c>
      <c r="B186" s="51" t="s">
        <v>40</v>
      </c>
      <c r="C186" s="51" t="s">
        <v>41</v>
      </c>
      <c r="D186" s="51" t="s">
        <v>42</v>
      </c>
      <c r="E186" s="51" t="s">
        <v>303</v>
      </c>
      <c r="F186" s="51" t="s">
        <v>32</v>
      </c>
      <c r="G186" s="51" t="n"/>
      <c r="H186" s="51" t="n"/>
      <c r="I186" s="51" t="n"/>
      <c r="J186" s="51" t="n"/>
      <c r="K186" s="51" t="n"/>
      <c r="L186" s="51" t="n"/>
      <c r="M186" s="51" t="n"/>
      <c r="N186" s="51" t="n"/>
      <c r="O186" s="51" t="n"/>
      <c r="P186" s="51" t="n"/>
      <c r="Q186" s="51" t="n"/>
      <c r="R186" s="51" t="n"/>
      <c r="S186" s="51" t="n"/>
      <c r="T186" s="51" t="n"/>
      <c r="U186" s="51" t="n"/>
      <c r="V186" s="51" t="n"/>
      <c r="W186" s="51" t="n"/>
      <c r="X186" s="51" t="n"/>
      <c r="Y186" s="51" t="n"/>
      <c r="Z186" s="51" t="n"/>
      <c r="AA186" s="51" t="n"/>
      <c r="AB186" s="51" t="n"/>
      <c r="AC186" s="51" t="n"/>
      <c r="AD186" s="51" t="n"/>
      <c r="AE186" s="51" t="n"/>
      <c r="AF186" s="51" t="n"/>
      <c r="AG186" s="51" t="n"/>
      <c r="AH186" s="51" t="n"/>
      <c r="AI186" s="51" t="n"/>
      <c r="AJ186" s="51" t="n"/>
      <c r="AK186" s="51" t="n"/>
      <c r="AL186" s="51" t="n"/>
      <c r="AM186" s="52">
        <f>COUNT(H186:AL186)</f>
        <v/>
      </c>
      <c r="AN186" s="51" t="n"/>
      <c r="AO186" s="51" t="n"/>
      <c r="AP186" s="51" t="n"/>
      <c r="AQ186" s="51" t="n"/>
      <c r="AR186" s="51" t="n"/>
      <c r="AS186" s="51" t="n"/>
      <c r="AT186" s="52">
        <f>SUM(H186:AL186)</f>
        <v/>
      </c>
      <c r="AU186" s="51" t="n"/>
      <c r="AV186" s="52">
        <f>SUM(M186,N186,T186,U186,AA186,AB186,AJ186,AK186,AI186)</f>
        <v/>
      </c>
      <c r="AW186" s="51" t="n"/>
    </row>
    <row r="187" spans="1:49">
      <c r="A187" s="51" t="n">
        <v>181</v>
      </c>
      <c r="B187" s="51" t="s">
        <v>40</v>
      </c>
      <c r="C187" s="51" t="s">
        <v>41</v>
      </c>
      <c r="D187" s="51" t="s">
        <v>42</v>
      </c>
      <c r="E187" s="51" t="s">
        <v>304</v>
      </c>
      <c r="F187" s="51" t="s">
        <v>32</v>
      </c>
      <c r="G187" s="51" t="n"/>
      <c r="H187" s="51" t="n"/>
      <c r="I187" s="51" t="n"/>
      <c r="J187" s="51" t="n"/>
      <c r="K187" s="51" t="n"/>
      <c r="L187" s="51" t="n"/>
      <c r="M187" s="51" t="n"/>
      <c r="N187" s="51" t="n"/>
      <c r="O187" s="51" t="n"/>
      <c r="P187" s="51" t="n"/>
      <c r="Q187" s="51" t="n"/>
      <c r="R187" s="51" t="n"/>
      <c r="S187" s="51" t="n"/>
      <c r="T187" s="51" t="n"/>
      <c r="U187" s="51" t="n"/>
      <c r="V187" s="51" t="n"/>
      <c r="W187" s="51" t="n"/>
      <c r="X187" s="51" t="n"/>
      <c r="Y187" s="51" t="n"/>
      <c r="Z187" s="51" t="n"/>
      <c r="AA187" s="51" t="n"/>
      <c r="AB187" s="51" t="n"/>
      <c r="AC187" s="51" t="n"/>
      <c r="AD187" s="51" t="n"/>
      <c r="AE187" s="51" t="n"/>
      <c r="AF187" s="51" t="n"/>
      <c r="AG187" s="51" t="n"/>
      <c r="AH187" s="51" t="n"/>
      <c r="AI187" s="51" t="n"/>
      <c r="AJ187" s="51" t="n"/>
      <c r="AK187" s="51" t="n"/>
      <c r="AL187" s="51" t="n"/>
      <c r="AM187" s="52">
        <f>COUNT(H187:AL187)</f>
        <v/>
      </c>
      <c r="AN187" s="51" t="n"/>
      <c r="AO187" s="51" t="n"/>
      <c r="AP187" s="51" t="n"/>
      <c r="AQ187" s="51" t="n"/>
      <c r="AR187" s="51" t="n"/>
      <c r="AS187" s="51" t="n"/>
      <c r="AT187" s="52">
        <f>SUM(H187:AL187)</f>
        <v/>
      </c>
      <c r="AU187" s="51" t="n"/>
      <c r="AV187" s="52">
        <f>SUM(M187,N187,T187,U187,AA187,AB187,AJ187,AK187,AI187)</f>
        <v/>
      </c>
      <c r="AW187" s="51" t="n"/>
    </row>
    <row r="188" spans="1:49">
      <c r="A188" s="51" t="n">
        <v>182</v>
      </c>
      <c r="B188" s="51" t="s">
        <v>40</v>
      </c>
      <c r="C188" s="51" t="s">
        <v>41</v>
      </c>
      <c r="D188" s="51" t="s">
        <v>42</v>
      </c>
      <c r="E188" s="51" t="s">
        <v>305</v>
      </c>
      <c r="F188" s="51" t="s">
        <v>32</v>
      </c>
      <c r="G188" s="51" t="n"/>
      <c r="H188" s="51" t="n"/>
      <c r="I188" s="51" t="n"/>
      <c r="J188" s="51" t="n"/>
      <c r="K188" s="51" t="n"/>
      <c r="L188" s="51" t="n"/>
      <c r="M188" s="51" t="n"/>
      <c r="N188" s="51" t="n"/>
      <c r="O188" s="51" t="n"/>
      <c r="P188" s="51" t="n"/>
      <c r="Q188" s="51" t="n"/>
      <c r="R188" s="51" t="n"/>
      <c r="S188" s="51" t="n"/>
      <c r="T188" s="51" t="n"/>
      <c r="U188" s="51" t="n"/>
      <c r="V188" s="51" t="n"/>
      <c r="W188" s="51" t="n"/>
      <c r="X188" s="51" t="n"/>
      <c r="Y188" s="51" t="n"/>
      <c r="Z188" s="51" t="n"/>
      <c r="AA188" s="51" t="n"/>
      <c r="AB188" s="51" t="n"/>
      <c r="AC188" s="51" t="n"/>
      <c r="AD188" s="51" t="n"/>
      <c r="AE188" s="51" t="n"/>
      <c r="AF188" s="51" t="n"/>
      <c r="AG188" s="51" t="n"/>
      <c r="AH188" s="51" t="n"/>
      <c r="AI188" s="51" t="n"/>
      <c r="AJ188" s="51" t="n"/>
      <c r="AK188" s="51" t="n"/>
      <c r="AL188" s="51" t="n"/>
      <c r="AM188" s="52">
        <f>COUNT(H188:AL188)</f>
        <v/>
      </c>
      <c r="AN188" s="51" t="n"/>
      <c r="AO188" s="51" t="n"/>
      <c r="AP188" s="51" t="n"/>
      <c r="AQ188" s="51" t="n"/>
      <c r="AR188" s="51" t="n"/>
      <c r="AS188" s="51" t="n"/>
      <c r="AT188" s="52">
        <f>SUM(H188:AL188)</f>
        <v/>
      </c>
      <c r="AU188" s="51" t="n"/>
      <c r="AV188" s="52">
        <f>SUM(M188,N188,T188,U188,AA188,AB188,AJ188,AK188,AI188)</f>
        <v/>
      </c>
      <c r="AW188" s="51" t="n"/>
    </row>
    <row r="189" spans="1:49">
      <c r="A189" s="51" t="n">
        <v>183</v>
      </c>
      <c r="B189" s="51" t="s">
        <v>40</v>
      </c>
      <c r="C189" s="51" t="s">
        <v>41</v>
      </c>
      <c r="D189" s="51" t="s">
        <v>42</v>
      </c>
      <c r="E189" s="51" t="s">
        <v>306</v>
      </c>
      <c r="F189" s="51" t="s">
        <v>32</v>
      </c>
      <c r="G189" s="51" t="n"/>
      <c r="H189" s="51" t="n"/>
      <c r="I189" s="51" t="n"/>
      <c r="J189" s="51" t="n"/>
      <c r="K189" s="51" t="n"/>
      <c r="L189" s="51" t="n"/>
      <c r="M189" s="51" t="n"/>
      <c r="N189" s="51" t="n"/>
      <c r="O189" s="51" t="n"/>
      <c r="P189" s="51" t="n"/>
      <c r="Q189" s="51" t="n"/>
      <c r="R189" s="51" t="n"/>
      <c r="S189" s="51" t="n"/>
      <c r="T189" s="51" t="n"/>
      <c r="U189" s="51" t="n"/>
      <c r="V189" s="51" t="n"/>
      <c r="W189" s="51" t="n"/>
      <c r="X189" s="51" t="n"/>
      <c r="Y189" s="51" t="n"/>
      <c r="Z189" s="51" t="n"/>
      <c r="AA189" s="51" t="n"/>
      <c r="AB189" s="51" t="n"/>
      <c r="AC189" s="51" t="n"/>
      <c r="AD189" s="51" t="n"/>
      <c r="AE189" s="51" t="n"/>
      <c r="AF189" s="51" t="n"/>
      <c r="AG189" s="51" t="n"/>
      <c r="AH189" s="51" t="n"/>
      <c r="AI189" s="51" t="n"/>
      <c r="AJ189" s="51" t="n"/>
      <c r="AK189" s="51" t="n"/>
      <c r="AL189" s="51" t="n"/>
      <c r="AM189" s="52">
        <f>COUNT(H189:AL189)</f>
        <v/>
      </c>
      <c r="AN189" s="51" t="n"/>
      <c r="AO189" s="51" t="n"/>
      <c r="AP189" s="51" t="n"/>
      <c r="AQ189" s="51" t="n"/>
      <c r="AR189" s="51" t="n"/>
      <c r="AS189" s="51" t="n"/>
      <c r="AT189" s="52">
        <f>SUM(H189:AL189)</f>
        <v/>
      </c>
      <c r="AU189" s="51" t="n"/>
      <c r="AV189" s="52">
        <f>SUM(M189,N189,T189,U189,AA189,AB189,AJ189,AK189,AI189)</f>
        <v/>
      </c>
      <c r="AW189" s="51" t="n"/>
    </row>
    <row r="190" spans="1:49">
      <c r="A190" s="53" t="n">
        <v>184</v>
      </c>
      <c r="B190" s="53" t="s">
        <v>40</v>
      </c>
      <c r="C190" s="53" t="s">
        <v>41</v>
      </c>
      <c r="D190" s="53" t="s">
        <v>42</v>
      </c>
      <c r="E190" s="53" t="s">
        <v>33</v>
      </c>
      <c r="F190" s="53" t="n"/>
      <c r="G190" s="53" t="n"/>
      <c r="H190" s="53" t="n">
        <v>8</v>
      </c>
      <c r="I190" s="53" t="n">
        <v>8</v>
      </c>
      <c r="J190" s="53" t="n">
        <v>8</v>
      </c>
      <c r="K190" s="53" t="n">
        <v>8</v>
      </c>
      <c r="L190" s="53" t="n">
        <v>8</v>
      </c>
      <c r="M190" s="53" t="n">
        <v>0</v>
      </c>
      <c r="N190" s="53" t="n">
        <v>0</v>
      </c>
      <c r="O190" s="53" t="n">
        <v>8</v>
      </c>
      <c r="P190" s="53" t="n">
        <v>8</v>
      </c>
      <c r="Q190" s="53" t="n">
        <v>8</v>
      </c>
      <c r="R190" s="53" t="n">
        <v>8</v>
      </c>
      <c r="S190" s="53" t="n">
        <v>8</v>
      </c>
      <c r="T190" s="53" t="n">
        <v>0</v>
      </c>
      <c r="U190" s="53" t="n">
        <v>0</v>
      </c>
      <c r="V190" s="53" t="n">
        <v>8</v>
      </c>
      <c r="W190" s="53" t="n">
        <v>8</v>
      </c>
      <c r="X190" s="53" t="n">
        <v>8</v>
      </c>
      <c r="Y190" s="53" t="n">
        <v>8</v>
      </c>
      <c r="Z190" s="53" t="n">
        <v>8</v>
      </c>
      <c r="AA190" s="53" t="n">
        <v>0</v>
      </c>
      <c r="AB190" s="53" t="n">
        <v>0</v>
      </c>
      <c r="AC190" s="53" t="n">
        <v>8</v>
      </c>
      <c r="AD190" s="53" t="n">
        <v>8</v>
      </c>
      <c r="AE190" s="53" t="n">
        <v>8</v>
      </c>
      <c r="AF190" s="53" t="n">
        <v>8</v>
      </c>
      <c r="AG190" s="53" t="n">
        <v>8</v>
      </c>
      <c r="AH190" s="53" t="n">
        <v>8</v>
      </c>
      <c r="AI190" s="53" t="n">
        <v>0</v>
      </c>
      <c r="AJ190" s="53" t="n">
        <v>0</v>
      </c>
      <c r="AK190" s="53" t="n">
        <v>0</v>
      </c>
      <c r="AL190" s="53" t="n"/>
      <c r="AM190" s="53">
        <f>COUNT(IF(SUM(H182,H179,H180,H181,H183)&gt;0,1,"FALSE"),IF(SUM(I182,I179,I180,I186,I183,I181)&gt;0,1,"FALSE"),IF(SUM(J181,J179,J180,J182,J186,J183)&gt;0,1,"FALSE"),IF(SUM(K180,K183,K186,K182,K181,K179)&gt;0,1,"FALSE"),IF(SUM(L180,L183,L186,L182,L181,L179)&gt;0,1,"FALSE"),IF(SUM(M179,M181,M180,M186,M182,M183)&gt;0,1,"FALSE"),IF(SUM(N182,N179,N186,N183,N181,N180)&gt;0,1,"FALSE"),IF(SUM(O186,O179,O184,O180,O182,O181,O183)&gt;0,1,"FALSE"),IF(SUM(P182,P179,P186,P180,P183,P184,P181)&gt;0,1,"FALSE"),IF(SUM(Q184,Q186,Q183,Q182,Q179,Q181,Q180)&gt;0,1,"FALSE"),IF(SUM(R182,R181,R185,R186,R180,R184,R183,R187,R179,R188)&gt;0,1,"FALSE"),IF(SUM(S188,S179,S180,S186,S184,S183,S187,S185,S181,S182)&gt;0,1,"FALSE"),IF(SUM(T187,T183,T179,T186,T188,T182,T184,T181,T180)&gt;0,1,"FALSE"),IF(SUM(U180,U183,U184,U187,U182,U179,U188,U181,U186)&gt;0,1,"FALSE"),IF(SUM(V181,V186,V183,V179,V182,V187,V180,V188)&gt;0,1,"FALSE"),IF(SUM(W183,W180,W182,W188,W179,W187,W181,W186)&gt;0,1,"FALSE"),IF(SUM(X180,X188,X187,X182,X181,X183,X179,X186)&gt;0,1,"FALSE"),IF(SUM(Y187,Y180,Y186,Y183,Y181,Y188,Y182,Y179)&gt;0,1,"FALSE"),IF(SUM(Z188,Z182,Z187,Z180,Z183,Z186,Z179,Z181)&gt;0,1,"FALSE"),IF(SUM(AA186,AA181,AA180,AA183,AA187,AA179,AA188,AA182)&gt;0,1,"FALSE"),IF(SUM(AB183,AB180,AB181,AB188,AB182,AB186,AB179,AB187)&gt;0,1,"FALSE"),IF(SUM(AC182,AC187,AC180,AC179,AC181,AC183,AC186,AC188)&gt;0,1,"FALSE"),IF(SUM(AD186,AD189,AD188,AD182,AD181,AD179,AD187,AD183,AD180)&gt;0,1,"FALSE"),IF(SUM(AE189,AE188,AE187,AE186,AE180,AE179,AE183,AE182,AE181)&gt;0,1,"FALSE"),IF(SUM(AF188,AF187,AF182,AF189,AF181,AF180,AF179,AF186,AF183)&gt;0,1,"FALSE"),IF(SUM(AG189,AG186,AG182,AG187,AG188,AG183,AG179,AG180,AG181)&gt;0,1,"FALSE"),IF(SUM(AJ181,AJ188,AJ187,AJ189,AJ183,AJ180,AJ182,AJ179,AJ186)&gt;0,1,"FALSE"),IF(SUM(AK182,AK180,AK188,AK183,AK186,AK187,AK179,AK189,AK181)&gt;0,1,"FALSE"),IF(SUM(AI180,AI188,AI189,AI179,AI187,AI181,AI183,AI182,AI186)&gt;0,1,"FALSE"),IF(SUM(AH182,AH187,AH181,AH186,AH180,AH188,AH179,AH189,AH183)&gt;0,1,"FALSE"))</f>
        <v/>
      </c>
      <c r="AN190" s="53" t="n"/>
      <c r="AO190" s="53">
        <f>MAX(AO179:AO189)</f>
        <v/>
      </c>
      <c r="AP190" s="53">
        <f>MAX(AP179:AP189)</f>
        <v/>
      </c>
      <c r="AQ190" s="53">
        <f>MAX(AQ179:AQ189)</f>
        <v/>
      </c>
      <c r="AR190" s="53">
        <f>MAX(AR179:AR189)</f>
        <v/>
      </c>
      <c r="AS190" s="53">
        <f>SUM(AS179:AS189)</f>
        <v/>
      </c>
      <c r="AT190" s="53">
        <f>SUM(AT179:AT189)</f>
        <v/>
      </c>
      <c r="AU190" s="53">
        <f>SUM(AU179:AU189)</f>
        <v/>
      </c>
      <c r="AV190" s="53">
        <f>SUM(AV179:AV189)</f>
        <v/>
      </c>
      <c r="AW190" s="53">
        <f>SUM(AW179:AW189)</f>
        <v/>
      </c>
    </row>
    <row r="191" spans="1:49">
      <c r="A191" s="51" t="n">
        <v>185</v>
      </c>
      <c r="B191" s="51" t="s">
        <v>44</v>
      </c>
      <c r="C191" s="51" t="s">
        <v>45</v>
      </c>
      <c r="D191" s="51" t="s">
        <v>46</v>
      </c>
      <c r="E191" s="51" t="s">
        <v>43</v>
      </c>
      <c r="F191" s="51" t="s">
        <v>32</v>
      </c>
      <c r="G191" s="51" t="n"/>
      <c r="H191" s="51" t="n">
        <v>8</v>
      </c>
      <c r="I191" s="51" t="n">
        <v>8</v>
      </c>
      <c r="J191" s="51" t="n">
        <v>8</v>
      </c>
      <c r="K191" s="51" t="n">
        <v>8</v>
      </c>
      <c r="L191" s="51" t="n">
        <v>8</v>
      </c>
      <c r="M191" s="51" t="s">
        <v>7</v>
      </c>
      <c r="N191" s="51" t="s">
        <v>7</v>
      </c>
      <c r="O191" s="51" t="n">
        <v>8</v>
      </c>
      <c r="P191" s="51" t="n">
        <v>8</v>
      </c>
      <c r="Q191" s="51" t="n">
        <v>8</v>
      </c>
      <c r="R191" s="51" t="n">
        <v>8</v>
      </c>
      <c r="S191" s="51" t="n">
        <v>8</v>
      </c>
      <c r="T191" s="51" t="s">
        <v>7</v>
      </c>
      <c r="U191" s="51" t="s">
        <v>7</v>
      </c>
      <c r="V191" s="51" t="n">
        <v>8</v>
      </c>
      <c r="W191" s="51" t="n">
        <v>8</v>
      </c>
      <c r="X191" s="51" t="n">
        <v>8</v>
      </c>
      <c r="Y191" s="51" t="n">
        <v>8</v>
      </c>
      <c r="Z191" s="51" t="n">
        <v>8</v>
      </c>
      <c r="AA191" s="51" t="s">
        <v>7</v>
      </c>
      <c r="AB191" s="51" t="s">
        <v>7</v>
      </c>
      <c r="AC191" s="51" t="n">
        <v>8</v>
      </c>
      <c r="AD191" s="51" t="n">
        <v>8</v>
      </c>
      <c r="AE191" s="51" t="n">
        <v>8</v>
      </c>
      <c r="AF191" s="51" t="n">
        <v>8</v>
      </c>
      <c r="AG191" s="51" t="n">
        <v>8</v>
      </c>
      <c r="AH191" s="51" t="n">
        <v>8</v>
      </c>
      <c r="AI191" s="51" t="s">
        <v>7</v>
      </c>
      <c r="AJ191" s="51" t="s">
        <v>7</v>
      </c>
      <c r="AK191" s="51" t="s">
        <v>7</v>
      </c>
      <c r="AL191" s="51" t="n"/>
      <c r="AM191" s="52">
        <f>COUNT(H191:AL191)</f>
        <v/>
      </c>
      <c r="AN191" s="51" t="n"/>
      <c r="AO191" s="52">
        <f>COUNTIF(H191:AL191,"О")</f>
        <v/>
      </c>
      <c r="AP191" s="52">
        <f>COUNTIF(H191:AL191,"От")</f>
        <v/>
      </c>
      <c r="AQ191" s="52">
        <f>COUNTIF(H191:AL191,"Б")</f>
        <v/>
      </c>
      <c r="AR191" s="52">
        <f>COUNTIF(H191:AL191,"Н")</f>
        <v/>
      </c>
      <c r="AS191" s="51" t="n"/>
      <c r="AT191" s="52">
        <f>SUM(H191:AL191)</f>
        <v/>
      </c>
      <c r="AU191" s="51" t="n"/>
      <c r="AV191" s="52">
        <f>SUM(M191,N191,T191,U191,AA191,AB191,AJ191,AK191,AI191)</f>
        <v/>
      </c>
      <c r="AW191" s="51" t="n"/>
    </row>
    <row r="192" spans="1:49">
      <c r="A192" s="53" t="n">
        <v>186</v>
      </c>
      <c r="B192" s="53" t="s">
        <v>44</v>
      </c>
      <c r="C192" s="53" t="s">
        <v>45</v>
      </c>
      <c r="D192" s="53" t="s">
        <v>46</v>
      </c>
      <c r="E192" s="53" t="s">
        <v>33</v>
      </c>
      <c r="F192" s="53" t="n"/>
      <c r="G192" s="53" t="n"/>
      <c r="H192" s="53" t="n">
        <v>8</v>
      </c>
      <c r="I192" s="53" t="n">
        <v>8</v>
      </c>
      <c r="J192" s="53" t="n">
        <v>8</v>
      </c>
      <c r="K192" s="53" t="n">
        <v>8</v>
      </c>
      <c r="L192" s="53" t="n">
        <v>8</v>
      </c>
      <c r="M192" s="53" t="n">
        <v>0</v>
      </c>
      <c r="N192" s="53" t="n">
        <v>0</v>
      </c>
      <c r="O192" s="53" t="n">
        <v>8</v>
      </c>
      <c r="P192" s="53" t="n">
        <v>8</v>
      </c>
      <c r="Q192" s="53" t="n">
        <v>8</v>
      </c>
      <c r="R192" s="53" t="n">
        <v>8</v>
      </c>
      <c r="S192" s="53" t="n">
        <v>8</v>
      </c>
      <c r="T192" s="53" t="n">
        <v>0</v>
      </c>
      <c r="U192" s="53" t="n">
        <v>0</v>
      </c>
      <c r="V192" s="53" t="n">
        <v>8</v>
      </c>
      <c r="W192" s="53" t="n">
        <v>8</v>
      </c>
      <c r="X192" s="53" t="n">
        <v>8</v>
      </c>
      <c r="Y192" s="53" t="n">
        <v>8</v>
      </c>
      <c r="Z192" s="53" t="n">
        <v>8</v>
      </c>
      <c r="AA192" s="53" t="n">
        <v>0</v>
      </c>
      <c r="AB192" s="53" t="n">
        <v>0</v>
      </c>
      <c r="AC192" s="53" t="n">
        <v>8</v>
      </c>
      <c r="AD192" s="53" t="n">
        <v>8</v>
      </c>
      <c r="AE192" s="53" t="n">
        <v>8</v>
      </c>
      <c r="AF192" s="53" t="n">
        <v>8</v>
      </c>
      <c r="AG192" s="53" t="n">
        <v>8</v>
      </c>
      <c r="AH192" s="53" t="n">
        <v>8</v>
      </c>
      <c r="AI192" s="53" t="n">
        <v>0</v>
      </c>
      <c r="AJ192" s="53" t="n">
        <v>0</v>
      </c>
      <c r="AK192" s="53" t="n">
        <v>0</v>
      </c>
      <c r="AL192" s="53" t="n"/>
      <c r="AM192" s="53">
        <f>COUNT(IF(SUM(H191)&gt;0,1,"FALSE"),IF(SUM(I191)&gt;0,1,"FALSE"),IF(SUM(J191)&gt;0,1,"FALSE"),IF(SUM(K191)&gt;0,1,"FALSE"),IF(SUM(L191)&gt;0,1,"FALSE"),IF(SUM(M191)&gt;0,1,"FALSE"),IF(SUM(N191)&gt;0,1,"FALSE"),IF(SUM(O191)&gt;0,1,"FALSE"),IF(SUM(P191)&gt;0,1,"FALSE"),IF(SUM(Q191)&gt;0,1,"FALSE"),IF(SUM(R191)&gt;0,1,"FALSE"),IF(SUM(S191)&gt;0,1,"FALSE"),IF(SUM(T191)&gt;0,1,"FALSE"),IF(SUM(U191)&gt;0,1,"FALSE"),IF(SUM(V191)&gt;0,1,"FALSE"),IF(SUM(W191)&gt;0,1,"FALSE"),IF(SUM(X191)&gt;0,1,"FALSE"),IF(SUM(Y191)&gt;0,1,"FALSE"),IF(SUM(Z191)&gt;0,1,"FALSE"),IF(SUM(AA191)&gt;0,1,"FALSE"),IF(SUM(AB191)&gt;0,1,"FALSE"),IF(SUM(AC191)&gt;0,1,"FALSE"),IF(SUM(AD191)&gt;0,1,"FALSE"),IF(SUM(AE191)&gt;0,1,"FALSE"),IF(SUM(AF191)&gt;0,1,"FALSE"),IF(SUM(AG191)&gt;0,1,"FALSE"),IF(SUM(AJ191)&gt;0,1,"FALSE"),IF(SUM(AK191)&gt;0,1,"FALSE"),IF(SUM(AI191)&gt;0,1,"FALSE"),IF(SUM(AH191)&gt;0,1,"FALSE"))</f>
        <v/>
      </c>
      <c r="AN192" s="53" t="n"/>
      <c r="AO192" s="53">
        <f>MAX(AO191:AO191)</f>
        <v/>
      </c>
      <c r="AP192" s="53">
        <f>MAX(AP191:AP191)</f>
        <v/>
      </c>
      <c r="AQ192" s="53">
        <f>MAX(AQ191:AQ191)</f>
        <v/>
      </c>
      <c r="AR192" s="53">
        <f>MAX(AR191:AR191)</f>
        <v/>
      </c>
      <c r="AS192" s="53">
        <f>SUM(AS191:AS191)</f>
        <v/>
      </c>
      <c r="AT192" s="53">
        <f>SUM(AT191:AT191)</f>
        <v/>
      </c>
      <c r="AU192" s="53">
        <f>SUM(AU191:AU191)</f>
        <v/>
      </c>
      <c r="AV192" s="53">
        <f>SUM(AV191:AV191)</f>
        <v/>
      </c>
      <c r="AW192" s="53">
        <f>SUM(AW191:AW191)</f>
        <v/>
      </c>
    </row>
    <row r="193" spans="1:49" ht="15.75" customHeight="1" s="55">
      <c r="A193" s="51" t="n">
        <v>187</v>
      </c>
      <c r="B193" s="51" t="s">
        <v>50</v>
      </c>
      <c r="C193" s="51" t="s">
        <v>45</v>
      </c>
      <c r="D193" s="51" t="s">
        <v>51</v>
      </c>
      <c r="E193" s="51" t="s">
        <v>43</v>
      </c>
      <c r="F193" s="51" t="s">
        <v>32</v>
      </c>
      <c r="G193" s="51" t="n"/>
      <c r="H193" s="51" t="n">
        <v>8</v>
      </c>
      <c r="I193" s="51" t="n">
        <v>8</v>
      </c>
      <c r="J193" s="51" t="n">
        <v>8</v>
      </c>
      <c r="K193" s="51" t="n">
        <v>8</v>
      </c>
      <c r="L193" s="51" t="n">
        <v>8</v>
      </c>
      <c r="M193" s="51" t="s">
        <v>7</v>
      </c>
      <c r="N193" s="51" t="s">
        <v>7</v>
      </c>
      <c r="O193" s="51" t="n">
        <v>8</v>
      </c>
      <c r="P193" s="51" t="n">
        <v>8</v>
      </c>
      <c r="Q193" s="51" t="n">
        <v>8</v>
      </c>
      <c r="R193" s="51" t="n">
        <v>8</v>
      </c>
      <c r="S193" s="51" t="n">
        <v>8</v>
      </c>
      <c r="T193" s="51" t="s">
        <v>7</v>
      </c>
      <c r="U193" s="51" t="s">
        <v>7</v>
      </c>
      <c r="V193" s="54" t="s">
        <v>0</v>
      </c>
      <c r="W193" s="54" t="s">
        <v>0</v>
      </c>
      <c r="X193" s="54" t="s">
        <v>0</v>
      </c>
      <c r="Y193" s="54" t="s">
        <v>0</v>
      </c>
      <c r="Z193" s="54" t="s">
        <v>0</v>
      </c>
      <c r="AA193" s="54" t="s">
        <v>0</v>
      </c>
      <c r="AB193" s="54" t="s">
        <v>0</v>
      </c>
      <c r="AC193" s="54" t="s">
        <v>0</v>
      </c>
      <c r="AD193" s="54" t="s">
        <v>0</v>
      </c>
      <c r="AE193" s="54" t="s">
        <v>0</v>
      </c>
      <c r="AF193" s="54" t="s">
        <v>0</v>
      </c>
      <c r="AG193" s="54" t="s">
        <v>0</v>
      </c>
      <c r="AH193" s="54" t="s">
        <v>0</v>
      </c>
      <c r="AI193" s="54" t="s">
        <v>0</v>
      </c>
      <c r="AJ193" s="51" t="s">
        <v>7</v>
      </c>
      <c r="AK193" s="51" t="s">
        <v>7</v>
      </c>
      <c r="AL193" s="51" t="n"/>
      <c r="AM193" s="52">
        <f>COUNT(H193:AL193)</f>
        <v/>
      </c>
      <c r="AN193" s="51" t="n"/>
      <c r="AO193" s="52">
        <f>COUNTIF(H193:AL193,"О")</f>
        <v/>
      </c>
      <c r="AP193" s="52">
        <f>COUNTIF(H193:AL193,"От")</f>
        <v/>
      </c>
      <c r="AQ193" s="52">
        <f>COUNTIF(H193:AL193,"Б")</f>
        <v/>
      </c>
      <c r="AR193" s="52">
        <f>COUNTIF(H193:AL193,"Н")</f>
        <v/>
      </c>
      <c r="AS193" s="51" t="n"/>
      <c r="AT193" s="52">
        <f>SUM(H193:AL193)</f>
        <v/>
      </c>
      <c r="AU193" s="51" t="n"/>
      <c r="AV193" s="52">
        <f>SUM(M193,N193,T193,U193,AA193,AB193,AJ193,AK193,AI193)</f>
        <v/>
      </c>
      <c r="AW193" s="51" t="n"/>
    </row>
    <row r="194" spans="1:49">
      <c r="A194" s="53" t="n">
        <v>188</v>
      </c>
      <c r="B194" s="53" t="s">
        <v>50</v>
      </c>
      <c r="C194" s="53" t="s">
        <v>45</v>
      </c>
      <c r="D194" s="53" t="s">
        <v>51</v>
      </c>
      <c r="E194" s="53" t="s">
        <v>33</v>
      </c>
      <c r="F194" s="53" t="n"/>
      <c r="G194" s="53" t="n"/>
      <c r="H194" s="53" t="n">
        <v>8</v>
      </c>
      <c r="I194" s="53" t="n">
        <v>8</v>
      </c>
      <c r="J194" s="53" t="n">
        <v>8</v>
      </c>
      <c r="K194" s="53" t="n">
        <v>8</v>
      </c>
      <c r="L194" s="53" t="n">
        <v>8</v>
      </c>
      <c r="M194" s="53" t="n">
        <v>0</v>
      </c>
      <c r="N194" s="53" t="n">
        <v>0</v>
      </c>
      <c r="O194" s="53" t="n">
        <v>8</v>
      </c>
      <c r="P194" s="53" t="n">
        <v>8</v>
      </c>
      <c r="Q194" s="53" t="n">
        <v>8</v>
      </c>
      <c r="R194" s="53" t="n">
        <v>8</v>
      </c>
      <c r="S194" s="53" t="n">
        <v>8</v>
      </c>
      <c r="T194" s="53" t="n">
        <v>0</v>
      </c>
      <c r="U194" s="53" t="n">
        <v>0</v>
      </c>
      <c r="V194" s="53" t="n">
        <v>0</v>
      </c>
      <c r="W194" s="53" t="n">
        <v>0</v>
      </c>
      <c r="X194" s="53" t="n">
        <v>0</v>
      </c>
      <c r="Y194" s="53" t="n">
        <v>0</v>
      </c>
      <c r="Z194" s="53" t="n">
        <v>0</v>
      </c>
      <c r="AA194" s="53" t="n">
        <v>0</v>
      </c>
      <c r="AB194" s="53" t="n">
        <v>0</v>
      </c>
      <c r="AC194" s="53" t="n">
        <v>0</v>
      </c>
      <c r="AD194" s="53" t="n">
        <v>0</v>
      </c>
      <c r="AE194" s="53" t="n">
        <v>0</v>
      </c>
      <c r="AF194" s="53" t="n">
        <v>0</v>
      </c>
      <c r="AG194" s="53" t="n">
        <v>0</v>
      </c>
      <c r="AH194" s="53" t="n">
        <v>0</v>
      </c>
      <c r="AI194" s="53" t="n">
        <v>0</v>
      </c>
      <c r="AJ194" s="53" t="n">
        <v>0</v>
      </c>
      <c r="AK194" s="53" t="n">
        <v>0</v>
      </c>
      <c r="AL194" s="53" t="n"/>
      <c r="AM194" s="53">
        <f>COUNT(IF(SUM(H193)&gt;0,1,"FALSE"),IF(SUM(I193)&gt;0,1,"FALSE"),IF(SUM(J193)&gt;0,1,"FALSE"),IF(SUM(K193)&gt;0,1,"FALSE"),IF(SUM(L193)&gt;0,1,"FALSE"),IF(SUM(M193)&gt;0,1,"FALSE"),IF(SUM(N193)&gt;0,1,"FALSE"),IF(SUM(O193)&gt;0,1,"FALSE"),IF(SUM(P193)&gt;0,1,"FALSE"),IF(SUM(Q193)&gt;0,1,"FALSE"),IF(SUM(R193)&gt;0,1,"FALSE"),IF(SUM(S193)&gt;0,1,"FALSE"),IF(SUM(T193)&gt;0,1,"FALSE"),IF(SUM(U193)&gt;0,1,"FALSE"),IF(SUM(V193)&gt;0,1,"FALSE"),IF(SUM(W193)&gt;0,1,"FALSE"),IF(SUM(X193)&gt;0,1,"FALSE"),IF(SUM(Y193)&gt;0,1,"FALSE"),IF(SUM(Z193)&gt;0,1,"FALSE"),IF(SUM(AA193)&gt;0,1,"FALSE"),IF(SUM(AB193)&gt;0,1,"FALSE"),IF(SUM(AC193)&gt;0,1,"FALSE"),IF(SUM(AD193)&gt;0,1,"FALSE"),IF(SUM(AE193)&gt;0,1,"FALSE"),IF(SUM(AF193)&gt;0,1,"FALSE"),IF(SUM(AG193)&gt;0,1,"FALSE"),IF(SUM(AJ193)&gt;0,1,"FALSE"),IF(SUM(AK193)&gt;0,1,"FALSE"),IF(SUM(AI193)&gt;0,1,"FALSE"),IF(SUM(AH193)&gt;0,1,"FALSE"))</f>
        <v/>
      </c>
      <c r="AN194" s="53" t="n"/>
      <c r="AO194" s="53">
        <f>MAX(AO193:AO193)</f>
        <v/>
      </c>
      <c r="AP194" s="53">
        <f>MAX(AP193:AP193)</f>
        <v/>
      </c>
      <c r="AQ194" s="53">
        <f>MAX(AQ193:AQ193)</f>
        <v/>
      </c>
      <c r="AR194" s="53">
        <f>MAX(AR193:AR193)</f>
        <v/>
      </c>
      <c r="AS194" s="53">
        <f>SUM(AS193:AS193)</f>
        <v/>
      </c>
      <c r="AT194" s="53">
        <f>SUM(AT193:AT193)</f>
        <v/>
      </c>
      <c r="AU194" s="53">
        <f>SUM(AU193:AU193)</f>
        <v/>
      </c>
      <c r="AV194" s="53">
        <f>SUM(AV193:AV193)</f>
        <v/>
      </c>
      <c r="AW194" s="53">
        <f>SUM(AW193:AW193)</f>
        <v/>
      </c>
    </row>
    <row r="195" spans="1:49">
      <c r="A195" s="51" t="n">
        <v>189</v>
      </c>
      <c r="B195" s="51" t="s">
        <v>67</v>
      </c>
      <c r="C195" s="51" t="s">
        <v>68</v>
      </c>
      <c r="D195" s="51" t="s">
        <v>51</v>
      </c>
      <c r="E195" s="51" t="s">
        <v>43</v>
      </c>
      <c r="F195" s="51" t="s">
        <v>32</v>
      </c>
      <c r="G195" s="51" t="n"/>
      <c r="H195" s="51" t="n">
        <v>8</v>
      </c>
      <c r="I195" s="51" t="n">
        <v>8</v>
      </c>
      <c r="J195" s="51" t="n">
        <v>8</v>
      </c>
      <c r="K195" s="51" t="n">
        <v>8</v>
      </c>
      <c r="L195" s="51" t="n">
        <v>8</v>
      </c>
      <c r="M195" s="51" t="s">
        <v>7</v>
      </c>
      <c r="N195" s="51" t="s">
        <v>7</v>
      </c>
      <c r="O195" s="51" t="n">
        <v>8</v>
      </c>
      <c r="P195" s="51" t="n">
        <v>8</v>
      </c>
      <c r="Q195" s="51" t="n">
        <v>8</v>
      </c>
      <c r="R195" s="51" t="n">
        <v>8</v>
      </c>
      <c r="S195" s="51" t="n">
        <v>8</v>
      </c>
      <c r="T195" s="51" t="s">
        <v>7</v>
      </c>
      <c r="U195" s="51" t="s">
        <v>7</v>
      </c>
      <c r="V195" s="51" t="n">
        <v>8</v>
      </c>
      <c r="W195" s="51" t="n">
        <v>8</v>
      </c>
      <c r="X195" s="51" t="n">
        <v>8</v>
      </c>
      <c r="Y195" s="51" t="n">
        <v>8</v>
      </c>
      <c r="Z195" s="51" t="n">
        <v>8</v>
      </c>
      <c r="AA195" s="51" t="s">
        <v>7</v>
      </c>
      <c r="AB195" s="51" t="s">
        <v>7</v>
      </c>
      <c r="AC195" s="51" t="n">
        <v>8</v>
      </c>
      <c r="AD195" s="51" t="n">
        <v>8</v>
      </c>
      <c r="AE195" s="51" t="n">
        <v>8</v>
      </c>
      <c r="AF195" s="51" t="n">
        <v>8</v>
      </c>
      <c r="AG195" s="51" t="n">
        <v>8</v>
      </c>
      <c r="AH195" s="51" t="n">
        <v>8</v>
      </c>
      <c r="AI195" s="51" t="s">
        <v>7</v>
      </c>
      <c r="AJ195" s="51" t="s">
        <v>7</v>
      </c>
      <c r="AK195" s="51" t="s">
        <v>7</v>
      </c>
      <c r="AL195" s="51" t="n"/>
      <c r="AM195" s="52">
        <f>COUNT(H195:AL195)</f>
        <v/>
      </c>
      <c r="AN195" s="51" t="n"/>
      <c r="AO195" s="52">
        <f>COUNTIF(H195:AL195,"О")</f>
        <v/>
      </c>
      <c r="AP195" s="52">
        <f>COUNTIF(H195:AL195,"От")</f>
        <v/>
      </c>
      <c r="AQ195" s="52">
        <f>COUNTIF(H195:AL195,"Б")</f>
        <v/>
      </c>
      <c r="AR195" s="52">
        <f>COUNTIF(H195:AL195,"Н")</f>
        <v/>
      </c>
      <c r="AS195" s="51" t="n"/>
      <c r="AT195" s="52">
        <f>SUM(H195:AL195)</f>
        <v/>
      </c>
      <c r="AU195" s="51" t="n"/>
      <c r="AV195" s="52">
        <f>SUM(M195,N195,T195,U195,AA195,AB195,AJ195,AK195,AI195)</f>
        <v/>
      </c>
      <c r="AW195" s="51" t="n"/>
    </row>
    <row r="196" spans="1:49">
      <c r="A196" s="53" t="n">
        <v>190</v>
      </c>
      <c r="B196" s="53" t="s">
        <v>67</v>
      </c>
      <c r="C196" s="53" t="s">
        <v>68</v>
      </c>
      <c r="D196" s="53" t="s">
        <v>51</v>
      </c>
      <c r="E196" s="53" t="s">
        <v>33</v>
      </c>
      <c r="F196" s="53" t="n"/>
      <c r="G196" s="53" t="n"/>
      <c r="H196" s="53" t="n">
        <v>8</v>
      </c>
      <c r="I196" s="53" t="n">
        <v>8</v>
      </c>
      <c r="J196" s="53" t="n">
        <v>8</v>
      </c>
      <c r="K196" s="53" t="n">
        <v>8</v>
      </c>
      <c r="L196" s="53" t="n">
        <v>8</v>
      </c>
      <c r="M196" s="53" t="n">
        <v>0</v>
      </c>
      <c r="N196" s="53" t="n">
        <v>0</v>
      </c>
      <c r="O196" s="53" t="n">
        <v>8</v>
      </c>
      <c r="P196" s="53" t="n">
        <v>8</v>
      </c>
      <c r="Q196" s="53" t="n">
        <v>8</v>
      </c>
      <c r="R196" s="53" t="n">
        <v>8</v>
      </c>
      <c r="S196" s="53" t="n">
        <v>8</v>
      </c>
      <c r="T196" s="53" t="n">
        <v>0</v>
      </c>
      <c r="U196" s="53" t="n">
        <v>0</v>
      </c>
      <c r="V196" s="53" t="n">
        <v>8</v>
      </c>
      <c r="W196" s="53" t="n">
        <v>8</v>
      </c>
      <c r="X196" s="53" t="n">
        <v>8</v>
      </c>
      <c r="Y196" s="53" t="n">
        <v>8</v>
      </c>
      <c r="Z196" s="53" t="n">
        <v>8</v>
      </c>
      <c r="AA196" s="53" t="n">
        <v>0</v>
      </c>
      <c r="AB196" s="53" t="n">
        <v>0</v>
      </c>
      <c r="AC196" s="53" t="n">
        <v>8</v>
      </c>
      <c r="AD196" s="53" t="n">
        <v>8</v>
      </c>
      <c r="AE196" s="53" t="n">
        <v>8</v>
      </c>
      <c r="AF196" s="53" t="n">
        <v>8</v>
      </c>
      <c r="AG196" s="53" t="n">
        <v>8</v>
      </c>
      <c r="AH196" s="53" t="n">
        <v>8</v>
      </c>
      <c r="AI196" s="53" t="n">
        <v>0</v>
      </c>
      <c r="AJ196" s="53" t="n">
        <v>0</v>
      </c>
      <c r="AK196" s="53" t="n">
        <v>0</v>
      </c>
      <c r="AL196" s="53" t="n"/>
      <c r="AM196" s="53">
        <f>COUNT(IF(SUM(H195)&gt;0,1,"FALSE"),IF(SUM(I195)&gt;0,1,"FALSE"),IF(SUM(J195)&gt;0,1,"FALSE"),IF(SUM(K195)&gt;0,1,"FALSE"),IF(SUM(L195)&gt;0,1,"FALSE"),IF(SUM(M195)&gt;0,1,"FALSE"),IF(SUM(N195)&gt;0,1,"FALSE"),IF(SUM(O195)&gt;0,1,"FALSE"),IF(SUM(P195)&gt;0,1,"FALSE"),IF(SUM(Q195)&gt;0,1,"FALSE"),IF(SUM(R195)&gt;0,1,"FALSE"),IF(SUM(S195)&gt;0,1,"FALSE"),IF(SUM(T195)&gt;0,1,"FALSE"),IF(SUM(U195)&gt;0,1,"FALSE"),IF(SUM(V195)&gt;0,1,"FALSE"),IF(SUM(W195)&gt;0,1,"FALSE"),IF(SUM(X195)&gt;0,1,"FALSE"),IF(SUM(Y195)&gt;0,1,"FALSE"),IF(SUM(Z195)&gt;0,1,"FALSE"),IF(SUM(AA195)&gt;0,1,"FALSE"),IF(SUM(AB195)&gt;0,1,"FALSE"),IF(SUM(AC195)&gt;0,1,"FALSE"),IF(SUM(AD195)&gt;0,1,"FALSE"),IF(SUM(AE195)&gt;0,1,"FALSE"),IF(SUM(AF195)&gt;0,1,"FALSE"),IF(SUM(AG195)&gt;0,1,"FALSE"),IF(SUM(AJ195)&gt;0,1,"FALSE"),IF(SUM(AK195)&gt;0,1,"FALSE"),IF(SUM(AI195)&gt;0,1,"FALSE"),IF(SUM(AH195)&gt;0,1,"FALSE"))</f>
        <v/>
      </c>
      <c r="AN196" s="53" t="n"/>
      <c r="AO196" s="53">
        <f>MAX(AO195:AO195)</f>
        <v/>
      </c>
      <c r="AP196" s="53">
        <f>MAX(AP195:AP195)</f>
        <v/>
      </c>
      <c r="AQ196" s="53">
        <f>MAX(AQ195:AQ195)</f>
        <v/>
      </c>
      <c r="AR196" s="53">
        <f>MAX(AR195:AR195)</f>
        <v/>
      </c>
      <c r="AS196" s="53">
        <f>SUM(AS195:AS195)</f>
        <v/>
      </c>
      <c r="AT196" s="53">
        <f>SUM(AT195:AT195)</f>
        <v/>
      </c>
      <c r="AU196" s="53">
        <f>SUM(AU195:AU195)</f>
        <v/>
      </c>
      <c r="AV196" s="53">
        <f>SUM(AV195:AV195)</f>
        <v/>
      </c>
      <c r="AW196" s="53">
        <f>SUM(AW195:AW195)</f>
        <v/>
      </c>
    </row>
    <row r="197" spans="1:49">
      <c r="A197" s="51" t="n">
        <v>191</v>
      </c>
      <c r="B197" s="51" t="s">
        <v>73</v>
      </c>
      <c r="C197" s="51" t="s">
        <v>74</v>
      </c>
      <c r="D197" s="51" t="s">
        <v>72</v>
      </c>
      <c r="E197" s="51" t="s">
        <v>43</v>
      </c>
      <c r="F197" s="51" t="s">
        <v>32</v>
      </c>
      <c r="G197" s="51" t="n"/>
      <c r="H197" s="51" t="n">
        <v>8</v>
      </c>
      <c r="I197" s="51" t="n"/>
      <c r="J197" s="51" t="n"/>
      <c r="K197" s="51" t="n"/>
      <c r="L197" s="51" t="n"/>
      <c r="M197" s="51" t="n"/>
      <c r="N197" s="51" t="n"/>
      <c r="O197" s="51" t="n"/>
      <c r="P197" s="51" t="n"/>
      <c r="Q197" s="51" t="n"/>
      <c r="R197" s="51" t="n"/>
      <c r="S197" s="51" t="n"/>
      <c r="T197" s="51" t="n"/>
      <c r="U197" s="51" t="n"/>
      <c r="V197" s="51" t="n"/>
      <c r="W197" s="51" t="n"/>
      <c r="X197" s="51" t="n"/>
      <c r="Y197" s="51" t="n"/>
      <c r="Z197" s="51" t="n"/>
      <c r="AA197" s="51" t="n"/>
      <c r="AB197" s="51" t="n"/>
      <c r="AC197" s="51" t="n"/>
      <c r="AD197" s="51" t="n"/>
      <c r="AE197" s="51" t="n"/>
      <c r="AF197" s="51" t="n"/>
      <c r="AG197" s="51" t="n"/>
      <c r="AH197" s="51" t="n"/>
      <c r="AI197" s="51" t="n"/>
      <c r="AJ197" s="51" t="n"/>
      <c r="AK197" s="51" t="n"/>
      <c r="AL197" s="51" t="n"/>
      <c r="AM197" s="52">
        <f>COUNT(H197:AL197)</f>
        <v/>
      </c>
      <c r="AN197" s="51" t="n"/>
      <c r="AO197" s="52">
        <f>COUNTIF(H197:AL197,"О")</f>
        <v/>
      </c>
      <c r="AP197" s="52">
        <f>COUNTIF(H197:AL197,"От")</f>
        <v/>
      </c>
      <c r="AQ197" s="52">
        <f>COUNTIF(H197:AL197,"Б")</f>
        <v/>
      </c>
      <c r="AR197" s="52">
        <f>COUNTIF(H197:AL197,"Н")</f>
        <v/>
      </c>
      <c r="AS197" s="51" t="n"/>
      <c r="AT197" s="52">
        <f>SUM(H197:AL197)</f>
        <v/>
      </c>
      <c r="AU197" s="51" t="n"/>
      <c r="AV197" s="52">
        <f>SUM(M197,N197,T197,U197,AA197,AB197,AJ197,AK197,AI197)</f>
        <v/>
      </c>
      <c r="AW197" s="51" t="n"/>
    </row>
    <row r="198" spans="1:49">
      <c r="A198" s="51" t="n">
        <v>192</v>
      </c>
      <c r="B198" s="51" t="s">
        <v>73</v>
      </c>
      <c r="C198" s="51" t="s">
        <v>74</v>
      </c>
      <c r="D198" s="51" t="s">
        <v>72</v>
      </c>
      <c r="E198" s="51" t="s">
        <v>56</v>
      </c>
      <c r="F198" s="51" t="s">
        <v>32</v>
      </c>
      <c r="G198" s="51" t="n"/>
      <c r="H198" s="51" t="n"/>
      <c r="I198" s="51" t="n"/>
      <c r="J198" s="51" t="n"/>
      <c r="K198" s="51" t="n"/>
      <c r="L198" s="51" t="n"/>
      <c r="M198" s="51" t="n"/>
      <c r="N198" s="51" t="n"/>
      <c r="O198" s="51" t="n"/>
      <c r="P198" s="51" t="n"/>
      <c r="Q198" s="51" t="n"/>
      <c r="R198" s="51" t="n"/>
      <c r="S198" s="51" t="n"/>
      <c r="T198" s="51" t="n"/>
      <c r="U198" s="51" t="n"/>
      <c r="V198" s="51" t="n"/>
      <c r="W198" s="51" t="n"/>
      <c r="X198" s="51" t="n"/>
      <c r="Y198" s="51" t="n"/>
      <c r="Z198" s="51" t="n"/>
      <c r="AA198" s="51" t="n"/>
      <c r="AB198" s="51" t="n"/>
      <c r="AC198" s="51" t="n"/>
      <c r="AD198" s="51" t="n"/>
      <c r="AE198" s="51" t="n"/>
      <c r="AF198" s="51" t="n"/>
      <c r="AG198" s="51" t="n"/>
      <c r="AH198" s="51" t="n"/>
      <c r="AI198" s="51" t="n"/>
      <c r="AJ198" s="51" t="n"/>
      <c r="AK198" s="51" t="n"/>
      <c r="AL198" s="51" t="n"/>
      <c r="AM198" s="52">
        <f>COUNT(H198:AL198)</f>
        <v/>
      </c>
      <c r="AN198" s="51" t="n"/>
      <c r="AO198" s="51" t="n"/>
      <c r="AP198" s="51" t="n"/>
      <c r="AQ198" s="51" t="n"/>
      <c r="AR198" s="51" t="n"/>
      <c r="AS198" s="51" t="n"/>
      <c r="AT198" s="52">
        <f>SUM(H198:AL198)</f>
        <v/>
      </c>
      <c r="AU198" s="51" t="n"/>
      <c r="AV198" s="52">
        <f>SUM(M198,N198,T198,U198,AA198,AB198,AJ198,AK198,AI198)</f>
        <v/>
      </c>
      <c r="AW198" s="51" t="n"/>
    </row>
    <row r="199" spans="1:49">
      <c r="A199" s="51" t="n">
        <v>193</v>
      </c>
      <c r="B199" s="51" t="s">
        <v>73</v>
      </c>
      <c r="C199" s="51" t="s">
        <v>74</v>
      </c>
      <c r="D199" s="51" t="s">
        <v>72</v>
      </c>
      <c r="E199" s="51" t="s">
        <v>61</v>
      </c>
      <c r="F199" s="51" t="s">
        <v>32</v>
      </c>
      <c r="G199" s="51" t="n"/>
      <c r="H199" s="51" t="n"/>
      <c r="I199" s="51" t="n"/>
      <c r="J199" s="51" t="n"/>
      <c r="K199" s="51" t="n"/>
      <c r="L199" s="51" t="n"/>
      <c r="M199" s="51" t="n"/>
      <c r="N199" s="51" t="n"/>
      <c r="O199" s="51" t="n"/>
      <c r="P199" s="51" t="n"/>
      <c r="Q199" s="51" t="n"/>
      <c r="R199" s="51" t="n"/>
      <c r="S199" s="51" t="n"/>
      <c r="T199" s="51" t="n"/>
      <c r="U199" s="51" t="n"/>
      <c r="V199" s="51" t="n"/>
      <c r="W199" s="51" t="n"/>
      <c r="X199" s="51" t="n"/>
      <c r="Y199" s="51" t="n"/>
      <c r="Z199" s="51" t="n"/>
      <c r="AA199" s="51" t="n"/>
      <c r="AB199" s="51" t="n"/>
      <c r="AC199" s="51" t="n"/>
      <c r="AD199" s="51" t="n"/>
      <c r="AE199" s="51" t="n"/>
      <c r="AF199" s="51" t="n"/>
      <c r="AG199" s="51" t="n"/>
      <c r="AH199" s="51" t="n"/>
      <c r="AI199" s="51" t="n"/>
      <c r="AJ199" s="51" t="n"/>
      <c r="AK199" s="51" t="n"/>
      <c r="AL199" s="51" t="n"/>
      <c r="AM199" s="52">
        <f>COUNT(H199:AL199)</f>
        <v/>
      </c>
      <c r="AN199" s="51" t="n"/>
      <c r="AO199" s="51" t="n"/>
      <c r="AP199" s="51" t="n"/>
      <c r="AQ199" s="51" t="n"/>
      <c r="AR199" s="51" t="n"/>
      <c r="AS199" s="51" t="n"/>
      <c r="AT199" s="52">
        <f>SUM(H199:AL199)</f>
        <v/>
      </c>
      <c r="AU199" s="51" t="n"/>
      <c r="AV199" s="52">
        <f>SUM(M199,N199,T199,U199,AA199,AB199,AJ199,AK199,AI199)</f>
        <v/>
      </c>
      <c r="AW199" s="51" t="n"/>
    </row>
    <row r="200" spans="1:49">
      <c r="A200" s="51" t="n">
        <v>194</v>
      </c>
      <c r="B200" s="51" t="s">
        <v>73</v>
      </c>
      <c r="C200" s="51" t="s">
        <v>74</v>
      </c>
      <c r="D200" s="51" t="s">
        <v>72</v>
      </c>
      <c r="E200" s="51" t="s">
        <v>76</v>
      </c>
      <c r="F200" s="51" t="s">
        <v>32</v>
      </c>
      <c r="G200" s="51" t="n"/>
      <c r="H200" s="51" t="n"/>
      <c r="I200" s="51" t="n"/>
      <c r="J200" s="51" t="n"/>
      <c r="K200" s="51" t="n"/>
      <c r="L200" s="51" t="n"/>
      <c r="M200" s="51" t="n"/>
      <c r="N200" s="51" t="n"/>
      <c r="O200" s="51" t="n"/>
      <c r="P200" s="51" t="n"/>
      <c r="Q200" s="51" t="n"/>
      <c r="R200" s="51" t="n"/>
      <c r="S200" s="51" t="n"/>
      <c r="T200" s="51" t="n"/>
      <c r="U200" s="51" t="n"/>
      <c r="V200" s="51" t="n"/>
      <c r="W200" s="51" t="n"/>
      <c r="X200" s="51" t="n"/>
      <c r="Y200" s="51" t="n"/>
      <c r="Z200" s="51" t="n"/>
      <c r="AA200" s="51" t="n"/>
      <c r="AB200" s="51" t="n"/>
      <c r="AC200" s="51" t="n"/>
      <c r="AD200" s="51" t="n"/>
      <c r="AE200" s="51" t="n"/>
      <c r="AF200" s="51" t="n"/>
      <c r="AG200" s="51" t="n"/>
      <c r="AH200" s="51" t="n"/>
      <c r="AI200" s="51" t="n"/>
      <c r="AJ200" s="51" t="n"/>
      <c r="AK200" s="51" t="n"/>
      <c r="AL200" s="51" t="n"/>
      <c r="AM200" s="52">
        <f>COUNT(H200:AL200)</f>
        <v/>
      </c>
      <c r="AN200" s="51" t="n"/>
      <c r="AO200" s="51" t="n"/>
      <c r="AP200" s="51" t="n"/>
      <c r="AQ200" s="51" t="n"/>
      <c r="AR200" s="51" t="n"/>
      <c r="AS200" s="51" t="n"/>
      <c r="AT200" s="52">
        <f>SUM(H200:AL200)</f>
        <v/>
      </c>
      <c r="AU200" s="51" t="n"/>
      <c r="AV200" s="52">
        <f>SUM(M200,N200,T200,U200,AA200,AB200,AJ200,AK200,AI200)</f>
        <v/>
      </c>
      <c r="AW200" s="51" t="n"/>
    </row>
    <row r="201" spans="1:49">
      <c r="A201" s="51" t="n">
        <v>195</v>
      </c>
      <c r="B201" s="51" t="s">
        <v>73</v>
      </c>
      <c r="C201" s="51" t="s">
        <v>74</v>
      </c>
      <c r="D201" s="51" t="s">
        <v>72</v>
      </c>
      <c r="E201" s="51" t="s">
        <v>77</v>
      </c>
      <c r="F201" s="51" t="s">
        <v>32</v>
      </c>
      <c r="G201" s="51" t="n"/>
      <c r="H201" s="51" t="n"/>
      <c r="I201" s="51" t="n"/>
      <c r="J201" s="51" t="n"/>
      <c r="K201" s="51" t="n"/>
      <c r="L201" s="51" t="n"/>
      <c r="M201" s="51" t="n"/>
      <c r="N201" s="51" t="n"/>
      <c r="O201" s="51" t="n"/>
      <c r="P201" s="51" t="n"/>
      <c r="Q201" s="51" t="n"/>
      <c r="R201" s="51" t="n"/>
      <c r="S201" s="51" t="n"/>
      <c r="T201" s="51" t="n"/>
      <c r="U201" s="51" t="n"/>
      <c r="V201" s="51" t="n"/>
      <c r="W201" s="51" t="n"/>
      <c r="X201" s="51" t="n"/>
      <c r="Y201" s="51" t="n"/>
      <c r="Z201" s="51" t="n"/>
      <c r="AA201" s="51" t="n"/>
      <c r="AB201" s="51" t="n"/>
      <c r="AC201" s="51" t="n"/>
      <c r="AD201" s="51" t="n"/>
      <c r="AE201" s="51" t="n"/>
      <c r="AF201" s="51" t="n"/>
      <c r="AG201" s="51" t="n"/>
      <c r="AH201" s="51" t="n"/>
      <c r="AI201" s="51" t="n"/>
      <c r="AJ201" s="51" t="n"/>
      <c r="AK201" s="51" t="n"/>
      <c r="AL201" s="51" t="n"/>
      <c r="AM201" s="52">
        <f>COUNT(H201:AL201)</f>
        <v/>
      </c>
      <c r="AN201" s="51" t="n"/>
      <c r="AO201" s="51" t="n"/>
      <c r="AP201" s="51" t="n"/>
      <c r="AQ201" s="51" t="n"/>
      <c r="AR201" s="51" t="n"/>
      <c r="AS201" s="51" t="n"/>
      <c r="AT201" s="52">
        <f>SUM(H201:AL201)</f>
        <v/>
      </c>
      <c r="AU201" s="51" t="n"/>
      <c r="AV201" s="52">
        <f>SUM(M201,N201,T201,U201,AA201,AB201,AJ201,AK201,AI201)</f>
        <v/>
      </c>
      <c r="AW201" s="51" t="n"/>
    </row>
    <row r="202" spans="1:49">
      <c r="A202" s="51" t="n">
        <v>196</v>
      </c>
      <c r="B202" s="51" t="s">
        <v>73</v>
      </c>
      <c r="C202" s="51" t="s">
        <v>74</v>
      </c>
      <c r="D202" s="51" t="s">
        <v>72</v>
      </c>
      <c r="E202" s="51" t="s">
        <v>79</v>
      </c>
      <c r="F202" s="51" t="s">
        <v>32</v>
      </c>
      <c r="G202" s="51" t="n"/>
      <c r="H202" s="51" t="n"/>
      <c r="I202" s="51" t="n"/>
      <c r="J202" s="51" t="n"/>
      <c r="K202" s="51" t="n"/>
      <c r="L202" s="51" t="n"/>
      <c r="M202" s="51" t="n"/>
      <c r="N202" s="51" t="n"/>
      <c r="O202" s="51" t="n"/>
      <c r="P202" s="51" t="n"/>
      <c r="Q202" s="51" t="n"/>
      <c r="R202" s="51" t="n"/>
      <c r="S202" s="51" t="n"/>
      <c r="T202" s="51" t="n"/>
      <c r="U202" s="51" t="n"/>
      <c r="V202" s="51" t="n"/>
      <c r="W202" s="51" t="n"/>
      <c r="X202" s="51" t="n"/>
      <c r="Y202" s="51" t="n"/>
      <c r="Z202" s="51" t="n"/>
      <c r="AA202" s="51" t="n"/>
      <c r="AB202" s="51" t="n"/>
      <c r="AC202" s="51" t="n"/>
      <c r="AD202" s="51" t="n"/>
      <c r="AE202" s="51" t="n"/>
      <c r="AF202" s="51" t="n"/>
      <c r="AG202" s="51" t="n"/>
      <c r="AH202" s="51" t="n"/>
      <c r="AI202" s="51" t="n"/>
      <c r="AJ202" s="51" t="n"/>
      <c r="AK202" s="51" t="n"/>
      <c r="AL202" s="51" t="n"/>
      <c r="AM202" s="52">
        <f>COUNT(H202:AL202)</f>
        <v/>
      </c>
      <c r="AN202" s="51" t="n"/>
      <c r="AO202" s="51" t="n"/>
      <c r="AP202" s="51" t="n"/>
      <c r="AQ202" s="51" t="n"/>
      <c r="AR202" s="51" t="n"/>
      <c r="AS202" s="51" t="n"/>
      <c r="AT202" s="52">
        <f>SUM(H202:AL202)</f>
        <v/>
      </c>
      <c r="AU202" s="51" t="n"/>
      <c r="AV202" s="52">
        <f>SUM(M202,N202,T202,U202,AA202,AB202,AJ202,AK202,AI202)</f>
        <v/>
      </c>
      <c r="AW202" s="51" t="n"/>
    </row>
    <row r="203" spans="1:49">
      <c r="A203" s="51" t="n">
        <v>197</v>
      </c>
      <c r="B203" s="51" t="s">
        <v>73</v>
      </c>
      <c r="C203" s="51" t="s">
        <v>74</v>
      </c>
      <c r="D203" s="51" t="s">
        <v>72</v>
      </c>
      <c r="E203" s="51" t="s">
        <v>80</v>
      </c>
      <c r="F203" s="51" t="s">
        <v>32</v>
      </c>
      <c r="G203" s="51" t="n"/>
      <c r="H203" s="51" t="n"/>
      <c r="I203" s="51" t="n"/>
      <c r="J203" s="51" t="n"/>
      <c r="K203" s="51" t="n"/>
      <c r="L203" s="51" t="n"/>
      <c r="M203" s="51" t="n"/>
      <c r="N203" s="51" t="n"/>
      <c r="O203" s="51" t="n"/>
      <c r="P203" s="51" t="n"/>
      <c r="Q203" s="51" t="n"/>
      <c r="R203" s="51" t="n"/>
      <c r="S203" s="51" t="n"/>
      <c r="T203" s="51" t="n"/>
      <c r="U203" s="51" t="n"/>
      <c r="V203" s="51" t="n"/>
      <c r="W203" s="51" t="n"/>
      <c r="X203" s="51" t="n"/>
      <c r="Y203" s="51" t="n"/>
      <c r="Z203" s="51" t="n"/>
      <c r="AA203" s="51" t="n"/>
      <c r="AB203" s="51" t="n"/>
      <c r="AC203" s="51" t="n"/>
      <c r="AD203" s="51" t="n"/>
      <c r="AE203" s="51" t="n"/>
      <c r="AF203" s="51" t="n"/>
      <c r="AG203" s="51" t="n"/>
      <c r="AH203" s="51" t="n"/>
      <c r="AI203" s="51" t="n"/>
      <c r="AJ203" s="51" t="n"/>
      <c r="AK203" s="51" t="n"/>
      <c r="AL203" s="51" t="n"/>
      <c r="AM203" s="52">
        <f>COUNT(H203:AL203)</f>
        <v/>
      </c>
      <c r="AN203" s="51" t="n"/>
      <c r="AO203" s="51" t="n"/>
      <c r="AP203" s="51" t="n"/>
      <c r="AQ203" s="51" t="n"/>
      <c r="AR203" s="51" t="n"/>
      <c r="AS203" s="51" t="n"/>
      <c r="AT203" s="52">
        <f>SUM(H203:AL203)</f>
        <v/>
      </c>
      <c r="AU203" s="51" t="n"/>
      <c r="AV203" s="52">
        <f>SUM(M203,N203,T203,U203,AA203,AB203,AJ203,AK203,AI203)</f>
        <v/>
      </c>
      <c r="AW203" s="51" t="n"/>
    </row>
    <row r="204" spans="1:49">
      <c r="A204" s="51" t="n">
        <v>198</v>
      </c>
      <c r="B204" s="51" t="s">
        <v>73</v>
      </c>
      <c r="C204" s="51" t="s">
        <v>74</v>
      </c>
      <c r="D204" s="51" t="s">
        <v>72</v>
      </c>
      <c r="E204" s="51" t="s">
        <v>81</v>
      </c>
      <c r="F204" s="51" t="s">
        <v>32</v>
      </c>
      <c r="G204" s="51" t="n"/>
      <c r="H204" s="51" t="n"/>
      <c r="I204" s="51" t="n"/>
      <c r="J204" s="51" t="n"/>
      <c r="K204" s="51" t="n"/>
      <c r="L204" s="51" t="n"/>
      <c r="M204" s="51" t="n"/>
      <c r="N204" s="51" t="n"/>
      <c r="O204" s="51" t="n"/>
      <c r="P204" s="51" t="n"/>
      <c r="Q204" s="51" t="n"/>
      <c r="R204" s="51" t="n"/>
      <c r="S204" s="51" t="n"/>
      <c r="T204" s="51" t="n"/>
      <c r="U204" s="51" t="n"/>
      <c r="V204" s="51" t="n"/>
      <c r="W204" s="51" t="n"/>
      <c r="X204" s="51" t="n"/>
      <c r="Y204" s="51" t="n"/>
      <c r="Z204" s="51" t="n"/>
      <c r="AA204" s="51" t="n"/>
      <c r="AB204" s="51" t="n"/>
      <c r="AC204" s="51" t="n"/>
      <c r="AD204" s="51" t="n"/>
      <c r="AE204" s="51" t="n"/>
      <c r="AF204" s="51" t="n"/>
      <c r="AG204" s="51" t="n"/>
      <c r="AH204" s="51" t="n"/>
      <c r="AI204" s="51" t="n"/>
      <c r="AJ204" s="51" t="n"/>
      <c r="AK204" s="51" t="n"/>
      <c r="AL204" s="51" t="n"/>
      <c r="AM204" s="52">
        <f>COUNT(H204:AL204)</f>
        <v/>
      </c>
      <c r="AN204" s="51" t="n"/>
      <c r="AO204" s="51" t="n"/>
      <c r="AP204" s="51" t="n"/>
      <c r="AQ204" s="51" t="n"/>
      <c r="AR204" s="51" t="n"/>
      <c r="AS204" s="51" t="n"/>
      <c r="AT204" s="52">
        <f>SUM(H204:AL204)</f>
        <v/>
      </c>
      <c r="AU204" s="51" t="n"/>
      <c r="AV204" s="52">
        <f>SUM(M204,N204,T204,U204,AA204,AB204,AJ204,AK204,AI204)</f>
        <v/>
      </c>
      <c r="AW204" s="51" t="n"/>
    </row>
    <row r="205" spans="1:49">
      <c r="A205" s="51" t="n">
        <v>199</v>
      </c>
      <c r="B205" s="51" t="s">
        <v>73</v>
      </c>
      <c r="C205" s="51" t="s">
        <v>74</v>
      </c>
      <c r="D205" s="51" t="s">
        <v>72</v>
      </c>
      <c r="E205" s="51" t="s">
        <v>83</v>
      </c>
      <c r="F205" s="51" t="s">
        <v>32</v>
      </c>
      <c r="G205" s="51" t="n"/>
      <c r="H205" s="51" t="n"/>
      <c r="I205" s="51" t="n"/>
      <c r="J205" s="51" t="n"/>
      <c r="K205" s="51" t="n"/>
      <c r="L205" s="51" t="n"/>
      <c r="M205" s="51" t="n"/>
      <c r="N205" s="51" t="n"/>
      <c r="O205" s="51" t="n"/>
      <c r="P205" s="51" t="n"/>
      <c r="Q205" s="51" t="n"/>
      <c r="R205" s="51" t="n"/>
      <c r="S205" s="51" t="n"/>
      <c r="T205" s="51" t="n"/>
      <c r="U205" s="51" t="n"/>
      <c r="V205" s="51" t="n"/>
      <c r="W205" s="51" t="n"/>
      <c r="X205" s="51" t="n"/>
      <c r="Y205" s="51" t="n"/>
      <c r="Z205" s="51" t="n"/>
      <c r="AA205" s="51" t="n"/>
      <c r="AB205" s="51" t="n"/>
      <c r="AC205" s="51" t="n"/>
      <c r="AD205" s="51" t="n"/>
      <c r="AE205" s="51" t="n"/>
      <c r="AF205" s="51" t="n"/>
      <c r="AG205" s="51" t="n"/>
      <c r="AH205" s="51" t="n"/>
      <c r="AI205" s="51" t="n"/>
      <c r="AJ205" s="51" t="n"/>
      <c r="AK205" s="51" t="n"/>
      <c r="AL205" s="51" t="n"/>
      <c r="AM205" s="52">
        <f>COUNT(H205:AL205)</f>
        <v/>
      </c>
      <c r="AN205" s="51" t="n"/>
      <c r="AO205" s="51" t="n"/>
      <c r="AP205" s="51" t="n"/>
      <c r="AQ205" s="51" t="n"/>
      <c r="AR205" s="51" t="n"/>
      <c r="AS205" s="51" t="n"/>
      <c r="AT205" s="52">
        <f>SUM(H205:AL205)</f>
        <v/>
      </c>
      <c r="AU205" s="51" t="n"/>
      <c r="AV205" s="52">
        <f>SUM(M205,N205,T205,U205,AA205,AB205,AJ205,AK205,AI205)</f>
        <v/>
      </c>
      <c r="AW205" s="51" t="n"/>
    </row>
    <row r="206" spans="1:49">
      <c r="A206" s="51" t="n">
        <v>200</v>
      </c>
      <c r="B206" s="51" t="s">
        <v>73</v>
      </c>
      <c r="C206" s="51" t="s">
        <v>74</v>
      </c>
      <c r="D206" s="51" t="s">
        <v>72</v>
      </c>
      <c r="E206" s="51" t="s">
        <v>86</v>
      </c>
      <c r="F206" s="51" t="s">
        <v>32</v>
      </c>
      <c r="G206" s="51" t="n"/>
      <c r="H206" s="51" t="n"/>
      <c r="I206" s="51" t="n"/>
      <c r="J206" s="51" t="n"/>
      <c r="K206" s="51" t="n"/>
      <c r="L206" s="51" t="n"/>
      <c r="M206" s="51" t="n"/>
      <c r="N206" s="51" t="n"/>
      <c r="O206" s="51" t="n"/>
      <c r="P206" s="51" t="n"/>
      <c r="Q206" s="51" t="n"/>
      <c r="R206" s="51" t="n"/>
      <c r="S206" s="51" t="n"/>
      <c r="T206" s="51" t="n"/>
      <c r="U206" s="51" t="n"/>
      <c r="V206" s="51" t="n"/>
      <c r="W206" s="51" t="n"/>
      <c r="X206" s="51" t="n"/>
      <c r="Y206" s="51" t="n"/>
      <c r="Z206" s="51" t="n"/>
      <c r="AA206" s="51" t="n"/>
      <c r="AB206" s="51" t="n"/>
      <c r="AC206" s="51" t="n"/>
      <c r="AD206" s="51" t="n"/>
      <c r="AE206" s="51" t="n"/>
      <c r="AF206" s="51" t="n"/>
      <c r="AG206" s="51" t="n"/>
      <c r="AH206" s="51" t="n"/>
      <c r="AI206" s="51" t="n"/>
      <c r="AJ206" s="51" t="n"/>
      <c r="AK206" s="51" t="n"/>
      <c r="AL206" s="51" t="n"/>
      <c r="AM206" s="52">
        <f>COUNT(H206:AL206)</f>
        <v/>
      </c>
      <c r="AN206" s="51" t="n"/>
      <c r="AO206" s="51" t="n"/>
      <c r="AP206" s="51" t="n"/>
      <c r="AQ206" s="51" t="n"/>
      <c r="AR206" s="51" t="n"/>
      <c r="AS206" s="51" t="n"/>
      <c r="AT206" s="52">
        <f>SUM(H206:AL206)</f>
        <v/>
      </c>
      <c r="AU206" s="51" t="n"/>
      <c r="AV206" s="52">
        <f>SUM(M206,N206,T206,U206,AA206,AB206,AJ206,AK206,AI206)</f>
        <v/>
      </c>
      <c r="AW206" s="51" t="n"/>
    </row>
    <row r="207" spans="1:49">
      <c r="A207" s="51" t="n">
        <v>201</v>
      </c>
      <c r="B207" s="51" t="s">
        <v>73</v>
      </c>
      <c r="C207" s="51" t="s">
        <v>74</v>
      </c>
      <c r="D207" s="51" t="s">
        <v>72</v>
      </c>
      <c r="E207" s="51" t="s">
        <v>87</v>
      </c>
      <c r="F207" s="51" t="s">
        <v>32</v>
      </c>
      <c r="G207" s="51" t="n"/>
      <c r="H207" s="51" t="n"/>
      <c r="I207" s="51" t="n"/>
      <c r="J207" s="51" t="n"/>
      <c r="K207" s="51" t="n"/>
      <c r="L207" s="51" t="n"/>
      <c r="M207" s="51" t="n"/>
      <c r="N207" s="51" t="n"/>
      <c r="O207" s="51" t="n"/>
      <c r="P207" s="51" t="n"/>
      <c r="Q207" s="51" t="n"/>
      <c r="R207" s="51" t="n"/>
      <c r="S207" s="51" t="n"/>
      <c r="T207" s="51" t="n"/>
      <c r="U207" s="51" t="n"/>
      <c r="V207" s="51" t="n"/>
      <c r="W207" s="51" t="n"/>
      <c r="X207" s="51" t="n"/>
      <c r="Y207" s="51" t="n"/>
      <c r="Z207" s="51" t="n"/>
      <c r="AA207" s="51" t="n"/>
      <c r="AB207" s="51" t="n"/>
      <c r="AC207" s="51" t="n"/>
      <c r="AD207" s="51" t="n"/>
      <c r="AE207" s="51" t="n"/>
      <c r="AF207" s="51" t="n"/>
      <c r="AG207" s="51" t="n"/>
      <c r="AH207" s="51" t="n"/>
      <c r="AI207" s="51" t="n"/>
      <c r="AJ207" s="51" t="n"/>
      <c r="AK207" s="51" t="n"/>
      <c r="AL207" s="51" t="n"/>
      <c r="AM207" s="52">
        <f>COUNT(H207:AL207)</f>
        <v/>
      </c>
      <c r="AN207" s="51" t="n"/>
      <c r="AO207" s="51" t="n"/>
      <c r="AP207" s="51" t="n"/>
      <c r="AQ207" s="51" t="n"/>
      <c r="AR207" s="51" t="n"/>
      <c r="AS207" s="51" t="n"/>
      <c r="AT207" s="52">
        <f>SUM(H207:AL207)</f>
        <v/>
      </c>
      <c r="AU207" s="51" t="n"/>
      <c r="AV207" s="52">
        <f>SUM(M207,N207,T207,U207,AA207,AB207,AJ207,AK207,AI207)</f>
        <v/>
      </c>
      <c r="AW207" s="51" t="n"/>
    </row>
    <row r="208" spans="1:49">
      <c r="A208" s="51" t="n">
        <v>202</v>
      </c>
      <c r="B208" s="51" t="s">
        <v>73</v>
      </c>
      <c r="C208" s="51" t="s">
        <v>74</v>
      </c>
      <c r="D208" s="51" t="s">
        <v>72</v>
      </c>
      <c r="E208" s="51" t="s">
        <v>88</v>
      </c>
      <c r="F208" s="51" t="s">
        <v>32</v>
      </c>
      <c r="G208" s="51" t="n"/>
      <c r="H208" s="51" t="n"/>
      <c r="I208" s="51" t="n"/>
      <c r="J208" s="51" t="n"/>
      <c r="K208" s="51" t="n"/>
      <c r="L208" s="51" t="n"/>
      <c r="M208" s="51" t="n"/>
      <c r="N208" s="51" t="n"/>
      <c r="O208" s="51" t="n"/>
      <c r="P208" s="51" t="n"/>
      <c r="Q208" s="51" t="n"/>
      <c r="R208" s="51" t="n"/>
      <c r="S208" s="51" t="n"/>
      <c r="T208" s="51" t="n"/>
      <c r="U208" s="51" t="n"/>
      <c r="V208" s="51" t="n"/>
      <c r="W208" s="51" t="n"/>
      <c r="X208" s="51" t="n"/>
      <c r="Y208" s="51" t="n"/>
      <c r="Z208" s="51" t="n"/>
      <c r="AA208" s="51" t="n"/>
      <c r="AB208" s="51" t="n"/>
      <c r="AC208" s="51" t="n"/>
      <c r="AD208" s="51" t="n"/>
      <c r="AE208" s="51" t="n"/>
      <c r="AF208" s="51" t="n"/>
      <c r="AG208" s="51" t="n"/>
      <c r="AH208" s="51" t="n"/>
      <c r="AI208" s="51" t="n"/>
      <c r="AJ208" s="51" t="n"/>
      <c r="AK208" s="51" t="n"/>
      <c r="AL208" s="51" t="n"/>
      <c r="AM208" s="52">
        <f>COUNT(H208:AL208)</f>
        <v/>
      </c>
      <c r="AN208" s="51" t="n"/>
      <c r="AO208" s="51" t="n"/>
      <c r="AP208" s="51" t="n"/>
      <c r="AQ208" s="51" t="n"/>
      <c r="AR208" s="51" t="n"/>
      <c r="AS208" s="51" t="n"/>
      <c r="AT208" s="52">
        <f>SUM(H208:AL208)</f>
        <v/>
      </c>
      <c r="AU208" s="51" t="n"/>
      <c r="AV208" s="52">
        <f>SUM(M208,N208,T208,U208,AA208,AB208,AJ208,AK208,AI208)</f>
        <v/>
      </c>
      <c r="AW208" s="51" t="n"/>
    </row>
    <row r="209" spans="1:49">
      <c r="A209" s="51" t="n">
        <v>203</v>
      </c>
      <c r="B209" s="51" t="s">
        <v>73</v>
      </c>
      <c r="C209" s="51" t="s">
        <v>74</v>
      </c>
      <c r="D209" s="51" t="s">
        <v>72</v>
      </c>
      <c r="E209" s="51" t="s">
        <v>65</v>
      </c>
      <c r="F209" s="51" t="s">
        <v>32</v>
      </c>
      <c r="G209" s="51" t="n"/>
      <c r="H209" s="51" t="n"/>
      <c r="I209" s="51" t="n"/>
      <c r="J209" s="51" t="n"/>
      <c r="K209" s="51" t="n"/>
      <c r="L209" s="51" t="n"/>
      <c r="M209" s="51" t="n"/>
      <c r="N209" s="51" t="n"/>
      <c r="O209" s="51" t="n"/>
      <c r="P209" s="51" t="n"/>
      <c r="Q209" s="51" t="n"/>
      <c r="R209" s="51" t="n"/>
      <c r="S209" s="51" t="n"/>
      <c r="T209" s="51" t="n"/>
      <c r="U209" s="51" t="n"/>
      <c r="V209" s="51" t="n"/>
      <c r="W209" s="51" t="n"/>
      <c r="X209" s="51" t="n"/>
      <c r="Y209" s="51" t="n"/>
      <c r="Z209" s="51" t="n"/>
      <c r="AA209" s="51" t="n"/>
      <c r="AB209" s="51" t="n"/>
      <c r="AC209" s="51" t="n"/>
      <c r="AD209" s="51" t="n"/>
      <c r="AE209" s="51" t="n"/>
      <c r="AF209" s="51" t="n"/>
      <c r="AG209" s="51" t="n"/>
      <c r="AH209" s="51" t="n"/>
      <c r="AI209" s="51" t="n"/>
      <c r="AJ209" s="51" t="n"/>
      <c r="AK209" s="51" t="n"/>
      <c r="AL209" s="51" t="n"/>
      <c r="AM209" s="52">
        <f>COUNT(H209:AL209)</f>
        <v/>
      </c>
      <c r="AN209" s="51" t="n"/>
      <c r="AO209" s="51" t="n"/>
      <c r="AP209" s="51" t="n"/>
      <c r="AQ209" s="51" t="n"/>
      <c r="AR209" s="51" t="n"/>
      <c r="AS209" s="51" t="n"/>
      <c r="AT209" s="52">
        <f>SUM(H209:AL209)</f>
        <v/>
      </c>
      <c r="AU209" s="51" t="n"/>
      <c r="AV209" s="52">
        <f>SUM(M209,N209,T209,U209,AA209,AB209,AJ209,AK209,AI209)</f>
        <v/>
      </c>
      <c r="AW209" s="51" t="n"/>
    </row>
    <row r="210" spans="1:49">
      <c r="A210" s="51" t="n">
        <v>204</v>
      </c>
      <c r="B210" s="51" t="s">
        <v>73</v>
      </c>
      <c r="C210" s="51" t="s">
        <v>74</v>
      </c>
      <c r="D210" s="51" t="s">
        <v>72</v>
      </c>
      <c r="E210" s="51" t="s">
        <v>90</v>
      </c>
      <c r="F210" s="51" t="s">
        <v>32</v>
      </c>
      <c r="G210" s="51" t="n"/>
      <c r="H210" s="51" t="n"/>
      <c r="I210" s="51" t="n"/>
      <c r="J210" s="51" t="n"/>
      <c r="K210" s="51" t="n"/>
      <c r="L210" s="51" t="n"/>
      <c r="M210" s="51" t="n"/>
      <c r="N210" s="51" t="n"/>
      <c r="O210" s="51" t="n"/>
      <c r="P210" s="51" t="n"/>
      <c r="Q210" s="51" t="n"/>
      <c r="R210" s="51" t="n"/>
      <c r="S210" s="51" t="n"/>
      <c r="T210" s="51" t="n"/>
      <c r="U210" s="51" t="n"/>
      <c r="V210" s="51" t="n"/>
      <c r="W210" s="51" t="n"/>
      <c r="X210" s="51" t="n"/>
      <c r="Y210" s="51" t="n"/>
      <c r="Z210" s="51" t="n"/>
      <c r="AA210" s="51" t="n"/>
      <c r="AB210" s="51" t="n"/>
      <c r="AC210" s="51" t="n"/>
      <c r="AD210" s="51" t="n"/>
      <c r="AE210" s="51" t="n"/>
      <c r="AF210" s="51" t="n"/>
      <c r="AG210" s="51" t="n"/>
      <c r="AH210" s="51" t="n"/>
      <c r="AI210" s="51" t="n"/>
      <c r="AJ210" s="51" t="n"/>
      <c r="AK210" s="51" t="n"/>
      <c r="AL210" s="51" t="n"/>
      <c r="AM210" s="52">
        <f>COUNT(H210:AL210)</f>
        <v/>
      </c>
      <c r="AN210" s="51" t="n"/>
      <c r="AO210" s="51" t="n"/>
      <c r="AP210" s="51" t="n"/>
      <c r="AQ210" s="51" t="n"/>
      <c r="AR210" s="51" t="n"/>
      <c r="AS210" s="51" t="n"/>
      <c r="AT210" s="52">
        <f>SUM(H210:AL210)</f>
        <v/>
      </c>
      <c r="AU210" s="51" t="n"/>
      <c r="AV210" s="52">
        <f>SUM(M210,N210,T210,U210,AA210,AB210,AJ210,AK210,AI210)</f>
        <v/>
      </c>
      <c r="AW210" s="51" t="n"/>
    </row>
    <row r="211" spans="1:49">
      <c r="A211" s="51" t="n">
        <v>205</v>
      </c>
      <c r="B211" s="51" t="s">
        <v>73</v>
      </c>
      <c r="C211" s="51" t="s">
        <v>74</v>
      </c>
      <c r="D211" s="51" t="s">
        <v>72</v>
      </c>
      <c r="E211" s="51" t="s">
        <v>279</v>
      </c>
      <c r="F211" s="51" t="s">
        <v>32</v>
      </c>
      <c r="G211" s="51" t="n"/>
      <c r="H211" s="51" t="n"/>
      <c r="I211" s="51" t="n"/>
      <c r="J211" s="51" t="n"/>
      <c r="K211" s="51" t="n"/>
      <c r="L211" s="51" t="n"/>
      <c r="M211" s="51" t="n"/>
      <c r="N211" s="51" t="n"/>
      <c r="O211" s="51" t="n"/>
      <c r="P211" s="51" t="n"/>
      <c r="Q211" s="51" t="n"/>
      <c r="R211" s="51" t="n"/>
      <c r="S211" s="51" t="n"/>
      <c r="T211" s="51" t="n"/>
      <c r="U211" s="51" t="n"/>
      <c r="V211" s="51" t="n"/>
      <c r="W211" s="51" t="n"/>
      <c r="X211" s="51" t="n"/>
      <c r="Y211" s="51" t="n"/>
      <c r="Z211" s="51" t="n"/>
      <c r="AA211" s="51" t="n"/>
      <c r="AB211" s="51" t="n"/>
      <c r="AC211" s="51" t="n"/>
      <c r="AD211" s="51" t="n"/>
      <c r="AE211" s="51" t="n"/>
      <c r="AF211" s="51" t="n"/>
      <c r="AG211" s="51" t="n"/>
      <c r="AH211" s="51" t="n"/>
      <c r="AI211" s="51" t="n"/>
      <c r="AJ211" s="51" t="n"/>
      <c r="AK211" s="51" t="n"/>
      <c r="AL211" s="51" t="n"/>
      <c r="AM211" s="52">
        <f>COUNT(H211:AL211)</f>
        <v/>
      </c>
      <c r="AN211" s="51" t="n"/>
      <c r="AO211" s="51" t="n"/>
      <c r="AP211" s="51" t="n"/>
      <c r="AQ211" s="51" t="n"/>
      <c r="AR211" s="51" t="n"/>
      <c r="AS211" s="51" t="n"/>
      <c r="AT211" s="52">
        <f>SUM(H211:AL211)</f>
        <v/>
      </c>
      <c r="AU211" s="51" t="n"/>
      <c r="AV211" s="52">
        <f>SUM(M211,N211,T211,U211,AA211,AB211,AJ211,AK211,AI211)</f>
        <v/>
      </c>
      <c r="AW211" s="51" t="n"/>
    </row>
    <row r="212" spans="1:49" ht="15.75" customHeight="1" s="55">
      <c r="A212" s="51" t="n">
        <v>206</v>
      </c>
      <c r="B212" s="51" t="s">
        <v>73</v>
      </c>
      <c r="C212" s="51" t="s">
        <v>74</v>
      </c>
      <c r="D212" s="51" t="s">
        <v>72</v>
      </c>
      <c r="E212" s="51" t="s">
        <v>69</v>
      </c>
      <c r="F212" s="51" t="s">
        <v>32</v>
      </c>
      <c r="G212" s="51" t="s">
        <v>49</v>
      </c>
      <c r="H212" s="51" t="n"/>
      <c r="I212" s="54" t="n">
        <v>8</v>
      </c>
      <c r="J212" s="54" t="n">
        <v>8</v>
      </c>
      <c r="K212" s="54" t="n">
        <v>8</v>
      </c>
      <c r="L212" s="54" t="n">
        <v>8</v>
      </c>
      <c r="M212" s="54" t="s">
        <v>7</v>
      </c>
      <c r="N212" s="54" t="s">
        <v>7</v>
      </c>
      <c r="O212" s="54" t="n">
        <v>8</v>
      </c>
      <c r="P212" s="54" t="n">
        <v>8</v>
      </c>
      <c r="Q212" s="54" t="n">
        <v>8</v>
      </c>
      <c r="R212" s="54" t="n">
        <v>8</v>
      </c>
      <c r="S212" s="54" t="n">
        <v>8</v>
      </c>
      <c r="T212" s="54" t="s">
        <v>7</v>
      </c>
      <c r="U212" s="54" t="s">
        <v>7</v>
      </c>
      <c r="V212" s="54" t="n">
        <v>8</v>
      </c>
      <c r="W212" s="54" t="n">
        <v>8</v>
      </c>
      <c r="X212" s="54" t="n">
        <v>8</v>
      </c>
      <c r="Y212" s="54" t="n">
        <v>8</v>
      </c>
      <c r="Z212" s="54" t="n">
        <v>8</v>
      </c>
      <c r="AA212" s="54" t="s">
        <v>7</v>
      </c>
      <c r="AB212" s="54" t="s">
        <v>7</v>
      </c>
      <c r="AC212" s="54" t="n">
        <v>8</v>
      </c>
      <c r="AD212" s="54" t="n">
        <v>8</v>
      </c>
      <c r="AE212" s="54" t="n">
        <v>8</v>
      </c>
      <c r="AF212" s="54" t="n">
        <v>8</v>
      </c>
      <c r="AG212" s="54" t="n">
        <v>8</v>
      </c>
      <c r="AH212" s="54" t="n">
        <v>8</v>
      </c>
      <c r="AI212" s="54" t="s">
        <v>7</v>
      </c>
      <c r="AJ212" s="54" t="s">
        <v>7</v>
      </c>
      <c r="AK212" s="54" t="s">
        <v>7</v>
      </c>
      <c r="AL212" s="51" t="n"/>
      <c r="AM212" s="52">
        <f>SUM(H212:AL212)/8</f>
        <v/>
      </c>
      <c r="AN212" s="51" t="n"/>
      <c r="AO212" s="51" t="n"/>
      <c r="AP212" s="51" t="n"/>
      <c r="AQ212" s="51" t="n"/>
      <c r="AR212" s="51" t="n"/>
      <c r="AS212" s="52">
        <f>COUNTIF(H212:AL212,"В")+SUM(H212:AL212)/8</f>
        <v/>
      </c>
      <c r="AT212" s="52">
        <f>SUM(H212:AL212)</f>
        <v/>
      </c>
      <c r="AU212" s="51" t="n"/>
      <c r="AV212" s="51" t="n"/>
      <c r="AW212" s="51" t="n"/>
    </row>
    <row r="213" spans="1:49">
      <c r="A213" s="53" t="n">
        <v>207</v>
      </c>
      <c r="B213" s="53" t="s">
        <v>73</v>
      </c>
      <c r="C213" s="53" t="s">
        <v>74</v>
      </c>
      <c r="D213" s="53" t="s">
        <v>72</v>
      </c>
      <c r="E213" s="53" t="s">
        <v>33</v>
      </c>
      <c r="F213" s="53" t="n"/>
      <c r="G213" s="53" t="n"/>
      <c r="H213" s="53" t="n">
        <v>8</v>
      </c>
      <c r="I213" s="53" t="n">
        <v>8</v>
      </c>
      <c r="J213" s="53" t="n">
        <v>8</v>
      </c>
      <c r="K213" s="53" t="n">
        <v>8</v>
      </c>
      <c r="L213" s="53" t="n">
        <v>8</v>
      </c>
      <c r="M213" s="53" t="n">
        <v>0</v>
      </c>
      <c r="N213" s="53" t="n">
        <v>0</v>
      </c>
      <c r="O213" s="53" t="n">
        <v>8</v>
      </c>
      <c r="P213" s="53" t="n">
        <v>8</v>
      </c>
      <c r="Q213" s="53" t="n">
        <v>8</v>
      </c>
      <c r="R213" s="53" t="n">
        <v>8</v>
      </c>
      <c r="S213" s="53" t="n">
        <v>8</v>
      </c>
      <c r="T213" s="53" t="n">
        <v>0</v>
      </c>
      <c r="U213" s="53" t="n">
        <v>0</v>
      </c>
      <c r="V213" s="53" t="n">
        <v>8</v>
      </c>
      <c r="W213" s="53" t="n">
        <v>8</v>
      </c>
      <c r="X213" s="53" t="n">
        <v>8</v>
      </c>
      <c r="Y213" s="53" t="n">
        <v>8</v>
      </c>
      <c r="Z213" s="53" t="n">
        <v>8</v>
      </c>
      <c r="AA213" s="53" t="n">
        <v>0</v>
      </c>
      <c r="AB213" s="53" t="n">
        <v>0</v>
      </c>
      <c r="AC213" s="53" t="n">
        <v>8</v>
      </c>
      <c r="AD213" s="53" t="n">
        <v>8</v>
      </c>
      <c r="AE213" s="53" t="n">
        <v>8</v>
      </c>
      <c r="AF213" s="53" t="n">
        <v>8</v>
      </c>
      <c r="AG213" s="53" t="n">
        <v>8</v>
      </c>
      <c r="AH213" s="53" t="n">
        <v>8</v>
      </c>
      <c r="AI213" s="53" t="n">
        <v>0</v>
      </c>
      <c r="AJ213" s="53" t="n">
        <v>0</v>
      </c>
      <c r="AK213" s="53" t="n">
        <v>0</v>
      </c>
      <c r="AL213" s="53" t="n"/>
      <c r="AM213" s="53">
        <f>COUNT(IF(SUM(H201,H204,H200,H205,H202,H206,H198,H197,H207,H203,H209,H211,H210,H208,H199)&gt;0,1,"FALSE"),IF(SUM(I212)&gt;0,1,"FALSE"),IF(SUM(J212)&gt;0,1,"FALSE"),IF(SUM(K212)&gt;0,1,"FALSE"),IF(SUM(L212)&gt;0,1,"FALSE"),IF(SUM(M212)&gt;0,1,"FALSE"),IF(SUM(N212)&gt;0,1,"FALSE"),IF(SUM(O212)&gt;0,1,"FALSE"),IF(SUM(P212)&gt;0,1,"FALSE"),IF(SUM(Q212)&gt;0,1,"FALSE"),IF(SUM(R212)&gt;0,1,"FALSE"),IF(SUM(S212)&gt;0,1,"FALSE"),IF(SUM(T212)&gt;0,1,"FALSE"),IF(SUM(U212)&gt;0,1,"FALSE"),IF(SUM(V212)&gt;0,1,"FALSE"),IF(SUM(W212)&gt;0,1,"FALSE"),IF(SUM(X212)&gt;0,1,"FALSE"),IF(SUM(Y212)&gt;0,1,"FALSE"),IF(SUM(Z212)&gt;0,1,"FALSE"),IF(SUM(AA212)&gt;0,1,"FALSE"),IF(SUM(AB212)&gt;0,1,"FALSE"),IF(SUM(AC212)&gt;0,1,"FALSE"),IF(SUM(AD212)&gt;0,1,"FALSE"),IF(SUM(AE212)&gt;0,1,"FALSE"),IF(SUM(AF212)&gt;0,1,"FALSE"),IF(SUM(AG212)&gt;0,1,"FALSE"),IF(SUM(AJ212)&gt;0,1,"FALSE"),IF(SUM(AK212)&gt;0,1,"FALSE"),IF(SUM(AI212)&gt;0,1,"FALSE"),IF(SUM(AH212)&gt;0,1,"FALSE"))</f>
        <v/>
      </c>
      <c r="AN213" s="53" t="n"/>
      <c r="AO213" s="53">
        <f>MAX(AO197:AO212)</f>
        <v/>
      </c>
      <c r="AP213" s="53">
        <f>MAX(AP197:AP212)</f>
        <v/>
      </c>
      <c r="AQ213" s="53">
        <f>MAX(AQ197:AQ212)</f>
        <v/>
      </c>
      <c r="AR213" s="53">
        <f>MAX(AR197:AR212)</f>
        <v/>
      </c>
      <c r="AS213" s="53">
        <f>SUM(AS197:AS212)</f>
        <v/>
      </c>
      <c r="AT213" s="53">
        <f>SUM(AT197:AT212)</f>
        <v/>
      </c>
      <c r="AU213" s="53">
        <f>SUM(AU197:AU212)</f>
        <v/>
      </c>
      <c r="AV213" s="53">
        <f>SUM(AV197:AV212)</f>
        <v/>
      </c>
      <c r="AW213" s="53">
        <f>SUM(AW197:AW212)</f>
        <v/>
      </c>
    </row>
    <row r="214" spans="1:49">
      <c r="A214" s="51" t="n">
        <v>208</v>
      </c>
      <c r="B214" s="51" t="s">
        <v>91</v>
      </c>
      <c r="C214" s="51" t="s">
        <v>74</v>
      </c>
      <c r="D214" s="51" t="s">
        <v>92</v>
      </c>
      <c r="E214" s="51" t="s">
        <v>43</v>
      </c>
      <c r="F214" s="51" t="s">
        <v>32</v>
      </c>
      <c r="G214" s="51" t="n"/>
      <c r="H214" s="51" t="n"/>
      <c r="I214" s="51" t="n"/>
      <c r="J214" s="51" t="n">
        <v>4.28333</v>
      </c>
      <c r="K214" s="51" t="n"/>
      <c r="L214" s="51" t="n">
        <v>0.36667</v>
      </c>
      <c r="M214" s="51" t="s">
        <v>7</v>
      </c>
      <c r="N214" s="51" t="s">
        <v>7</v>
      </c>
      <c r="O214" s="51" t="n"/>
      <c r="P214" s="51" t="n"/>
      <c r="Q214" s="51" t="n">
        <v>0.78333</v>
      </c>
      <c r="R214" s="51" t="n"/>
      <c r="S214" s="51" t="n">
        <v>0.71667</v>
      </c>
      <c r="T214" s="51" t="s">
        <v>7</v>
      </c>
      <c r="U214" s="51" t="s">
        <v>7</v>
      </c>
      <c r="V214" s="51" t="n">
        <v>0.93333</v>
      </c>
      <c r="W214" s="51" t="n"/>
      <c r="X214" s="51" t="n"/>
      <c r="Y214" s="51" t="n"/>
      <c r="Z214" s="51" t="n"/>
      <c r="AA214" s="51" t="s">
        <v>7</v>
      </c>
      <c r="AB214" s="51" t="s">
        <v>7</v>
      </c>
      <c r="AC214" s="51" t="n"/>
      <c r="AD214" s="51" t="n">
        <v>8</v>
      </c>
      <c r="AE214" s="51" t="n"/>
      <c r="AF214" s="51" t="n">
        <v>0.18333</v>
      </c>
      <c r="AG214" s="51" t="n">
        <v>8</v>
      </c>
      <c r="AH214" s="51" t="n">
        <v>8</v>
      </c>
      <c r="AI214" s="51" t="s">
        <v>7</v>
      </c>
      <c r="AJ214" s="51" t="s">
        <v>7</v>
      </c>
      <c r="AK214" s="51" t="s">
        <v>7</v>
      </c>
      <c r="AL214" s="51" t="n"/>
      <c r="AM214" s="52">
        <f>COUNT(H214:AL214)</f>
        <v/>
      </c>
      <c r="AN214" s="51" t="n"/>
      <c r="AO214" s="52">
        <f>COUNTIF(H214:AL214,"О")</f>
        <v/>
      </c>
      <c r="AP214" s="52">
        <f>COUNTIF(H214:AL214,"От")</f>
        <v/>
      </c>
      <c r="AQ214" s="52">
        <f>COUNTIF(H214:AL214,"Б")</f>
        <v/>
      </c>
      <c r="AR214" s="52">
        <f>COUNTIF(H214:AL214,"Н")</f>
        <v/>
      </c>
      <c r="AS214" s="51" t="n"/>
      <c r="AT214" s="52">
        <f>SUM(H214:AL214)</f>
        <v/>
      </c>
      <c r="AU214" s="51" t="n"/>
      <c r="AV214" s="52">
        <f>SUM(M214,N214,T214,U214,AA214,AB214,AJ214,AK214,AI214)</f>
        <v/>
      </c>
      <c r="AW214" s="51" t="n"/>
    </row>
    <row r="215" spans="1:49">
      <c r="A215" s="51" t="n">
        <v>209</v>
      </c>
      <c r="B215" s="51" t="s">
        <v>91</v>
      </c>
      <c r="C215" s="51" t="s">
        <v>74</v>
      </c>
      <c r="D215" s="51" t="s">
        <v>92</v>
      </c>
      <c r="E215" s="51" t="s">
        <v>56</v>
      </c>
      <c r="F215" s="51" t="s">
        <v>32</v>
      </c>
      <c r="G215" s="51" t="n"/>
      <c r="H215" s="51" t="n"/>
      <c r="I215" s="51" t="n"/>
      <c r="J215" s="51" t="n"/>
      <c r="K215" s="51" t="n"/>
      <c r="L215" s="51" t="n"/>
      <c r="M215" s="51" t="n"/>
      <c r="N215" s="51" t="n"/>
      <c r="O215" s="51" t="n"/>
      <c r="P215" s="51" t="n"/>
      <c r="Q215" s="51" t="n"/>
      <c r="R215" s="51" t="n"/>
      <c r="S215" s="51" t="n"/>
      <c r="T215" s="51" t="n"/>
      <c r="U215" s="51" t="n"/>
      <c r="V215" s="51" t="n"/>
      <c r="W215" s="51" t="n"/>
      <c r="X215" s="51" t="n"/>
      <c r="Y215" s="51" t="n"/>
      <c r="Z215" s="51" t="n"/>
      <c r="AA215" s="51" t="n"/>
      <c r="AB215" s="51" t="n"/>
      <c r="AC215" s="51" t="n"/>
      <c r="AD215" s="51" t="n"/>
      <c r="AE215" s="51" t="n"/>
      <c r="AF215" s="51" t="n"/>
      <c r="AG215" s="51" t="n"/>
      <c r="AH215" s="51" t="n"/>
      <c r="AI215" s="51" t="n"/>
      <c r="AJ215" s="51" t="n"/>
      <c r="AK215" s="51" t="n"/>
      <c r="AL215" s="51" t="n"/>
      <c r="AM215" s="52">
        <f>COUNT(H215:AL215)</f>
        <v/>
      </c>
      <c r="AN215" s="51" t="n"/>
      <c r="AO215" s="51" t="n"/>
      <c r="AP215" s="51" t="n"/>
      <c r="AQ215" s="51" t="n"/>
      <c r="AR215" s="51" t="n"/>
      <c r="AS215" s="51" t="n"/>
      <c r="AT215" s="52">
        <f>SUM(H215:AL215)</f>
        <v/>
      </c>
      <c r="AU215" s="51" t="n"/>
      <c r="AV215" s="52">
        <f>SUM(M215,N215,T215,U215,AA215,AB215,AJ215,AK215,AI215)</f>
        <v/>
      </c>
      <c r="AW215" s="51" t="n"/>
    </row>
    <row r="216" spans="1:49">
      <c r="A216" s="51" t="n">
        <v>210</v>
      </c>
      <c r="B216" s="51" t="s">
        <v>91</v>
      </c>
      <c r="C216" s="51" t="s">
        <v>74</v>
      </c>
      <c r="D216" s="51" t="s">
        <v>92</v>
      </c>
      <c r="E216" s="51" t="s">
        <v>61</v>
      </c>
      <c r="F216" s="51" t="s">
        <v>32</v>
      </c>
      <c r="G216" s="51" t="n"/>
      <c r="H216" s="51" t="n"/>
      <c r="I216" s="51" t="n"/>
      <c r="J216" s="51" t="n"/>
      <c r="K216" s="51" t="n"/>
      <c r="L216" s="51" t="n"/>
      <c r="M216" s="51" t="n"/>
      <c r="N216" s="51" t="n"/>
      <c r="O216" s="51" t="n"/>
      <c r="P216" s="51" t="n"/>
      <c r="Q216" s="51" t="n"/>
      <c r="R216" s="51" t="n"/>
      <c r="S216" s="51" t="n"/>
      <c r="T216" s="51" t="n"/>
      <c r="U216" s="51" t="n"/>
      <c r="V216" s="51" t="n"/>
      <c r="W216" s="51" t="n"/>
      <c r="X216" s="51" t="n"/>
      <c r="Y216" s="51" t="n"/>
      <c r="Z216" s="51" t="n"/>
      <c r="AA216" s="51" t="n"/>
      <c r="AB216" s="51" t="n"/>
      <c r="AC216" s="51" t="n"/>
      <c r="AD216" s="51" t="n"/>
      <c r="AE216" s="51" t="n"/>
      <c r="AF216" s="51" t="n"/>
      <c r="AG216" s="51" t="n"/>
      <c r="AH216" s="51" t="n"/>
      <c r="AI216" s="51" t="n"/>
      <c r="AJ216" s="51" t="n"/>
      <c r="AK216" s="51" t="n"/>
      <c r="AL216" s="51" t="n"/>
      <c r="AM216" s="52">
        <f>COUNT(H216:AL216)</f>
        <v/>
      </c>
      <c r="AN216" s="51" t="n"/>
      <c r="AO216" s="51" t="n"/>
      <c r="AP216" s="51" t="n"/>
      <c r="AQ216" s="51" t="n"/>
      <c r="AR216" s="51" t="n"/>
      <c r="AS216" s="51" t="n"/>
      <c r="AT216" s="52">
        <f>SUM(H216:AL216)</f>
        <v/>
      </c>
      <c r="AU216" s="51" t="n"/>
      <c r="AV216" s="52">
        <f>SUM(M216,N216,T216,U216,AA216,AB216,AJ216,AK216,AI216)</f>
        <v/>
      </c>
      <c r="AW216" s="51" t="n"/>
    </row>
    <row r="217" spans="1:49">
      <c r="A217" s="51" t="n">
        <v>211</v>
      </c>
      <c r="B217" s="51" t="s">
        <v>91</v>
      </c>
      <c r="C217" s="51" t="s">
        <v>74</v>
      </c>
      <c r="D217" s="51" t="s">
        <v>92</v>
      </c>
      <c r="E217" s="51" t="s">
        <v>76</v>
      </c>
      <c r="F217" s="51" t="s">
        <v>32</v>
      </c>
      <c r="G217" s="51" t="n"/>
      <c r="H217" s="51" t="n"/>
      <c r="I217" s="51" t="n"/>
      <c r="J217" s="51" t="n"/>
      <c r="K217" s="51" t="n"/>
      <c r="L217" s="51" t="n"/>
      <c r="M217" s="51" t="n"/>
      <c r="N217" s="51" t="n"/>
      <c r="O217" s="51" t="n"/>
      <c r="P217" s="51" t="n"/>
      <c r="Q217" s="51" t="n"/>
      <c r="R217" s="51" t="n"/>
      <c r="S217" s="51" t="n"/>
      <c r="T217" s="51" t="n"/>
      <c r="U217" s="51" t="n"/>
      <c r="V217" s="51" t="n"/>
      <c r="W217" s="51" t="n"/>
      <c r="X217" s="51" t="n"/>
      <c r="Y217" s="51" t="n"/>
      <c r="Z217" s="51" t="n"/>
      <c r="AA217" s="51" t="n"/>
      <c r="AB217" s="51" t="n"/>
      <c r="AC217" s="51" t="n"/>
      <c r="AD217" s="51" t="n"/>
      <c r="AE217" s="51" t="n"/>
      <c r="AF217" s="51" t="n"/>
      <c r="AG217" s="51" t="n"/>
      <c r="AH217" s="51" t="n"/>
      <c r="AI217" s="51" t="n"/>
      <c r="AJ217" s="51" t="n"/>
      <c r="AK217" s="51" t="n"/>
      <c r="AL217" s="51" t="n"/>
      <c r="AM217" s="52">
        <f>COUNT(H217:AL217)</f>
        <v/>
      </c>
      <c r="AN217" s="51" t="n"/>
      <c r="AO217" s="51" t="n"/>
      <c r="AP217" s="51" t="n"/>
      <c r="AQ217" s="51" t="n"/>
      <c r="AR217" s="51" t="n"/>
      <c r="AS217" s="51" t="n"/>
      <c r="AT217" s="52">
        <f>SUM(H217:AL217)</f>
        <v/>
      </c>
      <c r="AU217" s="51" t="n"/>
      <c r="AV217" s="52">
        <f>SUM(M217,N217,T217,U217,AA217,AB217,AJ217,AK217,AI217)</f>
        <v/>
      </c>
      <c r="AW217" s="51" t="n"/>
    </row>
    <row r="218" spans="1:49">
      <c r="A218" s="51" t="n">
        <v>212</v>
      </c>
      <c r="B218" s="51" t="s">
        <v>91</v>
      </c>
      <c r="C218" s="51" t="s">
        <v>74</v>
      </c>
      <c r="D218" s="51" t="s">
        <v>92</v>
      </c>
      <c r="E218" s="51" t="s">
        <v>79</v>
      </c>
      <c r="F218" s="51" t="s">
        <v>32</v>
      </c>
      <c r="G218" s="51" t="n"/>
      <c r="H218" s="51" t="n"/>
      <c r="I218" s="51" t="n"/>
      <c r="J218" s="51" t="n"/>
      <c r="K218" s="51" t="n"/>
      <c r="L218" s="51" t="n"/>
      <c r="M218" s="51" t="n"/>
      <c r="N218" s="51" t="n"/>
      <c r="O218" s="51" t="n"/>
      <c r="P218" s="51" t="n"/>
      <c r="Q218" s="51" t="n"/>
      <c r="R218" s="51" t="n"/>
      <c r="S218" s="51" t="n"/>
      <c r="T218" s="51" t="n"/>
      <c r="U218" s="51" t="n"/>
      <c r="V218" s="51" t="n"/>
      <c r="W218" s="51" t="n"/>
      <c r="X218" s="51" t="n"/>
      <c r="Y218" s="51" t="n"/>
      <c r="Z218" s="51" t="n"/>
      <c r="AA218" s="51" t="n"/>
      <c r="AB218" s="51" t="n"/>
      <c r="AC218" s="51" t="n"/>
      <c r="AD218" s="51" t="n"/>
      <c r="AE218" s="51" t="n"/>
      <c r="AF218" s="51" t="n"/>
      <c r="AG218" s="51" t="n"/>
      <c r="AH218" s="51" t="n"/>
      <c r="AI218" s="51" t="n"/>
      <c r="AJ218" s="51" t="n"/>
      <c r="AK218" s="51" t="n"/>
      <c r="AL218" s="51" t="n"/>
      <c r="AM218" s="52">
        <f>COUNT(H218:AL218)</f>
        <v/>
      </c>
      <c r="AN218" s="51" t="n"/>
      <c r="AO218" s="51" t="n"/>
      <c r="AP218" s="51" t="n"/>
      <c r="AQ218" s="51" t="n"/>
      <c r="AR218" s="51" t="n"/>
      <c r="AS218" s="51" t="n"/>
      <c r="AT218" s="52">
        <f>SUM(H218:AL218)</f>
        <v/>
      </c>
      <c r="AU218" s="51" t="n"/>
      <c r="AV218" s="52">
        <f>SUM(M218,N218,T218,U218,AA218,AB218,AJ218,AK218,AI218)</f>
        <v/>
      </c>
      <c r="AW218" s="51" t="n"/>
    </row>
    <row r="219" spans="1:49" ht="15.75" customHeight="1" s="55">
      <c r="A219" s="51" t="n">
        <v>213</v>
      </c>
      <c r="B219" s="51" t="s">
        <v>91</v>
      </c>
      <c r="C219" s="51" t="s">
        <v>74</v>
      </c>
      <c r="D219" s="51" t="s">
        <v>92</v>
      </c>
      <c r="E219" s="51" t="s">
        <v>80</v>
      </c>
      <c r="F219" s="51" t="s">
        <v>32</v>
      </c>
      <c r="G219" s="51" t="n"/>
      <c r="H219" s="51" t="n"/>
      <c r="I219" s="51" t="n"/>
      <c r="J219" s="54" t="n">
        <v>3.71667</v>
      </c>
      <c r="K219" s="51" t="n"/>
      <c r="L219" s="51" t="n"/>
      <c r="M219" s="51" t="n"/>
      <c r="N219" s="51" t="n"/>
      <c r="O219" s="54" t="n">
        <v>1.41021</v>
      </c>
      <c r="P219" s="51" t="n"/>
      <c r="Q219" s="51" t="n"/>
      <c r="R219" s="54" t="n">
        <v>1.77662</v>
      </c>
      <c r="S219" s="51" t="n"/>
      <c r="T219" s="51" t="n"/>
      <c r="U219" s="51" t="n"/>
      <c r="V219" s="51" t="n"/>
      <c r="W219" s="51" t="n"/>
      <c r="X219" s="51" t="n"/>
      <c r="Y219" s="51" t="n"/>
      <c r="Z219" s="54" t="n">
        <v>8</v>
      </c>
      <c r="AA219" s="51" t="n"/>
      <c r="AB219" s="51" t="n"/>
      <c r="AC219" s="54" t="n">
        <v>3.9882</v>
      </c>
      <c r="AD219" s="51" t="n"/>
      <c r="AE219" s="51" t="n"/>
      <c r="AF219" s="54" t="n">
        <v>2.81667</v>
      </c>
      <c r="AG219" s="51" t="n"/>
      <c r="AH219" s="51" t="n"/>
      <c r="AI219" s="51" t="n"/>
      <c r="AJ219" s="51" t="n"/>
      <c r="AK219" s="51" t="n"/>
      <c r="AL219" s="51" t="n"/>
      <c r="AM219" s="52">
        <f>COUNT(H219:AL219)</f>
        <v/>
      </c>
      <c r="AN219" s="51" t="n"/>
      <c r="AO219" s="51" t="n"/>
      <c r="AP219" s="51" t="n"/>
      <c r="AQ219" s="51" t="n"/>
      <c r="AR219" s="51" t="n"/>
      <c r="AS219" s="51" t="n"/>
      <c r="AT219" s="52">
        <f>SUM(H219:AL219)</f>
        <v/>
      </c>
      <c r="AU219" s="51" t="n"/>
      <c r="AV219" s="52">
        <f>SUM(M219,N219,T219,U219,AA219,AB219,AJ219,AK219,AI219)</f>
        <v/>
      </c>
      <c r="AW219" s="51" t="n"/>
    </row>
    <row r="220" spans="1:49">
      <c r="A220" s="51" t="n">
        <v>214</v>
      </c>
      <c r="B220" s="51" t="s">
        <v>91</v>
      </c>
      <c r="C220" s="51" t="s">
        <v>74</v>
      </c>
      <c r="D220" s="51" t="s">
        <v>92</v>
      </c>
      <c r="E220" s="51" t="s">
        <v>81</v>
      </c>
      <c r="F220" s="51" t="s">
        <v>32</v>
      </c>
      <c r="G220" s="51" t="n"/>
      <c r="H220" s="51" t="n"/>
      <c r="I220" s="51" t="n"/>
      <c r="J220" s="51" t="n"/>
      <c r="K220" s="51" t="n"/>
      <c r="L220" s="51" t="n"/>
      <c r="M220" s="51" t="n"/>
      <c r="N220" s="51" t="n"/>
      <c r="O220" s="51" t="n"/>
      <c r="P220" s="51" t="n"/>
      <c r="Q220" s="51" t="n"/>
      <c r="R220" s="51" t="n"/>
      <c r="S220" s="51" t="n"/>
      <c r="T220" s="51" t="n"/>
      <c r="U220" s="51" t="n"/>
      <c r="V220" s="51" t="n"/>
      <c r="W220" s="51" t="n"/>
      <c r="X220" s="51" t="n"/>
      <c r="Y220" s="51" t="n"/>
      <c r="Z220" s="51" t="n"/>
      <c r="AA220" s="51" t="n"/>
      <c r="AB220" s="51" t="n"/>
      <c r="AC220" s="51" t="n"/>
      <c r="AD220" s="51" t="n"/>
      <c r="AE220" s="51" t="n"/>
      <c r="AF220" s="51" t="n"/>
      <c r="AG220" s="51" t="n"/>
      <c r="AH220" s="51" t="n"/>
      <c r="AI220" s="51" t="n"/>
      <c r="AJ220" s="51" t="n"/>
      <c r="AK220" s="51" t="n"/>
      <c r="AL220" s="51" t="n"/>
      <c r="AM220" s="52">
        <f>COUNT(H220:AL220)</f>
        <v/>
      </c>
      <c r="AN220" s="51" t="n"/>
      <c r="AO220" s="51" t="n"/>
      <c r="AP220" s="51" t="n"/>
      <c r="AQ220" s="51" t="n"/>
      <c r="AR220" s="51" t="n"/>
      <c r="AS220" s="51" t="n"/>
      <c r="AT220" s="52">
        <f>SUM(H220:AL220)</f>
        <v/>
      </c>
      <c r="AU220" s="51" t="n"/>
      <c r="AV220" s="52">
        <f>SUM(M220,N220,T220,U220,AA220,AB220,AJ220,AK220,AI220)</f>
        <v/>
      </c>
      <c r="AW220" s="51" t="n"/>
    </row>
    <row r="221" spans="1:49">
      <c r="A221" s="51" t="n">
        <v>215</v>
      </c>
      <c r="B221" s="51" t="s">
        <v>91</v>
      </c>
      <c r="C221" s="51" t="s">
        <v>74</v>
      </c>
      <c r="D221" s="51" t="s">
        <v>92</v>
      </c>
      <c r="E221" s="51" t="s">
        <v>83</v>
      </c>
      <c r="F221" s="51" t="s">
        <v>32</v>
      </c>
      <c r="G221" s="51" t="n"/>
      <c r="H221" s="51" t="n"/>
      <c r="I221" s="51" t="n"/>
      <c r="J221" s="51" t="n"/>
      <c r="K221" s="51" t="n"/>
      <c r="L221" s="51" t="n"/>
      <c r="M221" s="51" t="n"/>
      <c r="N221" s="51" t="n"/>
      <c r="O221" s="51" t="n"/>
      <c r="P221" s="51" t="n"/>
      <c r="Q221" s="51" t="n"/>
      <c r="R221" s="51" t="n"/>
      <c r="S221" s="51" t="n"/>
      <c r="T221" s="51" t="n"/>
      <c r="U221" s="51" t="n"/>
      <c r="V221" s="51" t="n"/>
      <c r="W221" s="51" t="n"/>
      <c r="X221" s="51" t="n"/>
      <c r="Y221" s="51" t="n"/>
      <c r="Z221" s="51" t="n"/>
      <c r="AA221" s="51" t="n"/>
      <c r="AB221" s="51" t="n"/>
      <c r="AC221" s="51" t="n"/>
      <c r="AD221" s="51" t="n"/>
      <c r="AE221" s="51" t="n"/>
      <c r="AF221" s="51" t="n"/>
      <c r="AG221" s="51" t="n"/>
      <c r="AH221" s="51" t="n"/>
      <c r="AI221" s="51" t="n"/>
      <c r="AJ221" s="51" t="n"/>
      <c r="AK221" s="51" t="n"/>
      <c r="AL221" s="51" t="n"/>
      <c r="AM221" s="52">
        <f>COUNT(H221:AL221)</f>
        <v/>
      </c>
      <c r="AN221" s="51" t="n"/>
      <c r="AO221" s="51" t="n"/>
      <c r="AP221" s="51" t="n"/>
      <c r="AQ221" s="51" t="n"/>
      <c r="AR221" s="51" t="n"/>
      <c r="AS221" s="51" t="n"/>
      <c r="AT221" s="52">
        <f>SUM(H221:AL221)</f>
        <v/>
      </c>
      <c r="AU221" s="51" t="n"/>
      <c r="AV221" s="52">
        <f>SUM(M221,N221,T221,U221,AA221,AB221,AJ221,AK221,AI221)</f>
        <v/>
      </c>
      <c r="AW221" s="51" t="n"/>
    </row>
    <row r="222" spans="1:49" ht="15.75" customHeight="1" s="55">
      <c r="A222" s="51" t="n">
        <v>216</v>
      </c>
      <c r="B222" s="51" t="s">
        <v>91</v>
      </c>
      <c r="C222" s="51" t="s">
        <v>74</v>
      </c>
      <c r="D222" s="51" t="s">
        <v>92</v>
      </c>
      <c r="E222" s="51" t="s">
        <v>86</v>
      </c>
      <c r="F222" s="51" t="s">
        <v>32</v>
      </c>
      <c r="G222" s="51" t="n"/>
      <c r="H222" s="51" t="n"/>
      <c r="I222" s="54" t="n">
        <v>8</v>
      </c>
      <c r="J222" s="51" t="n"/>
      <c r="K222" s="54" t="n">
        <v>3.47387</v>
      </c>
      <c r="L222" s="54" t="n">
        <v>7.63333</v>
      </c>
      <c r="M222" s="51" t="n"/>
      <c r="N222" s="51" t="n"/>
      <c r="O222" s="54" t="n">
        <v>6.58979</v>
      </c>
      <c r="P222" s="54" t="n">
        <v>8</v>
      </c>
      <c r="Q222" s="54" t="n">
        <v>7.21667</v>
      </c>
      <c r="R222" s="54" t="n">
        <v>6.22338</v>
      </c>
      <c r="S222" s="54" t="n">
        <v>3.63333</v>
      </c>
      <c r="T222" s="51" t="n"/>
      <c r="U222" s="51" t="n"/>
      <c r="V222" s="54" t="n">
        <v>7.06667</v>
      </c>
      <c r="W222" s="54" t="n">
        <v>8</v>
      </c>
      <c r="X222" s="54" t="n">
        <v>3.92944</v>
      </c>
      <c r="Y222" s="51" t="n"/>
      <c r="Z222" s="51" t="n"/>
      <c r="AA222" s="51" t="n"/>
      <c r="AB222" s="51" t="n"/>
      <c r="AC222" s="51" t="n"/>
      <c r="AD222" s="51" t="n"/>
      <c r="AE222" s="54" t="n">
        <v>8</v>
      </c>
      <c r="AF222" s="51" t="n"/>
      <c r="AG222" s="51" t="n"/>
      <c r="AH222" s="51" t="n"/>
      <c r="AI222" s="51" t="n"/>
      <c r="AJ222" s="51" t="n"/>
      <c r="AK222" s="51" t="n"/>
      <c r="AL222" s="51" t="n"/>
      <c r="AM222" s="52">
        <f>COUNT(H222:AL222)</f>
        <v/>
      </c>
      <c r="AN222" s="51" t="n"/>
      <c r="AO222" s="51" t="n"/>
      <c r="AP222" s="51" t="n"/>
      <c r="AQ222" s="51" t="n"/>
      <c r="AR222" s="51" t="n"/>
      <c r="AS222" s="51" t="n"/>
      <c r="AT222" s="52">
        <f>SUM(H222:AL222)</f>
        <v/>
      </c>
      <c r="AU222" s="51" t="n"/>
      <c r="AV222" s="52">
        <f>SUM(M222,N222,T222,U222,AA222,AB222,AJ222,AK222,AI222)</f>
        <v/>
      </c>
      <c r="AW222" s="51" t="n"/>
    </row>
    <row r="223" spans="1:49" ht="15.75" customHeight="1" s="55">
      <c r="A223" s="51" t="n">
        <v>217</v>
      </c>
      <c r="B223" s="51" t="s">
        <v>91</v>
      </c>
      <c r="C223" s="51" t="s">
        <v>74</v>
      </c>
      <c r="D223" s="51" t="s">
        <v>92</v>
      </c>
      <c r="E223" s="51" t="s">
        <v>87</v>
      </c>
      <c r="F223" s="51" t="s">
        <v>32</v>
      </c>
      <c r="G223" s="51" t="n"/>
      <c r="H223" s="51" t="n"/>
      <c r="I223" s="51" t="n"/>
      <c r="J223" s="51" t="n"/>
      <c r="K223" s="51" t="n"/>
      <c r="L223" s="51" t="n"/>
      <c r="M223" s="51" t="n"/>
      <c r="N223" s="51" t="n"/>
      <c r="O223" s="51" t="n"/>
      <c r="P223" s="51" t="n"/>
      <c r="Q223" s="51" t="n"/>
      <c r="R223" s="51" t="n"/>
      <c r="S223" s="51" t="n"/>
      <c r="T223" s="51" t="n"/>
      <c r="U223" s="51" t="n"/>
      <c r="V223" s="51" t="n"/>
      <c r="W223" s="51" t="n"/>
      <c r="X223" s="54" t="n">
        <v>4.07056</v>
      </c>
      <c r="Y223" s="54" t="n">
        <v>8</v>
      </c>
      <c r="Z223" s="51" t="n"/>
      <c r="AA223" s="51" t="n"/>
      <c r="AB223" s="51" t="n"/>
      <c r="AC223" s="51" t="n"/>
      <c r="AD223" s="51" t="n"/>
      <c r="AE223" s="51" t="n"/>
      <c r="AF223" s="51" t="n"/>
      <c r="AG223" s="51" t="n"/>
      <c r="AH223" s="51" t="n"/>
      <c r="AI223" s="51" t="n"/>
      <c r="AJ223" s="51" t="n"/>
      <c r="AK223" s="51" t="n"/>
      <c r="AL223" s="51" t="n"/>
      <c r="AM223" s="52">
        <f>COUNT(H223:AL223)</f>
        <v/>
      </c>
      <c r="AN223" s="51" t="n"/>
      <c r="AO223" s="51" t="n"/>
      <c r="AP223" s="51" t="n"/>
      <c r="AQ223" s="51" t="n"/>
      <c r="AR223" s="51" t="n"/>
      <c r="AS223" s="51" t="n"/>
      <c r="AT223" s="52">
        <f>SUM(H223:AL223)</f>
        <v/>
      </c>
      <c r="AU223" s="51" t="n"/>
      <c r="AV223" s="52">
        <f>SUM(M223,N223,T223,U223,AA223,AB223,AJ223,AK223,AI223)</f>
        <v/>
      </c>
      <c r="AW223" s="51" t="n"/>
    </row>
    <row r="224" spans="1:49">
      <c r="A224" s="51" t="n">
        <v>218</v>
      </c>
      <c r="B224" s="51" t="s">
        <v>91</v>
      </c>
      <c r="C224" s="51" t="s">
        <v>74</v>
      </c>
      <c r="D224" s="51" t="s">
        <v>92</v>
      </c>
      <c r="E224" s="51" t="s">
        <v>88</v>
      </c>
      <c r="F224" s="51" t="s">
        <v>32</v>
      </c>
      <c r="G224" s="51" t="n"/>
      <c r="H224" s="51" t="n"/>
      <c r="I224" s="51" t="n"/>
      <c r="J224" s="51" t="n"/>
      <c r="K224" s="51" t="n"/>
      <c r="L224" s="51" t="n"/>
      <c r="M224" s="51" t="n"/>
      <c r="N224" s="51" t="n"/>
      <c r="O224" s="51" t="n"/>
      <c r="P224" s="51" t="n"/>
      <c r="Q224" s="51" t="n"/>
      <c r="R224" s="51" t="n"/>
      <c r="S224" s="51" t="n"/>
      <c r="T224" s="51" t="n"/>
      <c r="U224" s="51" t="n"/>
      <c r="V224" s="51" t="n"/>
      <c r="W224" s="51" t="n"/>
      <c r="X224" s="51" t="n"/>
      <c r="Y224" s="51" t="n"/>
      <c r="Z224" s="51" t="n"/>
      <c r="AA224" s="51" t="n"/>
      <c r="AB224" s="51" t="n"/>
      <c r="AC224" s="51" t="n"/>
      <c r="AD224" s="51" t="n"/>
      <c r="AE224" s="51" t="n"/>
      <c r="AF224" s="51" t="n"/>
      <c r="AG224" s="51" t="n"/>
      <c r="AH224" s="51" t="n"/>
      <c r="AI224" s="51" t="n"/>
      <c r="AJ224" s="51" t="n"/>
      <c r="AK224" s="51" t="n"/>
      <c r="AL224" s="51" t="n"/>
      <c r="AM224" s="52">
        <f>COUNT(H224:AL224)</f>
        <v/>
      </c>
      <c r="AN224" s="51" t="n"/>
      <c r="AO224" s="51" t="n"/>
      <c r="AP224" s="51" t="n"/>
      <c r="AQ224" s="51" t="n"/>
      <c r="AR224" s="51" t="n"/>
      <c r="AS224" s="51" t="n"/>
      <c r="AT224" s="52">
        <f>SUM(H224:AL224)</f>
        <v/>
      </c>
      <c r="AU224" s="51" t="n"/>
      <c r="AV224" s="52">
        <f>SUM(M224,N224,T224,U224,AA224,AB224,AJ224,AK224,AI224)</f>
        <v/>
      </c>
      <c r="AW224" s="51" t="n"/>
    </row>
    <row r="225" spans="1:49" ht="15.75" customHeight="1" s="55">
      <c r="A225" s="51" t="n">
        <v>219</v>
      </c>
      <c r="B225" s="51" t="s">
        <v>91</v>
      </c>
      <c r="C225" s="51" t="s">
        <v>74</v>
      </c>
      <c r="D225" s="51" t="s">
        <v>92</v>
      </c>
      <c r="E225" s="51" t="s">
        <v>65</v>
      </c>
      <c r="F225" s="51" t="s">
        <v>32</v>
      </c>
      <c r="G225" s="51" t="n"/>
      <c r="H225" s="54" t="n">
        <v>8</v>
      </c>
      <c r="I225" s="51" t="n"/>
      <c r="J225" s="51" t="n"/>
      <c r="K225" s="54" t="n">
        <v>4.52613</v>
      </c>
      <c r="L225" s="51" t="n"/>
      <c r="M225" s="51" t="n"/>
      <c r="N225" s="51" t="n"/>
      <c r="O225" s="51" t="n"/>
      <c r="P225" s="51" t="n"/>
      <c r="Q225" s="51" t="n"/>
      <c r="R225" s="51" t="n"/>
      <c r="S225" s="54" t="n">
        <v>3.65</v>
      </c>
      <c r="T225" s="51" t="n"/>
      <c r="U225" s="51" t="n"/>
      <c r="V225" s="51" t="n"/>
      <c r="W225" s="51" t="n"/>
      <c r="X225" s="51" t="n"/>
      <c r="Y225" s="51" t="n"/>
      <c r="Z225" s="51" t="n"/>
      <c r="AA225" s="51" t="n"/>
      <c r="AB225" s="51" t="n"/>
      <c r="AC225" s="54" t="n">
        <v>4.0118</v>
      </c>
      <c r="AD225" s="51" t="n"/>
      <c r="AE225" s="51" t="n"/>
      <c r="AF225" s="54" t="n">
        <v>5</v>
      </c>
      <c r="AG225" s="51" t="n"/>
      <c r="AH225" s="51" t="n"/>
      <c r="AI225" s="51" t="n"/>
      <c r="AJ225" s="51" t="n"/>
      <c r="AK225" s="51" t="n"/>
      <c r="AL225" s="51" t="n"/>
      <c r="AM225" s="52">
        <f>COUNT(H225:AL225)</f>
        <v/>
      </c>
      <c r="AN225" s="51" t="n"/>
      <c r="AO225" s="51" t="n"/>
      <c r="AP225" s="51" t="n"/>
      <c r="AQ225" s="51" t="n"/>
      <c r="AR225" s="51" t="n"/>
      <c r="AS225" s="51" t="n"/>
      <c r="AT225" s="52">
        <f>SUM(H225:AL225)</f>
        <v/>
      </c>
      <c r="AU225" s="51" t="n"/>
      <c r="AV225" s="52">
        <f>SUM(M225,N225,T225,U225,AA225,AB225,AJ225,AK225,AI225)</f>
        <v/>
      </c>
      <c r="AW225" s="51" t="n"/>
    </row>
    <row r="226" spans="1:49">
      <c r="A226" s="51" t="n">
        <v>220</v>
      </c>
      <c r="B226" s="51" t="s">
        <v>91</v>
      </c>
      <c r="C226" s="51" t="s">
        <v>74</v>
      </c>
      <c r="D226" s="51" t="s">
        <v>92</v>
      </c>
      <c r="E226" s="51" t="s">
        <v>90</v>
      </c>
      <c r="F226" s="51" t="s">
        <v>32</v>
      </c>
      <c r="G226" s="51" t="n"/>
      <c r="H226" s="51" t="n"/>
      <c r="I226" s="51" t="n"/>
      <c r="J226" s="51" t="n"/>
      <c r="K226" s="51" t="n"/>
      <c r="L226" s="51" t="n"/>
      <c r="M226" s="51" t="n"/>
      <c r="N226" s="51" t="n"/>
      <c r="O226" s="51" t="n"/>
      <c r="P226" s="51" t="n"/>
      <c r="Q226" s="51" t="n"/>
      <c r="R226" s="51" t="n"/>
      <c r="S226" s="51" t="n"/>
      <c r="T226" s="51" t="n"/>
      <c r="U226" s="51" t="n"/>
      <c r="V226" s="51" t="n"/>
      <c r="W226" s="51" t="n"/>
      <c r="X226" s="51" t="n"/>
      <c r="Y226" s="51" t="n"/>
      <c r="Z226" s="51" t="n"/>
      <c r="AA226" s="51" t="n"/>
      <c r="AB226" s="51" t="n"/>
      <c r="AC226" s="51" t="n"/>
      <c r="AD226" s="51" t="n"/>
      <c r="AE226" s="51" t="n"/>
      <c r="AF226" s="51" t="n"/>
      <c r="AG226" s="51" t="n"/>
      <c r="AH226" s="51" t="n"/>
      <c r="AI226" s="51" t="n"/>
      <c r="AJ226" s="51" t="n"/>
      <c r="AK226" s="51" t="n"/>
      <c r="AL226" s="51" t="n"/>
      <c r="AM226" s="52">
        <f>COUNT(H226:AL226)</f>
        <v/>
      </c>
      <c r="AN226" s="51" t="n"/>
      <c r="AO226" s="51" t="n"/>
      <c r="AP226" s="51" t="n"/>
      <c r="AQ226" s="51" t="n"/>
      <c r="AR226" s="51" t="n"/>
      <c r="AS226" s="51" t="n"/>
      <c r="AT226" s="52">
        <f>SUM(H226:AL226)</f>
        <v/>
      </c>
      <c r="AU226" s="51" t="n"/>
      <c r="AV226" s="52">
        <f>SUM(M226,N226,T226,U226,AA226,AB226,AJ226,AK226,AI226)</f>
        <v/>
      </c>
      <c r="AW226" s="51" t="n"/>
    </row>
    <row r="227" spans="1:49">
      <c r="A227" s="51" t="n">
        <v>221</v>
      </c>
      <c r="B227" s="51" t="s">
        <v>91</v>
      </c>
      <c r="C227" s="51" t="s">
        <v>74</v>
      </c>
      <c r="D227" s="51" t="s">
        <v>92</v>
      </c>
      <c r="E227" s="51" t="s">
        <v>279</v>
      </c>
      <c r="F227" s="51" t="s">
        <v>32</v>
      </c>
      <c r="G227" s="51" t="n"/>
      <c r="H227" s="51" t="n"/>
      <c r="I227" s="51" t="n"/>
      <c r="J227" s="51" t="n"/>
      <c r="K227" s="51" t="n"/>
      <c r="L227" s="51" t="n"/>
      <c r="M227" s="51" t="n"/>
      <c r="N227" s="51" t="n"/>
      <c r="O227" s="51" t="n"/>
      <c r="P227" s="51" t="n"/>
      <c r="Q227" s="51" t="n"/>
      <c r="R227" s="51" t="n"/>
      <c r="S227" s="51" t="n"/>
      <c r="T227" s="51" t="n"/>
      <c r="U227" s="51" t="n"/>
      <c r="V227" s="51" t="n"/>
      <c r="W227" s="51" t="n"/>
      <c r="X227" s="51" t="n"/>
      <c r="Y227" s="51" t="n"/>
      <c r="Z227" s="51" t="n"/>
      <c r="AA227" s="51" t="n"/>
      <c r="AB227" s="51" t="n"/>
      <c r="AC227" s="51" t="n"/>
      <c r="AD227" s="51" t="n"/>
      <c r="AE227" s="51" t="n"/>
      <c r="AF227" s="51" t="n"/>
      <c r="AG227" s="51" t="n"/>
      <c r="AH227" s="51" t="n"/>
      <c r="AI227" s="51" t="n"/>
      <c r="AJ227" s="51" t="n"/>
      <c r="AK227" s="51" t="n"/>
      <c r="AL227" s="51" t="n"/>
      <c r="AM227" s="52">
        <f>COUNT(H227:AL227)</f>
        <v/>
      </c>
      <c r="AN227" s="51" t="n"/>
      <c r="AO227" s="51" t="n"/>
      <c r="AP227" s="51" t="n"/>
      <c r="AQ227" s="51" t="n"/>
      <c r="AR227" s="51" t="n"/>
      <c r="AS227" s="51" t="n"/>
      <c r="AT227" s="52">
        <f>SUM(H227:AL227)</f>
        <v/>
      </c>
      <c r="AU227" s="51" t="n"/>
      <c r="AV227" s="52">
        <f>SUM(M227,N227,T227,U227,AA227,AB227,AJ227,AK227,AI227)</f>
        <v/>
      </c>
      <c r="AW227" s="51" t="n"/>
    </row>
    <row r="228" spans="1:49">
      <c r="A228" s="53" t="n">
        <v>222</v>
      </c>
      <c r="B228" s="53" t="s">
        <v>91</v>
      </c>
      <c r="C228" s="53" t="s">
        <v>74</v>
      </c>
      <c r="D228" s="53" t="s">
        <v>92</v>
      </c>
      <c r="E228" s="53" t="s">
        <v>33</v>
      </c>
      <c r="F228" s="53" t="n"/>
      <c r="G228" s="53" t="n"/>
      <c r="H228" s="53" t="n">
        <v>8</v>
      </c>
      <c r="I228" s="53" t="n">
        <v>8</v>
      </c>
      <c r="J228" s="53" t="n">
        <v>8</v>
      </c>
      <c r="K228" s="53" t="n">
        <v>8</v>
      </c>
      <c r="L228" s="53" t="n">
        <v>8</v>
      </c>
      <c r="M228" s="53" t="n">
        <v>0</v>
      </c>
      <c r="N228" s="53" t="n">
        <v>0</v>
      </c>
      <c r="O228" s="53" t="n">
        <v>8</v>
      </c>
      <c r="P228" s="53" t="n">
        <v>8</v>
      </c>
      <c r="Q228" s="53" t="n">
        <v>8</v>
      </c>
      <c r="R228" s="53" t="n">
        <v>8</v>
      </c>
      <c r="S228" s="53" t="n">
        <v>8</v>
      </c>
      <c r="T228" s="53" t="n">
        <v>0</v>
      </c>
      <c r="U228" s="53" t="n">
        <v>0</v>
      </c>
      <c r="V228" s="53" t="n">
        <v>8</v>
      </c>
      <c r="W228" s="53" t="n">
        <v>8</v>
      </c>
      <c r="X228" s="53" t="n">
        <v>8</v>
      </c>
      <c r="Y228" s="53" t="n">
        <v>8</v>
      </c>
      <c r="Z228" s="53" t="n">
        <v>8</v>
      </c>
      <c r="AA228" s="53" t="n">
        <v>0</v>
      </c>
      <c r="AB228" s="53" t="n">
        <v>0</v>
      </c>
      <c r="AC228" s="53" t="n">
        <v>8</v>
      </c>
      <c r="AD228" s="53" t="n">
        <v>8</v>
      </c>
      <c r="AE228" s="53" t="n">
        <v>8</v>
      </c>
      <c r="AF228" s="53" t="n">
        <v>8</v>
      </c>
      <c r="AG228" s="53" t="n">
        <v>8</v>
      </c>
      <c r="AH228" s="53" t="n">
        <v>8</v>
      </c>
      <c r="AI228" s="53" t="n">
        <v>0</v>
      </c>
      <c r="AJ228" s="53" t="n">
        <v>0</v>
      </c>
      <c r="AK228" s="53" t="n">
        <v>0</v>
      </c>
      <c r="AL228" s="53" t="n"/>
      <c r="AM228" s="53">
        <f>COUNT(IF(SUM(H216,H219,H223,H222,H224,H220,H218,H225,H215,H221,H227,H217,H214,H226)&gt;0,1,"FALSE"),IF(SUM(I214,I217,I216,I219,I224,I218,I226,I221,I220,I222,I225,I223,I227,I215)&gt;0,1,"FALSE"),IF(SUM(J220,J216,J222,J226,J224,J221,J223,J227,J218,J217,J219,J214,J225,J215)&gt;0,1,"FALSE"),IF(SUM(K221,K226,K225,K215,K227,K214,K217,K220,K219,K218,K222,K216,K224,K223)&gt;0,1,"FALSE"),IF(SUM(L220,L219,L222,L225,L217,L227,L218,L216,L215,L221,L223,L214,L224,L226)&gt;0,1,"FALSE"),IF(SUM(M220,M215,M217,M216,M219,M221,M222,M227,M225,M226,M224,M214,M223,M218)&gt;0,1,"FALSE"),IF(SUM(N219,N218,N216,N221,N220,N224,N217,N222,N214,N227,N225,N226,N215,N223)&gt;0,1,"FALSE"),IF(SUM(O224,O227,O214,O220,O222,O226,O217,O218,O223,O215,O219,O221,O216,O225)&gt;0,1,"FALSE"),IF(SUM(P224,P226,P217,P225,P227,P223,P220,P218,P215,P214,P219,P222,P216,P221)&gt;0,1,"FALSE"),IF(SUM(Q227,Q223,Q220,Q214,Q219,Q221,Q225,Q224,Q222,Q215,Q218,Q216,Q217,Q226)&gt;0,1,"FALSE"),IF(SUM(R227,R222,R226,R215,R218,R223,R214,R217,R219,R224,R225,R220,R221,R216)&gt;0,1,"FALSE"),IF(SUM(S218,S225,S223,S226,S216,S227,S219,S221,S214,S220,S215,S217,S224,S222)&gt;0,1,"FALSE"),IF(SUM(T214,T216,T217,T222,T218,T224,T219,T225,T220,T227,T223,T226,T215,T221)&gt;0,1,"FALSE"),IF(SUM(U215,U223,U218,U216,U224,U217,U220,U219,U221,U222,U227,U225,U226,U214)&gt;0,1,"FALSE"),IF(SUM(V224,V223,V227,V215,V216,V217,V219,V220,V225,V221,V214,V222,V226,V218)&gt;0,1,"FALSE"),IF(SUM(W217,W216,W221,W226,W222,W215,W224,W218,W225,W214,W223,W219,W227,W220)&gt;0,1,"FALSE"),IF(SUM(X217,X227,X214,X218,X224,X221,X222,X226,X216,X223,X215,X219,X220,X225)&gt;0,1,"FALSE"),IF(SUM(Y215,Y223,Y224,Y226,Y220,Y219,Y227,Y221,Y214,Y217,Y225,Y218,Y222,Y216)&gt;0,1,"FALSE"),IF(SUM(Z219,Z221,Z223,Z226,Z218,Z215,Z220,Z222,Z224,Z227,Z214,Z216,Z217,Z225)&gt;0,1,"FALSE"),IF(SUM(AA227,AA218,AA217,AA219,AA216,AA220,AA222,AA224,AA221,AA215,AA226,AA223,AA225,AA214)&gt;0,1,"FALSE"),IF(SUM(AB218,AB222,AB224,AB225,AB220,AB221,AB216,AB219,AB226,AB223,AB214,AB215,AB217,AB227)&gt;0,1,"FALSE"),IF(SUM(AC222,AC214,AC216,AC225,AC221,AC227,AC220,AC226,AC218,AC219,AC223,AC215,AC224,AC217)&gt;0,1,"FALSE"),IF(SUM(AD221,AD222,AD220,AD219,AD215,AD218,AD216,AD227,AD224,AD223,AD225,AD226,AD214,AD217)&gt;0,1,"FALSE"),IF(SUM(AE216,AE219,AE220,AE218,AE221,AE225,AE227,AE226,AE224,AE215,AE222,AE217,AE214,AE223)&gt;0,1,"FALSE"),IF(SUM(AF221,AF214,AF226,AF224,AF223,AF216,AF225,AF222,AF227,AF218,AF215,AF217,AF220,AF219)&gt;0,1,"FALSE"),IF(SUM(AG214,AG219,AG220,AG222,AG223,AG224,AG216,AG227,AG215,AG218,AG226,AG225,AG217,AG221)&gt;0,1,"FALSE"),IF(SUM(AJ223,AJ226,AJ225,AJ221,AJ227,AJ222,AJ214,AJ218,AJ219,AJ220,AJ216,AJ224,AJ215,AJ217)&gt;0,1,"FALSE"),IF(SUM(AK216,AK222,AK223,AK217,AK227,AK225,AK218,AK226,AK215,AK221,AK224,AK214,AK220,AK219)&gt;0,1,"FALSE"),IF(SUM(AI222,AI226,AI220,AI227,AI223,AI221,AI217,AI215,AI218,AI219,AI225,AI216,AI224,AI214)&gt;0,1,"FALSE"),IF(SUM(AH219,AH220,AH227,AH222,AH217,AH226,AH214,AH221,AH218,AH225,AH223,AH224,AH216,AH215)&gt;0,1,"FALSE"))</f>
        <v/>
      </c>
      <c r="AN228" s="53" t="n"/>
      <c r="AO228" s="53">
        <f>MAX(AO214:AO227)</f>
        <v/>
      </c>
      <c r="AP228" s="53">
        <f>MAX(AP214:AP227)</f>
        <v/>
      </c>
      <c r="AQ228" s="53">
        <f>MAX(AQ214:AQ227)</f>
        <v/>
      </c>
      <c r="AR228" s="53">
        <f>MAX(AR214:AR227)</f>
        <v/>
      </c>
      <c r="AS228" s="53">
        <f>SUM(AS214:AS227)</f>
        <v/>
      </c>
      <c r="AT228" s="53">
        <f>SUM(AT214:AT227)</f>
        <v/>
      </c>
      <c r="AU228" s="53">
        <f>SUM(AU214:AU227)</f>
        <v/>
      </c>
      <c r="AV228" s="53">
        <f>SUM(AV214:AV227)</f>
        <v/>
      </c>
      <c r="AW228" s="53">
        <f>SUM(AW214:AW227)</f>
        <v/>
      </c>
    </row>
    <row r="229" spans="1:49">
      <c r="A229" s="51" t="n">
        <v>223</v>
      </c>
      <c r="B229" s="51" t="s">
        <v>94</v>
      </c>
      <c r="C229" s="51" t="s">
        <v>71</v>
      </c>
      <c r="D229" s="51" t="s">
        <v>72</v>
      </c>
      <c r="E229" s="51" t="s">
        <v>43</v>
      </c>
      <c r="F229" s="51" t="s">
        <v>32</v>
      </c>
      <c r="G229" s="51" t="n"/>
      <c r="H229" s="51" t="n">
        <v>8</v>
      </c>
      <c r="I229" s="51" t="n">
        <v>8</v>
      </c>
      <c r="J229" s="51" t="n">
        <v>8</v>
      </c>
      <c r="K229" s="51" t="n">
        <v>8</v>
      </c>
      <c r="L229" s="51" t="n">
        <v>8</v>
      </c>
      <c r="M229" s="51" t="s">
        <v>7</v>
      </c>
      <c r="N229" s="51" t="s">
        <v>7</v>
      </c>
      <c r="O229" s="51" t="n"/>
      <c r="P229" s="51" t="n">
        <v>8</v>
      </c>
      <c r="Q229" s="51" t="n">
        <v>8</v>
      </c>
      <c r="R229" s="51" t="n">
        <v>8</v>
      </c>
      <c r="S229" s="51" t="n">
        <v>8</v>
      </c>
      <c r="T229" s="51" t="s">
        <v>7</v>
      </c>
      <c r="U229" s="51" t="s">
        <v>7</v>
      </c>
      <c r="V229" s="51" t="n"/>
      <c r="W229" s="51" t="n"/>
      <c r="X229" s="51" t="n"/>
      <c r="Y229" s="51" t="n"/>
      <c r="Z229" s="51" t="n"/>
      <c r="AA229" s="51" t="s">
        <v>7</v>
      </c>
      <c r="AB229" s="51" t="s">
        <v>7</v>
      </c>
      <c r="AC229" s="51" t="n">
        <v>8</v>
      </c>
      <c r="AD229" s="51" t="n">
        <v>8</v>
      </c>
      <c r="AE229" s="51" t="n">
        <v>8</v>
      </c>
      <c r="AF229" s="51" t="n">
        <v>8</v>
      </c>
      <c r="AG229" s="51" t="n">
        <v>8</v>
      </c>
      <c r="AH229" s="51" t="n">
        <v>8</v>
      </c>
      <c r="AI229" s="51" t="s">
        <v>7</v>
      </c>
      <c r="AJ229" s="51" t="s">
        <v>7</v>
      </c>
      <c r="AK229" s="51" t="s">
        <v>7</v>
      </c>
      <c r="AL229" s="51" t="n"/>
      <c r="AM229" s="52">
        <f>COUNT(H229:AL229)</f>
        <v/>
      </c>
      <c r="AN229" s="51" t="n"/>
      <c r="AO229" s="52">
        <f>COUNTIF(H229:AL229,"О")</f>
        <v/>
      </c>
      <c r="AP229" s="52">
        <f>COUNTIF(H229:AL229,"От")</f>
        <v/>
      </c>
      <c r="AQ229" s="52">
        <f>COUNTIF(H229:AL229,"Б")</f>
        <v/>
      </c>
      <c r="AR229" s="52">
        <f>COUNTIF(H229:AL229,"Н")</f>
        <v/>
      </c>
      <c r="AS229" s="51" t="n"/>
      <c r="AT229" s="52">
        <f>SUM(H229:AL229)</f>
        <v/>
      </c>
      <c r="AU229" s="51" t="n"/>
      <c r="AV229" s="52">
        <f>SUM(M229,N229,T229,U229,AA229,AB229,AJ229,AK229,AI229)</f>
        <v/>
      </c>
      <c r="AW229" s="51" t="n"/>
    </row>
    <row r="230" spans="1:49" ht="15.75" customHeight="1" s="55">
      <c r="A230" s="51" t="n">
        <v>224</v>
      </c>
      <c r="B230" s="51" t="s">
        <v>94</v>
      </c>
      <c r="C230" s="51" t="s">
        <v>71</v>
      </c>
      <c r="D230" s="51" t="s">
        <v>72</v>
      </c>
      <c r="E230" s="51" t="s">
        <v>80</v>
      </c>
      <c r="F230" s="51" t="s">
        <v>32</v>
      </c>
      <c r="G230" s="51" t="n"/>
      <c r="H230" s="51" t="n"/>
      <c r="I230" s="51" t="n"/>
      <c r="J230" s="51" t="n"/>
      <c r="K230" s="51" t="n"/>
      <c r="L230" s="51" t="n"/>
      <c r="M230" s="51" t="n"/>
      <c r="N230" s="51" t="n"/>
      <c r="O230" s="54" t="n">
        <v>8</v>
      </c>
      <c r="P230" s="51" t="n"/>
      <c r="Q230" s="51" t="n"/>
      <c r="R230" s="51" t="n"/>
      <c r="S230" s="51" t="n"/>
      <c r="T230" s="51" t="n"/>
      <c r="U230" s="51" t="n"/>
      <c r="V230" s="51" t="n"/>
      <c r="W230" s="51" t="n"/>
      <c r="X230" s="51" t="n"/>
      <c r="Y230" s="51" t="n"/>
      <c r="Z230" s="51" t="n"/>
      <c r="AA230" s="51" t="n"/>
      <c r="AB230" s="51" t="n"/>
      <c r="AC230" s="51" t="n"/>
      <c r="AD230" s="51" t="n"/>
      <c r="AE230" s="51" t="n"/>
      <c r="AF230" s="51" t="n"/>
      <c r="AG230" s="51" t="n"/>
      <c r="AH230" s="51" t="n"/>
      <c r="AI230" s="51" t="n"/>
      <c r="AJ230" s="51" t="n"/>
      <c r="AK230" s="51" t="n"/>
      <c r="AL230" s="51" t="n"/>
      <c r="AM230" s="52">
        <f>COUNT(H230:AL230)</f>
        <v/>
      </c>
      <c r="AN230" s="51" t="n"/>
      <c r="AO230" s="51" t="n"/>
      <c r="AP230" s="51" t="n"/>
      <c r="AQ230" s="51" t="n"/>
      <c r="AR230" s="51" t="n"/>
      <c r="AS230" s="51" t="n"/>
      <c r="AT230" s="52">
        <f>SUM(H230:AL230)</f>
        <v/>
      </c>
      <c r="AU230" s="51" t="n"/>
      <c r="AV230" s="52">
        <f>SUM(M230,N230,T230,U230,AA230,AB230,AJ230,AK230,AI230)</f>
        <v/>
      </c>
      <c r="AW230" s="51" t="n"/>
    </row>
    <row r="231" spans="1:49" ht="15.75" customHeight="1" s="55">
      <c r="A231" s="51" t="n">
        <v>225</v>
      </c>
      <c r="B231" s="51" t="s">
        <v>94</v>
      </c>
      <c r="C231" s="51" t="s">
        <v>71</v>
      </c>
      <c r="D231" s="51" t="s">
        <v>72</v>
      </c>
      <c r="E231" s="51" t="s">
        <v>90</v>
      </c>
      <c r="F231" s="51" t="s">
        <v>32</v>
      </c>
      <c r="G231" s="51" t="s">
        <v>49</v>
      </c>
      <c r="H231" s="51" t="n"/>
      <c r="I231" s="51" t="n"/>
      <c r="J231" s="51" t="n"/>
      <c r="K231" s="51" t="n"/>
      <c r="L231" s="51" t="n"/>
      <c r="M231" s="51" t="n"/>
      <c r="N231" s="51" t="n"/>
      <c r="O231" s="51" t="n"/>
      <c r="P231" s="51" t="n"/>
      <c r="Q231" s="51" t="n"/>
      <c r="R231" s="51" t="n"/>
      <c r="S231" s="51" t="n"/>
      <c r="T231" s="51" t="n"/>
      <c r="U231" s="51" t="n"/>
      <c r="V231" s="54" t="n">
        <v>8</v>
      </c>
      <c r="W231" s="54" t="n">
        <v>8</v>
      </c>
      <c r="X231" s="54" t="n">
        <v>8</v>
      </c>
      <c r="Y231" s="54" t="n">
        <v>8</v>
      </c>
      <c r="Z231" s="54" t="n">
        <v>8</v>
      </c>
      <c r="AA231" s="51" t="n"/>
      <c r="AB231" s="51" t="n"/>
      <c r="AC231" s="51" t="n"/>
      <c r="AD231" s="51" t="n"/>
      <c r="AE231" s="51" t="n"/>
      <c r="AF231" s="51" t="n"/>
      <c r="AG231" s="51" t="n"/>
      <c r="AH231" s="51" t="n"/>
      <c r="AI231" s="51" t="n"/>
      <c r="AJ231" s="51" t="n"/>
      <c r="AK231" s="51" t="n"/>
      <c r="AL231" s="51" t="n"/>
      <c r="AM231" s="52">
        <f>SUM(H231:AL231)/8</f>
        <v/>
      </c>
      <c r="AN231" s="51" t="n"/>
      <c r="AO231" s="51" t="n"/>
      <c r="AP231" s="51" t="n"/>
      <c r="AQ231" s="51" t="n"/>
      <c r="AR231" s="51" t="n"/>
      <c r="AS231" s="52">
        <f>COUNTIF(H231:AL231,"В")+SUM(H231:AL231)/8</f>
        <v/>
      </c>
      <c r="AT231" s="52">
        <f>SUM(H231:AL231)</f>
        <v/>
      </c>
      <c r="AU231" s="51" t="n"/>
      <c r="AV231" s="51" t="n"/>
      <c r="AW231" s="51" t="n"/>
    </row>
    <row r="232" spans="1:49">
      <c r="A232" s="53" t="n">
        <v>226</v>
      </c>
      <c r="B232" s="53" t="s">
        <v>94</v>
      </c>
      <c r="C232" s="53" t="s">
        <v>71</v>
      </c>
      <c r="D232" s="53" t="s">
        <v>72</v>
      </c>
      <c r="E232" s="53" t="s">
        <v>33</v>
      </c>
      <c r="F232" s="53" t="n"/>
      <c r="G232" s="53" t="n"/>
      <c r="H232" s="53" t="n">
        <v>8</v>
      </c>
      <c r="I232" s="53" t="n">
        <v>8</v>
      </c>
      <c r="J232" s="53" t="n">
        <v>8</v>
      </c>
      <c r="K232" s="53" t="n">
        <v>8</v>
      </c>
      <c r="L232" s="53" t="n">
        <v>8</v>
      </c>
      <c r="M232" s="53" t="n">
        <v>0</v>
      </c>
      <c r="N232" s="53" t="n">
        <v>0</v>
      </c>
      <c r="O232" s="53" t="n">
        <v>8</v>
      </c>
      <c r="P232" s="53" t="n">
        <v>8</v>
      </c>
      <c r="Q232" s="53" t="n">
        <v>8</v>
      </c>
      <c r="R232" s="53" t="n">
        <v>8</v>
      </c>
      <c r="S232" s="53" t="n">
        <v>8</v>
      </c>
      <c r="T232" s="53" t="n">
        <v>0</v>
      </c>
      <c r="U232" s="53" t="n">
        <v>0</v>
      </c>
      <c r="V232" s="53" t="n">
        <v>8</v>
      </c>
      <c r="W232" s="53" t="n">
        <v>8</v>
      </c>
      <c r="X232" s="53" t="n">
        <v>8</v>
      </c>
      <c r="Y232" s="53" t="n">
        <v>8</v>
      </c>
      <c r="Z232" s="53" t="n">
        <v>8</v>
      </c>
      <c r="AA232" s="53" t="n">
        <v>0</v>
      </c>
      <c r="AB232" s="53" t="n">
        <v>0</v>
      </c>
      <c r="AC232" s="53" t="n">
        <v>8</v>
      </c>
      <c r="AD232" s="53" t="n">
        <v>8</v>
      </c>
      <c r="AE232" s="53" t="n">
        <v>8</v>
      </c>
      <c r="AF232" s="53" t="n">
        <v>8</v>
      </c>
      <c r="AG232" s="53" t="n">
        <v>8</v>
      </c>
      <c r="AH232" s="53" t="n">
        <v>8</v>
      </c>
      <c r="AI232" s="53" t="n">
        <v>0</v>
      </c>
      <c r="AJ232" s="53" t="n">
        <v>0</v>
      </c>
      <c r="AK232" s="53" t="n">
        <v>0</v>
      </c>
      <c r="AL232" s="53" t="n"/>
      <c r="AM232" s="53">
        <f>COUNT(IF(SUM(H229)&gt;0,1,"FALSE"),IF(SUM(I229)&gt;0,1,"FALSE"),IF(SUM(J229)&gt;0,1,"FALSE"),IF(SUM(K229)&gt;0,1,"FALSE"),IF(SUM(L229)&gt;0,1,"FALSE"),IF(SUM(M229)&gt;0,1,"FALSE"),IF(SUM(N229)&gt;0,1,"FALSE"),IF(SUM(O229,O230)&gt;0,1,"FALSE"),IF(SUM(P229)&gt;0,1,"FALSE"),IF(SUM(Q229)&gt;0,1,"FALSE"),IF(SUM(R229)&gt;0,1,"FALSE"),IF(SUM(S229)&gt;0,1,"FALSE"),IF(SUM(T229)&gt;0,1,"FALSE"),IF(SUM(U229)&gt;0,1,"FALSE"),IF(SUM(AA229)&gt;0,1,"FALSE"),IF(SUM(AB229)&gt;0,1,"FALSE"),IF(SUM(AC229)&gt;0,1,"FALSE"),IF(SUM(AD229)&gt;0,1,"FALSE"),IF(SUM(AE229)&gt;0,1,"FALSE"),IF(SUM(AF229)&gt;0,1,"FALSE"),IF(SUM(AG229)&gt;0,1,"FALSE"),IF(SUM(AJ229)&gt;0,1,"FALSE"),IF(SUM(AK229)&gt;0,1,"FALSE"),IF(SUM(AI229)&gt;0,1,"FALSE"),IF(SUM(AH229)&gt;0,1,"FALSE"),IF(SUM(V231)&gt;0,1,"FALSE"),IF(SUM(W231)&gt;0,1,"FALSE"),IF(SUM(X231)&gt;0,1,"FALSE"),IF(SUM(Y231)&gt;0,1,"FALSE"),IF(SUM(Z231)&gt;0,1,"FALSE"))</f>
        <v/>
      </c>
      <c r="AN232" s="53" t="n"/>
      <c r="AO232" s="53">
        <f>MAX(AO229:AO231)</f>
        <v/>
      </c>
      <c r="AP232" s="53">
        <f>MAX(AP229:AP231)</f>
        <v/>
      </c>
      <c r="AQ232" s="53">
        <f>MAX(AQ229:AQ231)</f>
        <v/>
      </c>
      <c r="AR232" s="53">
        <f>MAX(AR229:AR231)</f>
        <v/>
      </c>
      <c r="AS232" s="53">
        <f>SUM(AS229:AS231)</f>
        <v/>
      </c>
      <c r="AT232" s="53">
        <f>SUM(AT229:AT231)</f>
        <v/>
      </c>
      <c r="AU232" s="53">
        <f>SUM(AU229:AU231)</f>
        <v/>
      </c>
      <c r="AV232" s="53">
        <f>SUM(AV229:AV231)</f>
        <v/>
      </c>
      <c r="AW232" s="53">
        <f>SUM(AW229:AW231)</f>
        <v/>
      </c>
    </row>
    <row r="233" spans="1:49">
      <c r="A233" s="51" t="n">
        <v>227</v>
      </c>
      <c r="B233" s="51" t="s">
        <v>95</v>
      </c>
      <c r="C233" s="51" t="s">
        <v>74</v>
      </c>
      <c r="D233" s="51" t="s">
        <v>51</v>
      </c>
      <c r="E233" s="51" t="s">
        <v>43</v>
      </c>
      <c r="F233" s="51" t="s">
        <v>32</v>
      </c>
      <c r="G233" s="51" t="n"/>
      <c r="H233" s="51" t="n">
        <v>8</v>
      </c>
      <c r="I233" s="51" t="n">
        <v>8</v>
      </c>
      <c r="J233" s="51" t="n">
        <v>8</v>
      </c>
      <c r="K233" s="51" t="n">
        <v>8</v>
      </c>
      <c r="L233" s="51" t="n">
        <v>7.98333</v>
      </c>
      <c r="M233" s="51" t="s">
        <v>7</v>
      </c>
      <c r="N233" s="51" t="s">
        <v>7</v>
      </c>
      <c r="O233" s="51" t="n">
        <v>8</v>
      </c>
      <c r="P233" s="51" t="n">
        <v>8</v>
      </c>
      <c r="Q233" s="51" t="n">
        <v>8</v>
      </c>
      <c r="R233" s="51" t="n">
        <v>8</v>
      </c>
      <c r="S233" s="51" t="n">
        <v>8</v>
      </c>
      <c r="T233" s="51" t="s">
        <v>7</v>
      </c>
      <c r="U233" s="51" t="s">
        <v>7</v>
      </c>
      <c r="V233" s="51" t="n">
        <v>8</v>
      </c>
      <c r="W233" s="51" t="n">
        <v>7.96667</v>
      </c>
      <c r="X233" s="51" t="n">
        <v>8</v>
      </c>
      <c r="Y233" s="51" t="n">
        <v>8</v>
      </c>
      <c r="Z233" s="51" t="n">
        <v>8</v>
      </c>
      <c r="AA233" s="51" t="s">
        <v>7</v>
      </c>
      <c r="AB233" s="51" t="s">
        <v>7</v>
      </c>
      <c r="AC233" s="51" t="n">
        <v>8</v>
      </c>
      <c r="AD233" s="51" t="n">
        <v>7.96667</v>
      </c>
      <c r="AE233" s="51" t="n">
        <v>7.96667</v>
      </c>
      <c r="AF233" s="51" t="n"/>
      <c r="AG233" s="51" t="n">
        <v>8</v>
      </c>
      <c r="AH233" s="51" t="n">
        <v>8</v>
      </c>
      <c r="AI233" s="51" t="s">
        <v>7</v>
      </c>
      <c r="AJ233" s="51" t="s">
        <v>7</v>
      </c>
      <c r="AK233" s="51" t="s">
        <v>7</v>
      </c>
      <c r="AL233" s="51" t="n"/>
      <c r="AM233" s="52">
        <f>COUNT(H233:AL233)</f>
        <v/>
      </c>
      <c r="AN233" s="51" t="n"/>
      <c r="AO233" s="52">
        <f>COUNTIF(H233:AL233,"О")</f>
        <v/>
      </c>
      <c r="AP233" s="52">
        <f>COUNTIF(H233:AL233,"От")</f>
        <v/>
      </c>
      <c r="AQ233" s="52">
        <f>COUNTIF(H233:AL233,"Б")</f>
        <v/>
      </c>
      <c r="AR233" s="52">
        <f>COUNTIF(H233:AL233,"Н")</f>
        <v/>
      </c>
      <c r="AS233" s="51" t="n"/>
      <c r="AT233" s="52">
        <f>SUM(H233:AL233)</f>
        <v/>
      </c>
      <c r="AU233" s="51" t="n"/>
      <c r="AV233" s="52">
        <f>SUM(M233,N233,T233,U233,AA233,AB233,AJ233,AK233,AI233)</f>
        <v/>
      </c>
      <c r="AW233" s="51" t="n"/>
    </row>
    <row r="234" spans="1:49">
      <c r="A234" s="51" t="n">
        <v>228</v>
      </c>
      <c r="B234" s="51" t="s">
        <v>95</v>
      </c>
      <c r="C234" s="51" t="s">
        <v>74</v>
      </c>
      <c r="D234" s="51" t="s">
        <v>51</v>
      </c>
      <c r="E234" s="51" t="s">
        <v>56</v>
      </c>
      <c r="F234" s="51" t="s">
        <v>32</v>
      </c>
      <c r="G234" s="51" t="n"/>
      <c r="H234" s="51" t="n"/>
      <c r="I234" s="51" t="n"/>
      <c r="J234" s="51" t="n"/>
      <c r="K234" s="51" t="n"/>
      <c r="L234" s="51" t="n"/>
      <c r="M234" s="51" t="n"/>
      <c r="N234" s="51" t="n"/>
      <c r="O234" s="51" t="n"/>
      <c r="P234" s="51" t="n"/>
      <c r="Q234" s="51" t="n"/>
      <c r="R234" s="51" t="n"/>
      <c r="S234" s="51" t="n"/>
      <c r="T234" s="51" t="n"/>
      <c r="U234" s="51" t="n"/>
      <c r="V234" s="51" t="n"/>
      <c r="W234" s="51" t="n"/>
      <c r="X234" s="51" t="n"/>
      <c r="Y234" s="51" t="n"/>
      <c r="Z234" s="51" t="n"/>
      <c r="AA234" s="51" t="n"/>
      <c r="AB234" s="51" t="n"/>
      <c r="AC234" s="51" t="n"/>
      <c r="AD234" s="51" t="n"/>
      <c r="AE234" s="51" t="n"/>
      <c r="AF234" s="51" t="n"/>
      <c r="AG234" s="51" t="n"/>
      <c r="AH234" s="51" t="n"/>
      <c r="AI234" s="51" t="n"/>
      <c r="AJ234" s="51" t="n"/>
      <c r="AK234" s="51" t="n"/>
      <c r="AL234" s="51" t="n"/>
      <c r="AM234" s="52">
        <f>COUNT(H234:AL234)</f>
        <v/>
      </c>
      <c r="AN234" s="51" t="n"/>
      <c r="AO234" s="51" t="n"/>
      <c r="AP234" s="51" t="n"/>
      <c r="AQ234" s="51" t="n"/>
      <c r="AR234" s="51" t="n"/>
      <c r="AS234" s="51" t="n"/>
      <c r="AT234" s="52">
        <f>SUM(H234:AL234)</f>
        <v/>
      </c>
      <c r="AU234" s="51" t="n"/>
      <c r="AV234" s="52">
        <f>SUM(M234,N234,T234,U234,AA234,AB234,AJ234,AK234,AI234)</f>
        <v/>
      </c>
      <c r="AW234" s="51" t="n"/>
    </row>
    <row r="235" spans="1:49">
      <c r="A235" s="51" t="n">
        <v>229</v>
      </c>
      <c r="B235" s="51" t="s">
        <v>95</v>
      </c>
      <c r="C235" s="51" t="s">
        <v>74</v>
      </c>
      <c r="D235" s="51" t="s">
        <v>51</v>
      </c>
      <c r="E235" s="51" t="s">
        <v>61</v>
      </c>
      <c r="F235" s="51" t="s">
        <v>32</v>
      </c>
      <c r="G235" s="51" t="n"/>
      <c r="H235" s="51" t="n"/>
      <c r="I235" s="51" t="n"/>
      <c r="J235" s="51" t="n"/>
      <c r="K235" s="51" t="n"/>
      <c r="L235" s="51" t="n"/>
      <c r="M235" s="51" t="n"/>
      <c r="N235" s="51" t="n"/>
      <c r="O235" s="51" t="n"/>
      <c r="P235" s="51" t="n"/>
      <c r="Q235" s="51" t="n"/>
      <c r="R235" s="51" t="n"/>
      <c r="S235" s="51" t="n"/>
      <c r="T235" s="51" t="n"/>
      <c r="U235" s="51" t="n"/>
      <c r="V235" s="51" t="n"/>
      <c r="W235" s="51" t="n"/>
      <c r="X235" s="51" t="n"/>
      <c r="Y235" s="51" t="n"/>
      <c r="Z235" s="51" t="n"/>
      <c r="AA235" s="51" t="n"/>
      <c r="AB235" s="51" t="n"/>
      <c r="AC235" s="51" t="n"/>
      <c r="AD235" s="51" t="n"/>
      <c r="AE235" s="51" t="n"/>
      <c r="AF235" s="51" t="n"/>
      <c r="AG235" s="51" t="n"/>
      <c r="AH235" s="51" t="n"/>
      <c r="AI235" s="51" t="n"/>
      <c r="AJ235" s="51" t="n"/>
      <c r="AK235" s="51" t="n"/>
      <c r="AL235" s="51" t="n"/>
      <c r="AM235" s="52">
        <f>COUNT(H235:AL235)</f>
        <v/>
      </c>
      <c r="AN235" s="51" t="n"/>
      <c r="AO235" s="51" t="n"/>
      <c r="AP235" s="51" t="n"/>
      <c r="AQ235" s="51" t="n"/>
      <c r="AR235" s="51" t="n"/>
      <c r="AS235" s="51" t="n"/>
      <c r="AT235" s="52">
        <f>SUM(H235:AL235)</f>
        <v/>
      </c>
      <c r="AU235" s="51" t="n"/>
      <c r="AV235" s="52">
        <f>SUM(M235,N235,T235,U235,AA235,AB235,AJ235,AK235,AI235)</f>
        <v/>
      </c>
      <c r="AW235" s="51" t="n"/>
    </row>
    <row r="236" spans="1:49">
      <c r="A236" s="51" t="n">
        <v>230</v>
      </c>
      <c r="B236" s="51" t="s">
        <v>95</v>
      </c>
      <c r="C236" s="51" t="s">
        <v>74</v>
      </c>
      <c r="D236" s="51" t="s">
        <v>51</v>
      </c>
      <c r="E236" s="51" t="s">
        <v>76</v>
      </c>
      <c r="F236" s="51" t="s">
        <v>32</v>
      </c>
      <c r="G236" s="51" t="n"/>
      <c r="H236" s="51" t="n"/>
      <c r="I236" s="51" t="n"/>
      <c r="J236" s="51" t="n"/>
      <c r="K236" s="51" t="n"/>
      <c r="L236" s="51" t="n"/>
      <c r="M236" s="51" t="n"/>
      <c r="N236" s="51" t="n"/>
      <c r="O236" s="51" t="n"/>
      <c r="P236" s="51" t="n"/>
      <c r="Q236" s="51" t="n"/>
      <c r="R236" s="51" t="n"/>
      <c r="S236" s="51" t="n"/>
      <c r="T236" s="51" t="n"/>
      <c r="U236" s="51" t="n"/>
      <c r="V236" s="51" t="n"/>
      <c r="W236" s="51" t="n"/>
      <c r="X236" s="51" t="n"/>
      <c r="Y236" s="51" t="n"/>
      <c r="Z236" s="51" t="n"/>
      <c r="AA236" s="51" t="n"/>
      <c r="AB236" s="51" t="n"/>
      <c r="AC236" s="51" t="n"/>
      <c r="AD236" s="51" t="n"/>
      <c r="AE236" s="51" t="n"/>
      <c r="AF236" s="51" t="n"/>
      <c r="AG236" s="51" t="n"/>
      <c r="AH236" s="51" t="n"/>
      <c r="AI236" s="51" t="n"/>
      <c r="AJ236" s="51" t="n"/>
      <c r="AK236" s="51" t="n"/>
      <c r="AL236" s="51" t="n"/>
      <c r="AM236" s="52">
        <f>COUNT(H236:AL236)</f>
        <v/>
      </c>
      <c r="AN236" s="51" t="n"/>
      <c r="AO236" s="51" t="n"/>
      <c r="AP236" s="51" t="n"/>
      <c r="AQ236" s="51" t="n"/>
      <c r="AR236" s="51" t="n"/>
      <c r="AS236" s="51" t="n"/>
      <c r="AT236" s="52">
        <f>SUM(H236:AL236)</f>
        <v/>
      </c>
      <c r="AU236" s="51" t="n"/>
      <c r="AV236" s="52">
        <f>SUM(M236,N236,T236,U236,AA236,AB236,AJ236,AK236,AI236)</f>
        <v/>
      </c>
      <c r="AW236" s="51" t="n"/>
    </row>
    <row r="237" spans="1:49" ht="15.75" customHeight="1" s="55">
      <c r="A237" s="51" t="n">
        <v>231</v>
      </c>
      <c r="B237" s="51" t="s">
        <v>95</v>
      </c>
      <c r="C237" s="51" t="s">
        <v>74</v>
      </c>
      <c r="D237" s="51" t="s">
        <v>51</v>
      </c>
      <c r="E237" s="51" t="s">
        <v>77</v>
      </c>
      <c r="F237" s="51" t="s">
        <v>32</v>
      </c>
      <c r="G237" s="51" t="n"/>
      <c r="H237" s="51" t="n"/>
      <c r="I237" s="51" t="n"/>
      <c r="J237" s="51" t="n"/>
      <c r="K237" s="51" t="n"/>
      <c r="L237" s="54" t="n">
        <v>0.01667</v>
      </c>
      <c r="M237" s="51" t="n"/>
      <c r="N237" s="51" t="n"/>
      <c r="O237" s="51" t="n"/>
      <c r="P237" s="51" t="n"/>
      <c r="Q237" s="51" t="n"/>
      <c r="R237" s="51" t="n"/>
      <c r="S237" s="51" t="n"/>
      <c r="T237" s="51" t="n"/>
      <c r="U237" s="51" t="n"/>
      <c r="V237" s="51" t="n"/>
      <c r="W237" s="51" t="n"/>
      <c r="X237" s="51" t="n"/>
      <c r="Y237" s="51" t="n"/>
      <c r="Z237" s="51" t="n"/>
      <c r="AA237" s="51" t="n"/>
      <c r="AB237" s="51" t="n"/>
      <c r="AC237" s="51" t="n"/>
      <c r="AD237" s="51" t="n"/>
      <c r="AE237" s="51" t="n"/>
      <c r="AF237" s="51" t="n"/>
      <c r="AG237" s="51" t="n"/>
      <c r="AH237" s="51" t="n"/>
      <c r="AI237" s="51" t="n"/>
      <c r="AJ237" s="51" t="n"/>
      <c r="AK237" s="51" t="n"/>
      <c r="AL237" s="51" t="n"/>
      <c r="AM237" s="52">
        <f>COUNT(H237:AL237)</f>
        <v/>
      </c>
      <c r="AN237" s="51" t="n"/>
      <c r="AO237" s="51" t="n"/>
      <c r="AP237" s="51" t="n"/>
      <c r="AQ237" s="51" t="n"/>
      <c r="AR237" s="51" t="n"/>
      <c r="AS237" s="51" t="n"/>
      <c r="AT237" s="52">
        <f>SUM(H237:AL237)</f>
        <v/>
      </c>
      <c r="AU237" s="51" t="n"/>
      <c r="AV237" s="52">
        <f>SUM(M237,N237,T237,U237,AA237,AB237,AJ237,AK237,AI237)</f>
        <v/>
      </c>
      <c r="AW237" s="51" t="n"/>
    </row>
    <row r="238" spans="1:49" ht="15.75" customHeight="1" s="55">
      <c r="A238" s="51" t="n">
        <v>232</v>
      </c>
      <c r="B238" s="51" t="s">
        <v>95</v>
      </c>
      <c r="C238" s="51" t="s">
        <v>74</v>
      </c>
      <c r="D238" s="51" t="s">
        <v>51</v>
      </c>
      <c r="E238" s="51" t="s">
        <v>79</v>
      </c>
      <c r="F238" s="51" t="s">
        <v>32</v>
      </c>
      <c r="G238" s="51" t="n"/>
      <c r="H238" s="51" t="n"/>
      <c r="I238" s="51" t="n"/>
      <c r="J238" s="51" t="n"/>
      <c r="K238" s="51" t="n"/>
      <c r="L238" s="51" t="n"/>
      <c r="M238" s="51" t="n"/>
      <c r="N238" s="51" t="n"/>
      <c r="O238" s="51" t="n"/>
      <c r="P238" s="51" t="n"/>
      <c r="Q238" s="51" t="n"/>
      <c r="R238" s="51" t="n"/>
      <c r="S238" s="51" t="n"/>
      <c r="T238" s="51" t="n"/>
      <c r="U238" s="51" t="n"/>
      <c r="V238" s="51" t="n"/>
      <c r="W238" s="51" t="n"/>
      <c r="X238" s="51" t="n"/>
      <c r="Y238" s="51" t="n"/>
      <c r="Z238" s="51" t="n"/>
      <c r="AA238" s="51" t="n"/>
      <c r="AB238" s="51" t="n"/>
      <c r="AC238" s="51" t="n"/>
      <c r="AD238" s="51" t="n"/>
      <c r="AE238" s="54" t="n">
        <v>0.03333</v>
      </c>
      <c r="AF238" s="54" t="n">
        <v>8</v>
      </c>
      <c r="AG238" s="51" t="n"/>
      <c r="AH238" s="51" t="n"/>
      <c r="AI238" s="51" t="n"/>
      <c r="AJ238" s="51" t="n"/>
      <c r="AK238" s="51" t="n"/>
      <c r="AL238" s="51" t="n"/>
      <c r="AM238" s="52">
        <f>COUNT(H238:AL238)</f>
        <v/>
      </c>
      <c r="AN238" s="51" t="n"/>
      <c r="AO238" s="51" t="n"/>
      <c r="AP238" s="51" t="n"/>
      <c r="AQ238" s="51" t="n"/>
      <c r="AR238" s="51" t="n"/>
      <c r="AS238" s="51" t="n"/>
      <c r="AT238" s="52">
        <f>SUM(H238:AL238)</f>
        <v/>
      </c>
      <c r="AU238" s="51" t="n"/>
      <c r="AV238" s="52">
        <f>SUM(M238,N238,T238,U238,AA238,AB238,AJ238,AK238,AI238)</f>
        <v/>
      </c>
      <c r="AW238" s="51" t="n"/>
    </row>
    <row r="239" spans="1:49">
      <c r="A239" s="51" t="n">
        <v>233</v>
      </c>
      <c r="B239" s="51" t="s">
        <v>95</v>
      </c>
      <c r="C239" s="51" t="s">
        <v>74</v>
      </c>
      <c r="D239" s="51" t="s">
        <v>51</v>
      </c>
      <c r="E239" s="51" t="s">
        <v>80</v>
      </c>
      <c r="F239" s="51" t="s">
        <v>32</v>
      </c>
      <c r="G239" s="51" t="n"/>
      <c r="H239" s="51" t="n"/>
      <c r="I239" s="51" t="n"/>
      <c r="J239" s="51" t="n"/>
      <c r="K239" s="51" t="n"/>
      <c r="L239" s="51" t="n"/>
      <c r="M239" s="51" t="n"/>
      <c r="N239" s="51" t="n"/>
      <c r="O239" s="51" t="n"/>
      <c r="P239" s="51" t="n"/>
      <c r="Q239" s="51" t="n"/>
      <c r="R239" s="51" t="n"/>
      <c r="S239" s="51" t="n"/>
      <c r="T239" s="51" t="n"/>
      <c r="U239" s="51" t="n"/>
      <c r="V239" s="51" t="n"/>
      <c r="W239" s="51" t="n"/>
      <c r="X239" s="51" t="n"/>
      <c r="Y239" s="51" t="n"/>
      <c r="Z239" s="51" t="n"/>
      <c r="AA239" s="51" t="n"/>
      <c r="AB239" s="51" t="n"/>
      <c r="AC239" s="51" t="n"/>
      <c r="AD239" s="51" t="n"/>
      <c r="AE239" s="51" t="n"/>
      <c r="AF239" s="51" t="n"/>
      <c r="AG239" s="51" t="n"/>
      <c r="AH239" s="51" t="n"/>
      <c r="AI239" s="51" t="n"/>
      <c r="AJ239" s="51" t="n"/>
      <c r="AK239" s="51" t="n"/>
      <c r="AL239" s="51" t="n"/>
      <c r="AM239" s="52">
        <f>COUNT(H239:AL239)</f>
        <v/>
      </c>
      <c r="AN239" s="51" t="n"/>
      <c r="AO239" s="51" t="n"/>
      <c r="AP239" s="51" t="n"/>
      <c r="AQ239" s="51" t="n"/>
      <c r="AR239" s="51" t="n"/>
      <c r="AS239" s="51" t="n"/>
      <c r="AT239" s="52">
        <f>SUM(H239:AL239)</f>
        <v/>
      </c>
      <c r="AU239" s="51" t="n"/>
      <c r="AV239" s="52">
        <f>SUM(M239,N239,T239,U239,AA239,AB239,AJ239,AK239,AI239)</f>
        <v/>
      </c>
      <c r="AW239" s="51" t="n"/>
    </row>
    <row r="240" spans="1:49">
      <c r="A240" s="51" t="n">
        <v>234</v>
      </c>
      <c r="B240" s="51" t="s">
        <v>95</v>
      </c>
      <c r="C240" s="51" t="s">
        <v>74</v>
      </c>
      <c r="D240" s="51" t="s">
        <v>51</v>
      </c>
      <c r="E240" s="51" t="s">
        <v>81</v>
      </c>
      <c r="F240" s="51" t="s">
        <v>32</v>
      </c>
      <c r="G240" s="51" t="n"/>
      <c r="H240" s="51" t="n"/>
      <c r="I240" s="51" t="n"/>
      <c r="J240" s="51" t="n"/>
      <c r="K240" s="51" t="n"/>
      <c r="L240" s="51" t="n"/>
      <c r="M240" s="51" t="n"/>
      <c r="N240" s="51" t="n"/>
      <c r="O240" s="51" t="n"/>
      <c r="P240" s="51" t="n"/>
      <c r="Q240" s="51" t="n"/>
      <c r="R240" s="51" t="n"/>
      <c r="S240" s="51" t="n"/>
      <c r="T240" s="51" t="n"/>
      <c r="U240" s="51" t="n"/>
      <c r="V240" s="51" t="n"/>
      <c r="W240" s="51" t="n"/>
      <c r="X240" s="51" t="n"/>
      <c r="Y240" s="51" t="n"/>
      <c r="Z240" s="51" t="n"/>
      <c r="AA240" s="51" t="n"/>
      <c r="AB240" s="51" t="n"/>
      <c r="AC240" s="51" t="n"/>
      <c r="AD240" s="51" t="n"/>
      <c r="AE240" s="51" t="n"/>
      <c r="AF240" s="51" t="n"/>
      <c r="AG240" s="51" t="n"/>
      <c r="AH240" s="51" t="n"/>
      <c r="AI240" s="51" t="n"/>
      <c r="AJ240" s="51" t="n"/>
      <c r="AK240" s="51" t="n"/>
      <c r="AL240" s="51" t="n"/>
      <c r="AM240" s="52">
        <f>COUNT(H240:AL240)</f>
        <v/>
      </c>
      <c r="AN240" s="51" t="n"/>
      <c r="AO240" s="51" t="n"/>
      <c r="AP240" s="51" t="n"/>
      <c r="AQ240" s="51" t="n"/>
      <c r="AR240" s="51" t="n"/>
      <c r="AS240" s="51" t="n"/>
      <c r="AT240" s="52">
        <f>SUM(H240:AL240)</f>
        <v/>
      </c>
      <c r="AU240" s="51" t="n"/>
      <c r="AV240" s="52">
        <f>SUM(M240,N240,T240,U240,AA240,AB240,AJ240,AK240,AI240)</f>
        <v/>
      </c>
      <c r="AW240" s="51" t="n"/>
    </row>
    <row r="241" spans="1:49">
      <c r="A241" s="51" t="n">
        <v>235</v>
      </c>
      <c r="B241" s="51" t="s">
        <v>95</v>
      </c>
      <c r="C241" s="51" t="s">
        <v>74</v>
      </c>
      <c r="D241" s="51" t="s">
        <v>51</v>
      </c>
      <c r="E241" s="51" t="s">
        <v>83</v>
      </c>
      <c r="F241" s="51" t="s">
        <v>32</v>
      </c>
      <c r="G241" s="51" t="n"/>
      <c r="H241" s="51" t="n"/>
      <c r="I241" s="51" t="n"/>
      <c r="J241" s="51" t="n"/>
      <c r="K241" s="51" t="n"/>
      <c r="L241" s="51" t="n"/>
      <c r="M241" s="51" t="n"/>
      <c r="N241" s="51" t="n"/>
      <c r="O241" s="51" t="n"/>
      <c r="P241" s="51" t="n"/>
      <c r="Q241" s="51" t="n"/>
      <c r="R241" s="51" t="n"/>
      <c r="S241" s="51" t="n"/>
      <c r="T241" s="51" t="n"/>
      <c r="U241" s="51" t="n"/>
      <c r="V241" s="51" t="n"/>
      <c r="W241" s="51" t="n"/>
      <c r="X241" s="51" t="n"/>
      <c r="Y241" s="51" t="n"/>
      <c r="Z241" s="51" t="n"/>
      <c r="AA241" s="51" t="n"/>
      <c r="AB241" s="51" t="n"/>
      <c r="AC241" s="51" t="n"/>
      <c r="AD241" s="51" t="n"/>
      <c r="AE241" s="51" t="n"/>
      <c r="AF241" s="51" t="n"/>
      <c r="AG241" s="51" t="n"/>
      <c r="AH241" s="51" t="n"/>
      <c r="AI241" s="51" t="n"/>
      <c r="AJ241" s="51" t="n"/>
      <c r="AK241" s="51" t="n"/>
      <c r="AL241" s="51" t="n"/>
      <c r="AM241" s="52">
        <f>COUNT(H241:AL241)</f>
        <v/>
      </c>
      <c r="AN241" s="51" t="n"/>
      <c r="AO241" s="51" t="n"/>
      <c r="AP241" s="51" t="n"/>
      <c r="AQ241" s="51" t="n"/>
      <c r="AR241" s="51" t="n"/>
      <c r="AS241" s="51" t="n"/>
      <c r="AT241" s="52">
        <f>SUM(H241:AL241)</f>
        <v/>
      </c>
      <c r="AU241" s="51" t="n"/>
      <c r="AV241" s="52">
        <f>SUM(M241,N241,T241,U241,AA241,AB241,AJ241,AK241,AI241)</f>
        <v/>
      </c>
      <c r="AW241" s="51" t="n"/>
    </row>
    <row r="242" spans="1:49" ht="15.75" customHeight="1" s="55">
      <c r="A242" s="51" t="n">
        <v>236</v>
      </c>
      <c r="B242" s="51" t="s">
        <v>95</v>
      </c>
      <c r="C242" s="51" t="s">
        <v>74</v>
      </c>
      <c r="D242" s="51" t="s">
        <v>51</v>
      </c>
      <c r="E242" s="51" t="s">
        <v>86</v>
      </c>
      <c r="F242" s="51" t="s">
        <v>32</v>
      </c>
      <c r="G242" s="51" t="n"/>
      <c r="H242" s="51" t="n"/>
      <c r="I242" s="51" t="n"/>
      <c r="J242" s="51" t="n"/>
      <c r="K242" s="51" t="n"/>
      <c r="L242" s="51" t="n"/>
      <c r="M242" s="51" t="n"/>
      <c r="N242" s="51" t="n"/>
      <c r="O242" s="51" t="n"/>
      <c r="P242" s="51" t="n"/>
      <c r="Q242" s="51" t="n"/>
      <c r="R242" s="51" t="n"/>
      <c r="S242" s="51" t="n"/>
      <c r="T242" s="51" t="n"/>
      <c r="U242" s="51" t="n"/>
      <c r="V242" s="51" t="n"/>
      <c r="W242" s="51" t="n"/>
      <c r="X242" s="51" t="n"/>
      <c r="Y242" s="51" t="n"/>
      <c r="Z242" s="51" t="n"/>
      <c r="AA242" s="51" t="n"/>
      <c r="AB242" s="51" t="n"/>
      <c r="AC242" s="51" t="n"/>
      <c r="AD242" s="54" t="n">
        <v>0.03333</v>
      </c>
      <c r="AE242" s="51" t="n"/>
      <c r="AF242" s="51" t="n"/>
      <c r="AG242" s="51" t="n"/>
      <c r="AH242" s="51" t="n"/>
      <c r="AI242" s="51" t="n"/>
      <c r="AJ242" s="51" t="n"/>
      <c r="AK242" s="51" t="n"/>
      <c r="AL242" s="51" t="n"/>
      <c r="AM242" s="52">
        <f>COUNT(H242:AL242)</f>
        <v/>
      </c>
      <c r="AN242" s="51" t="n"/>
      <c r="AO242" s="51" t="n"/>
      <c r="AP242" s="51" t="n"/>
      <c r="AQ242" s="51" t="n"/>
      <c r="AR242" s="51" t="n"/>
      <c r="AS242" s="51" t="n"/>
      <c r="AT242" s="52">
        <f>SUM(H242:AL242)</f>
        <v/>
      </c>
      <c r="AU242" s="51" t="n"/>
      <c r="AV242" s="52">
        <f>SUM(M242,N242,T242,U242,AA242,AB242,AJ242,AK242,AI242)</f>
        <v/>
      </c>
      <c r="AW242" s="51" t="n"/>
    </row>
    <row r="243" spans="1:49">
      <c r="A243" s="51" t="n">
        <v>237</v>
      </c>
      <c r="B243" s="51" t="s">
        <v>95</v>
      </c>
      <c r="C243" s="51" t="s">
        <v>74</v>
      </c>
      <c r="D243" s="51" t="s">
        <v>51</v>
      </c>
      <c r="E243" s="51" t="s">
        <v>87</v>
      </c>
      <c r="F243" s="51" t="s">
        <v>32</v>
      </c>
      <c r="G243" s="51" t="n"/>
      <c r="H243" s="51" t="n"/>
      <c r="I243" s="51" t="n"/>
      <c r="J243" s="51" t="n"/>
      <c r="K243" s="51" t="n"/>
      <c r="L243" s="51" t="n"/>
      <c r="M243" s="51" t="n"/>
      <c r="N243" s="51" t="n"/>
      <c r="O243" s="51" t="n"/>
      <c r="P243" s="51" t="n"/>
      <c r="Q243" s="51" t="n"/>
      <c r="R243" s="51" t="n"/>
      <c r="S243" s="51" t="n"/>
      <c r="T243" s="51" t="n"/>
      <c r="U243" s="51" t="n"/>
      <c r="V243" s="51" t="n"/>
      <c r="W243" s="51" t="n"/>
      <c r="X243" s="51" t="n"/>
      <c r="Y243" s="51" t="n"/>
      <c r="Z243" s="51" t="n"/>
      <c r="AA243" s="51" t="n"/>
      <c r="AB243" s="51" t="n"/>
      <c r="AC243" s="51" t="n"/>
      <c r="AD243" s="51" t="n"/>
      <c r="AE243" s="51" t="n"/>
      <c r="AF243" s="51" t="n"/>
      <c r="AG243" s="51" t="n"/>
      <c r="AH243" s="51" t="n"/>
      <c r="AI243" s="51" t="n"/>
      <c r="AJ243" s="51" t="n"/>
      <c r="AK243" s="51" t="n"/>
      <c r="AL243" s="51" t="n"/>
      <c r="AM243" s="52">
        <f>COUNT(H243:AL243)</f>
        <v/>
      </c>
      <c r="AN243" s="51" t="n"/>
      <c r="AO243" s="51" t="n"/>
      <c r="AP243" s="51" t="n"/>
      <c r="AQ243" s="51" t="n"/>
      <c r="AR243" s="51" t="n"/>
      <c r="AS243" s="51" t="n"/>
      <c r="AT243" s="52">
        <f>SUM(H243:AL243)</f>
        <v/>
      </c>
      <c r="AU243" s="51" t="n"/>
      <c r="AV243" s="52">
        <f>SUM(M243,N243,T243,U243,AA243,AB243,AJ243,AK243,AI243)</f>
        <v/>
      </c>
      <c r="AW243" s="51" t="n"/>
    </row>
    <row r="244" spans="1:49">
      <c r="A244" s="51" t="n">
        <v>238</v>
      </c>
      <c r="B244" s="51" t="s">
        <v>95</v>
      </c>
      <c r="C244" s="51" t="s">
        <v>74</v>
      </c>
      <c r="D244" s="51" t="s">
        <v>51</v>
      </c>
      <c r="E244" s="51" t="s">
        <v>88</v>
      </c>
      <c r="F244" s="51" t="s">
        <v>32</v>
      </c>
      <c r="G244" s="51" t="n"/>
      <c r="H244" s="51" t="n"/>
      <c r="I244" s="51" t="n"/>
      <c r="J244" s="51" t="n"/>
      <c r="K244" s="51" t="n"/>
      <c r="L244" s="51" t="n"/>
      <c r="M244" s="51" t="n"/>
      <c r="N244" s="51" t="n"/>
      <c r="O244" s="51" t="n"/>
      <c r="P244" s="51" t="n"/>
      <c r="Q244" s="51" t="n"/>
      <c r="R244" s="51" t="n"/>
      <c r="S244" s="51" t="n"/>
      <c r="T244" s="51" t="n"/>
      <c r="U244" s="51" t="n"/>
      <c r="V244" s="51" t="n"/>
      <c r="W244" s="51" t="n"/>
      <c r="X244" s="51" t="n"/>
      <c r="Y244" s="51" t="n"/>
      <c r="Z244" s="51" t="n"/>
      <c r="AA244" s="51" t="n"/>
      <c r="AB244" s="51" t="n"/>
      <c r="AC244" s="51" t="n"/>
      <c r="AD244" s="51" t="n"/>
      <c r="AE244" s="51" t="n"/>
      <c r="AF244" s="51" t="n"/>
      <c r="AG244" s="51" t="n"/>
      <c r="AH244" s="51" t="n"/>
      <c r="AI244" s="51" t="n"/>
      <c r="AJ244" s="51" t="n"/>
      <c r="AK244" s="51" t="n"/>
      <c r="AL244" s="51" t="n"/>
      <c r="AM244" s="52">
        <f>COUNT(H244:AL244)</f>
        <v/>
      </c>
      <c r="AN244" s="51" t="n"/>
      <c r="AO244" s="51" t="n"/>
      <c r="AP244" s="51" t="n"/>
      <c r="AQ244" s="51" t="n"/>
      <c r="AR244" s="51" t="n"/>
      <c r="AS244" s="51" t="n"/>
      <c r="AT244" s="52">
        <f>SUM(H244:AL244)</f>
        <v/>
      </c>
      <c r="AU244" s="51" t="n"/>
      <c r="AV244" s="52">
        <f>SUM(M244,N244,T244,U244,AA244,AB244,AJ244,AK244,AI244)</f>
        <v/>
      </c>
      <c r="AW244" s="51" t="n"/>
    </row>
    <row r="245" spans="1:49" ht="15.75" customHeight="1" s="55">
      <c r="A245" s="51" t="n">
        <v>239</v>
      </c>
      <c r="B245" s="51" t="s">
        <v>95</v>
      </c>
      <c r="C245" s="51" t="s">
        <v>74</v>
      </c>
      <c r="D245" s="51" t="s">
        <v>51</v>
      </c>
      <c r="E245" s="51" t="s">
        <v>65</v>
      </c>
      <c r="F245" s="51" t="s">
        <v>32</v>
      </c>
      <c r="G245" s="51" t="n"/>
      <c r="H245" s="51" t="n"/>
      <c r="I245" s="51" t="n"/>
      <c r="J245" s="51" t="n"/>
      <c r="K245" s="51" t="n"/>
      <c r="L245" s="51" t="n"/>
      <c r="M245" s="51" t="n"/>
      <c r="N245" s="51" t="n"/>
      <c r="O245" s="51" t="n"/>
      <c r="P245" s="51" t="n"/>
      <c r="Q245" s="51" t="n"/>
      <c r="R245" s="51" t="n"/>
      <c r="S245" s="51" t="n"/>
      <c r="T245" s="51" t="n"/>
      <c r="U245" s="51" t="n"/>
      <c r="V245" s="51" t="n"/>
      <c r="W245" s="54" t="n">
        <v>0.03333</v>
      </c>
      <c r="X245" s="51" t="n"/>
      <c r="Y245" s="51" t="n"/>
      <c r="Z245" s="51" t="n"/>
      <c r="AA245" s="51" t="n"/>
      <c r="AB245" s="51" t="n"/>
      <c r="AC245" s="51" t="n"/>
      <c r="AD245" s="51" t="n"/>
      <c r="AE245" s="51" t="n"/>
      <c r="AF245" s="51" t="n"/>
      <c r="AG245" s="51" t="n"/>
      <c r="AH245" s="51" t="n"/>
      <c r="AI245" s="51" t="n"/>
      <c r="AJ245" s="51" t="n"/>
      <c r="AK245" s="51" t="n"/>
      <c r="AL245" s="51" t="n"/>
      <c r="AM245" s="52">
        <f>COUNT(H245:AL245)</f>
        <v/>
      </c>
      <c r="AN245" s="51" t="n"/>
      <c r="AO245" s="51" t="n"/>
      <c r="AP245" s="51" t="n"/>
      <c r="AQ245" s="51" t="n"/>
      <c r="AR245" s="51" t="n"/>
      <c r="AS245" s="51" t="n"/>
      <c r="AT245" s="52">
        <f>SUM(H245:AL245)</f>
        <v/>
      </c>
      <c r="AU245" s="51" t="n"/>
      <c r="AV245" s="52">
        <f>SUM(M245,N245,T245,U245,AA245,AB245,AJ245,AK245,AI245)</f>
        <v/>
      </c>
      <c r="AW245" s="51" t="n"/>
    </row>
    <row r="246" spans="1:49">
      <c r="A246" s="51" t="n">
        <v>240</v>
      </c>
      <c r="B246" s="51" t="s">
        <v>95</v>
      </c>
      <c r="C246" s="51" t="s">
        <v>74</v>
      </c>
      <c r="D246" s="51" t="s">
        <v>51</v>
      </c>
      <c r="E246" s="51" t="s">
        <v>90</v>
      </c>
      <c r="F246" s="51" t="s">
        <v>32</v>
      </c>
      <c r="G246" s="51" t="n"/>
      <c r="H246" s="51" t="n"/>
      <c r="I246" s="51" t="n"/>
      <c r="J246" s="51" t="n"/>
      <c r="K246" s="51" t="n"/>
      <c r="L246" s="51" t="n"/>
      <c r="M246" s="51" t="n"/>
      <c r="N246" s="51" t="n"/>
      <c r="O246" s="51" t="n"/>
      <c r="P246" s="51" t="n"/>
      <c r="Q246" s="51" t="n"/>
      <c r="R246" s="51" t="n"/>
      <c r="S246" s="51" t="n"/>
      <c r="T246" s="51" t="n"/>
      <c r="U246" s="51" t="n"/>
      <c r="V246" s="51" t="n"/>
      <c r="W246" s="51" t="n"/>
      <c r="X246" s="51" t="n"/>
      <c r="Y246" s="51" t="n"/>
      <c r="Z246" s="51" t="n"/>
      <c r="AA246" s="51" t="n"/>
      <c r="AB246" s="51" t="n"/>
      <c r="AC246" s="51" t="n"/>
      <c r="AD246" s="51" t="n"/>
      <c r="AE246" s="51" t="n"/>
      <c r="AF246" s="51" t="n"/>
      <c r="AG246" s="51" t="n"/>
      <c r="AH246" s="51" t="n"/>
      <c r="AI246" s="51" t="n"/>
      <c r="AJ246" s="51" t="n"/>
      <c r="AK246" s="51" t="n"/>
      <c r="AL246" s="51" t="n"/>
      <c r="AM246" s="52">
        <f>COUNT(H246:AL246)</f>
        <v/>
      </c>
      <c r="AN246" s="51" t="n"/>
      <c r="AO246" s="51" t="n"/>
      <c r="AP246" s="51" t="n"/>
      <c r="AQ246" s="51" t="n"/>
      <c r="AR246" s="51" t="n"/>
      <c r="AS246" s="51" t="n"/>
      <c r="AT246" s="52">
        <f>SUM(H246:AL246)</f>
        <v/>
      </c>
      <c r="AU246" s="51" t="n"/>
      <c r="AV246" s="52">
        <f>SUM(M246,N246,T246,U246,AA246,AB246,AJ246,AK246,AI246)</f>
        <v/>
      </c>
      <c r="AW246" s="51" t="n"/>
    </row>
    <row r="247" spans="1:49">
      <c r="A247" s="51" t="n">
        <v>241</v>
      </c>
      <c r="B247" s="51" t="s">
        <v>95</v>
      </c>
      <c r="C247" s="51" t="s">
        <v>74</v>
      </c>
      <c r="D247" s="51" t="s">
        <v>51</v>
      </c>
      <c r="E247" s="51" t="s">
        <v>279</v>
      </c>
      <c r="F247" s="51" t="s">
        <v>32</v>
      </c>
      <c r="G247" s="51" t="n"/>
      <c r="H247" s="51" t="n"/>
      <c r="I247" s="51" t="n"/>
      <c r="J247" s="51" t="n"/>
      <c r="K247" s="51" t="n"/>
      <c r="L247" s="51" t="n"/>
      <c r="M247" s="51" t="n"/>
      <c r="N247" s="51" t="n"/>
      <c r="O247" s="51" t="n"/>
      <c r="P247" s="51" t="n"/>
      <c r="Q247" s="51" t="n"/>
      <c r="R247" s="51" t="n"/>
      <c r="S247" s="51" t="n"/>
      <c r="T247" s="51" t="n"/>
      <c r="U247" s="51" t="n"/>
      <c r="V247" s="51" t="n"/>
      <c r="W247" s="51" t="n"/>
      <c r="X247" s="51" t="n"/>
      <c r="Y247" s="51" t="n"/>
      <c r="Z247" s="51" t="n"/>
      <c r="AA247" s="51" t="n"/>
      <c r="AB247" s="51" t="n"/>
      <c r="AC247" s="51" t="n"/>
      <c r="AD247" s="51" t="n"/>
      <c r="AE247" s="51" t="n"/>
      <c r="AF247" s="51" t="n"/>
      <c r="AG247" s="51" t="n"/>
      <c r="AH247" s="51" t="n"/>
      <c r="AI247" s="51" t="n"/>
      <c r="AJ247" s="51" t="n"/>
      <c r="AK247" s="51" t="n"/>
      <c r="AL247" s="51" t="n"/>
      <c r="AM247" s="52">
        <f>COUNT(H247:AL247)</f>
        <v/>
      </c>
      <c r="AN247" s="51" t="n"/>
      <c r="AO247" s="51" t="n"/>
      <c r="AP247" s="51" t="n"/>
      <c r="AQ247" s="51" t="n"/>
      <c r="AR247" s="51" t="n"/>
      <c r="AS247" s="51" t="n"/>
      <c r="AT247" s="52">
        <f>SUM(H247:AL247)</f>
        <v/>
      </c>
      <c r="AU247" s="51" t="n"/>
      <c r="AV247" s="52">
        <f>SUM(M247,N247,T247,U247,AA247,AB247,AJ247,AK247,AI247)</f>
        <v/>
      </c>
      <c r="AW247" s="51" t="n"/>
    </row>
    <row r="248" spans="1:49">
      <c r="A248" s="53" t="n">
        <v>242</v>
      </c>
      <c r="B248" s="53" t="s">
        <v>95</v>
      </c>
      <c r="C248" s="53" t="s">
        <v>74</v>
      </c>
      <c r="D248" s="53" t="s">
        <v>51</v>
      </c>
      <c r="E248" s="53" t="s">
        <v>33</v>
      </c>
      <c r="F248" s="53" t="n"/>
      <c r="G248" s="53" t="n"/>
      <c r="H248" s="53" t="n">
        <v>8</v>
      </c>
      <c r="I248" s="53" t="n">
        <v>8</v>
      </c>
      <c r="J248" s="53" t="n">
        <v>8</v>
      </c>
      <c r="K248" s="53" t="n">
        <v>8</v>
      </c>
      <c r="L248" s="53" t="n">
        <v>8</v>
      </c>
      <c r="M248" s="53" t="n">
        <v>0</v>
      </c>
      <c r="N248" s="53" t="n">
        <v>0</v>
      </c>
      <c r="O248" s="53" t="n">
        <v>8</v>
      </c>
      <c r="P248" s="53" t="n">
        <v>8</v>
      </c>
      <c r="Q248" s="53" t="n">
        <v>8</v>
      </c>
      <c r="R248" s="53" t="n">
        <v>8</v>
      </c>
      <c r="S248" s="53" t="n">
        <v>8</v>
      </c>
      <c r="T248" s="53" t="n">
        <v>0</v>
      </c>
      <c r="U248" s="53" t="n">
        <v>0</v>
      </c>
      <c r="V248" s="53" t="n">
        <v>8</v>
      </c>
      <c r="W248" s="53" t="n">
        <v>8</v>
      </c>
      <c r="X248" s="53" t="n">
        <v>8</v>
      </c>
      <c r="Y248" s="53" t="n">
        <v>8</v>
      </c>
      <c r="Z248" s="53" t="n">
        <v>8</v>
      </c>
      <c r="AA248" s="53" t="n">
        <v>0</v>
      </c>
      <c r="AB248" s="53" t="n">
        <v>0</v>
      </c>
      <c r="AC248" s="53" t="n">
        <v>8</v>
      </c>
      <c r="AD248" s="53" t="n">
        <v>8</v>
      </c>
      <c r="AE248" s="53" t="n">
        <v>8</v>
      </c>
      <c r="AF248" s="53" t="n">
        <v>8</v>
      </c>
      <c r="AG248" s="53" t="n">
        <v>8</v>
      </c>
      <c r="AH248" s="53" t="n">
        <v>8</v>
      </c>
      <c r="AI248" s="53" t="n">
        <v>0</v>
      </c>
      <c r="AJ248" s="53" t="n">
        <v>0</v>
      </c>
      <c r="AK248" s="53" t="n">
        <v>0</v>
      </c>
      <c r="AL248" s="53" t="n"/>
      <c r="AM248" s="53">
        <f>COUNT(IF(SUM(H242,H237,H245,H236,H243,H240,H233,H235,H241,H234,H244,H239,H246,H247,H238)&gt;0,1,"FALSE"),IF(SUM(I241,I246,I244,I236,I237,I239,I243,I247,I233,I234,I238,I240,I235,I242,I245)&gt;0,1,"FALSE"),IF(SUM(J247,J246,J243,J234,J244,J235,J241,J245,J236,J238,J242,J233,J239,J237,J240)&gt;0,1,"FALSE"),IF(SUM(K246,K233,K235,K238,K239,K240,K234,K244,K243,K247,K245,K242,K237,K241,K236)&gt;0,1,"FALSE"),IF(SUM(L244,L247,L237,L245,L243,L235,L233,L234,L240,L236,L241,L246,L242,L239,L238)&gt;0,1,"FALSE"),IF(SUM(M247,M237,M246,M233,M243,M239,M236,M241,M240,M245,M234,M244,M242,M238,M235)&gt;0,1,"FALSE"),IF(SUM(N242,N234,N239,N233,N244,N246,N238,N243,N237,N240,N245,N241,N247,N235,N236)&gt;0,1,"FALSE"),IF(SUM(O243,O242,O245,O237,O247,O241,O238,O240,O233,O244,O234,O235,O246,O236,O239)&gt;0,1,"FALSE"),IF(SUM(P234,P235,P242,P245,P247,P240,P236,P238,P246,P243,P233,P241,P237,P239,P244)&gt;0,1,"FALSE"),IF(SUM(Q245,Q239,Q233,Q246,Q236,Q242,Q243,Q235,Q240,Q244,Q241,Q247,Q234,Q237,Q238)&gt;0,1,"FALSE"),IF(SUM(R241,R247,R245,R244,R236,R233,R238,R234,R239,R240,R242,R246,R235,R237,R243)&gt;0,1,"FALSE"),IF(SUM(S233,S234,S246,S243,S238,S247,S239,S240,S237,S235,S241,S244,S236,S245,S242)&gt;0,1,"FALSE"),IF(SUM(T233,T244,T234,T242,T238,T243,T236,T237,T240,T239,T245,T246,T241,T247,T235)&gt;0,1,"FALSE"),IF(SUM(U243,U242,U241,U247,U246,U245,U237,U234,U244,U239,U238,U236,U235,U233,U240)&gt;0,1,"FALSE"),IF(SUM(V237,V241,V243,V244,V245,V236,V235,V234,V247,V239,V238,V246,V242,V240,V233)&gt;0,1,"FALSE"),IF(SUM(W235,W246,W239,W233,W240,W243,W244,W245,W236,W238,W247,W242,W241,W237,W234)&gt;0,1,"FALSE"),IF(SUM(X245,X240,X244,X233,X234,X239,X235,X246,X247,X243,X238,X237,X241,X236,X242)&gt;0,1,"FALSE"),IF(SUM(Y240,Y239,Y235,Y247,Y243,Y241,Y233,Y237,Y236,Y245,Y234,Y242,Y238,Y244,Y246)&gt;0,1,"FALSE"),IF(SUM(Z235,Z246,Z238,Z237,Z234,Z244,Z245,Z239,Z240,Z233,Z247,Z243,Z236,Z242,Z241)&gt;0,1,"FALSE"),IF(SUM(AA236,AA247,AA238,AA239,AA237,AA235,AA243,AA246,AA245,AA244,AA242,AA234,AA233,AA241,AA240)&gt;0,1,"FALSE"),IF(SUM(AB233,AB246,AB247,AB240,AB238,AB242,AB234,AB241,AB237,AB235,AB244,AB239,AB245,AB236,AB243)&gt;0,1,"FALSE"),IF(SUM(AC238,AC243,AC239,AC246,AC244,AC245,AC236,AC241,AC242,AC240,AC237,AC233,AC234,AC247,AC235)&gt;0,1,"FALSE"),IF(SUM(AD238,AD233,AD246,AD237,AD236,AD240,AD241,AD243,AD247,AD235,AD234,AD242,AD245,AD239,AD244)&gt;0,1,"FALSE"),IF(SUM(AE243,AE233,AE242,AE246,AE239,AE235,AE238,AE244,AE247,AE234,AE237,AE240,AE245,AE241,AE236)&gt;0,1,"FALSE"),IF(SUM(AF244,AF233,AF234,AF247,AF243,AF245,AF236,AF235,AF239,AF242,AF240,AF237,AF246,AF238,AF241)&gt;0,1,"FALSE"),IF(SUM(AG238,AG243,AG236,AG235,AG246,AG233,AG240,AG245,AG242,AG241,AG239,AG234,AG244,AG237,AG247)&gt;0,1,"FALSE"),IF(SUM(AJ245,AJ240,AJ233,AJ246,AJ238,AJ241,AJ242,AJ237,AJ239,AJ243,AJ234,AJ247,AJ244,AJ235,AJ236)&gt;0,1,"FALSE"),IF(SUM(AK245,AK240,AK238,AK246,AK243,AK244,AK234,AK247,AK239,AK241,AK236,AK233,AK237,AK235,AK242)&gt;0,1,"FALSE"),IF(SUM(AI242,AI247,AI246,AI233,AI238,AI241,AI234,AI237,AI239,AI243,AI244,AI235,AI236,AI240,AI245)&gt;0,1,"FALSE"),IF(SUM(AH244,AH247,AH237,AH238,AH245,AH236,AH234,AH241,AH233,AH239,AH246,AH240,AH242,AH243,AH235)&gt;0,1,"FALSE"))</f>
        <v/>
      </c>
      <c r="AN248" s="53" t="n"/>
      <c r="AO248" s="53">
        <f>MAX(AO233:AO247)</f>
        <v/>
      </c>
      <c r="AP248" s="53">
        <f>MAX(AP233:AP247)</f>
        <v/>
      </c>
      <c r="AQ248" s="53">
        <f>MAX(AQ233:AQ247)</f>
        <v/>
      </c>
      <c r="AR248" s="53">
        <f>MAX(AR233:AR247)</f>
        <v/>
      </c>
      <c r="AS248" s="53">
        <f>SUM(AS233:AS247)</f>
        <v/>
      </c>
      <c r="AT248" s="53">
        <f>SUM(AT233:AT247)</f>
        <v/>
      </c>
      <c r="AU248" s="53">
        <f>SUM(AU233:AU247)</f>
        <v/>
      </c>
      <c r="AV248" s="53">
        <f>SUM(AV233:AV247)</f>
        <v/>
      </c>
      <c r="AW248" s="53">
        <f>SUM(AW233:AW247)</f>
        <v/>
      </c>
    </row>
    <row r="249" spans="1:49">
      <c r="A249" s="51" t="n">
        <v>243</v>
      </c>
      <c r="B249" s="51" t="s">
        <v>96</v>
      </c>
      <c r="C249" s="51" t="s">
        <v>74</v>
      </c>
      <c r="D249" s="51" t="s">
        <v>97</v>
      </c>
      <c r="E249" s="51" t="s">
        <v>43</v>
      </c>
      <c r="F249" s="51" t="s">
        <v>32</v>
      </c>
      <c r="G249" s="51" t="n"/>
      <c r="H249" s="51" t="n">
        <v>0.25</v>
      </c>
      <c r="I249" s="51" t="n">
        <v>7.5</v>
      </c>
      <c r="J249" s="51" t="n">
        <v>0.35</v>
      </c>
      <c r="K249" s="51" t="n"/>
      <c r="L249" s="51" t="n"/>
      <c r="M249" s="51" t="s">
        <v>7</v>
      </c>
      <c r="N249" s="51" t="s">
        <v>7</v>
      </c>
      <c r="O249" s="51" t="n"/>
      <c r="P249" s="51" t="n"/>
      <c r="Q249" s="51" t="n"/>
      <c r="R249" s="51" t="n"/>
      <c r="S249" s="51" t="n"/>
      <c r="T249" s="51" t="s">
        <v>7</v>
      </c>
      <c r="U249" s="51" t="s">
        <v>7</v>
      </c>
      <c r="V249" s="51" t="n">
        <v>8</v>
      </c>
      <c r="W249" s="51" t="n"/>
      <c r="X249" s="51" t="n">
        <v>8</v>
      </c>
      <c r="Y249" s="51" t="n"/>
      <c r="Z249" s="51" t="n"/>
      <c r="AA249" s="51" t="s">
        <v>7</v>
      </c>
      <c r="AB249" s="51" t="s">
        <v>7</v>
      </c>
      <c r="AC249" s="51" t="n">
        <v>8</v>
      </c>
      <c r="AD249" s="51" t="n">
        <v>8</v>
      </c>
      <c r="AE249" s="51" t="n">
        <v>8</v>
      </c>
      <c r="AF249" s="51" t="n"/>
      <c r="AG249" s="51" t="n">
        <v>8</v>
      </c>
      <c r="AH249" s="51" t="n">
        <v>6.86667</v>
      </c>
      <c r="AI249" s="51" t="s">
        <v>7</v>
      </c>
      <c r="AJ249" s="51" t="s">
        <v>7</v>
      </c>
      <c r="AK249" s="51" t="s">
        <v>7</v>
      </c>
      <c r="AL249" s="51" t="n"/>
      <c r="AM249" s="52">
        <f>COUNT(H249:AL249)</f>
        <v/>
      </c>
      <c r="AN249" s="51" t="n"/>
      <c r="AO249" s="52">
        <f>COUNTIF(H249:AL249,"О")</f>
        <v/>
      </c>
      <c r="AP249" s="52">
        <f>COUNTIF(H249:AL249,"От")</f>
        <v/>
      </c>
      <c r="AQ249" s="52">
        <f>COUNTIF(H249:AL249,"Б")</f>
        <v/>
      </c>
      <c r="AR249" s="52">
        <f>COUNTIF(H249:AL249,"Н")</f>
        <v/>
      </c>
      <c r="AS249" s="51" t="n"/>
      <c r="AT249" s="52">
        <f>SUM(H249:AL249)</f>
        <v/>
      </c>
      <c r="AU249" s="51" t="n"/>
      <c r="AV249" s="52">
        <f>SUM(M249,N249,T249,U249,AA249,AB249,AJ249,AK249,AI249)</f>
        <v/>
      </c>
      <c r="AW249" s="51" t="n"/>
    </row>
    <row r="250" spans="1:49">
      <c r="A250" s="51" t="n">
        <v>244</v>
      </c>
      <c r="B250" s="51" t="s">
        <v>96</v>
      </c>
      <c r="C250" s="51" t="s">
        <v>74</v>
      </c>
      <c r="D250" s="51" t="s">
        <v>97</v>
      </c>
      <c r="E250" s="51" t="s">
        <v>56</v>
      </c>
      <c r="F250" s="51" t="s">
        <v>32</v>
      </c>
      <c r="G250" s="51" t="n"/>
      <c r="H250" s="51" t="n"/>
      <c r="I250" s="51" t="n"/>
      <c r="J250" s="51" t="n"/>
      <c r="K250" s="51" t="n"/>
      <c r="L250" s="51" t="n"/>
      <c r="M250" s="51" t="n"/>
      <c r="N250" s="51" t="n"/>
      <c r="O250" s="51" t="n"/>
      <c r="P250" s="51" t="n"/>
      <c r="Q250" s="51" t="n"/>
      <c r="R250" s="51" t="n"/>
      <c r="S250" s="51" t="n"/>
      <c r="T250" s="51" t="n"/>
      <c r="U250" s="51" t="n"/>
      <c r="V250" s="51" t="n"/>
      <c r="W250" s="51" t="n"/>
      <c r="X250" s="51" t="n"/>
      <c r="Y250" s="51" t="n"/>
      <c r="Z250" s="51" t="n"/>
      <c r="AA250" s="51" t="n"/>
      <c r="AB250" s="51" t="n"/>
      <c r="AC250" s="51" t="n"/>
      <c r="AD250" s="51" t="n"/>
      <c r="AE250" s="51" t="n"/>
      <c r="AF250" s="51" t="n"/>
      <c r="AG250" s="51" t="n"/>
      <c r="AH250" s="51" t="n"/>
      <c r="AI250" s="51" t="n"/>
      <c r="AJ250" s="51" t="n"/>
      <c r="AK250" s="51" t="n"/>
      <c r="AL250" s="51" t="n"/>
      <c r="AM250" s="52">
        <f>COUNT(H250:AL250)</f>
        <v/>
      </c>
      <c r="AN250" s="51" t="n"/>
      <c r="AO250" s="51" t="n"/>
      <c r="AP250" s="51" t="n"/>
      <c r="AQ250" s="51" t="n"/>
      <c r="AR250" s="51" t="n"/>
      <c r="AS250" s="51" t="n"/>
      <c r="AT250" s="52">
        <f>SUM(H250:AL250)</f>
        <v/>
      </c>
      <c r="AU250" s="51" t="n"/>
      <c r="AV250" s="52">
        <f>SUM(M250,N250,T250,U250,AA250,AB250,AJ250,AK250,AI250)</f>
        <v/>
      </c>
      <c r="AW250" s="51" t="n"/>
    </row>
    <row r="251" spans="1:49">
      <c r="A251" s="51" t="n">
        <v>245</v>
      </c>
      <c r="B251" s="51" t="s">
        <v>96</v>
      </c>
      <c r="C251" s="51" t="s">
        <v>74</v>
      </c>
      <c r="D251" s="51" t="s">
        <v>97</v>
      </c>
      <c r="E251" s="51" t="s">
        <v>61</v>
      </c>
      <c r="F251" s="51" t="s">
        <v>32</v>
      </c>
      <c r="G251" s="51" t="n"/>
      <c r="H251" s="51" t="n"/>
      <c r="I251" s="51" t="n"/>
      <c r="J251" s="51" t="n"/>
      <c r="K251" s="51" t="n"/>
      <c r="L251" s="51" t="n"/>
      <c r="M251" s="51" t="n"/>
      <c r="N251" s="51" t="n"/>
      <c r="O251" s="51" t="n"/>
      <c r="P251" s="51" t="n"/>
      <c r="Q251" s="51" t="n"/>
      <c r="R251" s="51" t="n"/>
      <c r="S251" s="51" t="n"/>
      <c r="T251" s="51" t="n"/>
      <c r="U251" s="51" t="n"/>
      <c r="V251" s="51" t="n"/>
      <c r="W251" s="51" t="n"/>
      <c r="X251" s="51" t="n"/>
      <c r="Y251" s="51" t="n"/>
      <c r="Z251" s="51" t="n"/>
      <c r="AA251" s="51" t="n"/>
      <c r="AB251" s="51" t="n"/>
      <c r="AC251" s="51" t="n"/>
      <c r="AD251" s="51" t="n"/>
      <c r="AE251" s="51" t="n"/>
      <c r="AF251" s="51" t="n"/>
      <c r="AG251" s="51" t="n"/>
      <c r="AH251" s="51" t="n"/>
      <c r="AI251" s="51" t="n"/>
      <c r="AJ251" s="51" t="n"/>
      <c r="AK251" s="51" t="n"/>
      <c r="AL251" s="51" t="n"/>
      <c r="AM251" s="52">
        <f>COUNT(H251:AL251)</f>
        <v/>
      </c>
      <c r="AN251" s="51" t="n"/>
      <c r="AO251" s="51" t="n"/>
      <c r="AP251" s="51" t="n"/>
      <c r="AQ251" s="51" t="n"/>
      <c r="AR251" s="51" t="n"/>
      <c r="AS251" s="51" t="n"/>
      <c r="AT251" s="52">
        <f>SUM(H251:AL251)</f>
        <v/>
      </c>
      <c r="AU251" s="51" t="n"/>
      <c r="AV251" s="52">
        <f>SUM(M251,N251,T251,U251,AA251,AB251,AJ251,AK251,AI251)</f>
        <v/>
      </c>
      <c r="AW251" s="51" t="n"/>
    </row>
    <row r="252" spans="1:49" ht="15.75" customHeight="1" s="55">
      <c r="A252" s="51" t="n">
        <v>246</v>
      </c>
      <c r="B252" s="51" t="s">
        <v>96</v>
      </c>
      <c r="C252" s="51" t="s">
        <v>74</v>
      </c>
      <c r="D252" s="51" t="s">
        <v>97</v>
      </c>
      <c r="E252" s="51" t="s">
        <v>76</v>
      </c>
      <c r="F252" s="51" t="s">
        <v>32</v>
      </c>
      <c r="G252" s="51" t="n"/>
      <c r="H252" s="51" t="n"/>
      <c r="I252" s="51" t="n"/>
      <c r="J252" s="51" t="n"/>
      <c r="K252" s="54" t="n">
        <v>8</v>
      </c>
      <c r="L252" s="54" t="n">
        <v>0.17121</v>
      </c>
      <c r="M252" s="51" t="n"/>
      <c r="N252" s="51" t="n"/>
      <c r="O252" s="51" t="n"/>
      <c r="P252" s="51" t="n"/>
      <c r="Q252" s="51" t="n"/>
      <c r="R252" s="51" t="n"/>
      <c r="S252" s="51" t="n"/>
      <c r="T252" s="51" t="n"/>
      <c r="U252" s="51" t="n"/>
      <c r="V252" s="51" t="n"/>
      <c r="W252" s="51" t="n"/>
      <c r="X252" s="51" t="n"/>
      <c r="Y252" s="51" t="n"/>
      <c r="Z252" s="51" t="n"/>
      <c r="AA252" s="51" t="n"/>
      <c r="AB252" s="51" t="n"/>
      <c r="AC252" s="51" t="n"/>
      <c r="AD252" s="51" t="n"/>
      <c r="AE252" s="51" t="n"/>
      <c r="AF252" s="51" t="n"/>
      <c r="AG252" s="51" t="n"/>
      <c r="AH252" s="51" t="n"/>
      <c r="AI252" s="51" t="n"/>
      <c r="AJ252" s="51" t="n"/>
      <c r="AK252" s="51" t="n"/>
      <c r="AL252" s="51" t="n"/>
      <c r="AM252" s="52">
        <f>COUNT(H252:AL252)</f>
        <v/>
      </c>
      <c r="AN252" s="51" t="n"/>
      <c r="AO252" s="51" t="n"/>
      <c r="AP252" s="51" t="n"/>
      <c r="AQ252" s="51" t="n"/>
      <c r="AR252" s="51" t="n"/>
      <c r="AS252" s="51" t="n"/>
      <c r="AT252" s="52">
        <f>SUM(H252:AL252)</f>
        <v/>
      </c>
      <c r="AU252" s="51" t="n"/>
      <c r="AV252" s="52">
        <f>SUM(M252,N252,T252,U252,AA252,AB252,AJ252,AK252,AI252)</f>
        <v/>
      </c>
      <c r="AW252" s="51" t="n"/>
    </row>
    <row r="253" spans="1:49">
      <c r="A253" s="51" t="n">
        <v>247</v>
      </c>
      <c r="B253" s="51" t="s">
        <v>96</v>
      </c>
      <c r="C253" s="51" t="s">
        <v>74</v>
      </c>
      <c r="D253" s="51" t="s">
        <v>97</v>
      </c>
      <c r="E253" s="51" t="s">
        <v>77</v>
      </c>
      <c r="F253" s="51" t="s">
        <v>32</v>
      </c>
      <c r="G253" s="51" t="n"/>
      <c r="H253" s="51" t="n"/>
      <c r="I253" s="51" t="n"/>
      <c r="J253" s="51" t="n"/>
      <c r="K253" s="51" t="n"/>
      <c r="L253" s="51" t="n"/>
      <c r="M253" s="51" t="n"/>
      <c r="N253" s="51" t="n"/>
      <c r="O253" s="51" t="n"/>
      <c r="P253" s="51" t="n"/>
      <c r="Q253" s="51" t="n"/>
      <c r="R253" s="51" t="n"/>
      <c r="S253" s="51" t="n"/>
      <c r="T253" s="51" t="n"/>
      <c r="U253" s="51" t="n"/>
      <c r="V253" s="51" t="n"/>
      <c r="W253" s="51" t="n"/>
      <c r="X253" s="51" t="n"/>
      <c r="Y253" s="51" t="n"/>
      <c r="Z253" s="51" t="n"/>
      <c r="AA253" s="51" t="n"/>
      <c r="AB253" s="51" t="n"/>
      <c r="AC253" s="51" t="n"/>
      <c r="AD253" s="51" t="n"/>
      <c r="AE253" s="51" t="n"/>
      <c r="AF253" s="51" t="n"/>
      <c r="AG253" s="51" t="n"/>
      <c r="AH253" s="51" t="n"/>
      <c r="AI253" s="51" t="n"/>
      <c r="AJ253" s="51" t="n"/>
      <c r="AK253" s="51" t="n"/>
      <c r="AL253" s="51" t="n"/>
      <c r="AM253" s="52">
        <f>COUNT(H253:AL253)</f>
        <v/>
      </c>
      <c r="AN253" s="51" t="n"/>
      <c r="AO253" s="51" t="n"/>
      <c r="AP253" s="51" t="n"/>
      <c r="AQ253" s="51" t="n"/>
      <c r="AR253" s="51" t="n"/>
      <c r="AS253" s="51" t="n"/>
      <c r="AT253" s="52">
        <f>SUM(H253:AL253)</f>
        <v/>
      </c>
      <c r="AU253" s="51" t="n"/>
      <c r="AV253" s="52">
        <f>SUM(M253,N253,T253,U253,AA253,AB253,AJ253,AK253,AI253)</f>
        <v/>
      </c>
      <c r="AW253" s="51" t="n"/>
    </row>
    <row r="254" spans="1:49">
      <c r="A254" s="51" t="n">
        <v>248</v>
      </c>
      <c r="B254" s="51" t="s">
        <v>96</v>
      </c>
      <c r="C254" s="51" t="s">
        <v>74</v>
      </c>
      <c r="D254" s="51" t="s">
        <v>97</v>
      </c>
      <c r="E254" s="51" t="s">
        <v>79</v>
      </c>
      <c r="F254" s="51" t="s">
        <v>32</v>
      </c>
      <c r="G254" s="51" t="n"/>
      <c r="H254" s="51" t="n"/>
      <c r="I254" s="51" t="n"/>
      <c r="J254" s="51" t="n"/>
      <c r="K254" s="51" t="n"/>
      <c r="L254" s="51" t="n"/>
      <c r="M254" s="51" t="n"/>
      <c r="N254" s="51" t="n"/>
      <c r="O254" s="51" t="n"/>
      <c r="P254" s="51" t="n"/>
      <c r="Q254" s="51" t="n"/>
      <c r="R254" s="51" t="n"/>
      <c r="S254" s="51" t="n"/>
      <c r="T254" s="51" t="n"/>
      <c r="U254" s="51" t="n"/>
      <c r="V254" s="51" t="n"/>
      <c r="W254" s="51" t="n"/>
      <c r="X254" s="51" t="n"/>
      <c r="Y254" s="51" t="n"/>
      <c r="Z254" s="51" t="n"/>
      <c r="AA254" s="51" t="n"/>
      <c r="AB254" s="51" t="n"/>
      <c r="AC254" s="51" t="n"/>
      <c r="AD254" s="51" t="n"/>
      <c r="AE254" s="51" t="n"/>
      <c r="AF254" s="51" t="n"/>
      <c r="AG254" s="51" t="n"/>
      <c r="AH254" s="51" t="n"/>
      <c r="AI254" s="51" t="n"/>
      <c r="AJ254" s="51" t="n"/>
      <c r="AK254" s="51" t="n"/>
      <c r="AL254" s="51" t="n"/>
      <c r="AM254" s="52">
        <f>COUNT(H254:AL254)</f>
        <v/>
      </c>
      <c r="AN254" s="51" t="n"/>
      <c r="AO254" s="51" t="n"/>
      <c r="AP254" s="51" t="n"/>
      <c r="AQ254" s="51" t="n"/>
      <c r="AR254" s="51" t="n"/>
      <c r="AS254" s="51" t="n"/>
      <c r="AT254" s="52">
        <f>SUM(H254:AL254)</f>
        <v/>
      </c>
      <c r="AU254" s="51" t="n"/>
      <c r="AV254" s="52">
        <f>SUM(M254,N254,T254,U254,AA254,AB254,AJ254,AK254,AI254)</f>
        <v/>
      </c>
      <c r="AW254" s="51" t="n"/>
    </row>
    <row r="255" spans="1:49" ht="15.75" customHeight="1" s="55">
      <c r="A255" s="51" t="n">
        <v>249</v>
      </c>
      <c r="B255" s="51" t="s">
        <v>96</v>
      </c>
      <c r="C255" s="51" t="s">
        <v>74</v>
      </c>
      <c r="D255" s="51" t="s">
        <v>97</v>
      </c>
      <c r="E255" s="51" t="s">
        <v>80</v>
      </c>
      <c r="F255" s="51" t="s">
        <v>32</v>
      </c>
      <c r="G255" s="51" t="n"/>
      <c r="H255" s="54" t="n">
        <v>1.28333</v>
      </c>
      <c r="I255" s="54" t="n">
        <v>0.06666999999999999</v>
      </c>
      <c r="J255" s="54" t="n">
        <v>7.65</v>
      </c>
      <c r="K255" s="51" t="n"/>
      <c r="L255" s="51" t="n"/>
      <c r="M255" s="51" t="n"/>
      <c r="N255" s="51" t="n"/>
      <c r="O255" s="51" t="n"/>
      <c r="P255" s="51" t="n"/>
      <c r="Q255" s="51" t="n"/>
      <c r="R255" s="51" t="n"/>
      <c r="S255" s="51" t="n"/>
      <c r="T255" s="51" t="n"/>
      <c r="U255" s="51" t="n"/>
      <c r="V255" s="51" t="n"/>
      <c r="W255" s="51" t="n"/>
      <c r="X255" s="51" t="n"/>
      <c r="Y255" s="51" t="n"/>
      <c r="Z255" s="51" t="n"/>
      <c r="AA255" s="51" t="n"/>
      <c r="AB255" s="51" t="n"/>
      <c r="AC255" s="51" t="n"/>
      <c r="AD255" s="51" t="n"/>
      <c r="AE255" s="51" t="n"/>
      <c r="AF255" s="51" t="n"/>
      <c r="AG255" s="51" t="n"/>
      <c r="AH255" s="51" t="n"/>
      <c r="AI255" s="51" t="n"/>
      <c r="AJ255" s="51" t="n"/>
      <c r="AK255" s="51" t="n"/>
      <c r="AL255" s="51" t="n"/>
      <c r="AM255" s="52">
        <f>COUNT(H255:AL255)</f>
        <v/>
      </c>
      <c r="AN255" s="51" t="n"/>
      <c r="AO255" s="51" t="n"/>
      <c r="AP255" s="51" t="n"/>
      <c r="AQ255" s="51" t="n"/>
      <c r="AR255" s="51" t="n"/>
      <c r="AS255" s="51" t="n"/>
      <c r="AT255" s="52">
        <f>SUM(H255:AL255)</f>
        <v/>
      </c>
      <c r="AU255" s="51" t="n"/>
      <c r="AV255" s="52">
        <f>SUM(M255,N255,T255,U255,AA255,AB255,AJ255,AK255,AI255)</f>
        <v/>
      </c>
      <c r="AW255" s="51" t="n"/>
    </row>
    <row r="256" spans="1:49" ht="15.75" customHeight="1" s="55">
      <c r="A256" s="51" t="n">
        <v>250</v>
      </c>
      <c r="B256" s="51" t="s">
        <v>96</v>
      </c>
      <c r="C256" s="51" t="s">
        <v>74</v>
      </c>
      <c r="D256" s="51" t="s">
        <v>97</v>
      </c>
      <c r="E256" s="51" t="s">
        <v>81</v>
      </c>
      <c r="F256" s="51" t="s">
        <v>32</v>
      </c>
      <c r="G256" s="51" t="n"/>
      <c r="H256" s="54" t="n">
        <v>1.28333</v>
      </c>
      <c r="I256" s="54" t="n">
        <v>0.08333</v>
      </c>
      <c r="J256" s="51" t="n"/>
      <c r="K256" s="51" t="n"/>
      <c r="L256" s="51" t="n"/>
      <c r="M256" s="51" t="n"/>
      <c r="N256" s="51" t="n"/>
      <c r="O256" s="54" t="n">
        <v>4.00684</v>
      </c>
      <c r="P256" s="51" t="n"/>
      <c r="Q256" s="51" t="n"/>
      <c r="R256" s="51" t="n"/>
      <c r="S256" s="51" t="n"/>
      <c r="T256" s="51" t="n"/>
      <c r="U256" s="51" t="n"/>
      <c r="V256" s="51" t="n"/>
      <c r="W256" s="51" t="n"/>
      <c r="X256" s="51" t="n"/>
      <c r="Y256" s="51" t="n"/>
      <c r="Z256" s="51" t="n"/>
      <c r="AA256" s="51" t="n"/>
      <c r="AB256" s="51" t="n"/>
      <c r="AC256" s="51" t="n"/>
      <c r="AD256" s="51" t="n"/>
      <c r="AE256" s="51" t="n"/>
      <c r="AF256" s="51" t="n"/>
      <c r="AG256" s="51" t="n"/>
      <c r="AH256" s="51" t="n"/>
      <c r="AI256" s="51" t="n"/>
      <c r="AJ256" s="51" t="n"/>
      <c r="AK256" s="51" t="n"/>
      <c r="AL256" s="51" t="n"/>
      <c r="AM256" s="52">
        <f>COUNT(H256:AL256)</f>
        <v/>
      </c>
      <c r="AN256" s="51" t="n"/>
      <c r="AO256" s="51" t="n"/>
      <c r="AP256" s="51" t="n"/>
      <c r="AQ256" s="51" t="n"/>
      <c r="AR256" s="51" t="n"/>
      <c r="AS256" s="51" t="n"/>
      <c r="AT256" s="52">
        <f>SUM(H256:AL256)</f>
        <v/>
      </c>
      <c r="AU256" s="51" t="n"/>
      <c r="AV256" s="52">
        <f>SUM(M256,N256,T256,U256,AA256,AB256,AJ256,AK256,AI256)</f>
        <v/>
      </c>
      <c r="AW256" s="51" t="n"/>
    </row>
    <row r="257" spans="1:49">
      <c r="A257" s="51" t="n">
        <v>251</v>
      </c>
      <c r="B257" s="51" t="s">
        <v>96</v>
      </c>
      <c r="C257" s="51" t="s">
        <v>74</v>
      </c>
      <c r="D257" s="51" t="s">
        <v>97</v>
      </c>
      <c r="E257" s="51" t="s">
        <v>83</v>
      </c>
      <c r="F257" s="51" t="s">
        <v>32</v>
      </c>
      <c r="G257" s="51" t="n"/>
      <c r="H257" s="51" t="n"/>
      <c r="I257" s="51" t="n"/>
      <c r="J257" s="51" t="n"/>
      <c r="K257" s="51" t="n"/>
      <c r="L257" s="51" t="n"/>
      <c r="M257" s="51" t="n"/>
      <c r="N257" s="51" t="n"/>
      <c r="O257" s="51" t="n"/>
      <c r="P257" s="51" t="n"/>
      <c r="Q257" s="51" t="n"/>
      <c r="R257" s="51" t="n"/>
      <c r="S257" s="51" t="n"/>
      <c r="T257" s="51" t="n"/>
      <c r="U257" s="51" t="n"/>
      <c r="V257" s="51" t="n"/>
      <c r="W257" s="51" t="n"/>
      <c r="X257" s="51" t="n"/>
      <c r="Y257" s="51" t="n"/>
      <c r="Z257" s="51" t="n"/>
      <c r="AA257" s="51" t="n"/>
      <c r="AB257" s="51" t="n"/>
      <c r="AC257" s="51" t="n"/>
      <c r="AD257" s="51" t="n"/>
      <c r="AE257" s="51" t="n"/>
      <c r="AF257" s="51" t="n"/>
      <c r="AG257" s="51" t="n"/>
      <c r="AH257" s="51" t="n"/>
      <c r="AI257" s="51" t="n"/>
      <c r="AJ257" s="51" t="n"/>
      <c r="AK257" s="51" t="n"/>
      <c r="AL257" s="51" t="n"/>
      <c r="AM257" s="52">
        <f>COUNT(H257:AL257)</f>
        <v/>
      </c>
      <c r="AN257" s="51" t="n"/>
      <c r="AO257" s="51" t="n"/>
      <c r="AP257" s="51" t="n"/>
      <c r="AQ257" s="51" t="n"/>
      <c r="AR257" s="51" t="n"/>
      <c r="AS257" s="51" t="n"/>
      <c r="AT257" s="52">
        <f>SUM(H257:AL257)</f>
        <v/>
      </c>
      <c r="AU257" s="51" t="n"/>
      <c r="AV257" s="52">
        <f>SUM(M257,N257,T257,U257,AA257,AB257,AJ257,AK257,AI257)</f>
        <v/>
      </c>
      <c r="AW257" s="51" t="n"/>
    </row>
    <row r="258" spans="1:49" ht="15.75" customHeight="1" s="55">
      <c r="A258" s="51" t="n">
        <v>252</v>
      </c>
      <c r="B258" s="51" t="s">
        <v>96</v>
      </c>
      <c r="C258" s="51" t="s">
        <v>74</v>
      </c>
      <c r="D258" s="51" t="s">
        <v>97</v>
      </c>
      <c r="E258" s="51" t="s">
        <v>86</v>
      </c>
      <c r="F258" s="51" t="s">
        <v>32</v>
      </c>
      <c r="G258" s="51" t="n"/>
      <c r="H258" s="54" t="n">
        <v>1.28333</v>
      </c>
      <c r="I258" s="54" t="n">
        <v>0.08333</v>
      </c>
      <c r="J258" s="51" t="n"/>
      <c r="K258" s="51" t="n"/>
      <c r="L258" s="51" t="n"/>
      <c r="M258" s="51" t="n"/>
      <c r="N258" s="51" t="n"/>
      <c r="O258" s="54" t="n">
        <v>0.30085</v>
      </c>
      <c r="P258" s="51" t="n"/>
      <c r="Q258" s="51" t="n"/>
      <c r="R258" s="51" t="n"/>
      <c r="S258" s="51" t="n"/>
      <c r="T258" s="51" t="n"/>
      <c r="U258" s="51" t="n"/>
      <c r="V258" s="51" t="n"/>
      <c r="W258" s="51" t="n"/>
      <c r="X258" s="51" t="n"/>
      <c r="Y258" s="51" t="n"/>
      <c r="Z258" s="51" t="n"/>
      <c r="AA258" s="51" t="n"/>
      <c r="AB258" s="51" t="n"/>
      <c r="AC258" s="51" t="n"/>
      <c r="AD258" s="51" t="n"/>
      <c r="AE258" s="51" t="n"/>
      <c r="AF258" s="51" t="n"/>
      <c r="AG258" s="51" t="n"/>
      <c r="AH258" s="51" t="n"/>
      <c r="AI258" s="51" t="n"/>
      <c r="AJ258" s="51" t="n"/>
      <c r="AK258" s="51" t="n"/>
      <c r="AL258" s="51" t="n"/>
      <c r="AM258" s="52">
        <f>COUNT(H258:AL258)</f>
        <v/>
      </c>
      <c r="AN258" s="51" t="n"/>
      <c r="AO258" s="51" t="n"/>
      <c r="AP258" s="51" t="n"/>
      <c r="AQ258" s="51" t="n"/>
      <c r="AR258" s="51" t="n"/>
      <c r="AS258" s="51" t="n"/>
      <c r="AT258" s="52">
        <f>SUM(H258:AL258)</f>
        <v/>
      </c>
      <c r="AU258" s="51" t="n"/>
      <c r="AV258" s="52">
        <f>SUM(M258,N258,T258,U258,AA258,AB258,AJ258,AK258,AI258)</f>
        <v/>
      </c>
      <c r="AW258" s="51" t="n"/>
    </row>
    <row r="259" spans="1:49" ht="15.75" customHeight="1" s="55">
      <c r="A259" s="51" t="n">
        <v>253</v>
      </c>
      <c r="B259" s="51" t="s">
        <v>96</v>
      </c>
      <c r="C259" s="51" t="s">
        <v>74</v>
      </c>
      <c r="D259" s="51" t="s">
        <v>97</v>
      </c>
      <c r="E259" s="51" t="s">
        <v>87</v>
      </c>
      <c r="F259" s="51" t="s">
        <v>32</v>
      </c>
      <c r="G259" s="51" t="n"/>
      <c r="H259" s="54" t="n">
        <v>3.9</v>
      </c>
      <c r="I259" s="54" t="n">
        <v>0.26667</v>
      </c>
      <c r="J259" s="51" t="n"/>
      <c r="K259" s="51" t="n"/>
      <c r="L259" s="54" t="n">
        <v>4.98054</v>
      </c>
      <c r="M259" s="51" t="n"/>
      <c r="N259" s="51" t="n"/>
      <c r="O259" s="51" t="n"/>
      <c r="P259" s="51" t="n"/>
      <c r="Q259" s="51" t="n"/>
      <c r="R259" s="51" t="n"/>
      <c r="S259" s="51" t="n"/>
      <c r="T259" s="51" t="n"/>
      <c r="U259" s="51" t="n"/>
      <c r="V259" s="51" t="n"/>
      <c r="W259" s="51" t="n"/>
      <c r="X259" s="51" t="n"/>
      <c r="Y259" s="51" t="n"/>
      <c r="Z259" s="51" t="n"/>
      <c r="AA259" s="51" t="n"/>
      <c r="AB259" s="51" t="n"/>
      <c r="AC259" s="51" t="n"/>
      <c r="AD259" s="51" t="n"/>
      <c r="AE259" s="51" t="n"/>
      <c r="AF259" s="54" t="n">
        <v>8</v>
      </c>
      <c r="AG259" s="51" t="n"/>
      <c r="AH259" s="54" t="n">
        <v>1.13333</v>
      </c>
      <c r="AI259" s="51" t="n"/>
      <c r="AJ259" s="51" t="n"/>
      <c r="AK259" s="51" t="n"/>
      <c r="AL259" s="51" t="n"/>
      <c r="AM259" s="52">
        <f>COUNT(H259:AL259)</f>
        <v/>
      </c>
      <c r="AN259" s="51" t="n"/>
      <c r="AO259" s="51" t="n"/>
      <c r="AP259" s="51" t="n"/>
      <c r="AQ259" s="51" t="n"/>
      <c r="AR259" s="51" t="n"/>
      <c r="AS259" s="51" t="n"/>
      <c r="AT259" s="52">
        <f>SUM(H259:AL259)</f>
        <v/>
      </c>
      <c r="AU259" s="51" t="n"/>
      <c r="AV259" s="52">
        <f>SUM(M259,N259,T259,U259,AA259,AB259,AJ259,AK259,AI259)</f>
        <v/>
      </c>
      <c r="AW259" s="51" t="n"/>
    </row>
    <row r="260" spans="1:49" ht="15.75" customHeight="1" s="55">
      <c r="A260" s="51" t="n">
        <v>254</v>
      </c>
      <c r="B260" s="51" t="s">
        <v>96</v>
      </c>
      <c r="C260" s="51" t="s">
        <v>74</v>
      </c>
      <c r="D260" s="51" t="s">
        <v>97</v>
      </c>
      <c r="E260" s="51" t="s">
        <v>88</v>
      </c>
      <c r="F260" s="51" t="s">
        <v>32</v>
      </c>
      <c r="G260" s="51" t="n"/>
      <c r="H260" s="51" t="n"/>
      <c r="I260" s="51" t="n"/>
      <c r="J260" s="51" t="n"/>
      <c r="K260" s="51" t="n"/>
      <c r="L260" s="51" t="n"/>
      <c r="M260" s="51" t="n"/>
      <c r="N260" s="51" t="n"/>
      <c r="O260" s="51" t="n"/>
      <c r="P260" s="51" t="n"/>
      <c r="Q260" s="51" t="n"/>
      <c r="R260" s="51" t="n"/>
      <c r="S260" s="51" t="n"/>
      <c r="T260" s="51" t="n"/>
      <c r="U260" s="51" t="n"/>
      <c r="V260" s="51" t="n"/>
      <c r="W260" s="51" t="n"/>
      <c r="X260" s="51" t="n"/>
      <c r="Y260" s="54" t="n">
        <v>8</v>
      </c>
      <c r="Z260" s="54" t="n">
        <v>8</v>
      </c>
      <c r="AA260" s="51" t="n"/>
      <c r="AB260" s="51" t="n"/>
      <c r="AC260" s="51" t="n"/>
      <c r="AD260" s="51" t="n"/>
      <c r="AE260" s="51" t="n"/>
      <c r="AF260" s="51" t="n"/>
      <c r="AG260" s="51" t="n"/>
      <c r="AH260" s="51" t="n"/>
      <c r="AI260" s="51" t="n"/>
      <c r="AJ260" s="51" t="n"/>
      <c r="AK260" s="51" t="n"/>
      <c r="AL260" s="51" t="n"/>
      <c r="AM260" s="52">
        <f>COUNT(H260:AL260)</f>
        <v/>
      </c>
      <c r="AN260" s="51" t="n"/>
      <c r="AO260" s="51" t="n"/>
      <c r="AP260" s="51" t="n"/>
      <c r="AQ260" s="51" t="n"/>
      <c r="AR260" s="51" t="n"/>
      <c r="AS260" s="51" t="n"/>
      <c r="AT260" s="52">
        <f>SUM(H260:AL260)</f>
        <v/>
      </c>
      <c r="AU260" s="51" t="n"/>
      <c r="AV260" s="52">
        <f>SUM(M260,N260,T260,U260,AA260,AB260,AJ260,AK260,AI260)</f>
        <v/>
      </c>
      <c r="AW260" s="51" t="n"/>
    </row>
    <row r="261" spans="1:49" ht="15.75" customHeight="1" s="55">
      <c r="A261" s="51" t="n">
        <v>255</v>
      </c>
      <c r="B261" s="51" t="s">
        <v>96</v>
      </c>
      <c r="C261" s="51" t="s">
        <v>74</v>
      </c>
      <c r="D261" s="51" t="s">
        <v>97</v>
      </c>
      <c r="E261" s="51" t="s">
        <v>65</v>
      </c>
      <c r="F261" s="51" t="s">
        <v>32</v>
      </c>
      <c r="G261" s="51" t="n"/>
      <c r="H261" s="51" t="n"/>
      <c r="I261" s="51" t="n"/>
      <c r="J261" s="51" t="n"/>
      <c r="K261" s="51" t="n"/>
      <c r="L261" s="54" t="n">
        <v>2.84825</v>
      </c>
      <c r="M261" s="51" t="n"/>
      <c r="N261" s="51" t="n"/>
      <c r="O261" s="54" t="n">
        <v>3.69231</v>
      </c>
      <c r="P261" s="51" t="n"/>
      <c r="Q261" s="51" t="n"/>
      <c r="R261" s="51" t="n"/>
      <c r="S261" s="51" t="n"/>
      <c r="T261" s="51" t="n"/>
      <c r="U261" s="51" t="n"/>
      <c r="V261" s="51" t="n"/>
      <c r="W261" s="54" t="n">
        <v>8</v>
      </c>
      <c r="X261" s="51" t="n"/>
      <c r="Y261" s="51" t="n"/>
      <c r="Z261" s="51" t="n"/>
      <c r="AA261" s="51" t="n"/>
      <c r="AB261" s="51" t="n"/>
      <c r="AC261" s="51" t="n"/>
      <c r="AD261" s="51" t="n"/>
      <c r="AE261" s="51" t="n"/>
      <c r="AF261" s="51" t="n"/>
      <c r="AG261" s="51" t="n"/>
      <c r="AH261" s="51" t="n"/>
      <c r="AI261" s="51" t="n"/>
      <c r="AJ261" s="51" t="n"/>
      <c r="AK261" s="51" t="n"/>
      <c r="AL261" s="51" t="n"/>
      <c r="AM261" s="52">
        <f>COUNT(H261:AL261)</f>
        <v/>
      </c>
      <c r="AN261" s="51" t="n"/>
      <c r="AO261" s="51" t="n"/>
      <c r="AP261" s="51" t="n"/>
      <c r="AQ261" s="51" t="n"/>
      <c r="AR261" s="51" t="n"/>
      <c r="AS261" s="51" t="n"/>
      <c r="AT261" s="52">
        <f>SUM(H261:AL261)</f>
        <v/>
      </c>
      <c r="AU261" s="51" t="n"/>
      <c r="AV261" s="52">
        <f>SUM(M261,N261,T261,U261,AA261,AB261,AJ261,AK261,AI261)</f>
        <v/>
      </c>
      <c r="AW261" s="51" t="n"/>
    </row>
    <row r="262" spans="1:49">
      <c r="A262" s="51" t="n">
        <v>256</v>
      </c>
      <c r="B262" s="51" t="s">
        <v>96</v>
      </c>
      <c r="C262" s="51" t="s">
        <v>74</v>
      </c>
      <c r="D262" s="51" t="s">
        <v>97</v>
      </c>
      <c r="E262" s="51" t="s">
        <v>90</v>
      </c>
      <c r="F262" s="51" t="s">
        <v>32</v>
      </c>
      <c r="G262" s="51" t="n"/>
      <c r="H262" s="51" t="n"/>
      <c r="I262" s="51" t="n"/>
      <c r="J262" s="51" t="n"/>
      <c r="K262" s="51" t="n"/>
      <c r="L262" s="51" t="n"/>
      <c r="M262" s="51" t="n"/>
      <c r="N262" s="51" t="n"/>
      <c r="O262" s="51" t="n"/>
      <c r="P262" s="51" t="n"/>
      <c r="Q262" s="51" t="n"/>
      <c r="R262" s="51" t="n"/>
      <c r="S262" s="51" t="n"/>
      <c r="T262" s="51" t="n"/>
      <c r="U262" s="51" t="n"/>
      <c r="V262" s="51" t="n"/>
      <c r="W262" s="51" t="n"/>
      <c r="X262" s="51" t="n"/>
      <c r="Y262" s="51" t="n"/>
      <c r="Z262" s="51" t="n"/>
      <c r="AA262" s="51" t="n"/>
      <c r="AB262" s="51" t="n"/>
      <c r="AC262" s="51" t="n"/>
      <c r="AD262" s="51" t="n"/>
      <c r="AE262" s="51" t="n"/>
      <c r="AF262" s="51" t="n"/>
      <c r="AG262" s="51" t="n"/>
      <c r="AH262" s="51" t="n"/>
      <c r="AI262" s="51" t="n"/>
      <c r="AJ262" s="51" t="n"/>
      <c r="AK262" s="51" t="n"/>
      <c r="AL262" s="51" t="n"/>
      <c r="AM262" s="52">
        <f>COUNT(H262:AL262)</f>
        <v/>
      </c>
      <c r="AN262" s="51" t="n"/>
      <c r="AO262" s="51" t="n"/>
      <c r="AP262" s="51" t="n"/>
      <c r="AQ262" s="51" t="n"/>
      <c r="AR262" s="51" t="n"/>
      <c r="AS262" s="51" t="n"/>
      <c r="AT262" s="52">
        <f>SUM(H262:AL262)</f>
        <v/>
      </c>
      <c r="AU262" s="51" t="n"/>
      <c r="AV262" s="52">
        <f>SUM(M262,N262,T262,U262,AA262,AB262,AJ262,AK262,AI262)</f>
        <v/>
      </c>
      <c r="AW262" s="51" t="n"/>
    </row>
    <row r="263" spans="1:49">
      <c r="A263" s="51" t="n">
        <v>257</v>
      </c>
      <c r="B263" s="51" t="s">
        <v>96</v>
      </c>
      <c r="C263" s="51" t="s">
        <v>74</v>
      </c>
      <c r="D263" s="51" t="s">
        <v>97</v>
      </c>
      <c r="E263" s="51" t="s">
        <v>279</v>
      </c>
      <c r="F263" s="51" t="s">
        <v>32</v>
      </c>
      <c r="G263" s="51" t="n"/>
      <c r="H263" s="51" t="n"/>
      <c r="I263" s="51" t="n"/>
      <c r="J263" s="51" t="n"/>
      <c r="K263" s="51" t="n"/>
      <c r="L263" s="51" t="n"/>
      <c r="M263" s="51" t="n"/>
      <c r="N263" s="51" t="n"/>
      <c r="O263" s="51" t="n"/>
      <c r="P263" s="51" t="n"/>
      <c r="Q263" s="51" t="n"/>
      <c r="R263" s="51" t="n"/>
      <c r="S263" s="51" t="n"/>
      <c r="T263" s="51" t="n"/>
      <c r="U263" s="51" t="n"/>
      <c r="V263" s="51" t="n"/>
      <c r="W263" s="51" t="n"/>
      <c r="X263" s="51" t="n"/>
      <c r="Y263" s="51" t="n"/>
      <c r="Z263" s="51" t="n"/>
      <c r="AA263" s="51" t="n"/>
      <c r="AB263" s="51" t="n"/>
      <c r="AC263" s="51" t="n"/>
      <c r="AD263" s="51" t="n"/>
      <c r="AE263" s="51" t="n"/>
      <c r="AF263" s="51" t="n"/>
      <c r="AG263" s="51" t="n"/>
      <c r="AH263" s="51" t="n"/>
      <c r="AI263" s="51" t="n"/>
      <c r="AJ263" s="51" t="n"/>
      <c r="AK263" s="51" t="n"/>
      <c r="AL263" s="51" t="n"/>
      <c r="AM263" s="52">
        <f>COUNT(H263:AL263)</f>
        <v/>
      </c>
      <c r="AN263" s="51" t="n"/>
      <c r="AO263" s="51" t="n"/>
      <c r="AP263" s="51" t="n"/>
      <c r="AQ263" s="51" t="n"/>
      <c r="AR263" s="51" t="n"/>
      <c r="AS263" s="51" t="n"/>
      <c r="AT263" s="52">
        <f>SUM(H263:AL263)</f>
        <v/>
      </c>
      <c r="AU263" s="51" t="n"/>
      <c r="AV263" s="52">
        <f>SUM(M263,N263,T263,U263,AA263,AB263,AJ263,AK263,AI263)</f>
        <v/>
      </c>
      <c r="AW263" s="51" t="n"/>
    </row>
    <row r="264" spans="1:49" ht="15.75" customHeight="1" s="55">
      <c r="A264" s="51" t="n">
        <v>258</v>
      </c>
      <c r="B264" s="51" t="s">
        <v>96</v>
      </c>
      <c r="C264" s="51" t="s">
        <v>74</v>
      </c>
      <c r="D264" s="51" t="s">
        <v>97</v>
      </c>
      <c r="E264" s="51" t="s">
        <v>86</v>
      </c>
      <c r="F264" s="51" t="s">
        <v>32</v>
      </c>
      <c r="G264" s="51" t="s">
        <v>49</v>
      </c>
      <c r="H264" s="51" t="n"/>
      <c r="I264" s="51" t="n"/>
      <c r="J264" s="51" t="n"/>
      <c r="K264" s="51" t="n"/>
      <c r="L264" s="51" t="n"/>
      <c r="M264" s="51" t="n"/>
      <c r="N264" s="51" t="n"/>
      <c r="O264" s="51" t="n"/>
      <c r="P264" s="54" t="n">
        <v>8</v>
      </c>
      <c r="Q264" s="54" t="n">
        <v>8</v>
      </c>
      <c r="R264" s="54" t="n">
        <v>8</v>
      </c>
      <c r="S264" s="54" t="n">
        <v>8</v>
      </c>
      <c r="T264" s="51" t="n"/>
      <c r="U264" s="51" t="n"/>
      <c r="V264" s="51" t="n"/>
      <c r="W264" s="51" t="n"/>
      <c r="X264" s="51" t="n"/>
      <c r="Y264" s="51" t="n"/>
      <c r="Z264" s="51" t="n"/>
      <c r="AA264" s="51" t="n"/>
      <c r="AB264" s="51" t="n"/>
      <c r="AC264" s="51" t="n"/>
      <c r="AD264" s="51" t="n"/>
      <c r="AE264" s="51" t="n"/>
      <c r="AF264" s="51" t="n"/>
      <c r="AG264" s="51" t="n"/>
      <c r="AH264" s="51" t="n"/>
      <c r="AI264" s="51" t="n"/>
      <c r="AJ264" s="51" t="n"/>
      <c r="AK264" s="51" t="n"/>
      <c r="AL264" s="51" t="n"/>
      <c r="AM264" s="52">
        <f>SUM(H264:AL264)/8</f>
        <v/>
      </c>
      <c r="AN264" s="51" t="n"/>
      <c r="AO264" s="51" t="n"/>
      <c r="AP264" s="51" t="n"/>
      <c r="AQ264" s="51" t="n"/>
      <c r="AR264" s="51" t="n"/>
      <c r="AS264" s="52">
        <f>COUNTIF(H264:AL264,"В")+SUM(H264:AL264)/8</f>
        <v/>
      </c>
      <c r="AT264" s="52">
        <f>SUM(H264:AL264)</f>
        <v/>
      </c>
      <c r="AU264" s="51" t="n"/>
      <c r="AV264" s="51" t="n"/>
      <c r="AW264" s="51" t="n"/>
    </row>
    <row r="265" spans="1:49">
      <c r="A265" s="53" t="n">
        <v>259</v>
      </c>
      <c r="B265" s="53" t="s">
        <v>96</v>
      </c>
      <c r="C265" s="53" t="s">
        <v>74</v>
      </c>
      <c r="D265" s="53" t="s">
        <v>97</v>
      </c>
      <c r="E265" s="53" t="s">
        <v>33</v>
      </c>
      <c r="F265" s="53" t="n"/>
      <c r="G265" s="53" t="n"/>
      <c r="H265" s="53" t="n">
        <v>8</v>
      </c>
      <c r="I265" s="53" t="n">
        <v>8</v>
      </c>
      <c r="J265" s="53" t="n">
        <v>8</v>
      </c>
      <c r="K265" s="53" t="n">
        <v>8</v>
      </c>
      <c r="L265" s="53" t="n">
        <v>8</v>
      </c>
      <c r="M265" s="53" t="n">
        <v>0</v>
      </c>
      <c r="N265" s="53" t="n">
        <v>0</v>
      </c>
      <c r="O265" s="53" t="n">
        <v>8</v>
      </c>
      <c r="P265" s="53" t="n">
        <v>8</v>
      </c>
      <c r="Q265" s="53" t="n">
        <v>8</v>
      </c>
      <c r="R265" s="53" t="n">
        <v>8</v>
      </c>
      <c r="S265" s="53" t="n">
        <v>8</v>
      </c>
      <c r="T265" s="53" t="n">
        <v>0</v>
      </c>
      <c r="U265" s="53" t="n">
        <v>0</v>
      </c>
      <c r="V265" s="53" t="n">
        <v>8</v>
      </c>
      <c r="W265" s="53" t="n">
        <v>8</v>
      </c>
      <c r="X265" s="53" t="n">
        <v>8</v>
      </c>
      <c r="Y265" s="53" t="n">
        <v>8</v>
      </c>
      <c r="Z265" s="53" t="n">
        <v>8</v>
      </c>
      <c r="AA265" s="53" t="n">
        <v>0</v>
      </c>
      <c r="AB265" s="53" t="n">
        <v>0</v>
      </c>
      <c r="AC265" s="53" t="n">
        <v>8</v>
      </c>
      <c r="AD265" s="53" t="n">
        <v>8</v>
      </c>
      <c r="AE265" s="53" t="n">
        <v>8</v>
      </c>
      <c r="AF265" s="53" t="n">
        <v>8</v>
      </c>
      <c r="AG265" s="53" t="n">
        <v>8</v>
      </c>
      <c r="AH265" s="53" t="n">
        <v>8</v>
      </c>
      <c r="AI265" s="53" t="n">
        <v>0</v>
      </c>
      <c r="AJ265" s="53" t="n">
        <v>0</v>
      </c>
      <c r="AK265" s="53" t="n">
        <v>0</v>
      </c>
      <c r="AL265" s="53" t="n"/>
      <c r="AM265" s="53">
        <f>COUNT(IF(SUM(H252,H249,H255,H251,H257,H260,H256,H250,H261,H263,H254,H253,H258,H259,H262)&gt;0,1,"FALSE"),IF(SUM(I263,I252,I251,I256,I262,I255,I258,I260,I257,I253,I254,I261,I250,I249,I259)&gt;0,1,"FALSE"),IF(SUM(J260,J256,J258,J252,J254,J257,J251,J255,J250,J261,J249,J253,J262,J263,J259)&gt;0,1,"FALSE"),IF(SUM(K250,K262,K251,K254,K260,K256,K259,K255,K257,K261,K263,K252,K249,K253,K258)&gt;0,1,"FALSE"),IF(SUM(L249,L263,L250,L261,L253,L254,L259,L257,L251,L260,L258,L256,L252,L262,L255)&gt;0,1,"FALSE"),IF(SUM(M260,M255,M257,M262,M263,M254,M259,M249,M261,M252,M250,M251,M256,M258,M253)&gt;0,1,"FALSE"),IF(SUM(N258,N249,N253,N254,N260,N250,N251,N256,N257,N262,N261,N259,N263,N255,N252)&gt;0,1,"FALSE"),IF(SUM(O249,O258,O262,O253,O252,O260,O254,O257,O259,O263,O251,O255,O256,O261,O250)&gt;0,1,"FALSE"),IF(SUM(T254,T252,T249,T256,T259,T251,T250,T261,T263,T253,T258,T260,T262,T255,T257)&gt;0,1,"FALSE"),IF(SUM(U252,U251,U253,U256,U259,U261,U263,U255,U258,U262,U260,U257,U250,U249,U254)&gt;0,1,"FALSE"),IF(SUM(V254,V259,V256,V250,V249,V260,V262,V251,V257,V261,V252,V263,V253,V258,V255)&gt;0,1,"FALSE"),IF(SUM(W251,W261,W249,W255,W254,W256,W262,W258,W257,W250,W259,W263,W253,W260,W252)&gt;0,1,"FALSE"),IF(SUM(X254,X261,X251,X252,X250,X262,X253,X255,X257,X259,X256,X260,X249,X263,X258)&gt;0,1,"FALSE"),IF(SUM(Y254,Y261,Y255,Y257,Y259,Y256,Y260,Y251,Y263,Y249,Y253,Y250,Y252,Y262,Y258)&gt;0,1,"FALSE"),IF(SUM(Z249,Z254,Z255,Z258,Z252,Z257,Z253,Z256,Z259,Z261,Z250,Z260,Z262,Z251,Z263)&gt;0,1,"FALSE"),IF(SUM(AA249,AA259,AA257,AA253,AA250,AA251,AA255,AA258,AA262,AA254,AA263,AA260,AA252,AA261,AA256)&gt;0,1,"FALSE"),IF(SUM(AB254,AB257,AB260,AB253,AB258,AB263,AB252,AB255,AB256,AB259,AB250,AB262,AB251,AB249,AB261)&gt;0,1,"FALSE"),IF(SUM(AC260,AC257,AC253,AC249,AC259,AC261,AC254,AC256,AC250,AC262,AC263,AC258,AC252,AC251,AC255)&gt;0,1,"FALSE"),IF(SUM(AD253,AD260,AD249,AD257,AD255,AD258,AD259,AD263,AD252,AD251,AD261,AD262,AD256,AD250,AD254)&gt;0,1,"FALSE"),IF(SUM(AE253,AE258,AE263,AE250,AE259,AE254,AE249,AE251,AE256,AE260,AE252,AE257,AE261,AE262,AE255)&gt;0,1,"FALSE"),IF(SUM(AF251,AF256,AF257,AF258,AF262,AF260,AF249,AF263,AF253,AF261,AF255,AF254,AF259,AF252,AF250)&gt;0,1,"FALSE"),IF(SUM(AG260,AG256,AG263,AG259,AG252,AG261,AG255,AG258,AG251,AG257,AG249,AG262,AG254,AG250,AG253)&gt;0,1,"FALSE"),IF(SUM(AJ258,AJ260,AJ255,AJ257,AJ253,AJ254,AJ259,AJ263,AJ250,AJ256,AJ262,AJ252,AJ249,AJ261,AJ251)&gt;0,1,"FALSE"),IF(SUM(AK252,AK259,AK249,AK251,AK260,AK255,AK258,AK262,AK263,AK254,AK261,AK257,AK253,AK250,AK256)&gt;0,1,"FALSE"),IF(SUM(AI261,AI260,AI256,AI252,AI263,AI254,AI258,AI251,AI257,AI262,AI250,AI249,AI253,AI255,AI259)&gt;0,1,"FALSE"),IF(SUM(AH254,AH259,AH252,AH262,AH261,AH249,AH257,AH250,AH260,AH263,AH253,AH255,AH256,AH258,AH251)&gt;0,1,"FALSE"),IF(SUM(P264)&gt;0,1,"FALSE"),IF(SUM(Q264)&gt;0,1,"FALSE"),IF(SUM(R264)&gt;0,1,"FALSE"),IF(SUM(S264)&gt;0,1,"FALSE"))</f>
        <v/>
      </c>
      <c r="AN265" s="53" t="n"/>
      <c r="AO265" s="53">
        <f>MAX(AO249:AO264)</f>
        <v/>
      </c>
      <c r="AP265" s="53">
        <f>MAX(AP249:AP264)</f>
        <v/>
      </c>
      <c r="AQ265" s="53">
        <f>MAX(AQ249:AQ264)</f>
        <v/>
      </c>
      <c r="AR265" s="53">
        <f>MAX(AR249:AR264)</f>
        <v/>
      </c>
      <c r="AS265" s="53">
        <f>SUM(AS249:AS264)</f>
        <v/>
      </c>
      <c r="AT265" s="53">
        <f>SUM(AT249:AT264)</f>
        <v/>
      </c>
      <c r="AU265" s="53">
        <f>SUM(AU249:AU264)</f>
        <v/>
      </c>
      <c r="AV265" s="53">
        <f>SUM(AV249:AV264)</f>
        <v/>
      </c>
      <c r="AW265" s="53">
        <f>SUM(AW249:AW264)</f>
        <v/>
      </c>
    </row>
    <row r="266" spans="1:49" ht="15.75" customHeight="1" s="55">
      <c r="A266" s="51" t="n">
        <v>260</v>
      </c>
      <c r="B266" s="51" t="s">
        <v>98</v>
      </c>
      <c r="C266" s="51" t="s">
        <v>71</v>
      </c>
      <c r="D266" s="51" t="s">
        <v>72</v>
      </c>
      <c r="E266" s="51" t="s">
        <v>43</v>
      </c>
      <c r="F266" s="51" t="s">
        <v>32</v>
      </c>
      <c r="G266" s="51" t="n"/>
      <c r="H266" s="51" t="n"/>
      <c r="I266" s="51" t="n"/>
      <c r="J266" s="51" t="n"/>
      <c r="K266" s="51" t="n"/>
      <c r="L266" s="51" t="n"/>
      <c r="M266" s="51" t="n"/>
      <c r="N266" s="51" t="n"/>
      <c r="O266" s="51" t="n"/>
      <c r="P266" s="51" t="n"/>
      <c r="Q266" s="51" t="n"/>
      <c r="R266" s="51" t="n">
        <v>8</v>
      </c>
      <c r="S266" s="51" t="n"/>
      <c r="T266" s="51" t="s">
        <v>7</v>
      </c>
      <c r="U266" s="51" t="s">
        <v>7</v>
      </c>
      <c r="V266" s="51" t="n">
        <v>7.31667</v>
      </c>
      <c r="W266" s="51" t="n"/>
      <c r="X266" s="51" t="n">
        <v>5.76667</v>
      </c>
      <c r="Y266" s="54" t="s">
        <v>0</v>
      </c>
      <c r="Z266" s="54" t="s">
        <v>0</v>
      </c>
      <c r="AA266" s="54" t="s">
        <v>0</v>
      </c>
      <c r="AB266" s="54" t="s">
        <v>0</v>
      </c>
      <c r="AC266" s="54" t="s">
        <v>0</v>
      </c>
      <c r="AD266" s="54" t="s">
        <v>0</v>
      </c>
      <c r="AE266" s="54" t="s">
        <v>0</v>
      </c>
      <c r="AF266" s="54" t="s">
        <v>0</v>
      </c>
      <c r="AG266" s="54" t="s">
        <v>0</v>
      </c>
      <c r="AH266" s="54" t="s">
        <v>0</v>
      </c>
      <c r="AI266" s="51" t="s">
        <v>7</v>
      </c>
      <c r="AJ266" s="51" t="s">
        <v>7</v>
      </c>
      <c r="AK266" s="51" t="s">
        <v>7</v>
      </c>
      <c r="AL266" s="51" t="n"/>
      <c r="AM266" s="52">
        <f>COUNT(H266:AL266)</f>
        <v/>
      </c>
      <c r="AN266" s="51" t="n"/>
      <c r="AO266" s="52">
        <f>COUNTIF(H266:AL266,"О")</f>
        <v/>
      </c>
      <c r="AP266" s="52">
        <f>COUNTIF(H266:AL266,"От")</f>
        <v/>
      </c>
      <c r="AQ266" s="52">
        <f>COUNTIF(H266:AL266,"Б")</f>
        <v/>
      </c>
      <c r="AR266" s="52">
        <f>COUNTIF(H266:AL266,"Н")</f>
        <v/>
      </c>
      <c r="AS266" s="51" t="n"/>
      <c r="AT266" s="52">
        <f>SUM(H266:AL266)</f>
        <v/>
      </c>
      <c r="AU266" s="51" t="n"/>
      <c r="AV266" s="52">
        <f>SUM(M266,N266,T266,U266,AA266,AB266,AJ266,AK266,AI266)</f>
        <v/>
      </c>
      <c r="AW266" s="51" t="n"/>
    </row>
    <row r="267" spans="1:49" ht="15.75" customHeight="1" s="55">
      <c r="A267" s="51" t="n">
        <v>261</v>
      </c>
      <c r="B267" s="51" t="s">
        <v>98</v>
      </c>
      <c r="C267" s="51" t="s">
        <v>71</v>
      </c>
      <c r="D267" s="51" t="s">
        <v>72</v>
      </c>
      <c r="E267" s="51" t="s">
        <v>61</v>
      </c>
      <c r="F267" s="51" t="s">
        <v>32</v>
      </c>
      <c r="G267" s="51" t="n"/>
      <c r="H267" s="51" t="n"/>
      <c r="I267" s="51" t="n"/>
      <c r="J267" s="51" t="n"/>
      <c r="K267" s="51" t="n"/>
      <c r="L267" s="51" t="n"/>
      <c r="M267" s="51" t="n"/>
      <c r="N267" s="51" t="n"/>
      <c r="O267" s="51" t="n"/>
      <c r="P267" s="51" t="n"/>
      <c r="Q267" s="51" t="n"/>
      <c r="R267" s="51" t="n"/>
      <c r="S267" s="51" t="n"/>
      <c r="T267" s="51" t="n"/>
      <c r="U267" s="51" t="n"/>
      <c r="V267" s="51" t="n"/>
      <c r="W267" s="54" t="n">
        <v>8</v>
      </c>
      <c r="X267" s="51" t="n"/>
      <c r="Y267" s="51" t="n"/>
      <c r="Z267" s="51" t="n"/>
      <c r="AA267" s="51" t="n"/>
      <c r="AB267" s="51" t="n"/>
      <c r="AC267" s="51" t="n"/>
      <c r="AD267" s="51" t="n"/>
      <c r="AE267" s="51" t="n"/>
      <c r="AF267" s="51" t="n"/>
      <c r="AG267" s="51" t="n"/>
      <c r="AH267" s="51" t="n"/>
      <c r="AI267" s="51" t="n"/>
      <c r="AJ267" s="51" t="n"/>
      <c r="AK267" s="51" t="n"/>
      <c r="AL267" s="51" t="n"/>
      <c r="AM267" s="52">
        <f>COUNT(H267:AL267)</f>
        <v/>
      </c>
      <c r="AN267" s="51" t="n"/>
      <c r="AO267" s="51" t="n"/>
      <c r="AP267" s="51" t="n"/>
      <c r="AQ267" s="51" t="n"/>
      <c r="AR267" s="51" t="n"/>
      <c r="AS267" s="51" t="n"/>
      <c r="AT267" s="52">
        <f>SUM(H267:AL267)</f>
        <v/>
      </c>
      <c r="AU267" s="51" t="n"/>
      <c r="AV267" s="52">
        <f>SUM(M267,N267,T267,U267,AA267,AB267,AJ267,AK267,AI267)</f>
        <v/>
      </c>
      <c r="AW267" s="51" t="n"/>
    </row>
    <row r="268" spans="1:49" ht="15.75" customHeight="1" s="55">
      <c r="A268" s="51" t="n">
        <v>262</v>
      </c>
      <c r="B268" s="51" t="s">
        <v>98</v>
      </c>
      <c r="C268" s="51" t="s">
        <v>71</v>
      </c>
      <c r="D268" s="51" t="s">
        <v>72</v>
      </c>
      <c r="E268" s="51" t="s">
        <v>87</v>
      </c>
      <c r="F268" s="51" t="s">
        <v>32</v>
      </c>
      <c r="G268" s="51" t="n"/>
      <c r="H268" s="51" t="n"/>
      <c r="I268" s="51" t="n"/>
      <c r="J268" s="51" t="n"/>
      <c r="K268" s="51" t="n"/>
      <c r="L268" s="51" t="n"/>
      <c r="M268" s="51" t="n"/>
      <c r="N268" s="51" t="n"/>
      <c r="O268" s="51" t="n"/>
      <c r="P268" s="51" t="n"/>
      <c r="Q268" s="51" t="n"/>
      <c r="R268" s="51" t="n"/>
      <c r="S268" s="51" t="n"/>
      <c r="T268" s="51" t="n"/>
      <c r="U268" s="51" t="n"/>
      <c r="V268" s="51" t="n"/>
      <c r="W268" s="51" t="n"/>
      <c r="X268" s="54" t="n">
        <v>2.23333</v>
      </c>
      <c r="Y268" s="51" t="n"/>
      <c r="Z268" s="51" t="n"/>
      <c r="AA268" s="51" t="n"/>
      <c r="AB268" s="51" t="n"/>
      <c r="AC268" s="51" t="n"/>
      <c r="AD268" s="51" t="n"/>
      <c r="AE268" s="51" t="n"/>
      <c r="AF268" s="51" t="n"/>
      <c r="AG268" s="51" t="n"/>
      <c r="AH268" s="51" t="n"/>
      <c r="AI268" s="51" t="n"/>
      <c r="AJ268" s="51" t="n"/>
      <c r="AK268" s="51" t="n"/>
      <c r="AL268" s="51" t="n"/>
      <c r="AM268" s="52">
        <f>COUNT(H268:AL268)</f>
        <v/>
      </c>
      <c r="AN268" s="51" t="n"/>
      <c r="AO268" s="51" t="n"/>
      <c r="AP268" s="51" t="n"/>
      <c r="AQ268" s="51" t="n"/>
      <c r="AR268" s="51" t="n"/>
      <c r="AS268" s="51" t="n"/>
      <c r="AT268" s="52">
        <f>SUM(H268:AL268)</f>
        <v/>
      </c>
      <c r="AU268" s="51" t="n"/>
      <c r="AV268" s="52">
        <f>SUM(M268,N268,T268,U268,AA268,AB268,AJ268,AK268,AI268)</f>
        <v/>
      </c>
      <c r="AW268" s="51" t="n"/>
    </row>
    <row r="269" spans="1:49" ht="15.75" customHeight="1" s="55">
      <c r="A269" s="51" t="n">
        <v>263</v>
      </c>
      <c r="B269" s="51" t="s">
        <v>98</v>
      </c>
      <c r="C269" s="51" t="s">
        <v>71</v>
      </c>
      <c r="D269" s="51" t="s">
        <v>72</v>
      </c>
      <c r="E269" s="51" t="s">
        <v>65</v>
      </c>
      <c r="F269" s="51" t="s">
        <v>32</v>
      </c>
      <c r="G269" s="51" t="n"/>
      <c r="H269" s="51" t="n"/>
      <c r="I269" s="51" t="n"/>
      <c r="J269" s="51" t="n"/>
      <c r="K269" s="51" t="n"/>
      <c r="L269" s="51" t="n"/>
      <c r="M269" s="51" t="n"/>
      <c r="N269" s="51" t="n"/>
      <c r="O269" s="51" t="n"/>
      <c r="P269" s="51" t="n"/>
      <c r="Q269" s="51" t="n"/>
      <c r="R269" s="51" t="n"/>
      <c r="S269" s="54" t="n">
        <v>8</v>
      </c>
      <c r="T269" s="51" t="n"/>
      <c r="U269" s="51" t="n"/>
      <c r="V269" s="54" t="n">
        <v>0.68333</v>
      </c>
      <c r="W269" s="51" t="n"/>
      <c r="X269" s="51" t="n"/>
      <c r="Y269" s="51" t="n"/>
      <c r="Z269" s="51" t="n"/>
      <c r="AA269" s="51" t="n"/>
      <c r="AB269" s="51" t="n"/>
      <c r="AC269" s="51" t="n"/>
      <c r="AD269" s="51" t="n"/>
      <c r="AE269" s="51" t="n"/>
      <c r="AF269" s="51" t="n"/>
      <c r="AG269" s="51" t="n"/>
      <c r="AH269" s="51" t="n"/>
      <c r="AI269" s="51" t="n"/>
      <c r="AJ269" s="51" t="n"/>
      <c r="AK269" s="51" t="n"/>
      <c r="AL269" s="51" t="n"/>
      <c r="AM269" s="52">
        <f>COUNT(H269:AL269)</f>
        <v/>
      </c>
      <c r="AN269" s="51" t="n"/>
      <c r="AO269" s="51" t="n"/>
      <c r="AP269" s="51" t="n"/>
      <c r="AQ269" s="51" t="n"/>
      <c r="AR269" s="51" t="n"/>
      <c r="AS269" s="51" t="n"/>
      <c r="AT269" s="52">
        <f>SUM(H269:AL269)</f>
        <v/>
      </c>
      <c r="AU269" s="51" t="n"/>
      <c r="AV269" s="52">
        <f>SUM(M269,N269,T269,U269,AA269,AB269,AJ269,AK269,AI269)</f>
        <v/>
      </c>
      <c r="AW269" s="51" t="n"/>
    </row>
    <row r="270" spans="1:49" ht="15.75" customHeight="1" s="55">
      <c r="A270" s="51" t="n">
        <v>264</v>
      </c>
      <c r="B270" s="51" t="s">
        <v>98</v>
      </c>
      <c r="C270" s="51" t="s">
        <v>71</v>
      </c>
      <c r="D270" s="51" t="s">
        <v>72</v>
      </c>
      <c r="E270" s="51" t="s">
        <v>69</v>
      </c>
      <c r="F270" s="51" t="s">
        <v>32</v>
      </c>
      <c r="G270" s="51" t="n"/>
      <c r="H270" s="51" t="n"/>
      <c r="I270" s="51" t="n"/>
      <c r="J270" s="51" t="n"/>
      <c r="K270" s="51" t="n"/>
      <c r="L270" s="51" t="n"/>
      <c r="M270" s="54" t="n">
        <v>12</v>
      </c>
      <c r="N270" s="54" t="n">
        <v>13</v>
      </c>
      <c r="O270" s="51" t="n"/>
      <c r="P270" s="51" t="n"/>
      <c r="Q270" s="51" t="n"/>
      <c r="R270" s="51" t="n"/>
      <c r="S270" s="51" t="n"/>
      <c r="T270" s="51" t="n"/>
      <c r="U270" s="51" t="n"/>
      <c r="V270" s="51" t="n"/>
      <c r="W270" s="51" t="n"/>
      <c r="X270" s="51" t="n"/>
      <c r="Y270" s="51" t="n"/>
      <c r="Z270" s="51" t="n"/>
      <c r="AA270" s="51" t="n"/>
      <c r="AB270" s="51" t="n"/>
      <c r="AC270" s="51" t="n"/>
      <c r="AD270" s="51" t="n"/>
      <c r="AE270" s="51" t="n"/>
      <c r="AF270" s="51" t="n"/>
      <c r="AG270" s="51" t="n"/>
      <c r="AH270" s="51" t="n"/>
      <c r="AI270" s="51" t="n"/>
      <c r="AJ270" s="51" t="n"/>
      <c r="AK270" s="51" t="n"/>
      <c r="AL270" s="51" t="n"/>
      <c r="AM270" s="52">
        <f>COUNT(H270:AL270)</f>
        <v/>
      </c>
      <c r="AN270" s="51" t="n"/>
      <c r="AO270" s="51" t="n"/>
      <c r="AP270" s="51" t="n"/>
      <c r="AQ270" s="51" t="n"/>
      <c r="AR270" s="51" t="n"/>
      <c r="AS270" s="51" t="n"/>
      <c r="AT270" s="52">
        <f>SUM(H270:AL270)</f>
        <v/>
      </c>
      <c r="AU270" s="51" t="n"/>
      <c r="AV270" s="52">
        <f>SUM(M270,N270,T270,U270,AA270,AB270,AJ270,AK270,AI270)</f>
        <v/>
      </c>
      <c r="AW270" s="51" t="n"/>
    </row>
    <row r="271" spans="1:49" ht="15.75" customHeight="1" s="55">
      <c r="A271" s="51" t="n">
        <v>265</v>
      </c>
      <c r="B271" s="51" t="s">
        <v>98</v>
      </c>
      <c r="C271" s="51" t="s">
        <v>71</v>
      </c>
      <c r="D271" s="51" t="s">
        <v>72</v>
      </c>
      <c r="E271" s="51" t="s">
        <v>69</v>
      </c>
      <c r="F271" s="51" t="s">
        <v>48</v>
      </c>
      <c r="G271" s="51" t="n"/>
      <c r="H271" s="51" t="n"/>
      <c r="I271" s="51" t="n"/>
      <c r="J271" s="51" t="n"/>
      <c r="K271" s="51" t="n"/>
      <c r="L271" s="51" t="n"/>
      <c r="M271" s="51" t="n"/>
      <c r="N271" s="54" t="n">
        <v>0.5</v>
      </c>
      <c r="O271" s="51" t="n"/>
      <c r="P271" s="51" t="n"/>
      <c r="Q271" s="51" t="n"/>
      <c r="R271" s="51" t="n"/>
      <c r="S271" s="51" t="n"/>
      <c r="T271" s="51" t="n"/>
      <c r="U271" s="51" t="n"/>
      <c r="V271" s="51" t="n"/>
      <c r="W271" s="51" t="n"/>
      <c r="X271" s="51" t="n"/>
      <c r="Y271" s="51" t="n"/>
      <c r="Z271" s="51" t="n"/>
      <c r="AA271" s="51" t="n"/>
      <c r="AB271" s="51" t="n"/>
      <c r="AC271" s="51" t="n"/>
      <c r="AD271" s="51" t="n"/>
      <c r="AE271" s="51" t="n"/>
      <c r="AF271" s="51" t="n"/>
      <c r="AG271" s="51" t="n"/>
      <c r="AH271" s="51" t="n"/>
      <c r="AI271" s="51" t="n"/>
      <c r="AJ271" s="51" t="n"/>
      <c r="AK271" s="51" t="n"/>
      <c r="AL271" s="51" t="n"/>
      <c r="AM271" s="51" t="n"/>
      <c r="AN271" s="52">
        <f>COUNT(H271:AL271)</f>
        <v/>
      </c>
      <c r="AO271" s="51" t="n"/>
      <c r="AP271" s="51" t="n"/>
      <c r="AQ271" s="51" t="n"/>
      <c r="AR271" s="51" t="n"/>
      <c r="AS271" s="51" t="n"/>
      <c r="AT271" s="51" t="n"/>
      <c r="AU271" s="52">
        <f>SUM(H271:AL271)</f>
        <v/>
      </c>
      <c r="AV271" s="51" t="n"/>
      <c r="AW271" s="52">
        <f>SUM(M271,N271,T271,U271,AA271,AB271,AJ271,AK271,AI271)</f>
        <v/>
      </c>
    </row>
    <row r="272" spans="1:49" ht="15.75" customHeight="1" s="55">
      <c r="A272" s="51" t="n">
        <v>266</v>
      </c>
      <c r="B272" s="51" t="s">
        <v>98</v>
      </c>
      <c r="C272" s="51" t="s">
        <v>71</v>
      </c>
      <c r="D272" s="51" t="s">
        <v>72</v>
      </c>
      <c r="E272" s="51" t="s">
        <v>69</v>
      </c>
      <c r="F272" s="51" t="s">
        <v>32</v>
      </c>
      <c r="G272" s="51" t="s">
        <v>49</v>
      </c>
      <c r="H272" s="51" t="n"/>
      <c r="I272" s="51" t="n"/>
      <c r="J272" s="51" t="n"/>
      <c r="K272" s="51" t="n"/>
      <c r="L272" s="51" t="n"/>
      <c r="M272" s="51" t="n"/>
      <c r="N272" s="51" t="n"/>
      <c r="O272" s="54" t="n">
        <v>8</v>
      </c>
      <c r="P272" s="54" t="n">
        <v>8</v>
      </c>
      <c r="Q272" s="54" t="n">
        <v>8</v>
      </c>
      <c r="R272" s="51" t="n"/>
      <c r="S272" s="51" t="n"/>
      <c r="T272" s="51" t="n"/>
      <c r="U272" s="51" t="n"/>
      <c r="V272" s="51" t="n"/>
      <c r="W272" s="51" t="n"/>
      <c r="X272" s="51" t="n"/>
      <c r="Y272" s="51" t="n"/>
      <c r="Z272" s="51" t="n"/>
      <c r="AA272" s="51" t="n"/>
      <c r="AB272" s="51" t="n"/>
      <c r="AC272" s="51" t="n"/>
      <c r="AD272" s="51" t="n"/>
      <c r="AE272" s="51" t="n"/>
      <c r="AF272" s="51" t="n"/>
      <c r="AG272" s="51" t="n"/>
      <c r="AH272" s="51" t="n"/>
      <c r="AI272" s="51" t="n"/>
      <c r="AJ272" s="51" t="n"/>
      <c r="AK272" s="51" t="n"/>
      <c r="AL272" s="51" t="n"/>
      <c r="AM272" s="52">
        <f>SUM(H272:AL272)/8</f>
        <v/>
      </c>
      <c r="AN272" s="51" t="n"/>
      <c r="AO272" s="51" t="n"/>
      <c r="AP272" s="51" t="n"/>
      <c r="AQ272" s="51" t="n"/>
      <c r="AR272" s="51" t="n"/>
      <c r="AS272" s="52">
        <f>COUNTIF(H272:AL272,"В")+SUM(H272:AL272)/8</f>
        <v/>
      </c>
      <c r="AT272" s="52">
        <f>SUM(H272:AL272)</f>
        <v/>
      </c>
      <c r="AU272" s="51" t="n"/>
      <c r="AV272" s="51" t="n"/>
      <c r="AW272" s="51" t="n"/>
    </row>
    <row r="273" spans="1:49">
      <c r="A273" s="53" t="n">
        <v>267</v>
      </c>
      <c r="B273" s="53" t="s">
        <v>98</v>
      </c>
      <c r="C273" s="53" t="s">
        <v>71</v>
      </c>
      <c r="D273" s="53" t="s">
        <v>72</v>
      </c>
      <c r="E273" s="53" t="s">
        <v>33</v>
      </c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>
        <v>8</v>
      </c>
      <c r="P273" s="53" t="n">
        <v>8</v>
      </c>
      <c r="Q273" s="53" t="n">
        <v>8</v>
      </c>
      <c r="R273" s="53" t="n">
        <v>8</v>
      </c>
      <c r="S273" s="53" t="n">
        <v>8</v>
      </c>
      <c r="T273" s="53" t="n">
        <v>0</v>
      </c>
      <c r="U273" s="53" t="n">
        <v>0</v>
      </c>
      <c r="V273" s="53" t="n">
        <v>8</v>
      </c>
      <c r="W273" s="53" t="n">
        <v>8</v>
      </c>
      <c r="X273" s="53" t="n">
        <v>8</v>
      </c>
      <c r="Y273" s="53" t="n">
        <v>0</v>
      </c>
      <c r="Z273" s="53" t="n">
        <v>0</v>
      </c>
      <c r="AA273" s="53" t="n">
        <v>0</v>
      </c>
      <c r="AB273" s="53" t="n">
        <v>0</v>
      </c>
      <c r="AC273" s="53" t="n">
        <v>0</v>
      </c>
      <c r="AD273" s="53" t="n">
        <v>0</v>
      </c>
      <c r="AE273" s="53" t="n">
        <v>0</v>
      </c>
      <c r="AF273" s="53" t="n">
        <v>0</v>
      </c>
      <c r="AG273" s="53" t="n">
        <v>0</v>
      </c>
      <c r="AH273" s="53" t="n">
        <v>0</v>
      </c>
      <c r="AI273" s="53" t="n">
        <v>0</v>
      </c>
      <c r="AJ273" s="53" t="n">
        <v>0</v>
      </c>
      <c r="AK273" s="53" t="n">
        <v>0</v>
      </c>
      <c r="AL273" s="53" t="n"/>
      <c r="AM273" s="53">
        <f>COUNT(IF(SUM(R266)&gt;0,1,"FALSE"),IF(SUM(S266,S269)&gt;0,1,"FALSE"),IF(SUM(T269,T266)&gt;0,1,"FALSE"),IF(SUM(U266,U269)&gt;0,1,"FALSE"),IF(SUM(V266,V269)&gt;0,1,"FALSE"),IF(SUM(W267,W266)&gt;0,1,"FALSE"),IF(SUM(X266,X268)&gt;0,1,"FALSE"),IF(SUM(Y266)&gt;0,1,"FALSE"),IF(SUM(Z266)&gt;0,1,"FALSE"),IF(SUM(AA266)&gt;0,1,"FALSE"),IF(SUM(AB266)&gt;0,1,"FALSE"),IF(SUM(AC266)&gt;0,1,"FALSE"),IF(SUM(AD266)&gt;0,1,"FALSE"),IF(SUM(AE266)&gt;0,1,"FALSE"),IF(SUM(AF266)&gt;0,1,"FALSE"),IF(SUM(AG266)&gt;0,1,"FALSE"),IF(SUM(AJ266,AJ268)&gt;0,1,"FALSE"),IF(SUM(AK266,AK268)&gt;0,1,"FALSE"),IF(SUM(AI266,AI268)&gt;0,1,"FALSE"),IF(SUM(AH266)&gt;0,1,"FALSE"),IF(SUM(M270)&gt;0,1,"FALSE"),IF(SUM(N270)&gt;0,1,"FALSE"),IF(SUM(O272)&gt;0,1,"FALSE"),IF(SUM(P272)&gt;0,1,"FALSE"),IF(SUM(Q272)&gt;0,1,"FALSE"))</f>
        <v/>
      </c>
      <c r="AN273" s="53">
        <f>COUNT(IF(SUM(N271)&gt;0,1,"FALSE"))</f>
        <v/>
      </c>
      <c r="AO273" s="53">
        <f>MAX(AO266:AO272)</f>
        <v/>
      </c>
      <c r="AP273" s="53">
        <f>MAX(AP266:AP272)</f>
        <v/>
      </c>
      <c r="AQ273" s="53">
        <f>MAX(AQ266:AQ272)</f>
        <v/>
      </c>
      <c r="AR273" s="53">
        <f>MAX(AR266:AR272)</f>
        <v/>
      </c>
      <c r="AS273" s="53">
        <f>SUM(AS266:AS272)</f>
        <v/>
      </c>
      <c r="AT273" s="53">
        <f>SUM(AT266:AT272)</f>
        <v/>
      </c>
      <c r="AU273" s="53">
        <f>SUM(AU266:AU272)</f>
        <v/>
      </c>
      <c r="AV273" s="53">
        <f>SUM(AV266:AV272)</f>
        <v/>
      </c>
      <c r="AW273" s="53">
        <f>SUM(AW266:AW272)</f>
        <v/>
      </c>
    </row>
    <row r="274" spans="1:49">
      <c r="A274" s="51" t="n">
        <v>268</v>
      </c>
      <c r="B274" s="51" t="s">
        <v>101</v>
      </c>
      <c r="C274" s="51" t="s">
        <v>74</v>
      </c>
      <c r="D274" s="51" t="s">
        <v>72</v>
      </c>
      <c r="E274" s="51" t="s">
        <v>43</v>
      </c>
      <c r="F274" s="51" t="s">
        <v>32</v>
      </c>
      <c r="G274" s="51" t="n"/>
      <c r="H274" s="51" t="n"/>
      <c r="I274" s="51" t="n"/>
      <c r="J274" s="51" t="n"/>
      <c r="K274" s="51" t="n"/>
      <c r="L274" s="51" t="n">
        <v>0.35</v>
      </c>
      <c r="M274" s="51" t="s">
        <v>7</v>
      </c>
      <c r="N274" s="51" t="s">
        <v>7</v>
      </c>
      <c r="O274" s="51" t="n"/>
      <c r="P274" s="51" t="n"/>
      <c r="Q274" s="51" t="n">
        <v>0.78333</v>
      </c>
      <c r="R274" s="51" t="n"/>
      <c r="S274" s="51" t="n">
        <v>0.71667</v>
      </c>
      <c r="T274" s="51" t="s">
        <v>7</v>
      </c>
      <c r="U274" s="51" t="s">
        <v>7</v>
      </c>
      <c r="V274" s="51" t="n">
        <v>0.93333</v>
      </c>
      <c r="W274" s="51" t="n"/>
      <c r="X274" s="51" t="n"/>
      <c r="Y274" s="51" t="n"/>
      <c r="Z274" s="51" t="n"/>
      <c r="AA274" s="51" t="s">
        <v>7</v>
      </c>
      <c r="AB274" s="51" t="s">
        <v>7</v>
      </c>
      <c r="AC274" s="51" t="n"/>
      <c r="AD274" s="51" t="n">
        <v>8</v>
      </c>
      <c r="AE274" s="51" t="n"/>
      <c r="AF274" s="51" t="n">
        <v>0.18333</v>
      </c>
      <c r="AG274" s="51" t="n">
        <v>8</v>
      </c>
      <c r="AH274" s="51" t="n">
        <v>8</v>
      </c>
      <c r="AI274" s="51" t="s">
        <v>7</v>
      </c>
      <c r="AJ274" s="51" t="s">
        <v>7</v>
      </c>
      <c r="AK274" s="51" t="s">
        <v>7</v>
      </c>
      <c r="AL274" s="51" t="n"/>
      <c r="AM274" s="52">
        <f>COUNT(H274:AL274)</f>
        <v/>
      </c>
      <c r="AN274" s="51" t="n"/>
      <c r="AO274" s="52">
        <f>COUNTIF(H274:AL274,"О")</f>
        <v/>
      </c>
      <c r="AP274" s="52">
        <f>COUNTIF(H274:AL274,"От")</f>
        <v/>
      </c>
      <c r="AQ274" s="52">
        <f>COUNTIF(H274:AL274,"Б")</f>
        <v/>
      </c>
      <c r="AR274" s="52">
        <f>COUNTIF(H274:AL274,"Н")</f>
        <v/>
      </c>
      <c r="AS274" s="51" t="n"/>
      <c r="AT274" s="52">
        <f>SUM(H274:AL274)</f>
        <v/>
      </c>
      <c r="AU274" s="51" t="n"/>
      <c r="AV274" s="52">
        <f>SUM(M274,N274,T274,U274,AA274,AB274,AJ274,AK274,AI274)</f>
        <v/>
      </c>
      <c r="AW274" s="51" t="n"/>
    </row>
    <row r="275" spans="1:49">
      <c r="A275" s="51" t="n">
        <v>269</v>
      </c>
      <c r="B275" s="51" t="s">
        <v>101</v>
      </c>
      <c r="C275" s="51" t="s">
        <v>74</v>
      </c>
      <c r="D275" s="51" t="s">
        <v>72</v>
      </c>
      <c r="E275" s="51" t="s">
        <v>56</v>
      </c>
      <c r="F275" s="51" t="s">
        <v>32</v>
      </c>
      <c r="G275" s="51" t="n"/>
      <c r="H275" s="51" t="n"/>
      <c r="I275" s="51" t="n"/>
      <c r="J275" s="51" t="n"/>
      <c r="K275" s="51" t="n"/>
      <c r="L275" s="51" t="n"/>
      <c r="M275" s="51" t="n"/>
      <c r="N275" s="51" t="n"/>
      <c r="O275" s="51" t="n"/>
      <c r="P275" s="51" t="n"/>
      <c r="Q275" s="51" t="n"/>
      <c r="R275" s="51" t="n"/>
      <c r="S275" s="51" t="n"/>
      <c r="T275" s="51" t="n"/>
      <c r="U275" s="51" t="n"/>
      <c r="V275" s="51" t="n"/>
      <c r="W275" s="51" t="n"/>
      <c r="X275" s="51" t="n"/>
      <c r="Y275" s="51" t="n"/>
      <c r="Z275" s="51" t="n"/>
      <c r="AA275" s="51" t="n"/>
      <c r="AB275" s="51" t="n"/>
      <c r="AC275" s="51" t="n"/>
      <c r="AD275" s="51" t="n"/>
      <c r="AE275" s="51" t="n"/>
      <c r="AF275" s="51" t="n"/>
      <c r="AG275" s="51" t="n"/>
      <c r="AH275" s="51" t="n"/>
      <c r="AI275" s="51" t="n"/>
      <c r="AJ275" s="51" t="n"/>
      <c r="AK275" s="51" t="n"/>
      <c r="AL275" s="51" t="n"/>
      <c r="AM275" s="52">
        <f>COUNT(H275:AL275)</f>
        <v/>
      </c>
      <c r="AN275" s="51" t="n"/>
      <c r="AO275" s="51" t="n"/>
      <c r="AP275" s="51" t="n"/>
      <c r="AQ275" s="51" t="n"/>
      <c r="AR275" s="51" t="n"/>
      <c r="AS275" s="51" t="n"/>
      <c r="AT275" s="52">
        <f>SUM(H275:AL275)</f>
        <v/>
      </c>
      <c r="AU275" s="51" t="n"/>
      <c r="AV275" s="52">
        <f>SUM(M275,N275,T275,U275,AA275,AB275,AJ275,AK275,AI275)</f>
        <v/>
      </c>
      <c r="AW275" s="51" t="n"/>
    </row>
    <row r="276" spans="1:49">
      <c r="A276" s="51" t="n">
        <v>270</v>
      </c>
      <c r="B276" s="51" t="s">
        <v>101</v>
      </c>
      <c r="C276" s="51" t="s">
        <v>74</v>
      </c>
      <c r="D276" s="51" t="s">
        <v>72</v>
      </c>
      <c r="E276" s="51" t="s">
        <v>61</v>
      </c>
      <c r="F276" s="51" t="s">
        <v>32</v>
      </c>
      <c r="G276" s="51" t="n"/>
      <c r="H276" s="51" t="n"/>
      <c r="I276" s="51" t="n"/>
      <c r="J276" s="51" t="n"/>
      <c r="K276" s="51" t="n"/>
      <c r="L276" s="51" t="n"/>
      <c r="M276" s="51" t="n"/>
      <c r="N276" s="51" t="n"/>
      <c r="O276" s="51" t="n"/>
      <c r="P276" s="51" t="n"/>
      <c r="Q276" s="51" t="n"/>
      <c r="R276" s="51" t="n"/>
      <c r="S276" s="51" t="n"/>
      <c r="T276" s="51" t="n"/>
      <c r="U276" s="51" t="n"/>
      <c r="V276" s="51" t="n"/>
      <c r="W276" s="51" t="n"/>
      <c r="X276" s="51" t="n"/>
      <c r="Y276" s="51" t="n"/>
      <c r="Z276" s="51" t="n"/>
      <c r="AA276" s="51" t="n"/>
      <c r="AB276" s="51" t="n"/>
      <c r="AC276" s="51" t="n"/>
      <c r="AD276" s="51" t="n"/>
      <c r="AE276" s="51" t="n"/>
      <c r="AF276" s="51" t="n"/>
      <c r="AG276" s="51" t="n"/>
      <c r="AH276" s="51" t="n"/>
      <c r="AI276" s="51" t="n"/>
      <c r="AJ276" s="51" t="n"/>
      <c r="AK276" s="51" t="n"/>
      <c r="AL276" s="51" t="n"/>
      <c r="AM276" s="52">
        <f>COUNT(H276:AL276)</f>
        <v/>
      </c>
      <c r="AN276" s="51" t="n"/>
      <c r="AO276" s="51" t="n"/>
      <c r="AP276" s="51" t="n"/>
      <c r="AQ276" s="51" t="n"/>
      <c r="AR276" s="51" t="n"/>
      <c r="AS276" s="51" t="n"/>
      <c r="AT276" s="52">
        <f>SUM(H276:AL276)</f>
        <v/>
      </c>
      <c r="AU276" s="51" t="n"/>
      <c r="AV276" s="52">
        <f>SUM(M276,N276,T276,U276,AA276,AB276,AJ276,AK276,AI276)</f>
        <v/>
      </c>
      <c r="AW276" s="51" t="n"/>
    </row>
    <row r="277" spans="1:49">
      <c r="A277" s="51" t="n">
        <v>271</v>
      </c>
      <c r="B277" s="51" t="s">
        <v>101</v>
      </c>
      <c r="C277" s="51" t="s">
        <v>74</v>
      </c>
      <c r="D277" s="51" t="s">
        <v>72</v>
      </c>
      <c r="E277" s="51" t="s">
        <v>76</v>
      </c>
      <c r="F277" s="51" t="s">
        <v>32</v>
      </c>
      <c r="G277" s="51" t="n"/>
      <c r="H277" s="51" t="n"/>
      <c r="I277" s="51" t="n"/>
      <c r="J277" s="51" t="n"/>
      <c r="K277" s="51" t="n"/>
      <c r="L277" s="51" t="n"/>
      <c r="M277" s="51" t="n"/>
      <c r="N277" s="51" t="n"/>
      <c r="O277" s="51" t="n"/>
      <c r="P277" s="51" t="n"/>
      <c r="Q277" s="51" t="n"/>
      <c r="R277" s="51" t="n"/>
      <c r="S277" s="51" t="n"/>
      <c r="T277" s="51" t="n"/>
      <c r="U277" s="51" t="n"/>
      <c r="V277" s="51" t="n"/>
      <c r="W277" s="51" t="n"/>
      <c r="X277" s="51" t="n"/>
      <c r="Y277" s="51" t="n"/>
      <c r="Z277" s="51" t="n"/>
      <c r="AA277" s="51" t="n"/>
      <c r="AB277" s="51" t="n"/>
      <c r="AC277" s="51" t="n"/>
      <c r="AD277" s="51" t="n"/>
      <c r="AE277" s="51" t="n"/>
      <c r="AF277" s="51" t="n"/>
      <c r="AG277" s="51" t="n"/>
      <c r="AH277" s="51" t="n"/>
      <c r="AI277" s="51" t="n"/>
      <c r="AJ277" s="51" t="n"/>
      <c r="AK277" s="51" t="n"/>
      <c r="AL277" s="51" t="n"/>
      <c r="AM277" s="52">
        <f>COUNT(H277:AL277)</f>
        <v/>
      </c>
      <c r="AN277" s="51" t="n"/>
      <c r="AO277" s="51" t="n"/>
      <c r="AP277" s="51" t="n"/>
      <c r="AQ277" s="51" t="n"/>
      <c r="AR277" s="51" t="n"/>
      <c r="AS277" s="51" t="n"/>
      <c r="AT277" s="52">
        <f>SUM(H277:AL277)</f>
        <v/>
      </c>
      <c r="AU277" s="51" t="n"/>
      <c r="AV277" s="52">
        <f>SUM(M277,N277,T277,U277,AA277,AB277,AJ277,AK277,AI277)</f>
        <v/>
      </c>
      <c r="AW277" s="51" t="n"/>
    </row>
    <row r="278" spans="1:49">
      <c r="A278" s="51" t="n">
        <v>272</v>
      </c>
      <c r="B278" s="51" t="s">
        <v>101</v>
      </c>
      <c r="C278" s="51" t="s">
        <v>74</v>
      </c>
      <c r="D278" s="51" t="s">
        <v>72</v>
      </c>
      <c r="E278" s="51" t="s">
        <v>77</v>
      </c>
      <c r="F278" s="51" t="s">
        <v>32</v>
      </c>
      <c r="G278" s="51" t="n"/>
      <c r="H278" s="51" t="n"/>
      <c r="I278" s="51" t="n"/>
      <c r="J278" s="51" t="n"/>
      <c r="K278" s="51" t="n"/>
      <c r="L278" s="51" t="n"/>
      <c r="M278" s="51" t="n"/>
      <c r="N278" s="51" t="n"/>
      <c r="O278" s="51" t="n"/>
      <c r="P278" s="51" t="n"/>
      <c r="Q278" s="51" t="n"/>
      <c r="R278" s="51" t="n"/>
      <c r="S278" s="51" t="n"/>
      <c r="T278" s="51" t="n"/>
      <c r="U278" s="51" t="n"/>
      <c r="V278" s="51" t="n"/>
      <c r="W278" s="51" t="n"/>
      <c r="X278" s="51" t="n"/>
      <c r="Y278" s="51" t="n"/>
      <c r="Z278" s="51" t="n"/>
      <c r="AA278" s="51" t="n"/>
      <c r="AB278" s="51" t="n"/>
      <c r="AC278" s="51" t="n"/>
      <c r="AD278" s="51" t="n"/>
      <c r="AE278" s="51" t="n"/>
      <c r="AF278" s="51" t="n"/>
      <c r="AG278" s="51" t="n"/>
      <c r="AH278" s="51" t="n"/>
      <c r="AI278" s="51" t="n"/>
      <c r="AJ278" s="51" t="n"/>
      <c r="AK278" s="51" t="n"/>
      <c r="AL278" s="51" t="n"/>
      <c r="AM278" s="52">
        <f>COUNT(H278:AL278)</f>
        <v/>
      </c>
      <c r="AN278" s="51" t="n"/>
      <c r="AO278" s="51" t="n"/>
      <c r="AP278" s="51" t="n"/>
      <c r="AQ278" s="51" t="n"/>
      <c r="AR278" s="51" t="n"/>
      <c r="AS278" s="51" t="n"/>
      <c r="AT278" s="52">
        <f>SUM(H278:AL278)</f>
        <v/>
      </c>
      <c r="AU278" s="51" t="n"/>
      <c r="AV278" s="52">
        <f>SUM(M278,N278,T278,U278,AA278,AB278,AJ278,AK278,AI278)</f>
        <v/>
      </c>
      <c r="AW278" s="51" t="n"/>
    </row>
    <row r="279" spans="1:49">
      <c r="A279" s="51" t="n">
        <v>273</v>
      </c>
      <c r="B279" s="51" t="s">
        <v>101</v>
      </c>
      <c r="C279" s="51" t="s">
        <v>74</v>
      </c>
      <c r="D279" s="51" t="s">
        <v>72</v>
      </c>
      <c r="E279" s="51" t="s">
        <v>79</v>
      </c>
      <c r="F279" s="51" t="s">
        <v>32</v>
      </c>
      <c r="G279" s="51" t="n"/>
      <c r="H279" s="51" t="n"/>
      <c r="I279" s="51" t="n"/>
      <c r="J279" s="51" t="n"/>
      <c r="K279" s="51" t="n"/>
      <c r="L279" s="51" t="n"/>
      <c r="M279" s="51" t="n"/>
      <c r="N279" s="51" t="n"/>
      <c r="O279" s="51" t="n"/>
      <c r="P279" s="51" t="n"/>
      <c r="Q279" s="51" t="n"/>
      <c r="R279" s="51" t="n"/>
      <c r="S279" s="51" t="n"/>
      <c r="T279" s="51" t="n"/>
      <c r="U279" s="51" t="n"/>
      <c r="V279" s="51" t="n"/>
      <c r="W279" s="51" t="n"/>
      <c r="X279" s="51" t="n"/>
      <c r="Y279" s="51" t="n"/>
      <c r="Z279" s="51" t="n"/>
      <c r="AA279" s="51" t="n"/>
      <c r="AB279" s="51" t="n"/>
      <c r="AC279" s="51" t="n"/>
      <c r="AD279" s="51" t="n"/>
      <c r="AE279" s="51" t="n"/>
      <c r="AF279" s="51" t="n"/>
      <c r="AG279" s="51" t="n"/>
      <c r="AH279" s="51" t="n"/>
      <c r="AI279" s="51" t="n"/>
      <c r="AJ279" s="51" t="n"/>
      <c r="AK279" s="51" t="n"/>
      <c r="AL279" s="51" t="n"/>
      <c r="AM279" s="52">
        <f>COUNT(H279:AL279)</f>
        <v/>
      </c>
      <c r="AN279" s="51" t="n"/>
      <c r="AO279" s="51" t="n"/>
      <c r="AP279" s="51" t="n"/>
      <c r="AQ279" s="51" t="n"/>
      <c r="AR279" s="51" t="n"/>
      <c r="AS279" s="51" t="n"/>
      <c r="AT279" s="52">
        <f>SUM(H279:AL279)</f>
        <v/>
      </c>
      <c r="AU279" s="51" t="n"/>
      <c r="AV279" s="52">
        <f>SUM(M279,N279,T279,U279,AA279,AB279,AJ279,AK279,AI279)</f>
        <v/>
      </c>
      <c r="AW279" s="51" t="n"/>
    </row>
    <row r="280" spans="1:49" ht="15.75" customHeight="1" s="55">
      <c r="A280" s="51" t="n">
        <v>274</v>
      </c>
      <c r="B280" s="51" t="s">
        <v>101</v>
      </c>
      <c r="C280" s="51" t="s">
        <v>74</v>
      </c>
      <c r="D280" s="51" t="s">
        <v>72</v>
      </c>
      <c r="E280" s="51" t="s">
        <v>80</v>
      </c>
      <c r="F280" s="51" t="s">
        <v>32</v>
      </c>
      <c r="G280" s="51" t="n"/>
      <c r="H280" s="51" t="n"/>
      <c r="I280" s="51" t="n"/>
      <c r="J280" s="54" t="n">
        <v>8</v>
      </c>
      <c r="K280" s="51" t="n"/>
      <c r="L280" s="51" t="n"/>
      <c r="M280" s="51" t="n"/>
      <c r="N280" s="51" t="n"/>
      <c r="O280" s="54" t="n">
        <v>1.41021</v>
      </c>
      <c r="P280" s="51" t="n"/>
      <c r="Q280" s="51" t="n"/>
      <c r="R280" s="54" t="n">
        <v>1.77662</v>
      </c>
      <c r="S280" s="51" t="n"/>
      <c r="T280" s="51" t="n"/>
      <c r="U280" s="51" t="n"/>
      <c r="V280" s="51" t="n"/>
      <c r="W280" s="51" t="n"/>
      <c r="X280" s="51" t="n"/>
      <c r="Y280" s="51" t="n"/>
      <c r="Z280" s="54" t="n">
        <v>8</v>
      </c>
      <c r="AA280" s="51" t="n"/>
      <c r="AB280" s="51" t="n"/>
      <c r="AC280" s="54" t="n">
        <v>3.9882</v>
      </c>
      <c r="AD280" s="51" t="n"/>
      <c r="AE280" s="51" t="n"/>
      <c r="AF280" s="54" t="n">
        <v>2.81667</v>
      </c>
      <c r="AG280" s="51" t="n"/>
      <c r="AH280" s="51" t="n"/>
      <c r="AI280" s="51" t="n"/>
      <c r="AJ280" s="51" t="n"/>
      <c r="AK280" s="51" t="n"/>
      <c r="AL280" s="51" t="n"/>
      <c r="AM280" s="52">
        <f>COUNT(H280:AL280)</f>
        <v/>
      </c>
      <c r="AN280" s="51" t="n"/>
      <c r="AO280" s="51" t="n"/>
      <c r="AP280" s="51" t="n"/>
      <c r="AQ280" s="51" t="n"/>
      <c r="AR280" s="51" t="n"/>
      <c r="AS280" s="51" t="n"/>
      <c r="AT280" s="52">
        <f>SUM(H280:AL280)</f>
        <v/>
      </c>
      <c r="AU280" s="51" t="n"/>
      <c r="AV280" s="52">
        <f>SUM(M280,N280,T280,U280,AA280,AB280,AJ280,AK280,AI280)</f>
        <v/>
      </c>
      <c r="AW280" s="51" t="n"/>
    </row>
    <row r="281" spans="1:49">
      <c r="A281" s="51" t="n">
        <v>275</v>
      </c>
      <c r="B281" s="51" t="s">
        <v>101</v>
      </c>
      <c r="C281" s="51" t="s">
        <v>74</v>
      </c>
      <c r="D281" s="51" t="s">
        <v>72</v>
      </c>
      <c r="E281" s="51" t="s">
        <v>81</v>
      </c>
      <c r="F281" s="51" t="s">
        <v>32</v>
      </c>
      <c r="G281" s="51" t="n"/>
      <c r="H281" s="51" t="n"/>
      <c r="I281" s="51" t="n"/>
      <c r="J281" s="51" t="n"/>
      <c r="K281" s="51" t="n"/>
      <c r="L281" s="51" t="n"/>
      <c r="M281" s="51" t="n"/>
      <c r="N281" s="51" t="n"/>
      <c r="O281" s="51" t="n"/>
      <c r="P281" s="51" t="n"/>
      <c r="Q281" s="51" t="n"/>
      <c r="R281" s="51" t="n"/>
      <c r="S281" s="51" t="n"/>
      <c r="T281" s="51" t="n"/>
      <c r="U281" s="51" t="n"/>
      <c r="V281" s="51" t="n"/>
      <c r="W281" s="51" t="n"/>
      <c r="X281" s="51" t="n"/>
      <c r="Y281" s="51" t="n"/>
      <c r="Z281" s="51" t="n"/>
      <c r="AA281" s="51" t="n"/>
      <c r="AB281" s="51" t="n"/>
      <c r="AC281" s="51" t="n"/>
      <c r="AD281" s="51" t="n"/>
      <c r="AE281" s="51" t="n"/>
      <c r="AF281" s="51" t="n"/>
      <c r="AG281" s="51" t="n"/>
      <c r="AH281" s="51" t="n"/>
      <c r="AI281" s="51" t="n"/>
      <c r="AJ281" s="51" t="n"/>
      <c r="AK281" s="51" t="n"/>
      <c r="AL281" s="51" t="n"/>
      <c r="AM281" s="52">
        <f>COUNT(H281:AL281)</f>
        <v/>
      </c>
      <c r="AN281" s="51" t="n"/>
      <c r="AO281" s="51" t="n"/>
      <c r="AP281" s="51" t="n"/>
      <c r="AQ281" s="51" t="n"/>
      <c r="AR281" s="51" t="n"/>
      <c r="AS281" s="51" t="n"/>
      <c r="AT281" s="52">
        <f>SUM(H281:AL281)</f>
        <v/>
      </c>
      <c r="AU281" s="51" t="n"/>
      <c r="AV281" s="52">
        <f>SUM(M281,N281,T281,U281,AA281,AB281,AJ281,AK281,AI281)</f>
        <v/>
      </c>
      <c r="AW281" s="51" t="n"/>
    </row>
    <row r="282" spans="1:49">
      <c r="A282" s="51" t="n">
        <v>276</v>
      </c>
      <c r="B282" s="51" t="s">
        <v>101</v>
      </c>
      <c r="C282" s="51" t="s">
        <v>74</v>
      </c>
      <c r="D282" s="51" t="s">
        <v>72</v>
      </c>
      <c r="E282" s="51" t="s">
        <v>83</v>
      </c>
      <c r="F282" s="51" t="s">
        <v>32</v>
      </c>
      <c r="G282" s="51" t="n"/>
      <c r="H282" s="51" t="n"/>
      <c r="I282" s="51" t="n"/>
      <c r="J282" s="51" t="n"/>
      <c r="K282" s="51" t="n"/>
      <c r="L282" s="51" t="n"/>
      <c r="M282" s="51" t="n"/>
      <c r="N282" s="51" t="n"/>
      <c r="O282" s="51" t="n"/>
      <c r="P282" s="51" t="n"/>
      <c r="Q282" s="51" t="n"/>
      <c r="R282" s="51" t="n"/>
      <c r="S282" s="51" t="n"/>
      <c r="T282" s="51" t="n"/>
      <c r="U282" s="51" t="n"/>
      <c r="V282" s="51" t="n"/>
      <c r="W282" s="51" t="n"/>
      <c r="X282" s="51" t="n"/>
      <c r="Y282" s="51" t="n"/>
      <c r="Z282" s="51" t="n"/>
      <c r="AA282" s="51" t="n"/>
      <c r="AB282" s="51" t="n"/>
      <c r="AC282" s="51" t="n"/>
      <c r="AD282" s="51" t="n"/>
      <c r="AE282" s="51" t="n"/>
      <c r="AF282" s="51" t="n"/>
      <c r="AG282" s="51" t="n"/>
      <c r="AH282" s="51" t="n"/>
      <c r="AI282" s="51" t="n"/>
      <c r="AJ282" s="51" t="n"/>
      <c r="AK282" s="51" t="n"/>
      <c r="AL282" s="51" t="n"/>
      <c r="AM282" s="52">
        <f>COUNT(H282:AL282)</f>
        <v/>
      </c>
      <c r="AN282" s="51" t="n"/>
      <c r="AO282" s="51" t="n"/>
      <c r="AP282" s="51" t="n"/>
      <c r="AQ282" s="51" t="n"/>
      <c r="AR282" s="51" t="n"/>
      <c r="AS282" s="51" t="n"/>
      <c r="AT282" s="52">
        <f>SUM(H282:AL282)</f>
        <v/>
      </c>
      <c r="AU282" s="51" t="n"/>
      <c r="AV282" s="52">
        <f>SUM(M282,N282,T282,U282,AA282,AB282,AJ282,AK282,AI282)</f>
        <v/>
      </c>
      <c r="AW282" s="51" t="n"/>
    </row>
    <row r="283" spans="1:49" ht="15.75" customHeight="1" s="55">
      <c r="A283" s="51" t="n">
        <v>277</v>
      </c>
      <c r="B283" s="51" t="s">
        <v>101</v>
      </c>
      <c r="C283" s="51" t="s">
        <v>74</v>
      </c>
      <c r="D283" s="51" t="s">
        <v>72</v>
      </c>
      <c r="E283" s="51" t="s">
        <v>86</v>
      </c>
      <c r="F283" s="51" t="s">
        <v>32</v>
      </c>
      <c r="G283" s="51" t="n"/>
      <c r="H283" s="51" t="n"/>
      <c r="I283" s="54" t="n">
        <v>8</v>
      </c>
      <c r="J283" s="51" t="n"/>
      <c r="K283" s="54" t="n">
        <v>3.47387</v>
      </c>
      <c r="L283" s="54" t="n">
        <v>7.65</v>
      </c>
      <c r="M283" s="51" t="n"/>
      <c r="N283" s="51" t="n"/>
      <c r="O283" s="54" t="n">
        <v>6.58979</v>
      </c>
      <c r="P283" s="54" t="n">
        <v>8</v>
      </c>
      <c r="Q283" s="54" t="n">
        <v>7.21667</v>
      </c>
      <c r="R283" s="54" t="n">
        <v>6.22338</v>
      </c>
      <c r="S283" s="54" t="n">
        <v>3.63333</v>
      </c>
      <c r="T283" s="51" t="n"/>
      <c r="U283" s="51" t="n"/>
      <c r="V283" s="54" t="n">
        <v>7.06667</v>
      </c>
      <c r="W283" s="54" t="n">
        <v>8</v>
      </c>
      <c r="X283" s="54" t="n">
        <v>3.92944</v>
      </c>
      <c r="Y283" s="51" t="n"/>
      <c r="Z283" s="51" t="n"/>
      <c r="AA283" s="51" t="n"/>
      <c r="AB283" s="51" t="n"/>
      <c r="AC283" s="51" t="n"/>
      <c r="AD283" s="51" t="n"/>
      <c r="AE283" s="54" t="n">
        <v>8</v>
      </c>
      <c r="AF283" s="51" t="n"/>
      <c r="AG283" s="51" t="n"/>
      <c r="AH283" s="51" t="n"/>
      <c r="AI283" s="51" t="n"/>
      <c r="AJ283" s="51" t="n"/>
      <c r="AK283" s="51" t="n"/>
      <c r="AL283" s="51" t="n"/>
      <c r="AM283" s="52">
        <f>COUNT(H283:AL283)</f>
        <v/>
      </c>
      <c r="AN283" s="51" t="n"/>
      <c r="AO283" s="51" t="n"/>
      <c r="AP283" s="51" t="n"/>
      <c r="AQ283" s="51" t="n"/>
      <c r="AR283" s="51" t="n"/>
      <c r="AS283" s="51" t="n"/>
      <c r="AT283" s="52">
        <f>SUM(H283:AL283)</f>
        <v/>
      </c>
      <c r="AU283" s="51" t="n"/>
      <c r="AV283" s="52">
        <f>SUM(M283,N283,T283,U283,AA283,AB283,AJ283,AK283,AI283)</f>
        <v/>
      </c>
      <c r="AW283" s="51" t="n"/>
    </row>
    <row r="284" spans="1:49" ht="15.75" customHeight="1" s="55">
      <c r="A284" s="51" t="n">
        <v>278</v>
      </c>
      <c r="B284" s="51" t="s">
        <v>101</v>
      </c>
      <c r="C284" s="51" t="s">
        <v>74</v>
      </c>
      <c r="D284" s="51" t="s">
        <v>72</v>
      </c>
      <c r="E284" s="51" t="s">
        <v>87</v>
      </c>
      <c r="F284" s="51" t="s">
        <v>32</v>
      </c>
      <c r="G284" s="51" t="n"/>
      <c r="H284" s="51" t="n"/>
      <c r="I284" s="51" t="n"/>
      <c r="J284" s="51" t="n"/>
      <c r="K284" s="51" t="n"/>
      <c r="L284" s="51" t="n"/>
      <c r="M284" s="51" t="n"/>
      <c r="N284" s="51" t="n"/>
      <c r="O284" s="51" t="n"/>
      <c r="P284" s="51" t="n"/>
      <c r="Q284" s="51" t="n"/>
      <c r="R284" s="51" t="n"/>
      <c r="S284" s="51" t="n"/>
      <c r="T284" s="51" t="n"/>
      <c r="U284" s="51" t="n"/>
      <c r="V284" s="51" t="n"/>
      <c r="W284" s="51" t="n"/>
      <c r="X284" s="54" t="n">
        <v>4.07056</v>
      </c>
      <c r="Y284" s="54" t="n">
        <v>8</v>
      </c>
      <c r="Z284" s="51" t="n"/>
      <c r="AA284" s="51" t="n"/>
      <c r="AB284" s="51" t="n"/>
      <c r="AC284" s="51" t="n"/>
      <c r="AD284" s="51" t="n"/>
      <c r="AE284" s="51" t="n"/>
      <c r="AF284" s="51" t="n"/>
      <c r="AG284" s="51" t="n"/>
      <c r="AH284" s="51" t="n"/>
      <c r="AI284" s="51" t="n"/>
      <c r="AJ284" s="51" t="n"/>
      <c r="AK284" s="51" t="n"/>
      <c r="AL284" s="51" t="n"/>
      <c r="AM284" s="52">
        <f>COUNT(H284:AL284)</f>
        <v/>
      </c>
      <c r="AN284" s="51" t="n"/>
      <c r="AO284" s="51" t="n"/>
      <c r="AP284" s="51" t="n"/>
      <c r="AQ284" s="51" t="n"/>
      <c r="AR284" s="51" t="n"/>
      <c r="AS284" s="51" t="n"/>
      <c r="AT284" s="52">
        <f>SUM(H284:AL284)</f>
        <v/>
      </c>
      <c r="AU284" s="51" t="n"/>
      <c r="AV284" s="52">
        <f>SUM(M284,N284,T284,U284,AA284,AB284,AJ284,AK284,AI284)</f>
        <v/>
      </c>
      <c r="AW284" s="51" t="n"/>
    </row>
    <row r="285" spans="1:49">
      <c r="A285" s="51" t="n">
        <v>279</v>
      </c>
      <c r="B285" s="51" t="s">
        <v>101</v>
      </c>
      <c r="C285" s="51" t="s">
        <v>74</v>
      </c>
      <c r="D285" s="51" t="s">
        <v>72</v>
      </c>
      <c r="E285" s="51" t="s">
        <v>88</v>
      </c>
      <c r="F285" s="51" t="s">
        <v>32</v>
      </c>
      <c r="G285" s="51" t="n"/>
      <c r="H285" s="51" t="n"/>
      <c r="I285" s="51" t="n"/>
      <c r="J285" s="51" t="n"/>
      <c r="K285" s="51" t="n"/>
      <c r="L285" s="51" t="n"/>
      <c r="M285" s="51" t="n"/>
      <c r="N285" s="51" t="n"/>
      <c r="O285" s="51" t="n"/>
      <c r="P285" s="51" t="n"/>
      <c r="Q285" s="51" t="n"/>
      <c r="R285" s="51" t="n"/>
      <c r="S285" s="51" t="n"/>
      <c r="T285" s="51" t="n"/>
      <c r="U285" s="51" t="n"/>
      <c r="V285" s="51" t="n"/>
      <c r="W285" s="51" t="n"/>
      <c r="X285" s="51" t="n"/>
      <c r="Y285" s="51" t="n"/>
      <c r="Z285" s="51" t="n"/>
      <c r="AA285" s="51" t="n"/>
      <c r="AB285" s="51" t="n"/>
      <c r="AC285" s="51" t="n"/>
      <c r="AD285" s="51" t="n"/>
      <c r="AE285" s="51" t="n"/>
      <c r="AF285" s="51" t="n"/>
      <c r="AG285" s="51" t="n"/>
      <c r="AH285" s="51" t="n"/>
      <c r="AI285" s="51" t="n"/>
      <c r="AJ285" s="51" t="n"/>
      <c r="AK285" s="51" t="n"/>
      <c r="AL285" s="51" t="n"/>
      <c r="AM285" s="52">
        <f>COUNT(H285:AL285)</f>
        <v/>
      </c>
      <c r="AN285" s="51" t="n"/>
      <c r="AO285" s="51" t="n"/>
      <c r="AP285" s="51" t="n"/>
      <c r="AQ285" s="51" t="n"/>
      <c r="AR285" s="51" t="n"/>
      <c r="AS285" s="51" t="n"/>
      <c r="AT285" s="52">
        <f>SUM(H285:AL285)</f>
        <v/>
      </c>
      <c r="AU285" s="51" t="n"/>
      <c r="AV285" s="52">
        <f>SUM(M285,N285,T285,U285,AA285,AB285,AJ285,AK285,AI285)</f>
        <v/>
      </c>
      <c r="AW285" s="51" t="n"/>
    </row>
    <row r="286" spans="1:49" ht="15.75" customHeight="1" s="55">
      <c r="A286" s="51" t="n">
        <v>280</v>
      </c>
      <c r="B286" s="51" t="s">
        <v>101</v>
      </c>
      <c r="C286" s="51" t="s">
        <v>74</v>
      </c>
      <c r="D286" s="51" t="s">
        <v>72</v>
      </c>
      <c r="E286" s="51" t="s">
        <v>65</v>
      </c>
      <c r="F286" s="51" t="s">
        <v>32</v>
      </c>
      <c r="G286" s="51" t="n"/>
      <c r="H286" s="54" t="n">
        <v>8</v>
      </c>
      <c r="I286" s="51" t="n"/>
      <c r="J286" s="51" t="n"/>
      <c r="K286" s="54" t="n">
        <v>4.52613</v>
      </c>
      <c r="L286" s="51" t="n"/>
      <c r="M286" s="51" t="n"/>
      <c r="N286" s="51" t="n"/>
      <c r="O286" s="51" t="n"/>
      <c r="P286" s="51" t="n"/>
      <c r="Q286" s="51" t="n"/>
      <c r="R286" s="51" t="n"/>
      <c r="S286" s="54" t="n">
        <v>3.65</v>
      </c>
      <c r="T286" s="51" t="n"/>
      <c r="U286" s="51" t="n"/>
      <c r="V286" s="51" t="n"/>
      <c r="W286" s="51" t="n"/>
      <c r="X286" s="51" t="n"/>
      <c r="Y286" s="51" t="n"/>
      <c r="Z286" s="51" t="n"/>
      <c r="AA286" s="51" t="n"/>
      <c r="AB286" s="51" t="n"/>
      <c r="AC286" s="54" t="n">
        <v>4.0118</v>
      </c>
      <c r="AD286" s="51" t="n"/>
      <c r="AE286" s="51" t="n"/>
      <c r="AF286" s="54" t="n">
        <v>5</v>
      </c>
      <c r="AG286" s="51" t="n"/>
      <c r="AH286" s="51" t="n"/>
      <c r="AI286" s="51" t="n"/>
      <c r="AJ286" s="51" t="n"/>
      <c r="AK286" s="51" t="n"/>
      <c r="AL286" s="51" t="n"/>
      <c r="AM286" s="52">
        <f>COUNT(H286:AL286)</f>
        <v/>
      </c>
      <c r="AN286" s="51" t="n"/>
      <c r="AO286" s="51" t="n"/>
      <c r="AP286" s="51" t="n"/>
      <c r="AQ286" s="51" t="n"/>
      <c r="AR286" s="51" t="n"/>
      <c r="AS286" s="51" t="n"/>
      <c r="AT286" s="52">
        <f>SUM(H286:AL286)</f>
        <v/>
      </c>
      <c r="AU286" s="51" t="n"/>
      <c r="AV286" s="52">
        <f>SUM(M286,N286,T286,U286,AA286,AB286,AJ286,AK286,AI286)</f>
        <v/>
      </c>
      <c r="AW286" s="51" t="n"/>
    </row>
    <row r="287" spans="1:49">
      <c r="A287" s="51" t="n">
        <v>281</v>
      </c>
      <c r="B287" s="51" t="s">
        <v>101</v>
      </c>
      <c r="C287" s="51" t="s">
        <v>74</v>
      </c>
      <c r="D287" s="51" t="s">
        <v>72</v>
      </c>
      <c r="E287" s="51" t="s">
        <v>90</v>
      </c>
      <c r="F287" s="51" t="s">
        <v>32</v>
      </c>
      <c r="G287" s="51" t="n"/>
      <c r="H287" s="51" t="n"/>
      <c r="I287" s="51" t="n"/>
      <c r="J287" s="51" t="n"/>
      <c r="K287" s="51" t="n"/>
      <c r="L287" s="51" t="n"/>
      <c r="M287" s="51" t="n"/>
      <c r="N287" s="51" t="n"/>
      <c r="O287" s="51" t="n"/>
      <c r="P287" s="51" t="n"/>
      <c r="Q287" s="51" t="n"/>
      <c r="R287" s="51" t="n"/>
      <c r="S287" s="51" t="n"/>
      <c r="T287" s="51" t="n"/>
      <c r="U287" s="51" t="n"/>
      <c r="V287" s="51" t="n"/>
      <c r="W287" s="51" t="n"/>
      <c r="X287" s="51" t="n"/>
      <c r="Y287" s="51" t="n"/>
      <c r="Z287" s="51" t="n"/>
      <c r="AA287" s="51" t="n"/>
      <c r="AB287" s="51" t="n"/>
      <c r="AC287" s="51" t="n"/>
      <c r="AD287" s="51" t="n"/>
      <c r="AE287" s="51" t="n"/>
      <c r="AF287" s="51" t="n"/>
      <c r="AG287" s="51" t="n"/>
      <c r="AH287" s="51" t="n"/>
      <c r="AI287" s="51" t="n"/>
      <c r="AJ287" s="51" t="n"/>
      <c r="AK287" s="51" t="n"/>
      <c r="AL287" s="51" t="n"/>
      <c r="AM287" s="52">
        <f>COUNT(H287:AL287)</f>
        <v/>
      </c>
      <c r="AN287" s="51" t="n"/>
      <c r="AO287" s="51" t="n"/>
      <c r="AP287" s="51" t="n"/>
      <c r="AQ287" s="51" t="n"/>
      <c r="AR287" s="51" t="n"/>
      <c r="AS287" s="51" t="n"/>
      <c r="AT287" s="52">
        <f>SUM(H287:AL287)</f>
        <v/>
      </c>
      <c r="AU287" s="51" t="n"/>
      <c r="AV287" s="52">
        <f>SUM(M287,N287,T287,U287,AA287,AB287,AJ287,AK287,AI287)</f>
        <v/>
      </c>
      <c r="AW287" s="51" t="n"/>
    </row>
    <row r="288" spans="1:49">
      <c r="A288" s="51" t="n">
        <v>282</v>
      </c>
      <c r="B288" s="51" t="s">
        <v>101</v>
      </c>
      <c r="C288" s="51" t="s">
        <v>74</v>
      </c>
      <c r="D288" s="51" t="s">
        <v>72</v>
      </c>
      <c r="E288" s="51" t="s">
        <v>279</v>
      </c>
      <c r="F288" s="51" t="s">
        <v>32</v>
      </c>
      <c r="G288" s="51" t="n"/>
      <c r="H288" s="51" t="n"/>
      <c r="I288" s="51" t="n"/>
      <c r="J288" s="51" t="n"/>
      <c r="K288" s="51" t="n"/>
      <c r="L288" s="51" t="n"/>
      <c r="M288" s="51" t="n"/>
      <c r="N288" s="51" t="n"/>
      <c r="O288" s="51" t="n"/>
      <c r="P288" s="51" t="n"/>
      <c r="Q288" s="51" t="n"/>
      <c r="R288" s="51" t="n"/>
      <c r="S288" s="51" t="n"/>
      <c r="T288" s="51" t="n"/>
      <c r="U288" s="51" t="n"/>
      <c r="V288" s="51" t="n"/>
      <c r="W288" s="51" t="n"/>
      <c r="X288" s="51" t="n"/>
      <c r="Y288" s="51" t="n"/>
      <c r="Z288" s="51" t="n"/>
      <c r="AA288" s="51" t="n"/>
      <c r="AB288" s="51" t="n"/>
      <c r="AC288" s="51" t="n"/>
      <c r="AD288" s="51" t="n"/>
      <c r="AE288" s="51" t="n"/>
      <c r="AF288" s="51" t="n"/>
      <c r="AG288" s="51" t="n"/>
      <c r="AH288" s="51" t="n"/>
      <c r="AI288" s="51" t="n"/>
      <c r="AJ288" s="51" t="n"/>
      <c r="AK288" s="51" t="n"/>
      <c r="AL288" s="51" t="n"/>
      <c r="AM288" s="52">
        <f>COUNT(H288:AL288)</f>
        <v/>
      </c>
      <c r="AN288" s="51" t="n"/>
      <c r="AO288" s="51" t="n"/>
      <c r="AP288" s="51" t="n"/>
      <c r="AQ288" s="51" t="n"/>
      <c r="AR288" s="51" t="n"/>
      <c r="AS288" s="51" t="n"/>
      <c r="AT288" s="52">
        <f>SUM(H288:AL288)</f>
        <v/>
      </c>
      <c r="AU288" s="51" t="n"/>
      <c r="AV288" s="52">
        <f>SUM(M288,N288,T288,U288,AA288,AB288,AJ288,AK288,AI288)</f>
        <v/>
      </c>
      <c r="AW288" s="51" t="n"/>
    </row>
    <row r="289" spans="1:49">
      <c r="A289" s="53" t="n">
        <v>283</v>
      </c>
      <c r="B289" s="53" t="s">
        <v>101</v>
      </c>
      <c r="C289" s="53" t="s">
        <v>74</v>
      </c>
      <c r="D289" s="53" t="s">
        <v>72</v>
      </c>
      <c r="E289" s="53" t="s">
        <v>33</v>
      </c>
      <c r="F289" s="53" t="n"/>
      <c r="G289" s="53" t="n"/>
      <c r="H289" s="53" t="n">
        <v>8</v>
      </c>
      <c r="I289" s="53" t="n">
        <v>8</v>
      </c>
      <c r="J289" s="53" t="n">
        <v>8</v>
      </c>
      <c r="K289" s="53" t="n">
        <v>8</v>
      </c>
      <c r="L289" s="53" t="n">
        <v>8</v>
      </c>
      <c r="M289" s="53" t="n">
        <v>0</v>
      </c>
      <c r="N289" s="53" t="n">
        <v>0</v>
      </c>
      <c r="O289" s="53" t="n">
        <v>8</v>
      </c>
      <c r="P289" s="53" t="n">
        <v>8</v>
      </c>
      <c r="Q289" s="53" t="n">
        <v>8</v>
      </c>
      <c r="R289" s="53" t="n">
        <v>8</v>
      </c>
      <c r="S289" s="53" t="n">
        <v>8</v>
      </c>
      <c r="T289" s="53" t="n">
        <v>0</v>
      </c>
      <c r="U289" s="53" t="n">
        <v>0</v>
      </c>
      <c r="V289" s="53" t="n">
        <v>8</v>
      </c>
      <c r="W289" s="53" t="n">
        <v>8</v>
      </c>
      <c r="X289" s="53" t="n">
        <v>8</v>
      </c>
      <c r="Y289" s="53" t="n">
        <v>8</v>
      </c>
      <c r="Z289" s="53" t="n">
        <v>8</v>
      </c>
      <c r="AA289" s="53" t="n">
        <v>0</v>
      </c>
      <c r="AB289" s="53" t="n">
        <v>0</v>
      </c>
      <c r="AC289" s="53" t="n">
        <v>8</v>
      </c>
      <c r="AD289" s="53" t="n">
        <v>8</v>
      </c>
      <c r="AE289" s="53" t="n">
        <v>8</v>
      </c>
      <c r="AF289" s="53" t="n">
        <v>8</v>
      </c>
      <c r="AG289" s="53" t="n">
        <v>8</v>
      </c>
      <c r="AH289" s="53" t="n">
        <v>8</v>
      </c>
      <c r="AI289" s="53" t="n">
        <v>0</v>
      </c>
      <c r="AJ289" s="53" t="n">
        <v>0</v>
      </c>
      <c r="AK289" s="53" t="n">
        <v>0</v>
      </c>
      <c r="AL289" s="53" t="n"/>
      <c r="AM289" s="53">
        <f>COUNT(IF(SUM(H279,H288,H276,H275,H277,H281,H283,H274,H280,H278,H287,H284,H285,H282,H286)&gt;0,1,"FALSE"),IF(SUM(I287,I279,I283,I288,I281,I278,I275,I284,I274,I276,I285,I280,I282,I277,I286)&gt;0,1,"FALSE"),IF(SUM(J285,J283,J286,J287,J278,J275,J284,J274,J288,J279,J280,J276,J282,J277,J281)&gt;0,1,"FALSE"),IF(SUM(K279,K274,K277,K283,K276,K281,K286,K280,K275,K278,K288,K282,K285,K287,K284)&gt;0,1,"FALSE"),IF(SUM(L287,L283,L285,L277,L278,L281,L288,L274,L279,L282,L286,L276,L275,L280,L284)&gt;0,1,"FALSE"),IF(SUM(M285,M287,M276,M274,M277,M279,M283,M282,M278,M284,M275,M286,M288,M280,M281)&gt;0,1,"FALSE"),IF(SUM(N283,N285,N281,N288,N286,N275,N282,N279,N284,N287,N274,N277,N280,N276,N278)&gt;0,1,"FALSE"),IF(SUM(O281,O287,O283,O288,O274,O276,O280,O277,O284,O275,O278,O286,O279,O285,O282)&gt;0,1,"FALSE"),IF(SUM(P279,P277,P276,P278,P280,P281,P282,P283,P275,P284,P286,P288,P274,P287,P285)&gt;0,1,"FALSE"),IF(SUM(Q280,Q288,Q283,Q282,Q286,Q281,Q276,Q285,Q279,Q287,Q284,Q275,Q278,Q274,Q277)&gt;0,1,"FALSE"),IF(SUM(R276,R283,R284,R285,R274,R280,R278,R277,R279,R281,R286,R275,R287,R288,R282)&gt;0,1,"FALSE"),IF(SUM(S274,S275,S278,S283,S287,S282,S284,S285,S281,S288,S286,S276,S277,S280,S279)&gt;0,1,"FALSE"),IF(SUM(T278,T287,T288,T284,T283,T281,T274,T282,T286,T276,T279,T280,T277,T275,T285)&gt;0,1,"FALSE"),IF(SUM(U285,U286,U275,U284,U281,U282,U280,U283,U278,U279,U287,U277,U288,U274,U276)&gt;0,1,"FALSE"),IF(SUM(V281,V283,V286,V278,V275,V279,V274,V288,V284,V282,V276,V280,V285,V287,V277)&gt;0,1,"FALSE"),IF(SUM(W280,W287,W288,W282,W285,W286,W283,W276,W279,W284,W275,W278,W277,W274,W281)&gt;0,1,"FALSE"),IF(SUM(X274,X286,X275,X282,X287,X279,X284,X276,X277,X278,X283,X285,X281,X288,X280)&gt;0,1,"FALSE"),IF(SUM(Y280,Y286,Y283,Y282,Y276,Y284,Y279,Y277,Y278,Y281,Y287,Y274,Y288,Y275,Y285)&gt;0,1,"FALSE"),IF(SUM(Z277,Z274,Z279,Z280,Z282,Z286,Z284,Z275,Z288,Z285,Z276,Z287,Z283,Z278,Z281)&gt;0,1,"FALSE"),IF(SUM(AA278,AA276,AA284,AA286,AA285,AA275,AA282,AA277,AA287,AA279,AA283,AA288,AA280,AA274,AA281)&gt;0,1,"FALSE"),IF(SUM(AB277,AB282,AB278,AB280,AB274,AB284,AB288,AB279,AB287,AB276,AB275,AB286,AB285,AB283,AB281)&gt;0,1,"FALSE"),IF(SUM(AC286,AC278,AC281,AC282,AC287,AC285,AC274,AC279,AC283,AC284,AC277,AC288,AC280,AC275,AC276)&gt;0,1,"FALSE"),IF(SUM(AD275,AD274,AD285,AD288,AD281,AD280,AD284,AD277,AD279,AD286,AD276,AD278,AD282,AD287,AD283)&gt;0,1,"FALSE"),IF(SUM(AE286,AE280,AE288,AE285,AE276,AE274,AE278,AE287,AE282,AE277,AE275,AE279,AE283,AE284,AE281)&gt;0,1,"FALSE"),IF(SUM(AF281,AF276,AF278,AF274,AF279,AF288,AF280,AF283,AF284,AF285,AF277,AF287,AF282,AF275,AF286)&gt;0,1,"FALSE"),IF(SUM(AG274,AG280,AG288,AG282,AG285,AG278,AG276,AG281,AG283,AG284,AG279,AG287,AG277,AG286,AG275)&gt;0,1,"FALSE"),IF(SUM(AJ278,AJ280,AJ282,AJ286,AJ287,AJ288,AJ283,AJ279,AJ274,AJ276,AJ275,AJ281,AJ284,AJ285,AJ277)&gt;0,1,"FALSE"),IF(SUM(AK279,AK278,AK281,AK288,AK277,AK275,AK283,AK286,AK280,AK274,AK285,AK287,AK276,AK284,AK282)&gt;0,1,"FALSE"),IF(SUM(AI283,AI280,AI274,AI277,AI285,AI286,AI287,AI284,AI276,AI281,AI288,AI279,AI282,AI278,AI275)&gt;0,1,"FALSE"),IF(SUM(AH281,AH284,AH274,AH288,AH277,AH278,AH286,AH283,AH287,AH279,AH285,AH282,AH275,AH280,AH276)&gt;0,1,"FALSE"))</f>
        <v/>
      </c>
      <c r="AN289" s="53" t="n"/>
      <c r="AO289" s="53">
        <f>MAX(AO274:AO288)</f>
        <v/>
      </c>
      <c r="AP289" s="53">
        <f>MAX(AP274:AP288)</f>
        <v/>
      </c>
      <c r="AQ289" s="53">
        <f>MAX(AQ274:AQ288)</f>
        <v/>
      </c>
      <c r="AR289" s="53">
        <f>MAX(AR274:AR288)</f>
        <v/>
      </c>
      <c r="AS289" s="53">
        <f>SUM(AS274:AS288)</f>
        <v/>
      </c>
      <c r="AT289" s="53">
        <f>SUM(AT274:AT288)</f>
        <v/>
      </c>
      <c r="AU289" s="53">
        <f>SUM(AU274:AU288)</f>
        <v/>
      </c>
      <c r="AV289" s="53">
        <f>SUM(AV274:AV288)</f>
        <v/>
      </c>
      <c r="AW289" s="53">
        <f>SUM(AW274:AW288)</f>
        <v/>
      </c>
    </row>
    <row r="290" spans="1:49">
      <c r="A290" s="51" t="n">
        <v>284</v>
      </c>
      <c r="B290" s="51" t="s">
        <v>107</v>
      </c>
      <c r="C290" s="51" t="s">
        <v>71</v>
      </c>
      <c r="D290" s="51" t="s">
        <v>72</v>
      </c>
      <c r="E290" s="51" t="s">
        <v>43</v>
      </c>
      <c r="F290" s="51" t="s">
        <v>32</v>
      </c>
      <c r="G290" s="51" t="n"/>
      <c r="H290" s="51" t="s">
        <v>3</v>
      </c>
      <c r="I290" s="51" t="s">
        <v>3</v>
      </c>
      <c r="J290" s="51" t="s">
        <v>3</v>
      </c>
      <c r="K290" s="51" t="s">
        <v>3</v>
      </c>
      <c r="L290" s="51" t="s">
        <v>3</v>
      </c>
      <c r="M290" s="51" t="s">
        <v>3</v>
      </c>
      <c r="N290" s="51" t="s">
        <v>3</v>
      </c>
      <c r="O290" s="51" t="s">
        <v>3</v>
      </c>
      <c r="P290" s="51" t="s">
        <v>3</v>
      </c>
      <c r="Q290" s="51" t="s">
        <v>3</v>
      </c>
      <c r="R290" s="51" t="s">
        <v>3</v>
      </c>
      <c r="S290" s="51" t="s">
        <v>3</v>
      </c>
      <c r="T290" s="51" t="s">
        <v>3</v>
      </c>
      <c r="U290" s="51" t="s">
        <v>3</v>
      </c>
      <c r="V290" s="51" t="s">
        <v>3</v>
      </c>
      <c r="W290" s="51" t="n">
        <v>8</v>
      </c>
      <c r="X290" s="51" t="n">
        <v>8</v>
      </c>
      <c r="Y290" s="51" t="n">
        <v>8</v>
      </c>
      <c r="Z290" s="51" t="n">
        <v>8</v>
      </c>
      <c r="AA290" s="51" t="s">
        <v>7</v>
      </c>
      <c r="AB290" s="51" t="s">
        <v>7</v>
      </c>
      <c r="AC290" s="51" t="n"/>
      <c r="AD290" s="51" t="n"/>
      <c r="AE290" s="51" t="n">
        <v>8</v>
      </c>
      <c r="AF290" s="51" t="n"/>
      <c r="AG290" s="51" t="n"/>
      <c r="AH290" s="51" t="n">
        <v>8</v>
      </c>
      <c r="AI290" s="51" t="s">
        <v>7</v>
      </c>
      <c r="AJ290" s="51" t="s">
        <v>7</v>
      </c>
      <c r="AK290" s="51" t="s">
        <v>7</v>
      </c>
      <c r="AL290" s="51" t="n"/>
      <c r="AM290" s="52">
        <f>COUNT(H290:AL290)</f>
        <v/>
      </c>
      <c r="AN290" s="51" t="n"/>
      <c r="AO290" s="52">
        <f>COUNTIF(H290:AL290,"О")</f>
        <v/>
      </c>
      <c r="AP290" s="52">
        <f>COUNTIF(H290:AL290,"От")</f>
        <v/>
      </c>
      <c r="AQ290" s="52">
        <f>COUNTIF(H290:AL290,"Б")</f>
        <v/>
      </c>
      <c r="AR290" s="52">
        <f>COUNTIF(H290:AL290,"Н")</f>
        <v/>
      </c>
      <c r="AS290" s="51" t="n"/>
      <c r="AT290" s="52">
        <f>SUM(H290:AL290)</f>
        <v/>
      </c>
      <c r="AU290" s="51" t="n"/>
      <c r="AV290" s="52">
        <f>SUM(M290,N290,T290,U290,AA290,AB290,AJ290,AK290,AI290)</f>
        <v/>
      </c>
      <c r="AW290" s="51" t="n"/>
    </row>
    <row r="291" spans="1:49" ht="15.75" customHeight="1" s="55">
      <c r="A291" s="51" t="n">
        <v>285</v>
      </c>
      <c r="B291" s="51" t="s">
        <v>107</v>
      </c>
      <c r="C291" s="51" t="s">
        <v>71</v>
      </c>
      <c r="D291" s="51" t="s">
        <v>72</v>
      </c>
      <c r="E291" s="51" t="s">
        <v>61</v>
      </c>
      <c r="F291" s="51" t="s">
        <v>32</v>
      </c>
      <c r="G291" s="51" t="s">
        <v>49</v>
      </c>
      <c r="H291" s="51" t="n"/>
      <c r="I291" s="51" t="n"/>
      <c r="J291" s="51" t="n"/>
      <c r="K291" s="51" t="n"/>
      <c r="L291" s="51" t="n"/>
      <c r="M291" s="51" t="n"/>
      <c r="N291" s="51" t="n"/>
      <c r="O291" s="51" t="n"/>
      <c r="P291" s="51" t="n"/>
      <c r="Q291" s="51" t="n"/>
      <c r="R291" s="51" t="n"/>
      <c r="S291" s="51" t="n"/>
      <c r="T291" s="51" t="n"/>
      <c r="U291" s="51" t="n"/>
      <c r="V291" s="51" t="n"/>
      <c r="W291" s="51" t="n"/>
      <c r="X291" s="51" t="n"/>
      <c r="Y291" s="51" t="n"/>
      <c r="Z291" s="51" t="n"/>
      <c r="AA291" s="51" t="n"/>
      <c r="AB291" s="51" t="n"/>
      <c r="AC291" s="54" t="n">
        <v>4</v>
      </c>
      <c r="AD291" s="54" t="n">
        <v>4</v>
      </c>
      <c r="AE291" s="51" t="n"/>
      <c r="AF291" s="51" t="n"/>
      <c r="AG291" s="51" t="n"/>
      <c r="AH291" s="51" t="n"/>
      <c r="AI291" s="51" t="n"/>
      <c r="AJ291" s="51" t="n"/>
      <c r="AK291" s="51" t="n"/>
      <c r="AL291" s="51" t="n"/>
      <c r="AM291" s="52">
        <f>SUM(H291:AL291)/8</f>
        <v/>
      </c>
      <c r="AN291" s="51" t="n"/>
      <c r="AO291" s="51" t="n"/>
      <c r="AP291" s="51" t="n"/>
      <c r="AQ291" s="51" t="n"/>
      <c r="AR291" s="51" t="n"/>
      <c r="AS291" s="52">
        <f>COUNTIF(H291:AL291,"В")+SUM(H291:AL291)/8</f>
        <v/>
      </c>
      <c r="AT291" s="52">
        <f>SUM(H291:AL291)</f>
        <v/>
      </c>
      <c r="AU291" s="51" t="n"/>
      <c r="AV291" s="51" t="n"/>
      <c r="AW291" s="51" t="n"/>
    </row>
    <row r="292" spans="1:49" ht="15.75" customHeight="1" s="55">
      <c r="A292" s="51" t="n">
        <v>286</v>
      </c>
      <c r="B292" s="51" t="s">
        <v>107</v>
      </c>
      <c r="C292" s="51" t="s">
        <v>71</v>
      </c>
      <c r="D292" s="51" t="s">
        <v>72</v>
      </c>
      <c r="E292" s="51" t="s">
        <v>76</v>
      </c>
      <c r="F292" s="51" t="s">
        <v>32</v>
      </c>
      <c r="G292" s="51" t="s">
        <v>49</v>
      </c>
      <c r="H292" s="51" t="n"/>
      <c r="I292" s="51" t="n"/>
      <c r="J292" s="51" t="n"/>
      <c r="K292" s="51" t="n"/>
      <c r="L292" s="51" t="n"/>
      <c r="M292" s="51" t="n"/>
      <c r="N292" s="51" t="n"/>
      <c r="O292" s="51" t="n"/>
      <c r="P292" s="51" t="n"/>
      <c r="Q292" s="51" t="n"/>
      <c r="R292" s="51" t="n"/>
      <c r="S292" s="51" t="n"/>
      <c r="T292" s="51" t="n"/>
      <c r="U292" s="51" t="n"/>
      <c r="V292" s="51" t="n"/>
      <c r="W292" s="51" t="n"/>
      <c r="X292" s="51" t="n"/>
      <c r="Y292" s="51" t="n"/>
      <c r="Z292" s="51" t="n"/>
      <c r="AA292" s="51" t="n"/>
      <c r="AB292" s="51" t="n"/>
      <c r="AC292" s="51" t="n"/>
      <c r="AD292" s="51" t="n"/>
      <c r="AE292" s="51" t="n"/>
      <c r="AF292" s="54" t="n">
        <v>2.66667</v>
      </c>
      <c r="AG292" s="54" t="n">
        <v>2.66667</v>
      </c>
      <c r="AH292" s="51" t="n"/>
      <c r="AI292" s="51" t="n"/>
      <c r="AJ292" s="51" t="n"/>
      <c r="AK292" s="51" t="n"/>
      <c r="AL292" s="51" t="n"/>
      <c r="AM292" s="52">
        <f>SUM(H292:AL292)/8</f>
        <v/>
      </c>
      <c r="AN292" s="51" t="n"/>
      <c r="AO292" s="51" t="n"/>
      <c r="AP292" s="51" t="n"/>
      <c r="AQ292" s="51" t="n"/>
      <c r="AR292" s="51" t="n"/>
      <c r="AS292" s="52">
        <f>COUNTIF(H292:AL292,"В")+SUM(H292:AL292)/8</f>
        <v/>
      </c>
      <c r="AT292" s="52">
        <f>SUM(H292:AL292)</f>
        <v/>
      </c>
      <c r="AU292" s="51" t="n"/>
      <c r="AV292" s="51" t="n"/>
      <c r="AW292" s="51" t="n"/>
    </row>
    <row r="293" spans="1:49" ht="15.75" customHeight="1" s="55">
      <c r="A293" s="51" t="n">
        <v>287</v>
      </c>
      <c r="B293" s="51" t="s">
        <v>107</v>
      </c>
      <c r="C293" s="51" t="s">
        <v>71</v>
      </c>
      <c r="D293" s="51" t="s">
        <v>72</v>
      </c>
      <c r="E293" s="51" t="s">
        <v>79</v>
      </c>
      <c r="F293" s="51" t="s">
        <v>32</v>
      </c>
      <c r="G293" s="51" t="s">
        <v>49</v>
      </c>
      <c r="H293" s="51" t="n"/>
      <c r="I293" s="51" t="n"/>
      <c r="J293" s="51" t="n"/>
      <c r="K293" s="51" t="n"/>
      <c r="L293" s="51" t="n"/>
      <c r="M293" s="51" t="n"/>
      <c r="N293" s="51" t="n"/>
      <c r="O293" s="51" t="n"/>
      <c r="P293" s="51" t="n"/>
      <c r="Q293" s="51" t="n"/>
      <c r="R293" s="51" t="n"/>
      <c r="S293" s="51" t="n"/>
      <c r="T293" s="51" t="n"/>
      <c r="U293" s="51" t="n"/>
      <c r="V293" s="51" t="n"/>
      <c r="W293" s="51" t="n"/>
      <c r="X293" s="51" t="n"/>
      <c r="Y293" s="51" t="n"/>
      <c r="Z293" s="51" t="n"/>
      <c r="AA293" s="51" t="n"/>
      <c r="AB293" s="51" t="n"/>
      <c r="AC293" s="54" t="n">
        <v>4</v>
      </c>
      <c r="AD293" s="54" t="n">
        <v>4</v>
      </c>
      <c r="AE293" s="51" t="n"/>
      <c r="AF293" s="51" t="n"/>
      <c r="AG293" s="51" t="n"/>
      <c r="AH293" s="51" t="n"/>
      <c r="AI293" s="51" t="n"/>
      <c r="AJ293" s="51" t="n"/>
      <c r="AK293" s="51" t="n"/>
      <c r="AL293" s="51" t="n"/>
      <c r="AM293" s="52">
        <f>SUM(H293:AL293)/8</f>
        <v/>
      </c>
      <c r="AN293" s="51" t="n"/>
      <c r="AO293" s="51" t="n"/>
      <c r="AP293" s="51" t="n"/>
      <c r="AQ293" s="51" t="n"/>
      <c r="AR293" s="51" t="n"/>
      <c r="AS293" s="52">
        <f>COUNTIF(H293:AL293,"В")+SUM(H293:AL293)/8</f>
        <v/>
      </c>
      <c r="AT293" s="52">
        <f>SUM(H293:AL293)</f>
        <v/>
      </c>
      <c r="AU293" s="51" t="n"/>
      <c r="AV293" s="51" t="n"/>
      <c r="AW293" s="51" t="n"/>
    </row>
    <row r="294" spans="1:49" ht="15.75" customHeight="1" s="55">
      <c r="A294" s="51" t="n">
        <v>288</v>
      </c>
      <c r="B294" s="51" t="s">
        <v>107</v>
      </c>
      <c r="C294" s="51" t="s">
        <v>71</v>
      </c>
      <c r="D294" s="51" t="s">
        <v>72</v>
      </c>
      <c r="E294" s="51" t="s">
        <v>80</v>
      </c>
      <c r="F294" s="51" t="s">
        <v>32</v>
      </c>
      <c r="G294" s="51" t="s">
        <v>49</v>
      </c>
      <c r="H294" s="51" t="n"/>
      <c r="I294" s="51" t="n"/>
      <c r="J294" s="51" t="n"/>
      <c r="K294" s="51" t="n"/>
      <c r="L294" s="51" t="n"/>
      <c r="M294" s="51" t="n"/>
      <c r="N294" s="51" t="n"/>
      <c r="O294" s="51" t="n"/>
      <c r="P294" s="51" t="n"/>
      <c r="Q294" s="51" t="n"/>
      <c r="R294" s="51" t="n"/>
      <c r="S294" s="51" t="n"/>
      <c r="T294" s="51" t="n"/>
      <c r="U294" s="51" t="n"/>
      <c r="V294" s="51" t="n"/>
      <c r="W294" s="51" t="n"/>
      <c r="X294" s="51" t="n"/>
      <c r="Y294" s="51" t="n"/>
      <c r="Z294" s="51" t="n"/>
      <c r="AA294" s="51" t="n"/>
      <c r="AB294" s="51" t="n"/>
      <c r="AC294" s="51" t="n"/>
      <c r="AD294" s="51" t="n"/>
      <c r="AE294" s="51" t="n"/>
      <c r="AF294" s="54" t="n">
        <v>2.66667</v>
      </c>
      <c r="AG294" s="54" t="n">
        <v>2.66667</v>
      </c>
      <c r="AH294" s="51" t="n"/>
      <c r="AI294" s="51" t="n"/>
      <c r="AJ294" s="51" t="n"/>
      <c r="AK294" s="51" t="n"/>
      <c r="AL294" s="51" t="n"/>
      <c r="AM294" s="52">
        <f>SUM(H294:AL294)/8</f>
        <v/>
      </c>
      <c r="AN294" s="51" t="n"/>
      <c r="AO294" s="51" t="n"/>
      <c r="AP294" s="51" t="n"/>
      <c r="AQ294" s="51" t="n"/>
      <c r="AR294" s="51" t="n"/>
      <c r="AS294" s="52">
        <f>COUNTIF(H294:AL294,"В")+SUM(H294:AL294)/8</f>
        <v/>
      </c>
      <c r="AT294" s="52">
        <f>SUM(H294:AL294)</f>
        <v/>
      </c>
      <c r="AU294" s="51" t="n"/>
      <c r="AV294" s="51" t="n"/>
      <c r="AW294" s="51" t="n"/>
    </row>
    <row r="295" spans="1:49" ht="15.75" customHeight="1" s="55">
      <c r="A295" s="51" t="n">
        <v>289</v>
      </c>
      <c r="B295" s="51" t="s">
        <v>107</v>
      </c>
      <c r="C295" s="51" t="s">
        <v>71</v>
      </c>
      <c r="D295" s="51" t="s">
        <v>72</v>
      </c>
      <c r="E295" s="51" t="s">
        <v>81</v>
      </c>
      <c r="F295" s="51" t="s">
        <v>32</v>
      </c>
      <c r="G295" s="51" t="s">
        <v>49</v>
      </c>
      <c r="H295" s="51" t="n"/>
      <c r="I295" s="51" t="n"/>
      <c r="J295" s="51" t="n"/>
      <c r="K295" s="51" t="n"/>
      <c r="L295" s="51" t="n"/>
      <c r="M295" s="51" t="n"/>
      <c r="N295" s="51" t="n"/>
      <c r="O295" s="51" t="n"/>
      <c r="P295" s="51" t="n"/>
      <c r="Q295" s="51" t="n"/>
      <c r="R295" s="51" t="n"/>
      <c r="S295" s="51" t="n"/>
      <c r="T295" s="51" t="n"/>
      <c r="U295" s="51" t="n"/>
      <c r="V295" s="51" t="n"/>
      <c r="W295" s="51" t="n"/>
      <c r="X295" s="51" t="n"/>
      <c r="Y295" s="51" t="n"/>
      <c r="Z295" s="51" t="n"/>
      <c r="AA295" s="51" t="n"/>
      <c r="AB295" s="51" t="n"/>
      <c r="AC295" s="51" t="n"/>
      <c r="AD295" s="51" t="n"/>
      <c r="AE295" s="51" t="n"/>
      <c r="AF295" s="54" t="n">
        <v>2.66667</v>
      </c>
      <c r="AG295" s="54" t="n">
        <v>2.66667</v>
      </c>
      <c r="AH295" s="51" t="n"/>
      <c r="AI295" s="51" t="n"/>
      <c r="AJ295" s="51" t="n"/>
      <c r="AK295" s="51" t="n"/>
      <c r="AL295" s="51" t="n"/>
      <c r="AM295" s="52">
        <f>SUM(H295:AL295)/8</f>
        <v/>
      </c>
      <c r="AN295" s="51" t="n"/>
      <c r="AO295" s="51" t="n"/>
      <c r="AP295" s="51" t="n"/>
      <c r="AQ295" s="51" t="n"/>
      <c r="AR295" s="51" t="n"/>
      <c r="AS295" s="52">
        <f>COUNTIF(H295:AL295,"В")+SUM(H295:AL295)/8</f>
        <v/>
      </c>
      <c r="AT295" s="52">
        <f>SUM(H295:AL295)</f>
        <v/>
      </c>
      <c r="AU295" s="51" t="n"/>
      <c r="AV295" s="51" t="n"/>
      <c r="AW295" s="51" t="n"/>
    </row>
    <row r="296" spans="1:49">
      <c r="A296" s="53" t="n">
        <v>290</v>
      </c>
      <c r="B296" s="53" t="s">
        <v>107</v>
      </c>
      <c r="C296" s="53" t="s">
        <v>71</v>
      </c>
      <c r="D296" s="53" t="s">
        <v>72</v>
      </c>
      <c r="E296" s="53" t="s">
        <v>33</v>
      </c>
      <c r="F296" s="53" t="n"/>
      <c r="G296" s="53" t="n"/>
      <c r="H296" s="53" t="n">
        <v>0</v>
      </c>
      <c r="I296" s="53" t="n">
        <v>0</v>
      </c>
      <c r="J296" s="53" t="n">
        <v>0</v>
      </c>
      <c r="K296" s="53" t="n">
        <v>0</v>
      </c>
      <c r="L296" s="53" t="n">
        <v>0</v>
      </c>
      <c r="M296" s="53" t="n">
        <v>0</v>
      </c>
      <c r="N296" s="53" t="n">
        <v>0</v>
      </c>
      <c r="O296" s="53" t="n">
        <v>0</v>
      </c>
      <c r="P296" s="53" t="n">
        <v>0</v>
      </c>
      <c r="Q296" s="53" t="n">
        <v>0</v>
      </c>
      <c r="R296" s="53" t="n">
        <v>0</v>
      </c>
      <c r="S296" s="53" t="n">
        <v>0</v>
      </c>
      <c r="T296" s="53" t="n">
        <v>0</v>
      </c>
      <c r="U296" s="53" t="n">
        <v>0</v>
      </c>
      <c r="V296" s="53" t="n">
        <v>0</v>
      </c>
      <c r="W296" s="53" t="n">
        <v>0</v>
      </c>
      <c r="X296" s="53" t="n">
        <v>0</v>
      </c>
      <c r="Y296" s="53" t="n">
        <v>0</v>
      </c>
      <c r="Z296" s="53" t="n">
        <v>0</v>
      </c>
      <c r="AA296" s="53" t="n">
        <v>0</v>
      </c>
      <c r="AB296" s="53" t="n">
        <v>0</v>
      </c>
      <c r="AC296" s="53" t="n">
        <v>8</v>
      </c>
      <c r="AD296" s="53" t="n">
        <v>8</v>
      </c>
      <c r="AE296" s="53" t="n">
        <v>8</v>
      </c>
      <c r="AF296" s="53" t="n">
        <v>8</v>
      </c>
      <c r="AG296" s="53" t="n">
        <v>8</v>
      </c>
      <c r="AH296" s="53" t="n">
        <v>8</v>
      </c>
      <c r="AI296" s="53" t="n">
        <v>0</v>
      </c>
      <c r="AJ296" s="53" t="n">
        <v>0</v>
      </c>
      <c r="AK296" s="53" t="n">
        <v>0</v>
      </c>
      <c r="AL296" s="53" t="n"/>
      <c r="AM296" s="53">
        <f>COUNT(IF(SUM(H290)&gt;0,1,"FALSE"),IF(SUM(I290)&gt;0,1,"FALSE"),IF(SUM(J290)&gt;0,1,"FALSE"),IF(SUM(K290)&gt;0,1,"FALSE"),IF(SUM(L290)&gt;0,1,"FALSE"),IF(SUM(M290)&gt;0,1,"FALSE"),IF(SUM(N290)&gt;0,1,"FALSE"),IF(SUM(O290)&gt;0,1,"FALSE"),IF(SUM(P290)&gt;0,1,"FALSE"),IF(SUM(Q290)&gt;0,1,"FALSE"),IF(SUM(R290)&gt;0,1,"FALSE"),IF(SUM(S290)&gt;0,1,"FALSE"),IF(SUM(T290)&gt;0,1,"FALSE"),IF(SUM(U290)&gt;0,1,"FALSE"),IF(SUM(V290)&gt;0,1,"FALSE"),IF(SUM(W290)&gt;0,1,"FALSE"),IF(SUM(X290)&gt;0,1,"FALSE"),IF(SUM(Y290)&gt;0,1,"FALSE"),IF(SUM(Z290)&gt;0,1,"FALSE"),IF(SUM(AA290)&gt;0,1,"FALSE"),IF(SUM(AB290)&gt;0,1,"FALSE"),IF(SUM(AE290)&gt;0,1,"FALSE"),IF(SUM(AJ290)&gt;0,1,"FALSE"),IF(SUM(AK290)&gt;0,1,"FALSE"),IF(SUM(AI290)&gt;0,1,"FALSE"),IF(SUM(AH290)&gt;0,1,"FALSE"),IF(SUM(AC293,AC291)&gt;0,1,"FALSE"),IF(SUM(AD291,AD293)&gt;0,1,"FALSE"),IF(SUM(AF294,AF292,AF295)&gt;0,1,"FALSE"),IF(SUM(AG295,AG292,AG294)&gt;0,1,"FALSE"))</f>
        <v/>
      </c>
      <c r="AN296" s="53" t="n"/>
      <c r="AO296" s="53">
        <f>MAX(AO290:AO295)</f>
        <v/>
      </c>
      <c r="AP296" s="53">
        <f>MAX(AP290:AP295)</f>
        <v/>
      </c>
      <c r="AQ296" s="53">
        <f>MAX(AQ290:AQ295)</f>
        <v/>
      </c>
      <c r="AR296" s="53">
        <f>MAX(AR290:AR295)</f>
        <v/>
      </c>
      <c r="AS296" s="53">
        <f>SUM(AS290:AS295)</f>
        <v/>
      </c>
      <c r="AT296" s="53">
        <f>SUM(AT290:AT295)</f>
        <v/>
      </c>
      <c r="AU296" s="53">
        <f>SUM(AU290:AU295)</f>
        <v/>
      </c>
      <c r="AV296" s="53">
        <f>SUM(AV290:AV295)</f>
        <v/>
      </c>
      <c r="AW296" s="53">
        <f>SUM(AW290:AW295)</f>
        <v/>
      </c>
    </row>
    <row r="297" spans="1:49">
      <c r="A297" s="51" t="n">
        <v>291</v>
      </c>
      <c r="B297" s="51" t="s">
        <v>110</v>
      </c>
      <c r="C297" s="51" t="s">
        <v>71</v>
      </c>
      <c r="D297" s="51" t="s">
        <v>72</v>
      </c>
      <c r="E297" s="51" t="s">
        <v>43</v>
      </c>
      <c r="F297" s="51" t="s">
        <v>32</v>
      </c>
      <c r="G297" s="51" t="n"/>
      <c r="H297" s="51" t="n"/>
      <c r="I297" s="51" t="n"/>
      <c r="J297" s="51" t="n"/>
      <c r="K297" s="51" t="n"/>
      <c r="L297" s="51" t="n"/>
      <c r="M297" s="51" t="n"/>
      <c r="N297" s="51" t="n"/>
      <c r="O297" s="51" t="n"/>
      <c r="P297" s="51" t="n"/>
      <c r="Q297" s="51" t="n"/>
      <c r="R297" s="51" t="n">
        <v>8</v>
      </c>
      <c r="S297" s="51" t="n"/>
      <c r="T297" s="51" t="s">
        <v>7</v>
      </c>
      <c r="U297" s="51" t="s">
        <v>7</v>
      </c>
      <c r="V297" s="51" t="n">
        <v>7.31667</v>
      </c>
      <c r="W297" s="51" t="n">
        <v>8</v>
      </c>
      <c r="X297" s="51" t="n">
        <v>8</v>
      </c>
      <c r="Y297" s="51" t="n">
        <v>8</v>
      </c>
      <c r="Z297" s="51" t="n">
        <v>8</v>
      </c>
      <c r="AA297" s="51" t="s">
        <v>7</v>
      </c>
      <c r="AB297" s="51" t="s">
        <v>7</v>
      </c>
      <c r="AC297" s="51" t="n"/>
      <c r="AD297" s="51" t="n"/>
      <c r="AE297" s="51" t="n">
        <v>8</v>
      </c>
      <c r="AF297" s="51" t="n">
        <v>7.98333</v>
      </c>
      <c r="AG297" s="51" t="n">
        <v>8</v>
      </c>
      <c r="AH297" s="51" t="n">
        <v>8</v>
      </c>
      <c r="AI297" s="51" t="s">
        <v>7</v>
      </c>
      <c r="AJ297" s="51" t="s">
        <v>7</v>
      </c>
      <c r="AK297" s="51" t="s">
        <v>7</v>
      </c>
      <c r="AL297" s="51" t="n"/>
      <c r="AM297" s="52">
        <f>COUNT(H297:AL297)</f>
        <v/>
      </c>
      <c r="AN297" s="51" t="n"/>
      <c r="AO297" s="52">
        <f>COUNTIF(H297:AL297,"О")</f>
        <v/>
      </c>
      <c r="AP297" s="52">
        <f>COUNTIF(H297:AL297,"От")</f>
        <v/>
      </c>
      <c r="AQ297" s="52">
        <f>COUNTIF(H297:AL297,"Б")</f>
        <v/>
      </c>
      <c r="AR297" s="52">
        <f>COUNTIF(H297:AL297,"Н")</f>
        <v/>
      </c>
      <c r="AS297" s="51" t="n"/>
      <c r="AT297" s="52">
        <f>SUM(H297:AL297)</f>
        <v/>
      </c>
      <c r="AU297" s="51" t="n"/>
      <c r="AV297" s="52">
        <f>SUM(M297,N297,T297,U297,AA297,AB297,AJ297,AK297,AI297)</f>
        <v/>
      </c>
      <c r="AW297" s="51" t="n"/>
    </row>
    <row r="298" spans="1:49" ht="15.75" customHeight="1" s="55">
      <c r="A298" s="51" t="n">
        <v>292</v>
      </c>
      <c r="B298" s="51" t="s">
        <v>110</v>
      </c>
      <c r="C298" s="51" t="s">
        <v>71</v>
      </c>
      <c r="D298" s="51" t="s">
        <v>72</v>
      </c>
      <c r="E298" s="51" t="s">
        <v>79</v>
      </c>
      <c r="F298" s="51" t="s">
        <v>32</v>
      </c>
      <c r="G298" s="51" t="n"/>
      <c r="H298" s="51" t="n"/>
      <c r="I298" s="51" t="n"/>
      <c r="J298" s="51" t="n"/>
      <c r="K298" s="51" t="n"/>
      <c r="L298" s="51" t="n"/>
      <c r="M298" s="51" t="n"/>
      <c r="N298" s="51" t="n"/>
      <c r="O298" s="51" t="n"/>
      <c r="P298" s="51" t="n"/>
      <c r="Q298" s="51" t="n"/>
      <c r="R298" s="51" t="n"/>
      <c r="S298" s="51" t="n"/>
      <c r="T298" s="51" t="n"/>
      <c r="U298" s="51" t="n"/>
      <c r="V298" s="51" t="n"/>
      <c r="W298" s="51" t="n"/>
      <c r="X298" s="51" t="n"/>
      <c r="Y298" s="51" t="n"/>
      <c r="Z298" s="51" t="n"/>
      <c r="AA298" s="51" t="n"/>
      <c r="AB298" s="51" t="n"/>
      <c r="AC298" s="51" t="n"/>
      <c r="AD298" s="51" t="n"/>
      <c r="AE298" s="51" t="n"/>
      <c r="AF298" s="54" t="n">
        <v>0.01667</v>
      </c>
      <c r="AG298" s="51" t="n"/>
      <c r="AH298" s="51" t="n"/>
      <c r="AI298" s="51" t="n"/>
      <c r="AJ298" s="51" t="n"/>
      <c r="AK298" s="51" t="n"/>
      <c r="AL298" s="51" t="n"/>
      <c r="AM298" s="52">
        <f>COUNT(H298:AL298)</f>
        <v/>
      </c>
      <c r="AN298" s="51" t="n"/>
      <c r="AO298" s="51" t="n"/>
      <c r="AP298" s="51" t="n"/>
      <c r="AQ298" s="51" t="n"/>
      <c r="AR298" s="51" t="n"/>
      <c r="AS298" s="51" t="n"/>
      <c r="AT298" s="52">
        <f>SUM(H298:AL298)</f>
        <v/>
      </c>
      <c r="AU298" s="51" t="n"/>
      <c r="AV298" s="52">
        <f>SUM(M298,N298,T298,U298,AA298,AB298,AJ298,AK298,AI298)</f>
        <v/>
      </c>
      <c r="AW298" s="51" t="n"/>
    </row>
    <row r="299" spans="1:49" ht="15.75" customHeight="1" s="55">
      <c r="A299" s="51" t="n">
        <v>293</v>
      </c>
      <c r="B299" s="51" t="s">
        <v>110</v>
      </c>
      <c r="C299" s="51" t="s">
        <v>71</v>
      </c>
      <c r="D299" s="51" t="s">
        <v>72</v>
      </c>
      <c r="E299" s="51" t="s">
        <v>65</v>
      </c>
      <c r="F299" s="51" t="s">
        <v>32</v>
      </c>
      <c r="G299" s="51" t="n"/>
      <c r="H299" s="51" t="n"/>
      <c r="I299" s="51" t="n"/>
      <c r="J299" s="51" t="n"/>
      <c r="K299" s="51" t="n"/>
      <c r="L299" s="51" t="n"/>
      <c r="M299" s="51" t="n"/>
      <c r="N299" s="51" t="n"/>
      <c r="O299" s="51" t="n"/>
      <c r="P299" s="51" t="n"/>
      <c r="Q299" s="51" t="n"/>
      <c r="R299" s="51" t="n"/>
      <c r="S299" s="54" t="n">
        <v>8</v>
      </c>
      <c r="T299" s="51" t="n"/>
      <c r="U299" s="51" t="n"/>
      <c r="V299" s="54" t="n">
        <v>0.68333</v>
      </c>
      <c r="W299" s="51" t="n"/>
      <c r="X299" s="51" t="n"/>
      <c r="Y299" s="51" t="n"/>
      <c r="Z299" s="51" t="n"/>
      <c r="AA299" s="51" t="n"/>
      <c r="AB299" s="51" t="n"/>
      <c r="AC299" s="51" t="n"/>
      <c r="AD299" s="51" t="n"/>
      <c r="AE299" s="51" t="n"/>
      <c r="AF299" s="51" t="n"/>
      <c r="AG299" s="51" t="n"/>
      <c r="AH299" s="51" t="n"/>
      <c r="AI299" s="51" t="n"/>
      <c r="AJ299" s="51" t="n"/>
      <c r="AK299" s="51" t="n"/>
      <c r="AL299" s="51" t="n"/>
      <c r="AM299" s="52">
        <f>COUNT(H299:AL299)</f>
        <v/>
      </c>
      <c r="AN299" s="51" t="n"/>
      <c r="AO299" s="51" t="n"/>
      <c r="AP299" s="51" t="n"/>
      <c r="AQ299" s="51" t="n"/>
      <c r="AR299" s="51" t="n"/>
      <c r="AS299" s="51" t="n"/>
      <c r="AT299" s="52">
        <f>SUM(H299:AL299)</f>
        <v/>
      </c>
      <c r="AU299" s="51" t="n"/>
      <c r="AV299" s="52">
        <f>SUM(M299,N299,T299,U299,AA299,AB299,AJ299,AK299,AI299)</f>
        <v/>
      </c>
      <c r="AW299" s="51" t="n"/>
    </row>
    <row r="300" spans="1:49" ht="15.75" customHeight="1" s="55">
      <c r="A300" s="51" t="n">
        <v>294</v>
      </c>
      <c r="B300" s="51" t="s">
        <v>110</v>
      </c>
      <c r="C300" s="51" t="s">
        <v>71</v>
      </c>
      <c r="D300" s="51" t="s">
        <v>72</v>
      </c>
      <c r="E300" s="51" t="s">
        <v>61</v>
      </c>
      <c r="F300" s="51" t="s">
        <v>32</v>
      </c>
      <c r="G300" s="51" t="s">
        <v>49</v>
      </c>
      <c r="H300" s="51" t="n"/>
      <c r="I300" s="51" t="n"/>
      <c r="J300" s="51" t="n"/>
      <c r="K300" s="51" t="n"/>
      <c r="L300" s="51" t="n"/>
      <c r="M300" s="51" t="n"/>
      <c r="N300" s="51" t="n"/>
      <c r="O300" s="51" t="n"/>
      <c r="P300" s="51" t="n"/>
      <c r="Q300" s="51" t="n"/>
      <c r="R300" s="51" t="n"/>
      <c r="S300" s="51" t="n"/>
      <c r="T300" s="51" t="n"/>
      <c r="U300" s="51" t="n"/>
      <c r="V300" s="51" t="n"/>
      <c r="W300" s="51" t="n"/>
      <c r="X300" s="51" t="n"/>
      <c r="Y300" s="51" t="n"/>
      <c r="Z300" s="51" t="n"/>
      <c r="AA300" s="51" t="n"/>
      <c r="AB300" s="51" t="n"/>
      <c r="AC300" s="54" t="n">
        <v>4</v>
      </c>
      <c r="AD300" s="54" t="n">
        <v>4</v>
      </c>
      <c r="AE300" s="51" t="n"/>
      <c r="AF300" s="51" t="n"/>
      <c r="AG300" s="51" t="n"/>
      <c r="AH300" s="51" t="n"/>
      <c r="AI300" s="51" t="n"/>
      <c r="AJ300" s="51" t="n"/>
      <c r="AK300" s="51" t="n"/>
      <c r="AL300" s="51" t="n"/>
      <c r="AM300" s="52">
        <f>SUM(H300:AL300)/8</f>
        <v/>
      </c>
      <c r="AN300" s="51" t="n"/>
      <c r="AO300" s="51" t="n"/>
      <c r="AP300" s="51" t="n"/>
      <c r="AQ300" s="51" t="n"/>
      <c r="AR300" s="51" t="n"/>
      <c r="AS300" s="52">
        <f>COUNTIF(H300:AL300,"В")+SUM(H300:AL300)/8</f>
        <v/>
      </c>
      <c r="AT300" s="52">
        <f>SUM(H300:AL300)</f>
        <v/>
      </c>
      <c r="AU300" s="51" t="n"/>
      <c r="AV300" s="51" t="n"/>
      <c r="AW300" s="51" t="n"/>
    </row>
    <row r="301" spans="1:49" ht="15.75" customHeight="1" s="55">
      <c r="A301" s="51" t="n">
        <v>295</v>
      </c>
      <c r="B301" s="51" t="s">
        <v>110</v>
      </c>
      <c r="C301" s="51" t="s">
        <v>71</v>
      </c>
      <c r="D301" s="51" t="s">
        <v>72</v>
      </c>
      <c r="E301" s="51" t="s">
        <v>69</v>
      </c>
      <c r="F301" s="51" t="s">
        <v>32</v>
      </c>
      <c r="G301" s="51" t="n"/>
      <c r="H301" s="51" t="n"/>
      <c r="I301" s="51" t="n"/>
      <c r="J301" s="51" t="n"/>
      <c r="K301" s="51" t="n"/>
      <c r="L301" s="51" t="n"/>
      <c r="M301" s="54" t="n">
        <v>12</v>
      </c>
      <c r="N301" s="54" t="n">
        <v>13</v>
      </c>
      <c r="O301" s="51" t="n"/>
      <c r="P301" s="51" t="n"/>
      <c r="Q301" s="51" t="n"/>
      <c r="R301" s="51" t="n"/>
      <c r="S301" s="51" t="n"/>
      <c r="T301" s="51" t="n"/>
      <c r="U301" s="51" t="n"/>
      <c r="V301" s="51" t="n"/>
      <c r="W301" s="51" t="n"/>
      <c r="X301" s="51" t="n"/>
      <c r="Y301" s="51" t="n"/>
      <c r="Z301" s="51" t="n"/>
      <c r="AA301" s="51" t="n"/>
      <c r="AB301" s="51" t="n"/>
      <c r="AC301" s="51" t="n"/>
      <c r="AD301" s="51" t="n"/>
      <c r="AE301" s="51" t="n"/>
      <c r="AF301" s="51" t="n"/>
      <c r="AG301" s="51" t="n"/>
      <c r="AH301" s="51" t="n"/>
      <c r="AI301" s="51" t="n"/>
      <c r="AJ301" s="51" t="n"/>
      <c r="AK301" s="51" t="n"/>
      <c r="AL301" s="51" t="n"/>
      <c r="AM301" s="52">
        <f>COUNT(H301:AL301)</f>
        <v/>
      </c>
      <c r="AN301" s="51" t="n"/>
      <c r="AO301" s="51" t="n"/>
      <c r="AP301" s="51" t="n"/>
      <c r="AQ301" s="51" t="n"/>
      <c r="AR301" s="51" t="n"/>
      <c r="AS301" s="51" t="n"/>
      <c r="AT301" s="52">
        <f>SUM(H301:AL301)</f>
        <v/>
      </c>
      <c r="AU301" s="51" t="n"/>
      <c r="AV301" s="52">
        <f>SUM(M301,N301,T301,U301,AA301,AB301,AJ301,AK301,AI301)</f>
        <v/>
      </c>
      <c r="AW301" s="51" t="n"/>
    </row>
    <row r="302" spans="1:49" ht="15.75" customHeight="1" s="55">
      <c r="A302" s="51" t="n">
        <v>296</v>
      </c>
      <c r="B302" s="51" t="s">
        <v>110</v>
      </c>
      <c r="C302" s="51" t="s">
        <v>71</v>
      </c>
      <c r="D302" s="51" t="s">
        <v>72</v>
      </c>
      <c r="E302" s="51" t="s">
        <v>69</v>
      </c>
      <c r="F302" s="51" t="s">
        <v>48</v>
      </c>
      <c r="G302" s="51" t="n"/>
      <c r="H302" s="51" t="n"/>
      <c r="I302" s="51" t="n"/>
      <c r="J302" s="51" t="n"/>
      <c r="K302" s="51" t="n"/>
      <c r="L302" s="51" t="n"/>
      <c r="M302" s="51" t="n"/>
      <c r="N302" s="54" t="n">
        <v>0.5</v>
      </c>
      <c r="O302" s="51" t="n"/>
      <c r="P302" s="51" t="n"/>
      <c r="Q302" s="51" t="n"/>
      <c r="R302" s="51" t="n"/>
      <c r="S302" s="51" t="n"/>
      <c r="T302" s="51" t="n"/>
      <c r="U302" s="51" t="n"/>
      <c r="V302" s="51" t="n"/>
      <c r="W302" s="51" t="n"/>
      <c r="X302" s="51" t="n"/>
      <c r="Y302" s="51" t="n"/>
      <c r="Z302" s="51" t="n"/>
      <c r="AA302" s="51" t="n"/>
      <c r="AB302" s="51" t="n"/>
      <c r="AC302" s="51" t="n"/>
      <c r="AD302" s="51" t="n"/>
      <c r="AE302" s="51" t="n"/>
      <c r="AF302" s="51" t="n"/>
      <c r="AG302" s="51" t="n"/>
      <c r="AH302" s="51" t="n"/>
      <c r="AI302" s="51" t="n"/>
      <c r="AJ302" s="51" t="n"/>
      <c r="AK302" s="51" t="n"/>
      <c r="AL302" s="51" t="n"/>
      <c r="AM302" s="51" t="n"/>
      <c r="AN302" s="52">
        <f>COUNT(H302:AL302)</f>
        <v/>
      </c>
      <c r="AO302" s="51" t="n"/>
      <c r="AP302" s="51" t="n"/>
      <c r="AQ302" s="51" t="n"/>
      <c r="AR302" s="51" t="n"/>
      <c r="AS302" s="51" t="n"/>
      <c r="AT302" s="51" t="n"/>
      <c r="AU302" s="52">
        <f>SUM(H302:AL302)</f>
        <v/>
      </c>
      <c r="AV302" s="51" t="n"/>
      <c r="AW302" s="52">
        <f>SUM(M302,N302,T302,U302,AA302,AB302,AJ302,AK302,AI302)</f>
        <v/>
      </c>
    </row>
    <row r="303" spans="1:49" ht="15.75" customHeight="1" s="55">
      <c r="A303" s="51" t="n">
        <v>297</v>
      </c>
      <c r="B303" s="51" t="s">
        <v>110</v>
      </c>
      <c r="C303" s="51" t="s">
        <v>71</v>
      </c>
      <c r="D303" s="51" t="s">
        <v>72</v>
      </c>
      <c r="E303" s="51" t="s">
        <v>69</v>
      </c>
      <c r="F303" s="51" t="s">
        <v>32</v>
      </c>
      <c r="G303" s="51" t="s">
        <v>49</v>
      </c>
      <c r="H303" s="51" t="n"/>
      <c r="I303" s="51" t="n"/>
      <c r="J303" s="51" t="n"/>
      <c r="K303" s="51" t="n"/>
      <c r="L303" s="51" t="n"/>
      <c r="M303" s="51" t="n"/>
      <c r="N303" s="51" t="n"/>
      <c r="O303" s="54" t="n">
        <v>8</v>
      </c>
      <c r="P303" s="54" t="n">
        <v>8</v>
      </c>
      <c r="Q303" s="54" t="n">
        <v>8</v>
      </c>
      <c r="R303" s="51" t="n"/>
      <c r="S303" s="51" t="n"/>
      <c r="T303" s="51" t="n"/>
      <c r="U303" s="51" t="n"/>
      <c r="V303" s="51" t="n"/>
      <c r="W303" s="51" t="n"/>
      <c r="X303" s="51" t="n"/>
      <c r="Y303" s="51" t="n"/>
      <c r="Z303" s="51" t="n"/>
      <c r="AA303" s="51" t="n"/>
      <c r="AB303" s="51" t="n"/>
      <c r="AC303" s="51" t="n"/>
      <c r="AD303" s="51" t="n"/>
      <c r="AE303" s="51" t="n"/>
      <c r="AF303" s="51" t="n"/>
      <c r="AG303" s="51" t="n"/>
      <c r="AH303" s="51" t="n"/>
      <c r="AI303" s="51" t="n"/>
      <c r="AJ303" s="51" t="n"/>
      <c r="AK303" s="51" t="n"/>
      <c r="AL303" s="51" t="n"/>
      <c r="AM303" s="52">
        <f>SUM(H303:AL303)/8</f>
        <v/>
      </c>
      <c r="AN303" s="51" t="n"/>
      <c r="AO303" s="51" t="n"/>
      <c r="AP303" s="51" t="n"/>
      <c r="AQ303" s="51" t="n"/>
      <c r="AR303" s="51" t="n"/>
      <c r="AS303" s="52">
        <f>COUNTIF(H303:AL303,"В")+SUM(H303:AL303)/8</f>
        <v/>
      </c>
      <c r="AT303" s="52">
        <f>SUM(H303:AL303)</f>
        <v/>
      </c>
      <c r="AU303" s="51" t="n"/>
      <c r="AV303" s="51" t="n"/>
      <c r="AW303" s="51" t="n"/>
    </row>
    <row r="304" spans="1:49" ht="15.75" customHeight="1" s="55">
      <c r="A304" s="51" t="n">
        <v>298</v>
      </c>
      <c r="B304" s="51" t="s">
        <v>110</v>
      </c>
      <c r="C304" s="51" t="s">
        <v>71</v>
      </c>
      <c r="D304" s="51" t="s">
        <v>72</v>
      </c>
      <c r="E304" s="51" t="s">
        <v>79</v>
      </c>
      <c r="F304" s="51" t="s">
        <v>32</v>
      </c>
      <c r="G304" s="51" t="s">
        <v>49</v>
      </c>
      <c r="H304" s="51" t="n"/>
      <c r="I304" s="51" t="n"/>
      <c r="J304" s="51" t="n"/>
      <c r="K304" s="51" t="n"/>
      <c r="L304" s="51" t="n"/>
      <c r="M304" s="51" t="n"/>
      <c r="N304" s="51" t="n"/>
      <c r="O304" s="51" t="n"/>
      <c r="P304" s="51" t="n"/>
      <c r="Q304" s="51" t="n"/>
      <c r="R304" s="51" t="n"/>
      <c r="S304" s="51" t="n"/>
      <c r="T304" s="51" t="n"/>
      <c r="U304" s="51" t="n"/>
      <c r="V304" s="51" t="n"/>
      <c r="W304" s="51" t="n"/>
      <c r="X304" s="51" t="n"/>
      <c r="Y304" s="51" t="n"/>
      <c r="Z304" s="51" t="n"/>
      <c r="AA304" s="51" t="n"/>
      <c r="AB304" s="51" t="n"/>
      <c r="AC304" s="54" t="n">
        <v>4</v>
      </c>
      <c r="AD304" s="54" t="n">
        <v>4</v>
      </c>
      <c r="AE304" s="51" t="n"/>
      <c r="AF304" s="51" t="n"/>
      <c r="AG304" s="51" t="n"/>
      <c r="AH304" s="51" t="n"/>
      <c r="AI304" s="51" t="n"/>
      <c r="AJ304" s="51" t="n"/>
      <c r="AK304" s="51" t="n"/>
      <c r="AL304" s="51" t="n"/>
      <c r="AM304" s="52">
        <f>SUM(H304:AL304)/8</f>
        <v/>
      </c>
      <c r="AN304" s="51" t="n"/>
      <c r="AO304" s="51" t="n"/>
      <c r="AP304" s="51" t="n"/>
      <c r="AQ304" s="51" t="n"/>
      <c r="AR304" s="51" t="n"/>
      <c r="AS304" s="52">
        <f>COUNTIF(H304:AL304,"В")+SUM(H304:AL304)/8</f>
        <v/>
      </c>
      <c r="AT304" s="52">
        <f>SUM(H304:AL304)</f>
        <v/>
      </c>
      <c r="AU304" s="51" t="n"/>
      <c r="AV304" s="51" t="n"/>
      <c r="AW304" s="51" t="n"/>
    </row>
    <row r="305" spans="1:49">
      <c r="A305" s="53" t="n">
        <v>299</v>
      </c>
      <c r="B305" s="53" t="s">
        <v>110</v>
      </c>
      <c r="C305" s="53" t="s">
        <v>71</v>
      </c>
      <c r="D305" s="53" t="s">
        <v>72</v>
      </c>
      <c r="E305" s="53" t="s">
        <v>33</v>
      </c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>
        <v>8</v>
      </c>
      <c r="P305" s="53" t="n">
        <v>8</v>
      </c>
      <c r="Q305" s="53" t="n">
        <v>8</v>
      </c>
      <c r="R305" s="53" t="n">
        <v>8</v>
      </c>
      <c r="S305" s="53" t="n">
        <v>8</v>
      </c>
      <c r="T305" s="53" t="n">
        <v>0</v>
      </c>
      <c r="U305" s="53" t="n">
        <v>0</v>
      </c>
      <c r="V305" s="53" t="n">
        <v>8</v>
      </c>
      <c r="W305" s="53" t="n">
        <v>8</v>
      </c>
      <c r="X305" s="53" t="n">
        <v>8</v>
      </c>
      <c r="Y305" s="53" t="n">
        <v>8</v>
      </c>
      <c r="Z305" s="53" t="n">
        <v>8</v>
      </c>
      <c r="AA305" s="53" t="n">
        <v>0</v>
      </c>
      <c r="AB305" s="53" t="n">
        <v>0</v>
      </c>
      <c r="AC305" s="53" t="n">
        <v>8</v>
      </c>
      <c r="AD305" s="53" t="n">
        <v>8</v>
      </c>
      <c r="AE305" s="53" t="n">
        <v>8</v>
      </c>
      <c r="AF305" s="53" t="n">
        <v>8</v>
      </c>
      <c r="AG305" s="53" t="n">
        <v>8</v>
      </c>
      <c r="AH305" s="53" t="n">
        <v>8</v>
      </c>
      <c r="AI305" s="53" t="n">
        <v>0</v>
      </c>
      <c r="AJ305" s="53" t="n">
        <v>0</v>
      </c>
      <c r="AK305" s="53" t="n">
        <v>0</v>
      </c>
      <c r="AL305" s="53" t="n"/>
      <c r="AM305" s="53">
        <f>COUNT(IF(SUM(R297)&gt;0,1,"FALSE"),IF(SUM(S299,S297)&gt;0,1,"FALSE"),IF(SUM(T297,T299)&gt;0,1,"FALSE"),IF(SUM(U297,U299)&gt;0,1,"FALSE"),IF(SUM(V297,V299)&gt;0,1,"FALSE"),IF(SUM(W297)&gt;0,1,"FALSE"),IF(SUM(X297)&gt;0,1,"FALSE"),IF(SUM(Y297)&gt;0,1,"FALSE"),IF(SUM(Z297)&gt;0,1,"FALSE"),IF(SUM(AA297)&gt;0,1,"FALSE"),IF(SUM(AB297)&gt;0,1,"FALSE"),IF(SUM(AE297)&gt;0,1,"FALSE"),IF(SUM(AF298,AF297)&gt;0,1,"FALSE"),IF(SUM(AG297)&gt;0,1,"FALSE"),IF(SUM(AJ297)&gt;0,1,"FALSE"),IF(SUM(AK297)&gt;0,1,"FALSE"),IF(SUM(AI297)&gt;0,1,"FALSE"),IF(SUM(AH297)&gt;0,1,"FALSE"),IF(SUM(AC304,AC300)&gt;0,1,"FALSE"),IF(SUM(AD304,AD300)&gt;0,1,"FALSE"),IF(SUM(M301)&gt;0,1,"FALSE"),IF(SUM(N301)&gt;0,1,"FALSE"),IF(SUM(O303)&gt;0,1,"FALSE"),IF(SUM(P303)&gt;0,1,"FALSE"),IF(SUM(Q303)&gt;0,1,"FALSE"))</f>
        <v/>
      </c>
      <c r="AN305" s="53">
        <f>COUNT(IF(SUM(N302)&gt;0,1,"FALSE"))</f>
        <v/>
      </c>
      <c r="AO305" s="53">
        <f>MAX(AO297:AO304)</f>
        <v/>
      </c>
      <c r="AP305" s="53">
        <f>MAX(AP297:AP304)</f>
        <v/>
      </c>
      <c r="AQ305" s="53">
        <f>MAX(AQ297:AQ304)</f>
        <v/>
      </c>
      <c r="AR305" s="53">
        <f>MAX(AR297:AR304)</f>
        <v/>
      </c>
      <c r="AS305" s="53">
        <f>SUM(AS297:AS304)</f>
        <v/>
      </c>
      <c r="AT305" s="53">
        <f>SUM(AT297:AT304)</f>
        <v/>
      </c>
      <c r="AU305" s="53">
        <f>SUM(AU297:AU304)</f>
        <v/>
      </c>
      <c r="AV305" s="53">
        <f>SUM(AV297:AV304)</f>
        <v/>
      </c>
      <c r="AW305" s="53">
        <f>SUM(AW297:AW304)</f>
        <v/>
      </c>
    </row>
    <row r="306" spans="1:49">
      <c r="A306" s="51" t="n">
        <v>300</v>
      </c>
      <c r="B306" s="51" t="s">
        <v>111</v>
      </c>
      <c r="C306" s="51" t="s">
        <v>71</v>
      </c>
      <c r="D306" s="51" t="s">
        <v>51</v>
      </c>
      <c r="E306" s="51" t="s">
        <v>43</v>
      </c>
      <c r="F306" s="51" t="s">
        <v>32</v>
      </c>
      <c r="G306" s="51" t="n"/>
      <c r="H306" s="51" t="n">
        <v>8</v>
      </c>
      <c r="I306" s="51" t="n">
        <v>0.23333</v>
      </c>
      <c r="J306" s="51" t="n">
        <v>8</v>
      </c>
      <c r="K306" s="51" t="n">
        <v>8</v>
      </c>
      <c r="L306" s="51" t="n">
        <v>6.16667</v>
      </c>
      <c r="M306" s="51" t="s">
        <v>7</v>
      </c>
      <c r="N306" s="51" t="s">
        <v>7</v>
      </c>
      <c r="O306" s="51" t="n">
        <v>8</v>
      </c>
      <c r="P306" s="51" t="n">
        <v>8</v>
      </c>
      <c r="Q306" s="51" t="n">
        <v>8</v>
      </c>
      <c r="R306" s="51" t="n">
        <v>8</v>
      </c>
      <c r="S306" s="51" t="n">
        <v>8</v>
      </c>
      <c r="T306" s="51" t="s">
        <v>7</v>
      </c>
      <c r="U306" s="51" t="s">
        <v>7</v>
      </c>
      <c r="V306" s="51" t="n"/>
      <c r="W306" s="51" t="n"/>
      <c r="X306" s="51" t="n"/>
      <c r="Y306" s="51" t="n"/>
      <c r="Z306" s="51" t="n"/>
      <c r="AA306" s="51" t="s">
        <v>7</v>
      </c>
      <c r="AB306" s="51" t="s">
        <v>7</v>
      </c>
      <c r="AC306" s="51" t="n">
        <v>8</v>
      </c>
      <c r="AD306" s="51" t="n">
        <v>8</v>
      </c>
      <c r="AE306" s="51" t="n">
        <v>8</v>
      </c>
      <c r="AF306" s="51" t="n">
        <v>8</v>
      </c>
      <c r="AG306" s="51" t="n">
        <v>8</v>
      </c>
      <c r="AH306" s="51" t="n">
        <v>8</v>
      </c>
      <c r="AI306" s="51" t="s">
        <v>7</v>
      </c>
      <c r="AJ306" s="51" t="s">
        <v>7</v>
      </c>
      <c r="AK306" s="51" t="s">
        <v>7</v>
      </c>
      <c r="AL306" s="51" t="n"/>
      <c r="AM306" s="52">
        <f>COUNT(H306:AL306)</f>
        <v/>
      </c>
      <c r="AN306" s="51" t="n"/>
      <c r="AO306" s="52">
        <f>COUNTIF(H306:AL306,"О")</f>
        <v/>
      </c>
      <c r="AP306" s="52">
        <f>COUNTIF(H306:AL306,"От")</f>
        <v/>
      </c>
      <c r="AQ306" s="52">
        <f>COUNTIF(H306:AL306,"Б")</f>
        <v/>
      </c>
      <c r="AR306" s="52">
        <f>COUNTIF(H306:AL306,"Н")</f>
        <v/>
      </c>
      <c r="AS306" s="51" t="n"/>
      <c r="AT306" s="52">
        <f>SUM(H306:AL306)</f>
        <v/>
      </c>
      <c r="AU306" s="51" t="n"/>
      <c r="AV306" s="52">
        <f>SUM(M306,N306,T306,U306,AA306,AB306,AJ306,AK306,AI306)</f>
        <v/>
      </c>
      <c r="AW306" s="51" t="n"/>
    </row>
    <row r="307" spans="1:49" ht="15.75" customHeight="1" s="55">
      <c r="A307" s="51" t="n">
        <v>301</v>
      </c>
      <c r="B307" s="51" t="s">
        <v>111</v>
      </c>
      <c r="C307" s="51" t="s">
        <v>71</v>
      </c>
      <c r="D307" s="51" t="s">
        <v>51</v>
      </c>
      <c r="E307" s="51" t="s">
        <v>87</v>
      </c>
      <c r="F307" s="51" t="s">
        <v>32</v>
      </c>
      <c r="G307" s="51" t="n"/>
      <c r="H307" s="51" t="n"/>
      <c r="I307" s="54" t="n">
        <v>0.28333</v>
      </c>
      <c r="J307" s="51" t="n"/>
      <c r="K307" s="51" t="n"/>
      <c r="L307" s="51" t="n"/>
      <c r="M307" s="51" t="n"/>
      <c r="N307" s="51" t="n"/>
      <c r="O307" s="51" t="n"/>
      <c r="P307" s="51" t="n"/>
      <c r="Q307" s="51" t="n"/>
      <c r="R307" s="51" t="n"/>
      <c r="S307" s="51" t="n"/>
      <c r="T307" s="51" t="n"/>
      <c r="U307" s="51" t="n"/>
      <c r="V307" s="51" t="n"/>
      <c r="W307" s="51" t="n"/>
      <c r="X307" s="51" t="n"/>
      <c r="Y307" s="51" t="n"/>
      <c r="Z307" s="51" t="n"/>
      <c r="AA307" s="51" t="n"/>
      <c r="AB307" s="51" t="n"/>
      <c r="AC307" s="51" t="n"/>
      <c r="AD307" s="51" t="n"/>
      <c r="AE307" s="51" t="n"/>
      <c r="AF307" s="51" t="n"/>
      <c r="AG307" s="51" t="n"/>
      <c r="AH307" s="51" t="n"/>
      <c r="AI307" s="51" t="n"/>
      <c r="AJ307" s="51" t="n"/>
      <c r="AK307" s="51" t="n"/>
      <c r="AL307" s="51" t="n"/>
      <c r="AM307" s="52">
        <f>COUNT(H307:AL307)</f>
        <v/>
      </c>
      <c r="AN307" s="51" t="n"/>
      <c r="AO307" s="51" t="n"/>
      <c r="AP307" s="51" t="n"/>
      <c r="AQ307" s="51" t="n"/>
      <c r="AR307" s="51" t="n"/>
      <c r="AS307" s="51" t="n"/>
      <c r="AT307" s="52">
        <f>SUM(H307:AL307)</f>
        <v/>
      </c>
      <c r="AU307" s="51" t="n"/>
      <c r="AV307" s="52">
        <f>SUM(M307,N307,T307,U307,AA307,AB307,AJ307,AK307,AI307)</f>
        <v/>
      </c>
      <c r="AW307" s="51" t="n"/>
    </row>
    <row r="308" spans="1:49" ht="15.75" customHeight="1" s="55">
      <c r="A308" s="51" t="n">
        <v>302</v>
      </c>
      <c r="B308" s="51" t="s">
        <v>111</v>
      </c>
      <c r="C308" s="51" t="s">
        <v>71</v>
      </c>
      <c r="D308" s="51" t="s">
        <v>51</v>
      </c>
      <c r="E308" s="51" t="s">
        <v>65</v>
      </c>
      <c r="F308" s="51" t="s">
        <v>32</v>
      </c>
      <c r="G308" s="51" t="n"/>
      <c r="H308" s="51" t="n"/>
      <c r="I308" s="54" t="n">
        <v>7.48333</v>
      </c>
      <c r="J308" s="51" t="n"/>
      <c r="K308" s="51" t="n"/>
      <c r="L308" s="54" t="n">
        <v>1.83333</v>
      </c>
      <c r="M308" s="51" t="n"/>
      <c r="N308" s="51" t="n"/>
      <c r="O308" s="51" t="n"/>
      <c r="P308" s="51" t="n"/>
      <c r="Q308" s="51" t="n"/>
      <c r="R308" s="51" t="n"/>
      <c r="S308" s="51" t="n"/>
      <c r="T308" s="51" t="n"/>
      <c r="U308" s="51" t="n"/>
      <c r="V308" s="51" t="n"/>
      <c r="W308" s="51" t="n"/>
      <c r="X308" s="51" t="n"/>
      <c r="Y308" s="51" t="n"/>
      <c r="Z308" s="51" t="n"/>
      <c r="AA308" s="51" t="n"/>
      <c r="AB308" s="51" t="n"/>
      <c r="AC308" s="51" t="n"/>
      <c r="AD308" s="51" t="n"/>
      <c r="AE308" s="51" t="n"/>
      <c r="AF308" s="51" t="n"/>
      <c r="AG308" s="51" t="n"/>
      <c r="AH308" s="51" t="n"/>
      <c r="AI308" s="51" t="n"/>
      <c r="AJ308" s="51" t="n"/>
      <c r="AK308" s="51" t="n"/>
      <c r="AL308" s="51" t="n"/>
      <c r="AM308" s="52">
        <f>COUNT(H308:AL308)</f>
        <v/>
      </c>
      <c r="AN308" s="51" t="n"/>
      <c r="AO308" s="51" t="n"/>
      <c r="AP308" s="51" t="n"/>
      <c r="AQ308" s="51" t="n"/>
      <c r="AR308" s="51" t="n"/>
      <c r="AS308" s="51" t="n"/>
      <c r="AT308" s="52">
        <f>SUM(H308:AL308)</f>
        <v/>
      </c>
      <c r="AU308" s="51" t="n"/>
      <c r="AV308" s="52">
        <f>SUM(M308,N308,T308,U308,AA308,AB308,AJ308,AK308,AI308)</f>
        <v/>
      </c>
      <c r="AW308" s="51" t="n"/>
    </row>
    <row r="309" spans="1:49" ht="15.75" customHeight="1" s="55">
      <c r="A309" s="51" t="n">
        <v>303</v>
      </c>
      <c r="B309" s="51" t="s">
        <v>111</v>
      </c>
      <c r="C309" s="51" t="s">
        <v>71</v>
      </c>
      <c r="D309" s="51" t="s">
        <v>51</v>
      </c>
      <c r="E309" s="51" t="s">
        <v>90</v>
      </c>
      <c r="F309" s="51" t="s">
        <v>32</v>
      </c>
      <c r="G309" s="51" t="s">
        <v>49</v>
      </c>
      <c r="H309" s="51" t="n"/>
      <c r="I309" s="51" t="n"/>
      <c r="J309" s="51" t="n"/>
      <c r="K309" s="51" t="n"/>
      <c r="L309" s="51" t="n"/>
      <c r="M309" s="51" t="n"/>
      <c r="N309" s="51" t="n"/>
      <c r="O309" s="51" t="n"/>
      <c r="P309" s="51" t="n"/>
      <c r="Q309" s="51" t="n"/>
      <c r="R309" s="51" t="n"/>
      <c r="S309" s="51" t="n"/>
      <c r="T309" s="51" t="n"/>
      <c r="U309" s="51" t="n"/>
      <c r="V309" s="54" t="n">
        <v>8</v>
      </c>
      <c r="W309" s="54" t="n">
        <v>8</v>
      </c>
      <c r="X309" s="54" t="n">
        <v>8</v>
      </c>
      <c r="Y309" s="54" t="n">
        <v>8</v>
      </c>
      <c r="Z309" s="54" t="n">
        <v>8</v>
      </c>
      <c r="AA309" s="51" t="n"/>
      <c r="AB309" s="51" t="n"/>
      <c r="AC309" s="51" t="n"/>
      <c r="AD309" s="51" t="n"/>
      <c r="AE309" s="51" t="n"/>
      <c r="AF309" s="51" t="n"/>
      <c r="AG309" s="51" t="n"/>
      <c r="AH309" s="51" t="n"/>
      <c r="AI309" s="51" t="n"/>
      <c r="AJ309" s="51" t="n"/>
      <c r="AK309" s="51" t="n"/>
      <c r="AL309" s="51" t="n"/>
      <c r="AM309" s="52">
        <f>SUM(H309:AL309)/8</f>
        <v/>
      </c>
      <c r="AN309" s="51" t="n"/>
      <c r="AO309" s="51" t="n"/>
      <c r="AP309" s="51" t="n"/>
      <c r="AQ309" s="51" t="n"/>
      <c r="AR309" s="51" t="n"/>
      <c r="AS309" s="52">
        <f>COUNTIF(H309:AL309,"В")+SUM(H309:AL309)/8</f>
        <v/>
      </c>
      <c r="AT309" s="52">
        <f>SUM(H309:AL309)</f>
        <v/>
      </c>
      <c r="AU309" s="51" t="n"/>
      <c r="AV309" s="51" t="n"/>
      <c r="AW309" s="51" t="n"/>
    </row>
    <row r="310" spans="1:49">
      <c r="A310" s="53" t="n">
        <v>304</v>
      </c>
      <c r="B310" s="53" t="s">
        <v>111</v>
      </c>
      <c r="C310" s="53" t="s">
        <v>71</v>
      </c>
      <c r="D310" s="53" t="s">
        <v>51</v>
      </c>
      <c r="E310" s="53" t="s">
        <v>33</v>
      </c>
      <c r="F310" s="53" t="n"/>
      <c r="G310" s="53" t="n"/>
      <c r="H310" s="53" t="n">
        <v>8</v>
      </c>
      <c r="I310" s="53" t="n">
        <v>8</v>
      </c>
      <c r="J310" s="53" t="n">
        <v>8</v>
      </c>
      <c r="K310" s="53" t="n">
        <v>8</v>
      </c>
      <c r="L310" s="53" t="n">
        <v>8</v>
      </c>
      <c r="M310" s="53" t="n">
        <v>0</v>
      </c>
      <c r="N310" s="53" t="n">
        <v>0</v>
      </c>
      <c r="O310" s="53" t="n">
        <v>8</v>
      </c>
      <c r="P310" s="53" t="n">
        <v>8</v>
      </c>
      <c r="Q310" s="53" t="n">
        <v>8</v>
      </c>
      <c r="R310" s="53" t="n">
        <v>8</v>
      </c>
      <c r="S310" s="53" t="n">
        <v>8</v>
      </c>
      <c r="T310" s="53" t="n">
        <v>0</v>
      </c>
      <c r="U310" s="53" t="n">
        <v>0</v>
      </c>
      <c r="V310" s="53" t="n">
        <v>8</v>
      </c>
      <c r="W310" s="53" t="n">
        <v>8</v>
      </c>
      <c r="X310" s="53" t="n">
        <v>8</v>
      </c>
      <c r="Y310" s="53" t="n">
        <v>8</v>
      </c>
      <c r="Z310" s="53" t="n">
        <v>8</v>
      </c>
      <c r="AA310" s="53" t="n">
        <v>0</v>
      </c>
      <c r="AB310" s="53" t="n">
        <v>0</v>
      </c>
      <c r="AC310" s="53" t="n">
        <v>8</v>
      </c>
      <c r="AD310" s="53" t="n">
        <v>8</v>
      </c>
      <c r="AE310" s="53" t="n">
        <v>8</v>
      </c>
      <c r="AF310" s="53" t="n">
        <v>8</v>
      </c>
      <c r="AG310" s="53" t="n">
        <v>8</v>
      </c>
      <c r="AH310" s="53" t="n">
        <v>8</v>
      </c>
      <c r="AI310" s="53" t="n">
        <v>0</v>
      </c>
      <c r="AJ310" s="53" t="n">
        <v>0</v>
      </c>
      <c r="AK310" s="53" t="n">
        <v>0</v>
      </c>
      <c r="AL310" s="53" t="n"/>
      <c r="AM310" s="53">
        <f>COUNT(IF(SUM(H306)&gt;0,1,"FALSE"),IF(SUM(I307,I306,I308)&gt;0,1,"FALSE"),IF(SUM(J306)&gt;0,1,"FALSE"),IF(SUM(K306)&gt;0,1,"FALSE"),IF(SUM(L306,L308)&gt;0,1,"FALSE"),IF(SUM(M306)&gt;0,1,"FALSE"),IF(SUM(N306)&gt;0,1,"FALSE"),IF(SUM(O306)&gt;0,1,"FALSE"),IF(SUM(P306)&gt;0,1,"FALSE"),IF(SUM(Q306)&gt;0,1,"FALSE"),IF(SUM(R306)&gt;0,1,"FALSE"),IF(SUM(S306)&gt;0,1,"FALSE"),IF(SUM(T306)&gt;0,1,"FALSE"),IF(SUM(U306)&gt;0,1,"FALSE"),IF(SUM(AA306)&gt;0,1,"FALSE"),IF(SUM(AB306)&gt;0,1,"FALSE"),IF(SUM(AC306)&gt;0,1,"FALSE"),IF(SUM(AD306)&gt;0,1,"FALSE"),IF(SUM(AE306)&gt;0,1,"FALSE"),IF(SUM(AF306)&gt;0,1,"FALSE"),IF(SUM(AG306)&gt;0,1,"FALSE"),IF(SUM(AJ306)&gt;0,1,"FALSE"),IF(SUM(AK306)&gt;0,1,"FALSE"),IF(SUM(AI306)&gt;0,1,"FALSE"),IF(SUM(AH306)&gt;0,1,"FALSE"),IF(SUM(V309)&gt;0,1,"FALSE"),IF(SUM(W309)&gt;0,1,"FALSE"),IF(SUM(X309)&gt;0,1,"FALSE"),IF(SUM(Y309)&gt;0,1,"FALSE"),IF(SUM(Z309)&gt;0,1,"FALSE"))</f>
        <v/>
      </c>
      <c r="AN310" s="53" t="n"/>
      <c r="AO310" s="53">
        <f>MAX(AO306:AO309)</f>
        <v/>
      </c>
      <c r="AP310" s="53">
        <f>MAX(AP306:AP309)</f>
        <v/>
      </c>
      <c r="AQ310" s="53">
        <f>MAX(AQ306:AQ309)</f>
        <v/>
      </c>
      <c r="AR310" s="53">
        <f>MAX(AR306:AR309)</f>
        <v/>
      </c>
      <c r="AS310" s="53">
        <f>SUM(AS306:AS309)</f>
        <v/>
      </c>
      <c r="AT310" s="53">
        <f>SUM(AT306:AT309)</f>
        <v/>
      </c>
      <c r="AU310" s="53">
        <f>SUM(AU306:AU309)</f>
        <v/>
      </c>
      <c r="AV310" s="53">
        <f>SUM(AV306:AV309)</f>
        <v/>
      </c>
      <c r="AW310" s="53">
        <f>SUM(AW306:AW309)</f>
        <v/>
      </c>
    </row>
    <row r="311" spans="1:49" ht="15.75" customHeight="1" s="55">
      <c r="A311" s="51" t="n">
        <v>305</v>
      </c>
      <c r="B311" s="51" t="s">
        <v>112</v>
      </c>
      <c r="C311" s="51" t="s">
        <v>71</v>
      </c>
      <c r="D311" s="51" t="s">
        <v>72</v>
      </c>
      <c r="E311" s="51" t="s">
        <v>43</v>
      </c>
      <c r="F311" s="51" t="s">
        <v>32</v>
      </c>
      <c r="G311" s="51" t="n"/>
      <c r="H311" s="51" t="n"/>
      <c r="I311" s="51" t="n"/>
      <c r="J311" s="51" t="n"/>
      <c r="K311" s="51" t="n"/>
      <c r="L311" s="51" t="n"/>
      <c r="M311" s="51" t="n"/>
      <c r="N311" s="51" t="n"/>
      <c r="O311" s="54" t="s">
        <v>0</v>
      </c>
      <c r="P311" s="54" t="s">
        <v>0</v>
      </c>
      <c r="Q311" s="54" t="s">
        <v>0</v>
      </c>
      <c r="R311" s="54" t="s">
        <v>0</v>
      </c>
      <c r="S311" s="54" t="s">
        <v>0</v>
      </c>
      <c r="T311" s="51" t="s">
        <v>7</v>
      </c>
      <c r="U311" s="51" t="s">
        <v>7</v>
      </c>
      <c r="V311" s="51" t="s">
        <v>3</v>
      </c>
      <c r="W311" s="51" t="s">
        <v>3</v>
      </c>
      <c r="X311" s="51" t="s">
        <v>3</v>
      </c>
      <c r="Y311" s="51" t="s">
        <v>3</v>
      </c>
      <c r="Z311" s="51" t="s">
        <v>3</v>
      </c>
      <c r="AA311" s="51" t="s">
        <v>3</v>
      </c>
      <c r="AB311" s="51" t="s">
        <v>3</v>
      </c>
      <c r="AC311" s="51" t="s">
        <v>3</v>
      </c>
      <c r="AD311" s="51" t="s">
        <v>3</v>
      </c>
      <c r="AE311" s="51" t="s">
        <v>3</v>
      </c>
      <c r="AF311" s="51" t="s">
        <v>3</v>
      </c>
      <c r="AG311" s="51" t="s">
        <v>3</v>
      </c>
      <c r="AH311" s="51" t="n">
        <v>8</v>
      </c>
      <c r="AI311" s="51" t="s">
        <v>7</v>
      </c>
      <c r="AJ311" s="51" t="s">
        <v>7</v>
      </c>
      <c r="AK311" s="51" t="s">
        <v>7</v>
      </c>
      <c r="AL311" s="51" t="n"/>
      <c r="AM311" s="52">
        <f>COUNT(H311:AL311)</f>
        <v/>
      </c>
      <c r="AN311" s="51" t="n"/>
      <c r="AO311" s="52">
        <f>COUNTIF(H311:AL311,"О")</f>
        <v/>
      </c>
      <c r="AP311" s="52">
        <f>COUNTIF(H311:AL311,"От")</f>
        <v/>
      </c>
      <c r="AQ311" s="52">
        <f>COUNTIF(H311:AL311,"Б")</f>
        <v/>
      </c>
      <c r="AR311" s="52">
        <f>COUNTIF(H311:AL311,"Н")</f>
        <v/>
      </c>
      <c r="AS311" s="51" t="n"/>
      <c r="AT311" s="52">
        <f>SUM(H311:AL311)</f>
        <v/>
      </c>
      <c r="AU311" s="51" t="n"/>
      <c r="AV311" s="52">
        <f>SUM(M311,N311,T311,U311,AA311,AB311,AJ311,AK311,AI311)</f>
        <v/>
      </c>
      <c r="AW311" s="51" t="n"/>
    </row>
    <row r="312" spans="1:49">
      <c r="A312" s="53" t="n">
        <v>306</v>
      </c>
      <c r="B312" s="53" t="s">
        <v>112</v>
      </c>
      <c r="C312" s="53" t="s">
        <v>71</v>
      </c>
      <c r="D312" s="53" t="s">
        <v>72</v>
      </c>
      <c r="E312" s="53" t="s">
        <v>33</v>
      </c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>
        <v>0</v>
      </c>
      <c r="P312" s="53" t="n">
        <v>0</v>
      </c>
      <c r="Q312" s="53" t="n">
        <v>0</v>
      </c>
      <c r="R312" s="53" t="n">
        <v>0</v>
      </c>
      <c r="S312" s="53" t="n">
        <v>0</v>
      </c>
      <c r="T312" s="53" t="n">
        <v>0</v>
      </c>
      <c r="U312" s="53" t="n">
        <v>0</v>
      </c>
      <c r="V312" s="53" t="n">
        <v>0</v>
      </c>
      <c r="W312" s="53" t="n">
        <v>0</v>
      </c>
      <c r="X312" s="53" t="n">
        <v>0</v>
      </c>
      <c r="Y312" s="53" t="n">
        <v>0</v>
      </c>
      <c r="Z312" s="53" t="n">
        <v>0</v>
      </c>
      <c r="AA312" s="53" t="n">
        <v>0</v>
      </c>
      <c r="AB312" s="53" t="n">
        <v>0</v>
      </c>
      <c r="AC312" s="53" t="n">
        <v>0</v>
      </c>
      <c r="AD312" s="53" t="n">
        <v>0</v>
      </c>
      <c r="AE312" s="53" t="n">
        <v>0</v>
      </c>
      <c r="AF312" s="53" t="n">
        <v>0</v>
      </c>
      <c r="AG312" s="53" t="n">
        <v>0</v>
      </c>
      <c r="AH312" s="53" t="n">
        <v>8</v>
      </c>
      <c r="AI312" s="53" t="n">
        <v>0</v>
      </c>
      <c r="AJ312" s="53" t="n">
        <v>0</v>
      </c>
      <c r="AK312" s="53" t="n">
        <v>0</v>
      </c>
      <c r="AL312" s="53" t="n"/>
      <c r="AM312" s="53">
        <f>COUNT(IF(SUM(O311)&gt;0,1,"FALSE"),IF(SUM(P311)&gt;0,1,"FALSE"),IF(SUM(Q311)&gt;0,1,"FALSE"),IF(SUM(R311)&gt;0,1,"FALSE"),IF(SUM(S311)&gt;0,1,"FALSE"),IF(SUM(T311)&gt;0,1,"FALSE"),IF(SUM(U311)&gt;0,1,"FALSE"),IF(SUM(V311)&gt;0,1,"FALSE"),IF(SUM(W311)&gt;0,1,"FALSE"),IF(SUM(X311)&gt;0,1,"FALSE"),IF(SUM(Y311)&gt;0,1,"FALSE"),IF(SUM(Z311)&gt;0,1,"FALSE"),IF(SUM(AA311)&gt;0,1,"FALSE"),IF(SUM(AB311)&gt;0,1,"FALSE"),IF(SUM(AC311)&gt;0,1,"FALSE"),IF(SUM(AD311)&gt;0,1,"FALSE"),IF(SUM(AE311)&gt;0,1,"FALSE"),IF(SUM(AF311)&gt;0,1,"FALSE"),IF(SUM(AG311)&gt;0,1,"FALSE"),IF(SUM(AJ311)&gt;0,1,"FALSE"),IF(SUM(AK311)&gt;0,1,"FALSE"),IF(SUM(AI311)&gt;0,1,"FALSE"),IF(SUM(AH311)&gt;0,1,"FALSE"))</f>
        <v/>
      </c>
      <c r="AN312" s="53" t="n"/>
      <c r="AO312" s="53">
        <f>MAX(AO311:AO311)</f>
        <v/>
      </c>
      <c r="AP312" s="53">
        <f>MAX(AP311:AP311)</f>
        <v/>
      </c>
      <c r="AQ312" s="53">
        <f>MAX(AQ311:AQ311)</f>
        <v/>
      </c>
      <c r="AR312" s="53">
        <f>MAX(AR311:AR311)</f>
        <v/>
      </c>
      <c r="AS312" s="53">
        <f>SUM(AS311:AS311)</f>
        <v/>
      </c>
      <c r="AT312" s="53">
        <f>SUM(AT311:AT311)</f>
        <v/>
      </c>
      <c r="AU312" s="53">
        <f>SUM(AU311:AU311)</f>
        <v/>
      </c>
      <c r="AV312" s="53">
        <f>SUM(AV311:AV311)</f>
        <v/>
      </c>
      <c r="AW312" s="53">
        <f>SUM(AW311:AW311)</f>
        <v/>
      </c>
    </row>
    <row r="313" spans="1:49" ht="15.75" customHeight="1" s="55">
      <c r="A313" s="51" t="n">
        <v>307</v>
      </c>
      <c r="B313" s="51" t="s">
        <v>113</v>
      </c>
      <c r="C313" s="51" t="s">
        <v>114</v>
      </c>
      <c r="D313" s="51" t="s">
        <v>63</v>
      </c>
      <c r="E313" s="51" t="s">
        <v>43</v>
      </c>
      <c r="F313" s="51" t="s">
        <v>32</v>
      </c>
      <c r="G313" s="51" t="n"/>
      <c r="H313" s="51" t="n">
        <v>8</v>
      </c>
      <c r="I313" s="51" t="n">
        <v>8</v>
      </c>
      <c r="J313" s="51" t="n">
        <v>8</v>
      </c>
      <c r="K313" s="51" t="n">
        <v>8</v>
      </c>
      <c r="L313" s="51" t="n">
        <v>8</v>
      </c>
      <c r="M313" s="51" t="s">
        <v>7</v>
      </c>
      <c r="N313" s="51" t="s">
        <v>7</v>
      </c>
      <c r="O313" s="51" t="n">
        <v>8</v>
      </c>
      <c r="P313" s="51" t="n">
        <v>8</v>
      </c>
      <c r="Q313" s="51" t="n">
        <v>8</v>
      </c>
      <c r="R313" s="51" t="n">
        <v>8</v>
      </c>
      <c r="S313" s="51" t="n">
        <v>8</v>
      </c>
      <c r="T313" s="51" t="s">
        <v>7</v>
      </c>
      <c r="U313" s="51" t="s">
        <v>7</v>
      </c>
      <c r="V313" s="51" t="n">
        <v>8</v>
      </c>
      <c r="W313" s="51" t="n">
        <v>8</v>
      </c>
      <c r="X313" s="51" t="n">
        <v>8</v>
      </c>
      <c r="Y313" s="51" t="n">
        <v>8</v>
      </c>
      <c r="Z313" s="51" t="n">
        <v>8</v>
      </c>
      <c r="AA313" s="51" t="s">
        <v>7</v>
      </c>
      <c r="AB313" s="51" t="s">
        <v>7</v>
      </c>
      <c r="AC313" s="51" t="n">
        <v>8</v>
      </c>
      <c r="AD313" s="51" t="n">
        <v>8</v>
      </c>
      <c r="AE313" s="51" t="n">
        <v>8</v>
      </c>
      <c r="AF313" s="51" t="n">
        <v>8</v>
      </c>
      <c r="AG313" s="54" t="s">
        <v>0</v>
      </c>
      <c r="AH313" s="54" t="s">
        <v>0</v>
      </c>
      <c r="AI313" s="54" t="s">
        <v>0</v>
      </c>
      <c r="AJ313" s="54" t="s">
        <v>0</v>
      </c>
      <c r="AK313" s="54" t="s">
        <v>0</v>
      </c>
      <c r="AL313" s="51" t="n"/>
      <c r="AM313" s="52">
        <f>COUNT(H313:AL313)</f>
        <v/>
      </c>
      <c r="AN313" s="51" t="n"/>
      <c r="AO313" s="52">
        <f>COUNTIF(H313:AL313,"О")</f>
        <v/>
      </c>
      <c r="AP313" s="52">
        <f>COUNTIF(H313:AL313,"От")</f>
        <v/>
      </c>
      <c r="AQ313" s="52">
        <f>COUNTIF(H313:AL313,"Б")</f>
        <v/>
      </c>
      <c r="AR313" s="52">
        <f>COUNTIF(H313:AL313,"Н")</f>
        <v/>
      </c>
      <c r="AS313" s="51" t="n"/>
      <c r="AT313" s="52">
        <f>SUM(H313:AL313)</f>
        <v/>
      </c>
      <c r="AU313" s="51" t="n"/>
      <c r="AV313" s="52">
        <f>SUM(M313,N313,T313,U313,AA313,AB313,AJ313,AK313,AI313)</f>
        <v/>
      </c>
      <c r="AW313" s="51" t="n"/>
    </row>
    <row r="314" spans="1:49">
      <c r="A314" s="51" t="n">
        <v>308</v>
      </c>
      <c r="B314" s="51" t="s">
        <v>113</v>
      </c>
      <c r="C314" s="51" t="s">
        <v>114</v>
      </c>
      <c r="D314" s="51" t="s">
        <v>63</v>
      </c>
      <c r="E314" s="51" t="s">
        <v>61</v>
      </c>
      <c r="F314" s="51" t="s">
        <v>32</v>
      </c>
      <c r="G314" s="51" t="n"/>
      <c r="H314" s="51" t="n"/>
      <c r="I314" s="51" t="n"/>
      <c r="J314" s="51" t="n"/>
      <c r="K314" s="51" t="n"/>
      <c r="L314" s="51" t="n"/>
      <c r="M314" s="51" t="n"/>
      <c r="N314" s="51" t="n"/>
      <c r="O314" s="51" t="n"/>
      <c r="P314" s="51" t="n"/>
      <c r="Q314" s="51" t="n"/>
      <c r="R314" s="51" t="n"/>
      <c r="S314" s="51" t="n"/>
      <c r="T314" s="51" t="n"/>
      <c r="U314" s="51" t="n"/>
      <c r="V314" s="51" t="n"/>
      <c r="W314" s="51" t="n"/>
      <c r="X314" s="51" t="n"/>
      <c r="Y314" s="51" t="n"/>
      <c r="Z314" s="51" t="n"/>
      <c r="AA314" s="51" t="n"/>
      <c r="AB314" s="51" t="n"/>
      <c r="AC314" s="51" t="n"/>
      <c r="AD314" s="51" t="n"/>
      <c r="AE314" s="51" t="n"/>
      <c r="AF314" s="51" t="n"/>
      <c r="AG314" s="51" t="n"/>
      <c r="AH314" s="51" t="n"/>
      <c r="AI314" s="51" t="n"/>
      <c r="AJ314" s="51" t="n"/>
      <c r="AK314" s="51" t="n"/>
      <c r="AL314" s="51" t="n"/>
      <c r="AM314" s="52">
        <f>COUNT(H314:AL314)</f>
        <v/>
      </c>
      <c r="AN314" s="51" t="n"/>
      <c r="AO314" s="51" t="n"/>
      <c r="AP314" s="51" t="n"/>
      <c r="AQ314" s="51" t="n"/>
      <c r="AR314" s="51" t="n"/>
      <c r="AS314" s="51" t="n"/>
      <c r="AT314" s="52">
        <f>SUM(H314:AL314)</f>
        <v/>
      </c>
      <c r="AU314" s="51" t="n"/>
      <c r="AV314" s="52">
        <f>SUM(M314,N314,T314,U314,AA314,AB314,AJ314,AK314,AI314)</f>
        <v/>
      </c>
      <c r="AW314" s="51" t="n"/>
    </row>
    <row r="315" spans="1:49">
      <c r="A315" s="53" t="n">
        <v>309</v>
      </c>
      <c r="B315" s="53" t="s">
        <v>113</v>
      </c>
      <c r="C315" s="53" t="s">
        <v>114</v>
      </c>
      <c r="D315" s="53" t="s">
        <v>63</v>
      </c>
      <c r="E315" s="53" t="s">
        <v>33</v>
      </c>
      <c r="F315" s="53" t="n"/>
      <c r="G315" s="53" t="n"/>
      <c r="H315" s="53" t="n">
        <v>8</v>
      </c>
      <c r="I315" s="53" t="n">
        <v>8</v>
      </c>
      <c r="J315" s="53" t="n">
        <v>8</v>
      </c>
      <c r="K315" s="53" t="n">
        <v>8</v>
      </c>
      <c r="L315" s="53" t="n">
        <v>8</v>
      </c>
      <c r="M315" s="53" t="n">
        <v>0</v>
      </c>
      <c r="N315" s="53" t="n">
        <v>0</v>
      </c>
      <c r="O315" s="53" t="n">
        <v>8</v>
      </c>
      <c r="P315" s="53" t="n">
        <v>8</v>
      </c>
      <c r="Q315" s="53" t="n">
        <v>8</v>
      </c>
      <c r="R315" s="53" t="n">
        <v>8</v>
      </c>
      <c r="S315" s="53" t="n">
        <v>8</v>
      </c>
      <c r="T315" s="53" t="n">
        <v>0</v>
      </c>
      <c r="U315" s="53" t="n">
        <v>0</v>
      </c>
      <c r="V315" s="53" t="n">
        <v>8</v>
      </c>
      <c r="W315" s="53" t="n">
        <v>8</v>
      </c>
      <c r="X315" s="53" t="n">
        <v>8</v>
      </c>
      <c r="Y315" s="53" t="n">
        <v>8</v>
      </c>
      <c r="Z315" s="53" t="n">
        <v>8</v>
      </c>
      <c r="AA315" s="53" t="n">
        <v>0</v>
      </c>
      <c r="AB315" s="53" t="n">
        <v>0</v>
      </c>
      <c r="AC315" s="53" t="n">
        <v>8</v>
      </c>
      <c r="AD315" s="53" t="n">
        <v>8</v>
      </c>
      <c r="AE315" s="53" t="n">
        <v>8</v>
      </c>
      <c r="AF315" s="53" t="n">
        <v>8</v>
      </c>
      <c r="AG315" s="53" t="n">
        <v>0</v>
      </c>
      <c r="AH315" s="53" t="n">
        <v>0</v>
      </c>
      <c r="AI315" s="53" t="n">
        <v>0</v>
      </c>
      <c r="AJ315" s="53" t="n">
        <v>0</v>
      </c>
      <c r="AK315" s="53" t="n">
        <v>0</v>
      </c>
      <c r="AL315" s="53" t="n"/>
      <c r="AM315" s="53">
        <f>COUNT(IF(SUM(H314,H313)&gt;0,1,"FALSE"),IF(SUM(I314,I313)&gt;0,1,"FALSE"),IF(SUM(J314,J313)&gt;0,1,"FALSE"),IF(SUM(K313,K314)&gt;0,1,"FALSE"),IF(SUM(L314,L313)&gt;0,1,"FALSE"),IF(SUM(M313,M314)&gt;0,1,"FALSE"),IF(SUM(N314,N313)&gt;0,1,"FALSE"),IF(SUM(O314,O313)&gt;0,1,"FALSE"),IF(SUM(P314,P313)&gt;0,1,"FALSE"),IF(SUM(Q313,Q314)&gt;0,1,"FALSE"),IF(SUM(R314,R313)&gt;0,1,"FALSE"),IF(SUM(S313,S314)&gt;0,1,"FALSE"),IF(SUM(T314,T313)&gt;0,1,"FALSE"),IF(SUM(U313,U314)&gt;0,1,"FALSE"),IF(SUM(V313,V314)&gt;0,1,"FALSE"),IF(SUM(W314,W313)&gt;0,1,"FALSE"),IF(SUM(X314,X313)&gt;0,1,"FALSE"),IF(SUM(Y313,Y314)&gt;0,1,"FALSE"),IF(SUM(Z313,Z314)&gt;0,1,"FALSE"),IF(SUM(AA314,AA313)&gt;0,1,"FALSE"),IF(SUM(AB314,AB313)&gt;0,1,"FALSE"),IF(SUM(AC313,AC314)&gt;0,1,"FALSE"),IF(SUM(AD314,AD313)&gt;0,1,"FALSE"),IF(SUM(AE314,AE313)&gt;0,1,"FALSE"),IF(SUM(AF313,AF314)&gt;0,1,"FALSE"),IF(SUM(AG313)&gt;0,1,"FALSE"),IF(SUM(AJ313)&gt;0,1,"FALSE"),IF(SUM(AK313)&gt;0,1,"FALSE"),IF(SUM(AI313)&gt;0,1,"FALSE"),IF(SUM(AH313)&gt;0,1,"FALSE"))</f>
        <v/>
      </c>
      <c r="AN315" s="53" t="n"/>
      <c r="AO315" s="53">
        <f>MAX(AO313:AO314)</f>
        <v/>
      </c>
      <c r="AP315" s="53">
        <f>MAX(AP313:AP314)</f>
        <v/>
      </c>
      <c r="AQ315" s="53">
        <f>MAX(AQ313:AQ314)</f>
        <v/>
      </c>
      <c r="AR315" s="53">
        <f>MAX(AR313:AR314)</f>
        <v/>
      </c>
      <c r="AS315" s="53">
        <f>SUM(AS313:AS314)</f>
        <v/>
      </c>
      <c r="AT315" s="53">
        <f>SUM(AT313:AT314)</f>
        <v/>
      </c>
      <c r="AU315" s="53">
        <f>SUM(AU313:AU314)</f>
        <v/>
      </c>
      <c r="AV315" s="53">
        <f>SUM(AV313:AV314)</f>
        <v/>
      </c>
      <c r="AW315" s="53">
        <f>SUM(AW313:AW314)</f>
        <v/>
      </c>
    </row>
    <row r="316" spans="1:49" ht="15.75" customHeight="1" s="55">
      <c r="A316" s="51" t="n">
        <v>310</v>
      </c>
      <c r="B316" s="51" t="s">
        <v>116</v>
      </c>
      <c r="C316" s="51" t="s">
        <v>117</v>
      </c>
      <c r="D316" s="51" t="s">
        <v>63</v>
      </c>
      <c r="E316" s="51" t="s">
        <v>43</v>
      </c>
      <c r="F316" s="51" t="s">
        <v>32</v>
      </c>
      <c r="G316" s="51" t="n"/>
      <c r="H316" s="51" t="n">
        <v>8</v>
      </c>
      <c r="I316" s="51" t="n">
        <v>8</v>
      </c>
      <c r="J316" s="51" t="n">
        <v>8</v>
      </c>
      <c r="K316" s="51" t="n">
        <v>8</v>
      </c>
      <c r="L316" s="51" t="n">
        <v>8</v>
      </c>
      <c r="M316" s="51" t="s">
        <v>7</v>
      </c>
      <c r="N316" s="51" t="s">
        <v>7</v>
      </c>
      <c r="O316" s="51" t="n">
        <v>8</v>
      </c>
      <c r="P316" s="51" t="n">
        <v>8</v>
      </c>
      <c r="Q316" s="51" t="n">
        <v>8</v>
      </c>
      <c r="R316" s="51" t="n">
        <v>8</v>
      </c>
      <c r="S316" s="51" t="n">
        <v>8</v>
      </c>
      <c r="T316" s="51" t="s">
        <v>7</v>
      </c>
      <c r="U316" s="51" t="s">
        <v>7</v>
      </c>
      <c r="V316" s="51" t="n">
        <v>8</v>
      </c>
      <c r="W316" s="51" t="n">
        <v>8</v>
      </c>
      <c r="X316" s="51" t="n">
        <v>8</v>
      </c>
      <c r="Y316" s="51" t="n">
        <v>8</v>
      </c>
      <c r="Z316" s="54" t="s">
        <v>0</v>
      </c>
      <c r="AA316" s="51" t="s">
        <v>7</v>
      </c>
      <c r="AB316" s="51" t="s">
        <v>7</v>
      </c>
      <c r="AC316" s="51" t="n">
        <v>8</v>
      </c>
      <c r="AD316" s="51" t="n">
        <v>8</v>
      </c>
      <c r="AE316" s="51" t="n">
        <v>8</v>
      </c>
      <c r="AF316" s="51" t="n">
        <v>8</v>
      </c>
      <c r="AG316" s="51" t="n">
        <v>8</v>
      </c>
      <c r="AH316" s="51" t="n">
        <v>8</v>
      </c>
      <c r="AI316" s="51" t="s">
        <v>7</v>
      </c>
      <c r="AJ316" s="51" t="s">
        <v>7</v>
      </c>
      <c r="AK316" s="51" t="s">
        <v>7</v>
      </c>
      <c r="AL316" s="51" t="n"/>
      <c r="AM316" s="52">
        <f>COUNT(H316:AL316)</f>
        <v/>
      </c>
      <c r="AN316" s="51" t="n"/>
      <c r="AO316" s="52">
        <f>COUNTIF(H316:AL316,"О")</f>
        <v/>
      </c>
      <c r="AP316" s="52">
        <f>COUNTIF(H316:AL316,"От")</f>
        <v/>
      </c>
      <c r="AQ316" s="52">
        <f>COUNTIF(H316:AL316,"Б")</f>
        <v/>
      </c>
      <c r="AR316" s="52">
        <f>COUNTIF(H316:AL316,"Н")</f>
        <v/>
      </c>
      <c r="AS316" s="51" t="n"/>
      <c r="AT316" s="52">
        <f>SUM(H316:AL316)</f>
        <v/>
      </c>
      <c r="AU316" s="51" t="n"/>
      <c r="AV316" s="52">
        <f>SUM(M316,N316,T316,U316,AA316,AB316,AJ316,AK316,AI316)</f>
        <v/>
      </c>
      <c r="AW316" s="51" t="n"/>
    </row>
    <row r="317" spans="1:49">
      <c r="A317" s="53" t="n">
        <v>311</v>
      </c>
      <c r="B317" s="53" t="s">
        <v>116</v>
      </c>
      <c r="C317" s="53" t="s">
        <v>117</v>
      </c>
      <c r="D317" s="53" t="s">
        <v>63</v>
      </c>
      <c r="E317" s="53" t="s">
        <v>33</v>
      </c>
      <c r="F317" s="53" t="n"/>
      <c r="G317" s="53" t="n"/>
      <c r="H317" s="53" t="n">
        <v>8</v>
      </c>
      <c r="I317" s="53" t="n">
        <v>8</v>
      </c>
      <c r="J317" s="53" t="n">
        <v>8</v>
      </c>
      <c r="K317" s="53" t="n">
        <v>8</v>
      </c>
      <c r="L317" s="53" t="n">
        <v>8</v>
      </c>
      <c r="M317" s="53" t="n">
        <v>0</v>
      </c>
      <c r="N317" s="53" t="n">
        <v>0</v>
      </c>
      <c r="O317" s="53" t="n">
        <v>8</v>
      </c>
      <c r="P317" s="53" t="n">
        <v>8</v>
      </c>
      <c r="Q317" s="53" t="n">
        <v>8</v>
      </c>
      <c r="R317" s="53" t="n">
        <v>8</v>
      </c>
      <c r="S317" s="53" t="n">
        <v>8</v>
      </c>
      <c r="T317" s="53" t="n">
        <v>0</v>
      </c>
      <c r="U317" s="53" t="n">
        <v>0</v>
      </c>
      <c r="V317" s="53" t="n">
        <v>8</v>
      </c>
      <c r="W317" s="53" t="n">
        <v>8</v>
      </c>
      <c r="X317" s="53" t="n">
        <v>8</v>
      </c>
      <c r="Y317" s="53" t="n">
        <v>8</v>
      </c>
      <c r="Z317" s="53" t="n">
        <v>0</v>
      </c>
      <c r="AA317" s="53" t="n">
        <v>0</v>
      </c>
      <c r="AB317" s="53" t="n">
        <v>0</v>
      </c>
      <c r="AC317" s="53" t="n">
        <v>8</v>
      </c>
      <c r="AD317" s="53" t="n">
        <v>8</v>
      </c>
      <c r="AE317" s="53" t="n">
        <v>8</v>
      </c>
      <c r="AF317" s="53" t="n">
        <v>8</v>
      </c>
      <c r="AG317" s="53" t="n">
        <v>8</v>
      </c>
      <c r="AH317" s="53" t="n">
        <v>8</v>
      </c>
      <c r="AI317" s="53" t="n">
        <v>0</v>
      </c>
      <c r="AJ317" s="53" t="n">
        <v>0</v>
      </c>
      <c r="AK317" s="53" t="n">
        <v>0</v>
      </c>
      <c r="AL317" s="53" t="n"/>
      <c r="AM317" s="53">
        <f>COUNT(IF(SUM(H316)&gt;0,1,"FALSE"),IF(SUM(I316)&gt;0,1,"FALSE"),IF(SUM(J316)&gt;0,1,"FALSE"),IF(SUM(K316)&gt;0,1,"FALSE"),IF(SUM(L316)&gt;0,1,"FALSE"),IF(SUM(M316)&gt;0,1,"FALSE"),IF(SUM(N316)&gt;0,1,"FALSE"),IF(SUM(O316)&gt;0,1,"FALSE"),IF(SUM(P316)&gt;0,1,"FALSE"),IF(SUM(Q316)&gt;0,1,"FALSE"),IF(SUM(R316)&gt;0,1,"FALSE"),IF(SUM(S316)&gt;0,1,"FALSE"),IF(SUM(T316)&gt;0,1,"FALSE"),IF(SUM(U316)&gt;0,1,"FALSE"),IF(SUM(V316)&gt;0,1,"FALSE"),IF(SUM(W316)&gt;0,1,"FALSE"),IF(SUM(X316)&gt;0,1,"FALSE"),IF(SUM(Y316)&gt;0,1,"FALSE"),IF(SUM(Z316)&gt;0,1,"FALSE"),IF(SUM(AA316)&gt;0,1,"FALSE"),IF(SUM(AB316)&gt;0,1,"FALSE"),IF(SUM(AC316)&gt;0,1,"FALSE"),IF(SUM(AD316)&gt;0,1,"FALSE"),IF(SUM(AE316)&gt;0,1,"FALSE"),IF(SUM(AF316)&gt;0,1,"FALSE"),IF(SUM(AG316)&gt;0,1,"FALSE"),IF(SUM(AJ316)&gt;0,1,"FALSE"),IF(SUM(AK316)&gt;0,1,"FALSE"),IF(SUM(AI316)&gt;0,1,"FALSE"),IF(SUM(AH316)&gt;0,1,"FALSE"))</f>
        <v/>
      </c>
      <c r="AN317" s="53" t="n"/>
      <c r="AO317" s="53">
        <f>MAX(AO316:AO316)</f>
        <v/>
      </c>
      <c r="AP317" s="53">
        <f>MAX(AP316:AP316)</f>
        <v/>
      </c>
      <c r="AQ317" s="53">
        <f>MAX(AQ316:AQ316)</f>
        <v/>
      </c>
      <c r="AR317" s="53">
        <f>MAX(AR316:AR316)</f>
        <v/>
      </c>
      <c r="AS317" s="53">
        <f>SUM(AS316:AS316)</f>
        <v/>
      </c>
      <c r="AT317" s="53">
        <f>SUM(AT316:AT316)</f>
        <v/>
      </c>
      <c r="AU317" s="53">
        <f>SUM(AU316:AU316)</f>
        <v/>
      </c>
      <c r="AV317" s="53">
        <f>SUM(AV316:AV316)</f>
        <v/>
      </c>
      <c r="AW317" s="53">
        <f>SUM(AW316:AW316)</f>
        <v/>
      </c>
    </row>
    <row r="318" spans="1:49">
      <c r="A318" s="51" t="n">
        <v>312</v>
      </c>
      <c r="B318" s="51" t="s">
        <v>118</v>
      </c>
      <c r="C318" s="51" t="s">
        <v>119</v>
      </c>
      <c r="D318" s="51" t="s">
        <v>63</v>
      </c>
      <c r="E318" s="51" t="s">
        <v>43</v>
      </c>
      <c r="F318" s="51" t="s">
        <v>32</v>
      </c>
      <c r="G318" s="51" t="n"/>
      <c r="H318" s="51" t="n">
        <v>8</v>
      </c>
      <c r="I318" s="51" t="n">
        <v>7.95</v>
      </c>
      <c r="J318" s="51" t="n">
        <v>8</v>
      </c>
      <c r="K318" s="51" t="n">
        <v>8</v>
      </c>
      <c r="L318" s="51" t="n">
        <v>8</v>
      </c>
      <c r="M318" s="51" t="s">
        <v>7</v>
      </c>
      <c r="N318" s="51" t="s">
        <v>7</v>
      </c>
      <c r="O318" s="51" t="n">
        <v>8</v>
      </c>
      <c r="P318" s="51" t="n">
        <v>8</v>
      </c>
      <c r="Q318" s="51" t="n">
        <v>8</v>
      </c>
      <c r="R318" s="51" t="n">
        <v>8</v>
      </c>
      <c r="S318" s="51" t="n">
        <v>8</v>
      </c>
      <c r="T318" s="51" t="s">
        <v>7</v>
      </c>
      <c r="U318" s="51" t="s">
        <v>7</v>
      </c>
      <c r="V318" s="51" t="n">
        <v>8</v>
      </c>
      <c r="W318" s="51" t="n">
        <v>8</v>
      </c>
      <c r="X318" s="51" t="n">
        <v>8</v>
      </c>
      <c r="Y318" s="51" t="n">
        <v>8</v>
      </c>
      <c r="Z318" s="51" t="n">
        <v>8</v>
      </c>
      <c r="AA318" s="51" t="s">
        <v>7</v>
      </c>
      <c r="AB318" s="51" t="s">
        <v>7</v>
      </c>
      <c r="AC318" s="51" t="n">
        <v>8</v>
      </c>
      <c r="AD318" s="51" t="n">
        <v>8</v>
      </c>
      <c r="AE318" s="51" t="n">
        <v>8</v>
      </c>
      <c r="AF318" s="51" t="n">
        <v>8</v>
      </c>
      <c r="AG318" s="51" t="n">
        <v>8</v>
      </c>
      <c r="AH318" s="51" t="n">
        <v>8</v>
      </c>
      <c r="AI318" s="51" t="s">
        <v>7</v>
      </c>
      <c r="AJ318" s="51" t="s">
        <v>7</v>
      </c>
      <c r="AK318" s="51" t="s">
        <v>7</v>
      </c>
      <c r="AL318" s="51" t="n"/>
      <c r="AM318" s="52">
        <f>COUNT(H318:AL318)</f>
        <v/>
      </c>
      <c r="AN318" s="51" t="n"/>
      <c r="AO318" s="52">
        <f>COUNTIF(H318:AL318,"О")</f>
        <v/>
      </c>
      <c r="AP318" s="52">
        <f>COUNTIF(H318:AL318,"От")</f>
        <v/>
      </c>
      <c r="AQ318" s="52">
        <f>COUNTIF(H318:AL318,"Б")</f>
        <v/>
      </c>
      <c r="AR318" s="52">
        <f>COUNTIF(H318:AL318,"Н")</f>
        <v/>
      </c>
      <c r="AS318" s="51" t="n"/>
      <c r="AT318" s="52">
        <f>SUM(H318:AL318)</f>
        <v/>
      </c>
      <c r="AU318" s="51" t="n"/>
      <c r="AV318" s="52">
        <f>SUM(M318,N318,T318,U318,AA318,AB318,AJ318,AK318,AI318)</f>
        <v/>
      </c>
      <c r="AW318" s="51" t="n"/>
    </row>
    <row r="319" spans="1:49" ht="15.75" customHeight="1" s="55">
      <c r="A319" s="51" t="n">
        <v>313</v>
      </c>
      <c r="B319" s="51" t="s">
        <v>118</v>
      </c>
      <c r="C319" s="51" t="s">
        <v>119</v>
      </c>
      <c r="D319" s="51" t="s">
        <v>63</v>
      </c>
      <c r="E319" s="51" t="s">
        <v>69</v>
      </c>
      <c r="F319" s="51" t="s">
        <v>32</v>
      </c>
      <c r="G319" s="51" t="n"/>
      <c r="H319" s="51" t="n"/>
      <c r="I319" s="54" t="n">
        <v>0.05</v>
      </c>
      <c r="J319" s="51" t="n"/>
      <c r="K319" s="51" t="n"/>
      <c r="L319" s="51" t="n"/>
      <c r="M319" s="51" t="n"/>
      <c r="N319" s="51" t="n"/>
      <c r="O319" s="51" t="n"/>
      <c r="P319" s="51" t="n"/>
      <c r="Q319" s="51" t="n"/>
      <c r="R319" s="51" t="n"/>
      <c r="S319" s="51" t="n"/>
      <c r="T319" s="51" t="n"/>
      <c r="U319" s="51" t="n"/>
      <c r="V319" s="51" t="n"/>
      <c r="W319" s="51" t="n"/>
      <c r="X319" s="51" t="n"/>
      <c r="Y319" s="51" t="n"/>
      <c r="Z319" s="51" t="n"/>
      <c r="AA319" s="51" t="n"/>
      <c r="AB319" s="51" t="n"/>
      <c r="AC319" s="51" t="n"/>
      <c r="AD319" s="51" t="n"/>
      <c r="AE319" s="51" t="n"/>
      <c r="AF319" s="51" t="n"/>
      <c r="AG319" s="51" t="n"/>
      <c r="AH319" s="51" t="n"/>
      <c r="AI319" s="51" t="n"/>
      <c r="AJ319" s="51" t="n"/>
      <c r="AK319" s="51" t="n"/>
      <c r="AL319" s="51" t="n"/>
      <c r="AM319" s="52">
        <f>COUNT(H319:AL319)</f>
        <v/>
      </c>
      <c r="AN319" s="51" t="n"/>
      <c r="AO319" s="51" t="n"/>
      <c r="AP319" s="51" t="n"/>
      <c r="AQ319" s="51" t="n"/>
      <c r="AR319" s="51" t="n"/>
      <c r="AS319" s="51" t="n"/>
      <c r="AT319" s="52">
        <f>SUM(H319:AL319)</f>
        <v/>
      </c>
      <c r="AU319" s="51" t="n"/>
      <c r="AV319" s="52">
        <f>SUM(M319,N319,T319,U319,AA319,AB319,AJ319,AK319,AI319)</f>
        <v/>
      </c>
      <c r="AW319" s="51" t="n"/>
    </row>
    <row r="320" spans="1:49">
      <c r="A320" s="53" t="n">
        <v>314</v>
      </c>
      <c r="B320" s="53" t="s">
        <v>118</v>
      </c>
      <c r="C320" s="53" t="s">
        <v>119</v>
      </c>
      <c r="D320" s="53" t="s">
        <v>63</v>
      </c>
      <c r="E320" s="53" t="s">
        <v>33</v>
      </c>
      <c r="F320" s="53" t="n"/>
      <c r="G320" s="53" t="n"/>
      <c r="H320" s="53" t="n">
        <v>8</v>
      </c>
      <c r="I320" s="53" t="n">
        <v>8</v>
      </c>
      <c r="J320" s="53" t="n">
        <v>8</v>
      </c>
      <c r="K320" s="53" t="n">
        <v>8</v>
      </c>
      <c r="L320" s="53" t="n">
        <v>8</v>
      </c>
      <c r="M320" s="53" t="n">
        <v>0</v>
      </c>
      <c r="N320" s="53" t="n">
        <v>0</v>
      </c>
      <c r="O320" s="53" t="n">
        <v>8</v>
      </c>
      <c r="P320" s="53" t="n">
        <v>8</v>
      </c>
      <c r="Q320" s="53" t="n">
        <v>8</v>
      </c>
      <c r="R320" s="53" t="n">
        <v>8</v>
      </c>
      <c r="S320" s="53" t="n">
        <v>8</v>
      </c>
      <c r="T320" s="53" t="n">
        <v>0</v>
      </c>
      <c r="U320" s="53" t="n">
        <v>0</v>
      </c>
      <c r="V320" s="53" t="n">
        <v>8</v>
      </c>
      <c r="W320" s="53" t="n">
        <v>8</v>
      </c>
      <c r="X320" s="53" t="n">
        <v>8</v>
      </c>
      <c r="Y320" s="53" t="n">
        <v>8</v>
      </c>
      <c r="Z320" s="53" t="n">
        <v>8</v>
      </c>
      <c r="AA320" s="53" t="n">
        <v>0</v>
      </c>
      <c r="AB320" s="53" t="n">
        <v>0</v>
      </c>
      <c r="AC320" s="53" t="n">
        <v>8</v>
      </c>
      <c r="AD320" s="53" t="n">
        <v>8</v>
      </c>
      <c r="AE320" s="53" t="n">
        <v>8</v>
      </c>
      <c r="AF320" s="53" t="n">
        <v>8</v>
      </c>
      <c r="AG320" s="53" t="n">
        <v>8</v>
      </c>
      <c r="AH320" s="53" t="n">
        <v>8</v>
      </c>
      <c r="AI320" s="53" t="n">
        <v>0</v>
      </c>
      <c r="AJ320" s="53" t="n">
        <v>0</v>
      </c>
      <c r="AK320" s="53" t="n">
        <v>0</v>
      </c>
      <c r="AL320" s="53" t="n"/>
      <c r="AM320" s="53">
        <f>COUNT(IF(SUM(H318)&gt;0,1,"FALSE"),IF(SUM(I319,I318)&gt;0,1,"FALSE"),IF(SUM(J318)&gt;0,1,"FALSE"),IF(SUM(K318)&gt;0,1,"FALSE"),IF(SUM(L318)&gt;0,1,"FALSE"),IF(SUM(M318)&gt;0,1,"FALSE"),IF(SUM(N318)&gt;0,1,"FALSE"),IF(SUM(O318)&gt;0,1,"FALSE"),IF(SUM(P318)&gt;0,1,"FALSE"),IF(SUM(Q318)&gt;0,1,"FALSE"),IF(SUM(R318)&gt;0,1,"FALSE"),IF(SUM(S318)&gt;0,1,"FALSE"),IF(SUM(T318)&gt;0,1,"FALSE"),IF(SUM(U318)&gt;0,1,"FALSE"),IF(SUM(V318)&gt;0,1,"FALSE"),IF(SUM(W318)&gt;0,1,"FALSE"),IF(SUM(X318)&gt;0,1,"FALSE"),IF(SUM(Y318)&gt;0,1,"FALSE"),IF(SUM(Z318)&gt;0,1,"FALSE"),IF(SUM(AA318)&gt;0,1,"FALSE"),IF(SUM(AB318)&gt;0,1,"FALSE"),IF(SUM(AC318)&gt;0,1,"FALSE"),IF(SUM(AD318)&gt;0,1,"FALSE"),IF(SUM(AE318)&gt;0,1,"FALSE"),IF(SUM(AF318)&gt;0,1,"FALSE"),IF(SUM(AG318)&gt;0,1,"FALSE"),IF(SUM(AJ318)&gt;0,1,"FALSE"),IF(SUM(AK318)&gt;0,1,"FALSE"),IF(SUM(AI318)&gt;0,1,"FALSE"),IF(SUM(AH318)&gt;0,1,"FALSE"))</f>
        <v/>
      </c>
      <c r="AN320" s="53" t="n"/>
      <c r="AO320" s="53">
        <f>MAX(AO318:AO319)</f>
        <v/>
      </c>
      <c r="AP320" s="53">
        <f>MAX(AP318:AP319)</f>
        <v/>
      </c>
      <c r="AQ320" s="53">
        <f>MAX(AQ318:AQ319)</f>
        <v/>
      </c>
      <c r="AR320" s="53">
        <f>MAX(AR318:AR319)</f>
        <v/>
      </c>
      <c r="AS320" s="53">
        <f>SUM(AS318:AS319)</f>
        <v/>
      </c>
      <c r="AT320" s="53">
        <f>SUM(AT318:AT319)</f>
        <v/>
      </c>
      <c r="AU320" s="53">
        <f>SUM(AU318:AU319)</f>
        <v/>
      </c>
      <c r="AV320" s="53">
        <f>SUM(AV318:AV319)</f>
        <v/>
      </c>
      <c r="AW320" s="53">
        <f>SUM(AW318:AW319)</f>
        <v/>
      </c>
    </row>
    <row r="321" spans="1:49">
      <c r="A321" s="51" t="n">
        <v>315</v>
      </c>
      <c r="B321" s="51" t="s">
        <v>137</v>
      </c>
      <c r="C321" s="51" t="s">
        <v>138</v>
      </c>
      <c r="D321" s="51" t="s">
        <v>139</v>
      </c>
      <c r="E321" s="51" t="s">
        <v>43</v>
      </c>
      <c r="F321" s="51" t="s">
        <v>32</v>
      </c>
      <c r="G321" s="51" t="n"/>
      <c r="H321" s="51" t="n">
        <v>8</v>
      </c>
      <c r="I321" s="51" t="n">
        <v>8</v>
      </c>
      <c r="J321" s="51" t="n">
        <v>8</v>
      </c>
      <c r="K321" s="51" t="n">
        <v>8</v>
      </c>
      <c r="L321" s="51" t="n">
        <v>8</v>
      </c>
      <c r="M321" s="51" t="s">
        <v>7</v>
      </c>
      <c r="N321" s="51" t="s">
        <v>7</v>
      </c>
      <c r="O321" s="51" t="n">
        <v>8</v>
      </c>
      <c r="P321" s="51" t="n">
        <v>8</v>
      </c>
      <c r="Q321" s="51" t="n">
        <v>8</v>
      </c>
      <c r="R321" s="51" t="n">
        <v>8</v>
      </c>
      <c r="S321" s="51" t="n">
        <v>8</v>
      </c>
      <c r="T321" s="51" t="s">
        <v>7</v>
      </c>
      <c r="U321" s="51" t="s">
        <v>7</v>
      </c>
      <c r="V321" s="51" t="n">
        <v>8</v>
      </c>
      <c r="W321" s="51" t="n">
        <v>8</v>
      </c>
      <c r="X321" s="51" t="n">
        <v>8</v>
      </c>
      <c r="Y321" s="51" t="n">
        <v>8</v>
      </c>
      <c r="Z321" s="51" t="n">
        <v>8</v>
      </c>
      <c r="AA321" s="51" t="s">
        <v>7</v>
      </c>
      <c r="AB321" s="51" t="s">
        <v>7</v>
      </c>
      <c r="AC321" s="51" t="n">
        <v>8</v>
      </c>
      <c r="AD321" s="51" t="n">
        <v>8</v>
      </c>
      <c r="AE321" s="51" t="n">
        <v>8</v>
      </c>
      <c r="AF321" s="51" t="n">
        <v>8</v>
      </c>
      <c r="AG321" s="51" t="n">
        <v>8</v>
      </c>
      <c r="AH321" s="51" t="n">
        <v>8</v>
      </c>
      <c r="AI321" s="51" t="s">
        <v>7</v>
      </c>
      <c r="AJ321" s="51" t="s">
        <v>7</v>
      </c>
      <c r="AK321" s="51" t="s">
        <v>7</v>
      </c>
      <c r="AL321" s="51" t="n"/>
      <c r="AM321" s="52">
        <f>COUNT(H321:AL321)</f>
        <v/>
      </c>
      <c r="AN321" s="51" t="n"/>
      <c r="AO321" s="52">
        <f>COUNTIF(H321:AL321,"О")</f>
        <v/>
      </c>
      <c r="AP321" s="52">
        <f>COUNTIF(H321:AL321,"От")</f>
        <v/>
      </c>
      <c r="AQ321" s="52">
        <f>COUNTIF(H321:AL321,"Б")</f>
        <v/>
      </c>
      <c r="AR321" s="52">
        <f>COUNTIF(H321:AL321,"Н")</f>
        <v/>
      </c>
      <c r="AS321" s="51" t="n"/>
      <c r="AT321" s="52">
        <f>SUM(H321:AL321)</f>
        <v/>
      </c>
      <c r="AU321" s="51" t="n"/>
      <c r="AV321" s="52">
        <f>SUM(M321,N321,T321,U321,AA321,AB321,AJ321,AK321,AI321)</f>
        <v/>
      </c>
      <c r="AW321" s="51" t="n"/>
    </row>
    <row r="322" spans="1:49">
      <c r="A322" s="51" t="n">
        <v>316</v>
      </c>
      <c r="B322" s="51" t="s">
        <v>137</v>
      </c>
      <c r="C322" s="51" t="s">
        <v>138</v>
      </c>
      <c r="D322" s="51" t="s">
        <v>139</v>
      </c>
      <c r="E322" s="51" t="s">
        <v>134</v>
      </c>
      <c r="F322" s="51" t="s">
        <v>32</v>
      </c>
      <c r="G322" s="51" t="n"/>
      <c r="H322" s="51" t="n"/>
      <c r="I322" s="51" t="n"/>
      <c r="J322" s="51" t="n"/>
      <c r="K322" s="51" t="n"/>
      <c r="L322" s="51" t="n"/>
      <c r="M322" s="51" t="n"/>
      <c r="N322" s="51" t="n"/>
      <c r="O322" s="51" t="n"/>
      <c r="P322" s="51" t="n"/>
      <c r="Q322" s="51" t="n"/>
      <c r="R322" s="51" t="n"/>
      <c r="S322" s="51" t="n"/>
      <c r="T322" s="51" t="n"/>
      <c r="U322" s="51" t="n"/>
      <c r="V322" s="51" t="n"/>
      <c r="W322" s="51" t="n"/>
      <c r="X322" s="51" t="n"/>
      <c r="Y322" s="51" t="n"/>
      <c r="Z322" s="51" t="n"/>
      <c r="AA322" s="51" t="n"/>
      <c r="AB322" s="51" t="n"/>
      <c r="AC322" s="51" t="n"/>
      <c r="AD322" s="51" t="n"/>
      <c r="AE322" s="51" t="n"/>
      <c r="AF322" s="51" t="n"/>
      <c r="AG322" s="51" t="n"/>
      <c r="AH322" s="51" t="n"/>
      <c r="AI322" s="51" t="n"/>
      <c r="AJ322" s="51" t="n"/>
      <c r="AK322" s="51" t="n"/>
      <c r="AL322" s="51" t="n"/>
      <c r="AM322" s="52">
        <f>COUNT(H322:AL322)</f>
        <v/>
      </c>
      <c r="AN322" s="51" t="n"/>
      <c r="AO322" s="51" t="n"/>
      <c r="AP322" s="51" t="n"/>
      <c r="AQ322" s="51" t="n"/>
      <c r="AR322" s="51" t="n"/>
      <c r="AS322" s="51" t="n"/>
      <c r="AT322" s="52">
        <f>SUM(H322:AL322)</f>
        <v/>
      </c>
      <c r="AU322" s="51" t="n"/>
      <c r="AV322" s="52">
        <f>SUM(M322,N322,T322,U322,AA322,AB322,AJ322,AK322,AI322)</f>
        <v/>
      </c>
      <c r="AW322" s="51" t="n"/>
    </row>
    <row r="323" spans="1:49">
      <c r="A323" s="51" t="n">
        <v>317</v>
      </c>
      <c r="B323" s="51" t="s">
        <v>137</v>
      </c>
      <c r="C323" s="51" t="s">
        <v>138</v>
      </c>
      <c r="D323" s="51" t="s">
        <v>139</v>
      </c>
      <c r="E323" s="51" t="s">
        <v>135</v>
      </c>
      <c r="F323" s="51" t="s">
        <v>32</v>
      </c>
      <c r="G323" s="51" t="n"/>
      <c r="H323" s="51" t="n"/>
      <c r="I323" s="51" t="n"/>
      <c r="J323" s="51" t="n"/>
      <c r="K323" s="51" t="n"/>
      <c r="L323" s="51" t="n"/>
      <c r="M323" s="51" t="n"/>
      <c r="N323" s="51" t="n"/>
      <c r="O323" s="51" t="n"/>
      <c r="P323" s="51" t="n"/>
      <c r="Q323" s="51" t="n"/>
      <c r="R323" s="51" t="n"/>
      <c r="S323" s="51" t="n"/>
      <c r="T323" s="51" t="n"/>
      <c r="U323" s="51" t="n"/>
      <c r="V323" s="51" t="n"/>
      <c r="W323" s="51" t="n"/>
      <c r="X323" s="51" t="n"/>
      <c r="Y323" s="51" t="n"/>
      <c r="Z323" s="51" t="n"/>
      <c r="AA323" s="51" t="n"/>
      <c r="AB323" s="51" t="n"/>
      <c r="AC323" s="51" t="n"/>
      <c r="AD323" s="51" t="n"/>
      <c r="AE323" s="51" t="n"/>
      <c r="AF323" s="51" t="n"/>
      <c r="AG323" s="51" t="n"/>
      <c r="AH323" s="51" t="n"/>
      <c r="AI323" s="51" t="n"/>
      <c r="AJ323" s="51" t="n"/>
      <c r="AK323" s="51" t="n"/>
      <c r="AL323" s="51" t="n"/>
      <c r="AM323" s="52">
        <f>COUNT(H323:AL323)</f>
        <v/>
      </c>
      <c r="AN323" s="51" t="n"/>
      <c r="AO323" s="51" t="n"/>
      <c r="AP323" s="51" t="n"/>
      <c r="AQ323" s="51" t="n"/>
      <c r="AR323" s="51" t="n"/>
      <c r="AS323" s="51" t="n"/>
      <c r="AT323" s="52">
        <f>SUM(H323:AL323)</f>
        <v/>
      </c>
      <c r="AU323" s="51" t="n"/>
      <c r="AV323" s="52">
        <f>SUM(M323,N323,T323,U323,AA323,AB323,AJ323,AK323,AI323)</f>
        <v/>
      </c>
      <c r="AW323" s="51" t="n"/>
    </row>
    <row r="324" spans="1:49">
      <c r="A324" s="51" t="n">
        <v>318</v>
      </c>
      <c r="B324" s="51" t="s">
        <v>137</v>
      </c>
      <c r="C324" s="51" t="s">
        <v>138</v>
      </c>
      <c r="D324" s="51" t="s">
        <v>139</v>
      </c>
      <c r="E324" s="51" t="s">
        <v>280</v>
      </c>
      <c r="F324" s="51" t="s">
        <v>32</v>
      </c>
      <c r="G324" s="51" t="n"/>
      <c r="H324" s="51" t="n"/>
      <c r="I324" s="51" t="n"/>
      <c r="J324" s="51" t="n"/>
      <c r="K324" s="51" t="n"/>
      <c r="L324" s="51" t="n"/>
      <c r="M324" s="51" t="n"/>
      <c r="N324" s="51" t="n"/>
      <c r="O324" s="51" t="n"/>
      <c r="P324" s="51" t="n"/>
      <c r="Q324" s="51" t="n"/>
      <c r="R324" s="51" t="n"/>
      <c r="S324" s="51" t="n"/>
      <c r="T324" s="51" t="n"/>
      <c r="U324" s="51" t="n"/>
      <c r="V324" s="51" t="n"/>
      <c r="W324" s="51" t="n"/>
      <c r="X324" s="51" t="n"/>
      <c r="Y324" s="51" t="n"/>
      <c r="Z324" s="51" t="n"/>
      <c r="AA324" s="51" t="n"/>
      <c r="AB324" s="51" t="n"/>
      <c r="AC324" s="51" t="n"/>
      <c r="AD324" s="51" t="n"/>
      <c r="AE324" s="51" t="n"/>
      <c r="AF324" s="51" t="n"/>
      <c r="AG324" s="51" t="n"/>
      <c r="AH324" s="51" t="n"/>
      <c r="AI324" s="51" t="n"/>
      <c r="AJ324" s="51" t="n"/>
      <c r="AK324" s="51" t="n"/>
      <c r="AL324" s="51" t="n"/>
      <c r="AM324" s="52">
        <f>COUNT(H324:AL324)</f>
        <v/>
      </c>
      <c r="AN324" s="51" t="n"/>
      <c r="AO324" s="51" t="n"/>
      <c r="AP324" s="51" t="n"/>
      <c r="AQ324" s="51" t="n"/>
      <c r="AR324" s="51" t="n"/>
      <c r="AS324" s="51" t="n"/>
      <c r="AT324" s="52">
        <f>SUM(H324:AL324)</f>
        <v/>
      </c>
      <c r="AU324" s="51" t="n"/>
      <c r="AV324" s="52">
        <f>SUM(M324,N324,T324,U324,AA324,AB324,AJ324,AK324,AI324)</f>
        <v/>
      </c>
      <c r="AW324" s="51" t="n"/>
    </row>
    <row r="325" spans="1:49">
      <c r="A325" s="51" t="n">
        <v>319</v>
      </c>
      <c r="B325" s="51" t="s">
        <v>137</v>
      </c>
      <c r="C325" s="51" t="s">
        <v>138</v>
      </c>
      <c r="D325" s="51" t="s">
        <v>139</v>
      </c>
      <c r="E325" s="51" t="s">
        <v>299</v>
      </c>
      <c r="F325" s="51" t="s">
        <v>32</v>
      </c>
      <c r="G325" s="51" t="n"/>
      <c r="H325" s="51" t="n"/>
      <c r="I325" s="51" t="n"/>
      <c r="J325" s="51" t="n"/>
      <c r="K325" s="51" t="n"/>
      <c r="L325" s="51" t="n"/>
      <c r="M325" s="51" t="n"/>
      <c r="N325" s="51" t="n"/>
      <c r="O325" s="51" t="n"/>
      <c r="P325" s="51" t="n"/>
      <c r="Q325" s="51" t="n"/>
      <c r="R325" s="51" t="n"/>
      <c r="S325" s="51" t="n"/>
      <c r="T325" s="51" t="n"/>
      <c r="U325" s="51" t="n"/>
      <c r="V325" s="51" t="n"/>
      <c r="W325" s="51" t="n"/>
      <c r="X325" s="51" t="n"/>
      <c r="Y325" s="51" t="n"/>
      <c r="Z325" s="51" t="n"/>
      <c r="AA325" s="51" t="n"/>
      <c r="AB325" s="51" t="n"/>
      <c r="AC325" s="51" t="n"/>
      <c r="AD325" s="51" t="n"/>
      <c r="AE325" s="51" t="n"/>
      <c r="AF325" s="51" t="n"/>
      <c r="AG325" s="51" t="n"/>
      <c r="AH325" s="51" t="n"/>
      <c r="AI325" s="51" t="n"/>
      <c r="AJ325" s="51" t="n"/>
      <c r="AK325" s="51" t="n"/>
      <c r="AL325" s="51" t="n"/>
      <c r="AM325" s="52">
        <f>COUNT(H325:AL325)</f>
        <v/>
      </c>
      <c r="AN325" s="51" t="n"/>
      <c r="AO325" s="51" t="n"/>
      <c r="AP325" s="51" t="n"/>
      <c r="AQ325" s="51" t="n"/>
      <c r="AR325" s="51" t="n"/>
      <c r="AS325" s="51" t="n"/>
      <c r="AT325" s="52">
        <f>SUM(H325:AL325)</f>
        <v/>
      </c>
      <c r="AU325" s="51" t="n"/>
      <c r="AV325" s="52">
        <f>SUM(M325,N325,T325,U325,AA325,AB325,AJ325,AK325,AI325)</f>
        <v/>
      </c>
      <c r="AW325" s="51" t="n"/>
    </row>
    <row r="326" spans="1:49">
      <c r="A326" s="53" t="n">
        <v>320</v>
      </c>
      <c r="B326" s="53" t="s">
        <v>137</v>
      </c>
      <c r="C326" s="53" t="s">
        <v>138</v>
      </c>
      <c r="D326" s="53" t="s">
        <v>139</v>
      </c>
      <c r="E326" s="53" t="s">
        <v>33</v>
      </c>
      <c r="F326" s="53" t="n"/>
      <c r="G326" s="53" t="n"/>
      <c r="H326" s="53" t="n">
        <v>8</v>
      </c>
      <c r="I326" s="53" t="n">
        <v>8</v>
      </c>
      <c r="J326" s="53" t="n">
        <v>8</v>
      </c>
      <c r="K326" s="53" t="n">
        <v>8</v>
      </c>
      <c r="L326" s="53" t="n">
        <v>8</v>
      </c>
      <c r="M326" s="53" t="n">
        <v>0</v>
      </c>
      <c r="N326" s="53" t="n">
        <v>0</v>
      </c>
      <c r="O326" s="53" t="n">
        <v>8</v>
      </c>
      <c r="P326" s="53" t="n">
        <v>8</v>
      </c>
      <c r="Q326" s="53" t="n">
        <v>8</v>
      </c>
      <c r="R326" s="53" t="n">
        <v>8</v>
      </c>
      <c r="S326" s="53" t="n">
        <v>8</v>
      </c>
      <c r="T326" s="53" t="n">
        <v>0</v>
      </c>
      <c r="U326" s="53" t="n">
        <v>0</v>
      </c>
      <c r="V326" s="53" t="n">
        <v>8</v>
      </c>
      <c r="W326" s="53" t="n">
        <v>8</v>
      </c>
      <c r="X326" s="53" t="n">
        <v>8</v>
      </c>
      <c r="Y326" s="53" t="n">
        <v>8</v>
      </c>
      <c r="Z326" s="53" t="n">
        <v>8</v>
      </c>
      <c r="AA326" s="53" t="n">
        <v>0</v>
      </c>
      <c r="AB326" s="53" t="n">
        <v>0</v>
      </c>
      <c r="AC326" s="53" t="n">
        <v>8</v>
      </c>
      <c r="AD326" s="53" t="n">
        <v>8</v>
      </c>
      <c r="AE326" s="53" t="n">
        <v>8</v>
      </c>
      <c r="AF326" s="53" t="n">
        <v>8</v>
      </c>
      <c r="AG326" s="53" t="n">
        <v>8</v>
      </c>
      <c r="AH326" s="53" t="n">
        <v>8</v>
      </c>
      <c r="AI326" s="53" t="n">
        <v>0</v>
      </c>
      <c r="AJ326" s="53" t="n">
        <v>0</v>
      </c>
      <c r="AK326" s="53" t="n">
        <v>0</v>
      </c>
      <c r="AL326" s="53" t="n"/>
      <c r="AM326" s="53">
        <f>COUNT(IF(SUM(H324,H321,H323,H322)&gt;0,1,"FALSE"),IF(SUM(I321,I322,I324,I323,I325)&gt;0,1,"FALSE"),IF(SUM(J321,J325,J323,J324,J322)&gt;0,1,"FALSE"),IF(SUM(K323,K324,K322,K321,K325)&gt;0,1,"FALSE"),IF(SUM(L321,L325,L324,L323,L322)&gt;0,1,"FALSE"),IF(SUM(M323,M324,M325,M322,M321)&gt;0,1,"FALSE"),IF(SUM(N324,N325,N322,N321,N323)&gt;0,1,"FALSE"),IF(SUM(O325,O321,O323,O322,O324)&gt;0,1,"FALSE"),IF(SUM(P323,P321,P325,P324,P322)&gt;0,1,"FALSE"),IF(SUM(Q321,Q325,Q323,Q324,Q322)&gt;0,1,"FALSE"),IF(SUM(R325,R324,R323,R321,R322)&gt;0,1,"FALSE"),IF(SUM(S325,S322,S323,S321,S324)&gt;0,1,"FALSE"),IF(SUM(T323,T325,T321,T322,T324)&gt;0,1,"FALSE"),IF(SUM(U324,U325,U322,U321,U323)&gt;0,1,"FALSE"),IF(SUM(V321,V323,V324,V325,V322)&gt;0,1,"FALSE"),IF(SUM(W325,W323,W322,W321,W324)&gt;0,1,"FALSE"),IF(SUM(X324,X321,X323,X322,X325)&gt;0,1,"FALSE"),IF(SUM(Y322,Y321,Y324,Y323,Y325)&gt;0,1,"FALSE"),IF(SUM(Z322,Z324,Z323,Z321,Z325)&gt;0,1,"FALSE"),IF(SUM(AA321,AA325,AA323,AA322,AA324)&gt;0,1,"FALSE"),IF(SUM(AB324,AB325,AB323,AB321,AB322)&gt;0,1,"FALSE"),IF(SUM(AC324,AC325,AC321,AC323,AC322)&gt;0,1,"FALSE"),IF(SUM(AD322,AD323,AD325,AD321,AD324)&gt;0,1,"FALSE"),IF(SUM(AE324,AE323,AE325,AE322,AE321)&gt;0,1,"FALSE"),IF(SUM(AF323,AF322,AF325,AF321,AF324)&gt;0,1,"FALSE"),IF(SUM(AG323,AG324,AG321,AG325,AG322)&gt;0,1,"FALSE"),IF(SUM(AJ323,AJ321,AJ322,AJ324,AJ325)&gt;0,1,"FALSE"),IF(SUM(AK324,AK321,AK325,AK322,AK323)&gt;0,1,"FALSE"),IF(SUM(AI325,AI324,AI322,AI323,AI321)&gt;0,1,"FALSE"),IF(SUM(AH321,AH322,AH325,AH323,AH324)&gt;0,1,"FALSE"))</f>
        <v/>
      </c>
      <c r="AN326" s="53" t="n"/>
      <c r="AO326" s="53">
        <f>MAX(AO321:AO325)</f>
        <v/>
      </c>
      <c r="AP326" s="53">
        <f>MAX(AP321:AP325)</f>
        <v/>
      </c>
      <c r="AQ326" s="53">
        <f>MAX(AQ321:AQ325)</f>
        <v/>
      </c>
      <c r="AR326" s="53">
        <f>MAX(AR321:AR325)</f>
        <v/>
      </c>
      <c r="AS326" s="53">
        <f>SUM(AS321:AS325)</f>
        <v/>
      </c>
      <c r="AT326" s="53">
        <f>SUM(AT321:AT325)</f>
        <v/>
      </c>
      <c r="AU326" s="53">
        <f>SUM(AU321:AU325)</f>
        <v/>
      </c>
      <c r="AV326" s="53">
        <f>SUM(AV321:AV325)</f>
        <v/>
      </c>
      <c r="AW326" s="53">
        <f>SUM(AW321:AW325)</f>
        <v/>
      </c>
    </row>
    <row r="327" spans="1:49" ht="15.75" customHeight="1" s="55">
      <c r="A327" s="51" t="n">
        <v>321</v>
      </c>
      <c r="B327" s="51" t="s">
        <v>140</v>
      </c>
      <c r="C327" s="51" t="s">
        <v>138</v>
      </c>
      <c r="D327" s="51" t="s">
        <v>141</v>
      </c>
      <c r="E327" s="51" t="s">
        <v>43</v>
      </c>
      <c r="F327" s="51" t="s">
        <v>32</v>
      </c>
      <c r="G327" s="51" t="n"/>
      <c r="H327" s="51" t="n">
        <v>7.31667</v>
      </c>
      <c r="I327" s="51" t="n">
        <v>8</v>
      </c>
      <c r="J327" s="51" t="n">
        <v>8</v>
      </c>
      <c r="K327" s="51" t="n">
        <v>8</v>
      </c>
      <c r="L327" s="51" t="n">
        <v>8</v>
      </c>
      <c r="M327" s="51" t="s">
        <v>7</v>
      </c>
      <c r="N327" s="51" t="s">
        <v>7</v>
      </c>
      <c r="O327" s="51" t="n">
        <v>8</v>
      </c>
      <c r="P327" s="51" t="n">
        <v>8</v>
      </c>
      <c r="Q327" s="51" t="n">
        <v>8</v>
      </c>
      <c r="R327" s="51" t="n">
        <v>8</v>
      </c>
      <c r="S327" s="51" t="n">
        <v>8</v>
      </c>
      <c r="T327" s="51" t="s">
        <v>7</v>
      </c>
      <c r="U327" s="51" t="s">
        <v>7</v>
      </c>
      <c r="V327" s="54" t="s">
        <v>0</v>
      </c>
      <c r="W327" s="54" t="s">
        <v>0</v>
      </c>
      <c r="X327" s="54" t="s">
        <v>0</v>
      </c>
      <c r="Y327" s="54" t="s">
        <v>0</v>
      </c>
      <c r="Z327" s="54" t="s">
        <v>0</v>
      </c>
      <c r="AA327" s="54" t="s">
        <v>0</v>
      </c>
      <c r="AB327" s="54" t="s">
        <v>0</v>
      </c>
      <c r="AC327" s="54" t="s">
        <v>0</v>
      </c>
      <c r="AD327" s="54" t="s">
        <v>0</v>
      </c>
      <c r="AE327" s="54" t="s">
        <v>0</v>
      </c>
      <c r="AF327" s="54" t="s">
        <v>0</v>
      </c>
      <c r="AG327" s="54" t="s">
        <v>0</v>
      </c>
      <c r="AH327" s="54" t="s">
        <v>0</v>
      </c>
      <c r="AI327" s="51" t="s">
        <v>7</v>
      </c>
      <c r="AJ327" s="51" t="s">
        <v>7</v>
      </c>
      <c r="AK327" s="51" t="s">
        <v>7</v>
      </c>
      <c r="AL327" s="51" t="n"/>
      <c r="AM327" s="52">
        <f>COUNT(H327:AL327)</f>
        <v/>
      </c>
      <c r="AN327" s="51" t="n"/>
      <c r="AO327" s="52">
        <f>COUNTIF(H327:AL327,"О")</f>
        <v/>
      </c>
      <c r="AP327" s="52">
        <f>COUNTIF(H327:AL327,"От")</f>
        <v/>
      </c>
      <c r="AQ327" s="52">
        <f>COUNTIF(H327:AL327,"Б")</f>
        <v/>
      </c>
      <c r="AR327" s="52">
        <f>COUNTIF(H327:AL327,"Н")</f>
        <v/>
      </c>
      <c r="AS327" s="51" t="n"/>
      <c r="AT327" s="52">
        <f>SUM(H327:AL327)</f>
        <v/>
      </c>
      <c r="AU327" s="51" t="n"/>
      <c r="AV327" s="52">
        <f>SUM(M327,N327,T327,U327,AA327,AB327,AJ327,AK327,AI327)</f>
        <v/>
      </c>
      <c r="AW327" s="51" t="n"/>
    </row>
    <row r="328" spans="1:49" ht="15.75" customHeight="1" s="55">
      <c r="A328" s="51" t="n">
        <v>322</v>
      </c>
      <c r="B328" s="51" t="s">
        <v>140</v>
      </c>
      <c r="C328" s="51" t="s">
        <v>138</v>
      </c>
      <c r="D328" s="51" t="s">
        <v>141</v>
      </c>
      <c r="E328" s="51" t="s">
        <v>105</v>
      </c>
      <c r="F328" s="51" t="s">
        <v>32</v>
      </c>
      <c r="G328" s="51" t="n"/>
      <c r="H328" s="54" t="n">
        <v>0.68333</v>
      </c>
      <c r="I328" s="51" t="n"/>
      <c r="J328" s="51" t="n"/>
      <c r="K328" s="51" t="n"/>
      <c r="L328" s="51" t="n"/>
      <c r="M328" s="51" t="n"/>
      <c r="N328" s="51" t="n"/>
      <c r="O328" s="51" t="n"/>
      <c r="P328" s="51" t="n"/>
      <c r="Q328" s="51" t="n"/>
      <c r="R328" s="51" t="n"/>
      <c r="S328" s="51" t="n"/>
      <c r="T328" s="51" t="n"/>
      <c r="U328" s="51" t="n"/>
      <c r="V328" s="51" t="n"/>
      <c r="W328" s="51" t="n"/>
      <c r="X328" s="51" t="n"/>
      <c r="Y328" s="51" t="n"/>
      <c r="Z328" s="51" t="n"/>
      <c r="AA328" s="51" t="n"/>
      <c r="AB328" s="51" t="n"/>
      <c r="AC328" s="51" t="n"/>
      <c r="AD328" s="51" t="n"/>
      <c r="AE328" s="51" t="n"/>
      <c r="AF328" s="51" t="n"/>
      <c r="AG328" s="51" t="n"/>
      <c r="AH328" s="51" t="n"/>
      <c r="AI328" s="51" t="n"/>
      <c r="AJ328" s="51" t="n"/>
      <c r="AK328" s="51" t="n"/>
      <c r="AL328" s="51" t="n"/>
      <c r="AM328" s="52">
        <f>COUNT(H328:AL328)</f>
        <v/>
      </c>
      <c r="AN328" s="51" t="n"/>
      <c r="AO328" s="51" t="n"/>
      <c r="AP328" s="51" t="n"/>
      <c r="AQ328" s="51" t="n"/>
      <c r="AR328" s="51" t="n"/>
      <c r="AS328" s="51" t="n"/>
      <c r="AT328" s="52">
        <f>SUM(H328:AL328)</f>
        <v/>
      </c>
      <c r="AU328" s="51" t="n"/>
      <c r="AV328" s="52">
        <f>SUM(M328,N328,T328,U328,AA328,AB328,AJ328,AK328,AI328)</f>
        <v/>
      </c>
      <c r="AW328" s="51" t="n"/>
    </row>
    <row r="329" spans="1:49">
      <c r="A329" s="51" t="n">
        <v>323</v>
      </c>
      <c r="B329" s="51" t="s">
        <v>140</v>
      </c>
      <c r="C329" s="51" t="s">
        <v>138</v>
      </c>
      <c r="D329" s="51" t="s">
        <v>141</v>
      </c>
      <c r="E329" s="51" t="s">
        <v>134</v>
      </c>
      <c r="F329" s="51" t="s">
        <v>32</v>
      </c>
      <c r="G329" s="51" t="n"/>
      <c r="H329" s="51" t="n"/>
      <c r="I329" s="51" t="n"/>
      <c r="J329" s="51" t="n"/>
      <c r="K329" s="51" t="n"/>
      <c r="L329" s="51" t="n"/>
      <c r="M329" s="51" t="n"/>
      <c r="N329" s="51" t="n"/>
      <c r="O329" s="51" t="n"/>
      <c r="P329" s="51" t="n"/>
      <c r="Q329" s="51" t="n"/>
      <c r="R329" s="51" t="n"/>
      <c r="S329" s="51" t="n"/>
      <c r="T329" s="51" t="n"/>
      <c r="U329" s="51" t="n"/>
      <c r="V329" s="51" t="n"/>
      <c r="W329" s="51" t="n"/>
      <c r="X329" s="51" t="n"/>
      <c r="Y329" s="51" t="n"/>
      <c r="Z329" s="51" t="n"/>
      <c r="AA329" s="51" t="n"/>
      <c r="AB329" s="51" t="n"/>
      <c r="AC329" s="51" t="n"/>
      <c r="AD329" s="51" t="n"/>
      <c r="AE329" s="51" t="n"/>
      <c r="AF329" s="51" t="n"/>
      <c r="AG329" s="51" t="n"/>
      <c r="AH329" s="51" t="n"/>
      <c r="AI329" s="51" t="n"/>
      <c r="AJ329" s="51" t="n"/>
      <c r="AK329" s="51" t="n"/>
      <c r="AL329" s="51" t="n"/>
      <c r="AM329" s="52">
        <f>COUNT(H329:AL329)</f>
        <v/>
      </c>
      <c r="AN329" s="51" t="n"/>
      <c r="AO329" s="51" t="n"/>
      <c r="AP329" s="51" t="n"/>
      <c r="AQ329" s="51" t="n"/>
      <c r="AR329" s="51" t="n"/>
      <c r="AS329" s="51" t="n"/>
      <c r="AT329" s="52">
        <f>SUM(H329:AL329)</f>
        <v/>
      </c>
      <c r="AU329" s="51" t="n"/>
      <c r="AV329" s="52">
        <f>SUM(M329,N329,T329,U329,AA329,AB329,AJ329,AK329,AI329)</f>
        <v/>
      </c>
      <c r="AW329" s="51" t="n"/>
    </row>
    <row r="330" spans="1:49">
      <c r="A330" s="51" t="n">
        <v>324</v>
      </c>
      <c r="B330" s="51" t="s">
        <v>140</v>
      </c>
      <c r="C330" s="51" t="s">
        <v>138</v>
      </c>
      <c r="D330" s="51" t="s">
        <v>141</v>
      </c>
      <c r="E330" s="51" t="s">
        <v>135</v>
      </c>
      <c r="F330" s="51" t="s">
        <v>32</v>
      </c>
      <c r="G330" s="51" t="n"/>
      <c r="H330" s="51" t="n"/>
      <c r="I330" s="51" t="n"/>
      <c r="J330" s="51" t="n"/>
      <c r="K330" s="51" t="n"/>
      <c r="L330" s="51" t="n"/>
      <c r="M330" s="51" t="n"/>
      <c r="N330" s="51" t="n"/>
      <c r="O330" s="51" t="n"/>
      <c r="P330" s="51" t="n"/>
      <c r="Q330" s="51" t="n"/>
      <c r="R330" s="51" t="n"/>
      <c r="S330" s="51" t="n"/>
      <c r="T330" s="51" t="n"/>
      <c r="U330" s="51" t="n"/>
      <c r="V330" s="51" t="n"/>
      <c r="W330" s="51" t="n"/>
      <c r="X330" s="51" t="n"/>
      <c r="Y330" s="51" t="n"/>
      <c r="Z330" s="51" t="n"/>
      <c r="AA330" s="51" t="n"/>
      <c r="AB330" s="51" t="n"/>
      <c r="AC330" s="51" t="n"/>
      <c r="AD330" s="51" t="n"/>
      <c r="AE330" s="51" t="n"/>
      <c r="AF330" s="51" t="n"/>
      <c r="AG330" s="51" t="n"/>
      <c r="AH330" s="51" t="n"/>
      <c r="AI330" s="51" t="n"/>
      <c r="AJ330" s="51" t="n"/>
      <c r="AK330" s="51" t="n"/>
      <c r="AL330" s="51" t="n"/>
      <c r="AM330" s="52">
        <f>COUNT(H330:AL330)</f>
        <v/>
      </c>
      <c r="AN330" s="51" t="n"/>
      <c r="AO330" s="51" t="n"/>
      <c r="AP330" s="51" t="n"/>
      <c r="AQ330" s="51" t="n"/>
      <c r="AR330" s="51" t="n"/>
      <c r="AS330" s="51" t="n"/>
      <c r="AT330" s="52">
        <f>SUM(H330:AL330)</f>
        <v/>
      </c>
      <c r="AU330" s="51" t="n"/>
      <c r="AV330" s="52">
        <f>SUM(M330,N330,T330,U330,AA330,AB330,AJ330,AK330,AI330)</f>
        <v/>
      </c>
      <c r="AW330" s="51" t="n"/>
    </row>
    <row r="331" spans="1:49">
      <c r="A331" s="51" t="n">
        <v>325</v>
      </c>
      <c r="B331" s="51" t="s">
        <v>140</v>
      </c>
      <c r="C331" s="51" t="s">
        <v>138</v>
      </c>
      <c r="D331" s="51" t="s">
        <v>141</v>
      </c>
      <c r="E331" s="51" t="s">
        <v>280</v>
      </c>
      <c r="F331" s="51" t="s">
        <v>32</v>
      </c>
      <c r="G331" s="51" t="n"/>
      <c r="H331" s="51" t="n"/>
      <c r="I331" s="51" t="n"/>
      <c r="J331" s="51" t="n"/>
      <c r="K331" s="51" t="n"/>
      <c r="L331" s="51" t="n"/>
      <c r="M331" s="51" t="n"/>
      <c r="N331" s="51" t="n"/>
      <c r="O331" s="51" t="n"/>
      <c r="P331" s="51" t="n"/>
      <c r="Q331" s="51" t="n"/>
      <c r="R331" s="51" t="n"/>
      <c r="S331" s="51" t="n"/>
      <c r="T331" s="51" t="n"/>
      <c r="U331" s="51" t="n"/>
      <c r="V331" s="51" t="n"/>
      <c r="W331" s="51" t="n"/>
      <c r="X331" s="51" t="n"/>
      <c r="Y331" s="51" t="n"/>
      <c r="Z331" s="51" t="n"/>
      <c r="AA331" s="51" t="n"/>
      <c r="AB331" s="51" t="n"/>
      <c r="AC331" s="51" t="n"/>
      <c r="AD331" s="51" t="n"/>
      <c r="AE331" s="51" t="n"/>
      <c r="AF331" s="51" t="n"/>
      <c r="AG331" s="51" t="n"/>
      <c r="AH331" s="51" t="n"/>
      <c r="AI331" s="51" t="n"/>
      <c r="AJ331" s="51" t="n"/>
      <c r="AK331" s="51" t="n"/>
      <c r="AL331" s="51" t="n"/>
      <c r="AM331" s="52">
        <f>COUNT(H331:AL331)</f>
        <v/>
      </c>
      <c r="AN331" s="51" t="n"/>
      <c r="AO331" s="51" t="n"/>
      <c r="AP331" s="51" t="n"/>
      <c r="AQ331" s="51" t="n"/>
      <c r="AR331" s="51" t="n"/>
      <c r="AS331" s="51" t="n"/>
      <c r="AT331" s="52">
        <f>SUM(H331:AL331)</f>
        <v/>
      </c>
      <c r="AU331" s="51" t="n"/>
      <c r="AV331" s="52">
        <f>SUM(M331,N331,T331,U331,AA331,AB331,AJ331,AK331,AI331)</f>
        <v/>
      </c>
      <c r="AW331" s="51" t="n"/>
    </row>
    <row r="332" spans="1:49">
      <c r="A332" s="51" t="n">
        <v>326</v>
      </c>
      <c r="B332" s="51" t="s">
        <v>140</v>
      </c>
      <c r="C332" s="51" t="s">
        <v>138</v>
      </c>
      <c r="D332" s="51" t="s">
        <v>141</v>
      </c>
      <c r="E332" s="51" t="s">
        <v>299</v>
      </c>
      <c r="F332" s="51" t="s">
        <v>32</v>
      </c>
      <c r="G332" s="51" t="n"/>
      <c r="H332" s="51" t="n"/>
      <c r="I332" s="51" t="n"/>
      <c r="J332" s="51" t="n"/>
      <c r="K332" s="51" t="n"/>
      <c r="L332" s="51" t="n"/>
      <c r="M332" s="51" t="n"/>
      <c r="N332" s="51" t="n"/>
      <c r="O332" s="51" t="n"/>
      <c r="P332" s="51" t="n"/>
      <c r="Q332" s="51" t="n"/>
      <c r="R332" s="51" t="n"/>
      <c r="S332" s="51" t="n"/>
      <c r="T332" s="51" t="n"/>
      <c r="U332" s="51" t="n"/>
      <c r="V332" s="51" t="n"/>
      <c r="W332" s="51" t="n"/>
      <c r="X332" s="51" t="n"/>
      <c r="Y332" s="51" t="n"/>
      <c r="Z332" s="51" t="n"/>
      <c r="AA332" s="51" t="n"/>
      <c r="AB332" s="51" t="n"/>
      <c r="AC332" s="51" t="n"/>
      <c r="AD332" s="51" t="n"/>
      <c r="AE332" s="51" t="n"/>
      <c r="AF332" s="51" t="n"/>
      <c r="AG332" s="51" t="n"/>
      <c r="AH332" s="51" t="n"/>
      <c r="AI332" s="51" t="n"/>
      <c r="AJ332" s="51" t="n"/>
      <c r="AK332" s="51" t="n"/>
      <c r="AL332" s="51" t="n"/>
      <c r="AM332" s="52">
        <f>COUNT(H332:AL332)</f>
        <v/>
      </c>
      <c r="AN332" s="51" t="n"/>
      <c r="AO332" s="51" t="n"/>
      <c r="AP332" s="51" t="n"/>
      <c r="AQ332" s="51" t="n"/>
      <c r="AR332" s="51" t="n"/>
      <c r="AS332" s="51" t="n"/>
      <c r="AT332" s="52">
        <f>SUM(H332:AL332)</f>
        <v/>
      </c>
      <c r="AU332" s="51" t="n"/>
      <c r="AV332" s="52">
        <f>SUM(M332,N332,T332,U332,AA332,AB332,AJ332,AK332,AI332)</f>
        <v/>
      </c>
      <c r="AW332" s="51" t="n"/>
    </row>
    <row r="333" spans="1:49">
      <c r="A333" s="53" t="n">
        <v>327</v>
      </c>
      <c r="B333" s="53" t="s">
        <v>140</v>
      </c>
      <c r="C333" s="53" t="s">
        <v>138</v>
      </c>
      <c r="D333" s="53" t="s">
        <v>141</v>
      </c>
      <c r="E333" s="53" t="s">
        <v>33</v>
      </c>
      <c r="F333" s="53" t="n"/>
      <c r="G333" s="53" t="n"/>
      <c r="H333" s="53" t="n">
        <v>8</v>
      </c>
      <c r="I333" s="53" t="n">
        <v>8</v>
      </c>
      <c r="J333" s="53" t="n">
        <v>8</v>
      </c>
      <c r="K333" s="53" t="n">
        <v>8</v>
      </c>
      <c r="L333" s="53" t="n">
        <v>8</v>
      </c>
      <c r="M333" s="53" t="n">
        <v>0</v>
      </c>
      <c r="N333" s="53" t="n">
        <v>0</v>
      </c>
      <c r="O333" s="53" t="n">
        <v>8</v>
      </c>
      <c r="P333" s="53" t="n">
        <v>8</v>
      </c>
      <c r="Q333" s="53" t="n">
        <v>8</v>
      </c>
      <c r="R333" s="53" t="n">
        <v>8</v>
      </c>
      <c r="S333" s="53" t="n">
        <v>8</v>
      </c>
      <c r="T333" s="53" t="n">
        <v>0</v>
      </c>
      <c r="U333" s="53" t="n">
        <v>0</v>
      </c>
      <c r="V333" s="53" t="n">
        <v>0</v>
      </c>
      <c r="W333" s="53" t="n">
        <v>0</v>
      </c>
      <c r="X333" s="53" t="n">
        <v>0</v>
      </c>
      <c r="Y333" s="53" t="n">
        <v>0</v>
      </c>
      <c r="Z333" s="53" t="n">
        <v>0</v>
      </c>
      <c r="AA333" s="53" t="n">
        <v>0</v>
      </c>
      <c r="AB333" s="53" t="n">
        <v>0</v>
      </c>
      <c r="AC333" s="53" t="n">
        <v>0</v>
      </c>
      <c r="AD333" s="53" t="n">
        <v>0</v>
      </c>
      <c r="AE333" s="53" t="n">
        <v>0</v>
      </c>
      <c r="AF333" s="53" t="n">
        <v>0</v>
      </c>
      <c r="AG333" s="53" t="n">
        <v>0</v>
      </c>
      <c r="AH333" s="53" t="n">
        <v>0</v>
      </c>
      <c r="AI333" s="53" t="n">
        <v>0</v>
      </c>
      <c r="AJ333" s="53" t="n">
        <v>0</v>
      </c>
      <c r="AK333" s="53" t="n">
        <v>0</v>
      </c>
      <c r="AL333" s="53" t="n"/>
      <c r="AM333" s="53">
        <f>COUNT(IF(SUM(H330,H327,H329,H328,H331)&gt;0,1,"FALSE"),IF(SUM(I332,I331,I329,I327,I330)&gt;0,1,"FALSE"),IF(SUM(J327,J331,J329,J332,J330)&gt;0,1,"FALSE"),IF(SUM(K330,K327,K332,K329,K331)&gt;0,1,"FALSE"),IF(SUM(L330,L327,L332,L331,L329)&gt;0,1,"FALSE"),IF(SUM(M327,M332,M331,M330,M329)&gt;0,1,"FALSE"),IF(SUM(N327,N329,N331,N330,N332)&gt;0,1,"FALSE"),IF(SUM(O327,O331,O330,O332,O329)&gt;0,1,"FALSE"),IF(SUM(P332,P330,P331,P329,P327)&gt;0,1,"FALSE"),IF(SUM(Q332,Q331,Q327,Q329,Q330)&gt;0,1,"FALSE"),IF(SUM(R331,R332,R330,R329,R327)&gt;0,1,"FALSE"),IF(SUM(S327,S332,S329,S331,S330)&gt;0,1,"FALSE"),IF(SUM(T330,T332,T329,T331,T327)&gt;0,1,"FALSE"),IF(SUM(U331,U329,U327,U330,U332)&gt;0,1,"FALSE"),IF(SUM(V327)&gt;0,1,"FALSE"),IF(SUM(W327)&gt;0,1,"FALSE"),IF(SUM(X327)&gt;0,1,"FALSE"),IF(SUM(Y327)&gt;0,1,"FALSE"),IF(SUM(Z327)&gt;0,1,"FALSE"),IF(SUM(AA327)&gt;0,1,"FALSE"),IF(SUM(AB327)&gt;0,1,"FALSE"),IF(SUM(AC327)&gt;0,1,"FALSE"),IF(SUM(AD327)&gt;0,1,"FALSE"),IF(SUM(AE327)&gt;0,1,"FALSE"),IF(SUM(AF327)&gt;0,1,"FALSE"),IF(SUM(AG327)&gt;0,1,"FALSE"),IF(SUM(AJ332,AJ327,AJ329,AJ331,AJ330)&gt;0,1,"FALSE"),IF(SUM(AK327,AK329,AK330,AK332,AK331)&gt;0,1,"FALSE"),IF(SUM(AI327,AI330,AI329,AI331,AI332)&gt;0,1,"FALSE"),IF(SUM(AH327)&gt;0,1,"FALSE"))</f>
        <v/>
      </c>
      <c r="AN333" s="53" t="n"/>
      <c r="AO333" s="53">
        <f>MAX(AO327:AO332)</f>
        <v/>
      </c>
      <c r="AP333" s="53">
        <f>MAX(AP327:AP332)</f>
        <v/>
      </c>
      <c r="AQ333" s="53">
        <f>MAX(AQ327:AQ332)</f>
        <v/>
      </c>
      <c r="AR333" s="53">
        <f>MAX(AR327:AR332)</f>
        <v/>
      </c>
      <c r="AS333" s="53">
        <f>SUM(AS327:AS332)</f>
        <v/>
      </c>
      <c r="AT333" s="53">
        <f>SUM(AT327:AT332)</f>
        <v/>
      </c>
      <c r="AU333" s="53">
        <f>SUM(AU327:AU332)</f>
        <v/>
      </c>
      <c r="AV333" s="53">
        <f>SUM(AV327:AV332)</f>
        <v/>
      </c>
      <c r="AW333" s="53">
        <f>SUM(AW327:AW332)</f>
        <v/>
      </c>
    </row>
    <row r="334" spans="1:49">
      <c r="A334" s="51" t="n">
        <v>328</v>
      </c>
      <c r="B334" s="51" t="s">
        <v>142</v>
      </c>
      <c r="C334" s="51" t="s">
        <v>138</v>
      </c>
      <c r="D334" s="51" t="s">
        <v>139</v>
      </c>
      <c r="E334" s="51" t="s">
        <v>43</v>
      </c>
      <c r="F334" s="51" t="s">
        <v>32</v>
      </c>
      <c r="G334" s="51" t="n"/>
      <c r="H334" s="51" t="n">
        <v>8</v>
      </c>
      <c r="I334" s="51" t="n">
        <v>8</v>
      </c>
      <c r="J334" s="51" t="n">
        <v>8</v>
      </c>
      <c r="K334" s="51" t="n">
        <v>8</v>
      </c>
      <c r="L334" s="51" t="n">
        <v>8</v>
      </c>
      <c r="M334" s="51" t="s">
        <v>7</v>
      </c>
      <c r="N334" s="51" t="s">
        <v>7</v>
      </c>
      <c r="O334" s="51" t="n">
        <v>8</v>
      </c>
      <c r="P334" s="51" t="n">
        <v>8</v>
      </c>
      <c r="Q334" s="51" t="n">
        <v>8</v>
      </c>
      <c r="R334" s="51" t="n">
        <v>8</v>
      </c>
      <c r="S334" s="51" t="n">
        <v>8</v>
      </c>
      <c r="T334" s="51" t="s">
        <v>7</v>
      </c>
      <c r="U334" s="51" t="s">
        <v>7</v>
      </c>
      <c r="V334" s="51" t="n"/>
      <c r="W334" s="51" t="n"/>
      <c r="X334" s="51" t="n">
        <v>8</v>
      </c>
      <c r="Y334" s="51" t="n">
        <v>8</v>
      </c>
      <c r="Z334" s="51" t="n">
        <v>8</v>
      </c>
      <c r="AA334" s="51" t="s">
        <v>7</v>
      </c>
      <c r="AB334" s="51" t="s">
        <v>7</v>
      </c>
      <c r="AC334" s="51" t="n">
        <v>8</v>
      </c>
      <c r="AD334" s="51" t="n">
        <v>8</v>
      </c>
      <c r="AE334" s="51" t="n">
        <v>8</v>
      </c>
      <c r="AF334" s="51" t="n">
        <v>8</v>
      </c>
      <c r="AG334" s="51" t="n">
        <v>8</v>
      </c>
      <c r="AH334" s="51" t="n">
        <v>8</v>
      </c>
      <c r="AI334" s="51" t="s">
        <v>7</v>
      </c>
      <c r="AJ334" s="51" t="s">
        <v>7</v>
      </c>
      <c r="AK334" s="51" t="s">
        <v>7</v>
      </c>
      <c r="AL334" s="51" t="n"/>
      <c r="AM334" s="52">
        <f>COUNT(H334:AL334)</f>
        <v/>
      </c>
      <c r="AN334" s="51" t="n"/>
      <c r="AO334" s="52">
        <f>COUNTIF(H334:AL334,"О")</f>
        <v/>
      </c>
      <c r="AP334" s="52">
        <f>COUNTIF(H334:AL334,"От")</f>
        <v/>
      </c>
      <c r="AQ334" s="52">
        <f>COUNTIF(H334:AL334,"Б")</f>
        <v/>
      </c>
      <c r="AR334" s="52">
        <f>COUNTIF(H334:AL334,"Н")</f>
        <v/>
      </c>
      <c r="AS334" s="51" t="n"/>
      <c r="AT334" s="52">
        <f>SUM(H334:AL334)</f>
        <v/>
      </c>
      <c r="AU334" s="51" t="n"/>
      <c r="AV334" s="52">
        <f>SUM(M334,N334,T334,U334,AA334,AB334,AJ334,AK334,AI334)</f>
        <v/>
      </c>
      <c r="AW334" s="51" t="n"/>
    </row>
    <row r="335" spans="1:49">
      <c r="A335" s="51" t="n">
        <v>329</v>
      </c>
      <c r="B335" s="51" t="s">
        <v>142</v>
      </c>
      <c r="C335" s="51" t="s">
        <v>138</v>
      </c>
      <c r="D335" s="51" t="s">
        <v>139</v>
      </c>
      <c r="E335" s="51" t="s">
        <v>134</v>
      </c>
      <c r="F335" s="51" t="s">
        <v>32</v>
      </c>
      <c r="G335" s="51" t="n"/>
      <c r="H335" s="51" t="n"/>
      <c r="I335" s="51" t="n"/>
      <c r="J335" s="51" t="n"/>
      <c r="K335" s="51" t="n"/>
      <c r="L335" s="51" t="n"/>
      <c r="M335" s="51" t="n"/>
      <c r="N335" s="51" t="n"/>
      <c r="O335" s="51" t="n"/>
      <c r="P335" s="51" t="n"/>
      <c r="Q335" s="51" t="n"/>
      <c r="R335" s="51" t="n"/>
      <c r="S335" s="51" t="n"/>
      <c r="T335" s="51" t="n"/>
      <c r="U335" s="51" t="n"/>
      <c r="V335" s="51" t="n"/>
      <c r="W335" s="51" t="n"/>
      <c r="X335" s="51" t="n"/>
      <c r="Y335" s="51" t="n"/>
      <c r="Z335" s="51" t="n"/>
      <c r="AA335" s="51" t="n"/>
      <c r="AB335" s="51" t="n"/>
      <c r="AC335" s="51" t="n"/>
      <c r="AD335" s="51" t="n"/>
      <c r="AE335" s="51" t="n"/>
      <c r="AF335" s="51" t="n"/>
      <c r="AG335" s="51" t="n"/>
      <c r="AH335" s="51" t="n"/>
      <c r="AI335" s="51" t="n"/>
      <c r="AJ335" s="51" t="n"/>
      <c r="AK335" s="51" t="n"/>
      <c r="AL335" s="51" t="n"/>
      <c r="AM335" s="52">
        <f>COUNT(H335:AL335)</f>
        <v/>
      </c>
      <c r="AN335" s="51" t="n"/>
      <c r="AO335" s="51" t="n"/>
      <c r="AP335" s="51" t="n"/>
      <c r="AQ335" s="51" t="n"/>
      <c r="AR335" s="51" t="n"/>
      <c r="AS335" s="51" t="n"/>
      <c r="AT335" s="52">
        <f>SUM(H335:AL335)</f>
        <v/>
      </c>
      <c r="AU335" s="51" t="n"/>
      <c r="AV335" s="52">
        <f>SUM(M335,N335,T335,U335,AA335,AB335,AJ335,AK335,AI335)</f>
        <v/>
      </c>
      <c r="AW335" s="51" t="n"/>
    </row>
    <row r="336" spans="1:49">
      <c r="A336" s="51" t="n">
        <v>330</v>
      </c>
      <c r="B336" s="51" t="s">
        <v>142</v>
      </c>
      <c r="C336" s="51" t="s">
        <v>138</v>
      </c>
      <c r="D336" s="51" t="s">
        <v>139</v>
      </c>
      <c r="E336" s="51" t="s">
        <v>135</v>
      </c>
      <c r="F336" s="51" t="s">
        <v>32</v>
      </c>
      <c r="G336" s="51" t="n"/>
      <c r="H336" s="51" t="n"/>
      <c r="I336" s="51" t="n"/>
      <c r="J336" s="51" t="n"/>
      <c r="K336" s="51" t="n"/>
      <c r="L336" s="51" t="n"/>
      <c r="M336" s="51" t="n"/>
      <c r="N336" s="51" t="n"/>
      <c r="O336" s="51" t="n"/>
      <c r="P336" s="51" t="n"/>
      <c r="Q336" s="51" t="n"/>
      <c r="R336" s="51" t="n"/>
      <c r="S336" s="51" t="n"/>
      <c r="T336" s="51" t="n"/>
      <c r="U336" s="51" t="n"/>
      <c r="V336" s="51" t="n"/>
      <c r="W336" s="51" t="n"/>
      <c r="X336" s="51" t="n"/>
      <c r="Y336" s="51" t="n"/>
      <c r="Z336" s="51" t="n"/>
      <c r="AA336" s="51" t="n"/>
      <c r="AB336" s="51" t="n"/>
      <c r="AC336" s="51" t="n"/>
      <c r="AD336" s="51" t="n"/>
      <c r="AE336" s="51" t="n"/>
      <c r="AF336" s="51" t="n"/>
      <c r="AG336" s="51" t="n"/>
      <c r="AH336" s="51" t="n"/>
      <c r="AI336" s="51" t="n"/>
      <c r="AJ336" s="51" t="n"/>
      <c r="AK336" s="51" t="n"/>
      <c r="AL336" s="51" t="n"/>
      <c r="AM336" s="52">
        <f>COUNT(H336:AL336)</f>
        <v/>
      </c>
      <c r="AN336" s="51" t="n"/>
      <c r="AO336" s="51" t="n"/>
      <c r="AP336" s="51" t="n"/>
      <c r="AQ336" s="51" t="n"/>
      <c r="AR336" s="51" t="n"/>
      <c r="AS336" s="51" t="n"/>
      <c r="AT336" s="52">
        <f>SUM(H336:AL336)</f>
        <v/>
      </c>
      <c r="AU336" s="51" t="n"/>
      <c r="AV336" s="52">
        <f>SUM(M336,N336,T336,U336,AA336,AB336,AJ336,AK336,AI336)</f>
        <v/>
      </c>
      <c r="AW336" s="51" t="n"/>
    </row>
    <row r="337" spans="1:49">
      <c r="A337" s="51" t="n">
        <v>331</v>
      </c>
      <c r="B337" s="51" t="s">
        <v>142</v>
      </c>
      <c r="C337" s="51" t="s">
        <v>138</v>
      </c>
      <c r="D337" s="51" t="s">
        <v>139</v>
      </c>
      <c r="E337" s="51" t="s">
        <v>280</v>
      </c>
      <c r="F337" s="51" t="s">
        <v>32</v>
      </c>
      <c r="G337" s="51" t="n"/>
      <c r="H337" s="51" t="n"/>
      <c r="I337" s="51" t="n"/>
      <c r="J337" s="51" t="n"/>
      <c r="K337" s="51" t="n"/>
      <c r="L337" s="51" t="n"/>
      <c r="M337" s="51" t="n"/>
      <c r="N337" s="51" t="n"/>
      <c r="O337" s="51" t="n"/>
      <c r="P337" s="51" t="n"/>
      <c r="Q337" s="51" t="n"/>
      <c r="R337" s="51" t="n"/>
      <c r="S337" s="51" t="n"/>
      <c r="T337" s="51" t="n"/>
      <c r="U337" s="51" t="n"/>
      <c r="V337" s="51" t="n"/>
      <c r="W337" s="51" t="n"/>
      <c r="X337" s="51" t="n"/>
      <c r="Y337" s="51" t="n"/>
      <c r="Z337" s="51" t="n"/>
      <c r="AA337" s="51" t="n"/>
      <c r="AB337" s="51" t="n"/>
      <c r="AC337" s="51" t="n"/>
      <c r="AD337" s="51" t="n"/>
      <c r="AE337" s="51" t="n"/>
      <c r="AF337" s="51" t="n"/>
      <c r="AG337" s="51" t="n"/>
      <c r="AH337" s="51" t="n"/>
      <c r="AI337" s="51" t="n"/>
      <c r="AJ337" s="51" t="n"/>
      <c r="AK337" s="51" t="n"/>
      <c r="AL337" s="51" t="n"/>
      <c r="AM337" s="52">
        <f>COUNT(H337:AL337)</f>
        <v/>
      </c>
      <c r="AN337" s="51" t="n"/>
      <c r="AO337" s="51" t="n"/>
      <c r="AP337" s="51" t="n"/>
      <c r="AQ337" s="51" t="n"/>
      <c r="AR337" s="51" t="n"/>
      <c r="AS337" s="51" t="n"/>
      <c r="AT337" s="52">
        <f>SUM(H337:AL337)</f>
        <v/>
      </c>
      <c r="AU337" s="51" t="n"/>
      <c r="AV337" s="52">
        <f>SUM(M337,N337,T337,U337,AA337,AB337,AJ337,AK337,AI337)</f>
        <v/>
      </c>
      <c r="AW337" s="51" t="n"/>
    </row>
    <row r="338" spans="1:49">
      <c r="A338" s="51" t="n">
        <v>332</v>
      </c>
      <c r="B338" s="51" t="s">
        <v>142</v>
      </c>
      <c r="C338" s="51" t="s">
        <v>138</v>
      </c>
      <c r="D338" s="51" t="s">
        <v>139</v>
      </c>
      <c r="E338" s="51" t="s">
        <v>299</v>
      </c>
      <c r="F338" s="51" t="s">
        <v>32</v>
      </c>
      <c r="G338" s="51" t="n"/>
      <c r="H338" s="51" t="n"/>
      <c r="I338" s="51" t="n"/>
      <c r="J338" s="51" t="n"/>
      <c r="K338" s="51" t="n"/>
      <c r="L338" s="51" t="n"/>
      <c r="M338" s="51" t="n"/>
      <c r="N338" s="51" t="n"/>
      <c r="O338" s="51" t="n"/>
      <c r="P338" s="51" t="n"/>
      <c r="Q338" s="51" t="n"/>
      <c r="R338" s="51" t="n"/>
      <c r="S338" s="51" t="n"/>
      <c r="T338" s="51" t="n"/>
      <c r="U338" s="51" t="n"/>
      <c r="V338" s="51" t="n"/>
      <c r="W338" s="51" t="n"/>
      <c r="X338" s="51" t="n"/>
      <c r="Y338" s="51" t="n"/>
      <c r="Z338" s="51" t="n"/>
      <c r="AA338" s="51" t="n"/>
      <c r="AB338" s="51" t="n"/>
      <c r="AC338" s="51" t="n"/>
      <c r="AD338" s="51" t="n"/>
      <c r="AE338" s="51" t="n"/>
      <c r="AF338" s="51" t="n"/>
      <c r="AG338" s="51" t="n"/>
      <c r="AH338" s="51" t="n"/>
      <c r="AI338" s="51" t="n"/>
      <c r="AJ338" s="51" t="n"/>
      <c r="AK338" s="51" t="n"/>
      <c r="AL338" s="51" t="n"/>
      <c r="AM338" s="52">
        <f>COUNT(H338:AL338)</f>
        <v/>
      </c>
      <c r="AN338" s="51" t="n"/>
      <c r="AO338" s="51" t="n"/>
      <c r="AP338" s="51" t="n"/>
      <c r="AQ338" s="51" t="n"/>
      <c r="AR338" s="51" t="n"/>
      <c r="AS338" s="51" t="n"/>
      <c r="AT338" s="52">
        <f>SUM(H338:AL338)</f>
        <v/>
      </c>
      <c r="AU338" s="51" t="n"/>
      <c r="AV338" s="52">
        <f>SUM(M338,N338,T338,U338,AA338,AB338,AJ338,AK338,AI338)</f>
        <v/>
      </c>
      <c r="AW338" s="51" t="n"/>
    </row>
    <row r="339" spans="1:49" ht="15.75" customHeight="1" s="55">
      <c r="A339" s="51" t="n">
        <v>333</v>
      </c>
      <c r="B339" s="51" t="s">
        <v>142</v>
      </c>
      <c r="C339" s="51" t="s">
        <v>138</v>
      </c>
      <c r="D339" s="51" t="s">
        <v>139</v>
      </c>
      <c r="E339" s="51" t="s">
        <v>299</v>
      </c>
      <c r="F339" s="51" t="s">
        <v>32</v>
      </c>
      <c r="G339" s="51" t="n"/>
      <c r="H339" s="51" t="n"/>
      <c r="I339" s="51" t="n"/>
      <c r="J339" s="51" t="n"/>
      <c r="K339" s="51" t="n"/>
      <c r="L339" s="51" t="n"/>
      <c r="M339" s="51" t="n"/>
      <c r="N339" s="51" t="n"/>
      <c r="O339" s="51" t="n"/>
      <c r="P339" s="51" t="n"/>
      <c r="Q339" s="51" t="n"/>
      <c r="R339" s="51" t="n"/>
      <c r="S339" s="51" t="n"/>
      <c r="T339" s="51" t="n"/>
      <c r="U339" s="51" t="n"/>
      <c r="V339" s="54" t="n">
        <v>2</v>
      </c>
      <c r="W339" s="54" t="n">
        <v>1.5</v>
      </c>
      <c r="X339" s="51" t="n"/>
      <c r="Y339" s="51" t="n"/>
      <c r="Z339" s="51" t="n"/>
      <c r="AA339" s="51" t="n"/>
      <c r="AB339" s="51" t="n"/>
      <c r="AC339" s="51" t="n"/>
      <c r="AD339" s="51" t="n"/>
      <c r="AE339" s="51" t="n"/>
      <c r="AF339" s="51" t="n"/>
      <c r="AG339" s="51" t="n"/>
      <c r="AH339" s="51" t="n"/>
      <c r="AI339" s="51" t="n"/>
      <c r="AJ339" s="51" t="n"/>
      <c r="AK339" s="51" t="n"/>
      <c r="AL339" s="51" t="n"/>
      <c r="AM339" s="52">
        <f>COUNT(H339:AL339)</f>
        <v/>
      </c>
      <c r="AN339" s="51" t="n"/>
      <c r="AO339" s="51" t="n"/>
      <c r="AP339" s="51" t="n"/>
      <c r="AQ339" s="51" t="n"/>
      <c r="AR339" s="51" t="n"/>
      <c r="AS339" s="51" t="n"/>
      <c r="AT339" s="52">
        <f>SUM(H339:AL339)</f>
        <v/>
      </c>
      <c r="AU339" s="51" t="n"/>
      <c r="AV339" s="52">
        <f>SUM(M339,N339,T339,U339,AA339,AB339,AJ339,AK339,AI339)</f>
        <v/>
      </c>
      <c r="AW339" s="51" t="n"/>
    </row>
    <row r="340" spans="1:49" ht="15.75" customHeight="1" s="55">
      <c r="A340" s="51" t="n">
        <v>334</v>
      </c>
      <c r="B340" s="51" t="s">
        <v>142</v>
      </c>
      <c r="C340" s="51" t="s">
        <v>138</v>
      </c>
      <c r="D340" s="51" t="s">
        <v>139</v>
      </c>
      <c r="E340" s="51" t="s">
        <v>299</v>
      </c>
      <c r="F340" s="51" t="s">
        <v>48</v>
      </c>
      <c r="G340" s="51" t="n"/>
      <c r="H340" s="51" t="n"/>
      <c r="I340" s="51" t="n"/>
      <c r="J340" s="51" t="n"/>
      <c r="K340" s="51" t="n"/>
      <c r="L340" s="51" t="n"/>
      <c r="M340" s="51" t="n"/>
      <c r="N340" s="51" t="n"/>
      <c r="O340" s="51" t="n"/>
      <c r="P340" s="51" t="n"/>
      <c r="Q340" s="51" t="n"/>
      <c r="R340" s="51" t="n"/>
      <c r="S340" s="51" t="n"/>
      <c r="T340" s="51" t="n"/>
      <c r="U340" s="51" t="n"/>
      <c r="V340" s="54" t="n">
        <v>2</v>
      </c>
      <c r="W340" s="54" t="n">
        <v>3.5</v>
      </c>
      <c r="X340" s="51" t="n"/>
      <c r="Y340" s="51" t="n"/>
      <c r="Z340" s="51" t="n"/>
      <c r="AA340" s="51" t="n"/>
      <c r="AB340" s="51" t="n"/>
      <c r="AC340" s="51" t="n"/>
      <c r="AD340" s="51" t="n"/>
      <c r="AE340" s="51" t="n"/>
      <c r="AF340" s="51" t="n"/>
      <c r="AG340" s="51" t="n"/>
      <c r="AH340" s="51" t="n"/>
      <c r="AI340" s="51" t="n"/>
      <c r="AJ340" s="51" t="n"/>
      <c r="AK340" s="51" t="n"/>
      <c r="AL340" s="51" t="n"/>
      <c r="AM340" s="51" t="n"/>
      <c r="AN340" s="52">
        <f>COUNT(H340:AL340)</f>
        <v/>
      </c>
      <c r="AO340" s="51" t="n"/>
      <c r="AP340" s="51" t="n"/>
      <c r="AQ340" s="51" t="n"/>
      <c r="AR340" s="51" t="n"/>
      <c r="AS340" s="51" t="n"/>
      <c r="AT340" s="51" t="n"/>
      <c r="AU340" s="52">
        <f>SUM(H340:AL340)</f>
        <v/>
      </c>
      <c r="AV340" s="51" t="n"/>
      <c r="AW340" s="52">
        <f>SUM(M340,N340,T340,U340,AA340,AB340,AJ340,AK340,AI340)</f>
        <v/>
      </c>
    </row>
    <row r="341" spans="1:49" ht="15.75" customHeight="1" s="55">
      <c r="A341" s="51" t="n">
        <v>335</v>
      </c>
      <c r="B341" s="51" t="s">
        <v>142</v>
      </c>
      <c r="C341" s="51" t="s">
        <v>138</v>
      </c>
      <c r="D341" s="51" t="s">
        <v>139</v>
      </c>
      <c r="E341" s="51" t="s">
        <v>299</v>
      </c>
      <c r="F341" s="51" t="s">
        <v>32</v>
      </c>
      <c r="G341" s="51" t="s">
        <v>49</v>
      </c>
      <c r="H341" s="51" t="n"/>
      <c r="I341" s="51" t="n"/>
      <c r="J341" s="51" t="n"/>
      <c r="K341" s="51" t="n"/>
      <c r="L341" s="51" t="n"/>
      <c r="M341" s="51" t="n"/>
      <c r="N341" s="51" t="n"/>
      <c r="O341" s="51" t="n"/>
      <c r="P341" s="51" t="n"/>
      <c r="Q341" s="51" t="n"/>
      <c r="R341" s="51" t="n"/>
      <c r="S341" s="51" t="n"/>
      <c r="T341" s="51" t="n"/>
      <c r="U341" s="51" t="n"/>
      <c r="V341" s="54" t="n">
        <v>8</v>
      </c>
      <c r="W341" s="54" t="n">
        <v>8</v>
      </c>
      <c r="X341" s="51" t="n"/>
      <c r="Y341" s="51" t="n"/>
      <c r="Z341" s="51" t="n"/>
      <c r="AA341" s="51" t="n"/>
      <c r="AB341" s="51" t="n"/>
      <c r="AC341" s="51" t="n"/>
      <c r="AD341" s="51" t="n"/>
      <c r="AE341" s="51" t="n"/>
      <c r="AF341" s="51" t="n"/>
      <c r="AG341" s="51" t="n"/>
      <c r="AH341" s="51" t="n"/>
      <c r="AI341" s="51" t="n"/>
      <c r="AJ341" s="51" t="n"/>
      <c r="AK341" s="51" t="n"/>
      <c r="AL341" s="51" t="n"/>
      <c r="AM341" s="52">
        <f>SUM(H341:AL341)/8</f>
        <v/>
      </c>
      <c r="AN341" s="51" t="n"/>
      <c r="AO341" s="51" t="n"/>
      <c r="AP341" s="51" t="n"/>
      <c r="AQ341" s="51" t="n"/>
      <c r="AR341" s="51" t="n"/>
      <c r="AS341" s="52">
        <f>COUNTIF(H341:AL341,"В")+SUM(H341:AL341)/8</f>
        <v/>
      </c>
      <c r="AT341" s="52">
        <f>SUM(H341:AL341)</f>
        <v/>
      </c>
      <c r="AU341" s="51" t="n"/>
      <c r="AV341" s="51" t="n"/>
      <c r="AW341" s="51" t="n"/>
    </row>
    <row r="342" spans="1:49">
      <c r="A342" s="53" t="n">
        <v>336</v>
      </c>
      <c r="B342" s="53" t="s">
        <v>142</v>
      </c>
      <c r="C342" s="53" t="s">
        <v>138</v>
      </c>
      <c r="D342" s="53" t="s">
        <v>139</v>
      </c>
      <c r="E342" s="53" t="s">
        <v>33</v>
      </c>
      <c r="F342" s="53" t="n"/>
      <c r="G342" s="53" t="n"/>
      <c r="H342" s="53" t="n">
        <v>8</v>
      </c>
      <c r="I342" s="53" t="n">
        <v>8</v>
      </c>
      <c r="J342" s="53" t="n">
        <v>8</v>
      </c>
      <c r="K342" s="53" t="n">
        <v>8</v>
      </c>
      <c r="L342" s="53" t="n">
        <v>8</v>
      </c>
      <c r="M342" s="53" t="n">
        <v>0</v>
      </c>
      <c r="N342" s="53" t="n">
        <v>0</v>
      </c>
      <c r="O342" s="53" t="n">
        <v>8</v>
      </c>
      <c r="P342" s="53" t="n">
        <v>8</v>
      </c>
      <c r="Q342" s="53" t="n">
        <v>8</v>
      </c>
      <c r="R342" s="53" t="n">
        <v>8</v>
      </c>
      <c r="S342" s="53" t="n">
        <v>8</v>
      </c>
      <c r="T342" s="53" t="n">
        <v>0</v>
      </c>
      <c r="U342" s="53" t="n">
        <v>0</v>
      </c>
      <c r="V342" s="53" t="n">
        <v>12</v>
      </c>
      <c r="W342" s="53" t="n">
        <v>13</v>
      </c>
      <c r="X342" s="53" t="n">
        <v>8</v>
      </c>
      <c r="Y342" s="53" t="n">
        <v>8</v>
      </c>
      <c r="Z342" s="53" t="n">
        <v>8</v>
      </c>
      <c r="AA342" s="53" t="n">
        <v>0</v>
      </c>
      <c r="AB342" s="53" t="n">
        <v>0</v>
      </c>
      <c r="AC342" s="53" t="n">
        <v>8</v>
      </c>
      <c r="AD342" s="53" t="n">
        <v>8</v>
      </c>
      <c r="AE342" s="53" t="n">
        <v>8</v>
      </c>
      <c r="AF342" s="53" t="n">
        <v>8</v>
      </c>
      <c r="AG342" s="53" t="n">
        <v>8</v>
      </c>
      <c r="AH342" s="53" t="n">
        <v>8</v>
      </c>
      <c r="AI342" s="53" t="n">
        <v>0</v>
      </c>
      <c r="AJ342" s="53" t="n">
        <v>0</v>
      </c>
      <c r="AK342" s="53" t="n">
        <v>0</v>
      </c>
      <c r="AL342" s="53" t="n"/>
      <c r="AM342" s="53">
        <f>COUNT(IF(SUM(H336,H335,H334,H337)&gt;0,1,"FALSE"),IF(SUM(I334,I336,I338,I337,I335)&gt;0,1,"FALSE"),IF(SUM(J335,J337,J334,J338,J336)&gt;0,1,"FALSE"),IF(SUM(K337,K334,K338,K336,K335)&gt;0,1,"FALSE"),IF(SUM(L334,L338,L336,L337,L335)&gt;0,1,"FALSE"),IF(SUM(M334,M338,M337,M336,M335)&gt;0,1,"FALSE"),IF(SUM(N334,N338,N335,N337,N336)&gt;0,1,"FALSE"),IF(SUM(O336,O338,O335,O334,O337)&gt;0,1,"FALSE"),IF(SUM(P338,P337,P335,P336,P334)&gt;0,1,"FALSE"),IF(SUM(Q335,Q338,Q336,Q334,Q337)&gt;0,1,"FALSE"),IF(SUM(R338,R337,R336,R335,R334)&gt;0,1,"FALSE"),IF(SUM(S337,S334,S336,S335,S338)&gt;0,1,"FALSE"),IF(SUM(T334,T335,T336,T337,T338)&gt;0,1,"FALSE"),IF(SUM(U337,U334,U335,U336,U338)&gt;0,1,"FALSE"),IF(SUM(X336,X334,X337,X335,X338)&gt;0,1,"FALSE"),IF(SUM(Y337,Y336,Y338,Y334,Y335)&gt;0,1,"FALSE"),IF(SUM(Z335,Z334,Z336,Z337,Z338)&gt;0,1,"FALSE"),IF(SUM(AA335,AA338,AA336,AA337,AA334)&gt;0,1,"FALSE"),IF(SUM(AB335,AB336,AB338,AB334,AB337)&gt;0,1,"FALSE"),IF(SUM(AC336,AC335,AC337,AC338,AC334)&gt;0,1,"FALSE"),IF(SUM(AD337,AD336,AD334,AD338,AD335)&gt;0,1,"FALSE"),IF(SUM(AE338,AE337,AE335,AE334,AE336)&gt;0,1,"FALSE"),IF(SUM(AF334,AF335,AF338,AF337,AF336)&gt;0,1,"FALSE"),IF(SUM(AG334,AG338,AG335,AG336,AG337)&gt;0,1,"FALSE"),IF(SUM(AJ336,AJ335,AJ334,AJ337,AJ338)&gt;0,1,"FALSE"),IF(SUM(AK336,AK335,AK338,AK334,AK337)&gt;0,1,"FALSE"),IF(SUM(AI337,AI338,AI334,AI335,AI336)&gt;0,1,"FALSE"),IF(SUM(AH337,AH338,AH335,AH334,AH336)&gt;0,1,"FALSE"),IF(SUM(V341,V339)&gt;0,1,"FALSE"),IF(SUM(W341,W339)&gt;0,1,"FALSE"))</f>
        <v/>
      </c>
      <c r="AN342" s="53">
        <f>COUNT(IF(SUM(V340)&gt;0,1,"FALSE"),IF(SUM(W340)&gt;0,1,"FALSE"))</f>
        <v/>
      </c>
      <c r="AO342" s="53">
        <f>MAX(AO334:AO341)</f>
        <v/>
      </c>
      <c r="AP342" s="53">
        <f>MAX(AP334:AP341)</f>
        <v/>
      </c>
      <c r="AQ342" s="53">
        <f>MAX(AQ334:AQ341)</f>
        <v/>
      </c>
      <c r="AR342" s="53">
        <f>MAX(AR334:AR341)</f>
        <v/>
      </c>
      <c r="AS342" s="53">
        <f>SUM(AS334:AS341)</f>
        <v/>
      </c>
      <c r="AT342" s="53">
        <f>SUM(AT334:AT341)</f>
        <v/>
      </c>
      <c r="AU342" s="53">
        <f>SUM(AU334:AU341)</f>
        <v/>
      </c>
      <c r="AV342" s="53">
        <f>SUM(AV334:AV341)</f>
        <v/>
      </c>
      <c r="AW342" s="53">
        <f>SUM(AW334:AW341)</f>
        <v/>
      </c>
    </row>
    <row r="343" spans="1:49" ht="15.75" customHeight="1" s="55">
      <c r="A343" s="51" t="n">
        <v>337</v>
      </c>
      <c r="B343" s="51" t="s">
        <v>143</v>
      </c>
      <c r="C343" s="51" t="s">
        <v>138</v>
      </c>
      <c r="D343" s="51" t="s">
        <v>139</v>
      </c>
      <c r="E343" s="51" t="s">
        <v>43</v>
      </c>
      <c r="F343" s="51" t="s">
        <v>32</v>
      </c>
      <c r="G343" s="51" t="n"/>
      <c r="H343" s="51" t="n">
        <v>8</v>
      </c>
      <c r="I343" s="51" t="n">
        <v>8</v>
      </c>
      <c r="J343" s="51" t="n">
        <v>8</v>
      </c>
      <c r="K343" s="51" t="n">
        <v>8</v>
      </c>
      <c r="L343" s="51" t="n">
        <v>8</v>
      </c>
      <c r="M343" s="51" t="s">
        <v>7</v>
      </c>
      <c r="N343" s="51" t="s">
        <v>7</v>
      </c>
      <c r="O343" s="51" t="n">
        <v>8</v>
      </c>
      <c r="P343" s="51" t="n">
        <v>8</v>
      </c>
      <c r="Q343" s="51" t="n">
        <v>8</v>
      </c>
      <c r="R343" s="51" t="n">
        <v>8</v>
      </c>
      <c r="S343" s="51" t="n">
        <v>8</v>
      </c>
      <c r="T343" s="51" t="s">
        <v>7</v>
      </c>
      <c r="U343" s="51" t="s">
        <v>7</v>
      </c>
      <c r="V343" s="51" t="n"/>
      <c r="W343" s="51" t="n"/>
      <c r="X343" s="51" t="n">
        <v>8</v>
      </c>
      <c r="Y343" s="54" t="s">
        <v>0</v>
      </c>
      <c r="Z343" s="54" t="s">
        <v>0</v>
      </c>
      <c r="AA343" s="51" t="s">
        <v>7</v>
      </c>
      <c r="AB343" s="51" t="s">
        <v>7</v>
      </c>
      <c r="AC343" s="51" t="n">
        <v>8</v>
      </c>
      <c r="AD343" s="51" t="n">
        <v>8</v>
      </c>
      <c r="AE343" s="51" t="n">
        <v>8</v>
      </c>
      <c r="AF343" s="51" t="n">
        <v>8</v>
      </c>
      <c r="AG343" s="51" t="n">
        <v>8</v>
      </c>
      <c r="AH343" s="51" t="n">
        <v>8</v>
      </c>
      <c r="AI343" s="51" t="s">
        <v>7</v>
      </c>
      <c r="AJ343" s="51" t="s">
        <v>7</v>
      </c>
      <c r="AK343" s="51" t="s">
        <v>7</v>
      </c>
      <c r="AL343" s="51" t="n"/>
      <c r="AM343" s="52">
        <f>COUNT(H343:AL343)</f>
        <v/>
      </c>
      <c r="AN343" s="51" t="n"/>
      <c r="AO343" s="52">
        <f>COUNTIF(H343:AL343,"О")</f>
        <v/>
      </c>
      <c r="AP343" s="52">
        <f>COUNTIF(H343:AL343,"От")</f>
        <v/>
      </c>
      <c r="AQ343" s="52">
        <f>COUNTIF(H343:AL343,"Б")</f>
        <v/>
      </c>
      <c r="AR343" s="52">
        <f>COUNTIF(H343:AL343,"Н")</f>
        <v/>
      </c>
      <c r="AS343" s="51" t="n"/>
      <c r="AT343" s="52">
        <f>SUM(H343:AL343)</f>
        <v/>
      </c>
      <c r="AU343" s="51" t="n"/>
      <c r="AV343" s="52">
        <f>SUM(M343,N343,T343,U343,AA343,AB343,AJ343,AK343,AI343)</f>
        <v/>
      </c>
      <c r="AW343" s="51" t="n"/>
    </row>
    <row r="344" spans="1:49">
      <c r="A344" s="51" t="n">
        <v>338</v>
      </c>
      <c r="B344" s="51" t="s">
        <v>143</v>
      </c>
      <c r="C344" s="51" t="s">
        <v>138</v>
      </c>
      <c r="D344" s="51" t="s">
        <v>139</v>
      </c>
      <c r="E344" s="51" t="s">
        <v>134</v>
      </c>
      <c r="F344" s="51" t="s">
        <v>32</v>
      </c>
      <c r="G344" s="51" t="n"/>
      <c r="H344" s="51" t="n"/>
      <c r="I344" s="51" t="n"/>
      <c r="J344" s="51" t="n"/>
      <c r="K344" s="51" t="n"/>
      <c r="L344" s="51" t="n"/>
      <c r="M344" s="51" t="n"/>
      <c r="N344" s="51" t="n"/>
      <c r="O344" s="51" t="n"/>
      <c r="P344" s="51" t="n"/>
      <c r="Q344" s="51" t="n"/>
      <c r="R344" s="51" t="n"/>
      <c r="S344" s="51" t="n"/>
      <c r="T344" s="51" t="n"/>
      <c r="U344" s="51" t="n"/>
      <c r="V344" s="51" t="n"/>
      <c r="W344" s="51" t="n"/>
      <c r="X344" s="51" t="n"/>
      <c r="Y344" s="51" t="n"/>
      <c r="Z344" s="51" t="n"/>
      <c r="AA344" s="51" t="n"/>
      <c r="AB344" s="51" t="n"/>
      <c r="AC344" s="51" t="n"/>
      <c r="AD344" s="51" t="n"/>
      <c r="AE344" s="51" t="n"/>
      <c r="AF344" s="51" t="n"/>
      <c r="AG344" s="51" t="n"/>
      <c r="AH344" s="51" t="n"/>
      <c r="AI344" s="51" t="n"/>
      <c r="AJ344" s="51" t="n"/>
      <c r="AK344" s="51" t="n"/>
      <c r="AL344" s="51" t="n"/>
      <c r="AM344" s="52">
        <f>COUNT(H344:AL344)</f>
        <v/>
      </c>
      <c r="AN344" s="51" t="n"/>
      <c r="AO344" s="51" t="n"/>
      <c r="AP344" s="51" t="n"/>
      <c r="AQ344" s="51" t="n"/>
      <c r="AR344" s="51" t="n"/>
      <c r="AS344" s="51" t="n"/>
      <c r="AT344" s="52">
        <f>SUM(H344:AL344)</f>
        <v/>
      </c>
      <c r="AU344" s="51" t="n"/>
      <c r="AV344" s="52">
        <f>SUM(M344,N344,T344,U344,AA344,AB344,AJ344,AK344,AI344)</f>
        <v/>
      </c>
      <c r="AW344" s="51" t="n"/>
    </row>
    <row r="345" spans="1:49">
      <c r="A345" s="51" t="n">
        <v>339</v>
      </c>
      <c r="B345" s="51" t="s">
        <v>143</v>
      </c>
      <c r="C345" s="51" t="s">
        <v>138</v>
      </c>
      <c r="D345" s="51" t="s">
        <v>139</v>
      </c>
      <c r="E345" s="51" t="s">
        <v>135</v>
      </c>
      <c r="F345" s="51" t="s">
        <v>32</v>
      </c>
      <c r="G345" s="51" t="n"/>
      <c r="H345" s="51" t="n"/>
      <c r="I345" s="51" t="n"/>
      <c r="J345" s="51" t="n"/>
      <c r="K345" s="51" t="n"/>
      <c r="L345" s="51" t="n"/>
      <c r="M345" s="51" t="n"/>
      <c r="N345" s="51" t="n"/>
      <c r="O345" s="51" t="n"/>
      <c r="P345" s="51" t="n"/>
      <c r="Q345" s="51" t="n"/>
      <c r="R345" s="51" t="n"/>
      <c r="S345" s="51" t="n"/>
      <c r="T345" s="51" t="n"/>
      <c r="U345" s="51" t="n"/>
      <c r="V345" s="51" t="n"/>
      <c r="W345" s="51" t="n"/>
      <c r="X345" s="51" t="n"/>
      <c r="Y345" s="51" t="n"/>
      <c r="Z345" s="51" t="n"/>
      <c r="AA345" s="51" t="n"/>
      <c r="AB345" s="51" t="n"/>
      <c r="AC345" s="51" t="n"/>
      <c r="AD345" s="51" t="n"/>
      <c r="AE345" s="51" t="n"/>
      <c r="AF345" s="51" t="n"/>
      <c r="AG345" s="51" t="n"/>
      <c r="AH345" s="51" t="n"/>
      <c r="AI345" s="51" t="n"/>
      <c r="AJ345" s="51" t="n"/>
      <c r="AK345" s="51" t="n"/>
      <c r="AL345" s="51" t="n"/>
      <c r="AM345" s="52">
        <f>COUNT(H345:AL345)</f>
        <v/>
      </c>
      <c r="AN345" s="51" t="n"/>
      <c r="AO345" s="51" t="n"/>
      <c r="AP345" s="51" t="n"/>
      <c r="AQ345" s="51" t="n"/>
      <c r="AR345" s="51" t="n"/>
      <c r="AS345" s="51" t="n"/>
      <c r="AT345" s="52">
        <f>SUM(H345:AL345)</f>
        <v/>
      </c>
      <c r="AU345" s="51" t="n"/>
      <c r="AV345" s="52">
        <f>SUM(M345,N345,T345,U345,AA345,AB345,AJ345,AK345,AI345)</f>
        <v/>
      </c>
      <c r="AW345" s="51" t="n"/>
    </row>
    <row r="346" spans="1:49">
      <c r="A346" s="51" t="n">
        <v>340</v>
      </c>
      <c r="B346" s="51" t="s">
        <v>143</v>
      </c>
      <c r="C346" s="51" t="s">
        <v>138</v>
      </c>
      <c r="D346" s="51" t="s">
        <v>139</v>
      </c>
      <c r="E346" s="51" t="s">
        <v>280</v>
      </c>
      <c r="F346" s="51" t="s">
        <v>32</v>
      </c>
      <c r="G346" s="51" t="n"/>
      <c r="H346" s="51" t="n"/>
      <c r="I346" s="51" t="n"/>
      <c r="J346" s="51" t="n"/>
      <c r="K346" s="51" t="n"/>
      <c r="L346" s="51" t="n"/>
      <c r="M346" s="51" t="n"/>
      <c r="N346" s="51" t="n"/>
      <c r="O346" s="51" t="n"/>
      <c r="P346" s="51" t="n"/>
      <c r="Q346" s="51" t="n"/>
      <c r="R346" s="51" t="n"/>
      <c r="S346" s="51" t="n"/>
      <c r="T346" s="51" t="n"/>
      <c r="U346" s="51" t="n"/>
      <c r="V346" s="51" t="n"/>
      <c r="W346" s="51" t="n"/>
      <c r="X346" s="51" t="n"/>
      <c r="Y346" s="51" t="n"/>
      <c r="Z346" s="51" t="n"/>
      <c r="AA346" s="51" t="n"/>
      <c r="AB346" s="51" t="n"/>
      <c r="AC346" s="51" t="n"/>
      <c r="AD346" s="51" t="n"/>
      <c r="AE346" s="51" t="n"/>
      <c r="AF346" s="51" t="n"/>
      <c r="AG346" s="51" t="n"/>
      <c r="AH346" s="51" t="n"/>
      <c r="AI346" s="51" t="n"/>
      <c r="AJ346" s="51" t="n"/>
      <c r="AK346" s="51" t="n"/>
      <c r="AL346" s="51" t="n"/>
      <c r="AM346" s="52">
        <f>COUNT(H346:AL346)</f>
        <v/>
      </c>
      <c r="AN346" s="51" t="n"/>
      <c r="AO346" s="51" t="n"/>
      <c r="AP346" s="51" t="n"/>
      <c r="AQ346" s="51" t="n"/>
      <c r="AR346" s="51" t="n"/>
      <c r="AS346" s="51" t="n"/>
      <c r="AT346" s="52">
        <f>SUM(H346:AL346)</f>
        <v/>
      </c>
      <c r="AU346" s="51" t="n"/>
      <c r="AV346" s="52">
        <f>SUM(M346,N346,T346,U346,AA346,AB346,AJ346,AK346,AI346)</f>
        <v/>
      </c>
      <c r="AW346" s="51" t="n"/>
    </row>
    <row r="347" spans="1:49">
      <c r="A347" s="51" t="n">
        <v>341</v>
      </c>
      <c r="B347" s="51" t="s">
        <v>143</v>
      </c>
      <c r="C347" s="51" t="s">
        <v>138</v>
      </c>
      <c r="D347" s="51" t="s">
        <v>139</v>
      </c>
      <c r="E347" s="51" t="s">
        <v>299</v>
      </c>
      <c r="F347" s="51" t="s">
        <v>32</v>
      </c>
      <c r="G347" s="51" t="n"/>
      <c r="H347" s="51" t="n"/>
      <c r="I347" s="51" t="n"/>
      <c r="J347" s="51" t="n"/>
      <c r="K347" s="51" t="n"/>
      <c r="L347" s="51" t="n"/>
      <c r="M347" s="51" t="n"/>
      <c r="N347" s="51" t="n"/>
      <c r="O347" s="51" t="n"/>
      <c r="P347" s="51" t="n"/>
      <c r="Q347" s="51" t="n"/>
      <c r="R347" s="51" t="n"/>
      <c r="S347" s="51" t="n"/>
      <c r="T347" s="51" t="n"/>
      <c r="U347" s="51" t="n"/>
      <c r="V347" s="51" t="n"/>
      <c r="W347" s="51" t="n"/>
      <c r="X347" s="51" t="n"/>
      <c r="Y347" s="51" t="n"/>
      <c r="Z347" s="51" t="n"/>
      <c r="AA347" s="51" t="n"/>
      <c r="AB347" s="51" t="n"/>
      <c r="AC347" s="51" t="n"/>
      <c r="AD347" s="51" t="n"/>
      <c r="AE347" s="51" t="n"/>
      <c r="AF347" s="51" t="n"/>
      <c r="AG347" s="51" t="n"/>
      <c r="AH347" s="51" t="n"/>
      <c r="AI347" s="51" t="n"/>
      <c r="AJ347" s="51" t="n"/>
      <c r="AK347" s="51" t="n"/>
      <c r="AL347" s="51" t="n"/>
      <c r="AM347" s="52">
        <f>COUNT(H347:AL347)</f>
        <v/>
      </c>
      <c r="AN347" s="51" t="n"/>
      <c r="AO347" s="51" t="n"/>
      <c r="AP347" s="51" t="n"/>
      <c r="AQ347" s="51" t="n"/>
      <c r="AR347" s="51" t="n"/>
      <c r="AS347" s="51" t="n"/>
      <c r="AT347" s="52">
        <f>SUM(H347:AL347)</f>
        <v/>
      </c>
      <c r="AU347" s="51" t="n"/>
      <c r="AV347" s="52">
        <f>SUM(M347,N347,T347,U347,AA347,AB347,AJ347,AK347,AI347)</f>
        <v/>
      </c>
      <c r="AW347" s="51" t="n"/>
    </row>
    <row r="348" spans="1:49" ht="15.75" customHeight="1" s="55">
      <c r="A348" s="51" t="n">
        <v>342</v>
      </c>
      <c r="B348" s="51" t="s">
        <v>143</v>
      </c>
      <c r="C348" s="51" t="s">
        <v>138</v>
      </c>
      <c r="D348" s="51" t="s">
        <v>139</v>
      </c>
      <c r="E348" s="51" t="s">
        <v>299</v>
      </c>
      <c r="F348" s="51" t="s">
        <v>32</v>
      </c>
      <c r="G348" s="51" t="n"/>
      <c r="H348" s="51" t="n"/>
      <c r="I348" s="51" t="n"/>
      <c r="J348" s="51" t="n"/>
      <c r="K348" s="51" t="n"/>
      <c r="L348" s="51" t="n"/>
      <c r="M348" s="51" t="n"/>
      <c r="N348" s="51" t="n"/>
      <c r="O348" s="51" t="n"/>
      <c r="P348" s="51" t="n"/>
      <c r="Q348" s="51" t="n"/>
      <c r="R348" s="51" t="n"/>
      <c r="S348" s="51" t="n"/>
      <c r="T348" s="51" t="n"/>
      <c r="U348" s="51" t="n"/>
      <c r="V348" s="54" t="n">
        <v>2</v>
      </c>
      <c r="W348" s="54" t="n">
        <v>1.5</v>
      </c>
      <c r="X348" s="51" t="n"/>
      <c r="Y348" s="51" t="n"/>
      <c r="Z348" s="51" t="n"/>
      <c r="AA348" s="51" t="n"/>
      <c r="AB348" s="51" t="n"/>
      <c r="AC348" s="51" t="n"/>
      <c r="AD348" s="51" t="n"/>
      <c r="AE348" s="51" t="n"/>
      <c r="AF348" s="51" t="n"/>
      <c r="AG348" s="51" t="n"/>
      <c r="AH348" s="51" t="n"/>
      <c r="AI348" s="51" t="n"/>
      <c r="AJ348" s="51" t="n"/>
      <c r="AK348" s="51" t="n"/>
      <c r="AL348" s="51" t="n"/>
      <c r="AM348" s="52">
        <f>COUNT(H348:AL348)</f>
        <v/>
      </c>
      <c r="AN348" s="51" t="n"/>
      <c r="AO348" s="51" t="n"/>
      <c r="AP348" s="51" t="n"/>
      <c r="AQ348" s="51" t="n"/>
      <c r="AR348" s="51" t="n"/>
      <c r="AS348" s="51" t="n"/>
      <c r="AT348" s="52">
        <f>SUM(H348:AL348)</f>
        <v/>
      </c>
      <c r="AU348" s="51" t="n"/>
      <c r="AV348" s="52">
        <f>SUM(M348,N348,T348,U348,AA348,AB348,AJ348,AK348,AI348)</f>
        <v/>
      </c>
      <c r="AW348" s="51" t="n"/>
    </row>
    <row r="349" spans="1:49" ht="15.75" customHeight="1" s="55">
      <c r="A349" s="51" t="n">
        <v>343</v>
      </c>
      <c r="B349" s="51" t="s">
        <v>143</v>
      </c>
      <c r="C349" s="51" t="s">
        <v>138</v>
      </c>
      <c r="D349" s="51" t="s">
        <v>139</v>
      </c>
      <c r="E349" s="51" t="s">
        <v>299</v>
      </c>
      <c r="F349" s="51" t="s">
        <v>48</v>
      </c>
      <c r="G349" s="51" t="n"/>
      <c r="H349" s="51" t="n"/>
      <c r="I349" s="51" t="n"/>
      <c r="J349" s="51" t="n"/>
      <c r="K349" s="51" t="n"/>
      <c r="L349" s="51" t="n"/>
      <c r="M349" s="51" t="n"/>
      <c r="N349" s="51" t="n"/>
      <c r="O349" s="51" t="n"/>
      <c r="P349" s="51" t="n"/>
      <c r="Q349" s="51" t="n"/>
      <c r="R349" s="51" t="n"/>
      <c r="S349" s="51" t="n"/>
      <c r="T349" s="51" t="n"/>
      <c r="U349" s="51" t="n"/>
      <c r="V349" s="54" t="n">
        <v>2</v>
      </c>
      <c r="W349" s="54" t="n">
        <v>3.5</v>
      </c>
      <c r="X349" s="51" t="n"/>
      <c r="Y349" s="51" t="n"/>
      <c r="Z349" s="51" t="n"/>
      <c r="AA349" s="51" t="n"/>
      <c r="AB349" s="51" t="n"/>
      <c r="AC349" s="51" t="n"/>
      <c r="AD349" s="51" t="n"/>
      <c r="AE349" s="51" t="n"/>
      <c r="AF349" s="51" t="n"/>
      <c r="AG349" s="51" t="n"/>
      <c r="AH349" s="51" t="n"/>
      <c r="AI349" s="51" t="n"/>
      <c r="AJ349" s="51" t="n"/>
      <c r="AK349" s="51" t="n"/>
      <c r="AL349" s="51" t="n"/>
      <c r="AM349" s="51" t="n"/>
      <c r="AN349" s="52">
        <f>COUNT(H349:AL349)</f>
        <v/>
      </c>
      <c r="AO349" s="51" t="n"/>
      <c r="AP349" s="51" t="n"/>
      <c r="AQ349" s="51" t="n"/>
      <c r="AR349" s="51" t="n"/>
      <c r="AS349" s="51" t="n"/>
      <c r="AT349" s="51" t="n"/>
      <c r="AU349" s="52">
        <f>SUM(H349:AL349)</f>
        <v/>
      </c>
      <c r="AV349" s="51" t="n"/>
      <c r="AW349" s="52">
        <f>SUM(M349,N349,T349,U349,AA349,AB349,AJ349,AK349,AI349)</f>
        <v/>
      </c>
    </row>
    <row r="350" spans="1:49" ht="15.75" customHeight="1" s="55">
      <c r="A350" s="51" t="n">
        <v>344</v>
      </c>
      <c r="B350" s="51" t="s">
        <v>143</v>
      </c>
      <c r="C350" s="51" t="s">
        <v>138</v>
      </c>
      <c r="D350" s="51" t="s">
        <v>139</v>
      </c>
      <c r="E350" s="51" t="s">
        <v>299</v>
      </c>
      <c r="F350" s="51" t="s">
        <v>32</v>
      </c>
      <c r="G350" s="51" t="s">
        <v>49</v>
      </c>
      <c r="H350" s="51" t="n"/>
      <c r="I350" s="51" t="n"/>
      <c r="J350" s="51" t="n"/>
      <c r="K350" s="51" t="n"/>
      <c r="L350" s="51" t="n"/>
      <c r="M350" s="51" t="n"/>
      <c r="N350" s="51" t="n"/>
      <c r="O350" s="51" t="n"/>
      <c r="P350" s="51" t="n"/>
      <c r="Q350" s="51" t="n"/>
      <c r="R350" s="51" t="n"/>
      <c r="S350" s="51" t="n"/>
      <c r="T350" s="51" t="n"/>
      <c r="U350" s="51" t="n"/>
      <c r="V350" s="54" t="n">
        <v>8</v>
      </c>
      <c r="W350" s="54" t="n">
        <v>8</v>
      </c>
      <c r="X350" s="51" t="n"/>
      <c r="Y350" s="51" t="n"/>
      <c r="Z350" s="51" t="n"/>
      <c r="AA350" s="51" t="n"/>
      <c r="AB350" s="51" t="n"/>
      <c r="AC350" s="51" t="n"/>
      <c r="AD350" s="51" t="n"/>
      <c r="AE350" s="51" t="n"/>
      <c r="AF350" s="51" t="n"/>
      <c r="AG350" s="51" t="n"/>
      <c r="AH350" s="51" t="n"/>
      <c r="AI350" s="51" t="n"/>
      <c r="AJ350" s="51" t="n"/>
      <c r="AK350" s="51" t="n"/>
      <c r="AL350" s="51" t="n"/>
      <c r="AM350" s="52">
        <f>SUM(H350:AL350)/8</f>
        <v/>
      </c>
      <c r="AN350" s="51" t="n"/>
      <c r="AO350" s="51" t="n"/>
      <c r="AP350" s="51" t="n"/>
      <c r="AQ350" s="51" t="n"/>
      <c r="AR350" s="51" t="n"/>
      <c r="AS350" s="52">
        <f>COUNTIF(H350:AL350,"В")+SUM(H350:AL350)/8</f>
        <v/>
      </c>
      <c r="AT350" s="52">
        <f>SUM(H350:AL350)</f>
        <v/>
      </c>
      <c r="AU350" s="51" t="n"/>
      <c r="AV350" s="51" t="n"/>
      <c r="AW350" s="51" t="n"/>
    </row>
    <row r="351" spans="1:49">
      <c r="A351" s="53" t="n">
        <v>345</v>
      </c>
      <c r="B351" s="53" t="s">
        <v>143</v>
      </c>
      <c r="C351" s="53" t="s">
        <v>138</v>
      </c>
      <c r="D351" s="53" t="s">
        <v>139</v>
      </c>
      <c r="E351" s="53" t="s">
        <v>33</v>
      </c>
      <c r="F351" s="53" t="n"/>
      <c r="G351" s="53" t="n"/>
      <c r="H351" s="53" t="n">
        <v>8</v>
      </c>
      <c r="I351" s="53" t="n">
        <v>8</v>
      </c>
      <c r="J351" s="53" t="n">
        <v>8</v>
      </c>
      <c r="K351" s="53" t="n">
        <v>8</v>
      </c>
      <c r="L351" s="53" t="n">
        <v>8</v>
      </c>
      <c r="M351" s="53" t="n">
        <v>0</v>
      </c>
      <c r="N351" s="53" t="n">
        <v>0</v>
      </c>
      <c r="O351" s="53" t="n">
        <v>8</v>
      </c>
      <c r="P351" s="53" t="n">
        <v>8</v>
      </c>
      <c r="Q351" s="53" t="n">
        <v>8</v>
      </c>
      <c r="R351" s="53" t="n">
        <v>8</v>
      </c>
      <c r="S351" s="53" t="n">
        <v>8</v>
      </c>
      <c r="T351" s="53" t="n">
        <v>0</v>
      </c>
      <c r="U351" s="53" t="n">
        <v>0</v>
      </c>
      <c r="V351" s="53" t="n">
        <v>12</v>
      </c>
      <c r="W351" s="53" t="n">
        <v>13</v>
      </c>
      <c r="X351" s="53" t="n">
        <v>8</v>
      </c>
      <c r="Y351" s="53" t="n">
        <v>0</v>
      </c>
      <c r="Z351" s="53" t="n">
        <v>0</v>
      </c>
      <c r="AA351" s="53" t="n">
        <v>0</v>
      </c>
      <c r="AB351" s="53" t="n">
        <v>0</v>
      </c>
      <c r="AC351" s="53" t="n">
        <v>8</v>
      </c>
      <c r="AD351" s="53" t="n">
        <v>8</v>
      </c>
      <c r="AE351" s="53" t="n">
        <v>8</v>
      </c>
      <c r="AF351" s="53" t="n">
        <v>8</v>
      </c>
      <c r="AG351" s="53" t="n">
        <v>8</v>
      </c>
      <c r="AH351" s="53" t="n">
        <v>8</v>
      </c>
      <c r="AI351" s="53" t="n">
        <v>0</v>
      </c>
      <c r="AJ351" s="53" t="n">
        <v>0</v>
      </c>
      <c r="AK351" s="53" t="n">
        <v>0</v>
      </c>
      <c r="AL351" s="53" t="n"/>
      <c r="AM351" s="53">
        <f>COUNT(IF(SUM(H343,H344,H346,H345)&gt;0,1,"FALSE"),IF(SUM(I346,I344,I345,I343,I347)&gt;0,1,"FALSE"),IF(SUM(J344,J345,J347,J343,J346)&gt;0,1,"FALSE"),IF(SUM(K347,K344,K345,K343,K346)&gt;0,1,"FALSE"),IF(SUM(L343,L344,L345,L347,L346)&gt;0,1,"FALSE"),IF(SUM(M345,M346,M347,M344,M343)&gt;0,1,"FALSE"),IF(SUM(N346,N345,N344,N343,N347)&gt;0,1,"FALSE"),IF(SUM(O345,O346,O343,O344,O347)&gt;0,1,"FALSE"),IF(SUM(P345,P347,P344,P346,P343)&gt;0,1,"FALSE"),IF(SUM(Q343,Q345,Q347,Q346,Q344)&gt;0,1,"FALSE"),IF(SUM(R344,R347,R343,R346,R345)&gt;0,1,"FALSE"),IF(SUM(S346,S344,S347,S343,S345)&gt;0,1,"FALSE"),IF(SUM(T347,T344,T343,T345,T346)&gt;0,1,"FALSE"),IF(SUM(U343,U346,U347,U345,U344)&gt;0,1,"FALSE"),IF(SUM(X344,X347,X345,X343,X346)&gt;0,1,"FALSE"),IF(SUM(Y343)&gt;0,1,"FALSE"),IF(SUM(Z343)&gt;0,1,"FALSE"),IF(SUM(AA347,AA344,AA345,AA343,AA346)&gt;0,1,"FALSE"),IF(SUM(AB345,AB346,AB343,AB347,AB344)&gt;0,1,"FALSE"),IF(SUM(AC347,AC345,AC344,AC346,AC343)&gt;0,1,"FALSE"),IF(SUM(AD345,AD347,AD344,AD343,AD346)&gt;0,1,"FALSE"),IF(SUM(AE344,AE345,AE343,AE346,AE347)&gt;0,1,"FALSE"),IF(SUM(AF343,AF345,AF346,AF347,AF344)&gt;0,1,"FALSE"),IF(SUM(AG347,AG346,AG343,AG344,AG345)&gt;0,1,"FALSE"),IF(SUM(AJ344,AJ347,AJ343,AJ346,AJ345)&gt;0,1,"FALSE"),IF(SUM(AK345,AK343,AK344,AK346,AK347)&gt;0,1,"FALSE"),IF(SUM(AI343,AI345,AI347,AI344,AI346)&gt;0,1,"FALSE"),IF(SUM(AH347,AH343,AH344,AH345,AH346)&gt;0,1,"FALSE"),IF(SUM(V350,V348)&gt;0,1,"FALSE"),IF(SUM(W350,W348)&gt;0,1,"FALSE"))</f>
        <v/>
      </c>
      <c r="AN351" s="53">
        <f>COUNT(IF(SUM(V349)&gt;0,1,"FALSE"),IF(SUM(W349)&gt;0,1,"FALSE"))</f>
        <v/>
      </c>
      <c r="AO351" s="53">
        <f>MAX(AO343:AO350)</f>
        <v/>
      </c>
      <c r="AP351" s="53">
        <f>MAX(AP343:AP350)</f>
        <v/>
      </c>
      <c r="AQ351" s="53">
        <f>MAX(AQ343:AQ350)</f>
        <v/>
      </c>
      <c r="AR351" s="53">
        <f>MAX(AR343:AR350)</f>
        <v/>
      </c>
      <c r="AS351" s="53">
        <f>SUM(AS343:AS350)</f>
        <v/>
      </c>
      <c r="AT351" s="53">
        <f>SUM(AT343:AT350)</f>
        <v/>
      </c>
      <c r="AU351" s="53">
        <f>SUM(AU343:AU350)</f>
        <v/>
      </c>
      <c r="AV351" s="53">
        <f>SUM(AV343:AV350)</f>
        <v/>
      </c>
      <c r="AW351" s="53">
        <f>SUM(AW343:AW350)</f>
        <v/>
      </c>
    </row>
    <row r="352" spans="1:49" ht="15.75" customHeight="1" s="55">
      <c r="A352" s="51" t="n">
        <v>346</v>
      </c>
      <c r="B352" s="51" t="s">
        <v>144</v>
      </c>
      <c r="C352" s="51" t="s">
        <v>138</v>
      </c>
      <c r="D352" s="51" t="s">
        <v>139</v>
      </c>
      <c r="E352" s="51" t="s">
        <v>43</v>
      </c>
      <c r="F352" s="51" t="s">
        <v>32</v>
      </c>
      <c r="G352" s="51" t="n"/>
      <c r="H352" s="54" t="s">
        <v>0</v>
      </c>
      <c r="I352" s="51" t="n"/>
      <c r="J352" s="51" t="n"/>
      <c r="K352" s="51" t="n"/>
      <c r="L352" s="51" t="n"/>
      <c r="M352" s="51" t="n"/>
      <c r="N352" s="51" t="n"/>
      <c r="O352" s="51" t="n"/>
      <c r="P352" s="51" t="n"/>
      <c r="Q352" s="51" t="n"/>
      <c r="R352" s="51" t="n"/>
      <c r="S352" s="51" t="n"/>
      <c r="T352" s="51" t="n"/>
      <c r="U352" s="51" t="n"/>
      <c r="V352" s="51" t="n"/>
      <c r="W352" s="51" t="n"/>
      <c r="X352" s="51" t="n"/>
      <c r="Y352" s="51" t="n"/>
      <c r="Z352" s="51" t="n"/>
      <c r="AA352" s="51" t="n"/>
      <c r="AB352" s="51" t="n"/>
      <c r="AC352" s="51" t="n"/>
      <c r="AD352" s="51" t="n"/>
      <c r="AE352" s="51" t="n"/>
      <c r="AF352" s="51" t="n"/>
      <c r="AG352" s="51" t="n"/>
      <c r="AH352" s="51" t="n"/>
      <c r="AI352" s="51" t="n"/>
      <c r="AJ352" s="51" t="n"/>
      <c r="AK352" s="51" t="n"/>
      <c r="AL352" s="51" t="n"/>
      <c r="AM352" s="52">
        <f>COUNT(H352:AL352)</f>
        <v/>
      </c>
      <c r="AN352" s="51" t="n"/>
      <c r="AO352" s="52">
        <f>COUNTIF(H352:AL352,"О")</f>
        <v/>
      </c>
      <c r="AP352" s="52">
        <f>COUNTIF(H352:AL352,"От")</f>
        <v/>
      </c>
      <c r="AQ352" s="52">
        <f>COUNTIF(H352:AL352,"Б")</f>
        <v/>
      </c>
      <c r="AR352" s="52">
        <f>COUNTIF(H352:AL352,"Н")</f>
        <v/>
      </c>
      <c r="AS352" s="51" t="n"/>
      <c r="AT352" s="52">
        <f>SUM(H352:AL352)</f>
        <v/>
      </c>
      <c r="AU352" s="51" t="n"/>
      <c r="AV352" s="52">
        <f>SUM(M352,N352,T352,U352,AA352,AB352,AJ352,AK352,AI352)</f>
        <v/>
      </c>
      <c r="AW352" s="51" t="n"/>
    </row>
    <row r="353" spans="1:49">
      <c r="A353" s="53" t="n">
        <v>347</v>
      </c>
      <c r="B353" s="53" t="s">
        <v>144</v>
      </c>
      <c r="C353" s="53" t="s">
        <v>138</v>
      </c>
      <c r="D353" s="53" t="s">
        <v>139</v>
      </c>
      <c r="E353" s="53" t="s">
        <v>33</v>
      </c>
      <c r="F353" s="53" t="n"/>
      <c r="G353" s="53" t="n"/>
      <c r="H353" s="53" t="n">
        <v>0</v>
      </c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  <c r="AA353" s="53" t="n"/>
      <c r="AB353" s="53" t="n"/>
      <c r="AC353" s="53" t="n"/>
      <c r="AD353" s="53" t="n"/>
      <c r="AE353" s="53" t="n"/>
      <c r="AF353" s="53" t="n"/>
      <c r="AG353" s="53" t="n"/>
      <c r="AH353" s="53" t="n"/>
      <c r="AI353" s="53" t="n"/>
      <c r="AJ353" s="53" t="n"/>
      <c r="AK353" s="53" t="n"/>
      <c r="AL353" s="53" t="n"/>
      <c r="AM353" s="53">
        <f>COUNT(IF(SUM(H352)&gt;0,1,"FALSE"))</f>
        <v/>
      </c>
      <c r="AN353" s="53" t="n"/>
      <c r="AO353" s="53">
        <f>MAX(AO352:AO352)</f>
        <v/>
      </c>
      <c r="AP353" s="53">
        <f>MAX(AP352:AP352)</f>
        <v/>
      </c>
      <c r="AQ353" s="53">
        <f>MAX(AQ352:AQ352)</f>
        <v/>
      </c>
      <c r="AR353" s="53">
        <f>MAX(AR352:AR352)</f>
        <v/>
      </c>
      <c r="AS353" s="53">
        <f>SUM(AS352:AS352)</f>
        <v/>
      </c>
      <c r="AT353" s="53">
        <f>SUM(AT352:AT352)</f>
        <v/>
      </c>
      <c r="AU353" s="53">
        <f>SUM(AU352:AU352)</f>
        <v/>
      </c>
      <c r="AV353" s="53">
        <f>SUM(AV352:AV352)</f>
        <v/>
      </c>
      <c r="AW353" s="53">
        <f>SUM(AW352:AW352)</f>
        <v/>
      </c>
    </row>
    <row r="354" spans="1:49">
      <c r="A354" s="51" t="n">
        <v>348</v>
      </c>
      <c r="B354" s="51" t="s">
        <v>145</v>
      </c>
      <c r="C354" s="51" t="s">
        <v>138</v>
      </c>
      <c r="D354" s="51" t="s">
        <v>139</v>
      </c>
      <c r="E354" s="51" t="s">
        <v>43</v>
      </c>
      <c r="F354" s="51" t="s">
        <v>32</v>
      </c>
      <c r="G354" s="51" t="n"/>
      <c r="H354" s="51" t="n">
        <v>8</v>
      </c>
      <c r="I354" s="51" t="n">
        <v>8</v>
      </c>
      <c r="J354" s="51" t="n">
        <v>8</v>
      </c>
      <c r="K354" s="51" t="n">
        <v>8</v>
      </c>
      <c r="L354" s="51" t="n">
        <v>8</v>
      </c>
      <c r="M354" s="51" t="s">
        <v>7</v>
      </c>
      <c r="N354" s="51" t="s">
        <v>7</v>
      </c>
      <c r="O354" s="51" t="n">
        <v>8</v>
      </c>
      <c r="P354" s="51" t="n">
        <v>8</v>
      </c>
      <c r="Q354" s="51" t="n">
        <v>8</v>
      </c>
      <c r="R354" s="51" t="n">
        <v>8</v>
      </c>
      <c r="S354" s="51" t="n">
        <v>8</v>
      </c>
      <c r="T354" s="51" t="s">
        <v>7</v>
      </c>
      <c r="U354" s="51" t="s">
        <v>7</v>
      </c>
      <c r="V354" s="51" t="n">
        <v>8</v>
      </c>
      <c r="W354" s="51" t="n">
        <v>8</v>
      </c>
      <c r="X354" s="51" t="n">
        <v>8</v>
      </c>
      <c r="Y354" s="51" t="n">
        <v>8</v>
      </c>
      <c r="Z354" s="51" t="n">
        <v>8</v>
      </c>
      <c r="AA354" s="51" t="s">
        <v>7</v>
      </c>
      <c r="AB354" s="51" t="s">
        <v>7</v>
      </c>
      <c r="AC354" s="51" t="n">
        <v>8</v>
      </c>
      <c r="AD354" s="51" t="n">
        <v>8</v>
      </c>
      <c r="AE354" s="51" t="n">
        <v>8</v>
      </c>
      <c r="AF354" s="51" t="n">
        <v>8</v>
      </c>
      <c r="AG354" s="51" t="n">
        <v>8</v>
      </c>
      <c r="AH354" s="51" t="n">
        <v>8</v>
      </c>
      <c r="AI354" s="51" t="s">
        <v>7</v>
      </c>
      <c r="AJ354" s="51" t="s">
        <v>7</v>
      </c>
      <c r="AK354" s="51" t="s">
        <v>7</v>
      </c>
      <c r="AL354" s="51" t="n"/>
      <c r="AM354" s="52">
        <f>COUNT(H354:AL354)</f>
        <v/>
      </c>
      <c r="AN354" s="51" t="n"/>
      <c r="AO354" s="52">
        <f>COUNTIF(H354:AL354,"О")</f>
        <v/>
      </c>
      <c r="AP354" s="52">
        <f>COUNTIF(H354:AL354,"От")</f>
        <v/>
      </c>
      <c r="AQ354" s="52">
        <f>COUNTIF(H354:AL354,"Б")</f>
        <v/>
      </c>
      <c r="AR354" s="52">
        <f>COUNTIF(H354:AL354,"Н")</f>
        <v/>
      </c>
      <c r="AS354" s="51" t="n"/>
      <c r="AT354" s="52">
        <f>SUM(H354:AL354)</f>
        <v/>
      </c>
      <c r="AU354" s="51" t="n"/>
      <c r="AV354" s="52">
        <f>SUM(M354,N354,T354,U354,AA354,AB354,AJ354,AK354,AI354)</f>
        <v/>
      </c>
      <c r="AW354" s="51" t="n"/>
    </row>
    <row r="355" spans="1:49">
      <c r="A355" s="51" t="n">
        <v>349</v>
      </c>
      <c r="B355" s="51" t="s">
        <v>145</v>
      </c>
      <c r="C355" s="51" t="s">
        <v>138</v>
      </c>
      <c r="D355" s="51" t="s">
        <v>139</v>
      </c>
      <c r="E355" s="51" t="s">
        <v>134</v>
      </c>
      <c r="F355" s="51" t="s">
        <v>32</v>
      </c>
      <c r="G355" s="51" t="n"/>
      <c r="H355" s="51" t="n"/>
      <c r="I355" s="51" t="n"/>
      <c r="J355" s="51" t="n"/>
      <c r="K355" s="51" t="n"/>
      <c r="L355" s="51" t="n"/>
      <c r="M355" s="51" t="n"/>
      <c r="N355" s="51" t="n"/>
      <c r="O355" s="51" t="n"/>
      <c r="P355" s="51" t="n"/>
      <c r="Q355" s="51" t="n"/>
      <c r="R355" s="51" t="n"/>
      <c r="S355" s="51" t="n"/>
      <c r="T355" s="51" t="n"/>
      <c r="U355" s="51" t="n"/>
      <c r="V355" s="51" t="n"/>
      <c r="W355" s="51" t="n"/>
      <c r="X355" s="51" t="n"/>
      <c r="Y355" s="51" t="n"/>
      <c r="Z355" s="51" t="n"/>
      <c r="AA355" s="51" t="n"/>
      <c r="AB355" s="51" t="n"/>
      <c r="AC355" s="51" t="n"/>
      <c r="AD355" s="51" t="n"/>
      <c r="AE355" s="51" t="n"/>
      <c r="AF355" s="51" t="n"/>
      <c r="AG355" s="51" t="n"/>
      <c r="AH355" s="51" t="n"/>
      <c r="AI355" s="51" t="n"/>
      <c r="AJ355" s="51" t="n"/>
      <c r="AK355" s="51" t="n"/>
      <c r="AL355" s="51" t="n"/>
      <c r="AM355" s="52">
        <f>COUNT(H355:AL355)</f>
        <v/>
      </c>
      <c r="AN355" s="51" t="n"/>
      <c r="AO355" s="51" t="n"/>
      <c r="AP355" s="51" t="n"/>
      <c r="AQ355" s="51" t="n"/>
      <c r="AR355" s="51" t="n"/>
      <c r="AS355" s="51" t="n"/>
      <c r="AT355" s="52">
        <f>SUM(H355:AL355)</f>
        <v/>
      </c>
      <c r="AU355" s="51" t="n"/>
      <c r="AV355" s="52">
        <f>SUM(M355,N355,T355,U355,AA355,AB355,AJ355,AK355,AI355)</f>
        <v/>
      </c>
      <c r="AW355" s="51" t="n"/>
    </row>
    <row r="356" spans="1:49">
      <c r="A356" s="51" t="n">
        <v>350</v>
      </c>
      <c r="B356" s="51" t="s">
        <v>145</v>
      </c>
      <c r="C356" s="51" t="s">
        <v>138</v>
      </c>
      <c r="D356" s="51" t="s">
        <v>139</v>
      </c>
      <c r="E356" s="51" t="s">
        <v>135</v>
      </c>
      <c r="F356" s="51" t="s">
        <v>32</v>
      </c>
      <c r="G356" s="51" t="n"/>
      <c r="H356" s="51" t="n"/>
      <c r="I356" s="51" t="n"/>
      <c r="J356" s="51" t="n"/>
      <c r="K356" s="51" t="n"/>
      <c r="L356" s="51" t="n"/>
      <c r="M356" s="51" t="n"/>
      <c r="N356" s="51" t="n"/>
      <c r="O356" s="51" t="n"/>
      <c r="P356" s="51" t="n"/>
      <c r="Q356" s="51" t="n"/>
      <c r="R356" s="51" t="n"/>
      <c r="S356" s="51" t="n"/>
      <c r="T356" s="51" t="n"/>
      <c r="U356" s="51" t="n"/>
      <c r="V356" s="51" t="n"/>
      <c r="W356" s="51" t="n"/>
      <c r="X356" s="51" t="n"/>
      <c r="Y356" s="51" t="n"/>
      <c r="Z356" s="51" t="n"/>
      <c r="AA356" s="51" t="n"/>
      <c r="AB356" s="51" t="n"/>
      <c r="AC356" s="51" t="n"/>
      <c r="AD356" s="51" t="n"/>
      <c r="AE356" s="51" t="n"/>
      <c r="AF356" s="51" t="n"/>
      <c r="AG356" s="51" t="n"/>
      <c r="AH356" s="51" t="n"/>
      <c r="AI356" s="51" t="n"/>
      <c r="AJ356" s="51" t="n"/>
      <c r="AK356" s="51" t="n"/>
      <c r="AL356" s="51" t="n"/>
      <c r="AM356" s="52">
        <f>COUNT(H356:AL356)</f>
        <v/>
      </c>
      <c r="AN356" s="51" t="n"/>
      <c r="AO356" s="51" t="n"/>
      <c r="AP356" s="51" t="n"/>
      <c r="AQ356" s="51" t="n"/>
      <c r="AR356" s="51" t="n"/>
      <c r="AS356" s="51" t="n"/>
      <c r="AT356" s="52">
        <f>SUM(H356:AL356)</f>
        <v/>
      </c>
      <c r="AU356" s="51" t="n"/>
      <c r="AV356" s="52">
        <f>SUM(M356,N356,T356,U356,AA356,AB356,AJ356,AK356,AI356)</f>
        <v/>
      </c>
      <c r="AW356" s="51" t="n"/>
    </row>
    <row r="357" spans="1:49">
      <c r="A357" s="51" t="n">
        <v>351</v>
      </c>
      <c r="B357" s="51" t="s">
        <v>145</v>
      </c>
      <c r="C357" s="51" t="s">
        <v>138</v>
      </c>
      <c r="D357" s="51" t="s">
        <v>139</v>
      </c>
      <c r="E357" s="51" t="s">
        <v>280</v>
      </c>
      <c r="F357" s="51" t="s">
        <v>32</v>
      </c>
      <c r="G357" s="51" t="n"/>
      <c r="H357" s="51" t="n"/>
      <c r="I357" s="51" t="n"/>
      <c r="J357" s="51" t="n"/>
      <c r="K357" s="51" t="n"/>
      <c r="L357" s="51" t="n"/>
      <c r="M357" s="51" t="n"/>
      <c r="N357" s="51" t="n"/>
      <c r="O357" s="51" t="n"/>
      <c r="P357" s="51" t="n"/>
      <c r="Q357" s="51" t="n"/>
      <c r="R357" s="51" t="n"/>
      <c r="S357" s="51" t="n"/>
      <c r="T357" s="51" t="n"/>
      <c r="U357" s="51" t="n"/>
      <c r="V357" s="51" t="n"/>
      <c r="W357" s="51" t="n"/>
      <c r="X357" s="51" t="n"/>
      <c r="Y357" s="51" t="n"/>
      <c r="Z357" s="51" t="n"/>
      <c r="AA357" s="51" t="n"/>
      <c r="AB357" s="51" t="n"/>
      <c r="AC357" s="51" t="n"/>
      <c r="AD357" s="51" t="n"/>
      <c r="AE357" s="51" t="n"/>
      <c r="AF357" s="51" t="n"/>
      <c r="AG357" s="51" t="n"/>
      <c r="AH357" s="51" t="n"/>
      <c r="AI357" s="51" t="n"/>
      <c r="AJ357" s="51" t="n"/>
      <c r="AK357" s="51" t="n"/>
      <c r="AL357" s="51" t="n"/>
      <c r="AM357" s="52">
        <f>COUNT(H357:AL357)</f>
        <v/>
      </c>
      <c r="AN357" s="51" t="n"/>
      <c r="AO357" s="51" t="n"/>
      <c r="AP357" s="51" t="n"/>
      <c r="AQ357" s="51" t="n"/>
      <c r="AR357" s="51" t="n"/>
      <c r="AS357" s="51" t="n"/>
      <c r="AT357" s="52">
        <f>SUM(H357:AL357)</f>
        <v/>
      </c>
      <c r="AU357" s="51" t="n"/>
      <c r="AV357" s="52">
        <f>SUM(M357,N357,T357,U357,AA357,AB357,AJ357,AK357,AI357)</f>
        <v/>
      </c>
      <c r="AW357" s="51" t="n"/>
    </row>
    <row r="358" spans="1:49">
      <c r="A358" s="51" t="n">
        <v>352</v>
      </c>
      <c r="B358" s="51" t="s">
        <v>145</v>
      </c>
      <c r="C358" s="51" t="s">
        <v>138</v>
      </c>
      <c r="D358" s="51" t="s">
        <v>139</v>
      </c>
      <c r="E358" s="51" t="s">
        <v>299</v>
      </c>
      <c r="F358" s="51" t="s">
        <v>32</v>
      </c>
      <c r="G358" s="51" t="n"/>
      <c r="H358" s="51" t="n"/>
      <c r="I358" s="51" t="n"/>
      <c r="J358" s="51" t="n"/>
      <c r="K358" s="51" t="n"/>
      <c r="L358" s="51" t="n"/>
      <c r="M358" s="51" t="n"/>
      <c r="N358" s="51" t="n"/>
      <c r="O358" s="51" t="n"/>
      <c r="P358" s="51" t="n"/>
      <c r="Q358" s="51" t="n"/>
      <c r="R358" s="51" t="n"/>
      <c r="S358" s="51" t="n"/>
      <c r="T358" s="51" t="n"/>
      <c r="U358" s="51" t="n"/>
      <c r="V358" s="51" t="n"/>
      <c r="W358" s="51" t="n"/>
      <c r="X358" s="51" t="n"/>
      <c r="Y358" s="51" t="n"/>
      <c r="Z358" s="51" t="n"/>
      <c r="AA358" s="51" t="n"/>
      <c r="AB358" s="51" t="n"/>
      <c r="AC358" s="51" t="n"/>
      <c r="AD358" s="51" t="n"/>
      <c r="AE358" s="51" t="n"/>
      <c r="AF358" s="51" t="n"/>
      <c r="AG358" s="51" t="n"/>
      <c r="AH358" s="51" t="n"/>
      <c r="AI358" s="51" t="n"/>
      <c r="AJ358" s="51" t="n"/>
      <c r="AK358" s="51" t="n"/>
      <c r="AL358" s="51" t="n"/>
      <c r="AM358" s="52">
        <f>COUNT(H358:AL358)</f>
        <v/>
      </c>
      <c r="AN358" s="51" t="n"/>
      <c r="AO358" s="51" t="n"/>
      <c r="AP358" s="51" t="n"/>
      <c r="AQ358" s="51" t="n"/>
      <c r="AR358" s="51" t="n"/>
      <c r="AS358" s="51" t="n"/>
      <c r="AT358" s="52">
        <f>SUM(H358:AL358)</f>
        <v/>
      </c>
      <c r="AU358" s="51" t="n"/>
      <c r="AV358" s="52">
        <f>SUM(M358,N358,T358,U358,AA358,AB358,AJ358,AK358,AI358)</f>
        <v/>
      </c>
      <c r="AW358" s="51" t="n"/>
    </row>
    <row r="359" spans="1:49">
      <c r="A359" s="53" t="n">
        <v>353</v>
      </c>
      <c r="B359" s="53" t="s">
        <v>145</v>
      </c>
      <c r="C359" s="53" t="s">
        <v>138</v>
      </c>
      <c r="D359" s="53" t="s">
        <v>139</v>
      </c>
      <c r="E359" s="53" t="s">
        <v>33</v>
      </c>
      <c r="F359" s="53" t="n"/>
      <c r="G359" s="53" t="n"/>
      <c r="H359" s="53" t="n">
        <v>8</v>
      </c>
      <c r="I359" s="53" t="n">
        <v>8</v>
      </c>
      <c r="J359" s="53" t="n">
        <v>8</v>
      </c>
      <c r="K359" s="53" t="n">
        <v>8</v>
      </c>
      <c r="L359" s="53" t="n">
        <v>8</v>
      </c>
      <c r="M359" s="53" t="n">
        <v>0</v>
      </c>
      <c r="N359" s="53" t="n">
        <v>0</v>
      </c>
      <c r="O359" s="53" t="n">
        <v>8</v>
      </c>
      <c r="P359" s="53" t="n">
        <v>8</v>
      </c>
      <c r="Q359" s="53" t="n">
        <v>8</v>
      </c>
      <c r="R359" s="53" t="n">
        <v>8</v>
      </c>
      <c r="S359" s="53" t="n">
        <v>8</v>
      </c>
      <c r="T359" s="53" t="n">
        <v>0</v>
      </c>
      <c r="U359" s="53" t="n">
        <v>0</v>
      </c>
      <c r="V359" s="53" t="n">
        <v>8</v>
      </c>
      <c r="W359" s="53" t="n">
        <v>8</v>
      </c>
      <c r="X359" s="53" t="n">
        <v>8</v>
      </c>
      <c r="Y359" s="53" t="n">
        <v>8</v>
      </c>
      <c r="Z359" s="53" t="n">
        <v>8</v>
      </c>
      <c r="AA359" s="53" t="n">
        <v>0</v>
      </c>
      <c r="AB359" s="53" t="n">
        <v>0</v>
      </c>
      <c r="AC359" s="53" t="n">
        <v>8</v>
      </c>
      <c r="AD359" s="53" t="n">
        <v>8</v>
      </c>
      <c r="AE359" s="53" t="n">
        <v>8</v>
      </c>
      <c r="AF359" s="53" t="n">
        <v>8</v>
      </c>
      <c r="AG359" s="53" t="n">
        <v>8</v>
      </c>
      <c r="AH359" s="53" t="n">
        <v>8</v>
      </c>
      <c r="AI359" s="53" t="n">
        <v>0</v>
      </c>
      <c r="AJ359" s="53" t="n">
        <v>0</v>
      </c>
      <c r="AK359" s="53" t="n">
        <v>0</v>
      </c>
      <c r="AL359" s="53" t="n"/>
      <c r="AM359" s="53">
        <f>COUNT(IF(SUM(H355,H356,H354,H357)&gt;0,1,"FALSE"),IF(SUM(I354,I355,I356,I358,I357)&gt;0,1,"FALSE"),IF(SUM(J358,J356,J357,J354,J355)&gt;0,1,"FALSE"),IF(SUM(K356,K357,K358,K354,K355)&gt;0,1,"FALSE"),IF(SUM(L358,L356,L357,L355,L354)&gt;0,1,"FALSE"),IF(SUM(M358,M354,M356,M357,M355)&gt;0,1,"FALSE"),IF(SUM(N358,N357,N355,N354,N356)&gt;0,1,"FALSE"),IF(SUM(O355,O357,O354,O358,O356)&gt;0,1,"FALSE"),IF(SUM(P358,P355,P357,P354,P356)&gt;0,1,"FALSE"),IF(SUM(Q358,Q356,Q357,Q354,Q355)&gt;0,1,"FALSE"),IF(SUM(R358,R355,R354,R357,R356)&gt;0,1,"FALSE"),IF(SUM(S356,S357,S358,S354,S355)&gt;0,1,"FALSE"),IF(SUM(T355,T354,T356,T358,T357)&gt;0,1,"FALSE"),IF(SUM(U357,U355,U356,U358,U354)&gt;0,1,"FALSE"),IF(SUM(V358,V355,V354,V356,V357)&gt;0,1,"FALSE"),IF(SUM(W355,W356,W357,W358,W354)&gt;0,1,"FALSE"),IF(SUM(X357,X355,X354,X356,X358)&gt;0,1,"FALSE"),IF(SUM(Y357,Y356,Y355,Y358,Y354)&gt;0,1,"FALSE"),IF(SUM(Z358,Z355,Z354,Z356,Z357)&gt;0,1,"FALSE"),IF(SUM(AA354,AA355,AA356,AA358,AA357)&gt;0,1,"FALSE"),IF(SUM(AB356,AB357,AB354,AB355,AB358)&gt;0,1,"FALSE"),IF(SUM(AC356,AC355,AC357,AC358,AC354)&gt;0,1,"FALSE"),IF(SUM(AD358,AD357,AD355,AD354,AD356)&gt;0,1,"FALSE"),IF(SUM(AE354,AE355,AE357,AE358,AE356)&gt;0,1,"FALSE"),IF(SUM(AF355,AF358,AF356,AF357,AF354)&gt;0,1,"FALSE"),IF(SUM(AG358,AG354,AG355,AG356,AG357)&gt;0,1,"FALSE"),IF(SUM(AJ356,AJ355,AJ354,AJ357,AJ358)&gt;0,1,"FALSE"),IF(SUM(AK356,AK354,AK357,AK358,AK355)&gt;0,1,"FALSE"),IF(SUM(AI355,AI354,AI357,AI358,AI356)&gt;0,1,"FALSE"),IF(SUM(AH356,AH354,AH357,AH355,AH358)&gt;0,1,"FALSE"))</f>
        <v/>
      </c>
      <c r="AN359" s="53" t="n"/>
      <c r="AO359" s="53">
        <f>MAX(AO354:AO358)</f>
        <v/>
      </c>
      <c r="AP359" s="53">
        <f>MAX(AP354:AP358)</f>
        <v/>
      </c>
      <c r="AQ359" s="53">
        <f>MAX(AQ354:AQ358)</f>
        <v/>
      </c>
      <c r="AR359" s="53">
        <f>MAX(AR354:AR358)</f>
        <v/>
      </c>
      <c r="AS359" s="53">
        <f>SUM(AS354:AS358)</f>
        <v/>
      </c>
      <c r="AT359" s="53">
        <f>SUM(AT354:AT358)</f>
        <v/>
      </c>
      <c r="AU359" s="53">
        <f>SUM(AU354:AU358)</f>
        <v/>
      </c>
      <c r="AV359" s="53">
        <f>SUM(AV354:AV358)</f>
        <v/>
      </c>
      <c r="AW359" s="53">
        <f>SUM(AW354:AW358)</f>
        <v/>
      </c>
    </row>
    <row r="360" spans="1:49">
      <c r="A360" s="51" t="n">
        <v>354</v>
      </c>
      <c r="B360" s="51" t="s">
        <v>151</v>
      </c>
      <c r="C360" s="51" t="s">
        <v>152</v>
      </c>
      <c r="D360" s="51" t="s">
        <v>97</v>
      </c>
      <c r="E360" s="51" t="s">
        <v>43</v>
      </c>
      <c r="F360" s="51" t="s">
        <v>32</v>
      </c>
      <c r="G360" s="51" t="n"/>
      <c r="H360" s="51" t="n">
        <v>8</v>
      </c>
      <c r="I360" s="51" t="n">
        <v>8</v>
      </c>
      <c r="J360" s="51" t="n">
        <v>8</v>
      </c>
      <c r="K360" s="51" t="n">
        <v>8</v>
      </c>
      <c r="L360" s="51" t="n">
        <v>8</v>
      </c>
      <c r="M360" s="51" t="s">
        <v>7</v>
      </c>
      <c r="N360" s="51" t="s">
        <v>7</v>
      </c>
      <c r="O360" s="51" t="n">
        <v>8</v>
      </c>
      <c r="P360" s="51" t="n">
        <v>8</v>
      </c>
      <c r="Q360" s="51" t="n">
        <v>8</v>
      </c>
      <c r="R360" s="51" t="n">
        <v>8</v>
      </c>
      <c r="S360" s="51" t="n">
        <v>8</v>
      </c>
      <c r="T360" s="51" t="s">
        <v>7</v>
      </c>
      <c r="U360" s="51" t="s">
        <v>7</v>
      </c>
      <c r="V360" s="51" t="n">
        <v>8</v>
      </c>
      <c r="W360" s="51" t="n">
        <v>2.66667</v>
      </c>
      <c r="X360" s="51" t="n">
        <v>1.28333</v>
      </c>
      <c r="Y360" s="51" t="n">
        <v>8</v>
      </c>
      <c r="Z360" s="51" t="n">
        <v>8</v>
      </c>
      <c r="AA360" s="51" t="s">
        <v>7</v>
      </c>
      <c r="AB360" s="51" t="s">
        <v>7</v>
      </c>
      <c r="AC360" s="51" t="n"/>
      <c r="AD360" s="51" t="n">
        <v>8</v>
      </c>
      <c r="AE360" s="51" t="n"/>
      <c r="AF360" s="51" t="n"/>
      <c r="AG360" s="51" t="n">
        <v>8</v>
      </c>
      <c r="AH360" s="51" t="n"/>
      <c r="AI360" s="51" t="s">
        <v>7</v>
      </c>
      <c r="AJ360" s="51" t="s">
        <v>7</v>
      </c>
      <c r="AK360" s="51" t="s">
        <v>7</v>
      </c>
      <c r="AL360" s="51" t="n"/>
      <c r="AM360" s="52">
        <f>COUNT(H360:AL360)</f>
        <v/>
      </c>
      <c r="AN360" s="51" t="n"/>
      <c r="AO360" s="52">
        <f>COUNTIF(H360:AL360,"О")</f>
        <v/>
      </c>
      <c r="AP360" s="52">
        <f>COUNTIF(H360:AL360,"От")</f>
        <v/>
      </c>
      <c r="AQ360" s="52">
        <f>COUNTIF(H360:AL360,"Б")</f>
        <v/>
      </c>
      <c r="AR360" s="52">
        <f>COUNTIF(H360:AL360,"Н")</f>
        <v/>
      </c>
      <c r="AS360" s="51" t="n"/>
      <c r="AT360" s="52">
        <f>SUM(H360:AL360)</f>
        <v/>
      </c>
      <c r="AU360" s="51" t="n"/>
      <c r="AV360" s="52">
        <f>SUM(M360,N360,T360,U360,AA360,AB360,AJ360,AK360,AI360)</f>
        <v/>
      </c>
      <c r="AW360" s="51" t="n"/>
    </row>
    <row r="361" spans="1:49" ht="15.75" customHeight="1" s="55">
      <c r="A361" s="51" t="n">
        <v>355</v>
      </c>
      <c r="B361" s="51" t="s">
        <v>151</v>
      </c>
      <c r="C361" s="51" t="s">
        <v>152</v>
      </c>
      <c r="D361" s="51" t="s">
        <v>97</v>
      </c>
      <c r="E361" s="51" t="s">
        <v>135</v>
      </c>
      <c r="F361" s="51" t="s">
        <v>32</v>
      </c>
      <c r="G361" s="51" t="n"/>
      <c r="H361" s="51" t="n"/>
      <c r="I361" s="51" t="n"/>
      <c r="J361" s="51" t="n"/>
      <c r="K361" s="51" t="n"/>
      <c r="L361" s="51" t="n"/>
      <c r="M361" s="51" t="n"/>
      <c r="N361" s="51" t="n"/>
      <c r="O361" s="51" t="n"/>
      <c r="P361" s="51" t="n"/>
      <c r="Q361" s="51" t="n"/>
      <c r="R361" s="51" t="n"/>
      <c r="S361" s="51" t="n"/>
      <c r="T361" s="51" t="n"/>
      <c r="U361" s="51" t="n"/>
      <c r="V361" s="51" t="n"/>
      <c r="W361" s="51" t="n"/>
      <c r="X361" s="54" t="n">
        <v>6.71667</v>
      </c>
      <c r="Y361" s="51" t="n"/>
      <c r="Z361" s="51" t="n"/>
      <c r="AA361" s="51" t="n"/>
      <c r="AB361" s="51" t="n"/>
      <c r="AC361" s="54" t="n">
        <v>8</v>
      </c>
      <c r="AD361" s="51" t="n"/>
      <c r="AE361" s="54" t="n">
        <v>8</v>
      </c>
      <c r="AF361" s="54" t="n">
        <v>8</v>
      </c>
      <c r="AG361" s="51" t="n"/>
      <c r="AH361" s="54" t="n">
        <v>8</v>
      </c>
      <c r="AI361" s="51" t="n"/>
      <c r="AJ361" s="51" t="n"/>
      <c r="AK361" s="51" t="n"/>
      <c r="AL361" s="51" t="n"/>
      <c r="AM361" s="52">
        <f>COUNT(H361:AL361)</f>
        <v/>
      </c>
      <c r="AN361" s="51" t="n"/>
      <c r="AO361" s="51" t="n"/>
      <c r="AP361" s="51" t="n"/>
      <c r="AQ361" s="51" t="n"/>
      <c r="AR361" s="51" t="n"/>
      <c r="AS361" s="51" t="n"/>
      <c r="AT361" s="52">
        <f>SUM(H361:AL361)</f>
        <v/>
      </c>
      <c r="AU361" s="51" t="n"/>
      <c r="AV361" s="52">
        <f>SUM(M361,N361,T361,U361,AA361,AB361,AJ361,AK361,AI361)</f>
        <v/>
      </c>
      <c r="AW361" s="51" t="n"/>
    </row>
    <row r="362" spans="1:49">
      <c r="A362" s="51" t="n">
        <v>356</v>
      </c>
      <c r="B362" s="51" t="s">
        <v>151</v>
      </c>
      <c r="C362" s="51" t="s">
        <v>152</v>
      </c>
      <c r="D362" s="51" t="s">
        <v>97</v>
      </c>
      <c r="E362" s="51" t="s">
        <v>153</v>
      </c>
      <c r="F362" s="51" t="s">
        <v>32</v>
      </c>
      <c r="G362" s="51" t="n"/>
      <c r="H362" s="51" t="n"/>
      <c r="I362" s="51" t="n"/>
      <c r="J362" s="51" t="n"/>
      <c r="K362" s="51" t="n"/>
      <c r="L362" s="51" t="n"/>
      <c r="M362" s="51" t="n"/>
      <c r="N362" s="51" t="n"/>
      <c r="O362" s="51" t="n"/>
      <c r="P362" s="51" t="n"/>
      <c r="Q362" s="51" t="n"/>
      <c r="R362" s="51" t="n"/>
      <c r="S362" s="51" t="n"/>
      <c r="T362" s="51" t="n"/>
      <c r="U362" s="51" t="n"/>
      <c r="V362" s="51" t="n"/>
      <c r="W362" s="51" t="n"/>
      <c r="X362" s="51" t="n"/>
      <c r="Y362" s="51" t="n"/>
      <c r="Z362" s="51" t="n"/>
      <c r="AA362" s="51" t="n"/>
      <c r="AB362" s="51" t="n"/>
      <c r="AC362" s="51" t="n"/>
      <c r="AD362" s="51" t="n"/>
      <c r="AE362" s="51" t="n"/>
      <c r="AF362" s="51" t="n"/>
      <c r="AG362" s="51" t="n"/>
      <c r="AH362" s="51" t="n"/>
      <c r="AI362" s="51" t="n"/>
      <c r="AJ362" s="51" t="n"/>
      <c r="AK362" s="51" t="n"/>
      <c r="AL362" s="51" t="n"/>
      <c r="AM362" s="52">
        <f>COUNT(H362:AL362)</f>
        <v/>
      </c>
      <c r="AN362" s="51" t="n"/>
      <c r="AO362" s="51" t="n"/>
      <c r="AP362" s="51" t="n"/>
      <c r="AQ362" s="51" t="n"/>
      <c r="AR362" s="51" t="n"/>
      <c r="AS362" s="51" t="n"/>
      <c r="AT362" s="52">
        <f>SUM(H362:AL362)</f>
        <v/>
      </c>
      <c r="AU362" s="51" t="n"/>
      <c r="AV362" s="52">
        <f>SUM(M362,N362,T362,U362,AA362,AB362,AJ362,AK362,AI362)</f>
        <v/>
      </c>
      <c r="AW362" s="51" t="n"/>
    </row>
    <row r="363" spans="1:49">
      <c r="A363" s="51" t="n">
        <v>357</v>
      </c>
      <c r="B363" s="51" t="s">
        <v>151</v>
      </c>
      <c r="C363" s="51" t="s">
        <v>152</v>
      </c>
      <c r="D363" s="51" t="s">
        <v>97</v>
      </c>
      <c r="E363" s="51" t="s">
        <v>154</v>
      </c>
      <c r="F363" s="51" t="s">
        <v>32</v>
      </c>
      <c r="G363" s="51" t="n"/>
      <c r="H363" s="51" t="n"/>
      <c r="I363" s="51" t="n"/>
      <c r="J363" s="51" t="n"/>
      <c r="K363" s="51" t="n"/>
      <c r="L363" s="51" t="n"/>
      <c r="M363" s="51" t="n"/>
      <c r="N363" s="51" t="n"/>
      <c r="O363" s="51" t="n"/>
      <c r="P363" s="51" t="n"/>
      <c r="Q363" s="51" t="n"/>
      <c r="R363" s="51" t="n"/>
      <c r="S363" s="51" t="n"/>
      <c r="T363" s="51" t="n"/>
      <c r="U363" s="51" t="n"/>
      <c r="V363" s="51" t="n"/>
      <c r="W363" s="51" t="n"/>
      <c r="X363" s="51" t="n"/>
      <c r="Y363" s="51" t="n"/>
      <c r="Z363" s="51" t="n"/>
      <c r="AA363" s="51" t="n"/>
      <c r="AB363" s="51" t="n"/>
      <c r="AC363" s="51" t="n"/>
      <c r="AD363" s="51" t="n"/>
      <c r="AE363" s="51" t="n"/>
      <c r="AF363" s="51" t="n"/>
      <c r="AG363" s="51" t="n"/>
      <c r="AH363" s="51" t="n"/>
      <c r="AI363" s="51" t="n"/>
      <c r="AJ363" s="51" t="n"/>
      <c r="AK363" s="51" t="n"/>
      <c r="AL363" s="51" t="n"/>
      <c r="AM363" s="52">
        <f>COUNT(H363:AL363)</f>
        <v/>
      </c>
      <c r="AN363" s="51" t="n"/>
      <c r="AO363" s="51" t="n"/>
      <c r="AP363" s="51" t="n"/>
      <c r="AQ363" s="51" t="n"/>
      <c r="AR363" s="51" t="n"/>
      <c r="AS363" s="51" t="n"/>
      <c r="AT363" s="52">
        <f>SUM(H363:AL363)</f>
        <v/>
      </c>
      <c r="AU363" s="51" t="n"/>
      <c r="AV363" s="52">
        <f>SUM(M363,N363,T363,U363,AA363,AB363,AJ363,AK363,AI363)</f>
        <v/>
      </c>
      <c r="AW363" s="51" t="n"/>
    </row>
    <row r="364" spans="1:49" ht="15.75" customHeight="1" s="55">
      <c r="A364" s="51" t="n">
        <v>358</v>
      </c>
      <c r="B364" s="51" t="s">
        <v>151</v>
      </c>
      <c r="C364" s="51" t="s">
        <v>152</v>
      </c>
      <c r="D364" s="51" t="s">
        <v>97</v>
      </c>
      <c r="E364" s="51" t="s">
        <v>155</v>
      </c>
      <c r="F364" s="51" t="s">
        <v>32</v>
      </c>
      <c r="G364" s="51" t="n"/>
      <c r="H364" s="51" t="n"/>
      <c r="I364" s="51" t="n"/>
      <c r="J364" s="51" t="n"/>
      <c r="K364" s="51" t="n"/>
      <c r="L364" s="51" t="n"/>
      <c r="M364" s="51" t="n"/>
      <c r="N364" s="51" t="n"/>
      <c r="O364" s="51" t="n"/>
      <c r="P364" s="51" t="n"/>
      <c r="Q364" s="51" t="n"/>
      <c r="R364" s="51" t="n"/>
      <c r="S364" s="51" t="n"/>
      <c r="T364" s="51" t="n"/>
      <c r="U364" s="51" t="n"/>
      <c r="V364" s="51" t="n"/>
      <c r="W364" s="54" t="n">
        <v>5.33333</v>
      </c>
      <c r="X364" s="51" t="n"/>
      <c r="Y364" s="51" t="n"/>
      <c r="Z364" s="51" t="n"/>
      <c r="AA364" s="51" t="n"/>
      <c r="AB364" s="51" t="n"/>
      <c r="AC364" s="51" t="n"/>
      <c r="AD364" s="51" t="n"/>
      <c r="AE364" s="51" t="n"/>
      <c r="AF364" s="51" t="n"/>
      <c r="AG364" s="51" t="n"/>
      <c r="AH364" s="51" t="n"/>
      <c r="AI364" s="51" t="n"/>
      <c r="AJ364" s="51" t="n"/>
      <c r="AK364" s="51" t="n"/>
      <c r="AL364" s="51" t="n"/>
      <c r="AM364" s="52">
        <f>COUNT(H364:AL364)</f>
        <v/>
      </c>
      <c r="AN364" s="51" t="n"/>
      <c r="AO364" s="51" t="n"/>
      <c r="AP364" s="51" t="n"/>
      <c r="AQ364" s="51" t="n"/>
      <c r="AR364" s="51" t="n"/>
      <c r="AS364" s="51" t="n"/>
      <c r="AT364" s="52">
        <f>SUM(H364:AL364)</f>
        <v/>
      </c>
      <c r="AU364" s="51" t="n"/>
      <c r="AV364" s="52">
        <f>SUM(M364,N364,T364,U364,AA364,AB364,AJ364,AK364,AI364)</f>
        <v/>
      </c>
      <c r="AW364" s="51" t="n"/>
    </row>
    <row r="365" spans="1:49">
      <c r="A365" s="51" t="n">
        <v>359</v>
      </c>
      <c r="B365" s="51" t="s">
        <v>151</v>
      </c>
      <c r="C365" s="51" t="s">
        <v>152</v>
      </c>
      <c r="D365" s="51" t="s">
        <v>97</v>
      </c>
      <c r="E365" s="51" t="s">
        <v>156</v>
      </c>
      <c r="F365" s="51" t="s">
        <v>32</v>
      </c>
      <c r="G365" s="51" t="n"/>
      <c r="H365" s="51" t="n"/>
      <c r="I365" s="51" t="n"/>
      <c r="J365" s="51" t="n"/>
      <c r="K365" s="51" t="n"/>
      <c r="L365" s="51" t="n"/>
      <c r="M365" s="51" t="n"/>
      <c r="N365" s="51" t="n"/>
      <c r="O365" s="51" t="n"/>
      <c r="P365" s="51" t="n"/>
      <c r="Q365" s="51" t="n"/>
      <c r="R365" s="51" t="n"/>
      <c r="S365" s="51" t="n"/>
      <c r="T365" s="51" t="n"/>
      <c r="U365" s="51" t="n"/>
      <c r="V365" s="51" t="n"/>
      <c r="W365" s="51" t="n"/>
      <c r="X365" s="51" t="n"/>
      <c r="Y365" s="51" t="n"/>
      <c r="Z365" s="51" t="n"/>
      <c r="AA365" s="51" t="n"/>
      <c r="AB365" s="51" t="n"/>
      <c r="AC365" s="51" t="n"/>
      <c r="AD365" s="51" t="n"/>
      <c r="AE365" s="51" t="n"/>
      <c r="AF365" s="51" t="n"/>
      <c r="AG365" s="51" t="n"/>
      <c r="AH365" s="51" t="n"/>
      <c r="AI365" s="51" t="n"/>
      <c r="AJ365" s="51" t="n"/>
      <c r="AK365" s="51" t="n"/>
      <c r="AL365" s="51" t="n"/>
      <c r="AM365" s="52">
        <f>COUNT(H365:AL365)</f>
        <v/>
      </c>
      <c r="AN365" s="51" t="n"/>
      <c r="AO365" s="51" t="n"/>
      <c r="AP365" s="51" t="n"/>
      <c r="AQ365" s="51" t="n"/>
      <c r="AR365" s="51" t="n"/>
      <c r="AS365" s="51" t="n"/>
      <c r="AT365" s="52">
        <f>SUM(H365:AL365)</f>
        <v/>
      </c>
      <c r="AU365" s="51" t="n"/>
      <c r="AV365" s="52">
        <f>SUM(M365,N365,T365,U365,AA365,AB365,AJ365,AK365,AI365)</f>
        <v/>
      </c>
      <c r="AW365" s="51" t="n"/>
    </row>
    <row r="366" spans="1:49">
      <c r="A366" s="51" t="n">
        <v>360</v>
      </c>
      <c r="B366" s="51" t="s">
        <v>151</v>
      </c>
      <c r="C366" s="51" t="s">
        <v>152</v>
      </c>
      <c r="D366" s="51" t="s">
        <v>97</v>
      </c>
      <c r="E366" s="51" t="s">
        <v>158</v>
      </c>
      <c r="F366" s="51" t="s">
        <v>32</v>
      </c>
      <c r="G366" s="51" t="n"/>
      <c r="H366" s="51" t="n"/>
      <c r="I366" s="51" t="n"/>
      <c r="J366" s="51" t="n"/>
      <c r="K366" s="51" t="n"/>
      <c r="L366" s="51" t="n"/>
      <c r="M366" s="51" t="n"/>
      <c r="N366" s="51" t="n"/>
      <c r="O366" s="51" t="n"/>
      <c r="P366" s="51" t="n"/>
      <c r="Q366" s="51" t="n"/>
      <c r="R366" s="51" t="n"/>
      <c r="S366" s="51" t="n"/>
      <c r="T366" s="51" t="n"/>
      <c r="U366" s="51" t="n"/>
      <c r="V366" s="51" t="n"/>
      <c r="W366" s="51" t="n"/>
      <c r="X366" s="51" t="n"/>
      <c r="Y366" s="51" t="n"/>
      <c r="Z366" s="51" t="n"/>
      <c r="AA366" s="51" t="n"/>
      <c r="AB366" s="51" t="n"/>
      <c r="AC366" s="51" t="n"/>
      <c r="AD366" s="51" t="n"/>
      <c r="AE366" s="51" t="n"/>
      <c r="AF366" s="51" t="n"/>
      <c r="AG366" s="51" t="n"/>
      <c r="AH366" s="51" t="n"/>
      <c r="AI366" s="51" t="n"/>
      <c r="AJ366" s="51" t="n"/>
      <c r="AK366" s="51" t="n"/>
      <c r="AL366" s="51" t="n"/>
      <c r="AM366" s="52">
        <f>COUNT(H366:AL366)</f>
        <v/>
      </c>
      <c r="AN366" s="51" t="n"/>
      <c r="AO366" s="51" t="n"/>
      <c r="AP366" s="51" t="n"/>
      <c r="AQ366" s="51" t="n"/>
      <c r="AR366" s="51" t="n"/>
      <c r="AS366" s="51" t="n"/>
      <c r="AT366" s="52">
        <f>SUM(H366:AL366)</f>
        <v/>
      </c>
      <c r="AU366" s="51" t="n"/>
      <c r="AV366" s="52">
        <f>SUM(M366,N366,T366,U366,AA366,AB366,AJ366,AK366,AI366)</f>
        <v/>
      </c>
      <c r="AW366" s="51" t="n"/>
    </row>
    <row r="367" spans="1:49">
      <c r="A367" s="51" t="n">
        <v>361</v>
      </c>
      <c r="B367" s="51" t="s">
        <v>151</v>
      </c>
      <c r="C367" s="51" t="s">
        <v>152</v>
      </c>
      <c r="D367" s="51" t="s">
        <v>97</v>
      </c>
      <c r="E367" s="51" t="s">
        <v>307</v>
      </c>
      <c r="F367" s="51" t="s">
        <v>32</v>
      </c>
      <c r="G367" s="51" t="n"/>
      <c r="H367" s="51" t="n"/>
      <c r="I367" s="51" t="n"/>
      <c r="J367" s="51" t="n"/>
      <c r="K367" s="51" t="n"/>
      <c r="L367" s="51" t="n"/>
      <c r="M367" s="51" t="n"/>
      <c r="N367" s="51" t="n"/>
      <c r="O367" s="51" t="n"/>
      <c r="P367" s="51" t="n"/>
      <c r="Q367" s="51" t="n"/>
      <c r="R367" s="51" t="n"/>
      <c r="S367" s="51" t="n"/>
      <c r="T367" s="51" t="n"/>
      <c r="U367" s="51" t="n"/>
      <c r="V367" s="51" t="n"/>
      <c r="W367" s="51" t="n"/>
      <c r="X367" s="51" t="n"/>
      <c r="Y367" s="51" t="n"/>
      <c r="Z367" s="51" t="n"/>
      <c r="AA367" s="51" t="n"/>
      <c r="AB367" s="51" t="n"/>
      <c r="AC367" s="51" t="n"/>
      <c r="AD367" s="51" t="n"/>
      <c r="AE367" s="51" t="n"/>
      <c r="AF367" s="51" t="n"/>
      <c r="AG367" s="51" t="n"/>
      <c r="AH367" s="51" t="n"/>
      <c r="AI367" s="51" t="n"/>
      <c r="AJ367" s="51" t="n"/>
      <c r="AK367" s="51" t="n"/>
      <c r="AL367" s="51" t="n"/>
      <c r="AM367" s="52">
        <f>COUNT(H367:AL367)</f>
        <v/>
      </c>
      <c r="AN367" s="51" t="n"/>
      <c r="AO367" s="51" t="n"/>
      <c r="AP367" s="51" t="n"/>
      <c r="AQ367" s="51" t="n"/>
      <c r="AR367" s="51" t="n"/>
      <c r="AS367" s="51" t="n"/>
      <c r="AT367" s="52">
        <f>SUM(H367:AL367)</f>
        <v/>
      </c>
      <c r="AU367" s="51" t="n"/>
      <c r="AV367" s="52">
        <f>SUM(M367,N367,T367,U367,AA367,AB367,AJ367,AK367,AI367)</f>
        <v/>
      </c>
      <c r="AW367" s="51" t="n"/>
    </row>
    <row r="368" spans="1:49">
      <c r="A368" s="53" t="n">
        <v>362</v>
      </c>
      <c r="B368" s="53" t="s">
        <v>151</v>
      </c>
      <c r="C368" s="53" t="s">
        <v>152</v>
      </c>
      <c r="D368" s="53" t="s">
        <v>97</v>
      </c>
      <c r="E368" s="53" t="s">
        <v>33</v>
      </c>
      <c r="F368" s="53" t="n"/>
      <c r="G368" s="53" t="n"/>
      <c r="H368" s="53" t="n">
        <v>8</v>
      </c>
      <c r="I368" s="53" t="n">
        <v>8</v>
      </c>
      <c r="J368" s="53" t="n">
        <v>8</v>
      </c>
      <c r="K368" s="53" t="n">
        <v>8</v>
      </c>
      <c r="L368" s="53" t="n">
        <v>8</v>
      </c>
      <c r="M368" s="53" t="n">
        <v>0</v>
      </c>
      <c r="N368" s="53" t="n">
        <v>0</v>
      </c>
      <c r="O368" s="53" t="n">
        <v>8</v>
      </c>
      <c r="P368" s="53" t="n">
        <v>8</v>
      </c>
      <c r="Q368" s="53" t="n">
        <v>8</v>
      </c>
      <c r="R368" s="53" t="n">
        <v>8</v>
      </c>
      <c r="S368" s="53" t="n">
        <v>8</v>
      </c>
      <c r="T368" s="53" t="n">
        <v>0</v>
      </c>
      <c r="U368" s="53" t="n">
        <v>0</v>
      </c>
      <c r="V368" s="53" t="n">
        <v>8</v>
      </c>
      <c r="W368" s="53" t="n">
        <v>8</v>
      </c>
      <c r="X368" s="53" t="n">
        <v>8</v>
      </c>
      <c r="Y368" s="53" t="n">
        <v>8</v>
      </c>
      <c r="Z368" s="53" t="n">
        <v>8</v>
      </c>
      <c r="AA368" s="53" t="n">
        <v>0</v>
      </c>
      <c r="AB368" s="53" t="n">
        <v>0</v>
      </c>
      <c r="AC368" s="53" t="n">
        <v>8</v>
      </c>
      <c r="AD368" s="53" t="n">
        <v>8</v>
      </c>
      <c r="AE368" s="53" t="n">
        <v>8</v>
      </c>
      <c r="AF368" s="53" t="n">
        <v>8</v>
      </c>
      <c r="AG368" s="53" t="n">
        <v>8</v>
      </c>
      <c r="AH368" s="53" t="n">
        <v>8</v>
      </c>
      <c r="AI368" s="53" t="n">
        <v>0</v>
      </c>
      <c r="AJ368" s="53" t="n">
        <v>0</v>
      </c>
      <c r="AK368" s="53" t="n">
        <v>0</v>
      </c>
      <c r="AL368" s="53" t="n"/>
      <c r="AM368" s="53">
        <f>COUNT(IF(SUM(H366,H362,H360,H363,H361,H364,H365)&gt;0,1,"FALSE"),IF(SUM(I361,I363,I364,I365,I366,I360,I362)&gt;0,1,"FALSE"),IF(SUM(J360,J361,J363,J364,J366,J365,J362)&gt;0,1,"FALSE"),IF(SUM(K363,K365,K364,K360,K367,K366,K362,K361)&gt;0,1,"FALSE"),IF(SUM(L366,L361,L367,L362,L360,L365,L364,L363)&gt;0,1,"FALSE"),IF(SUM(M367,M362,M361,M365,M366,M363,M364,M360)&gt;0,1,"FALSE"),IF(SUM(N364,N361,N366,N367,N360,N362,N365,N363)&gt;0,1,"FALSE"),IF(SUM(O363,O361,O367,O364,O362,O365,O366,O360)&gt;0,1,"FALSE"),IF(SUM(P364,P365,P363,P366,P362,P361,P367,P360)&gt;0,1,"FALSE"),IF(SUM(Q362,Q361,Q366,Q360,Q367,Q363,Q364,Q365)&gt;0,1,"FALSE"),IF(SUM(R365,R363,R367,R361,R360,R364,R366,R362)&gt;0,1,"FALSE"),IF(SUM(S360,S362,S361,S364,S365,S367,S366,S363)&gt;0,1,"FALSE"),IF(SUM(T365,T367,T360,T366,T363,T361,T364,T362)&gt;0,1,"FALSE"),IF(SUM(U363,U360,U367,U362,U366,U365,U361,U364)&gt;0,1,"FALSE"),IF(SUM(V366,V363,V361,V364,V360,V362,V365,V367)&gt;0,1,"FALSE"),IF(SUM(W363,W364,W360,W362,W366,W361,W365,W367)&gt;0,1,"FALSE"),IF(SUM(X364,X366,X361,X365,X362,X367,X363,X360)&gt;0,1,"FALSE"),IF(SUM(Y360,Y365,Y363,Y361,Y367,Y362,Y364,Y366)&gt;0,1,"FALSE"),IF(SUM(Z360,Z365,Z366,Z362,Z363,Z364,Z361,Z367)&gt;0,1,"FALSE"),IF(SUM(AA367,AA362,AA361,AA360,AA364,AA363,AA365,AA366)&gt;0,1,"FALSE"),IF(SUM(AB360,AB361,AB365,AB364,AB366,AB367,AB363,AB362)&gt;0,1,"FALSE"),IF(SUM(AC360,AC367,AC362,AC363,AC366,AC361,AC364,AC365)&gt;0,1,"FALSE"),IF(SUM(AD362,AD366,AD367,AD361,AD363,AD364,AD360,AD365)&gt;0,1,"FALSE"),IF(SUM(AE361,AE367,AE366,AE363,AE362,AE364,AE360,AE365)&gt;0,1,"FALSE"),IF(SUM(AF366,AF361,AF365,AF363,AF364,AF362,AF360,AF367)&gt;0,1,"FALSE"),IF(SUM(AG365,AG367,AG364,AG361,AG366,AG363,AG360,AG362)&gt;0,1,"FALSE"),IF(SUM(AJ363,AJ367,AJ365,AJ362,AJ366,AJ361,AJ364,AJ360)&gt;0,1,"FALSE"),IF(SUM(AK365,AK363,AK364,AK366,AK362,AK367,AK361,AK360)&gt;0,1,"FALSE"),IF(SUM(AI361,AI364,AI363,AI365,AI366,AI362,AI360,AI367)&gt;0,1,"FALSE"),IF(SUM(AH360,AH364,AH366,AH365,AH362,AH361,AH367,AH363)&gt;0,1,"FALSE"))</f>
        <v/>
      </c>
      <c r="AN368" s="53" t="n"/>
      <c r="AO368" s="53">
        <f>MAX(AO360:AO367)</f>
        <v/>
      </c>
      <c r="AP368" s="53">
        <f>MAX(AP360:AP367)</f>
        <v/>
      </c>
      <c r="AQ368" s="53">
        <f>MAX(AQ360:AQ367)</f>
        <v/>
      </c>
      <c r="AR368" s="53">
        <f>MAX(AR360:AR367)</f>
        <v/>
      </c>
      <c r="AS368" s="53">
        <f>SUM(AS360:AS367)</f>
        <v/>
      </c>
      <c r="AT368" s="53">
        <f>SUM(AT360:AT367)</f>
        <v/>
      </c>
      <c r="AU368" s="53">
        <f>SUM(AU360:AU367)</f>
        <v/>
      </c>
      <c r="AV368" s="53">
        <f>SUM(AV360:AV367)</f>
        <v/>
      </c>
      <c r="AW368" s="53">
        <f>SUM(AW360:AW367)</f>
        <v/>
      </c>
    </row>
    <row r="369" spans="1:49">
      <c r="A369" s="51" t="n">
        <v>363</v>
      </c>
      <c r="B369" s="51" t="s">
        <v>159</v>
      </c>
      <c r="C369" s="51" t="s">
        <v>152</v>
      </c>
      <c r="D369" s="51" t="s">
        <v>160</v>
      </c>
      <c r="E369" s="51" t="s">
        <v>43</v>
      </c>
      <c r="F369" s="51" t="s">
        <v>32</v>
      </c>
      <c r="G369" s="51" t="n"/>
      <c r="H369" s="51" t="n">
        <v>8</v>
      </c>
      <c r="I369" s="51" t="n">
        <v>8</v>
      </c>
      <c r="J369" s="51" t="n">
        <v>8</v>
      </c>
      <c r="K369" s="51" t="n">
        <v>8</v>
      </c>
      <c r="L369" s="51" t="n">
        <v>8</v>
      </c>
      <c r="M369" s="51" t="s">
        <v>7</v>
      </c>
      <c r="N369" s="51" t="s">
        <v>7</v>
      </c>
      <c r="O369" s="51" t="n">
        <v>8</v>
      </c>
      <c r="P369" s="51" t="n">
        <v>8</v>
      </c>
      <c r="Q369" s="51" t="n">
        <v>8</v>
      </c>
      <c r="R369" s="51" t="n">
        <v>8</v>
      </c>
      <c r="S369" s="51" t="n">
        <v>8</v>
      </c>
      <c r="T369" s="51" t="s">
        <v>7</v>
      </c>
      <c r="U369" s="51" t="s">
        <v>7</v>
      </c>
      <c r="V369" s="51" t="n">
        <v>8</v>
      </c>
      <c r="W369" s="51" t="n">
        <v>8</v>
      </c>
      <c r="X369" s="51" t="n">
        <v>8</v>
      </c>
      <c r="Y369" s="51" t="n">
        <v>8</v>
      </c>
      <c r="Z369" s="51" t="n">
        <v>8</v>
      </c>
      <c r="AA369" s="51" t="s">
        <v>7</v>
      </c>
      <c r="AB369" s="51" t="s">
        <v>7</v>
      </c>
      <c r="AC369" s="51" t="n">
        <v>8</v>
      </c>
      <c r="AD369" s="51" t="n">
        <v>8</v>
      </c>
      <c r="AE369" s="51" t="n">
        <v>8</v>
      </c>
      <c r="AF369" s="51" t="n">
        <v>8</v>
      </c>
      <c r="AG369" s="51" t="n">
        <v>8</v>
      </c>
      <c r="AH369" s="51" t="n">
        <v>8</v>
      </c>
      <c r="AI369" s="51" t="s">
        <v>7</v>
      </c>
      <c r="AJ369" s="51" t="s">
        <v>7</v>
      </c>
      <c r="AK369" s="51" t="s">
        <v>7</v>
      </c>
      <c r="AL369" s="51" t="n"/>
      <c r="AM369" s="52">
        <f>COUNT(H369:AL369)</f>
        <v/>
      </c>
      <c r="AN369" s="51" t="n"/>
      <c r="AO369" s="52">
        <f>COUNTIF(H369:AL369,"О")</f>
        <v/>
      </c>
      <c r="AP369" s="52">
        <f>COUNTIF(H369:AL369,"От")</f>
        <v/>
      </c>
      <c r="AQ369" s="52">
        <f>COUNTIF(H369:AL369,"Б")</f>
        <v/>
      </c>
      <c r="AR369" s="52">
        <f>COUNTIF(H369:AL369,"Н")</f>
        <v/>
      </c>
      <c r="AS369" s="51" t="n"/>
      <c r="AT369" s="52">
        <f>SUM(H369:AL369)</f>
        <v/>
      </c>
      <c r="AU369" s="51" t="n"/>
      <c r="AV369" s="52">
        <f>SUM(M369,N369,T369,U369,AA369,AB369,AJ369,AK369,AI369)</f>
        <v/>
      </c>
      <c r="AW369" s="51" t="n"/>
    </row>
    <row r="370" spans="1:49">
      <c r="A370" s="51" t="n">
        <v>364</v>
      </c>
      <c r="B370" s="51" t="s">
        <v>159</v>
      </c>
      <c r="C370" s="51" t="s">
        <v>152</v>
      </c>
      <c r="D370" s="51" t="s">
        <v>160</v>
      </c>
      <c r="E370" s="51" t="s">
        <v>135</v>
      </c>
      <c r="F370" s="51" t="s">
        <v>32</v>
      </c>
      <c r="G370" s="51" t="n"/>
      <c r="H370" s="51" t="n"/>
      <c r="I370" s="51" t="n"/>
      <c r="J370" s="51" t="n"/>
      <c r="K370" s="51" t="n"/>
      <c r="L370" s="51" t="n"/>
      <c r="M370" s="51" t="n"/>
      <c r="N370" s="51" t="n"/>
      <c r="O370" s="51" t="n"/>
      <c r="P370" s="51" t="n"/>
      <c r="Q370" s="51" t="n"/>
      <c r="R370" s="51" t="n"/>
      <c r="S370" s="51" t="n"/>
      <c r="T370" s="51" t="n"/>
      <c r="U370" s="51" t="n"/>
      <c r="V370" s="51" t="n"/>
      <c r="W370" s="51" t="n"/>
      <c r="X370" s="51" t="n"/>
      <c r="Y370" s="51" t="n"/>
      <c r="Z370" s="51" t="n"/>
      <c r="AA370" s="51" t="n"/>
      <c r="AB370" s="51" t="n"/>
      <c r="AC370" s="51" t="n"/>
      <c r="AD370" s="51" t="n"/>
      <c r="AE370" s="51" t="n"/>
      <c r="AF370" s="51" t="n"/>
      <c r="AG370" s="51" t="n"/>
      <c r="AH370" s="51" t="n"/>
      <c r="AI370" s="51" t="n"/>
      <c r="AJ370" s="51" t="n"/>
      <c r="AK370" s="51" t="n"/>
      <c r="AL370" s="51" t="n"/>
      <c r="AM370" s="52">
        <f>COUNT(H370:AL370)</f>
        <v/>
      </c>
      <c r="AN370" s="51" t="n"/>
      <c r="AO370" s="51" t="n"/>
      <c r="AP370" s="51" t="n"/>
      <c r="AQ370" s="51" t="n"/>
      <c r="AR370" s="51" t="n"/>
      <c r="AS370" s="51" t="n"/>
      <c r="AT370" s="52">
        <f>SUM(H370:AL370)</f>
        <v/>
      </c>
      <c r="AU370" s="51" t="n"/>
      <c r="AV370" s="52">
        <f>SUM(M370,N370,T370,U370,AA370,AB370,AJ370,AK370,AI370)</f>
        <v/>
      </c>
      <c r="AW370" s="51" t="n"/>
    </row>
    <row r="371" spans="1:49">
      <c r="A371" s="51" t="n">
        <v>365</v>
      </c>
      <c r="B371" s="51" t="s">
        <v>159</v>
      </c>
      <c r="C371" s="51" t="s">
        <v>152</v>
      </c>
      <c r="D371" s="51" t="s">
        <v>160</v>
      </c>
      <c r="E371" s="51" t="s">
        <v>153</v>
      </c>
      <c r="F371" s="51" t="s">
        <v>32</v>
      </c>
      <c r="G371" s="51" t="n"/>
      <c r="H371" s="51" t="n"/>
      <c r="I371" s="51" t="n"/>
      <c r="J371" s="51" t="n"/>
      <c r="K371" s="51" t="n"/>
      <c r="L371" s="51" t="n"/>
      <c r="M371" s="51" t="n"/>
      <c r="N371" s="51" t="n"/>
      <c r="O371" s="51" t="n"/>
      <c r="P371" s="51" t="n"/>
      <c r="Q371" s="51" t="n"/>
      <c r="R371" s="51" t="n"/>
      <c r="S371" s="51" t="n"/>
      <c r="T371" s="51" t="n"/>
      <c r="U371" s="51" t="n"/>
      <c r="V371" s="51" t="n"/>
      <c r="W371" s="51" t="n"/>
      <c r="X371" s="51" t="n"/>
      <c r="Y371" s="51" t="n"/>
      <c r="Z371" s="51" t="n"/>
      <c r="AA371" s="51" t="n"/>
      <c r="AB371" s="51" t="n"/>
      <c r="AC371" s="51" t="n"/>
      <c r="AD371" s="51" t="n"/>
      <c r="AE371" s="51" t="n"/>
      <c r="AF371" s="51" t="n"/>
      <c r="AG371" s="51" t="n"/>
      <c r="AH371" s="51" t="n"/>
      <c r="AI371" s="51" t="n"/>
      <c r="AJ371" s="51" t="n"/>
      <c r="AK371" s="51" t="n"/>
      <c r="AL371" s="51" t="n"/>
      <c r="AM371" s="52">
        <f>COUNT(H371:AL371)</f>
        <v/>
      </c>
      <c r="AN371" s="51" t="n"/>
      <c r="AO371" s="51" t="n"/>
      <c r="AP371" s="51" t="n"/>
      <c r="AQ371" s="51" t="n"/>
      <c r="AR371" s="51" t="n"/>
      <c r="AS371" s="51" t="n"/>
      <c r="AT371" s="52">
        <f>SUM(H371:AL371)</f>
        <v/>
      </c>
      <c r="AU371" s="51" t="n"/>
      <c r="AV371" s="52">
        <f>SUM(M371,N371,T371,U371,AA371,AB371,AJ371,AK371,AI371)</f>
        <v/>
      </c>
      <c r="AW371" s="51" t="n"/>
    </row>
    <row r="372" spans="1:49">
      <c r="A372" s="51" t="n">
        <v>366</v>
      </c>
      <c r="B372" s="51" t="s">
        <v>159</v>
      </c>
      <c r="C372" s="51" t="s">
        <v>152</v>
      </c>
      <c r="D372" s="51" t="s">
        <v>160</v>
      </c>
      <c r="E372" s="51" t="s">
        <v>154</v>
      </c>
      <c r="F372" s="51" t="s">
        <v>32</v>
      </c>
      <c r="G372" s="51" t="n"/>
      <c r="H372" s="51" t="n"/>
      <c r="I372" s="51" t="n"/>
      <c r="J372" s="51" t="n"/>
      <c r="K372" s="51" t="n"/>
      <c r="L372" s="51" t="n"/>
      <c r="M372" s="51" t="n"/>
      <c r="N372" s="51" t="n"/>
      <c r="O372" s="51" t="n"/>
      <c r="P372" s="51" t="n"/>
      <c r="Q372" s="51" t="n"/>
      <c r="R372" s="51" t="n"/>
      <c r="S372" s="51" t="n"/>
      <c r="T372" s="51" t="n"/>
      <c r="U372" s="51" t="n"/>
      <c r="V372" s="51" t="n"/>
      <c r="W372" s="51" t="n"/>
      <c r="X372" s="51" t="n"/>
      <c r="Y372" s="51" t="n"/>
      <c r="Z372" s="51" t="n"/>
      <c r="AA372" s="51" t="n"/>
      <c r="AB372" s="51" t="n"/>
      <c r="AC372" s="51" t="n"/>
      <c r="AD372" s="51" t="n"/>
      <c r="AE372" s="51" t="n"/>
      <c r="AF372" s="51" t="n"/>
      <c r="AG372" s="51" t="n"/>
      <c r="AH372" s="51" t="n"/>
      <c r="AI372" s="51" t="n"/>
      <c r="AJ372" s="51" t="n"/>
      <c r="AK372" s="51" t="n"/>
      <c r="AL372" s="51" t="n"/>
      <c r="AM372" s="52">
        <f>COUNT(H372:AL372)</f>
        <v/>
      </c>
      <c r="AN372" s="51" t="n"/>
      <c r="AO372" s="51" t="n"/>
      <c r="AP372" s="51" t="n"/>
      <c r="AQ372" s="51" t="n"/>
      <c r="AR372" s="51" t="n"/>
      <c r="AS372" s="51" t="n"/>
      <c r="AT372" s="52">
        <f>SUM(H372:AL372)</f>
        <v/>
      </c>
      <c r="AU372" s="51" t="n"/>
      <c r="AV372" s="52">
        <f>SUM(M372,N372,T372,U372,AA372,AB372,AJ372,AK372,AI372)</f>
        <v/>
      </c>
      <c r="AW372" s="51" t="n"/>
    </row>
    <row r="373" spans="1:49">
      <c r="A373" s="51" t="n">
        <v>367</v>
      </c>
      <c r="B373" s="51" t="s">
        <v>159</v>
      </c>
      <c r="C373" s="51" t="s">
        <v>152</v>
      </c>
      <c r="D373" s="51" t="s">
        <v>160</v>
      </c>
      <c r="E373" s="51" t="s">
        <v>155</v>
      </c>
      <c r="F373" s="51" t="s">
        <v>32</v>
      </c>
      <c r="G373" s="51" t="n"/>
      <c r="H373" s="51" t="n"/>
      <c r="I373" s="51" t="n"/>
      <c r="J373" s="51" t="n"/>
      <c r="K373" s="51" t="n"/>
      <c r="L373" s="51" t="n"/>
      <c r="M373" s="51" t="n"/>
      <c r="N373" s="51" t="n"/>
      <c r="O373" s="51" t="n"/>
      <c r="P373" s="51" t="n"/>
      <c r="Q373" s="51" t="n"/>
      <c r="R373" s="51" t="n"/>
      <c r="S373" s="51" t="n"/>
      <c r="T373" s="51" t="n"/>
      <c r="U373" s="51" t="n"/>
      <c r="V373" s="51" t="n"/>
      <c r="W373" s="51" t="n"/>
      <c r="X373" s="51" t="n"/>
      <c r="Y373" s="51" t="n"/>
      <c r="Z373" s="51" t="n"/>
      <c r="AA373" s="51" t="n"/>
      <c r="AB373" s="51" t="n"/>
      <c r="AC373" s="51" t="n"/>
      <c r="AD373" s="51" t="n"/>
      <c r="AE373" s="51" t="n"/>
      <c r="AF373" s="51" t="n"/>
      <c r="AG373" s="51" t="n"/>
      <c r="AH373" s="51" t="n"/>
      <c r="AI373" s="51" t="n"/>
      <c r="AJ373" s="51" t="n"/>
      <c r="AK373" s="51" t="n"/>
      <c r="AL373" s="51" t="n"/>
      <c r="AM373" s="52">
        <f>COUNT(H373:AL373)</f>
        <v/>
      </c>
      <c r="AN373" s="51" t="n"/>
      <c r="AO373" s="51" t="n"/>
      <c r="AP373" s="51" t="n"/>
      <c r="AQ373" s="51" t="n"/>
      <c r="AR373" s="51" t="n"/>
      <c r="AS373" s="51" t="n"/>
      <c r="AT373" s="52">
        <f>SUM(H373:AL373)</f>
        <v/>
      </c>
      <c r="AU373" s="51" t="n"/>
      <c r="AV373" s="52">
        <f>SUM(M373,N373,T373,U373,AA373,AB373,AJ373,AK373,AI373)</f>
        <v/>
      </c>
      <c r="AW373" s="51" t="n"/>
    </row>
    <row r="374" spans="1:49">
      <c r="A374" s="51" t="n">
        <v>368</v>
      </c>
      <c r="B374" s="51" t="s">
        <v>159</v>
      </c>
      <c r="C374" s="51" t="s">
        <v>152</v>
      </c>
      <c r="D374" s="51" t="s">
        <v>160</v>
      </c>
      <c r="E374" s="51" t="s">
        <v>156</v>
      </c>
      <c r="F374" s="51" t="s">
        <v>32</v>
      </c>
      <c r="G374" s="51" t="n"/>
      <c r="H374" s="51" t="n"/>
      <c r="I374" s="51" t="n"/>
      <c r="J374" s="51" t="n"/>
      <c r="K374" s="51" t="n"/>
      <c r="L374" s="51" t="n"/>
      <c r="M374" s="51" t="n"/>
      <c r="N374" s="51" t="n"/>
      <c r="O374" s="51" t="n"/>
      <c r="P374" s="51" t="n"/>
      <c r="Q374" s="51" t="n"/>
      <c r="R374" s="51" t="n"/>
      <c r="S374" s="51" t="n"/>
      <c r="T374" s="51" t="n"/>
      <c r="U374" s="51" t="n"/>
      <c r="V374" s="51" t="n"/>
      <c r="W374" s="51" t="n"/>
      <c r="X374" s="51" t="n"/>
      <c r="Y374" s="51" t="n"/>
      <c r="Z374" s="51" t="n"/>
      <c r="AA374" s="51" t="n"/>
      <c r="AB374" s="51" t="n"/>
      <c r="AC374" s="51" t="n"/>
      <c r="AD374" s="51" t="n"/>
      <c r="AE374" s="51" t="n"/>
      <c r="AF374" s="51" t="n"/>
      <c r="AG374" s="51" t="n"/>
      <c r="AH374" s="51" t="n"/>
      <c r="AI374" s="51" t="n"/>
      <c r="AJ374" s="51" t="n"/>
      <c r="AK374" s="51" t="n"/>
      <c r="AL374" s="51" t="n"/>
      <c r="AM374" s="52">
        <f>COUNT(H374:AL374)</f>
        <v/>
      </c>
      <c r="AN374" s="51" t="n"/>
      <c r="AO374" s="51" t="n"/>
      <c r="AP374" s="51" t="n"/>
      <c r="AQ374" s="51" t="n"/>
      <c r="AR374" s="51" t="n"/>
      <c r="AS374" s="51" t="n"/>
      <c r="AT374" s="52">
        <f>SUM(H374:AL374)</f>
        <v/>
      </c>
      <c r="AU374" s="51" t="n"/>
      <c r="AV374" s="52">
        <f>SUM(M374,N374,T374,U374,AA374,AB374,AJ374,AK374,AI374)</f>
        <v/>
      </c>
      <c r="AW374" s="51" t="n"/>
    </row>
    <row r="375" spans="1:49">
      <c r="A375" s="51" t="n">
        <v>369</v>
      </c>
      <c r="B375" s="51" t="s">
        <v>159</v>
      </c>
      <c r="C375" s="51" t="s">
        <v>152</v>
      </c>
      <c r="D375" s="51" t="s">
        <v>160</v>
      </c>
      <c r="E375" s="51" t="s">
        <v>158</v>
      </c>
      <c r="F375" s="51" t="s">
        <v>32</v>
      </c>
      <c r="G375" s="51" t="n"/>
      <c r="H375" s="51" t="n"/>
      <c r="I375" s="51" t="n"/>
      <c r="J375" s="51" t="n"/>
      <c r="K375" s="51" t="n"/>
      <c r="L375" s="51" t="n"/>
      <c r="M375" s="51" t="n"/>
      <c r="N375" s="51" t="n"/>
      <c r="O375" s="51" t="n"/>
      <c r="P375" s="51" t="n"/>
      <c r="Q375" s="51" t="n"/>
      <c r="R375" s="51" t="n"/>
      <c r="S375" s="51" t="n"/>
      <c r="T375" s="51" t="n"/>
      <c r="U375" s="51" t="n"/>
      <c r="V375" s="51" t="n"/>
      <c r="W375" s="51" t="n"/>
      <c r="X375" s="51" t="n"/>
      <c r="Y375" s="51" t="n"/>
      <c r="Z375" s="51" t="n"/>
      <c r="AA375" s="51" t="n"/>
      <c r="AB375" s="51" t="n"/>
      <c r="AC375" s="51" t="n"/>
      <c r="AD375" s="51" t="n"/>
      <c r="AE375" s="51" t="n"/>
      <c r="AF375" s="51" t="n"/>
      <c r="AG375" s="51" t="n"/>
      <c r="AH375" s="51" t="n"/>
      <c r="AI375" s="51" t="n"/>
      <c r="AJ375" s="51" t="n"/>
      <c r="AK375" s="51" t="n"/>
      <c r="AL375" s="51" t="n"/>
      <c r="AM375" s="52">
        <f>COUNT(H375:AL375)</f>
        <v/>
      </c>
      <c r="AN375" s="51" t="n"/>
      <c r="AO375" s="51" t="n"/>
      <c r="AP375" s="51" t="n"/>
      <c r="AQ375" s="51" t="n"/>
      <c r="AR375" s="51" t="n"/>
      <c r="AS375" s="51" t="n"/>
      <c r="AT375" s="52">
        <f>SUM(H375:AL375)</f>
        <v/>
      </c>
      <c r="AU375" s="51" t="n"/>
      <c r="AV375" s="52">
        <f>SUM(M375,N375,T375,U375,AA375,AB375,AJ375,AK375,AI375)</f>
        <v/>
      </c>
      <c r="AW375" s="51" t="n"/>
    </row>
    <row r="376" spans="1:49">
      <c r="A376" s="51" t="n">
        <v>370</v>
      </c>
      <c r="B376" s="51" t="s">
        <v>159</v>
      </c>
      <c r="C376" s="51" t="s">
        <v>152</v>
      </c>
      <c r="D376" s="51" t="s">
        <v>160</v>
      </c>
      <c r="E376" s="51" t="s">
        <v>307</v>
      </c>
      <c r="F376" s="51" t="s">
        <v>32</v>
      </c>
      <c r="G376" s="51" t="n"/>
      <c r="H376" s="51" t="n"/>
      <c r="I376" s="51" t="n"/>
      <c r="J376" s="51" t="n"/>
      <c r="K376" s="51" t="n"/>
      <c r="L376" s="51" t="n"/>
      <c r="M376" s="51" t="n"/>
      <c r="N376" s="51" t="n"/>
      <c r="O376" s="51" t="n"/>
      <c r="P376" s="51" t="n"/>
      <c r="Q376" s="51" t="n"/>
      <c r="R376" s="51" t="n"/>
      <c r="S376" s="51" t="n"/>
      <c r="T376" s="51" t="n"/>
      <c r="U376" s="51" t="n"/>
      <c r="V376" s="51" t="n"/>
      <c r="W376" s="51" t="n"/>
      <c r="X376" s="51" t="n"/>
      <c r="Y376" s="51" t="n"/>
      <c r="Z376" s="51" t="n"/>
      <c r="AA376" s="51" t="n"/>
      <c r="AB376" s="51" t="n"/>
      <c r="AC376" s="51" t="n"/>
      <c r="AD376" s="51" t="n"/>
      <c r="AE376" s="51" t="n"/>
      <c r="AF376" s="51" t="n"/>
      <c r="AG376" s="51" t="n"/>
      <c r="AH376" s="51" t="n"/>
      <c r="AI376" s="51" t="n"/>
      <c r="AJ376" s="51" t="n"/>
      <c r="AK376" s="51" t="n"/>
      <c r="AL376" s="51" t="n"/>
      <c r="AM376" s="52">
        <f>COUNT(H376:AL376)</f>
        <v/>
      </c>
      <c r="AN376" s="51" t="n"/>
      <c r="AO376" s="51" t="n"/>
      <c r="AP376" s="51" t="n"/>
      <c r="AQ376" s="51" t="n"/>
      <c r="AR376" s="51" t="n"/>
      <c r="AS376" s="51" t="n"/>
      <c r="AT376" s="52">
        <f>SUM(H376:AL376)</f>
        <v/>
      </c>
      <c r="AU376" s="51" t="n"/>
      <c r="AV376" s="52">
        <f>SUM(M376,N376,T376,U376,AA376,AB376,AJ376,AK376,AI376)</f>
        <v/>
      </c>
      <c r="AW376" s="51" t="n"/>
    </row>
    <row r="377" spans="1:49">
      <c r="A377" s="53" t="n">
        <v>371</v>
      </c>
      <c r="B377" s="53" t="s">
        <v>159</v>
      </c>
      <c r="C377" s="53" t="s">
        <v>152</v>
      </c>
      <c r="D377" s="53" t="s">
        <v>160</v>
      </c>
      <c r="E377" s="53" t="s">
        <v>33</v>
      </c>
      <c r="F377" s="53" t="n"/>
      <c r="G377" s="53" t="n"/>
      <c r="H377" s="53" t="n">
        <v>8</v>
      </c>
      <c r="I377" s="53" t="n">
        <v>8</v>
      </c>
      <c r="J377" s="53" t="n">
        <v>8</v>
      </c>
      <c r="K377" s="53" t="n">
        <v>8</v>
      </c>
      <c r="L377" s="53" t="n">
        <v>8</v>
      </c>
      <c r="M377" s="53" t="n">
        <v>0</v>
      </c>
      <c r="N377" s="53" t="n">
        <v>0</v>
      </c>
      <c r="O377" s="53" t="n">
        <v>8</v>
      </c>
      <c r="P377" s="53" t="n">
        <v>8</v>
      </c>
      <c r="Q377" s="53" t="n">
        <v>8</v>
      </c>
      <c r="R377" s="53" t="n">
        <v>8</v>
      </c>
      <c r="S377" s="53" t="n">
        <v>8</v>
      </c>
      <c r="T377" s="53" t="n">
        <v>0</v>
      </c>
      <c r="U377" s="53" t="n">
        <v>0</v>
      </c>
      <c r="V377" s="53" t="n">
        <v>8</v>
      </c>
      <c r="W377" s="53" t="n">
        <v>8</v>
      </c>
      <c r="X377" s="53" t="n">
        <v>8</v>
      </c>
      <c r="Y377" s="53" t="n">
        <v>8</v>
      </c>
      <c r="Z377" s="53" t="n">
        <v>8</v>
      </c>
      <c r="AA377" s="53" t="n">
        <v>0</v>
      </c>
      <c r="AB377" s="53" t="n">
        <v>0</v>
      </c>
      <c r="AC377" s="53" t="n">
        <v>8</v>
      </c>
      <c r="AD377" s="53" t="n">
        <v>8</v>
      </c>
      <c r="AE377" s="53" t="n">
        <v>8</v>
      </c>
      <c r="AF377" s="53" t="n">
        <v>8</v>
      </c>
      <c r="AG377" s="53" t="n">
        <v>8</v>
      </c>
      <c r="AH377" s="53" t="n">
        <v>8</v>
      </c>
      <c r="AI377" s="53" t="n">
        <v>0</v>
      </c>
      <c r="AJ377" s="53" t="n">
        <v>0</v>
      </c>
      <c r="AK377" s="53" t="n">
        <v>0</v>
      </c>
      <c r="AL377" s="53" t="n"/>
      <c r="AM377" s="53">
        <f>COUNT(IF(SUM(H373,H375,H374,H372,H371,H370,H369)&gt;0,1,"FALSE"),IF(SUM(I370,I371,I372,I373,I375,I374,I369)&gt;0,1,"FALSE"),IF(SUM(J369,J373,J372,J370,J375,J374,J371)&gt;0,1,"FALSE"),IF(SUM(K374,K370,K369,K375,K372,K376,K373,K371)&gt;0,1,"FALSE"),IF(SUM(L373,L369,L376,L374,L375,L371,L370,L372)&gt;0,1,"FALSE"),IF(SUM(M370,M371,M376,M369,M375,M373,M372,M374)&gt;0,1,"FALSE"),IF(SUM(N372,N375,N376,N373,N371,N374,N370,N369)&gt;0,1,"FALSE"),IF(SUM(O375,O374,O372,O373,O370,O371,O369,O376)&gt;0,1,"FALSE"),IF(SUM(P371,P373,P374,P376,P372,P369,P375,P370)&gt;0,1,"FALSE"),IF(SUM(Q370,Q376,Q372,Q373,Q374,Q369,Q371,Q375)&gt;0,1,"FALSE"),IF(SUM(R370,R376,R374,R373,R371,R372,R369,R375)&gt;0,1,"FALSE"),IF(SUM(S370,S369,S373,S376,S371,S374,S375,S372)&gt;0,1,"FALSE"),IF(SUM(T369,T375,T373,T374,T372,T376,T370,T371)&gt;0,1,"FALSE"),IF(SUM(U371,U374,U370,U369,U375,U373,U376,U372)&gt;0,1,"FALSE"),IF(SUM(V370,V372,V369,V371,V374,V376,V373,V375)&gt;0,1,"FALSE"),IF(SUM(W370,W373,W375,W376,W372,W369,W374,W371)&gt;0,1,"FALSE"),IF(SUM(X370,X373,X372,X369,X371,X375,X376,X374)&gt;0,1,"FALSE"),IF(SUM(Y373,Y371,Y375,Y376,Y370,Y374,Y369,Y372)&gt;0,1,"FALSE"),IF(SUM(Z375,Z373,Z369,Z372,Z371,Z374,Z370,Z376)&gt;0,1,"FALSE"),IF(SUM(AA372,AA370,AA369,AA373,AA374,AA371,AA376,AA375)&gt;0,1,"FALSE"),IF(SUM(AB375,AB369,AB372,AB373,AB374,AB371,AB376,AB370)&gt;0,1,"FALSE"),IF(SUM(AC376,AC369,AC372,AC375,AC373,AC371,AC370,AC374)&gt;0,1,"FALSE"),IF(SUM(AD375,AD369,AD373,AD370,AD374,AD372,AD371,AD376)&gt;0,1,"FALSE"),IF(SUM(AE371,AE372,AE375,AE369,AE374,AE370,AE376,AE373)&gt;0,1,"FALSE"),IF(SUM(AF376,AF373,AF371,AF372,AF374,AF375,AF370,AF369)&gt;0,1,"FALSE"),IF(SUM(AG372,AG374,AG373,AG375,AG369,AG371,AG370,AG376)&gt;0,1,"FALSE"),IF(SUM(AJ372,AJ373,AJ370,AJ374,AJ371,AJ376,AJ375,AJ369)&gt;0,1,"FALSE"),IF(SUM(AK371,AK375,AK374,AK370,AK376,AK369,AK373,AK372)&gt;0,1,"FALSE"),IF(SUM(AI369,AI373,AI375,AI370,AI371,AI374,AI372,AI376)&gt;0,1,"FALSE"),IF(SUM(AH371,AH373,AH375,AH369,AH372,AH376,AH370,AH374)&gt;0,1,"FALSE"))</f>
        <v/>
      </c>
      <c r="AN377" s="53" t="n"/>
      <c r="AO377" s="53">
        <f>MAX(AO369:AO376)</f>
        <v/>
      </c>
      <c r="AP377" s="53">
        <f>MAX(AP369:AP376)</f>
        <v/>
      </c>
      <c r="AQ377" s="53">
        <f>MAX(AQ369:AQ376)</f>
        <v/>
      </c>
      <c r="AR377" s="53">
        <f>MAX(AR369:AR376)</f>
        <v/>
      </c>
      <c r="AS377" s="53">
        <f>SUM(AS369:AS376)</f>
        <v/>
      </c>
      <c r="AT377" s="53">
        <f>SUM(AT369:AT376)</f>
        <v/>
      </c>
      <c r="AU377" s="53">
        <f>SUM(AU369:AU376)</f>
        <v/>
      </c>
      <c r="AV377" s="53">
        <f>SUM(AV369:AV376)</f>
        <v/>
      </c>
      <c r="AW377" s="53">
        <f>SUM(AW369:AW376)</f>
        <v/>
      </c>
    </row>
    <row r="378" spans="1:49" ht="15.75" customHeight="1" s="55">
      <c r="A378" s="51" t="n">
        <v>372</v>
      </c>
      <c r="B378" s="51" t="s">
        <v>161</v>
      </c>
      <c r="C378" s="51" t="s">
        <v>152</v>
      </c>
      <c r="D378" s="51" t="s">
        <v>72</v>
      </c>
      <c r="E378" s="51" t="s">
        <v>43</v>
      </c>
      <c r="F378" s="51" t="s">
        <v>32</v>
      </c>
      <c r="G378" s="51" t="n"/>
      <c r="H378" s="54" t="s">
        <v>0</v>
      </c>
      <c r="I378" s="54" t="s">
        <v>0</v>
      </c>
      <c r="J378" s="54" t="s">
        <v>0</v>
      </c>
      <c r="K378" s="54" t="s">
        <v>0</v>
      </c>
      <c r="L378" s="54" t="s">
        <v>0</v>
      </c>
      <c r="M378" s="54" t="s">
        <v>0</v>
      </c>
      <c r="N378" s="54" t="s">
        <v>0</v>
      </c>
      <c r="O378" s="54" t="s">
        <v>0</v>
      </c>
      <c r="P378" s="54" t="s">
        <v>0</v>
      </c>
      <c r="Q378" s="54" t="s">
        <v>0</v>
      </c>
      <c r="R378" s="54" t="s">
        <v>0</v>
      </c>
      <c r="S378" s="54" t="s">
        <v>0</v>
      </c>
      <c r="T378" s="54" t="s">
        <v>0</v>
      </c>
      <c r="U378" s="54" t="s">
        <v>0</v>
      </c>
      <c r="V378" s="54" t="s">
        <v>0</v>
      </c>
      <c r="W378" s="54" t="s">
        <v>0</v>
      </c>
      <c r="X378" s="54" t="s">
        <v>0</v>
      </c>
      <c r="Y378" s="54" t="s">
        <v>0</v>
      </c>
      <c r="Z378" s="54" t="s">
        <v>0</v>
      </c>
      <c r="AA378" s="54" t="s">
        <v>0</v>
      </c>
      <c r="AB378" s="54" t="s">
        <v>0</v>
      </c>
      <c r="AC378" s="54" t="s">
        <v>0</v>
      </c>
      <c r="AD378" s="54" t="s">
        <v>0</v>
      </c>
      <c r="AE378" s="54" t="s">
        <v>0</v>
      </c>
      <c r="AF378" s="51" t="n">
        <v>8</v>
      </c>
      <c r="AG378" s="51" t="n"/>
      <c r="AH378" s="51" t="n"/>
      <c r="AI378" s="51" t="s">
        <v>7</v>
      </c>
      <c r="AJ378" s="51" t="s">
        <v>7</v>
      </c>
      <c r="AK378" s="51" t="s">
        <v>7</v>
      </c>
      <c r="AL378" s="51" t="n"/>
      <c r="AM378" s="52">
        <f>COUNT(H378:AL378)</f>
        <v/>
      </c>
      <c r="AN378" s="51" t="n"/>
      <c r="AO378" s="52">
        <f>COUNTIF(H378:AL378,"О")</f>
        <v/>
      </c>
      <c r="AP378" s="52">
        <f>COUNTIF(H378:AL378,"От")</f>
        <v/>
      </c>
      <c r="AQ378" s="52">
        <f>COUNTIF(H378:AL378,"Б")</f>
        <v/>
      </c>
      <c r="AR378" s="52">
        <f>COUNTIF(H378:AL378,"Н")</f>
        <v/>
      </c>
      <c r="AS378" s="51" t="n"/>
      <c r="AT378" s="52">
        <f>SUM(H378:AL378)</f>
        <v/>
      </c>
      <c r="AU378" s="51" t="n"/>
      <c r="AV378" s="52">
        <f>SUM(M378,N378,T378,U378,AA378,AB378,AJ378,AK378,AI378)</f>
        <v/>
      </c>
      <c r="AW378" s="51" t="n"/>
    </row>
    <row r="379" spans="1:49" ht="15.75" customHeight="1" s="55">
      <c r="A379" s="51" t="n">
        <v>373</v>
      </c>
      <c r="B379" s="51" t="s">
        <v>161</v>
      </c>
      <c r="C379" s="51" t="s">
        <v>152</v>
      </c>
      <c r="D379" s="51" t="s">
        <v>72</v>
      </c>
      <c r="E379" s="51" t="s">
        <v>135</v>
      </c>
      <c r="F379" s="51" t="s">
        <v>32</v>
      </c>
      <c r="G379" s="51" t="n"/>
      <c r="H379" s="51" t="n"/>
      <c r="I379" s="51" t="n"/>
      <c r="J379" s="51" t="n"/>
      <c r="K379" s="51" t="n"/>
      <c r="L379" s="51" t="n"/>
      <c r="M379" s="51" t="n"/>
      <c r="N379" s="51" t="n"/>
      <c r="O379" s="51" t="n"/>
      <c r="P379" s="51" t="n"/>
      <c r="Q379" s="51" t="n"/>
      <c r="R379" s="51" t="n"/>
      <c r="S379" s="51" t="n"/>
      <c r="T379" s="51" t="n"/>
      <c r="U379" s="51" t="n"/>
      <c r="V379" s="51" t="n"/>
      <c r="W379" s="51" t="n"/>
      <c r="X379" s="51" t="n"/>
      <c r="Y379" s="51" t="n"/>
      <c r="Z379" s="51" t="n"/>
      <c r="AA379" s="51" t="n"/>
      <c r="AB379" s="51" t="n"/>
      <c r="AC379" s="51" t="n"/>
      <c r="AD379" s="51" t="n"/>
      <c r="AE379" s="51" t="n"/>
      <c r="AF379" s="51" t="n"/>
      <c r="AG379" s="54" t="n">
        <v>8</v>
      </c>
      <c r="AH379" s="54" t="n">
        <v>8</v>
      </c>
      <c r="AI379" s="51" t="n"/>
      <c r="AJ379" s="51" t="n"/>
      <c r="AK379" s="51" t="n"/>
      <c r="AL379" s="51" t="n"/>
      <c r="AM379" s="52">
        <f>COUNT(H379:AL379)</f>
        <v/>
      </c>
      <c r="AN379" s="51" t="n"/>
      <c r="AO379" s="51" t="n"/>
      <c r="AP379" s="51" t="n"/>
      <c r="AQ379" s="51" t="n"/>
      <c r="AR379" s="51" t="n"/>
      <c r="AS379" s="51" t="n"/>
      <c r="AT379" s="52">
        <f>SUM(H379:AL379)</f>
        <v/>
      </c>
      <c r="AU379" s="51" t="n"/>
      <c r="AV379" s="52">
        <f>SUM(M379,N379,T379,U379,AA379,AB379,AJ379,AK379,AI379)</f>
        <v/>
      </c>
      <c r="AW379" s="51" t="n"/>
    </row>
    <row r="380" spans="1:49">
      <c r="A380" s="51" t="n">
        <v>374</v>
      </c>
      <c r="B380" s="51" t="s">
        <v>161</v>
      </c>
      <c r="C380" s="51" t="s">
        <v>152</v>
      </c>
      <c r="D380" s="51" t="s">
        <v>72</v>
      </c>
      <c r="E380" s="51" t="s">
        <v>153</v>
      </c>
      <c r="F380" s="51" t="s">
        <v>32</v>
      </c>
      <c r="G380" s="51" t="n"/>
      <c r="H380" s="51" t="n"/>
      <c r="I380" s="51" t="n"/>
      <c r="J380" s="51" t="n"/>
      <c r="K380" s="51" t="n"/>
      <c r="L380" s="51" t="n"/>
      <c r="M380" s="51" t="n"/>
      <c r="N380" s="51" t="n"/>
      <c r="O380" s="51" t="n"/>
      <c r="P380" s="51" t="n"/>
      <c r="Q380" s="51" t="n"/>
      <c r="R380" s="51" t="n"/>
      <c r="S380" s="51" t="n"/>
      <c r="T380" s="51" t="n"/>
      <c r="U380" s="51" t="n"/>
      <c r="V380" s="51" t="n"/>
      <c r="W380" s="51" t="n"/>
      <c r="X380" s="51" t="n"/>
      <c r="Y380" s="51" t="n"/>
      <c r="Z380" s="51" t="n"/>
      <c r="AA380" s="51" t="n"/>
      <c r="AB380" s="51" t="n"/>
      <c r="AC380" s="51" t="n"/>
      <c r="AD380" s="51" t="n"/>
      <c r="AE380" s="51" t="n"/>
      <c r="AF380" s="51" t="n"/>
      <c r="AG380" s="51" t="n"/>
      <c r="AH380" s="51" t="n"/>
      <c r="AI380" s="51" t="n"/>
      <c r="AJ380" s="51" t="n"/>
      <c r="AK380" s="51" t="n"/>
      <c r="AL380" s="51" t="n"/>
      <c r="AM380" s="52">
        <f>COUNT(H380:AL380)</f>
        <v/>
      </c>
      <c r="AN380" s="51" t="n"/>
      <c r="AO380" s="51" t="n"/>
      <c r="AP380" s="51" t="n"/>
      <c r="AQ380" s="51" t="n"/>
      <c r="AR380" s="51" t="n"/>
      <c r="AS380" s="51" t="n"/>
      <c r="AT380" s="52">
        <f>SUM(H380:AL380)</f>
        <v/>
      </c>
      <c r="AU380" s="51" t="n"/>
      <c r="AV380" s="52">
        <f>SUM(M380,N380,T380,U380,AA380,AB380,AJ380,AK380,AI380)</f>
        <v/>
      </c>
      <c r="AW380" s="51" t="n"/>
    </row>
    <row r="381" spans="1:49">
      <c r="A381" s="51" t="n">
        <v>375</v>
      </c>
      <c r="B381" s="51" t="s">
        <v>161</v>
      </c>
      <c r="C381" s="51" t="s">
        <v>152</v>
      </c>
      <c r="D381" s="51" t="s">
        <v>72</v>
      </c>
      <c r="E381" s="51" t="s">
        <v>154</v>
      </c>
      <c r="F381" s="51" t="s">
        <v>32</v>
      </c>
      <c r="G381" s="51" t="n"/>
      <c r="H381" s="51" t="n"/>
      <c r="I381" s="51" t="n"/>
      <c r="J381" s="51" t="n"/>
      <c r="K381" s="51" t="n"/>
      <c r="L381" s="51" t="n"/>
      <c r="M381" s="51" t="n"/>
      <c r="N381" s="51" t="n"/>
      <c r="O381" s="51" t="n"/>
      <c r="P381" s="51" t="n"/>
      <c r="Q381" s="51" t="n"/>
      <c r="R381" s="51" t="n"/>
      <c r="S381" s="51" t="n"/>
      <c r="T381" s="51" t="n"/>
      <c r="U381" s="51" t="n"/>
      <c r="V381" s="51" t="n"/>
      <c r="W381" s="51" t="n"/>
      <c r="X381" s="51" t="n"/>
      <c r="Y381" s="51" t="n"/>
      <c r="Z381" s="51" t="n"/>
      <c r="AA381" s="51" t="n"/>
      <c r="AB381" s="51" t="n"/>
      <c r="AC381" s="51" t="n"/>
      <c r="AD381" s="51" t="n"/>
      <c r="AE381" s="51" t="n"/>
      <c r="AF381" s="51" t="n"/>
      <c r="AG381" s="51" t="n"/>
      <c r="AH381" s="51" t="n"/>
      <c r="AI381" s="51" t="n"/>
      <c r="AJ381" s="51" t="n"/>
      <c r="AK381" s="51" t="n"/>
      <c r="AL381" s="51" t="n"/>
      <c r="AM381" s="52">
        <f>COUNT(H381:AL381)</f>
        <v/>
      </c>
      <c r="AN381" s="51" t="n"/>
      <c r="AO381" s="51" t="n"/>
      <c r="AP381" s="51" t="n"/>
      <c r="AQ381" s="51" t="n"/>
      <c r="AR381" s="51" t="n"/>
      <c r="AS381" s="51" t="n"/>
      <c r="AT381" s="52">
        <f>SUM(H381:AL381)</f>
        <v/>
      </c>
      <c r="AU381" s="51" t="n"/>
      <c r="AV381" s="52">
        <f>SUM(M381,N381,T381,U381,AA381,AB381,AJ381,AK381,AI381)</f>
        <v/>
      </c>
      <c r="AW381" s="51" t="n"/>
    </row>
    <row r="382" spans="1:49">
      <c r="A382" s="51" t="n">
        <v>376</v>
      </c>
      <c r="B382" s="51" t="s">
        <v>161</v>
      </c>
      <c r="C382" s="51" t="s">
        <v>152</v>
      </c>
      <c r="D382" s="51" t="s">
        <v>72</v>
      </c>
      <c r="E382" s="51" t="s">
        <v>155</v>
      </c>
      <c r="F382" s="51" t="s">
        <v>32</v>
      </c>
      <c r="G382" s="51" t="n"/>
      <c r="H382" s="51" t="n"/>
      <c r="I382" s="51" t="n"/>
      <c r="J382" s="51" t="n"/>
      <c r="K382" s="51" t="n"/>
      <c r="L382" s="51" t="n"/>
      <c r="M382" s="51" t="n"/>
      <c r="N382" s="51" t="n"/>
      <c r="O382" s="51" t="n"/>
      <c r="P382" s="51" t="n"/>
      <c r="Q382" s="51" t="n"/>
      <c r="R382" s="51" t="n"/>
      <c r="S382" s="51" t="n"/>
      <c r="T382" s="51" t="n"/>
      <c r="U382" s="51" t="n"/>
      <c r="V382" s="51" t="n"/>
      <c r="W382" s="51" t="n"/>
      <c r="X382" s="51" t="n"/>
      <c r="Y382" s="51" t="n"/>
      <c r="Z382" s="51" t="n"/>
      <c r="AA382" s="51" t="n"/>
      <c r="AB382" s="51" t="n"/>
      <c r="AC382" s="51" t="n"/>
      <c r="AD382" s="51" t="n"/>
      <c r="AE382" s="51" t="n"/>
      <c r="AF382" s="51" t="n"/>
      <c r="AG382" s="51" t="n"/>
      <c r="AH382" s="51" t="n"/>
      <c r="AI382" s="51" t="n"/>
      <c r="AJ382" s="51" t="n"/>
      <c r="AK382" s="51" t="n"/>
      <c r="AL382" s="51" t="n"/>
      <c r="AM382" s="52">
        <f>COUNT(H382:AL382)</f>
        <v/>
      </c>
      <c r="AN382" s="51" t="n"/>
      <c r="AO382" s="51" t="n"/>
      <c r="AP382" s="51" t="n"/>
      <c r="AQ382" s="51" t="n"/>
      <c r="AR382" s="51" t="n"/>
      <c r="AS382" s="51" t="n"/>
      <c r="AT382" s="52">
        <f>SUM(H382:AL382)</f>
        <v/>
      </c>
      <c r="AU382" s="51" t="n"/>
      <c r="AV382" s="52">
        <f>SUM(M382,N382,T382,U382,AA382,AB382,AJ382,AK382,AI382)</f>
        <v/>
      </c>
      <c r="AW382" s="51" t="n"/>
    </row>
    <row r="383" spans="1:49">
      <c r="A383" s="51" t="n">
        <v>377</v>
      </c>
      <c r="B383" s="51" t="s">
        <v>161</v>
      </c>
      <c r="C383" s="51" t="s">
        <v>152</v>
      </c>
      <c r="D383" s="51" t="s">
        <v>72</v>
      </c>
      <c r="E383" s="51" t="s">
        <v>156</v>
      </c>
      <c r="F383" s="51" t="s">
        <v>32</v>
      </c>
      <c r="G383" s="51" t="n"/>
      <c r="H383" s="51" t="n"/>
      <c r="I383" s="51" t="n"/>
      <c r="J383" s="51" t="n"/>
      <c r="K383" s="51" t="n"/>
      <c r="L383" s="51" t="n"/>
      <c r="M383" s="51" t="n"/>
      <c r="N383" s="51" t="n"/>
      <c r="O383" s="51" t="n"/>
      <c r="P383" s="51" t="n"/>
      <c r="Q383" s="51" t="n"/>
      <c r="R383" s="51" t="n"/>
      <c r="S383" s="51" t="n"/>
      <c r="T383" s="51" t="n"/>
      <c r="U383" s="51" t="n"/>
      <c r="V383" s="51" t="n"/>
      <c r="W383" s="51" t="n"/>
      <c r="X383" s="51" t="n"/>
      <c r="Y383" s="51" t="n"/>
      <c r="Z383" s="51" t="n"/>
      <c r="AA383" s="51" t="n"/>
      <c r="AB383" s="51" t="n"/>
      <c r="AC383" s="51" t="n"/>
      <c r="AD383" s="51" t="n"/>
      <c r="AE383" s="51" t="n"/>
      <c r="AF383" s="51" t="n"/>
      <c r="AG383" s="51" t="n"/>
      <c r="AH383" s="51" t="n"/>
      <c r="AI383" s="51" t="n"/>
      <c r="AJ383" s="51" t="n"/>
      <c r="AK383" s="51" t="n"/>
      <c r="AL383" s="51" t="n"/>
      <c r="AM383" s="52">
        <f>COUNT(H383:AL383)</f>
        <v/>
      </c>
      <c r="AN383" s="51" t="n"/>
      <c r="AO383" s="51" t="n"/>
      <c r="AP383" s="51" t="n"/>
      <c r="AQ383" s="51" t="n"/>
      <c r="AR383" s="51" t="n"/>
      <c r="AS383" s="51" t="n"/>
      <c r="AT383" s="52">
        <f>SUM(H383:AL383)</f>
        <v/>
      </c>
      <c r="AU383" s="51" t="n"/>
      <c r="AV383" s="52">
        <f>SUM(M383,N383,T383,U383,AA383,AB383,AJ383,AK383,AI383)</f>
        <v/>
      </c>
      <c r="AW383" s="51" t="n"/>
    </row>
    <row r="384" spans="1:49">
      <c r="A384" s="51" t="n">
        <v>378</v>
      </c>
      <c r="B384" s="51" t="s">
        <v>161</v>
      </c>
      <c r="C384" s="51" t="s">
        <v>152</v>
      </c>
      <c r="D384" s="51" t="s">
        <v>72</v>
      </c>
      <c r="E384" s="51" t="s">
        <v>158</v>
      </c>
      <c r="F384" s="51" t="s">
        <v>32</v>
      </c>
      <c r="G384" s="51" t="n"/>
      <c r="H384" s="51" t="n"/>
      <c r="I384" s="51" t="n"/>
      <c r="J384" s="51" t="n"/>
      <c r="K384" s="51" t="n"/>
      <c r="L384" s="51" t="n"/>
      <c r="M384" s="51" t="n"/>
      <c r="N384" s="51" t="n"/>
      <c r="O384" s="51" t="n"/>
      <c r="P384" s="51" t="n"/>
      <c r="Q384" s="51" t="n"/>
      <c r="R384" s="51" t="n"/>
      <c r="S384" s="51" t="n"/>
      <c r="T384" s="51" t="n"/>
      <c r="U384" s="51" t="n"/>
      <c r="V384" s="51" t="n"/>
      <c r="W384" s="51" t="n"/>
      <c r="X384" s="51" t="n"/>
      <c r="Y384" s="51" t="n"/>
      <c r="Z384" s="51" t="n"/>
      <c r="AA384" s="51" t="n"/>
      <c r="AB384" s="51" t="n"/>
      <c r="AC384" s="51" t="n"/>
      <c r="AD384" s="51" t="n"/>
      <c r="AE384" s="51" t="n"/>
      <c r="AF384" s="51" t="n"/>
      <c r="AG384" s="51" t="n"/>
      <c r="AH384" s="51" t="n"/>
      <c r="AI384" s="51" t="n"/>
      <c r="AJ384" s="51" t="n"/>
      <c r="AK384" s="51" t="n"/>
      <c r="AL384" s="51" t="n"/>
      <c r="AM384" s="52">
        <f>COUNT(H384:AL384)</f>
        <v/>
      </c>
      <c r="AN384" s="51" t="n"/>
      <c r="AO384" s="51" t="n"/>
      <c r="AP384" s="51" t="n"/>
      <c r="AQ384" s="51" t="n"/>
      <c r="AR384" s="51" t="n"/>
      <c r="AS384" s="51" t="n"/>
      <c r="AT384" s="52">
        <f>SUM(H384:AL384)</f>
        <v/>
      </c>
      <c r="AU384" s="51" t="n"/>
      <c r="AV384" s="52">
        <f>SUM(M384,N384,T384,U384,AA384,AB384,AJ384,AK384,AI384)</f>
        <v/>
      </c>
      <c r="AW384" s="51" t="n"/>
    </row>
    <row r="385" spans="1:49">
      <c r="A385" s="51" t="n">
        <v>379</v>
      </c>
      <c r="B385" s="51" t="s">
        <v>161</v>
      </c>
      <c r="C385" s="51" t="s">
        <v>152</v>
      </c>
      <c r="D385" s="51" t="s">
        <v>72</v>
      </c>
      <c r="E385" s="51" t="s">
        <v>307</v>
      </c>
      <c r="F385" s="51" t="s">
        <v>32</v>
      </c>
      <c r="G385" s="51" t="n"/>
      <c r="H385" s="51" t="n"/>
      <c r="I385" s="51" t="n"/>
      <c r="J385" s="51" t="n"/>
      <c r="K385" s="51" t="n"/>
      <c r="L385" s="51" t="n"/>
      <c r="M385" s="51" t="n"/>
      <c r="N385" s="51" t="n"/>
      <c r="O385" s="51" t="n"/>
      <c r="P385" s="51" t="n"/>
      <c r="Q385" s="51" t="n"/>
      <c r="R385" s="51" t="n"/>
      <c r="S385" s="51" t="n"/>
      <c r="T385" s="51" t="n"/>
      <c r="U385" s="51" t="n"/>
      <c r="V385" s="51" t="n"/>
      <c r="W385" s="51" t="n"/>
      <c r="X385" s="51" t="n"/>
      <c r="Y385" s="51" t="n"/>
      <c r="Z385" s="51" t="n"/>
      <c r="AA385" s="51" t="n"/>
      <c r="AB385" s="51" t="n"/>
      <c r="AC385" s="51" t="n"/>
      <c r="AD385" s="51" t="n"/>
      <c r="AE385" s="51" t="n"/>
      <c r="AF385" s="51" t="n"/>
      <c r="AG385" s="51" t="n"/>
      <c r="AH385" s="51" t="n"/>
      <c r="AI385" s="51" t="n"/>
      <c r="AJ385" s="51" t="n"/>
      <c r="AK385" s="51" t="n"/>
      <c r="AL385" s="51" t="n"/>
      <c r="AM385" s="52">
        <f>COUNT(H385:AL385)</f>
        <v/>
      </c>
      <c r="AN385" s="51" t="n"/>
      <c r="AO385" s="51" t="n"/>
      <c r="AP385" s="51" t="n"/>
      <c r="AQ385" s="51" t="n"/>
      <c r="AR385" s="51" t="n"/>
      <c r="AS385" s="51" t="n"/>
      <c r="AT385" s="52">
        <f>SUM(H385:AL385)</f>
        <v/>
      </c>
      <c r="AU385" s="51" t="n"/>
      <c r="AV385" s="52">
        <f>SUM(M385,N385,T385,U385,AA385,AB385,AJ385,AK385,AI385)</f>
        <v/>
      </c>
      <c r="AW385" s="51" t="n"/>
    </row>
    <row r="386" spans="1:49">
      <c r="A386" s="53" t="n">
        <v>380</v>
      </c>
      <c r="B386" s="53" t="s">
        <v>161</v>
      </c>
      <c r="C386" s="53" t="s">
        <v>152</v>
      </c>
      <c r="D386" s="53" t="s">
        <v>72</v>
      </c>
      <c r="E386" s="53" t="s">
        <v>33</v>
      </c>
      <c r="F386" s="53" t="n"/>
      <c r="G386" s="53" t="n"/>
      <c r="H386" s="53" t="n">
        <v>0</v>
      </c>
      <c r="I386" s="53" t="n">
        <v>0</v>
      </c>
      <c r="J386" s="53" t="n">
        <v>0</v>
      </c>
      <c r="K386" s="53" t="n">
        <v>0</v>
      </c>
      <c r="L386" s="53" t="n">
        <v>0</v>
      </c>
      <c r="M386" s="53" t="n">
        <v>0</v>
      </c>
      <c r="N386" s="53" t="n">
        <v>0</v>
      </c>
      <c r="O386" s="53" t="n">
        <v>0</v>
      </c>
      <c r="P386" s="53" t="n">
        <v>0</v>
      </c>
      <c r="Q386" s="53" t="n">
        <v>0</v>
      </c>
      <c r="R386" s="53" t="n">
        <v>0</v>
      </c>
      <c r="S386" s="53" t="n">
        <v>0</v>
      </c>
      <c r="T386" s="53" t="n">
        <v>0</v>
      </c>
      <c r="U386" s="53" t="n">
        <v>0</v>
      </c>
      <c r="V386" s="53" t="n">
        <v>0</v>
      </c>
      <c r="W386" s="53" t="n">
        <v>0</v>
      </c>
      <c r="X386" s="53" t="n">
        <v>0</v>
      </c>
      <c r="Y386" s="53" t="n">
        <v>0</v>
      </c>
      <c r="Z386" s="53" t="n">
        <v>0</v>
      </c>
      <c r="AA386" s="53" t="n">
        <v>0</v>
      </c>
      <c r="AB386" s="53" t="n">
        <v>0</v>
      </c>
      <c r="AC386" s="53" t="n">
        <v>0</v>
      </c>
      <c r="AD386" s="53" t="n">
        <v>0</v>
      </c>
      <c r="AE386" s="53" t="n">
        <v>0</v>
      </c>
      <c r="AF386" s="53" t="n">
        <v>8</v>
      </c>
      <c r="AG386" s="53" t="n">
        <v>8</v>
      </c>
      <c r="AH386" s="53" t="n">
        <v>8</v>
      </c>
      <c r="AI386" s="53" t="n">
        <v>0</v>
      </c>
      <c r="AJ386" s="53" t="n">
        <v>0</v>
      </c>
      <c r="AK386" s="53" t="n">
        <v>0</v>
      </c>
      <c r="AL386" s="53" t="n"/>
      <c r="AM386" s="53">
        <f>COUNT(IF(SUM(H378)&gt;0,1,"FALSE"),IF(SUM(I378)&gt;0,1,"FALSE"),IF(SUM(J378)&gt;0,1,"FALSE"),IF(SUM(K378)&gt;0,1,"FALSE"),IF(SUM(L378)&gt;0,1,"FALSE"),IF(SUM(M378)&gt;0,1,"FALSE"),IF(SUM(N378)&gt;0,1,"FALSE"),IF(SUM(O378)&gt;0,1,"FALSE"),IF(SUM(P378)&gt;0,1,"FALSE"),IF(SUM(Q378)&gt;0,1,"FALSE"),IF(SUM(R378)&gt;0,1,"FALSE"),IF(SUM(S378)&gt;0,1,"FALSE"),IF(SUM(T378)&gt;0,1,"FALSE"),IF(SUM(U378)&gt;0,1,"FALSE"),IF(SUM(V378)&gt;0,1,"FALSE"),IF(SUM(W378)&gt;0,1,"FALSE"),IF(SUM(X378)&gt;0,1,"FALSE"),IF(SUM(Y378)&gt;0,1,"FALSE"),IF(SUM(Z378)&gt;0,1,"FALSE"),IF(SUM(AA378)&gt;0,1,"FALSE"),IF(SUM(AB378)&gt;0,1,"FALSE"),IF(SUM(AC378)&gt;0,1,"FALSE"),IF(SUM(AD378)&gt;0,1,"FALSE"),IF(SUM(AE378)&gt;0,1,"FALSE"),IF(SUM(AF380,AF384,AF378,AF382,AF379,AF385,AF381,AF383)&gt;0,1,"FALSE"),IF(SUM(AG385,AG383,AG378,AG380,AG379,AG384,AG381,AG382)&gt;0,1,"FALSE"),IF(SUM(AJ380,AJ383,AJ381,AJ382,AJ378,AJ385,AJ379,AJ384)&gt;0,1,"FALSE"),IF(SUM(AK379,AK385,AK378,AK381,AK384,AK383,AK380,AK382)&gt;0,1,"FALSE"),IF(SUM(AI385,AI384,AI383,AI382,AI378,AI380,AI379,AI381)&gt;0,1,"FALSE"),IF(SUM(AH381,AH384,AH380,AH382,AH385,AH378,AH379,AH383)&gt;0,1,"FALSE"))</f>
        <v/>
      </c>
      <c r="AN386" s="53" t="n"/>
      <c r="AO386" s="53">
        <f>MAX(AO378:AO385)</f>
        <v/>
      </c>
      <c r="AP386" s="53">
        <f>MAX(AP378:AP385)</f>
        <v/>
      </c>
      <c r="AQ386" s="53">
        <f>MAX(AQ378:AQ385)</f>
        <v/>
      </c>
      <c r="AR386" s="53">
        <f>MAX(AR378:AR385)</f>
        <v/>
      </c>
      <c r="AS386" s="53">
        <f>SUM(AS378:AS385)</f>
        <v/>
      </c>
      <c r="AT386" s="53">
        <f>SUM(AT378:AT385)</f>
        <v/>
      </c>
      <c r="AU386" s="53">
        <f>SUM(AU378:AU385)</f>
        <v/>
      </c>
      <c r="AV386" s="53">
        <f>SUM(AV378:AV385)</f>
        <v/>
      </c>
      <c r="AW386" s="53">
        <f>SUM(AW378:AW385)</f>
        <v/>
      </c>
    </row>
    <row r="387" spans="1:49" ht="15.75" customHeight="1" s="55">
      <c r="A387" s="51" t="n">
        <v>381</v>
      </c>
      <c r="B387" s="51" t="s">
        <v>164</v>
      </c>
      <c r="C387" s="51" t="s">
        <v>152</v>
      </c>
      <c r="D387" s="51" t="s">
        <v>97</v>
      </c>
      <c r="E387" s="51" t="s">
        <v>43</v>
      </c>
      <c r="F387" s="51" t="s">
        <v>32</v>
      </c>
      <c r="G387" s="51" t="n"/>
      <c r="H387" s="54" t="s">
        <v>0</v>
      </c>
      <c r="I387" s="54" t="s">
        <v>0</v>
      </c>
      <c r="J387" s="54" t="s">
        <v>0</v>
      </c>
      <c r="K387" s="51" t="n">
        <v>8</v>
      </c>
      <c r="L387" s="51" t="n">
        <v>8</v>
      </c>
      <c r="M387" s="51" t="s">
        <v>7</v>
      </c>
      <c r="N387" s="51" t="s">
        <v>7</v>
      </c>
      <c r="O387" s="51" t="n">
        <v>8</v>
      </c>
      <c r="P387" s="51" t="n">
        <v>8</v>
      </c>
      <c r="Q387" s="51" t="n">
        <v>8</v>
      </c>
      <c r="R387" s="51" t="n">
        <v>8</v>
      </c>
      <c r="S387" s="51" t="n">
        <v>8</v>
      </c>
      <c r="T387" s="51" t="s">
        <v>7</v>
      </c>
      <c r="U387" s="51" t="s">
        <v>7</v>
      </c>
      <c r="V387" s="51" t="n">
        <v>7.83333</v>
      </c>
      <c r="W387" s="51" t="n"/>
      <c r="X387" s="51" t="n"/>
      <c r="Y387" s="51" t="n"/>
      <c r="Z387" s="51" t="n">
        <v>3.48333</v>
      </c>
      <c r="AA387" s="51" t="s">
        <v>7</v>
      </c>
      <c r="AB387" s="51" t="s">
        <v>7</v>
      </c>
      <c r="AC387" s="51" t="n"/>
      <c r="AD387" s="51" t="n">
        <v>8</v>
      </c>
      <c r="AE387" s="51" t="n"/>
      <c r="AF387" s="51" t="n">
        <v>7.96667</v>
      </c>
      <c r="AG387" s="51" t="n">
        <v>8</v>
      </c>
      <c r="AH387" s="51" t="n">
        <v>7.86667</v>
      </c>
      <c r="AI387" s="51" t="s">
        <v>7</v>
      </c>
      <c r="AJ387" s="51" t="s">
        <v>7</v>
      </c>
      <c r="AK387" s="51" t="s">
        <v>7</v>
      </c>
      <c r="AL387" s="51" t="n"/>
      <c r="AM387" s="52">
        <f>COUNT(H387:AL387)</f>
        <v/>
      </c>
      <c r="AN387" s="51" t="n"/>
      <c r="AO387" s="52">
        <f>COUNTIF(H387:AL387,"О")</f>
        <v/>
      </c>
      <c r="AP387" s="52">
        <f>COUNTIF(H387:AL387,"От")</f>
        <v/>
      </c>
      <c r="AQ387" s="52">
        <f>COUNTIF(H387:AL387,"Б")</f>
        <v/>
      </c>
      <c r="AR387" s="52">
        <f>COUNTIF(H387:AL387,"Н")</f>
        <v/>
      </c>
      <c r="AS387" s="51" t="n"/>
      <c r="AT387" s="52">
        <f>SUM(H387:AL387)</f>
        <v/>
      </c>
      <c r="AU387" s="51" t="n"/>
      <c r="AV387" s="52">
        <f>SUM(M387,N387,T387,U387,AA387,AB387,AJ387,AK387,AI387)</f>
        <v/>
      </c>
      <c r="AW387" s="51" t="n"/>
    </row>
    <row r="388" spans="1:49" ht="15.75" customHeight="1" s="55">
      <c r="A388" s="51" t="n">
        <v>382</v>
      </c>
      <c r="B388" s="51" t="s">
        <v>164</v>
      </c>
      <c r="C388" s="51" t="s">
        <v>152</v>
      </c>
      <c r="D388" s="51" t="s">
        <v>97</v>
      </c>
      <c r="E388" s="51" t="s">
        <v>135</v>
      </c>
      <c r="F388" s="51" t="s">
        <v>32</v>
      </c>
      <c r="G388" s="51" t="n"/>
      <c r="H388" s="51" t="n"/>
      <c r="I388" s="51" t="n"/>
      <c r="J388" s="51" t="n"/>
      <c r="K388" s="51" t="n"/>
      <c r="L388" s="51" t="n"/>
      <c r="M388" s="51" t="n"/>
      <c r="N388" s="51" t="n"/>
      <c r="O388" s="51" t="n"/>
      <c r="P388" s="51" t="n"/>
      <c r="Q388" s="51" t="n"/>
      <c r="R388" s="51" t="n"/>
      <c r="S388" s="51" t="n"/>
      <c r="T388" s="51" t="n"/>
      <c r="U388" s="51" t="n"/>
      <c r="V388" s="54" t="n">
        <v>0.06666999999999999</v>
      </c>
      <c r="W388" s="51" t="n"/>
      <c r="X388" s="51" t="n"/>
      <c r="Y388" s="51" t="n"/>
      <c r="Z388" s="54" t="n">
        <v>4.48333</v>
      </c>
      <c r="AA388" s="51" t="n"/>
      <c r="AB388" s="51" t="n"/>
      <c r="AC388" s="54" t="n">
        <v>8</v>
      </c>
      <c r="AD388" s="51" t="n"/>
      <c r="AE388" s="54" t="n">
        <v>8</v>
      </c>
      <c r="AF388" s="54" t="n">
        <v>0.03333</v>
      </c>
      <c r="AG388" s="51" t="n"/>
      <c r="AH388" s="54" t="n">
        <v>0.13333</v>
      </c>
      <c r="AI388" s="51" t="n"/>
      <c r="AJ388" s="51" t="n"/>
      <c r="AK388" s="51" t="n"/>
      <c r="AL388" s="51" t="n"/>
      <c r="AM388" s="52">
        <f>COUNT(H388:AL388)</f>
        <v/>
      </c>
      <c r="AN388" s="51" t="n"/>
      <c r="AO388" s="51" t="n"/>
      <c r="AP388" s="51" t="n"/>
      <c r="AQ388" s="51" t="n"/>
      <c r="AR388" s="51" t="n"/>
      <c r="AS388" s="51" t="n"/>
      <c r="AT388" s="52">
        <f>SUM(H388:AL388)</f>
        <v/>
      </c>
      <c r="AU388" s="51" t="n"/>
      <c r="AV388" s="52">
        <f>SUM(M388,N388,T388,U388,AA388,AB388,AJ388,AK388,AI388)</f>
        <v/>
      </c>
      <c r="AW388" s="51" t="n"/>
    </row>
    <row r="389" spans="1:49" ht="15.75" customHeight="1" s="55">
      <c r="A389" s="51" t="n">
        <v>383</v>
      </c>
      <c r="B389" s="51" t="s">
        <v>164</v>
      </c>
      <c r="C389" s="51" t="s">
        <v>152</v>
      </c>
      <c r="D389" s="51" t="s">
        <v>97</v>
      </c>
      <c r="E389" s="51" t="s">
        <v>153</v>
      </c>
      <c r="F389" s="51" t="s">
        <v>32</v>
      </c>
      <c r="G389" s="51" t="n"/>
      <c r="H389" s="51" t="n"/>
      <c r="I389" s="51" t="n"/>
      <c r="J389" s="51" t="n"/>
      <c r="K389" s="51" t="n"/>
      <c r="L389" s="51" t="n"/>
      <c r="M389" s="51" t="n"/>
      <c r="N389" s="51" t="n"/>
      <c r="O389" s="51" t="n"/>
      <c r="P389" s="51" t="n"/>
      <c r="Q389" s="51" t="n"/>
      <c r="R389" s="51" t="n"/>
      <c r="S389" s="51" t="n"/>
      <c r="T389" s="51" t="n"/>
      <c r="U389" s="51" t="n"/>
      <c r="V389" s="51" t="n"/>
      <c r="W389" s="51" t="n"/>
      <c r="X389" s="51" t="n"/>
      <c r="Y389" s="51" t="n"/>
      <c r="Z389" s="54" t="n">
        <v>0.03333</v>
      </c>
      <c r="AA389" s="51" t="n"/>
      <c r="AB389" s="51" t="n"/>
      <c r="AC389" s="51" t="n"/>
      <c r="AD389" s="51" t="n"/>
      <c r="AE389" s="51" t="n"/>
      <c r="AF389" s="51" t="n"/>
      <c r="AG389" s="51" t="n"/>
      <c r="AH389" s="51" t="n"/>
      <c r="AI389" s="51" t="n"/>
      <c r="AJ389" s="51" t="n"/>
      <c r="AK389" s="51" t="n"/>
      <c r="AL389" s="51" t="n"/>
      <c r="AM389" s="52">
        <f>COUNT(H389:AL389)</f>
        <v/>
      </c>
      <c r="AN389" s="51" t="n"/>
      <c r="AO389" s="51" t="n"/>
      <c r="AP389" s="51" t="n"/>
      <c r="AQ389" s="51" t="n"/>
      <c r="AR389" s="51" t="n"/>
      <c r="AS389" s="51" t="n"/>
      <c r="AT389" s="52">
        <f>SUM(H389:AL389)</f>
        <v/>
      </c>
      <c r="AU389" s="51" t="n"/>
      <c r="AV389" s="52">
        <f>SUM(M389,N389,T389,U389,AA389,AB389,AJ389,AK389,AI389)</f>
        <v/>
      </c>
      <c r="AW389" s="51" t="n"/>
    </row>
    <row r="390" spans="1:49">
      <c r="A390" s="51" t="n">
        <v>384</v>
      </c>
      <c r="B390" s="51" t="s">
        <v>164</v>
      </c>
      <c r="C390" s="51" t="s">
        <v>152</v>
      </c>
      <c r="D390" s="51" t="s">
        <v>97</v>
      </c>
      <c r="E390" s="51" t="s">
        <v>154</v>
      </c>
      <c r="F390" s="51" t="s">
        <v>32</v>
      </c>
      <c r="G390" s="51" t="n"/>
      <c r="H390" s="51" t="n"/>
      <c r="I390" s="51" t="n"/>
      <c r="J390" s="51" t="n"/>
      <c r="K390" s="51" t="n"/>
      <c r="L390" s="51" t="n"/>
      <c r="M390" s="51" t="n"/>
      <c r="N390" s="51" t="n"/>
      <c r="O390" s="51" t="n"/>
      <c r="P390" s="51" t="n"/>
      <c r="Q390" s="51" t="n"/>
      <c r="R390" s="51" t="n"/>
      <c r="S390" s="51" t="n"/>
      <c r="T390" s="51" t="n"/>
      <c r="U390" s="51" t="n"/>
      <c r="V390" s="51" t="n"/>
      <c r="W390" s="51" t="n"/>
      <c r="X390" s="51" t="n"/>
      <c r="Y390" s="51" t="n"/>
      <c r="Z390" s="51" t="n"/>
      <c r="AA390" s="51" t="n"/>
      <c r="AB390" s="51" t="n"/>
      <c r="AC390" s="51" t="n"/>
      <c r="AD390" s="51" t="n"/>
      <c r="AE390" s="51" t="n"/>
      <c r="AF390" s="51" t="n"/>
      <c r="AG390" s="51" t="n"/>
      <c r="AH390" s="51" t="n"/>
      <c r="AI390" s="51" t="n"/>
      <c r="AJ390" s="51" t="n"/>
      <c r="AK390" s="51" t="n"/>
      <c r="AL390" s="51" t="n"/>
      <c r="AM390" s="52">
        <f>COUNT(H390:AL390)</f>
        <v/>
      </c>
      <c r="AN390" s="51" t="n"/>
      <c r="AO390" s="51" t="n"/>
      <c r="AP390" s="51" t="n"/>
      <c r="AQ390" s="51" t="n"/>
      <c r="AR390" s="51" t="n"/>
      <c r="AS390" s="51" t="n"/>
      <c r="AT390" s="52">
        <f>SUM(H390:AL390)</f>
        <v/>
      </c>
      <c r="AU390" s="51" t="n"/>
      <c r="AV390" s="52">
        <f>SUM(M390,N390,T390,U390,AA390,AB390,AJ390,AK390,AI390)</f>
        <v/>
      </c>
      <c r="AW390" s="51" t="n"/>
    </row>
    <row r="391" spans="1:49">
      <c r="A391" s="51" t="n">
        <v>385</v>
      </c>
      <c r="B391" s="51" t="s">
        <v>164</v>
      </c>
      <c r="C391" s="51" t="s">
        <v>152</v>
      </c>
      <c r="D391" s="51" t="s">
        <v>97</v>
      </c>
      <c r="E391" s="51" t="s">
        <v>155</v>
      </c>
      <c r="F391" s="51" t="s">
        <v>32</v>
      </c>
      <c r="G391" s="51" t="n"/>
      <c r="H391" s="51" t="n"/>
      <c r="I391" s="51" t="n"/>
      <c r="J391" s="51" t="n"/>
      <c r="K391" s="51" t="n"/>
      <c r="L391" s="51" t="n"/>
      <c r="M391" s="51" t="n"/>
      <c r="N391" s="51" t="n"/>
      <c r="O391" s="51" t="n"/>
      <c r="P391" s="51" t="n"/>
      <c r="Q391" s="51" t="n"/>
      <c r="R391" s="51" t="n"/>
      <c r="S391" s="51" t="n"/>
      <c r="T391" s="51" t="n"/>
      <c r="U391" s="51" t="n"/>
      <c r="V391" s="51" t="n"/>
      <c r="W391" s="51" t="n"/>
      <c r="X391" s="51" t="n"/>
      <c r="Y391" s="51" t="n"/>
      <c r="Z391" s="51" t="n"/>
      <c r="AA391" s="51" t="n"/>
      <c r="AB391" s="51" t="n"/>
      <c r="AC391" s="51" t="n"/>
      <c r="AD391" s="51" t="n"/>
      <c r="AE391" s="51" t="n"/>
      <c r="AF391" s="51" t="n"/>
      <c r="AG391" s="51" t="n"/>
      <c r="AH391" s="51" t="n"/>
      <c r="AI391" s="51" t="n"/>
      <c r="AJ391" s="51" t="n"/>
      <c r="AK391" s="51" t="n"/>
      <c r="AL391" s="51" t="n"/>
      <c r="AM391" s="52">
        <f>COUNT(H391:AL391)</f>
        <v/>
      </c>
      <c r="AN391" s="51" t="n"/>
      <c r="AO391" s="51" t="n"/>
      <c r="AP391" s="51" t="n"/>
      <c r="AQ391" s="51" t="n"/>
      <c r="AR391" s="51" t="n"/>
      <c r="AS391" s="51" t="n"/>
      <c r="AT391" s="52">
        <f>SUM(H391:AL391)</f>
        <v/>
      </c>
      <c r="AU391" s="51" t="n"/>
      <c r="AV391" s="52">
        <f>SUM(M391,N391,T391,U391,AA391,AB391,AJ391,AK391,AI391)</f>
        <v/>
      </c>
      <c r="AW391" s="51" t="n"/>
    </row>
    <row r="392" spans="1:49" ht="15.75" customHeight="1" s="55">
      <c r="A392" s="51" t="n">
        <v>386</v>
      </c>
      <c r="B392" s="51" t="s">
        <v>164</v>
      </c>
      <c r="C392" s="51" t="s">
        <v>152</v>
      </c>
      <c r="D392" s="51" t="s">
        <v>97</v>
      </c>
      <c r="E392" s="51" t="s">
        <v>156</v>
      </c>
      <c r="F392" s="51" t="s">
        <v>32</v>
      </c>
      <c r="G392" s="51" t="n"/>
      <c r="H392" s="51" t="n"/>
      <c r="I392" s="51" t="n"/>
      <c r="J392" s="51" t="n"/>
      <c r="K392" s="51" t="n"/>
      <c r="L392" s="51" t="n"/>
      <c r="M392" s="51" t="n"/>
      <c r="N392" s="51" t="n"/>
      <c r="O392" s="51" t="n"/>
      <c r="P392" s="51" t="n"/>
      <c r="Q392" s="51" t="n"/>
      <c r="R392" s="51" t="n"/>
      <c r="S392" s="51" t="n"/>
      <c r="T392" s="51" t="n"/>
      <c r="U392" s="51" t="n"/>
      <c r="V392" s="54" t="n">
        <v>0.1</v>
      </c>
      <c r="W392" s="51" t="n"/>
      <c r="X392" s="51" t="n"/>
      <c r="Y392" s="51" t="n"/>
      <c r="Z392" s="51" t="n"/>
      <c r="AA392" s="51" t="n"/>
      <c r="AB392" s="51" t="n"/>
      <c r="AC392" s="51" t="n"/>
      <c r="AD392" s="51" t="n"/>
      <c r="AE392" s="51" t="n"/>
      <c r="AF392" s="51" t="n"/>
      <c r="AG392" s="51" t="n"/>
      <c r="AH392" s="51" t="n"/>
      <c r="AI392" s="51" t="n"/>
      <c r="AJ392" s="51" t="n"/>
      <c r="AK392" s="51" t="n"/>
      <c r="AL392" s="51" t="n"/>
      <c r="AM392" s="52">
        <f>COUNT(H392:AL392)</f>
        <v/>
      </c>
      <c r="AN392" s="51" t="n"/>
      <c r="AO392" s="51" t="n"/>
      <c r="AP392" s="51" t="n"/>
      <c r="AQ392" s="51" t="n"/>
      <c r="AR392" s="51" t="n"/>
      <c r="AS392" s="51" t="n"/>
      <c r="AT392" s="52">
        <f>SUM(H392:AL392)</f>
        <v/>
      </c>
      <c r="AU392" s="51" t="n"/>
      <c r="AV392" s="52">
        <f>SUM(M392,N392,T392,U392,AA392,AB392,AJ392,AK392,AI392)</f>
        <v/>
      </c>
      <c r="AW392" s="51" t="n"/>
    </row>
    <row r="393" spans="1:49">
      <c r="A393" s="51" t="n">
        <v>387</v>
      </c>
      <c r="B393" s="51" t="s">
        <v>164</v>
      </c>
      <c r="C393" s="51" t="s">
        <v>152</v>
      </c>
      <c r="D393" s="51" t="s">
        <v>97</v>
      </c>
      <c r="E393" s="51" t="s">
        <v>158</v>
      </c>
      <c r="F393" s="51" t="s">
        <v>32</v>
      </c>
      <c r="G393" s="51" t="n"/>
      <c r="H393" s="51" t="n"/>
      <c r="I393" s="51" t="n"/>
      <c r="J393" s="51" t="n"/>
      <c r="K393" s="51" t="n"/>
      <c r="L393" s="51" t="n"/>
      <c r="M393" s="51" t="n"/>
      <c r="N393" s="51" t="n"/>
      <c r="O393" s="51" t="n"/>
      <c r="P393" s="51" t="n"/>
      <c r="Q393" s="51" t="n"/>
      <c r="R393" s="51" t="n"/>
      <c r="S393" s="51" t="n"/>
      <c r="T393" s="51" t="n"/>
      <c r="U393" s="51" t="n"/>
      <c r="V393" s="51" t="n"/>
      <c r="W393" s="51" t="n"/>
      <c r="X393" s="51" t="n"/>
      <c r="Y393" s="51" t="n"/>
      <c r="Z393" s="51" t="n"/>
      <c r="AA393" s="51" t="n"/>
      <c r="AB393" s="51" t="n"/>
      <c r="AC393" s="51" t="n"/>
      <c r="AD393" s="51" t="n"/>
      <c r="AE393" s="51" t="n"/>
      <c r="AF393" s="51" t="n"/>
      <c r="AG393" s="51" t="n"/>
      <c r="AH393" s="51" t="n"/>
      <c r="AI393" s="51" t="n"/>
      <c r="AJ393" s="51" t="n"/>
      <c r="AK393" s="51" t="n"/>
      <c r="AL393" s="51" t="n"/>
      <c r="AM393" s="52">
        <f>COUNT(H393:AL393)</f>
        <v/>
      </c>
      <c r="AN393" s="51" t="n"/>
      <c r="AO393" s="51" t="n"/>
      <c r="AP393" s="51" t="n"/>
      <c r="AQ393" s="51" t="n"/>
      <c r="AR393" s="51" t="n"/>
      <c r="AS393" s="51" t="n"/>
      <c r="AT393" s="52">
        <f>SUM(H393:AL393)</f>
        <v/>
      </c>
      <c r="AU393" s="51" t="n"/>
      <c r="AV393" s="52">
        <f>SUM(M393,N393,T393,U393,AA393,AB393,AJ393,AK393,AI393)</f>
        <v/>
      </c>
      <c r="AW393" s="51" t="n"/>
    </row>
    <row r="394" spans="1:49">
      <c r="A394" s="51" t="n">
        <v>388</v>
      </c>
      <c r="B394" s="51" t="s">
        <v>164</v>
      </c>
      <c r="C394" s="51" t="s">
        <v>152</v>
      </c>
      <c r="D394" s="51" t="s">
        <v>97</v>
      </c>
      <c r="E394" s="51" t="s">
        <v>307</v>
      </c>
      <c r="F394" s="51" t="s">
        <v>32</v>
      </c>
      <c r="G394" s="51" t="n"/>
      <c r="H394" s="51" t="n"/>
      <c r="I394" s="51" t="n"/>
      <c r="J394" s="51" t="n"/>
      <c r="K394" s="51" t="n"/>
      <c r="L394" s="51" t="n"/>
      <c r="M394" s="51" t="n"/>
      <c r="N394" s="51" t="n"/>
      <c r="O394" s="51" t="n"/>
      <c r="P394" s="51" t="n"/>
      <c r="Q394" s="51" t="n"/>
      <c r="R394" s="51" t="n"/>
      <c r="S394" s="51" t="n"/>
      <c r="T394" s="51" t="n"/>
      <c r="U394" s="51" t="n"/>
      <c r="V394" s="51" t="n"/>
      <c r="W394" s="51" t="n"/>
      <c r="X394" s="51" t="n"/>
      <c r="Y394" s="51" t="n"/>
      <c r="Z394" s="51" t="n"/>
      <c r="AA394" s="51" t="n"/>
      <c r="AB394" s="51" t="n"/>
      <c r="AC394" s="51" t="n"/>
      <c r="AD394" s="51" t="n"/>
      <c r="AE394" s="51" t="n"/>
      <c r="AF394" s="51" t="n"/>
      <c r="AG394" s="51" t="n"/>
      <c r="AH394" s="51" t="n"/>
      <c r="AI394" s="51" t="n"/>
      <c r="AJ394" s="51" t="n"/>
      <c r="AK394" s="51" t="n"/>
      <c r="AL394" s="51" t="n"/>
      <c r="AM394" s="52">
        <f>COUNT(H394:AL394)</f>
        <v/>
      </c>
      <c r="AN394" s="51" t="n"/>
      <c r="AO394" s="51" t="n"/>
      <c r="AP394" s="51" t="n"/>
      <c r="AQ394" s="51" t="n"/>
      <c r="AR394" s="51" t="n"/>
      <c r="AS394" s="51" t="n"/>
      <c r="AT394" s="52">
        <f>SUM(H394:AL394)</f>
        <v/>
      </c>
      <c r="AU394" s="51" t="n"/>
      <c r="AV394" s="52">
        <f>SUM(M394,N394,T394,U394,AA394,AB394,AJ394,AK394,AI394)</f>
        <v/>
      </c>
      <c r="AW394" s="51" t="n"/>
    </row>
    <row r="395" spans="1:49" ht="15.75" customHeight="1" s="55">
      <c r="A395" s="51" t="n">
        <v>389</v>
      </c>
      <c r="B395" s="51" t="s">
        <v>164</v>
      </c>
      <c r="C395" s="51" t="s">
        <v>152</v>
      </c>
      <c r="D395" s="51" t="s">
        <v>97</v>
      </c>
      <c r="E395" s="51" t="s">
        <v>135</v>
      </c>
      <c r="F395" s="51" t="s">
        <v>32</v>
      </c>
      <c r="G395" s="51" t="s">
        <v>49</v>
      </c>
      <c r="H395" s="51" t="n"/>
      <c r="I395" s="51" t="n"/>
      <c r="J395" s="51" t="n"/>
      <c r="K395" s="51" t="n"/>
      <c r="L395" s="51" t="n"/>
      <c r="M395" s="51" t="n"/>
      <c r="N395" s="51" t="n"/>
      <c r="O395" s="51" t="n"/>
      <c r="P395" s="51" t="n"/>
      <c r="Q395" s="51" t="n"/>
      <c r="R395" s="51" t="n"/>
      <c r="S395" s="51" t="n"/>
      <c r="T395" s="51" t="n"/>
      <c r="U395" s="51" t="n"/>
      <c r="V395" s="51" t="n"/>
      <c r="W395" s="54" t="n">
        <v>4</v>
      </c>
      <c r="X395" s="54" t="n">
        <v>4</v>
      </c>
      <c r="Y395" s="54" t="n">
        <v>4</v>
      </c>
      <c r="Z395" s="51" t="n"/>
      <c r="AA395" s="51" t="n"/>
      <c r="AB395" s="51" t="n"/>
      <c r="AC395" s="51" t="n"/>
      <c r="AD395" s="51" t="n"/>
      <c r="AE395" s="51" t="n"/>
      <c r="AF395" s="51" t="n"/>
      <c r="AG395" s="51" t="n"/>
      <c r="AH395" s="51" t="n"/>
      <c r="AI395" s="51" t="n"/>
      <c r="AJ395" s="51" t="n"/>
      <c r="AK395" s="51" t="n"/>
      <c r="AL395" s="51" t="n"/>
      <c r="AM395" s="52">
        <f>SUM(H395:AL395)/8</f>
        <v/>
      </c>
      <c r="AN395" s="51" t="n"/>
      <c r="AO395" s="51" t="n"/>
      <c r="AP395" s="51" t="n"/>
      <c r="AQ395" s="51" t="n"/>
      <c r="AR395" s="51" t="n"/>
      <c r="AS395" s="52">
        <f>COUNTIF(H395:AL395,"В")+SUM(H395:AL395)/8</f>
        <v/>
      </c>
      <c r="AT395" s="52">
        <f>SUM(H395:AL395)</f>
        <v/>
      </c>
      <c r="AU395" s="51" t="n"/>
      <c r="AV395" s="51" t="n"/>
      <c r="AW395" s="51" t="n"/>
    </row>
    <row r="396" spans="1:49" ht="15.75" customHeight="1" s="55">
      <c r="A396" s="51" t="n">
        <v>390</v>
      </c>
      <c r="B396" s="51" t="s">
        <v>164</v>
      </c>
      <c r="C396" s="51" t="s">
        <v>152</v>
      </c>
      <c r="D396" s="51" t="s">
        <v>97</v>
      </c>
      <c r="E396" s="51" t="s">
        <v>156</v>
      </c>
      <c r="F396" s="51" t="s">
        <v>32</v>
      </c>
      <c r="G396" s="51" t="s">
        <v>49</v>
      </c>
      <c r="H396" s="51" t="n"/>
      <c r="I396" s="51" t="n"/>
      <c r="J396" s="51" t="n"/>
      <c r="K396" s="51" t="n"/>
      <c r="L396" s="51" t="n"/>
      <c r="M396" s="51" t="n"/>
      <c r="N396" s="51" t="n"/>
      <c r="O396" s="51" t="n"/>
      <c r="P396" s="51" t="n"/>
      <c r="Q396" s="51" t="n"/>
      <c r="R396" s="51" t="n"/>
      <c r="S396" s="51" t="n"/>
      <c r="T396" s="51" t="n"/>
      <c r="U396" s="51" t="n"/>
      <c r="V396" s="51" t="n"/>
      <c r="W396" s="54" t="n">
        <v>4</v>
      </c>
      <c r="X396" s="54" t="n">
        <v>4</v>
      </c>
      <c r="Y396" s="54" t="n">
        <v>4</v>
      </c>
      <c r="Z396" s="51" t="n"/>
      <c r="AA396" s="51" t="n"/>
      <c r="AB396" s="51" t="n"/>
      <c r="AC396" s="51" t="n"/>
      <c r="AD396" s="51" t="n"/>
      <c r="AE396" s="51" t="n"/>
      <c r="AF396" s="51" t="n"/>
      <c r="AG396" s="51" t="n"/>
      <c r="AH396" s="51" t="n"/>
      <c r="AI396" s="51" t="n"/>
      <c r="AJ396" s="51" t="n"/>
      <c r="AK396" s="51" t="n"/>
      <c r="AL396" s="51" t="n"/>
      <c r="AM396" s="52">
        <f>SUM(H396:AL396)/8</f>
        <v/>
      </c>
      <c r="AN396" s="51" t="n"/>
      <c r="AO396" s="51" t="n"/>
      <c r="AP396" s="51" t="n"/>
      <c r="AQ396" s="51" t="n"/>
      <c r="AR396" s="51" t="n"/>
      <c r="AS396" s="52">
        <f>COUNTIF(H396:AL396,"В")+SUM(H396:AL396)/8</f>
        <v/>
      </c>
      <c r="AT396" s="52">
        <f>SUM(H396:AL396)</f>
        <v/>
      </c>
      <c r="AU396" s="51" t="n"/>
      <c r="AV396" s="51" t="n"/>
      <c r="AW396" s="51" t="n"/>
    </row>
    <row r="397" spans="1:49">
      <c r="A397" s="53" t="n">
        <v>391</v>
      </c>
      <c r="B397" s="53" t="s">
        <v>164</v>
      </c>
      <c r="C397" s="53" t="s">
        <v>152</v>
      </c>
      <c r="D397" s="53" t="s">
        <v>97</v>
      </c>
      <c r="E397" s="53" t="s">
        <v>33</v>
      </c>
      <c r="F397" s="53" t="n"/>
      <c r="G397" s="53" t="n"/>
      <c r="H397" s="53" t="n">
        <v>0</v>
      </c>
      <c r="I397" s="53" t="n">
        <v>0</v>
      </c>
      <c r="J397" s="53" t="n">
        <v>0</v>
      </c>
      <c r="K397" s="53" t="n">
        <v>8</v>
      </c>
      <c r="L397" s="53" t="n">
        <v>8</v>
      </c>
      <c r="M397" s="53" t="n">
        <v>0</v>
      </c>
      <c r="N397" s="53" t="n">
        <v>0</v>
      </c>
      <c r="O397" s="53" t="n">
        <v>8</v>
      </c>
      <c r="P397" s="53" t="n">
        <v>8</v>
      </c>
      <c r="Q397" s="53" t="n">
        <v>8</v>
      </c>
      <c r="R397" s="53" t="n">
        <v>8</v>
      </c>
      <c r="S397" s="53" t="n">
        <v>8</v>
      </c>
      <c r="T397" s="53" t="n">
        <v>0</v>
      </c>
      <c r="U397" s="53" t="n">
        <v>0</v>
      </c>
      <c r="V397" s="53" t="n">
        <v>8</v>
      </c>
      <c r="W397" s="53" t="n">
        <v>8</v>
      </c>
      <c r="X397" s="53" t="n">
        <v>8</v>
      </c>
      <c r="Y397" s="53" t="n">
        <v>8</v>
      </c>
      <c r="Z397" s="53" t="n">
        <v>8</v>
      </c>
      <c r="AA397" s="53" t="n">
        <v>0</v>
      </c>
      <c r="AB397" s="53" t="n">
        <v>0</v>
      </c>
      <c r="AC397" s="53" t="n">
        <v>8</v>
      </c>
      <c r="AD397" s="53" t="n">
        <v>8</v>
      </c>
      <c r="AE397" s="53" t="n">
        <v>8</v>
      </c>
      <c r="AF397" s="53" t="n">
        <v>8</v>
      </c>
      <c r="AG397" s="53" t="n">
        <v>8</v>
      </c>
      <c r="AH397" s="53" t="n">
        <v>8</v>
      </c>
      <c r="AI397" s="53" t="n">
        <v>0</v>
      </c>
      <c r="AJ397" s="53" t="n">
        <v>0</v>
      </c>
      <c r="AK397" s="53" t="n">
        <v>0</v>
      </c>
      <c r="AL397" s="53" t="n"/>
      <c r="AM397" s="53">
        <f>COUNT(IF(SUM(H387)&gt;0,1,"FALSE"),IF(SUM(I387)&gt;0,1,"FALSE"),IF(SUM(J387)&gt;0,1,"FALSE"),IF(SUM(K387,K388,K390,K394,K392,K391,K393,K389)&gt;0,1,"FALSE"),IF(SUM(L390,L388,L394,L389,L393,L391,L387,L392)&gt;0,1,"FALSE"),IF(SUM(M388,M389,M387,M393,M391,M392,M394,M390)&gt;0,1,"FALSE"),IF(SUM(N390,N389,N387,N392,N394,N391,N388,N393)&gt;0,1,"FALSE"),IF(SUM(O391,O387,O389,O390,O394,O388,O393,O392)&gt;0,1,"FALSE"),IF(SUM(P391,P390,P394,P392,P387,P388,P389,P393)&gt;0,1,"FALSE"),IF(SUM(Q394,Q387,Q389,Q391,Q388,Q390,Q392,Q393)&gt;0,1,"FALSE"),IF(SUM(R394,R389,R387,R393,R390,R392,R391,R388)&gt;0,1,"FALSE"),IF(SUM(S391,S387,S394,S390,S392,S389,S393,S388)&gt;0,1,"FALSE"),IF(SUM(T388,T392,T394,T387,T391,T389,T393,T390)&gt;0,1,"FALSE"),IF(SUM(U387,U389,U394,U390,U392,U391,U393,U388)&gt;0,1,"FALSE"),IF(SUM(V391,V392,V393,V394,V390,V389,V387,V388)&gt;0,1,"FALSE"),IF(SUM(Z391,Z393,Z392,Z394,Z389,Z387,Z390,Z388)&gt;0,1,"FALSE"),IF(SUM(AA391,AA389,AA394,AA393,AA390,AA387,AA388,AA392)&gt;0,1,"FALSE"),IF(SUM(AB392,AB394,AB393,AB387,AB391,AB390,AB389,AB388)&gt;0,1,"FALSE"),IF(SUM(AC389,AC393,AC391,AC394,AC392,AC388,AC390,AC387)&gt;0,1,"FALSE"),IF(SUM(AD394,AD387,AD393,AD391,AD390,AD388,AD389,AD392)&gt;0,1,"FALSE"),IF(SUM(AE390,AE394,AE392,AE393,AE387,AE391,AE389,AE388)&gt;0,1,"FALSE"),IF(SUM(AF387,AF392,AF389,AF390,AF391,AF394,AF388,AF393)&gt;0,1,"FALSE"),IF(SUM(AG389,AG391,AG394,AG388,AG387,AG392,AG390,AG393)&gt;0,1,"FALSE"),IF(SUM(AJ394,AJ387,AJ393,AJ391,AJ389,AJ388,AJ392,AJ390)&gt;0,1,"FALSE"),IF(SUM(AK393,AK394,AK390,AK388,AK392,AK391,AK389,AK387)&gt;0,1,"FALSE"),IF(SUM(AI390,AI394,AI387,AI392,AI389,AI393,AI388,AI391)&gt;0,1,"FALSE"),IF(SUM(AH388,AH393,AH394,AH391,AH389,AH392,AH387,AH390)&gt;0,1,"FALSE"),IF(SUM(W396,W395)&gt;0,1,"FALSE"),IF(SUM(X395,X396)&gt;0,1,"FALSE"),IF(SUM(Y396,Y395)&gt;0,1,"FALSE"))</f>
        <v/>
      </c>
      <c r="AN397" s="53" t="n"/>
      <c r="AO397" s="53">
        <f>MAX(AO387:AO396)</f>
        <v/>
      </c>
      <c r="AP397" s="53">
        <f>MAX(AP387:AP396)</f>
        <v/>
      </c>
      <c r="AQ397" s="53">
        <f>MAX(AQ387:AQ396)</f>
        <v/>
      </c>
      <c r="AR397" s="53">
        <f>MAX(AR387:AR396)</f>
        <v/>
      </c>
      <c r="AS397" s="53">
        <f>SUM(AS387:AS396)</f>
        <v/>
      </c>
      <c r="AT397" s="53">
        <f>SUM(AT387:AT396)</f>
        <v/>
      </c>
      <c r="AU397" s="53">
        <f>SUM(AU387:AU396)</f>
        <v/>
      </c>
      <c r="AV397" s="53">
        <f>SUM(AV387:AV396)</f>
        <v/>
      </c>
      <c r="AW397" s="53">
        <f>SUM(AW387:AW396)</f>
        <v/>
      </c>
    </row>
    <row r="398" spans="1:49">
      <c r="A398" s="51" t="n">
        <v>392</v>
      </c>
      <c r="B398" s="51" t="s">
        <v>165</v>
      </c>
      <c r="C398" s="51" t="s">
        <v>152</v>
      </c>
      <c r="D398" s="51" t="s">
        <v>72</v>
      </c>
      <c r="E398" s="51" t="s">
        <v>43</v>
      </c>
      <c r="F398" s="51" t="s">
        <v>32</v>
      </c>
      <c r="G398" s="51" t="n"/>
      <c r="H398" s="51" t="n">
        <v>8</v>
      </c>
      <c r="I398" s="51" t="n">
        <v>8</v>
      </c>
      <c r="J398" s="51" t="n">
        <v>8</v>
      </c>
      <c r="K398" s="51" t="n">
        <v>8</v>
      </c>
      <c r="L398" s="51" t="n">
        <v>8</v>
      </c>
      <c r="M398" s="51" t="s">
        <v>7</v>
      </c>
      <c r="N398" s="51" t="s">
        <v>7</v>
      </c>
      <c r="O398" s="51" t="n">
        <v>8</v>
      </c>
      <c r="P398" s="51" t="n">
        <v>8</v>
      </c>
      <c r="Q398" s="51" t="n">
        <v>8</v>
      </c>
      <c r="R398" s="51" t="n">
        <v>8</v>
      </c>
      <c r="S398" s="51" t="n">
        <v>8</v>
      </c>
      <c r="T398" s="51" t="s">
        <v>7</v>
      </c>
      <c r="U398" s="51" t="s">
        <v>7</v>
      </c>
      <c r="V398" s="51" t="n">
        <v>1.9</v>
      </c>
      <c r="W398" s="51" t="n"/>
      <c r="X398" s="51" t="n"/>
      <c r="Y398" s="51" t="n"/>
      <c r="Z398" s="51" t="n"/>
      <c r="AA398" s="51" t="n"/>
      <c r="AB398" s="51" t="n"/>
      <c r="AC398" s="51" t="n"/>
      <c r="AD398" s="51" t="n"/>
      <c r="AE398" s="51" t="n"/>
      <c r="AF398" s="51" t="n"/>
      <c r="AG398" s="51" t="n"/>
      <c r="AH398" s="51" t="n"/>
      <c r="AI398" s="51" t="s">
        <v>7</v>
      </c>
      <c r="AJ398" s="51" t="s">
        <v>7</v>
      </c>
      <c r="AK398" s="51" t="s">
        <v>7</v>
      </c>
      <c r="AL398" s="51" t="n"/>
      <c r="AM398" s="52">
        <f>COUNT(H398:AL398)</f>
        <v/>
      </c>
      <c r="AN398" s="51" t="n"/>
      <c r="AO398" s="52">
        <f>COUNTIF(H398:AL398,"О")</f>
        <v/>
      </c>
      <c r="AP398" s="52">
        <f>COUNTIF(H398:AL398,"От")</f>
        <v/>
      </c>
      <c r="AQ398" s="52">
        <f>COUNTIF(H398:AL398,"Б")</f>
        <v/>
      </c>
      <c r="AR398" s="52">
        <f>COUNTIF(H398:AL398,"Н")</f>
        <v/>
      </c>
      <c r="AS398" s="51" t="n"/>
      <c r="AT398" s="52">
        <f>SUM(H398:AL398)</f>
        <v/>
      </c>
      <c r="AU398" s="51" t="n"/>
      <c r="AV398" s="52">
        <f>SUM(M398,N398,T398,U398,AA398,AB398,AJ398,AK398,AI398)</f>
        <v/>
      </c>
      <c r="AW398" s="51" t="n"/>
    </row>
    <row r="399" spans="1:49" ht="15.75" customHeight="1" s="55">
      <c r="A399" s="51" t="n">
        <v>393</v>
      </c>
      <c r="B399" s="51" t="s">
        <v>165</v>
      </c>
      <c r="C399" s="51" t="s">
        <v>152</v>
      </c>
      <c r="D399" s="51" t="s">
        <v>72</v>
      </c>
      <c r="E399" s="51" t="s">
        <v>135</v>
      </c>
      <c r="F399" s="51" t="s">
        <v>32</v>
      </c>
      <c r="G399" s="51" t="n"/>
      <c r="H399" s="51" t="n"/>
      <c r="I399" s="51" t="n"/>
      <c r="J399" s="51" t="n"/>
      <c r="K399" s="51" t="n"/>
      <c r="L399" s="51" t="n"/>
      <c r="M399" s="51" t="n"/>
      <c r="N399" s="51" t="n"/>
      <c r="O399" s="51" t="n"/>
      <c r="P399" s="51" t="n"/>
      <c r="Q399" s="51" t="n"/>
      <c r="R399" s="51" t="n"/>
      <c r="S399" s="51" t="n"/>
      <c r="T399" s="51" t="n"/>
      <c r="U399" s="51" t="n"/>
      <c r="V399" s="54" t="n">
        <v>1.33333</v>
      </c>
      <c r="W399" s="51" t="n"/>
      <c r="X399" s="51" t="n"/>
      <c r="Y399" s="51" t="n"/>
      <c r="Z399" s="51" t="n"/>
      <c r="AA399" s="51" t="n"/>
      <c r="AB399" s="51" t="n"/>
      <c r="AC399" s="51" t="n"/>
      <c r="AD399" s="51" t="n"/>
      <c r="AE399" s="51" t="n"/>
      <c r="AF399" s="51" t="n"/>
      <c r="AG399" s="51" t="n"/>
      <c r="AH399" s="51" t="n"/>
      <c r="AI399" s="51" t="n"/>
      <c r="AJ399" s="51" t="n"/>
      <c r="AK399" s="51" t="n"/>
      <c r="AL399" s="51" t="n"/>
      <c r="AM399" s="52">
        <f>COUNT(H399:AL399)</f>
        <v/>
      </c>
      <c r="AN399" s="51" t="n"/>
      <c r="AO399" s="51" t="n"/>
      <c r="AP399" s="51" t="n"/>
      <c r="AQ399" s="51" t="n"/>
      <c r="AR399" s="51" t="n"/>
      <c r="AS399" s="51" t="n"/>
      <c r="AT399" s="52">
        <f>SUM(H399:AL399)</f>
        <v/>
      </c>
      <c r="AU399" s="51" t="n"/>
      <c r="AV399" s="52">
        <f>SUM(M399,N399,T399,U399,AA399,AB399,AJ399,AK399,AI399)</f>
        <v/>
      </c>
      <c r="AW399" s="51" t="n"/>
    </row>
    <row r="400" spans="1:49" ht="15.75" customHeight="1" s="55">
      <c r="A400" s="51" t="n">
        <v>394</v>
      </c>
      <c r="B400" s="51" t="s">
        <v>165</v>
      </c>
      <c r="C400" s="51" t="s">
        <v>152</v>
      </c>
      <c r="D400" s="51" t="s">
        <v>72</v>
      </c>
      <c r="E400" s="51" t="s">
        <v>153</v>
      </c>
      <c r="F400" s="51" t="s">
        <v>32</v>
      </c>
      <c r="G400" s="51" t="n"/>
      <c r="H400" s="51" t="n"/>
      <c r="I400" s="51" t="n"/>
      <c r="J400" s="51" t="n"/>
      <c r="K400" s="51" t="n"/>
      <c r="L400" s="51" t="n"/>
      <c r="M400" s="51" t="n"/>
      <c r="N400" s="51" t="n"/>
      <c r="O400" s="51" t="n"/>
      <c r="P400" s="51" t="n"/>
      <c r="Q400" s="51" t="n"/>
      <c r="R400" s="51" t="n"/>
      <c r="S400" s="51" t="n"/>
      <c r="T400" s="51" t="n"/>
      <c r="U400" s="51" t="n"/>
      <c r="V400" s="51" t="n"/>
      <c r="W400" s="51" t="n"/>
      <c r="X400" s="51" t="n"/>
      <c r="Y400" s="51" t="n"/>
      <c r="Z400" s="54" t="n">
        <v>8</v>
      </c>
      <c r="AA400" s="51" t="n"/>
      <c r="AB400" s="51" t="n"/>
      <c r="AC400" s="51" t="n"/>
      <c r="AD400" s="51" t="n"/>
      <c r="AE400" s="51" t="n"/>
      <c r="AF400" s="51" t="n"/>
      <c r="AG400" s="51" t="n"/>
      <c r="AH400" s="51" t="n"/>
      <c r="AI400" s="51" t="n"/>
      <c r="AJ400" s="51" t="n"/>
      <c r="AK400" s="51" t="n"/>
      <c r="AL400" s="51" t="n"/>
      <c r="AM400" s="52">
        <f>COUNT(H400:AL400)</f>
        <v/>
      </c>
      <c r="AN400" s="51" t="n"/>
      <c r="AO400" s="51" t="n"/>
      <c r="AP400" s="51" t="n"/>
      <c r="AQ400" s="51" t="n"/>
      <c r="AR400" s="51" t="n"/>
      <c r="AS400" s="51" t="n"/>
      <c r="AT400" s="52">
        <f>SUM(H400:AL400)</f>
        <v/>
      </c>
      <c r="AU400" s="51" t="n"/>
      <c r="AV400" s="52">
        <f>SUM(M400,N400,T400,U400,AA400,AB400,AJ400,AK400,AI400)</f>
        <v/>
      </c>
      <c r="AW400" s="51" t="n"/>
    </row>
    <row r="401" spans="1:49">
      <c r="A401" s="51" t="n">
        <v>395</v>
      </c>
      <c r="B401" s="51" t="s">
        <v>165</v>
      </c>
      <c r="C401" s="51" t="s">
        <v>152</v>
      </c>
      <c r="D401" s="51" t="s">
        <v>72</v>
      </c>
      <c r="E401" s="51" t="s">
        <v>154</v>
      </c>
      <c r="F401" s="51" t="s">
        <v>32</v>
      </c>
      <c r="G401" s="51" t="n"/>
      <c r="H401" s="51" t="n"/>
      <c r="I401" s="51" t="n"/>
      <c r="J401" s="51" t="n"/>
      <c r="K401" s="51" t="n"/>
      <c r="L401" s="51" t="n"/>
      <c r="M401" s="51" t="n"/>
      <c r="N401" s="51" t="n"/>
      <c r="O401" s="51" t="n"/>
      <c r="P401" s="51" t="n"/>
      <c r="Q401" s="51" t="n"/>
      <c r="R401" s="51" t="n"/>
      <c r="S401" s="51" t="n"/>
      <c r="T401" s="51" t="n"/>
      <c r="U401" s="51" t="n"/>
      <c r="V401" s="51" t="n"/>
      <c r="W401" s="51" t="n"/>
      <c r="X401" s="51" t="n"/>
      <c r="Y401" s="51" t="n"/>
      <c r="Z401" s="51" t="n"/>
      <c r="AA401" s="51" t="n"/>
      <c r="AB401" s="51" t="n"/>
      <c r="AC401" s="51" t="n"/>
      <c r="AD401" s="51" t="n"/>
      <c r="AE401" s="51" t="n"/>
      <c r="AF401" s="51" t="n"/>
      <c r="AG401" s="51" t="n"/>
      <c r="AH401" s="51" t="n"/>
      <c r="AI401" s="51" t="n"/>
      <c r="AJ401" s="51" t="n"/>
      <c r="AK401" s="51" t="n"/>
      <c r="AL401" s="51" t="n"/>
      <c r="AM401" s="52">
        <f>COUNT(H401:AL401)</f>
        <v/>
      </c>
      <c r="AN401" s="51" t="n"/>
      <c r="AO401" s="51" t="n"/>
      <c r="AP401" s="51" t="n"/>
      <c r="AQ401" s="51" t="n"/>
      <c r="AR401" s="51" t="n"/>
      <c r="AS401" s="51" t="n"/>
      <c r="AT401" s="52">
        <f>SUM(H401:AL401)</f>
        <v/>
      </c>
      <c r="AU401" s="51" t="n"/>
      <c r="AV401" s="52">
        <f>SUM(M401,N401,T401,U401,AA401,AB401,AJ401,AK401,AI401)</f>
        <v/>
      </c>
      <c r="AW401" s="51" t="n"/>
    </row>
    <row r="402" spans="1:49">
      <c r="A402" s="51" t="n">
        <v>396</v>
      </c>
      <c r="B402" s="51" t="s">
        <v>165</v>
      </c>
      <c r="C402" s="51" t="s">
        <v>152</v>
      </c>
      <c r="D402" s="51" t="s">
        <v>72</v>
      </c>
      <c r="E402" s="51" t="s">
        <v>155</v>
      </c>
      <c r="F402" s="51" t="s">
        <v>32</v>
      </c>
      <c r="G402" s="51" t="n"/>
      <c r="H402" s="51" t="n"/>
      <c r="I402" s="51" t="n"/>
      <c r="J402" s="51" t="n"/>
      <c r="K402" s="51" t="n"/>
      <c r="L402" s="51" t="n"/>
      <c r="M402" s="51" t="n"/>
      <c r="N402" s="51" t="n"/>
      <c r="O402" s="51" t="n"/>
      <c r="P402" s="51" t="n"/>
      <c r="Q402" s="51" t="n"/>
      <c r="R402" s="51" t="n"/>
      <c r="S402" s="51" t="n"/>
      <c r="T402" s="51" t="n"/>
      <c r="U402" s="51" t="n"/>
      <c r="V402" s="51" t="n"/>
      <c r="W402" s="51" t="n"/>
      <c r="X402" s="51" t="n"/>
      <c r="Y402" s="51" t="n"/>
      <c r="Z402" s="51" t="n"/>
      <c r="AA402" s="51" t="n"/>
      <c r="AB402" s="51" t="n"/>
      <c r="AC402" s="51" t="n"/>
      <c r="AD402" s="51" t="n"/>
      <c r="AE402" s="51" t="n"/>
      <c r="AF402" s="51" t="n"/>
      <c r="AG402" s="51" t="n"/>
      <c r="AH402" s="51" t="n"/>
      <c r="AI402" s="51" t="n"/>
      <c r="AJ402" s="51" t="n"/>
      <c r="AK402" s="51" t="n"/>
      <c r="AL402" s="51" t="n"/>
      <c r="AM402" s="52">
        <f>COUNT(H402:AL402)</f>
        <v/>
      </c>
      <c r="AN402" s="51" t="n"/>
      <c r="AO402" s="51" t="n"/>
      <c r="AP402" s="51" t="n"/>
      <c r="AQ402" s="51" t="n"/>
      <c r="AR402" s="51" t="n"/>
      <c r="AS402" s="51" t="n"/>
      <c r="AT402" s="52">
        <f>SUM(H402:AL402)</f>
        <v/>
      </c>
      <c r="AU402" s="51" t="n"/>
      <c r="AV402" s="52">
        <f>SUM(M402,N402,T402,U402,AA402,AB402,AJ402,AK402,AI402)</f>
        <v/>
      </c>
      <c r="AW402" s="51" t="n"/>
    </row>
    <row r="403" spans="1:49" ht="15.75" customHeight="1" s="55">
      <c r="A403" s="51" t="n">
        <v>397</v>
      </c>
      <c r="B403" s="51" t="s">
        <v>165</v>
      </c>
      <c r="C403" s="51" t="s">
        <v>152</v>
      </c>
      <c r="D403" s="51" t="s">
        <v>72</v>
      </c>
      <c r="E403" s="51" t="s">
        <v>156</v>
      </c>
      <c r="F403" s="51" t="s">
        <v>32</v>
      </c>
      <c r="G403" s="51" t="n"/>
      <c r="H403" s="51" t="n"/>
      <c r="I403" s="51" t="n"/>
      <c r="J403" s="51" t="n"/>
      <c r="K403" s="51" t="n"/>
      <c r="L403" s="51" t="n"/>
      <c r="M403" s="51" t="n"/>
      <c r="N403" s="51" t="n"/>
      <c r="O403" s="51" t="n"/>
      <c r="P403" s="51" t="n"/>
      <c r="Q403" s="51" t="n"/>
      <c r="R403" s="51" t="n"/>
      <c r="S403" s="51" t="n"/>
      <c r="T403" s="51" t="n"/>
      <c r="U403" s="51" t="n"/>
      <c r="V403" s="54" t="n">
        <v>4.76667</v>
      </c>
      <c r="W403" s="51" t="n"/>
      <c r="X403" s="51" t="n"/>
      <c r="Y403" s="51" t="n"/>
      <c r="Z403" s="51" t="n"/>
      <c r="AA403" s="51" t="n"/>
      <c r="AB403" s="51" t="n"/>
      <c r="AC403" s="51" t="n"/>
      <c r="AD403" s="51" t="n"/>
      <c r="AE403" s="51" t="n"/>
      <c r="AF403" s="51" t="n"/>
      <c r="AG403" s="51" t="n"/>
      <c r="AH403" s="51" t="n"/>
      <c r="AI403" s="51" t="n"/>
      <c r="AJ403" s="51" t="n"/>
      <c r="AK403" s="51" t="n"/>
      <c r="AL403" s="51" t="n"/>
      <c r="AM403" s="52">
        <f>COUNT(H403:AL403)</f>
        <v/>
      </c>
      <c r="AN403" s="51" t="n"/>
      <c r="AO403" s="51" t="n"/>
      <c r="AP403" s="51" t="n"/>
      <c r="AQ403" s="51" t="n"/>
      <c r="AR403" s="51" t="n"/>
      <c r="AS403" s="51" t="n"/>
      <c r="AT403" s="52">
        <f>SUM(H403:AL403)</f>
        <v/>
      </c>
      <c r="AU403" s="51" t="n"/>
      <c r="AV403" s="52">
        <f>SUM(M403,N403,T403,U403,AA403,AB403,AJ403,AK403,AI403)</f>
        <v/>
      </c>
      <c r="AW403" s="51" t="n"/>
    </row>
    <row r="404" spans="1:49">
      <c r="A404" s="51" t="n">
        <v>398</v>
      </c>
      <c r="B404" s="51" t="s">
        <v>165</v>
      </c>
      <c r="C404" s="51" t="s">
        <v>152</v>
      </c>
      <c r="D404" s="51" t="s">
        <v>72</v>
      </c>
      <c r="E404" s="51" t="s">
        <v>158</v>
      </c>
      <c r="F404" s="51" t="s">
        <v>32</v>
      </c>
      <c r="G404" s="51" t="n"/>
      <c r="H404" s="51" t="n"/>
      <c r="I404" s="51" t="n"/>
      <c r="J404" s="51" t="n"/>
      <c r="K404" s="51" t="n"/>
      <c r="L404" s="51" t="n"/>
      <c r="M404" s="51" t="n"/>
      <c r="N404" s="51" t="n"/>
      <c r="O404" s="51" t="n"/>
      <c r="P404" s="51" t="n"/>
      <c r="Q404" s="51" t="n"/>
      <c r="R404" s="51" t="n"/>
      <c r="S404" s="51" t="n"/>
      <c r="T404" s="51" t="n"/>
      <c r="U404" s="51" t="n"/>
      <c r="V404" s="51" t="n"/>
      <c r="W404" s="51" t="n"/>
      <c r="X404" s="51" t="n"/>
      <c r="Y404" s="51" t="n"/>
      <c r="Z404" s="51" t="n"/>
      <c r="AA404" s="51" t="n"/>
      <c r="AB404" s="51" t="n"/>
      <c r="AC404" s="51" t="n"/>
      <c r="AD404" s="51" t="n"/>
      <c r="AE404" s="51" t="n"/>
      <c r="AF404" s="51" t="n"/>
      <c r="AG404" s="51" t="n"/>
      <c r="AH404" s="51" t="n"/>
      <c r="AI404" s="51" t="n"/>
      <c r="AJ404" s="51" t="n"/>
      <c r="AK404" s="51" t="n"/>
      <c r="AL404" s="51" t="n"/>
      <c r="AM404" s="52">
        <f>COUNT(H404:AL404)</f>
        <v/>
      </c>
      <c r="AN404" s="51" t="n"/>
      <c r="AO404" s="51" t="n"/>
      <c r="AP404" s="51" t="n"/>
      <c r="AQ404" s="51" t="n"/>
      <c r="AR404" s="51" t="n"/>
      <c r="AS404" s="51" t="n"/>
      <c r="AT404" s="52">
        <f>SUM(H404:AL404)</f>
        <v/>
      </c>
      <c r="AU404" s="51" t="n"/>
      <c r="AV404" s="52">
        <f>SUM(M404,N404,T404,U404,AA404,AB404,AJ404,AK404,AI404)</f>
        <v/>
      </c>
      <c r="AW404" s="51" t="n"/>
    </row>
    <row r="405" spans="1:49">
      <c r="A405" s="51" t="n">
        <v>399</v>
      </c>
      <c r="B405" s="51" t="s">
        <v>165</v>
      </c>
      <c r="C405" s="51" t="s">
        <v>152</v>
      </c>
      <c r="D405" s="51" t="s">
        <v>72</v>
      </c>
      <c r="E405" s="51" t="s">
        <v>307</v>
      </c>
      <c r="F405" s="51" t="s">
        <v>32</v>
      </c>
      <c r="G405" s="51" t="n"/>
      <c r="H405" s="51" t="n"/>
      <c r="I405" s="51" t="n"/>
      <c r="J405" s="51" t="n"/>
      <c r="K405" s="51" t="n"/>
      <c r="L405" s="51" t="n"/>
      <c r="M405" s="51" t="n"/>
      <c r="N405" s="51" t="n"/>
      <c r="O405" s="51" t="n"/>
      <c r="P405" s="51" t="n"/>
      <c r="Q405" s="51" t="n"/>
      <c r="R405" s="51" t="n"/>
      <c r="S405" s="51" t="n"/>
      <c r="T405" s="51" t="n"/>
      <c r="U405" s="51" t="n"/>
      <c r="V405" s="51" t="n"/>
      <c r="W405" s="51" t="n"/>
      <c r="X405" s="51" t="n"/>
      <c r="Y405" s="51" t="n"/>
      <c r="Z405" s="51" t="n"/>
      <c r="AA405" s="51" t="n"/>
      <c r="AB405" s="51" t="n"/>
      <c r="AC405" s="51" t="n"/>
      <c r="AD405" s="51" t="n"/>
      <c r="AE405" s="51" t="n"/>
      <c r="AF405" s="51" t="n"/>
      <c r="AG405" s="51" t="n"/>
      <c r="AH405" s="51" t="n"/>
      <c r="AI405" s="51" t="n"/>
      <c r="AJ405" s="51" t="n"/>
      <c r="AK405" s="51" t="n"/>
      <c r="AL405" s="51" t="n"/>
      <c r="AM405" s="52">
        <f>COUNT(H405:AL405)</f>
        <v/>
      </c>
      <c r="AN405" s="51" t="n"/>
      <c r="AO405" s="51" t="n"/>
      <c r="AP405" s="51" t="n"/>
      <c r="AQ405" s="51" t="n"/>
      <c r="AR405" s="51" t="n"/>
      <c r="AS405" s="51" t="n"/>
      <c r="AT405" s="52">
        <f>SUM(H405:AL405)</f>
        <v/>
      </c>
      <c r="AU405" s="51" t="n"/>
      <c r="AV405" s="52">
        <f>SUM(M405,N405,T405,U405,AA405,AB405,AJ405,AK405,AI405)</f>
        <v/>
      </c>
      <c r="AW405" s="51" t="n"/>
    </row>
    <row r="406" spans="1:49" ht="15.75" customHeight="1" s="55">
      <c r="A406" s="51" t="n">
        <v>400</v>
      </c>
      <c r="B406" s="51" t="s">
        <v>165</v>
      </c>
      <c r="C406" s="51" t="s">
        <v>152</v>
      </c>
      <c r="D406" s="51" t="s">
        <v>72</v>
      </c>
      <c r="E406" s="51" t="s">
        <v>135</v>
      </c>
      <c r="F406" s="51" t="s">
        <v>32</v>
      </c>
      <c r="G406" s="51" t="s">
        <v>49</v>
      </c>
      <c r="H406" s="51" t="n"/>
      <c r="I406" s="51" t="n"/>
      <c r="J406" s="51" t="n"/>
      <c r="K406" s="51" t="n"/>
      <c r="L406" s="51" t="n"/>
      <c r="M406" s="51" t="n"/>
      <c r="N406" s="51" t="n"/>
      <c r="O406" s="51" t="n"/>
      <c r="P406" s="51" t="n"/>
      <c r="Q406" s="51" t="n"/>
      <c r="R406" s="51" t="n"/>
      <c r="S406" s="51" t="n"/>
      <c r="T406" s="51" t="n"/>
      <c r="U406" s="51" t="n"/>
      <c r="V406" s="51" t="n"/>
      <c r="W406" s="54" t="n">
        <v>4</v>
      </c>
      <c r="X406" s="54" t="n">
        <v>4</v>
      </c>
      <c r="Y406" s="54" t="n">
        <v>4</v>
      </c>
      <c r="Z406" s="51" t="n"/>
      <c r="AA406" s="51" t="n"/>
      <c r="AB406" s="51" t="n"/>
      <c r="AC406" s="51" t="n"/>
      <c r="AD406" s="51" t="n"/>
      <c r="AE406" s="51" t="n"/>
      <c r="AF406" s="51" t="n"/>
      <c r="AG406" s="51" t="n"/>
      <c r="AH406" s="51" t="n"/>
      <c r="AI406" s="51" t="n"/>
      <c r="AJ406" s="51" t="n"/>
      <c r="AK406" s="51" t="n"/>
      <c r="AL406" s="51" t="n"/>
      <c r="AM406" s="52">
        <f>SUM(H406:AL406)/8</f>
        <v/>
      </c>
      <c r="AN406" s="51" t="n"/>
      <c r="AO406" s="51" t="n"/>
      <c r="AP406" s="51" t="n"/>
      <c r="AQ406" s="51" t="n"/>
      <c r="AR406" s="51" t="n"/>
      <c r="AS406" s="52">
        <f>COUNTIF(H406:AL406,"В")+SUM(H406:AL406)/8</f>
        <v/>
      </c>
      <c r="AT406" s="52">
        <f>SUM(H406:AL406)</f>
        <v/>
      </c>
      <c r="AU406" s="51" t="n"/>
      <c r="AV406" s="51" t="n"/>
      <c r="AW406" s="51" t="n"/>
    </row>
    <row r="407" spans="1:49" ht="15.75" customHeight="1" s="55">
      <c r="A407" s="51" t="n">
        <v>401</v>
      </c>
      <c r="B407" s="51" t="s">
        <v>165</v>
      </c>
      <c r="C407" s="51" t="s">
        <v>152</v>
      </c>
      <c r="D407" s="51" t="s">
        <v>72</v>
      </c>
      <c r="E407" s="51" t="s">
        <v>156</v>
      </c>
      <c r="F407" s="51" t="s">
        <v>32</v>
      </c>
      <c r="G407" s="51" t="s">
        <v>49</v>
      </c>
      <c r="H407" s="51" t="n"/>
      <c r="I407" s="51" t="n"/>
      <c r="J407" s="51" t="n"/>
      <c r="K407" s="51" t="n"/>
      <c r="L407" s="51" t="n"/>
      <c r="M407" s="51" t="n"/>
      <c r="N407" s="51" t="n"/>
      <c r="O407" s="51" t="n"/>
      <c r="P407" s="51" t="n"/>
      <c r="Q407" s="51" t="n"/>
      <c r="R407" s="51" t="n"/>
      <c r="S407" s="51" t="n"/>
      <c r="T407" s="51" t="n"/>
      <c r="U407" s="51" t="n"/>
      <c r="V407" s="51" t="n"/>
      <c r="W407" s="54" t="n">
        <v>4</v>
      </c>
      <c r="X407" s="54" t="n">
        <v>4</v>
      </c>
      <c r="Y407" s="54" t="n">
        <v>4</v>
      </c>
      <c r="Z407" s="51" t="n"/>
      <c r="AA407" s="51" t="n"/>
      <c r="AB407" s="51" t="n"/>
      <c r="AC407" s="51" t="n"/>
      <c r="AD407" s="51" t="n"/>
      <c r="AE407" s="51" t="n"/>
      <c r="AF407" s="51" t="n"/>
      <c r="AG407" s="51" t="n"/>
      <c r="AH407" s="51" t="n"/>
      <c r="AI407" s="51" t="n"/>
      <c r="AJ407" s="51" t="n"/>
      <c r="AK407" s="51" t="n"/>
      <c r="AL407" s="51" t="n"/>
      <c r="AM407" s="52">
        <f>SUM(H407:AL407)/8</f>
        <v/>
      </c>
      <c r="AN407" s="51" t="n"/>
      <c r="AO407" s="51" t="n"/>
      <c r="AP407" s="51" t="n"/>
      <c r="AQ407" s="51" t="n"/>
      <c r="AR407" s="51" t="n"/>
      <c r="AS407" s="52">
        <f>COUNTIF(H407:AL407,"В")+SUM(H407:AL407)/8</f>
        <v/>
      </c>
      <c r="AT407" s="52">
        <f>SUM(H407:AL407)</f>
        <v/>
      </c>
      <c r="AU407" s="51" t="n"/>
      <c r="AV407" s="51" t="n"/>
      <c r="AW407" s="51" t="n"/>
    </row>
    <row r="408" spans="1:49" ht="15.75" customHeight="1" s="55">
      <c r="A408" s="51" t="n">
        <v>402</v>
      </c>
      <c r="B408" s="51" t="s">
        <v>165</v>
      </c>
      <c r="C408" s="51" t="s">
        <v>152</v>
      </c>
      <c r="D408" s="51" t="s">
        <v>72</v>
      </c>
      <c r="E408" s="51" t="s">
        <v>158</v>
      </c>
      <c r="F408" s="51" t="s">
        <v>32</v>
      </c>
      <c r="G408" s="51" t="s">
        <v>49</v>
      </c>
      <c r="H408" s="51" t="n"/>
      <c r="I408" s="51" t="n"/>
      <c r="J408" s="51" t="n"/>
      <c r="K408" s="51" t="n"/>
      <c r="L408" s="51" t="n"/>
      <c r="M408" s="51" t="n"/>
      <c r="N408" s="51" t="n"/>
      <c r="O408" s="51" t="n"/>
      <c r="P408" s="51" t="n"/>
      <c r="Q408" s="51" t="n"/>
      <c r="R408" s="51" t="n"/>
      <c r="S408" s="51" t="n"/>
      <c r="T408" s="51" t="n"/>
      <c r="U408" s="51" t="n"/>
      <c r="V408" s="51" t="n"/>
      <c r="W408" s="51" t="n"/>
      <c r="X408" s="51" t="n"/>
      <c r="Y408" s="51" t="n"/>
      <c r="Z408" s="51" t="n"/>
      <c r="AA408" s="54" t="s">
        <v>7</v>
      </c>
      <c r="AB408" s="54" t="s">
        <v>7</v>
      </c>
      <c r="AC408" s="54" t="n">
        <v>8</v>
      </c>
      <c r="AD408" s="54" t="n">
        <v>8</v>
      </c>
      <c r="AE408" s="54" t="n">
        <v>8</v>
      </c>
      <c r="AF408" s="54" t="n">
        <v>8</v>
      </c>
      <c r="AG408" s="54" t="n">
        <v>8</v>
      </c>
      <c r="AH408" s="54" t="n">
        <v>8</v>
      </c>
      <c r="AI408" s="51" t="n"/>
      <c r="AJ408" s="51" t="n"/>
      <c r="AK408" s="51" t="n"/>
      <c r="AL408" s="51" t="n"/>
      <c r="AM408" s="52">
        <f>SUM(H408:AL408)/8</f>
        <v/>
      </c>
      <c r="AN408" s="51" t="n"/>
      <c r="AO408" s="51" t="n"/>
      <c r="AP408" s="51" t="n"/>
      <c r="AQ408" s="51" t="n"/>
      <c r="AR408" s="51" t="n"/>
      <c r="AS408" s="52">
        <f>COUNTIF(H408:AL408,"В")+SUM(H408:AL408)/8</f>
        <v/>
      </c>
      <c r="AT408" s="52">
        <f>SUM(H408:AL408)</f>
        <v/>
      </c>
      <c r="AU408" s="51" t="n"/>
      <c r="AV408" s="51" t="n"/>
      <c r="AW408" s="51" t="n"/>
    </row>
    <row r="409" spans="1:49">
      <c r="A409" s="53" t="n">
        <v>403</v>
      </c>
      <c r="B409" s="53" t="s">
        <v>165</v>
      </c>
      <c r="C409" s="53" t="s">
        <v>152</v>
      </c>
      <c r="D409" s="53" t="s">
        <v>72</v>
      </c>
      <c r="E409" s="53" t="s">
        <v>33</v>
      </c>
      <c r="F409" s="53" t="n"/>
      <c r="G409" s="53" t="n"/>
      <c r="H409" s="53" t="n">
        <v>8</v>
      </c>
      <c r="I409" s="53" t="n">
        <v>8</v>
      </c>
      <c r="J409" s="53" t="n">
        <v>8</v>
      </c>
      <c r="K409" s="53" t="n">
        <v>8</v>
      </c>
      <c r="L409" s="53" t="n">
        <v>8</v>
      </c>
      <c r="M409" s="53" t="n">
        <v>0</v>
      </c>
      <c r="N409" s="53" t="n">
        <v>0</v>
      </c>
      <c r="O409" s="53" t="n">
        <v>8</v>
      </c>
      <c r="P409" s="53" t="n">
        <v>8</v>
      </c>
      <c r="Q409" s="53" t="n">
        <v>8</v>
      </c>
      <c r="R409" s="53" t="n">
        <v>8</v>
      </c>
      <c r="S409" s="53" t="n">
        <v>8</v>
      </c>
      <c r="T409" s="53" t="n">
        <v>0</v>
      </c>
      <c r="U409" s="53" t="n">
        <v>0</v>
      </c>
      <c r="V409" s="53" t="n">
        <v>8</v>
      </c>
      <c r="W409" s="53" t="n">
        <v>8</v>
      </c>
      <c r="X409" s="53" t="n">
        <v>8</v>
      </c>
      <c r="Y409" s="53" t="n">
        <v>8</v>
      </c>
      <c r="Z409" s="53" t="n">
        <v>8</v>
      </c>
      <c r="AA409" s="53" t="n">
        <v>0</v>
      </c>
      <c r="AB409" s="53" t="n">
        <v>0</v>
      </c>
      <c r="AC409" s="53" t="n">
        <v>8</v>
      </c>
      <c r="AD409" s="53" t="n">
        <v>8</v>
      </c>
      <c r="AE409" s="53" t="n">
        <v>8</v>
      </c>
      <c r="AF409" s="53" t="n">
        <v>8</v>
      </c>
      <c r="AG409" s="53" t="n">
        <v>8</v>
      </c>
      <c r="AH409" s="53" t="n">
        <v>0</v>
      </c>
      <c r="AI409" s="53" t="n">
        <v>0</v>
      </c>
      <c r="AJ409" s="53" t="n">
        <v>0</v>
      </c>
      <c r="AK409" s="53" t="n">
        <v>0</v>
      </c>
      <c r="AL409" s="53" t="n"/>
      <c r="AM409" s="53">
        <f>COUNT(IF(SUM(H398,H401,H400,H403,H404,H402,H399)&gt;0,1,"FALSE"),IF(SUM(I403,I402,I399,I400,I398,I401,I404)&gt;0,1,"FALSE"),IF(SUM(J398,J403,J404,J401,J402,J400,J399)&gt;0,1,"FALSE"),IF(SUM(K399,K404,K403,K401,K398,K400,K402,K405)&gt;0,1,"FALSE"),IF(SUM(L404,L403,L399,L401,L402,L398,L405,L400)&gt;0,1,"FALSE"),IF(SUM(M403,M399,M401,M404,M405,M400,M398,M402)&gt;0,1,"FALSE"),IF(SUM(N401,N400,N405,N402,N399,N403,N404,N398)&gt;0,1,"FALSE"),IF(SUM(O402,O403,O399,O404,O401,O405,O400,O398)&gt;0,1,"FALSE"),IF(SUM(P404,P403,P398,P399,P402,P405,P401,P400)&gt;0,1,"FALSE"),IF(SUM(Q400,Q398,Q403,Q402,Q404,Q405,Q399,Q401)&gt;0,1,"FALSE"),IF(SUM(R400,R402,R401,R398,R404,R399,R403,R405)&gt;0,1,"FALSE"),IF(SUM(S399,S400,S398,S405,S404,S402,S403,S401)&gt;0,1,"FALSE"),IF(SUM(T399,T403,T401,T405,T402,T398,T400,T404)&gt;0,1,"FALSE"),IF(SUM(U402,U400,U404,U403,U401,U399,U398,U405)&gt;0,1,"FALSE"),IF(SUM(V403,V399,V400,V404,V405,V402,V401,V398)&gt;0,1,"FALSE"),IF(SUM(Z398,Z405,Z404,Z402,Z401,Z399,Z403,Z400)&gt;0,1,"FALSE"),IF(SUM(AJ402,AJ400,AJ405,AJ401,AJ398,AJ403,AJ404,AJ399)&gt;0,1,"FALSE"),IF(SUM(AK400,AK399,AK405,AK404,AK401,AK402,AK403,AK398)&gt;0,1,"FALSE"),IF(SUM(AI399,AI401,AI404,AI398,AI403,AI405,AI400,AI402)&gt;0,1,"FALSE"),IF(SUM(W407,W406)&gt;0,1,"FALSE"),IF(SUM(X407,X406)&gt;0,1,"FALSE"),IF(SUM(Y406,Y407)&gt;0,1,"FALSE"),IF(SUM(AA408)&gt;0,1,"FALSE"),IF(SUM(AB408)&gt;0,1,"FALSE"),IF(SUM(AC408)&gt;0,1,"FALSE"),IF(SUM(AD408)&gt;0,1,"FALSE"),IF(SUM(AE408)&gt;0,1,"FALSE"),IF(SUM(AF408)&gt;0,1,"FALSE"),IF(SUM(AG408)&gt;0,1,"FALSE"),IF(SUM(AH408)&gt;0,1,"FALSE"))</f>
        <v/>
      </c>
      <c r="AN409" s="53" t="n"/>
      <c r="AO409" s="53">
        <f>MAX(AO398:AO408)</f>
        <v/>
      </c>
      <c r="AP409" s="53">
        <f>MAX(AP398:AP408)</f>
        <v/>
      </c>
      <c r="AQ409" s="53">
        <f>MAX(AQ398:AQ408)</f>
        <v/>
      </c>
      <c r="AR409" s="53">
        <f>MAX(AR398:AR408)</f>
        <v/>
      </c>
      <c r="AS409" s="53">
        <f>SUM(AS398:AS408)</f>
        <v/>
      </c>
      <c r="AT409" s="53">
        <f>SUM(AT398:AT408)</f>
        <v/>
      </c>
      <c r="AU409" s="53">
        <f>SUM(AU398:AU408)</f>
        <v/>
      </c>
      <c r="AV409" s="53">
        <f>SUM(AV398:AV408)</f>
        <v/>
      </c>
      <c r="AW409" s="53">
        <f>SUM(AW398:AW408)</f>
        <v/>
      </c>
    </row>
    <row r="410" spans="1:49">
      <c r="A410" s="51" t="n">
        <v>404</v>
      </c>
      <c r="B410" s="51" t="s">
        <v>166</v>
      </c>
      <c r="C410" s="51" t="s">
        <v>167</v>
      </c>
      <c r="D410" s="51" t="s">
        <v>160</v>
      </c>
      <c r="E410" s="51" t="s">
        <v>43</v>
      </c>
      <c r="F410" s="51" t="s">
        <v>32</v>
      </c>
      <c r="G410" s="51" t="n"/>
      <c r="H410" s="51" t="n">
        <v>8</v>
      </c>
      <c r="I410" s="51" t="n">
        <v>8</v>
      </c>
      <c r="J410" s="51" t="n">
        <v>8</v>
      </c>
      <c r="K410" s="51" t="n">
        <v>8</v>
      </c>
      <c r="L410" s="51" t="n">
        <v>8</v>
      </c>
      <c r="M410" s="51" t="s">
        <v>7</v>
      </c>
      <c r="N410" s="51" t="s">
        <v>7</v>
      </c>
      <c r="O410" s="51" t="n">
        <v>8</v>
      </c>
      <c r="P410" s="51" t="n"/>
      <c r="Q410" s="51" t="n">
        <v>7.11667</v>
      </c>
      <c r="R410" s="51" t="n">
        <v>8</v>
      </c>
      <c r="S410" s="51" t="n">
        <v>8</v>
      </c>
      <c r="T410" s="51" t="s">
        <v>7</v>
      </c>
      <c r="U410" s="51" t="s">
        <v>7</v>
      </c>
      <c r="V410" s="51" t="n">
        <v>8</v>
      </c>
      <c r="W410" s="51" t="n">
        <v>8</v>
      </c>
      <c r="X410" s="51" t="n">
        <v>8</v>
      </c>
      <c r="Y410" s="51" t="n">
        <v>8</v>
      </c>
      <c r="Z410" s="51" t="n">
        <v>8</v>
      </c>
      <c r="AA410" s="51" t="s">
        <v>7</v>
      </c>
      <c r="AB410" s="51" t="s">
        <v>7</v>
      </c>
      <c r="AC410" s="51" t="n">
        <v>8</v>
      </c>
      <c r="AD410" s="51" t="n">
        <v>8</v>
      </c>
      <c r="AE410" s="51" t="n">
        <v>8</v>
      </c>
      <c r="AF410" s="51" t="n">
        <v>8</v>
      </c>
      <c r="AG410" s="51" t="n">
        <v>8</v>
      </c>
      <c r="AH410" s="51" t="n">
        <v>8</v>
      </c>
      <c r="AI410" s="51" t="s">
        <v>7</v>
      </c>
      <c r="AJ410" s="51" t="s">
        <v>7</v>
      </c>
      <c r="AK410" s="51" t="s">
        <v>7</v>
      </c>
      <c r="AL410" s="51" t="n"/>
      <c r="AM410" s="52">
        <f>COUNT(H410:AL410)</f>
        <v/>
      </c>
      <c r="AN410" s="51" t="n"/>
      <c r="AO410" s="52">
        <f>COUNTIF(H410:AL410,"О")</f>
        <v/>
      </c>
      <c r="AP410" s="52">
        <f>COUNTIF(H410:AL410,"От")</f>
        <v/>
      </c>
      <c r="AQ410" s="52">
        <f>COUNTIF(H410:AL410,"Б")</f>
        <v/>
      </c>
      <c r="AR410" s="52">
        <f>COUNTIF(H410:AL410,"Н")</f>
        <v/>
      </c>
      <c r="AS410" s="51" t="n"/>
      <c r="AT410" s="52">
        <f>SUM(H410:AL410)</f>
        <v/>
      </c>
      <c r="AU410" s="51" t="n"/>
      <c r="AV410" s="52">
        <f>SUM(M410,N410,T410,U410,AA410,AB410,AJ410,AK410,AI410)</f>
        <v/>
      </c>
      <c r="AW410" s="51" t="n"/>
    </row>
    <row r="411" spans="1:49">
      <c r="A411" s="51" t="n">
        <v>405</v>
      </c>
      <c r="B411" s="51" t="s">
        <v>166</v>
      </c>
      <c r="C411" s="51" t="s">
        <v>167</v>
      </c>
      <c r="D411" s="51" t="s">
        <v>160</v>
      </c>
      <c r="E411" s="51" t="s">
        <v>168</v>
      </c>
      <c r="F411" s="51" t="s">
        <v>32</v>
      </c>
      <c r="G411" s="51" t="n"/>
      <c r="H411" s="51" t="n"/>
      <c r="I411" s="51" t="n"/>
      <c r="J411" s="51" t="n"/>
      <c r="K411" s="51" t="n"/>
      <c r="L411" s="51" t="n"/>
      <c r="M411" s="51" t="n"/>
      <c r="N411" s="51" t="n"/>
      <c r="O411" s="51" t="n"/>
      <c r="P411" s="51" t="n"/>
      <c r="Q411" s="51" t="n"/>
      <c r="R411" s="51" t="n"/>
      <c r="S411" s="51" t="n"/>
      <c r="T411" s="51" t="n"/>
      <c r="U411" s="51" t="n"/>
      <c r="V411" s="51" t="n"/>
      <c r="W411" s="51" t="n"/>
      <c r="X411" s="51" t="n"/>
      <c r="Y411" s="51" t="n"/>
      <c r="Z411" s="51" t="n"/>
      <c r="AA411" s="51" t="n"/>
      <c r="AB411" s="51" t="n"/>
      <c r="AC411" s="51" t="n"/>
      <c r="AD411" s="51" t="n"/>
      <c r="AE411" s="51" t="n"/>
      <c r="AF411" s="51" t="n"/>
      <c r="AG411" s="51" t="n"/>
      <c r="AH411" s="51" t="n"/>
      <c r="AI411" s="51" t="n"/>
      <c r="AJ411" s="51" t="n"/>
      <c r="AK411" s="51" t="n"/>
      <c r="AL411" s="51" t="n"/>
      <c r="AM411" s="52">
        <f>COUNT(H411:AL411)</f>
        <v/>
      </c>
      <c r="AN411" s="51" t="n"/>
      <c r="AO411" s="51" t="n"/>
      <c r="AP411" s="51" t="n"/>
      <c r="AQ411" s="51" t="n"/>
      <c r="AR411" s="51" t="n"/>
      <c r="AS411" s="51" t="n"/>
      <c r="AT411" s="52">
        <f>SUM(H411:AL411)</f>
        <v/>
      </c>
      <c r="AU411" s="51" t="n"/>
      <c r="AV411" s="52">
        <f>SUM(M411,N411,T411,U411,AA411,AB411,AJ411,AK411,AI411)</f>
        <v/>
      </c>
      <c r="AW411" s="51" t="n"/>
    </row>
    <row r="412" spans="1:49" ht="15.75" customHeight="1" s="55">
      <c r="A412" s="51" t="n">
        <v>406</v>
      </c>
      <c r="B412" s="51" t="s">
        <v>166</v>
      </c>
      <c r="C412" s="51" t="s">
        <v>167</v>
      </c>
      <c r="D412" s="51" t="s">
        <v>160</v>
      </c>
      <c r="E412" s="51" t="s">
        <v>169</v>
      </c>
      <c r="F412" s="51" t="s">
        <v>32</v>
      </c>
      <c r="G412" s="51" t="n"/>
      <c r="H412" s="51" t="n"/>
      <c r="I412" s="51" t="n"/>
      <c r="J412" s="51" t="n"/>
      <c r="K412" s="51" t="n"/>
      <c r="L412" s="51" t="n"/>
      <c r="M412" s="51" t="n"/>
      <c r="N412" s="51" t="n"/>
      <c r="O412" s="51" t="n"/>
      <c r="P412" s="54" t="n">
        <v>8</v>
      </c>
      <c r="Q412" s="54" t="n">
        <v>0.8833299999999999</v>
      </c>
      <c r="R412" s="51" t="n"/>
      <c r="S412" s="51" t="n"/>
      <c r="T412" s="51" t="n"/>
      <c r="U412" s="51" t="n"/>
      <c r="V412" s="51" t="n"/>
      <c r="W412" s="51" t="n"/>
      <c r="X412" s="51" t="n"/>
      <c r="Y412" s="51" t="n"/>
      <c r="Z412" s="51" t="n"/>
      <c r="AA412" s="51" t="n"/>
      <c r="AB412" s="51" t="n"/>
      <c r="AC412" s="51" t="n"/>
      <c r="AD412" s="51" t="n"/>
      <c r="AE412" s="51" t="n"/>
      <c r="AF412" s="51" t="n"/>
      <c r="AG412" s="51" t="n"/>
      <c r="AH412" s="51" t="n"/>
      <c r="AI412" s="51" t="n"/>
      <c r="AJ412" s="51" t="n"/>
      <c r="AK412" s="51" t="n"/>
      <c r="AL412" s="51" t="n"/>
      <c r="AM412" s="52">
        <f>COUNT(H412:AL412)</f>
        <v/>
      </c>
      <c r="AN412" s="51" t="n"/>
      <c r="AO412" s="51" t="n"/>
      <c r="AP412" s="51" t="n"/>
      <c r="AQ412" s="51" t="n"/>
      <c r="AR412" s="51" t="n"/>
      <c r="AS412" s="51" t="n"/>
      <c r="AT412" s="52">
        <f>SUM(H412:AL412)</f>
        <v/>
      </c>
      <c r="AU412" s="51" t="n"/>
      <c r="AV412" s="52">
        <f>SUM(M412,N412,T412,U412,AA412,AB412,AJ412,AK412,AI412)</f>
        <v/>
      </c>
      <c r="AW412" s="51" t="n"/>
    </row>
    <row r="413" spans="1:49">
      <c r="A413" s="51" t="n">
        <v>407</v>
      </c>
      <c r="B413" s="51" t="s">
        <v>166</v>
      </c>
      <c r="C413" s="51" t="s">
        <v>167</v>
      </c>
      <c r="D413" s="51" t="s">
        <v>160</v>
      </c>
      <c r="E413" s="51" t="s">
        <v>170</v>
      </c>
      <c r="F413" s="51" t="s">
        <v>32</v>
      </c>
      <c r="G413" s="51" t="n"/>
      <c r="H413" s="51" t="n"/>
      <c r="I413" s="51" t="n"/>
      <c r="J413" s="51" t="n"/>
      <c r="K413" s="51" t="n"/>
      <c r="L413" s="51" t="n"/>
      <c r="M413" s="51" t="n"/>
      <c r="N413" s="51" t="n"/>
      <c r="O413" s="51" t="n"/>
      <c r="P413" s="51" t="n"/>
      <c r="Q413" s="51" t="n"/>
      <c r="R413" s="51" t="n"/>
      <c r="S413" s="51" t="n"/>
      <c r="T413" s="51" t="n"/>
      <c r="U413" s="51" t="n"/>
      <c r="V413" s="51" t="n"/>
      <c r="W413" s="51" t="n"/>
      <c r="X413" s="51" t="n"/>
      <c r="Y413" s="51" t="n"/>
      <c r="Z413" s="51" t="n"/>
      <c r="AA413" s="51" t="n"/>
      <c r="AB413" s="51" t="n"/>
      <c r="AC413" s="51" t="n"/>
      <c r="AD413" s="51" t="n"/>
      <c r="AE413" s="51" t="n"/>
      <c r="AF413" s="51" t="n"/>
      <c r="AG413" s="51" t="n"/>
      <c r="AH413" s="51" t="n"/>
      <c r="AI413" s="51" t="n"/>
      <c r="AJ413" s="51" t="n"/>
      <c r="AK413" s="51" t="n"/>
      <c r="AL413" s="51" t="n"/>
      <c r="AM413" s="52">
        <f>COUNT(H413:AL413)</f>
        <v/>
      </c>
      <c r="AN413" s="51" t="n"/>
      <c r="AO413" s="51" t="n"/>
      <c r="AP413" s="51" t="n"/>
      <c r="AQ413" s="51" t="n"/>
      <c r="AR413" s="51" t="n"/>
      <c r="AS413" s="51" t="n"/>
      <c r="AT413" s="52">
        <f>SUM(H413:AL413)</f>
        <v/>
      </c>
      <c r="AU413" s="51" t="n"/>
      <c r="AV413" s="52">
        <f>SUM(M413,N413,T413,U413,AA413,AB413,AJ413,AK413,AI413)</f>
        <v/>
      </c>
      <c r="AW413" s="51" t="n"/>
    </row>
    <row r="414" spans="1:49">
      <c r="A414" s="53" t="n">
        <v>408</v>
      </c>
      <c r="B414" s="53" t="s">
        <v>166</v>
      </c>
      <c r="C414" s="53" t="s">
        <v>167</v>
      </c>
      <c r="D414" s="53" t="s">
        <v>160</v>
      </c>
      <c r="E414" s="53" t="s">
        <v>33</v>
      </c>
      <c r="F414" s="53" t="n"/>
      <c r="G414" s="53" t="n"/>
      <c r="H414" s="53" t="n">
        <v>8</v>
      </c>
      <c r="I414" s="53" t="n">
        <v>8</v>
      </c>
      <c r="J414" s="53" t="n">
        <v>8</v>
      </c>
      <c r="K414" s="53" t="n">
        <v>8</v>
      </c>
      <c r="L414" s="53" t="n">
        <v>8</v>
      </c>
      <c r="M414" s="53" t="n">
        <v>0</v>
      </c>
      <c r="N414" s="53" t="n">
        <v>0</v>
      </c>
      <c r="O414" s="53" t="n">
        <v>8</v>
      </c>
      <c r="P414" s="53" t="n">
        <v>8</v>
      </c>
      <c r="Q414" s="53" t="n">
        <v>8</v>
      </c>
      <c r="R414" s="53" t="n">
        <v>8</v>
      </c>
      <c r="S414" s="53" t="n">
        <v>8</v>
      </c>
      <c r="T414" s="53" t="n">
        <v>0</v>
      </c>
      <c r="U414" s="53" t="n">
        <v>0</v>
      </c>
      <c r="V414" s="53" t="n">
        <v>8</v>
      </c>
      <c r="W414" s="53" t="n">
        <v>8</v>
      </c>
      <c r="X414" s="53" t="n">
        <v>8</v>
      </c>
      <c r="Y414" s="53" t="n">
        <v>8</v>
      </c>
      <c r="Z414" s="53" t="n">
        <v>8</v>
      </c>
      <c r="AA414" s="53" t="n">
        <v>0</v>
      </c>
      <c r="AB414" s="53" t="n">
        <v>0</v>
      </c>
      <c r="AC414" s="53" t="n">
        <v>8</v>
      </c>
      <c r="AD414" s="53" t="n">
        <v>8</v>
      </c>
      <c r="AE414" s="53" t="n">
        <v>8</v>
      </c>
      <c r="AF414" s="53" t="n">
        <v>8</v>
      </c>
      <c r="AG414" s="53" t="n">
        <v>8</v>
      </c>
      <c r="AH414" s="53" t="n">
        <v>8</v>
      </c>
      <c r="AI414" s="53" t="n">
        <v>0</v>
      </c>
      <c r="AJ414" s="53" t="n">
        <v>0</v>
      </c>
      <c r="AK414" s="53" t="n">
        <v>0</v>
      </c>
      <c r="AL414" s="53" t="n"/>
      <c r="AM414" s="53">
        <f>COUNT(IF(SUM(H412,H411,H410,H413)&gt;0,1,"FALSE"),IF(SUM(I410,I412,I411,I413)&gt;0,1,"FALSE"),IF(SUM(J413,J411,J412,J410)&gt;0,1,"FALSE"),IF(SUM(K413,K410,K411,K412)&gt;0,1,"FALSE"),IF(SUM(L410,L412,L413,L411)&gt;0,1,"FALSE"),IF(SUM(M410,M413,M411,M412)&gt;0,1,"FALSE"),IF(SUM(N410,N413,N412,N411)&gt;0,1,"FALSE"),IF(SUM(O412,O411,O410,O413)&gt;0,1,"FALSE"),IF(SUM(P412,P413,P410,P411)&gt;0,1,"FALSE"),IF(SUM(Q411,Q410,Q412,Q413)&gt;0,1,"FALSE"),IF(SUM(R410,R411,R413,R412)&gt;0,1,"FALSE"),IF(SUM(S411,S413,S410,S412)&gt;0,1,"FALSE"),IF(SUM(T412,T410,T411,T413)&gt;0,1,"FALSE"),IF(SUM(U413,U411,U410,U412)&gt;0,1,"FALSE"),IF(SUM(V412,V410,V413,V411)&gt;0,1,"FALSE"),IF(SUM(W413,W410,W412,W411)&gt;0,1,"FALSE"),IF(SUM(X413,X412,X410,X411)&gt;0,1,"FALSE"),IF(SUM(Y410,Y411,Y413,Y412)&gt;0,1,"FALSE"),IF(SUM(Z411,Z413,Z410,Z412)&gt;0,1,"FALSE"),IF(SUM(AA410,AA413,AA412,AA411)&gt;0,1,"FALSE"),IF(SUM(AB413,AB411,AB412,AB410)&gt;0,1,"FALSE"),IF(SUM(AC413,AC411,AC410,AC412)&gt;0,1,"FALSE"),IF(SUM(AD413,AD411,AD412,AD410)&gt;0,1,"FALSE"),IF(SUM(AE410,AE411,AE412)&gt;0,1,"FALSE"),IF(SUM(AF412,AF411,AF410)&gt;0,1,"FALSE"),IF(SUM(AG412,AG411,AG410)&gt;0,1,"FALSE"),IF(SUM(AJ412,AJ411,AJ410)&gt;0,1,"FALSE"),IF(SUM(AK411,AK412,AK410)&gt;0,1,"FALSE"),IF(SUM(AI411,AI410,AI412)&gt;0,1,"FALSE"),IF(SUM(AH410,AH412,AH411)&gt;0,1,"FALSE"))</f>
        <v/>
      </c>
      <c r="AN414" s="53" t="n"/>
      <c r="AO414" s="53">
        <f>MAX(AO410:AO413)</f>
        <v/>
      </c>
      <c r="AP414" s="53">
        <f>MAX(AP410:AP413)</f>
        <v/>
      </c>
      <c r="AQ414" s="53">
        <f>MAX(AQ410:AQ413)</f>
        <v/>
      </c>
      <c r="AR414" s="53">
        <f>MAX(AR410:AR413)</f>
        <v/>
      </c>
      <c r="AS414" s="53">
        <f>SUM(AS410:AS413)</f>
        <v/>
      </c>
      <c r="AT414" s="53">
        <f>SUM(AT410:AT413)</f>
        <v/>
      </c>
      <c r="AU414" s="53">
        <f>SUM(AU410:AU413)</f>
        <v/>
      </c>
      <c r="AV414" s="53">
        <f>SUM(AV410:AV413)</f>
        <v/>
      </c>
      <c r="AW414" s="53">
        <f>SUM(AW410:AW413)</f>
        <v/>
      </c>
    </row>
    <row r="415" spans="1:49">
      <c r="A415" s="51" t="n">
        <v>409</v>
      </c>
      <c r="B415" s="51" t="s">
        <v>173</v>
      </c>
      <c r="C415" s="51" t="s">
        <v>167</v>
      </c>
      <c r="D415" s="51" t="s">
        <v>109</v>
      </c>
      <c r="E415" s="51" t="s">
        <v>43</v>
      </c>
      <c r="F415" s="51" t="s">
        <v>32</v>
      </c>
      <c r="G415" s="51" t="n"/>
      <c r="H415" s="51" t="n">
        <v>8</v>
      </c>
      <c r="I415" s="51" t="n">
        <v>8</v>
      </c>
      <c r="J415" s="51" t="n">
        <v>8</v>
      </c>
      <c r="K415" s="51" t="n">
        <v>8</v>
      </c>
      <c r="L415" s="51" t="n">
        <v>8</v>
      </c>
      <c r="M415" s="51" t="s">
        <v>7</v>
      </c>
      <c r="N415" s="51" t="s">
        <v>7</v>
      </c>
      <c r="O415" s="51" t="n">
        <v>0.65</v>
      </c>
      <c r="P415" s="51" t="n"/>
      <c r="Q415" s="51" t="n">
        <v>3.41667</v>
      </c>
      <c r="R415" s="51" t="n">
        <v>8</v>
      </c>
      <c r="S415" s="51" t="n">
        <v>8</v>
      </c>
      <c r="T415" s="51" t="s">
        <v>7</v>
      </c>
      <c r="U415" s="51" t="s">
        <v>7</v>
      </c>
      <c r="V415" s="51" t="n">
        <v>8</v>
      </c>
      <c r="W415" s="51" t="n">
        <v>8</v>
      </c>
      <c r="X415" s="51" t="n">
        <v>8</v>
      </c>
      <c r="Y415" s="51" t="n">
        <v>8</v>
      </c>
      <c r="Z415" s="51" t="n">
        <v>8</v>
      </c>
      <c r="AA415" s="51" t="s">
        <v>7</v>
      </c>
      <c r="AB415" s="51" t="s">
        <v>7</v>
      </c>
      <c r="AC415" s="51" t="n">
        <v>8</v>
      </c>
      <c r="AD415" s="51" t="n">
        <v>4.9</v>
      </c>
      <c r="AE415" s="51" t="n"/>
      <c r="AF415" s="51" t="n"/>
      <c r="AG415" s="51" t="n"/>
      <c r="AH415" s="51" t="n"/>
      <c r="AI415" s="51" t="s">
        <v>7</v>
      </c>
      <c r="AJ415" s="51" t="s">
        <v>7</v>
      </c>
      <c r="AK415" s="51" t="s">
        <v>7</v>
      </c>
      <c r="AL415" s="51" t="n"/>
      <c r="AM415" s="52">
        <f>COUNT(H415:AL415)</f>
        <v/>
      </c>
      <c r="AN415" s="51" t="n"/>
      <c r="AO415" s="52">
        <f>COUNTIF(H415:AL415,"О")</f>
        <v/>
      </c>
      <c r="AP415" s="52">
        <f>COUNTIF(H415:AL415,"От")</f>
        <v/>
      </c>
      <c r="AQ415" s="52">
        <f>COUNTIF(H415:AL415,"Б")</f>
        <v/>
      </c>
      <c r="AR415" s="52">
        <f>COUNTIF(H415:AL415,"Н")</f>
        <v/>
      </c>
      <c r="AS415" s="51" t="n"/>
      <c r="AT415" s="52">
        <f>SUM(H415:AL415)</f>
        <v/>
      </c>
      <c r="AU415" s="51" t="n"/>
      <c r="AV415" s="52">
        <f>SUM(M415,N415,T415,U415,AA415,AB415,AJ415,AK415,AI415)</f>
        <v/>
      </c>
      <c r="AW415" s="51" t="n"/>
    </row>
    <row r="416" spans="1:49" ht="15.75" customHeight="1" s="55">
      <c r="A416" s="51" t="n">
        <v>410</v>
      </c>
      <c r="B416" s="51" t="s">
        <v>173</v>
      </c>
      <c r="C416" s="51" t="s">
        <v>167</v>
      </c>
      <c r="D416" s="51" t="s">
        <v>109</v>
      </c>
      <c r="E416" s="51" t="s">
        <v>168</v>
      </c>
      <c r="F416" s="51" t="s">
        <v>32</v>
      </c>
      <c r="G416" s="51" t="n"/>
      <c r="H416" s="51" t="n"/>
      <c r="I416" s="51" t="n"/>
      <c r="J416" s="51" t="n"/>
      <c r="K416" s="51" t="n"/>
      <c r="L416" s="51" t="n"/>
      <c r="M416" s="51" t="n"/>
      <c r="N416" s="51" t="n"/>
      <c r="O416" s="51" t="n"/>
      <c r="P416" s="51" t="n"/>
      <c r="Q416" s="51" t="n"/>
      <c r="R416" s="51" t="n"/>
      <c r="S416" s="51" t="n"/>
      <c r="T416" s="51" t="n"/>
      <c r="U416" s="51" t="n"/>
      <c r="V416" s="51" t="n"/>
      <c r="W416" s="51" t="n"/>
      <c r="X416" s="51" t="n"/>
      <c r="Y416" s="51" t="n"/>
      <c r="Z416" s="51" t="n"/>
      <c r="AA416" s="51" t="n"/>
      <c r="AB416" s="51" t="n"/>
      <c r="AC416" s="51" t="n"/>
      <c r="AD416" s="54" t="n">
        <v>3.1</v>
      </c>
      <c r="AE416" s="54" t="n">
        <v>8</v>
      </c>
      <c r="AF416" s="54" t="n">
        <v>8</v>
      </c>
      <c r="AG416" s="54" t="n">
        <v>8</v>
      </c>
      <c r="AH416" s="54" t="n">
        <v>8</v>
      </c>
      <c r="AI416" s="51" t="n"/>
      <c r="AJ416" s="51" t="n"/>
      <c r="AK416" s="51" t="n"/>
      <c r="AL416" s="51" t="n"/>
      <c r="AM416" s="52">
        <f>COUNT(H416:AL416)</f>
        <v/>
      </c>
      <c r="AN416" s="51" t="n"/>
      <c r="AO416" s="51" t="n"/>
      <c r="AP416" s="51" t="n"/>
      <c r="AQ416" s="51" t="n"/>
      <c r="AR416" s="51" t="n"/>
      <c r="AS416" s="51" t="n"/>
      <c r="AT416" s="52">
        <f>SUM(H416:AL416)</f>
        <v/>
      </c>
      <c r="AU416" s="51" t="n"/>
      <c r="AV416" s="52">
        <f>SUM(M416,N416,T416,U416,AA416,AB416,AJ416,AK416,AI416)</f>
        <v/>
      </c>
      <c r="AW416" s="51" t="n"/>
    </row>
    <row r="417" spans="1:49" ht="15.75" customHeight="1" s="55">
      <c r="A417" s="51" t="n">
        <v>411</v>
      </c>
      <c r="B417" s="51" t="s">
        <v>173</v>
      </c>
      <c r="C417" s="51" t="s">
        <v>167</v>
      </c>
      <c r="D417" s="51" t="s">
        <v>109</v>
      </c>
      <c r="E417" s="51" t="s">
        <v>169</v>
      </c>
      <c r="F417" s="51" t="s">
        <v>32</v>
      </c>
      <c r="G417" s="51" t="n"/>
      <c r="H417" s="51" t="n"/>
      <c r="I417" s="51" t="n"/>
      <c r="J417" s="51" t="n"/>
      <c r="K417" s="51" t="n"/>
      <c r="L417" s="51" t="n"/>
      <c r="M417" s="51" t="n"/>
      <c r="N417" s="51" t="n"/>
      <c r="O417" s="54" t="n">
        <v>7.35</v>
      </c>
      <c r="P417" s="54" t="n">
        <v>8</v>
      </c>
      <c r="Q417" s="54" t="n">
        <v>4.58333</v>
      </c>
      <c r="R417" s="51" t="n"/>
      <c r="S417" s="51" t="n"/>
      <c r="T417" s="51" t="n"/>
      <c r="U417" s="51" t="n"/>
      <c r="V417" s="51" t="n"/>
      <c r="W417" s="51" t="n"/>
      <c r="X417" s="51" t="n"/>
      <c r="Y417" s="51" t="n"/>
      <c r="Z417" s="51" t="n"/>
      <c r="AA417" s="51" t="n"/>
      <c r="AB417" s="51" t="n"/>
      <c r="AC417" s="51" t="n"/>
      <c r="AD417" s="51" t="n"/>
      <c r="AE417" s="51" t="n"/>
      <c r="AF417" s="51" t="n"/>
      <c r="AG417" s="51" t="n"/>
      <c r="AH417" s="51" t="n"/>
      <c r="AI417" s="51" t="n"/>
      <c r="AJ417" s="51" t="n"/>
      <c r="AK417" s="51" t="n"/>
      <c r="AL417" s="51" t="n"/>
      <c r="AM417" s="52">
        <f>COUNT(H417:AL417)</f>
        <v/>
      </c>
      <c r="AN417" s="51" t="n"/>
      <c r="AO417" s="51" t="n"/>
      <c r="AP417" s="51" t="n"/>
      <c r="AQ417" s="51" t="n"/>
      <c r="AR417" s="51" t="n"/>
      <c r="AS417" s="51" t="n"/>
      <c r="AT417" s="52">
        <f>SUM(H417:AL417)</f>
        <v/>
      </c>
      <c r="AU417" s="51" t="n"/>
      <c r="AV417" s="52">
        <f>SUM(M417,N417,T417,U417,AA417,AB417,AJ417,AK417,AI417)</f>
        <v/>
      </c>
      <c r="AW417" s="51" t="n"/>
    </row>
    <row r="418" spans="1:49">
      <c r="A418" s="51" t="n">
        <v>412</v>
      </c>
      <c r="B418" s="51" t="s">
        <v>173</v>
      </c>
      <c r="C418" s="51" t="s">
        <v>167</v>
      </c>
      <c r="D418" s="51" t="s">
        <v>109</v>
      </c>
      <c r="E418" s="51" t="s">
        <v>170</v>
      </c>
      <c r="F418" s="51" t="s">
        <v>32</v>
      </c>
      <c r="G418" s="51" t="n"/>
      <c r="H418" s="51" t="n"/>
      <c r="I418" s="51" t="n"/>
      <c r="J418" s="51" t="n"/>
      <c r="K418" s="51" t="n"/>
      <c r="L418" s="51" t="n"/>
      <c r="M418" s="51" t="n"/>
      <c r="N418" s="51" t="n"/>
      <c r="O418" s="51" t="n"/>
      <c r="P418" s="51" t="n"/>
      <c r="Q418" s="51" t="n"/>
      <c r="R418" s="51" t="n"/>
      <c r="S418" s="51" t="n"/>
      <c r="T418" s="51" t="n"/>
      <c r="U418" s="51" t="n"/>
      <c r="V418" s="51" t="n"/>
      <c r="W418" s="51" t="n"/>
      <c r="X418" s="51" t="n"/>
      <c r="Y418" s="51" t="n"/>
      <c r="Z418" s="51" t="n"/>
      <c r="AA418" s="51" t="n"/>
      <c r="AB418" s="51" t="n"/>
      <c r="AC418" s="51" t="n"/>
      <c r="AD418" s="51" t="n"/>
      <c r="AE418" s="51" t="n"/>
      <c r="AF418" s="51" t="n"/>
      <c r="AG418" s="51" t="n"/>
      <c r="AH418" s="51" t="n"/>
      <c r="AI418" s="51" t="n"/>
      <c r="AJ418" s="51" t="n"/>
      <c r="AK418" s="51" t="n"/>
      <c r="AL418" s="51" t="n"/>
      <c r="AM418" s="52">
        <f>COUNT(H418:AL418)</f>
        <v/>
      </c>
      <c r="AN418" s="51" t="n"/>
      <c r="AO418" s="51" t="n"/>
      <c r="AP418" s="51" t="n"/>
      <c r="AQ418" s="51" t="n"/>
      <c r="AR418" s="51" t="n"/>
      <c r="AS418" s="51" t="n"/>
      <c r="AT418" s="52">
        <f>SUM(H418:AL418)</f>
        <v/>
      </c>
      <c r="AU418" s="51" t="n"/>
      <c r="AV418" s="52">
        <f>SUM(M418,N418,T418,U418,AA418,AB418,AJ418,AK418,AI418)</f>
        <v/>
      </c>
      <c r="AW418" s="51" t="n"/>
    </row>
    <row r="419" spans="1:49">
      <c r="A419" s="53" t="n">
        <v>413</v>
      </c>
      <c r="B419" s="53" t="s">
        <v>173</v>
      </c>
      <c r="C419" s="53" t="s">
        <v>167</v>
      </c>
      <c r="D419" s="53" t="s">
        <v>109</v>
      </c>
      <c r="E419" s="53" t="s">
        <v>33</v>
      </c>
      <c r="F419" s="53" t="n"/>
      <c r="G419" s="53" t="n"/>
      <c r="H419" s="53" t="n">
        <v>8</v>
      </c>
      <c r="I419" s="53" t="n">
        <v>8</v>
      </c>
      <c r="J419" s="53" t="n">
        <v>8</v>
      </c>
      <c r="K419" s="53" t="n">
        <v>8</v>
      </c>
      <c r="L419" s="53" t="n">
        <v>8</v>
      </c>
      <c r="M419" s="53" t="n">
        <v>0</v>
      </c>
      <c r="N419" s="53" t="n">
        <v>0</v>
      </c>
      <c r="O419" s="53" t="n">
        <v>8</v>
      </c>
      <c r="P419" s="53" t="n">
        <v>8</v>
      </c>
      <c r="Q419" s="53" t="n">
        <v>8</v>
      </c>
      <c r="R419" s="53" t="n">
        <v>8</v>
      </c>
      <c r="S419" s="53" t="n">
        <v>8</v>
      </c>
      <c r="T419" s="53" t="n">
        <v>0</v>
      </c>
      <c r="U419" s="53" t="n">
        <v>0</v>
      </c>
      <c r="V419" s="53" t="n">
        <v>8</v>
      </c>
      <c r="W419" s="53" t="n">
        <v>8</v>
      </c>
      <c r="X419" s="53" t="n">
        <v>8</v>
      </c>
      <c r="Y419" s="53" t="n">
        <v>8</v>
      </c>
      <c r="Z419" s="53" t="n">
        <v>8</v>
      </c>
      <c r="AA419" s="53" t="n">
        <v>0</v>
      </c>
      <c r="AB419" s="53" t="n">
        <v>0</v>
      </c>
      <c r="AC419" s="53" t="n">
        <v>8</v>
      </c>
      <c r="AD419" s="53" t="n">
        <v>8</v>
      </c>
      <c r="AE419" s="53" t="n">
        <v>8</v>
      </c>
      <c r="AF419" s="53" t="n">
        <v>8</v>
      </c>
      <c r="AG419" s="53" t="n">
        <v>8</v>
      </c>
      <c r="AH419" s="53" t="n">
        <v>8</v>
      </c>
      <c r="AI419" s="53" t="n">
        <v>0</v>
      </c>
      <c r="AJ419" s="53" t="n">
        <v>0</v>
      </c>
      <c r="AK419" s="53" t="n">
        <v>0</v>
      </c>
      <c r="AL419" s="53" t="n"/>
      <c r="AM419" s="53">
        <f>COUNT(IF(SUM(H418,H415,H417,H416)&gt;0,1,"FALSE"),IF(SUM(I416,I417,I418,I415)&gt;0,1,"FALSE"),IF(SUM(J418,J415,J416,J417)&gt;0,1,"FALSE"),IF(SUM(K417,K416,K418,K415)&gt;0,1,"FALSE"),IF(SUM(L417,L418,L415,L416)&gt;0,1,"FALSE"),IF(SUM(M416,M417,M418,M415)&gt;0,1,"FALSE"),IF(SUM(N417,N418,N416,N415)&gt;0,1,"FALSE"),IF(SUM(O415,O418,O416,O417)&gt;0,1,"FALSE"),IF(SUM(P417,P418,P415,P416)&gt;0,1,"FALSE"),IF(SUM(Q415,Q416,Q418,Q417)&gt;0,1,"FALSE"),IF(SUM(R416,R415,R418,R417)&gt;0,1,"FALSE"),IF(SUM(S416,S415,S417,S418)&gt;0,1,"FALSE"),IF(SUM(T416,T415,T417,T418)&gt;0,1,"FALSE"),IF(SUM(U417,U418,U416,U415)&gt;0,1,"FALSE"),IF(SUM(V417,V415,V416,V418)&gt;0,1,"FALSE"),IF(SUM(W418,W415,W417,W416)&gt;0,1,"FALSE"),IF(SUM(X418,X415,X417,X416)&gt;0,1,"FALSE"),IF(SUM(Y416,Y418,Y417,Y415)&gt;0,1,"FALSE"),IF(SUM(Z415,Z418,Z417,Z416)&gt;0,1,"FALSE"),IF(SUM(AA418,AA416,AA417,AA415)&gt;0,1,"FALSE"),IF(SUM(AB417,AB415,AB416,AB418)&gt;0,1,"FALSE"),IF(SUM(AC415,AC417,AC418,AC416)&gt;0,1,"FALSE"),IF(SUM(AD417,AD416,AD418,AD415)&gt;0,1,"FALSE"),IF(SUM(AE415,AE417,AE416)&gt;0,1,"FALSE"),IF(SUM(AF416,AF417,AF415)&gt;0,1,"FALSE"),IF(SUM(AG415,AG417,AG416)&gt;0,1,"FALSE"),IF(SUM(AJ415,AJ417,AJ416)&gt;0,1,"FALSE"),IF(SUM(AK416,AK415,AK417)&gt;0,1,"FALSE"),IF(SUM(AI417,AI415,AI416)&gt;0,1,"FALSE"),IF(SUM(AH416,AH415,AH417)&gt;0,1,"FALSE"))</f>
        <v/>
      </c>
      <c r="AN419" s="53" t="n"/>
      <c r="AO419" s="53">
        <f>MAX(AO415:AO418)</f>
        <v/>
      </c>
      <c r="AP419" s="53">
        <f>MAX(AP415:AP418)</f>
        <v/>
      </c>
      <c r="AQ419" s="53">
        <f>MAX(AQ415:AQ418)</f>
        <v/>
      </c>
      <c r="AR419" s="53">
        <f>MAX(AR415:AR418)</f>
        <v/>
      </c>
      <c r="AS419" s="53">
        <f>SUM(AS415:AS418)</f>
        <v/>
      </c>
      <c r="AT419" s="53">
        <f>SUM(AT415:AT418)</f>
        <v/>
      </c>
      <c r="AU419" s="53">
        <f>SUM(AU415:AU418)</f>
        <v/>
      </c>
      <c r="AV419" s="53">
        <f>SUM(AV415:AV418)</f>
        <v/>
      </c>
      <c r="AW419" s="53">
        <f>SUM(AW415:AW418)</f>
        <v/>
      </c>
    </row>
    <row r="420" spans="1:49">
      <c r="A420" s="51" t="n">
        <v>414</v>
      </c>
      <c r="B420" s="51" t="s">
        <v>179</v>
      </c>
      <c r="C420" s="51" t="s">
        <v>175</v>
      </c>
      <c r="D420" s="51" t="s">
        <v>72</v>
      </c>
      <c r="E420" s="51" t="s">
        <v>43</v>
      </c>
      <c r="F420" s="51" t="s">
        <v>32</v>
      </c>
      <c r="G420" s="51" t="n"/>
      <c r="H420" s="51" t="n"/>
      <c r="I420" s="51" t="n">
        <v>0.6166700000000001</v>
      </c>
      <c r="J420" s="51" t="n">
        <v>8</v>
      </c>
      <c r="K420" s="51" t="n">
        <v>8</v>
      </c>
      <c r="L420" s="51" t="n">
        <v>3.45</v>
      </c>
      <c r="M420" s="51" t="s">
        <v>7</v>
      </c>
      <c r="N420" s="51" t="s">
        <v>7</v>
      </c>
      <c r="O420" s="51" t="n"/>
      <c r="P420" s="51" t="n"/>
      <c r="Q420" s="51" t="n"/>
      <c r="R420" s="51" t="n"/>
      <c r="S420" s="51" t="n"/>
      <c r="T420" s="51" t="s">
        <v>7</v>
      </c>
      <c r="U420" s="51" t="s">
        <v>7</v>
      </c>
      <c r="V420" s="51" t="n"/>
      <c r="W420" s="51" t="n"/>
      <c r="X420" s="51" t="n"/>
      <c r="Y420" s="51" t="n"/>
      <c r="Z420" s="51" t="n"/>
      <c r="AA420" s="51" t="s">
        <v>7</v>
      </c>
      <c r="AB420" s="51" t="s">
        <v>7</v>
      </c>
      <c r="AC420" s="51" t="n"/>
      <c r="AD420" s="51" t="n"/>
      <c r="AE420" s="51" t="n"/>
      <c r="AF420" s="51" t="n"/>
      <c r="AG420" s="51" t="n"/>
      <c r="AH420" s="51" t="n"/>
      <c r="AI420" s="51" t="s">
        <v>7</v>
      </c>
      <c r="AJ420" s="51" t="s">
        <v>7</v>
      </c>
      <c r="AK420" s="51" t="s">
        <v>7</v>
      </c>
      <c r="AL420" s="51" t="n"/>
      <c r="AM420" s="52">
        <f>COUNT(H420:AL420)</f>
        <v/>
      </c>
      <c r="AN420" s="51" t="n"/>
      <c r="AO420" s="52">
        <f>COUNTIF(H420:AL420,"О")</f>
        <v/>
      </c>
      <c r="AP420" s="52">
        <f>COUNTIF(H420:AL420,"От")</f>
        <v/>
      </c>
      <c r="AQ420" s="52">
        <f>COUNTIF(H420:AL420,"Б")</f>
        <v/>
      </c>
      <c r="AR420" s="52">
        <f>COUNTIF(H420:AL420,"Н")</f>
        <v/>
      </c>
      <c r="AS420" s="51" t="n"/>
      <c r="AT420" s="52">
        <f>SUM(H420:AL420)</f>
        <v/>
      </c>
      <c r="AU420" s="51" t="n"/>
      <c r="AV420" s="52">
        <f>SUM(M420,N420,T420,U420,AA420,AB420,AJ420,AK420,AI420)</f>
        <v/>
      </c>
      <c r="AW420" s="51" t="n"/>
    </row>
    <row r="421" spans="1:49" ht="15.75" customHeight="1" s="55">
      <c r="A421" s="51" t="n">
        <v>415</v>
      </c>
      <c r="B421" s="51" t="s">
        <v>179</v>
      </c>
      <c r="C421" s="51" t="s">
        <v>175</v>
      </c>
      <c r="D421" s="51" t="s">
        <v>72</v>
      </c>
      <c r="E421" s="51" t="s">
        <v>105</v>
      </c>
      <c r="F421" s="51" t="s">
        <v>32</v>
      </c>
      <c r="G421" s="51" t="n"/>
      <c r="H421" s="54" t="n">
        <v>8</v>
      </c>
      <c r="I421" s="54" t="n">
        <v>7.38333</v>
      </c>
      <c r="J421" s="51" t="n"/>
      <c r="K421" s="51" t="n"/>
      <c r="L421" s="54" t="n">
        <v>4.55</v>
      </c>
      <c r="M421" s="51" t="n"/>
      <c r="N421" s="51" t="n"/>
      <c r="O421" s="54" t="n">
        <v>8</v>
      </c>
      <c r="P421" s="54" t="n">
        <v>8</v>
      </c>
      <c r="Q421" s="54" t="n">
        <v>8</v>
      </c>
      <c r="R421" s="54" t="n">
        <v>8</v>
      </c>
      <c r="S421" s="54" t="n">
        <v>8</v>
      </c>
      <c r="T421" s="51" t="n"/>
      <c r="U421" s="51" t="n"/>
      <c r="V421" s="54" t="n">
        <v>8</v>
      </c>
      <c r="W421" s="54" t="n">
        <v>8</v>
      </c>
      <c r="X421" s="51" t="n"/>
      <c r="Y421" s="51" t="n"/>
      <c r="Z421" s="54" t="n">
        <v>8</v>
      </c>
      <c r="AA421" s="51" t="n"/>
      <c r="AB421" s="51" t="n"/>
      <c r="AC421" s="54" t="n">
        <v>8</v>
      </c>
      <c r="AD421" s="51" t="n"/>
      <c r="AE421" s="51" t="n"/>
      <c r="AF421" s="51" t="n"/>
      <c r="AG421" s="54" t="n">
        <v>8</v>
      </c>
      <c r="AH421" s="54" t="n">
        <v>8</v>
      </c>
      <c r="AI421" s="51" t="n"/>
      <c r="AJ421" s="51" t="n"/>
      <c r="AK421" s="51" t="n"/>
      <c r="AL421" s="51" t="n"/>
      <c r="AM421" s="52">
        <f>COUNT(H421:AL421)</f>
        <v/>
      </c>
      <c r="AN421" s="51" t="n"/>
      <c r="AO421" s="51" t="n"/>
      <c r="AP421" s="51" t="n"/>
      <c r="AQ421" s="51" t="n"/>
      <c r="AR421" s="51" t="n"/>
      <c r="AS421" s="51" t="n"/>
      <c r="AT421" s="52">
        <f>SUM(H421:AL421)</f>
        <v/>
      </c>
      <c r="AU421" s="51" t="n"/>
      <c r="AV421" s="52">
        <f>SUM(M421,N421,T421,U421,AA421,AB421,AJ421,AK421,AI421)</f>
        <v/>
      </c>
      <c r="AW421" s="51" t="n"/>
    </row>
    <row r="422" spans="1:49">
      <c r="A422" s="51" t="n">
        <v>416</v>
      </c>
      <c r="B422" s="51" t="s">
        <v>179</v>
      </c>
      <c r="C422" s="51" t="s">
        <v>175</v>
      </c>
      <c r="D422" s="51" t="s">
        <v>72</v>
      </c>
      <c r="E422" s="51" t="s">
        <v>177</v>
      </c>
      <c r="F422" s="51" t="s">
        <v>32</v>
      </c>
      <c r="G422" s="51" t="n"/>
      <c r="H422" s="51" t="n"/>
      <c r="I422" s="51" t="n"/>
      <c r="J422" s="51" t="n"/>
      <c r="K422" s="51" t="n"/>
      <c r="L422" s="51" t="n"/>
      <c r="M422" s="51" t="n"/>
      <c r="N422" s="51" t="n"/>
      <c r="O422" s="51" t="n"/>
      <c r="P422" s="51" t="n"/>
      <c r="Q422" s="51" t="n"/>
      <c r="R422" s="51" t="n"/>
      <c r="S422" s="51" t="n"/>
      <c r="T422" s="51" t="n"/>
      <c r="U422" s="51" t="n"/>
      <c r="V422" s="51" t="n"/>
      <c r="W422" s="51" t="n"/>
      <c r="X422" s="51" t="n"/>
      <c r="Y422" s="51" t="n"/>
      <c r="Z422" s="51" t="n"/>
      <c r="AA422" s="51" t="n"/>
      <c r="AB422" s="51" t="n"/>
      <c r="AC422" s="51" t="n"/>
      <c r="AD422" s="51" t="n"/>
      <c r="AE422" s="51" t="n"/>
      <c r="AF422" s="51" t="n"/>
      <c r="AG422" s="51" t="n"/>
      <c r="AH422" s="51" t="n"/>
      <c r="AI422" s="51" t="n"/>
      <c r="AJ422" s="51" t="n"/>
      <c r="AK422" s="51" t="n"/>
      <c r="AL422" s="51" t="n"/>
      <c r="AM422" s="52">
        <f>COUNT(H422:AL422)</f>
        <v/>
      </c>
      <c r="AN422" s="51" t="n"/>
      <c r="AO422" s="51" t="n"/>
      <c r="AP422" s="51" t="n"/>
      <c r="AQ422" s="51" t="n"/>
      <c r="AR422" s="51" t="n"/>
      <c r="AS422" s="51" t="n"/>
      <c r="AT422" s="52">
        <f>SUM(H422:AL422)</f>
        <v/>
      </c>
      <c r="AU422" s="51" t="n"/>
      <c r="AV422" s="52">
        <f>SUM(M422,N422,T422,U422,AA422,AB422,AJ422,AK422,AI422)</f>
        <v/>
      </c>
      <c r="AW422" s="51" t="n"/>
    </row>
    <row r="423" spans="1:49" ht="15.75" customHeight="1" s="55">
      <c r="A423" s="51" t="n">
        <v>417</v>
      </c>
      <c r="B423" s="51" t="s">
        <v>179</v>
      </c>
      <c r="C423" s="51" t="s">
        <v>175</v>
      </c>
      <c r="D423" s="51" t="s">
        <v>72</v>
      </c>
      <c r="E423" s="51" t="s">
        <v>105</v>
      </c>
      <c r="F423" s="51" t="s">
        <v>32</v>
      </c>
      <c r="G423" s="51" t="s">
        <v>49</v>
      </c>
      <c r="H423" s="51" t="n"/>
      <c r="I423" s="51" t="n"/>
      <c r="J423" s="51" t="n"/>
      <c r="K423" s="51" t="n"/>
      <c r="L423" s="51" t="n"/>
      <c r="M423" s="51" t="n"/>
      <c r="N423" s="51" t="n"/>
      <c r="O423" s="51" t="n"/>
      <c r="P423" s="51" t="n"/>
      <c r="Q423" s="51" t="n"/>
      <c r="R423" s="51" t="n"/>
      <c r="S423" s="51" t="n"/>
      <c r="T423" s="51" t="n"/>
      <c r="U423" s="51" t="n"/>
      <c r="V423" s="51" t="n"/>
      <c r="W423" s="51" t="n"/>
      <c r="X423" s="54" t="n">
        <v>8</v>
      </c>
      <c r="Y423" s="54" t="n">
        <v>8</v>
      </c>
      <c r="Z423" s="51" t="n"/>
      <c r="AA423" s="51" t="n"/>
      <c r="AB423" s="51" t="n"/>
      <c r="AC423" s="51" t="n"/>
      <c r="AD423" s="51" t="n"/>
      <c r="AE423" s="51" t="n"/>
      <c r="AF423" s="51" t="n"/>
      <c r="AG423" s="51" t="n"/>
      <c r="AH423" s="51" t="n"/>
      <c r="AI423" s="51" t="n"/>
      <c r="AJ423" s="51" t="n"/>
      <c r="AK423" s="51" t="n"/>
      <c r="AL423" s="51" t="n"/>
      <c r="AM423" s="52">
        <f>SUM(H423:AL423)/8</f>
        <v/>
      </c>
      <c r="AN423" s="51" t="n"/>
      <c r="AO423" s="51" t="n"/>
      <c r="AP423" s="51" t="n"/>
      <c r="AQ423" s="51" t="n"/>
      <c r="AR423" s="51" t="n"/>
      <c r="AS423" s="52">
        <f>COUNTIF(H423:AL423,"В")+SUM(H423:AL423)/8</f>
        <v/>
      </c>
      <c r="AT423" s="52">
        <f>SUM(H423:AL423)</f>
        <v/>
      </c>
      <c r="AU423" s="51" t="n"/>
      <c r="AV423" s="51" t="n"/>
      <c r="AW423" s="51" t="n"/>
    </row>
    <row r="424" spans="1:49" ht="15.75" customHeight="1" s="55">
      <c r="A424" s="51" t="n">
        <v>418</v>
      </c>
      <c r="B424" s="51" t="s">
        <v>179</v>
      </c>
      <c r="C424" s="51" t="s">
        <v>175</v>
      </c>
      <c r="D424" s="51" t="s">
        <v>72</v>
      </c>
      <c r="E424" s="51" t="s">
        <v>177</v>
      </c>
      <c r="F424" s="51" t="s">
        <v>32</v>
      </c>
      <c r="G424" s="51" t="n"/>
      <c r="H424" s="51" t="n"/>
      <c r="I424" s="51" t="n"/>
      <c r="J424" s="51" t="n"/>
      <c r="K424" s="51" t="n"/>
      <c r="L424" s="51" t="n"/>
      <c r="M424" s="51" t="n"/>
      <c r="N424" s="51" t="n"/>
      <c r="O424" s="51" t="n"/>
      <c r="P424" s="51" t="n"/>
      <c r="Q424" s="51" t="n"/>
      <c r="R424" s="51" t="n"/>
      <c r="S424" s="51" t="n"/>
      <c r="T424" s="51" t="n"/>
      <c r="U424" s="51" t="n"/>
      <c r="V424" s="51" t="n"/>
      <c r="W424" s="51" t="n"/>
      <c r="X424" s="51" t="n"/>
      <c r="Y424" s="51" t="n"/>
      <c r="Z424" s="51" t="n"/>
      <c r="AA424" s="51" t="n"/>
      <c r="AB424" s="51" t="n"/>
      <c r="AC424" s="51" t="n"/>
      <c r="AD424" s="51" t="n"/>
      <c r="AE424" s="51" t="n"/>
      <c r="AF424" s="54" t="n">
        <v>4</v>
      </c>
      <c r="AG424" s="51" t="n"/>
      <c r="AH424" s="51" t="n"/>
      <c r="AI424" s="51" t="n"/>
      <c r="AJ424" s="51" t="n"/>
      <c r="AK424" s="51" t="n"/>
      <c r="AL424" s="51" t="n"/>
      <c r="AM424" s="52">
        <f>COUNT(H424:AL424)</f>
        <v/>
      </c>
      <c r="AN424" s="51" t="n"/>
      <c r="AO424" s="51" t="n"/>
      <c r="AP424" s="51" t="n"/>
      <c r="AQ424" s="51" t="n"/>
      <c r="AR424" s="51" t="n"/>
      <c r="AS424" s="51" t="n"/>
      <c r="AT424" s="52">
        <f>SUM(H424:AL424)</f>
        <v/>
      </c>
      <c r="AU424" s="51" t="n"/>
      <c r="AV424" s="52">
        <f>SUM(M424,N424,T424,U424,AA424,AB424,AJ424,AK424,AI424)</f>
        <v/>
      </c>
      <c r="AW424" s="51" t="n"/>
    </row>
    <row r="425" spans="1:49" ht="15.75" customHeight="1" s="55">
      <c r="A425" s="51" t="n">
        <v>419</v>
      </c>
      <c r="B425" s="51" t="s">
        <v>179</v>
      </c>
      <c r="C425" s="51" t="s">
        <v>175</v>
      </c>
      <c r="D425" s="51" t="s">
        <v>72</v>
      </c>
      <c r="E425" s="51" t="s">
        <v>177</v>
      </c>
      <c r="F425" s="51" t="s">
        <v>32</v>
      </c>
      <c r="G425" s="51" t="s">
        <v>49</v>
      </c>
      <c r="H425" s="51" t="n"/>
      <c r="I425" s="51" t="n"/>
      <c r="J425" s="51" t="n"/>
      <c r="K425" s="51" t="n"/>
      <c r="L425" s="51" t="n"/>
      <c r="M425" s="51" t="n"/>
      <c r="N425" s="51" t="n"/>
      <c r="O425" s="51" t="n"/>
      <c r="P425" s="51" t="n"/>
      <c r="Q425" s="51" t="n"/>
      <c r="R425" s="51" t="n"/>
      <c r="S425" s="51" t="n"/>
      <c r="T425" s="51" t="n"/>
      <c r="U425" s="51" t="n"/>
      <c r="V425" s="51" t="n"/>
      <c r="W425" s="51" t="n"/>
      <c r="X425" s="51" t="n"/>
      <c r="Y425" s="51" t="n"/>
      <c r="Z425" s="51" t="n"/>
      <c r="AA425" s="51" t="n"/>
      <c r="AB425" s="51" t="n"/>
      <c r="AC425" s="51" t="n"/>
      <c r="AD425" s="54" t="n">
        <v>8</v>
      </c>
      <c r="AE425" s="54" t="n">
        <v>8</v>
      </c>
      <c r="AF425" s="54" t="n">
        <v>8</v>
      </c>
      <c r="AG425" s="51" t="n"/>
      <c r="AH425" s="51" t="n"/>
      <c r="AI425" s="51" t="n"/>
      <c r="AJ425" s="51" t="n"/>
      <c r="AK425" s="51" t="n"/>
      <c r="AL425" s="51" t="n"/>
      <c r="AM425" s="52">
        <f>SUM(H425:AL425)/8</f>
        <v/>
      </c>
      <c r="AN425" s="51" t="n"/>
      <c r="AO425" s="51" t="n"/>
      <c r="AP425" s="51" t="n"/>
      <c r="AQ425" s="51" t="n"/>
      <c r="AR425" s="51" t="n"/>
      <c r="AS425" s="52">
        <f>COUNTIF(H425:AL425,"В")+SUM(H425:AL425)/8</f>
        <v/>
      </c>
      <c r="AT425" s="52">
        <f>SUM(H425:AL425)</f>
        <v/>
      </c>
      <c r="AU425" s="51" t="n"/>
      <c r="AV425" s="51" t="n"/>
      <c r="AW425" s="51" t="n"/>
    </row>
    <row r="426" spans="1:49">
      <c r="A426" s="53" t="n">
        <v>420</v>
      </c>
      <c r="B426" s="53" t="s">
        <v>179</v>
      </c>
      <c r="C426" s="53" t="s">
        <v>175</v>
      </c>
      <c r="D426" s="53" t="s">
        <v>72</v>
      </c>
      <c r="E426" s="53" t="s">
        <v>33</v>
      </c>
      <c r="F426" s="53" t="n"/>
      <c r="G426" s="53" t="n"/>
      <c r="H426" s="53" t="n">
        <v>8</v>
      </c>
      <c r="I426" s="53" t="n">
        <v>8</v>
      </c>
      <c r="J426" s="53" t="n">
        <v>8</v>
      </c>
      <c r="K426" s="53" t="n">
        <v>8</v>
      </c>
      <c r="L426" s="53" t="n">
        <v>8</v>
      </c>
      <c r="M426" s="53" t="n">
        <v>0</v>
      </c>
      <c r="N426" s="53" t="n">
        <v>0</v>
      </c>
      <c r="O426" s="53" t="n">
        <v>8</v>
      </c>
      <c r="P426" s="53" t="n">
        <v>8</v>
      </c>
      <c r="Q426" s="53" t="n">
        <v>8</v>
      </c>
      <c r="R426" s="53" t="n">
        <v>8</v>
      </c>
      <c r="S426" s="53" t="n">
        <v>8</v>
      </c>
      <c r="T426" s="53" t="n">
        <v>0</v>
      </c>
      <c r="U426" s="53" t="n">
        <v>0</v>
      </c>
      <c r="V426" s="53" t="n">
        <v>8</v>
      </c>
      <c r="W426" s="53" t="n">
        <v>8</v>
      </c>
      <c r="X426" s="53" t="n">
        <v>8</v>
      </c>
      <c r="Y426" s="53" t="n">
        <v>8</v>
      </c>
      <c r="Z426" s="53" t="n">
        <v>8</v>
      </c>
      <c r="AA426" s="53" t="n">
        <v>0</v>
      </c>
      <c r="AB426" s="53" t="n">
        <v>0</v>
      </c>
      <c r="AC426" s="53" t="n">
        <v>8</v>
      </c>
      <c r="AD426" s="53" t="n">
        <v>8</v>
      </c>
      <c r="AE426" s="53" t="n">
        <v>8</v>
      </c>
      <c r="AF426" s="53" t="n">
        <v>12</v>
      </c>
      <c r="AG426" s="53" t="n">
        <v>8</v>
      </c>
      <c r="AH426" s="53" t="n">
        <v>8</v>
      </c>
      <c r="AI426" s="53" t="n">
        <v>0</v>
      </c>
      <c r="AJ426" s="53" t="n">
        <v>0</v>
      </c>
      <c r="AK426" s="53" t="n">
        <v>0</v>
      </c>
      <c r="AL426" s="53" t="n"/>
      <c r="AM426" s="53">
        <f>COUNT(IF(SUM(H422,H421,H420)&gt;0,1,"FALSE"),IF(SUM(I420,I422,I421)&gt;0,1,"FALSE"),IF(SUM(J420,J422,J421)&gt;0,1,"FALSE"),IF(SUM(K420,K422,K421)&gt;0,1,"FALSE"),IF(SUM(L421,L422,L420)&gt;0,1,"FALSE"),IF(SUM(M421,M420,M422)&gt;0,1,"FALSE"),IF(SUM(N422,N421,N420)&gt;0,1,"FALSE"),IF(SUM(O422,O420,O421)&gt;0,1,"FALSE"),IF(SUM(P421,P420,P422)&gt;0,1,"FALSE"),IF(SUM(Q422,Q420,Q421)&gt;0,1,"FALSE"),IF(SUM(R420,R421,R422)&gt;0,1,"FALSE"),IF(SUM(S421,S422,S420)&gt;0,1,"FALSE"),IF(SUM(T421,T420,T422)&gt;0,1,"FALSE"),IF(SUM(U420,U421,U422)&gt;0,1,"FALSE"),IF(SUM(V422,V420,V421)&gt;0,1,"FALSE"),IF(SUM(W420,W421,W422)&gt;0,1,"FALSE"),IF(SUM(Z421,Z420,Z422)&gt;0,1,"FALSE"),IF(SUM(AA422,AA421,AA420)&gt;0,1,"FALSE"),IF(SUM(AB421,AB420,AB422)&gt;0,1,"FALSE"),IF(SUM(AC420,AC422,AC421)&gt;0,1,"FALSE"),IF(SUM(AG422,AG420,AG421)&gt;0,1,"FALSE"),IF(SUM(AJ420,AJ422,AJ421)&gt;0,1,"FALSE"),IF(SUM(AK422,AK420,AK421)&gt;0,1,"FALSE"),IF(SUM(AI422,AI420,AI421)&gt;0,1,"FALSE"),IF(SUM(AH420,AH421,AH422)&gt;0,1,"FALSE"),IF(SUM(X423)&gt;0,1,"FALSE"),IF(SUM(Y423)&gt;0,1,"FALSE"),IF(SUM(AF424,AF425)&gt;0,1,"FALSE"),IF(SUM(AD425)&gt;0,1,"FALSE"),IF(SUM(AE425)&gt;0,1,"FALSE"))</f>
        <v/>
      </c>
      <c r="AN426" s="53" t="n"/>
      <c r="AO426" s="53">
        <f>MAX(AO420:AO425)</f>
        <v/>
      </c>
      <c r="AP426" s="53">
        <f>MAX(AP420:AP425)</f>
        <v/>
      </c>
      <c r="AQ426" s="53">
        <f>MAX(AQ420:AQ425)</f>
        <v/>
      </c>
      <c r="AR426" s="53">
        <f>MAX(AR420:AR425)</f>
        <v/>
      </c>
      <c r="AS426" s="53">
        <f>SUM(AS420:AS425)</f>
        <v/>
      </c>
      <c r="AT426" s="53">
        <f>SUM(AT420:AT425)</f>
        <v/>
      </c>
      <c r="AU426" s="53">
        <f>SUM(AU420:AU425)</f>
        <v/>
      </c>
      <c r="AV426" s="53">
        <f>SUM(AV420:AV425)</f>
        <v/>
      </c>
      <c r="AW426" s="53">
        <f>SUM(AW420:AW425)</f>
        <v/>
      </c>
    </row>
    <row r="427" spans="1:49">
      <c r="A427" s="51" t="n">
        <v>421</v>
      </c>
      <c r="B427" s="51" t="s">
        <v>180</v>
      </c>
      <c r="C427" s="51" t="s">
        <v>175</v>
      </c>
      <c r="D427" s="51" t="s">
        <v>160</v>
      </c>
      <c r="E427" s="51" t="s">
        <v>43</v>
      </c>
      <c r="F427" s="51" t="s">
        <v>32</v>
      </c>
      <c r="G427" s="51" t="n"/>
      <c r="H427" s="51" t="n">
        <v>8</v>
      </c>
      <c r="I427" s="51" t="n">
        <v>8</v>
      </c>
      <c r="J427" s="51" t="n">
        <v>8</v>
      </c>
      <c r="K427" s="51" t="n">
        <v>8</v>
      </c>
      <c r="L427" s="51" t="n">
        <v>8</v>
      </c>
      <c r="M427" s="51" t="s">
        <v>7</v>
      </c>
      <c r="N427" s="51" t="s">
        <v>7</v>
      </c>
      <c r="O427" s="51" t="n">
        <v>8</v>
      </c>
      <c r="P427" s="51" t="n">
        <v>8</v>
      </c>
      <c r="Q427" s="51" t="n">
        <v>8</v>
      </c>
      <c r="R427" s="51" t="n">
        <v>8</v>
      </c>
      <c r="S427" s="51" t="n">
        <v>8</v>
      </c>
      <c r="T427" s="51" t="s">
        <v>7</v>
      </c>
      <c r="U427" s="51" t="s">
        <v>7</v>
      </c>
      <c r="V427" s="51" t="n">
        <v>8</v>
      </c>
      <c r="W427" s="51" t="n">
        <v>8</v>
      </c>
      <c r="X427" s="51" t="n">
        <v>8</v>
      </c>
      <c r="Y427" s="51" t="n">
        <v>8</v>
      </c>
      <c r="Z427" s="51" t="n">
        <v>8</v>
      </c>
      <c r="AA427" s="51" t="s">
        <v>7</v>
      </c>
      <c r="AB427" s="51" t="s">
        <v>7</v>
      </c>
      <c r="AC427" s="51" t="n">
        <v>8</v>
      </c>
      <c r="AD427" s="51" t="n">
        <v>8</v>
      </c>
      <c r="AE427" s="51" t="n">
        <v>8</v>
      </c>
      <c r="AF427" s="51" t="n">
        <v>8</v>
      </c>
      <c r="AG427" s="51" t="n">
        <v>8</v>
      </c>
      <c r="AH427" s="51" t="n">
        <v>8</v>
      </c>
      <c r="AI427" s="51" t="s">
        <v>7</v>
      </c>
      <c r="AJ427" s="51" t="s">
        <v>7</v>
      </c>
      <c r="AK427" s="51" t="s">
        <v>7</v>
      </c>
      <c r="AL427" s="51" t="n"/>
      <c r="AM427" s="52">
        <f>COUNT(H427:AL427)</f>
        <v/>
      </c>
      <c r="AN427" s="51" t="n"/>
      <c r="AO427" s="52">
        <f>COUNTIF(H427:AL427,"О")</f>
        <v/>
      </c>
      <c r="AP427" s="52">
        <f>COUNTIF(H427:AL427,"От")</f>
        <v/>
      </c>
      <c r="AQ427" s="52">
        <f>COUNTIF(H427:AL427,"Б")</f>
        <v/>
      </c>
      <c r="AR427" s="52">
        <f>COUNTIF(H427:AL427,"Н")</f>
        <v/>
      </c>
      <c r="AS427" s="51" t="n"/>
      <c r="AT427" s="52">
        <f>SUM(H427:AL427)</f>
        <v/>
      </c>
      <c r="AU427" s="51" t="n"/>
      <c r="AV427" s="52">
        <f>SUM(M427,N427,T427,U427,AA427,AB427,AJ427,AK427,AI427)</f>
        <v/>
      </c>
      <c r="AW427" s="51" t="n"/>
    </row>
    <row r="428" spans="1:49">
      <c r="A428" s="51" t="n">
        <v>422</v>
      </c>
      <c r="B428" s="51" t="s">
        <v>180</v>
      </c>
      <c r="C428" s="51" t="s">
        <v>175</v>
      </c>
      <c r="D428" s="51" t="s">
        <v>160</v>
      </c>
      <c r="E428" s="51" t="s">
        <v>105</v>
      </c>
      <c r="F428" s="51" t="s">
        <v>32</v>
      </c>
      <c r="G428" s="51" t="n"/>
      <c r="H428" s="51" t="n"/>
      <c r="I428" s="51" t="n"/>
      <c r="J428" s="51" t="n"/>
      <c r="K428" s="51" t="n"/>
      <c r="L428" s="51" t="n"/>
      <c r="M428" s="51" t="n"/>
      <c r="N428" s="51" t="n"/>
      <c r="O428" s="51" t="n"/>
      <c r="P428" s="51" t="n"/>
      <c r="Q428" s="51" t="n"/>
      <c r="R428" s="51" t="n"/>
      <c r="S428" s="51" t="n"/>
      <c r="T428" s="51" t="n"/>
      <c r="U428" s="51" t="n"/>
      <c r="V428" s="51" t="n"/>
      <c r="W428" s="51" t="n"/>
      <c r="X428" s="51" t="n"/>
      <c r="Y428" s="51" t="n"/>
      <c r="Z428" s="51" t="n"/>
      <c r="AA428" s="51" t="n"/>
      <c r="AB428" s="51" t="n"/>
      <c r="AC428" s="51" t="n"/>
      <c r="AD428" s="51" t="n"/>
      <c r="AE428" s="51" t="n"/>
      <c r="AF428" s="51" t="n"/>
      <c r="AG428" s="51" t="n"/>
      <c r="AH428" s="51" t="n"/>
      <c r="AI428" s="51" t="n"/>
      <c r="AJ428" s="51" t="n"/>
      <c r="AK428" s="51" t="n"/>
      <c r="AL428" s="51" t="n"/>
      <c r="AM428" s="52">
        <f>COUNT(H428:AL428)</f>
        <v/>
      </c>
      <c r="AN428" s="51" t="n"/>
      <c r="AO428" s="51" t="n"/>
      <c r="AP428" s="51" t="n"/>
      <c r="AQ428" s="51" t="n"/>
      <c r="AR428" s="51" t="n"/>
      <c r="AS428" s="51" t="n"/>
      <c r="AT428" s="52">
        <f>SUM(H428:AL428)</f>
        <v/>
      </c>
      <c r="AU428" s="51" t="n"/>
      <c r="AV428" s="52">
        <f>SUM(M428,N428,T428,U428,AA428,AB428,AJ428,AK428,AI428)</f>
        <v/>
      </c>
      <c r="AW428" s="51" t="n"/>
    </row>
    <row r="429" spans="1:49">
      <c r="A429" s="51" t="n">
        <v>423</v>
      </c>
      <c r="B429" s="51" t="s">
        <v>180</v>
      </c>
      <c r="C429" s="51" t="s">
        <v>175</v>
      </c>
      <c r="D429" s="51" t="s">
        <v>160</v>
      </c>
      <c r="E429" s="51" t="s">
        <v>177</v>
      </c>
      <c r="F429" s="51" t="s">
        <v>32</v>
      </c>
      <c r="G429" s="51" t="n"/>
      <c r="H429" s="51" t="n"/>
      <c r="I429" s="51" t="n"/>
      <c r="J429" s="51" t="n"/>
      <c r="K429" s="51" t="n"/>
      <c r="L429" s="51" t="n"/>
      <c r="M429" s="51" t="n"/>
      <c r="N429" s="51" t="n"/>
      <c r="O429" s="51" t="n"/>
      <c r="P429" s="51" t="n"/>
      <c r="Q429" s="51" t="n"/>
      <c r="R429" s="51" t="n"/>
      <c r="S429" s="51" t="n"/>
      <c r="T429" s="51" t="n"/>
      <c r="U429" s="51" t="n"/>
      <c r="V429" s="51" t="n"/>
      <c r="W429" s="51" t="n"/>
      <c r="X429" s="51" t="n"/>
      <c r="Y429" s="51" t="n"/>
      <c r="Z429" s="51" t="n"/>
      <c r="AA429" s="51" t="n"/>
      <c r="AB429" s="51" t="n"/>
      <c r="AC429" s="51" t="n"/>
      <c r="AD429" s="51" t="n"/>
      <c r="AE429" s="51" t="n"/>
      <c r="AF429" s="51" t="n"/>
      <c r="AG429" s="51" t="n"/>
      <c r="AH429" s="51" t="n"/>
      <c r="AI429" s="51" t="n"/>
      <c r="AJ429" s="51" t="n"/>
      <c r="AK429" s="51" t="n"/>
      <c r="AL429" s="51" t="n"/>
      <c r="AM429" s="52">
        <f>COUNT(H429:AL429)</f>
        <v/>
      </c>
      <c r="AN429" s="51" t="n"/>
      <c r="AO429" s="51" t="n"/>
      <c r="AP429" s="51" t="n"/>
      <c r="AQ429" s="51" t="n"/>
      <c r="AR429" s="51" t="n"/>
      <c r="AS429" s="51" t="n"/>
      <c r="AT429" s="52">
        <f>SUM(H429:AL429)</f>
        <v/>
      </c>
      <c r="AU429" s="51" t="n"/>
      <c r="AV429" s="52">
        <f>SUM(M429,N429,T429,U429,AA429,AB429,AJ429,AK429,AI429)</f>
        <v/>
      </c>
      <c r="AW429" s="51" t="n"/>
    </row>
    <row r="430" spans="1:49">
      <c r="A430" s="53" t="n">
        <v>424</v>
      </c>
      <c r="B430" s="53" t="s">
        <v>180</v>
      </c>
      <c r="C430" s="53" t="s">
        <v>175</v>
      </c>
      <c r="D430" s="53" t="s">
        <v>160</v>
      </c>
      <c r="E430" s="53" t="s">
        <v>33</v>
      </c>
      <c r="F430" s="53" t="n"/>
      <c r="G430" s="53" t="n"/>
      <c r="H430" s="53" t="n">
        <v>8</v>
      </c>
      <c r="I430" s="53" t="n">
        <v>8</v>
      </c>
      <c r="J430" s="53" t="n">
        <v>8</v>
      </c>
      <c r="K430" s="53" t="n">
        <v>8</v>
      </c>
      <c r="L430" s="53" t="n">
        <v>8</v>
      </c>
      <c r="M430" s="53" t="n">
        <v>0</v>
      </c>
      <c r="N430" s="53" t="n">
        <v>0</v>
      </c>
      <c r="O430" s="53" t="n">
        <v>8</v>
      </c>
      <c r="P430" s="53" t="n">
        <v>8</v>
      </c>
      <c r="Q430" s="53" t="n">
        <v>8</v>
      </c>
      <c r="R430" s="53" t="n">
        <v>8</v>
      </c>
      <c r="S430" s="53" t="n">
        <v>8</v>
      </c>
      <c r="T430" s="53" t="n">
        <v>0</v>
      </c>
      <c r="U430" s="53" t="n">
        <v>0</v>
      </c>
      <c r="V430" s="53" t="n">
        <v>8</v>
      </c>
      <c r="W430" s="53" t="n">
        <v>8</v>
      </c>
      <c r="X430" s="53" t="n">
        <v>8</v>
      </c>
      <c r="Y430" s="53" t="n">
        <v>8</v>
      </c>
      <c r="Z430" s="53" t="n">
        <v>8</v>
      </c>
      <c r="AA430" s="53" t="n">
        <v>0</v>
      </c>
      <c r="AB430" s="53" t="n">
        <v>0</v>
      </c>
      <c r="AC430" s="53" t="n">
        <v>8</v>
      </c>
      <c r="AD430" s="53" t="n">
        <v>8</v>
      </c>
      <c r="AE430" s="53" t="n">
        <v>8</v>
      </c>
      <c r="AF430" s="53" t="n">
        <v>8</v>
      </c>
      <c r="AG430" s="53" t="n">
        <v>8</v>
      </c>
      <c r="AH430" s="53" t="n">
        <v>8</v>
      </c>
      <c r="AI430" s="53" t="n">
        <v>0</v>
      </c>
      <c r="AJ430" s="53" t="n">
        <v>0</v>
      </c>
      <c r="AK430" s="53" t="n">
        <v>0</v>
      </c>
      <c r="AL430" s="53" t="n"/>
      <c r="AM430" s="53">
        <f>COUNT(IF(SUM(H428,H429,H427)&gt;0,1,"FALSE"),IF(SUM(I428,I427,I429)&gt;0,1,"FALSE"),IF(SUM(J429,J428,J427)&gt;0,1,"FALSE"),IF(SUM(K429,K428,K427)&gt;0,1,"FALSE"),IF(SUM(L427,L429,L428)&gt;0,1,"FALSE"),IF(SUM(M428,M429,M427)&gt;0,1,"FALSE"),IF(SUM(N429,N428,N427)&gt;0,1,"FALSE"),IF(SUM(O428,O429,O427)&gt;0,1,"FALSE"),IF(SUM(P427,P428,P429)&gt;0,1,"FALSE"),IF(SUM(Q428,Q429,Q427)&gt;0,1,"FALSE"),IF(SUM(R427,R429,R428)&gt;0,1,"FALSE"),IF(SUM(S429,S428,S427)&gt;0,1,"FALSE"),IF(SUM(T427,T429,T428)&gt;0,1,"FALSE"),IF(SUM(U428,U429,U427)&gt;0,1,"FALSE"),IF(SUM(V427,V429,V428)&gt;0,1,"FALSE"),IF(SUM(W428,W427,W429)&gt;0,1,"FALSE"),IF(SUM(X429,X428,X427)&gt;0,1,"FALSE"),IF(SUM(Y427,Y428,Y429)&gt;0,1,"FALSE"),IF(SUM(Z429,Z428,Z427)&gt;0,1,"FALSE"),IF(SUM(AA429,AA428,AA427)&gt;0,1,"FALSE"),IF(SUM(AB429,AB428,AB427)&gt;0,1,"FALSE"),IF(SUM(AC429,AC428,AC427)&gt;0,1,"FALSE"),IF(SUM(AD427,AD428,AD429)&gt;0,1,"FALSE"),IF(SUM(AE428,AE427,AE429)&gt;0,1,"FALSE"),IF(SUM(AF429,AF427,AF428)&gt;0,1,"FALSE"),IF(SUM(AG429,AG428,AG427)&gt;0,1,"FALSE"),IF(SUM(AJ429,AJ428,AJ427)&gt;0,1,"FALSE"),IF(SUM(AK429,AK428,AK427)&gt;0,1,"FALSE"),IF(SUM(AI427,AI428,AI429)&gt;0,1,"FALSE"),IF(SUM(AH427,AH429,AH428)&gt;0,1,"FALSE"))</f>
        <v/>
      </c>
      <c r="AN430" s="53" t="n"/>
      <c r="AO430" s="53">
        <f>MAX(AO427:AO429)</f>
        <v/>
      </c>
      <c r="AP430" s="53">
        <f>MAX(AP427:AP429)</f>
        <v/>
      </c>
      <c r="AQ430" s="53">
        <f>MAX(AQ427:AQ429)</f>
        <v/>
      </c>
      <c r="AR430" s="53">
        <f>MAX(AR427:AR429)</f>
        <v/>
      </c>
      <c r="AS430" s="53">
        <f>SUM(AS427:AS429)</f>
        <v/>
      </c>
      <c r="AT430" s="53">
        <f>SUM(AT427:AT429)</f>
        <v/>
      </c>
      <c r="AU430" s="53">
        <f>SUM(AU427:AU429)</f>
        <v/>
      </c>
      <c r="AV430" s="53">
        <f>SUM(AV427:AV429)</f>
        <v/>
      </c>
      <c r="AW430" s="53">
        <f>SUM(AW427:AW429)</f>
        <v/>
      </c>
    </row>
    <row r="431" spans="1:49">
      <c r="A431" s="51" t="n">
        <v>425</v>
      </c>
      <c r="B431" s="51" t="s">
        <v>227</v>
      </c>
      <c r="C431" s="51" t="s">
        <v>228</v>
      </c>
      <c r="D431" s="51" t="s">
        <v>229</v>
      </c>
      <c r="E431" s="51" t="s">
        <v>43</v>
      </c>
      <c r="F431" s="51" t="s">
        <v>32</v>
      </c>
      <c r="G431" s="51" t="n"/>
      <c r="H431" s="51" t="n">
        <v>8</v>
      </c>
      <c r="I431" s="51" t="n">
        <v>8</v>
      </c>
      <c r="J431" s="51" t="n">
        <v>8</v>
      </c>
      <c r="K431" s="51" t="n">
        <v>8</v>
      </c>
      <c r="L431" s="51" t="n">
        <v>8</v>
      </c>
      <c r="M431" s="51" t="s">
        <v>7</v>
      </c>
      <c r="N431" s="51" t="s">
        <v>7</v>
      </c>
      <c r="O431" s="51" t="n">
        <v>8</v>
      </c>
      <c r="P431" s="51" t="n">
        <v>8</v>
      </c>
      <c r="Q431" s="51" t="n">
        <v>8</v>
      </c>
      <c r="R431" s="51" t="n">
        <v>8</v>
      </c>
      <c r="S431" s="51" t="n">
        <v>8</v>
      </c>
      <c r="T431" s="51" t="s">
        <v>7</v>
      </c>
      <c r="U431" s="51" t="s">
        <v>7</v>
      </c>
      <c r="V431" s="51" t="n">
        <v>8</v>
      </c>
      <c r="W431" s="51" t="n">
        <v>8</v>
      </c>
      <c r="X431" s="51" t="n">
        <v>8</v>
      </c>
      <c r="Y431" s="51" t="n">
        <v>8</v>
      </c>
      <c r="Z431" s="51" t="n">
        <v>8</v>
      </c>
      <c r="AA431" s="51" t="s">
        <v>7</v>
      </c>
      <c r="AB431" s="51" t="s">
        <v>7</v>
      </c>
      <c r="AC431" s="51" t="n">
        <v>8</v>
      </c>
      <c r="AD431" s="51" t="n">
        <v>8</v>
      </c>
      <c r="AE431" s="51" t="n">
        <v>8</v>
      </c>
      <c r="AF431" s="51" t="n">
        <v>8</v>
      </c>
      <c r="AG431" s="51" t="n">
        <v>8</v>
      </c>
      <c r="AH431" s="51" t="n">
        <v>8</v>
      </c>
      <c r="AI431" s="51" t="s">
        <v>7</v>
      </c>
      <c r="AJ431" s="51" t="s">
        <v>7</v>
      </c>
      <c r="AK431" s="51" t="s">
        <v>7</v>
      </c>
      <c r="AL431" s="51" t="n"/>
      <c r="AM431" s="52">
        <f>COUNT(H431:AL431)</f>
        <v/>
      </c>
      <c r="AN431" s="51" t="n"/>
      <c r="AO431" s="52">
        <f>COUNTIF(H431:AL431,"О")</f>
        <v/>
      </c>
      <c r="AP431" s="52">
        <f>COUNTIF(H431:AL431,"От")</f>
        <v/>
      </c>
      <c r="AQ431" s="52">
        <f>COUNTIF(H431:AL431,"Б")</f>
        <v/>
      </c>
      <c r="AR431" s="52">
        <f>COUNTIF(H431:AL431,"Н")</f>
        <v/>
      </c>
      <c r="AS431" s="51" t="n"/>
      <c r="AT431" s="52">
        <f>SUM(H431:AL431)</f>
        <v/>
      </c>
      <c r="AU431" s="51" t="n"/>
      <c r="AV431" s="52">
        <f>SUM(M431,N431,T431,U431,AA431,AB431,AJ431,AK431,AI431)</f>
        <v/>
      </c>
      <c r="AW431" s="51" t="n"/>
    </row>
    <row r="432" spans="1:49">
      <c r="A432" s="53" t="n">
        <v>426</v>
      </c>
      <c r="B432" s="53" t="s">
        <v>227</v>
      </c>
      <c r="C432" s="53" t="s">
        <v>228</v>
      </c>
      <c r="D432" s="53" t="s">
        <v>229</v>
      </c>
      <c r="E432" s="53" t="s">
        <v>33</v>
      </c>
      <c r="F432" s="53" t="n"/>
      <c r="G432" s="53" t="n"/>
      <c r="H432" s="53" t="n">
        <v>8</v>
      </c>
      <c r="I432" s="53" t="n">
        <v>8</v>
      </c>
      <c r="J432" s="53" t="n">
        <v>8</v>
      </c>
      <c r="K432" s="53" t="n">
        <v>8</v>
      </c>
      <c r="L432" s="53" t="n">
        <v>8</v>
      </c>
      <c r="M432" s="53" t="n">
        <v>0</v>
      </c>
      <c r="N432" s="53" t="n">
        <v>0</v>
      </c>
      <c r="O432" s="53" t="n">
        <v>8</v>
      </c>
      <c r="P432" s="53" t="n">
        <v>8</v>
      </c>
      <c r="Q432" s="53" t="n">
        <v>8</v>
      </c>
      <c r="R432" s="53" t="n">
        <v>8</v>
      </c>
      <c r="S432" s="53" t="n">
        <v>8</v>
      </c>
      <c r="T432" s="53" t="n">
        <v>0</v>
      </c>
      <c r="U432" s="53" t="n">
        <v>0</v>
      </c>
      <c r="V432" s="53" t="n">
        <v>8</v>
      </c>
      <c r="W432" s="53" t="n">
        <v>8</v>
      </c>
      <c r="X432" s="53" t="n">
        <v>8</v>
      </c>
      <c r="Y432" s="53" t="n">
        <v>8</v>
      </c>
      <c r="Z432" s="53" t="n">
        <v>8</v>
      </c>
      <c r="AA432" s="53" t="n">
        <v>0</v>
      </c>
      <c r="AB432" s="53" t="n">
        <v>0</v>
      </c>
      <c r="AC432" s="53" t="n">
        <v>8</v>
      </c>
      <c r="AD432" s="53" t="n">
        <v>8</v>
      </c>
      <c r="AE432" s="53" t="n">
        <v>8</v>
      </c>
      <c r="AF432" s="53" t="n">
        <v>8</v>
      </c>
      <c r="AG432" s="53" t="n">
        <v>8</v>
      </c>
      <c r="AH432" s="53" t="n">
        <v>8</v>
      </c>
      <c r="AI432" s="53" t="n">
        <v>0</v>
      </c>
      <c r="AJ432" s="53" t="n">
        <v>0</v>
      </c>
      <c r="AK432" s="53" t="n">
        <v>0</v>
      </c>
      <c r="AL432" s="53" t="n"/>
      <c r="AM432" s="53">
        <f>COUNT(IF(SUM(H431)&gt;0,1,"FALSE"),IF(SUM(I431)&gt;0,1,"FALSE"),IF(SUM(J431)&gt;0,1,"FALSE"),IF(SUM(K431)&gt;0,1,"FALSE"),IF(SUM(L431)&gt;0,1,"FALSE"),IF(SUM(M431)&gt;0,1,"FALSE"),IF(SUM(N431)&gt;0,1,"FALSE"),IF(SUM(O431)&gt;0,1,"FALSE"),IF(SUM(P431)&gt;0,1,"FALSE"),IF(SUM(Q431)&gt;0,1,"FALSE"),IF(SUM(R431)&gt;0,1,"FALSE"),IF(SUM(S431)&gt;0,1,"FALSE"),IF(SUM(T431)&gt;0,1,"FALSE"),IF(SUM(U431)&gt;0,1,"FALSE"),IF(SUM(V431)&gt;0,1,"FALSE"),IF(SUM(W431)&gt;0,1,"FALSE"),IF(SUM(X431)&gt;0,1,"FALSE"),IF(SUM(Y431)&gt;0,1,"FALSE"),IF(SUM(Z431)&gt;0,1,"FALSE"),IF(SUM(AA431)&gt;0,1,"FALSE"),IF(SUM(AB431)&gt;0,1,"FALSE"),IF(SUM(AC431)&gt;0,1,"FALSE"),IF(SUM(AD431)&gt;0,1,"FALSE"),IF(SUM(AE431)&gt;0,1,"FALSE"),IF(SUM(AF431)&gt;0,1,"FALSE"),IF(SUM(AG431)&gt;0,1,"FALSE"),IF(SUM(AJ431)&gt;0,1,"FALSE"),IF(SUM(AK431)&gt;0,1,"FALSE"),IF(SUM(AI431)&gt;0,1,"FALSE"),IF(SUM(AH431)&gt;0,1,"FALSE"))</f>
        <v/>
      </c>
      <c r="AN432" s="53" t="n"/>
      <c r="AO432" s="53">
        <f>MAX(AO431:AO431)</f>
        <v/>
      </c>
      <c r="AP432" s="53">
        <f>MAX(AP431:AP431)</f>
        <v/>
      </c>
      <c r="AQ432" s="53">
        <f>MAX(AQ431:AQ431)</f>
        <v/>
      </c>
      <c r="AR432" s="53">
        <f>MAX(AR431:AR431)</f>
        <v/>
      </c>
      <c r="AS432" s="53">
        <f>SUM(AS431:AS431)</f>
        <v/>
      </c>
      <c r="AT432" s="53">
        <f>SUM(AT431:AT431)</f>
        <v/>
      </c>
      <c r="AU432" s="53">
        <f>SUM(AU431:AU431)</f>
        <v/>
      </c>
      <c r="AV432" s="53">
        <f>SUM(AV431:AV431)</f>
        <v/>
      </c>
      <c r="AW432" s="53">
        <f>SUM(AW431:AW431)</f>
        <v/>
      </c>
    </row>
    <row r="433" spans="1:49">
      <c r="A433" s="51" t="n">
        <v>427</v>
      </c>
      <c r="B433" s="51" t="s">
        <v>230</v>
      </c>
      <c r="C433" s="51" t="s">
        <v>228</v>
      </c>
      <c r="D433" s="51" t="s">
        <v>229</v>
      </c>
      <c r="E433" s="51" t="s">
        <v>43</v>
      </c>
      <c r="F433" s="51" t="s">
        <v>32</v>
      </c>
      <c r="G433" s="51" t="n"/>
      <c r="H433" s="51" t="n">
        <v>8</v>
      </c>
      <c r="I433" s="51" t="n">
        <v>8</v>
      </c>
      <c r="J433" s="51" t="n">
        <v>8</v>
      </c>
      <c r="K433" s="51" t="n">
        <v>8</v>
      </c>
      <c r="L433" s="51" t="n">
        <v>8</v>
      </c>
      <c r="M433" s="51" t="s">
        <v>7</v>
      </c>
      <c r="N433" s="51" t="s">
        <v>7</v>
      </c>
      <c r="O433" s="51" t="n">
        <v>8</v>
      </c>
      <c r="P433" s="51" t="n">
        <v>8</v>
      </c>
      <c r="Q433" s="51" t="n">
        <v>8</v>
      </c>
      <c r="R433" s="51" t="n">
        <v>8</v>
      </c>
      <c r="S433" s="51" t="n">
        <v>8</v>
      </c>
      <c r="T433" s="51" t="s">
        <v>7</v>
      </c>
      <c r="U433" s="51" t="s">
        <v>7</v>
      </c>
      <c r="V433" s="51" t="n">
        <v>8</v>
      </c>
      <c r="W433" s="51" t="n">
        <v>8</v>
      </c>
      <c r="X433" s="51" t="n">
        <v>8</v>
      </c>
      <c r="Y433" s="51" t="n">
        <v>8</v>
      </c>
      <c r="Z433" s="51" t="n">
        <v>8</v>
      </c>
      <c r="AA433" s="51" t="s">
        <v>7</v>
      </c>
      <c r="AB433" s="51" t="s">
        <v>7</v>
      </c>
      <c r="AC433" s="51" t="n">
        <v>8</v>
      </c>
      <c r="AD433" s="51" t="n">
        <v>8</v>
      </c>
      <c r="AE433" s="51" t="n">
        <v>8</v>
      </c>
      <c r="AF433" s="51" t="n">
        <v>8</v>
      </c>
      <c r="AG433" s="51" t="n">
        <v>8</v>
      </c>
      <c r="AH433" s="51" t="n">
        <v>8</v>
      </c>
      <c r="AI433" s="51" t="s">
        <v>7</v>
      </c>
      <c r="AJ433" s="51" t="s">
        <v>7</v>
      </c>
      <c r="AK433" s="51" t="s">
        <v>7</v>
      </c>
      <c r="AL433" s="51" t="n"/>
      <c r="AM433" s="52">
        <f>COUNT(H433:AL433)</f>
        <v/>
      </c>
      <c r="AN433" s="51" t="n"/>
      <c r="AO433" s="52">
        <f>COUNTIF(H433:AL433,"О")</f>
        <v/>
      </c>
      <c r="AP433" s="52">
        <f>COUNTIF(H433:AL433,"От")</f>
        <v/>
      </c>
      <c r="AQ433" s="52">
        <f>COUNTIF(H433:AL433,"Б")</f>
        <v/>
      </c>
      <c r="AR433" s="52">
        <f>COUNTIF(H433:AL433,"Н")</f>
        <v/>
      </c>
      <c r="AS433" s="51" t="n"/>
      <c r="AT433" s="52">
        <f>SUM(H433:AL433)</f>
        <v/>
      </c>
      <c r="AU433" s="51" t="n"/>
      <c r="AV433" s="52">
        <f>SUM(M433,N433,T433,U433,AA433,AB433,AJ433,AK433,AI433)</f>
        <v/>
      </c>
      <c r="AW433" s="51" t="n"/>
    </row>
    <row r="434" spans="1:49">
      <c r="A434" s="53" t="n">
        <v>428</v>
      </c>
      <c r="B434" s="53" t="s">
        <v>230</v>
      </c>
      <c r="C434" s="53" t="s">
        <v>228</v>
      </c>
      <c r="D434" s="53" t="s">
        <v>229</v>
      </c>
      <c r="E434" s="53" t="s">
        <v>33</v>
      </c>
      <c r="F434" s="53" t="n"/>
      <c r="G434" s="53" t="n"/>
      <c r="H434" s="53" t="n">
        <v>8</v>
      </c>
      <c r="I434" s="53" t="n">
        <v>8</v>
      </c>
      <c r="J434" s="53" t="n">
        <v>8</v>
      </c>
      <c r="K434" s="53" t="n">
        <v>8</v>
      </c>
      <c r="L434" s="53" t="n">
        <v>8</v>
      </c>
      <c r="M434" s="53" t="n">
        <v>0</v>
      </c>
      <c r="N434" s="53" t="n">
        <v>0</v>
      </c>
      <c r="O434" s="53" t="n">
        <v>8</v>
      </c>
      <c r="P434" s="53" t="n">
        <v>8</v>
      </c>
      <c r="Q434" s="53" t="n">
        <v>8</v>
      </c>
      <c r="R434" s="53" t="n">
        <v>8</v>
      </c>
      <c r="S434" s="53" t="n">
        <v>8</v>
      </c>
      <c r="T434" s="53" t="n">
        <v>0</v>
      </c>
      <c r="U434" s="53" t="n">
        <v>0</v>
      </c>
      <c r="V434" s="53" t="n">
        <v>8</v>
      </c>
      <c r="W434" s="53" t="n">
        <v>8</v>
      </c>
      <c r="X434" s="53" t="n">
        <v>8</v>
      </c>
      <c r="Y434" s="53" t="n">
        <v>8</v>
      </c>
      <c r="Z434" s="53" t="n">
        <v>8</v>
      </c>
      <c r="AA434" s="53" t="n">
        <v>0</v>
      </c>
      <c r="AB434" s="53" t="n">
        <v>0</v>
      </c>
      <c r="AC434" s="53" t="n">
        <v>8</v>
      </c>
      <c r="AD434" s="53" t="n">
        <v>8</v>
      </c>
      <c r="AE434" s="53" t="n">
        <v>8</v>
      </c>
      <c r="AF434" s="53" t="n">
        <v>8</v>
      </c>
      <c r="AG434" s="53" t="n">
        <v>8</v>
      </c>
      <c r="AH434" s="53" t="n">
        <v>8</v>
      </c>
      <c r="AI434" s="53" t="n">
        <v>0</v>
      </c>
      <c r="AJ434" s="53" t="n">
        <v>0</v>
      </c>
      <c r="AK434" s="53" t="n">
        <v>0</v>
      </c>
      <c r="AL434" s="53" t="n"/>
      <c r="AM434" s="53">
        <f>COUNT(IF(SUM(H433)&gt;0,1,"FALSE"),IF(SUM(I433)&gt;0,1,"FALSE"),IF(SUM(J433)&gt;0,1,"FALSE"),IF(SUM(K433)&gt;0,1,"FALSE"),IF(SUM(L433)&gt;0,1,"FALSE"),IF(SUM(M433)&gt;0,1,"FALSE"),IF(SUM(N433)&gt;0,1,"FALSE"),IF(SUM(O433)&gt;0,1,"FALSE"),IF(SUM(P433)&gt;0,1,"FALSE"),IF(SUM(Q433)&gt;0,1,"FALSE"),IF(SUM(R433)&gt;0,1,"FALSE"),IF(SUM(S433)&gt;0,1,"FALSE"),IF(SUM(T433)&gt;0,1,"FALSE"),IF(SUM(U433)&gt;0,1,"FALSE"),IF(SUM(V433)&gt;0,1,"FALSE"),IF(SUM(W433)&gt;0,1,"FALSE"),IF(SUM(X433)&gt;0,1,"FALSE"),IF(SUM(Y433)&gt;0,1,"FALSE"),IF(SUM(Z433)&gt;0,1,"FALSE"),IF(SUM(AA433)&gt;0,1,"FALSE"),IF(SUM(AB433)&gt;0,1,"FALSE"),IF(SUM(AC433)&gt;0,1,"FALSE"),IF(SUM(AD433)&gt;0,1,"FALSE"),IF(SUM(AE433)&gt;0,1,"FALSE"),IF(SUM(AF433)&gt;0,1,"FALSE"),IF(SUM(AG433)&gt;0,1,"FALSE"),IF(SUM(AJ433)&gt;0,1,"FALSE"),IF(SUM(AK433)&gt;0,1,"FALSE"),IF(SUM(AI433)&gt;0,1,"FALSE"),IF(SUM(AH433)&gt;0,1,"FALSE"))</f>
        <v/>
      </c>
      <c r="AN434" s="53" t="n"/>
      <c r="AO434" s="53">
        <f>MAX(AO433:AO433)</f>
        <v/>
      </c>
      <c r="AP434" s="53">
        <f>MAX(AP433:AP433)</f>
        <v/>
      </c>
      <c r="AQ434" s="53">
        <f>MAX(AQ433:AQ433)</f>
        <v/>
      </c>
      <c r="AR434" s="53">
        <f>MAX(AR433:AR433)</f>
        <v/>
      </c>
      <c r="AS434" s="53">
        <f>SUM(AS433:AS433)</f>
        <v/>
      </c>
      <c r="AT434" s="53">
        <f>SUM(AT433:AT433)</f>
        <v/>
      </c>
      <c r="AU434" s="53">
        <f>SUM(AU433:AU433)</f>
        <v/>
      </c>
      <c r="AV434" s="53">
        <f>SUM(AV433:AV433)</f>
        <v/>
      </c>
      <c r="AW434" s="53">
        <f>SUM(AW433:AW433)</f>
        <v/>
      </c>
    </row>
    <row r="435" spans="1:49" ht="15.75" customHeight="1" s="55">
      <c r="A435" s="51" t="n">
        <v>429</v>
      </c>
      <c r="B435" s="51" t="s">
        <v>231</v>
      </c>
      <c r="C435" s="51" t="s">
        <v>228</v>
      </c>
      <c r="D435" s="51" t="s">
        <v>232</v>
      </c>
      <c r="E435" s="51" t="s">
        <v>43</v>
      </c>
      <c r="F435" s="51" t="s">
        <v>32</v>
      </c>
      <c r="G435" s="51" t="n"/>
      <c r="H435" s="54" t="s">
        <v>0</v>
      </c>
      <c r="I435" s="54" t="s">
        <v>0</v>
      </c>
      <c r="J435" s="54" t="s">
        <v>0</v>
      </c>
      <c r="K435" s="51" t="n">
        <v>8</v>
      </c>
      <c r="L435" s="51" t="n">
        <v>8</v>
      </c>
      <c r="M435" s="51" t="s">
        <v>7</v>
      </c>
      <c r="N435" s="51" t="s">
        <v>7</v>
      </c>
      <c r="O435" s="51" t="n">
        <v>8</v>
      </c>
      <c r="P435" s="51" t="n">
        <v>8</v>
      </c>
      <c r="Q435" s="51" t="n">
        <v>8</v>
      </c>
      <c r="R435" s="51" t="n">
        <v>8</v>
      </c>
      <c r="S435" s="51" t="n">
        <v>8</v>
      </c>
      <c r="T435" s="51" t="s">
        <v>7</v>
      </c>
      <c r="U435" s="51" t="s">
        <v>7</v>
      </c>
      <c r="V435" s="51" t="n">
        <v>8</v>
      </c>
      <c r="W435" s="51" t="n">
        <v>8</v>
      </c>
      <c r="X435" s="51" t="n">
        <v>8</v>
      </c>
      <c r="Y435" s="51" t="n">
        <v>8</v>
      </c>
      <c r="Z435" s="51" t="n">
        <v>8</v>
      </c>
      <c r="AA435" s="51" t="s">
        <v>7</v>
      </c>
      <c r="AB435" s="51" t="s">
        <v>7</v>
      </c>
      <c r="AC435" s="51" t="n">
        <v>8</v>
      </c>
      <c r="AD435" s="51" t="n">
        <v>8</v>
      </c>
      <c r="AE435" s="51" t="n">
        <v>8</v>
      </c>
      <c r="AF435" s="51" t="n">
        <v>8</v>
      </c>
      <c r="AG435" s="51" t="n">
        <v>8</v>
      </c>
      <c r="AH435" s="51" t="n">
        <v>8</v>
      </c>
      <c r="AI435" s="51" t="s">
        <v>7</v>
      </c>
      <c r="AJ435" s="51" t="s">
        <v>7</v>
      </c>
      <c r="AK435" s="51" t="s">
        <v>7</v>
      </c>
      <c r="AL435" s="51" t="n"/>
      <c r="AM435" s="52">
        <f>COUNT(H435:AL435)</f>
        <v/>
      </c>
      <c r="AN435" s="51" t="n"/>
      <c r="AO435" s="52">
        <f>COUNTIF(H435:AL435,"О")</f>
        <v/>
      </c>
      <c r="AP435" s="52">
        <f>COUNTIF(H435:AL435,"От")</f>
        <v/>
      </c>
      <c r="AQ435" s="52">
        <f>COUNTIF(H435:AL435,"Б")</f>
        <v/>
      </c>
      <c r="AR435" s="52">
        <f>COUNTIF(H435:AL435,"Н")</f>
        <v/>
      </c>
      <c r="AS435" s="51" t="n"/>
      <c r="AT435" s="52">
        <f>SUM(H435:AL435)</f>
        <v/>
      </c>
      <c r="AU435" s="51" t="n"/>
      <c r="AV435" s="52">
        <f>SUM(M435,N435,T435,U435,AA435,AB435,AJ435,AK435,AI435)</f>
        <v/>
      </c>
      <c r="AW435" s="51" t="n"/>
    </row>
    <row r="436" spans="1:49">
      <c r="A436" s="53" t="n">
        <v>430</v>
      </c>
      <c r="B436" s="53" t="s">
        <v>231</v>
      </c>
      <c r="C436" s="53" t="s">
        <v>228</v>
      </c>
      <c r="D436" s="53" t="s">
        <v>232</v>
      </c>
      <c r="E436" s="53" t="s">
        <v>33</v>
      </c>
      <c r="F436" s="53" t="n"/>
      <c r="G436" s="53" t="n"/>
      <c r="H436" s="53" t="n">
        <v>0</v>
      </c>
      <c r="I436" s="53" t="n">
        <v>0</v>
      </c>
      <c r="J436" s="53" t="n">
        <v>0</v>
      </c>
      <c r="K436" s="53" t="n">
        <v>8</v>
      </c>
      <c r="L436" s="53" t="n">
        <v>8</v>
      </c>
      <c r="M436" s="53" t="n">
        <v>0</v>
      </c>
      <c r="N436" s="53" t="n">
        <v>0</v>
      </c>
      <c r="O436" s="53" t="n">
        <v>8</v>
      </c>
      <c r="P436" s="53" t="n">
        <v>8</v>
      </c>
      <c r="Q436" s="53" t="n">
        <v>8</v>
      </c>
      <c r="R436" s="53" t="n">
        <v>8</v>
      </c>
      <c r="S436" s="53" t="n">
        <v>8</v>
      </c>
      <c r="T436" s="53" t="n">
        <v>0</v>
      </c>
      <c r="U436" s="53" t="n">
        <v>0</v>
      </c>
      <c r="V436" s="53" t="n">
        <v>8</v>
      </c>
      <c r="W436" s="53" t="n">
        <v>8</v>
      </c>
      <c r="X436" s="53" t="n">
        <v>8</v>
      </c>
      <c r="Y436" s="53" t="n">
        <v>8</v>
      </c>
      <c r="Z436" s="53" t="n">
        <v>8</v>
      </c>
      <c r="AA436" s="53" t="n">
        <v>0</v>
      </c>
      <c r="AB436" s="53" t="n">
        <v>0</v>
      </c>
      <c r="AC436" s="53" t="n">
        <v>8</v>
      </c>
      <c r="AD436" s="53" t="n">
        <v>8</v>
      </c>
      <c r="AE436" s="53" t="n">
        <v>8</v>
      </c>
      <c r="AF436" s="53" t="n">
        <v>8</v>
      </c>
      <c r="AG436" s="53" t="n">
        <v>8</v>
      </c>
      <c r="AH436" s="53" t="n">
        <v>8</v>
      </c>
      <c r="AI436" s="53" t="n">
        <v>0</v>
      </c>
      <c r="AJ436" s="53" t="n">
        <v>0</v>
      </c>
      <c r="AK436" s="53" t="n">
        <v>0</v>
      </c>
      <c r="AL436" s="53" t="n"/>
      <c r="AM436" s="53">
        <f>COUNT(IF(SUM(H435)&gt;0,1,"FALSE"),IF(SUM(I435)&gt;0,1,"FALSE"),IF(SUM(J435)&gt;0,1,"FALSE"),IF(SUM(K435)&gt;0,1,"FALSE"),IF(SUM(L435)&gt;0,1,"FALSE"),IF(SUM(M435)&gt;0,1,"FALSE"),IF(SUM(N435)&gt;0,1,"FALSE"),IF(SUM(O435)&gt;0,1,"FALSE"),IF(SUM(P435)&gt;0,1,"FALSE"),IF(SUM(Q435)&gt;0,1,"FALSE"),IF(SUM(R435)&gt;0,1,"FALSE"),IF(SUM(S435)&gt;0,1,"FALSE"),IF(SUM(T435)&gt;0,1,"FALSE"),IF(SUM(U435)&gt;0,1,"FALSE"),IF(SUM(V435)&gt;0,1,"FALSE"),IF(SUM(W435)&gt;0,1,"FALSE"),IF(SUM(X435)&gt;0,1,"FALSE"),IF(SUM(Y435)&gt;0,1,"FALSE"),IF(SUM(Z435)&gt;0,1,"FALSE"),IF(SUM(AA435)&gt;0,1,"FALSE"),IF(SUM(AB435)&gt;0,1,"FALSE"),IF(SUM(AC435)&gt;0,1,"FALSE"),IF(SUM(AD435)&gt;0,1,"FALSE"),IF(SUM(AE435)&gt;0,1,"FALSE"),IF(SUM(AF435)&gt;0,1,"FALSE"),IF(SUM(AG435)&gt;0,1,"FALSE"),IF(SUM(AJ435)&gt;0,1,"FALSE"),IF(SUM(AK435)&gt;0,1,"FALSE"),IF(SUM(AI435)&gt;0,1,"FALSE"),IF(SUM(AH435)&gt;0,1,"FALSE"))</f>
        <v/>
      </c>
      <c r="AN436" s="53" t="n"/>
      <c r="AO436" s="53">
        <f>MAX(AO435:AO435)</f>
        <v/>
      </c>
      <c r="AP436" s="53">
        <f>MAX(AP435:AP435)</f>
        <v/>
      </c>
      <c r="AQ436" s="53">
        <f>MAX(AQ435:AQ435)</f>
        <v/>
      </c>
      <c r="AR436" s="53">
        <f>MAX(AR435:AR435)</f>
        <v/>
      </c>
      <c r="AS436" s="53">
        <f>SUM(AS435:AS435)</f>
        <v/>
      </c>
      <c r="AT436" s="53">
        <f>SUM(AT435:AT435)</f>
        <v/>
      </c>
      <c r="AU436" s="53">
        <f>SUM(AU435:AU435)</f>
        <v/>
      </c>
      <c r="AV436" s="53">
        <f>SUM(AV435:AV435)</f>
        <v/>
      </c>
      <c r="AW436" s="53">
        <f>SUM(AW435:AW435)</f>
        <v/>
      </c>
    </row>
    <row r="437" spans="1:49">
      <c r="A437" s="51" t="n">
        <v>431</v>
      </c>
      <c r="B437" s="51" t="s">
        <v>236</v>
      </c>
      <c r="C437" s="51" t="s">
        <v>237</v>
      </c>
      <c r="D437" s="51" t="s">
        <v>60</v>
      </c>
      <c r="E437" s="51" t="s">
        <v>43</v>
      </c>
      <c r="F437" s="51" t="s">
        <v>32</v>
      </c>
      <c r="G437" s="51" t="n"/>
      <c r="H437" s="51" t="n">
        <v>8</v>
      </c>
      <c r="I437" s="51" t="n">
        <v>8</v>
      </c>
      <c r="J437" s="51" t="n">
        <v>8</v>
      </c>
      <c r="K437" s="51" t="n">
        <v>8</v>
      </c>
      <c r="L437" s="51" t="n">
        <v>8</v>
      </c>
      <c r="M437" s="51" t="s">
        <v>7</v>
      </c>
      <c r="N437" s="51" t="s">
        <v>7</v>
      </c>
      <c r="O437" s="51" t="n">
        <v>8</v>
      </c>
      <c r="P437" s="51" t="n">
        <v>8</v>
      </c>
      <c r="Q437" s="51" t="n">
        <v>8</v>
      </c>
      <c r="R437" s="51" t="n">
        <v>8</v>
      </c>
      <c r="S437" s="51" t="n">
        <v>8</v>
      </c>
      <c r="T437" s="51" t="s">
        <v>7</v>
      </c>
      <c r="U437" s="51" t="s">
        <v>7</v>
      </c>
      <c r="V437" s="51" t="n">
        <v>8</v>
      </c>
      <c r="W437" s="51" t="n">
        <v>8</v>
      </c>
      <c r="X437" s="51" t="n">
        <v>8</v>
      </c>
      <c r="Y437" s="51" t="n">
        <v>8</v>
      </c>
      <c r="Z437" s="51" t="n">
        <v>8</v>
      </c>
      <c r="AA437" s="51" t="s">
        <v>7</v>
      </c>
      <c r="AB437" s="51" t="s">
        <v>7</v>
      </c>
      <c r="AC437" s="51" t="n">
        <v>8</v>
      </c>
      <c r="AD437" s="51" t="n">
        <v>8</v>
      </c>
      <c r="AE437" s="51" t="n">
        <v>8</v>
      </c>
      <c r="AF437" s="51" t="n">
        <v>8</v>
      </c>
      <c r="AG437" s="51" t="n">
        <v>8</v>
      </c>
      <c r="AH437" s="51" t="n">
        <v>8</v>
      </c>
      <c r="AI437" s="51" t="s">
        <v>7</v>
      </c>
      <c r="AJ437" s="51" t="s">
        <v>7</v>
      </c>
      <c r="AK437" s="51" t="s">
        <v>7</v>
      </c>
      <c r="AL437" s="51" t="n"/>
      <c r="AM437" s="52">
        <f>COUNT(H437:AL437)</f>
        <v/>
      </c>
      <c r="AN437" s="51" t="n"/>
      <c r="AO437" s="52">
        <f>COUNTIF(H437:AL437,"О")</f>
        <v/>
      </c>
      <c r="AP437" s="52">
        <f>COUNTIF(H437:AL437,"От")</f>
        <v/>
      </c>
      <c r="AQ437" s="52">
        <f>COUNTIF(H437:AL437,"Б")</f>
        <v/>
      </c>
      <c r="AR437" s="52">
        <f>COUNTIF(H437:AL437,"Н")</f>
        <v/>
      </c>
      <c r="AS437" s="51" t="n"/>
      <c r="AT437" s="52">
        <f>SUM(H437:AL437)</f>
        <v/>
      </c>
      <c r="AU437" s="51" t="n"/>
      <c r="AV437" s="52">
        <f>SUM(M437,N437,T437,U437,AA437,AB437,AJ437,AK437,AI437)</f>
        <v/>
      </c>
      <c r="AW437" s="51" t="n"/>
    </row>
    <row r="438" spans="1:49">
      <c r="A438" s="53" t="n">
        <v>432</v>
      </c>
      <c r="B438" s="53" t="s">
        <v>236</v>
      </c>
      <c r="C438" s="53" t="s">
        <v>237</v>
      </c>
      <c r="D438" s="53" t="s">
        <v>60</v>
      </c>
      <c r="E438" s="53" t="s">
        <v>33</v>
      </c>
      <c r="F438" s="53" t="n"/>
      <c r="G438" s="53" t="n"/>
      <c r="H438" s="53" t="n">
        <v>8</v>
      </c>
      <c r="I438" s="53" t="n">
        <v>8</v>
      </c>
      <c r="J438" s="53" t="n">
        <v>8</v>
      </c>
      <c r="K438" s="53" t="n">
        <v>8</v>
      </c>
      <c r="L438" s="53" t="n">
        <v>8</v>
      </c>
      <c r="M438" s="53" t="n">
        <v>0</v>
      </c>
      <c r="N438" s="53" t="n">
        <v>0</v>
      </c>
      <c r="O438" s="53" t="n">
        <v>8</v>
      </c>
      <c r="P438" s="53" t="n">
        <v>8</v>
      </c>
      <c r="Q438" s="53" t="n">
        <v>8</v>
      </c>
      <c r="R438" s="53" t="n">
        <v>8</v>
      </c>
      <c r="S438" s="53" t="n">
        <v>8</v>
      </c>
      <c r="T438" s="53" t="n">
        <v>0</v>
      </c>
      <c r="U438" s="53" t="n">
        <v>0</v>
      </c>
      <c r="V438" s="53" t="n">
        <v>8</v>
      </c>
      <c r="W438" s="53" t="n">
        <v>8</v>
      </c>
      <c r="X438" s="53" t="n">
        <v>8</v>
      </c>
      <c r="Y438" s="53" t="n">
        <v>8</v>
      </c>
      <c r="Z438" s="53" t="n">
        <v>8</v>
      </c>
      <c r="AA438" s="53" t="n">
        <v>0</v>
      </c>
      <c r="AB438" s="53" t="n">
        <v>0</v>
      </c>
      <c r="AC438" s="53" t="n">
        <v>8</v>
      </c>
      <c r="AD438" s="53" t="n">
        <v>8</v>
      </c>
      <c r="AE438" s="53" t="n">
        <v>8</v>
      </c>
      <c r="AF438" s="53" t="n">
        <v>8</v>
      </c>
      <c r="AG438" s="53" t="n">
        <v>8</v>
      </c>
      <c r="AH438" s="53" t="n">
        <v>8</v>
      </c>
      <c r="AI438" s="53" t="n">
        <v>0</v>
      </c>
      <c r="AJ438" s="53" t="n">
        <v>0</v>
      </c>
      <c r="AK438" s="53" t="n">
        <v>0</v>
      </c>
      <c r="AL438" s="53" t="n"/>
      <c r="AM438" s="53">
        <f>COUNT(IF(SUM(H437)&gt;0,1,"FALSE"),IF(SUM(I437)&gt;0,1,"FALSE"),IF(SUM(J437)&gt;0,1,"FALSE"),IF(SUM(K437)&gt;0,1,"FALSE"),IF(SUM(L437)&gt;0,1,"FALSE"),IF(SUM(M437)&gt;0,1,"FALSE"),IF(SUM(N437)&gt;0,1,"FALSE"),IF(SUM(O437)&gt;0,1,"FALSE"),IF(SUM(P437)&gt;0,1,"FALSE"),IF(SUM(Q437)&gt;0,1,"FALSE"),IF(SUM(R437)&gt;0,1,"FALSE"),IF(SUM(S437)&gt;0,1,"FALSE"),IF(SUM(T437)&gt;0,1,"FALSE"),IF(SUM(U437)&gt;0,1,"FALSE"),IF(SUM(V437)&gt;0,1,"FALSE"),IF(SUM(W437)&gt;0,1,"FALSE"),IF(SUM(X437)&gt;0,1,"FALSE"),IF(SUM(Y437)&gt;0,1,"FALSE"),IF(SUM(Z437)&gt;0,1,"FALSE"),IF(SUM(AA437)&gt;0,1,"FALSE"),IF(SUM(AB437)&gt;0,1,"FALSE"),IF(SUM(AC437)&gt;0,1,"FALSE"),IF(SUM(AD437)&gt;0,1,"FALSE"),IF(SUM(AE437)&gt;0,1,"FALSE"),IF(SUM(AF437)&gt;0,1,"FALSE"),IF(SUM(AG437)&gt;0,1,"FALSE"),IF(SUM(AJ437)&gt;0,1,"FALSE"),IF(SUM(AK437)&gt;0,1,"FALSE"),IF(SUM(AI437)&gt;0,1,"FALSE"),IF(SUM(AH437)&gt;0,1,"FALSE"))</f>
        <v/>
      </c>
      <c r="AN438" s="53" t="n"/>
      <c r="AO438" s="53">
        <f>MAX(AO437:AO437)</f>
        <v/>
      </c>
      <c r="AP438" s="53">
        <f>MAX(AP437:AP437)</f>
        <v/>
      </c>
      <c r="AQ438" s="53">
        <f>MAX(AQ437:AQ437)</f>
        <v/>
      </c>
      <c r="AR438" s="53">
        <f>MAX(AR437:AR437)</f>
        <v/>
      </c>
      <c r="AS438" s="53">
        <f>SUM(AS437:AS437)</f>
        <v/>
      </c>
      <c r="AT438" s="53">
        <f>SUM(AT437:AT437)</f>
        <v/>
      </c>
      <c r="AU438" s="53">
        <f>SUM(AU437:AU437)</f>
        <v/>
      </c>
      <c r="AV438" s="53">
        <f>SUM(AV437:AV437)</f>
        <v/>
      </c>
      <c r="AW438" s="53">
        <f>SUM(AW437:AW437)</f>
        <v/>
      </c>
    </row>
    <row r="439" spans="1:49">
      <c r="A439" s="51" t="n">
        <v>433</v>
      </c>
      <c r="B439" s="51" t="s">
        <v>240</v>
      </c>
      <c r="C439" s="51" t="s">
        <v>237</v>
      </c>
      <c r="D439" s="51" t="s">
        <v>241</v>
      </c>
      <c r="E439" s="51" t="s">
        <v>43</v>
      </c>
      <c r="F439" s="51" t="s">
        <v>32</v>
      </c>
      <c r="G439" s="51" t="n"/>
      <c r="H439" s="51" t="n">
        <v>8</v>
      </c>
      <c r="I439" s="51" t="n">
        <v>8</v>
      </c>
      <c r="J439" s="51" t="s">
        <v>3</v>
      </c>
      <c r="K439" s="51" t="s">
        <v>3</v>
      </c>
      <c r="L439" s="51" t="s">
        <v>3</v>
      </c>
      <c r="M439" s="51" t="s">
        <v>3</v>
      </c>
      <c r="N439" s="51" t="s">
        <v>3</v>
      </c>
      <c r="O439" s="51" t="s">
        <v>3</v>
      </c>
      <c r="P439" s="51" t="s">
        <v>3</v>
      </c>
      <c r="Q439" s="51" t="s">
        <v>3</v>
      </c>
      <c r="R439" s="51" t="s">
        <v>3</v>
      </c>
      <c r="S439" s="51" t="s">
        <v>3</v>
      </c>
      <c r="T439" s="51" t="s">
        <v>7</v>
      </c>
      <c r="U439" s="51" t="s">
        <v>7</v>
      </c>
      <c r="V439" s="51" t="n">
        <v>8</v>
      </c>
      <c r="W439" s="51" t="n">
        <v>8</v>
      </c>
      <c r="X439" s="51" t="n">
        <v>8</v>
      </c>
      <c r="Y439" s="51" t="n">
        <v>8</v>
      </c>
      <c r="Z439" s="51" t="n">
        <v>8</v>
      </c>
      <c r="AA439" s="51" t="s">
        <v>7</v>
      </c>
      <c r="AB439" s="51" t="s">
        <v>7</v>
      </c>
      <c r="AC439" s="51" t="n">
        <v>8</v>
      </c>
      <c r="AD439" s="51" t="n">
        <v>8</v>
      </c>
      <c r="AE439" s="51" t="n">
        <v>8</v>
      </c>
      <c r="AF439" s="51" t="n">
        <v>8</v>
      </c>
      <c r="AG439" s="51" t="n">
        <v>8</v>
      </c>
      <c r="AH439" s="51" t="n">
        <v>8</v>
      </c>
      <c r="AI439" s="51" t="s">
        <v>7</v>
      </c>
      <c r="AJ439" s="51" t="s">
        <v>7</v>
      </c>
      <c r="AK439" s="51" t="s">
        <v>7</v>
      </c>
      <c r="AL439" s="51" t="n"/>
      <c r="AM439" s="52">
        <f>COUNT(H439:AL439)</f>
        <v/>
      </c>
      <c r="AN439" s="51" t="n"/>
      <c r="AO439" s="52">
        <f>COUNTIF(H439:AL439,"О")</f>
        <v/>
      </c>
      <c r="AP439" s="52">
        <f>COUNTIF(H439:AL439,"От")</f>
        <v/>
      </c>
      <c r="AQ439" s="52">
        <f>COUNTIF(H439:AL439,"Б")</f>
        <v/>
      </c>
      <c r="AR439" s="52">
        <f>COUNTIF(H439:AL439,"Н")</f>
        <v/>
      </c>
      <c r="AS439" s="51" t="n"/>
      <c r="AT439" s="52">
        <f>SUM(H439:AL439)</f>
        <v/>
      </c>
      <c r="AU439" s="51" t="n"/>
      <c r="AV439" s="52">
        <f>SUM(M439,N439,T439,U439,AA439,AB439,AJ439,AK439,AI439)</f>
        <v/>
      </c>
      <c r="AW439" s="51" t="n"/>
    </row>
    <row r="440" spans="1:49">
      <c r="A440" s="53" t="n">
        <v>434</v>
      </c>
      <c r="B440" s="53" t="s">
        <v>240</v>
      </c>
      <c r="C440" s="53" t="s">
        <v>237</v>
      </c>
      <c r="D440" s="53" t="s">
        <v>241</v>
      </c>
      <c r="E440" s="53" t="s">
        <v>33</v>
      </c>
      <c r="F440" s="53" t="n"/>
      <c r="G440" s="53" t="n"/>
      <c r="H440" s="53" t="n">
        <v>8</v>
      </c>
      <c r="I440" s="53" t="n">
        <v>8</v>
      </c>
      <c r="J440" s="53" t="n">
        <v>0</v>
      </c>
      <c r="K440" s="53" t="n">
        <v>0</v>
      </c>
      <c r="L440" s="53" t="n">
        <v>0</v>
      </c>
      <c r="M440" s="53" t="n">
        <v>0</v>
      </c>
      <c r="N440" s="53" t="n">
        <v>0</v>
      </c>
      <c r="O440" s="53" t="n">
        <v>0</v>
      </c>
      <c r="P440" s="53" t="n">
        <v>0</v>
      </c>
      <c r="Q440" s="53" t="n">
        <v>0</v>
      </c>
      <c r="R440" s="53" t="n">
        <v>0</v>
      </c>
      <c r="S440" s="53" t="n">
        <v>0</v>
      </c>
      <c r="T440" s="53" t="n">
        <v>0</v>
      </c>
      <c r="U440" s="53" t="n">
        <v>0</v>
      </c>
      <c r="V440" s="53" t="n">
        <v>8</v>
      </c>
      <c r="W440" s="53" t="n">
        <v>8</v>
      </c>
      <c r="X440" s="53" t="n">
        <v>8</v>
      </c>
      <c r="Y440" s="53" t="n">
        <v>8</v>
      </c>
      <c r="Z440" s="53" t="n">
        <v>8</v>
      </c>
      <c r="AA440" s="53" t="n">
        <v>0</v>
      </c>
      <c r="AB440" s="53" t="n">
        <v>0</v>
      </c>
      <c r="AC440" s="53" t="n">
        <v>8</v>
      </c>
      <c r="AD440" s="53" t="n">
        <v>8</v>
      </c>
      <c r="AE440" s="53" t="n">
        <v>8</v>
      </c>
      <c r="AF440" s="53" t="n">
        <v>8</v>
      </c>
      <c r="AG440" s="53" t="n">
        <v>8</v>
      </c>
      <c r="AH440" s="53" t="n">
        <v>8</v>
      </c>
      <c r="AI440" s="53" t="n">
        <v>0</v>
      </c>
      <c r="AJ440" s="53" t="n">
        <v>0</v>
      </c>
      <c r="AK440" s="53" t="n">
        <v>0</v>
      </c>
      <c r="AL440" s="53" t="n"/>
      <c r="AM440" s="53">
        <f>COUNT(IF(SUM(H439)&gt;0,1,"FALSE"),IF(SUM(I439)&gt;0,1,"FALSE"),IF(SUM(J439)&gt;0,1,"FALSE"),IF(SUM(K439)&gt;0,1,"FALSE"),IF(SUM(L439)&gt;0,1,"FALSE"),IF(SUM(M439)&gt;0,1,"FALSE"),IF(SUM(N439)&gt;0,1,"FALSE"),IF(SUM(O439)&gt;0,1,"FALSE"),IF(SUM(P439)&gt;0,1,"FALSE"),IF(SUM(Q439)&gt;0,1,"FALSE"),IF(SUM(R439)&gt;0,1,"FALSE"),IF(SUM(S439)&gt;0,1,"FALSE"),IF(SUM(T439)&gt;0,1,"FALSE"),IF(SUM(U439)&gt;0,1,"FALSE"),IF(SUM(V439)&gt;0,1,"FALSE"),IF(SUM(W439)&gt;0,1,"FALSE"),IF(SUM(X439)&gt;0,1,"FALSE"),IF(SUM(Y439)&gt;0,1,"FALSE"),IF(SUM(Z439)&gt;0,1,"FALSE"),IF(SUM(AA439)&gt;0,1,"FALSE"),IF(SUM(AB439)&gt;0,1,"FALSE"),IF(SUM(AC439)&gt;0,1,"FALSE"),IF(SUM(AD439)&gt;0,1,"FALSE"),IF(SUM(AE439)&gt;0,1,"FALSE"),IF(SUM(AF439)&gt;0,1,"FALSE"),IF(SUM(AG439)&gt;0,1,"FALSE"),IF(SUM(AJ439)&gt;0,1,"FALSE"),IF(SUM(AK439)&gt;0,1,"FALSE"),IF(SUM(AI439)&gt;0,1,"FALSE"),IF(SUM(AH439)&gt;0,1,"FALSE"))</f>
        <v/>
      </c>
      <c r="AN440" s="53" t="n"/>
      <c r="AO440" s="53">
        <f>MAX(AO439:AO439)</f>
        <v/>
      </c>
      <c r="AP440" s="53">
        <f>MAX(AP439:AP439)</f>
        <v/>
      </c>
      <c r="AQ440" s="53">
        <f>MAX(AQ439:AQ439)</f>
        <v/>
      </c>
      <c r="AR440" s="53">
        <f>MAX(AR439:AR439)</f>
        <v/>
      </c>
      <c r="AS440" s="53">
        <f>SUM(AS439:AS439)</f>
        <v/>
      </c>
      <c r="AT440" s="53">
        <f>SUM(AT439:AT439)</f>
        <v/>
      </c>
      <c r="AU440" s="53">
        <f>SUM(AU439:AU439)</f>
        <v/>
      </c>
      <c r="AV440" s="53">
        <f>SUM(AV439:AV439)</f>
        <v/>
      </c>
      <c r="AW440" s="53">
        <f>SUM(AW439:AW439)</f>
        <v/>
      </c>
    </row>
    <row r="441" spans="1:49">
      <c r="A441" s="51" t="n">
        <v>435</v>
      </c>
      <c r="B441" s="51" t="s">
        <v>242</v>
      </c>
      <c r="C441" s="51" t="s">
        <v>237</v>
      </c>
      <c r="D441" s="51" t="s">
        <v>60</v>
      </c>
      <c r="E441" s="51" t="s">
        <v>43</v>
      </c>
      <c r="F441" s="51" t="s">
        <v>32</v>
      </c>
      <c r="G441" s="51" t="n"/>
      <c r="H441" s="51" t="n">
        <v>8</v>
      </c>
      <c r="I441" s="51" t="n">
        <v>8</v>
      </c>
      <c r="J441" s="51" t="n">
        <v>8</v>
      </c>
      <c r="K441" s="51" t="n">
        <v>2.43333</v>
      </c>
      <c r="L441" s="51" t="n">
        <v>8</v>
      </c>
      <c r="M441" s="51" t="s">
        <v>7</v>
      </c>
      <c r="N441" s="51" t="s">
        <v>7</v>
      </c>
      <c r="O441" s="51" t="n">
        <v>8</v>
      </c>
      <c r="P441" s="51" t="n">
        <v>8</v>
      </c>
      <c r="Q441" s="51" t="n">
        <v>8</v>
      </c>
      <c r="R441" s="51" t="n"/>
      <c r="S441" s="51" t="n">
        <v>8</v>
      </c>
      <c r="T441" s="51" t="s">
        <v>7</v>
      </c>
      <c r="U441" s="51" t="s">
        <v>7</v>
      </c>
      <c r="V441" s="51" t="n">
        <v>8</v>
      </c>
      <c r="W441" s="51" t="n"/>
      <c r="X441" s="51" t="n">
        <v>8</v>
      </c>
      <c r="Y441" s="51" t="n">
        <v>8</v>
      </c>
      <c r="Z441" s="51" t="n">
        <v>8</v>
      </c>
      <c r="AA441" s="51" t="s">
        <v>7</v>
      </c>
      <c r="AB441" s="51" t="s">
        <v>7</v>
      </c>
      <c r="AC441" s="51" t="n">
        <v>8</v>
      </c>
      <c r="AD441" s="51" t="n">
        <v>8</v>
      </c>
      <c r="AE441" s="51" t="n">
        <v>8</v>
      </c>
      <c r="AF441" s="51" t="n">
        <v>8</v>
      </c>
      <c r="AG441" s="51" t="n">
        <v>8</v>
      </c>
      <c r="AH441" s="51" t="n">
        <v>8</v>
      </c>
      <c r="AI441" s="51" t="s">
        <v>7</v>
      </c>
      <c r="AJ441" s="51" t="s">
        <v>7</v>
      </c>
      <c r="AK441" s="51" t="s">
        <v>7</v>
      </c>
      <c r="AL441" s="51" t="n"/>
      <c r="AM441" s="52">
        <f>COUNT(H441:AL441)</f>
        <v/>
      </c>
      <c r="AN441" s="51" t="n"/>
      <c r="AO441" s="52">
        <f>COUNTIF(H441:AL441,"О")</f>
        <v/>
      </c>
      <c r="AP441" s="52">
        <f>COUNTIF(H441:AL441,"От")</f>
        <v/>
      </c>
      <c r="AQ441" s="52">
        <f>COUNTIF(H441:AL441,"Б")</f>
        <v/>
      </c>
      <c r="AR441" s="52">
        <f>COUNTIF(H441:AL441,"Н")</f>
        <v/>
      </c>
      <c r="AS441" s="51" t="n"/>
      <c r="AT441" s="52">
        <f>SUM(H441:AL441)</f>
        <v/>
      </c>
      <c r="AU441" s="51" t="n"/>
      <c r="AV441" s="52">
        <f>SUM(M441,N441,T441,U441,AA441,AB441,AJ441,AK441,AI441)</f>
        <v/>
      </c>
      <c r="AW441" s="51" t="n"/>
    </row>
    <row r="442" spans="1:49" ht="15.75" customHeight="1" s="55">
      <c r="A442" s="51" t="n">
        <v>436</v>
      </c>
      <c r="B442" s="51" t="s">
        <v>242</v>
      </c>
      <c r="C442" s="51" t="s">
        <v>237</v>
      </c>
      <c r="D442" s="51" t="s">
        <v>60</v>
      </c>
      <c r="E442" s="51" t="s">
        <v>77</v>
      </c>
      <c r="F442" s="51" t="s">
        <v>32</v>
      </c>
      <c r="G442" s="51" t="n"/>
      <c r="H442" s="51" t="n"/>
      <c r="I442" s="51" t="n"/>
      <c r="J442" s="51" t="n"/>
      <c r="K442" s="54" t="n">
        <v>5.56667</v>
      </c>
      <c r="L442" s="51" t="n"/>
      <c r="M442" s="51" t="n"/>
      <c r="N442" s="51" t="n"/>
      <c r="O442" s="51" t="n"/>
      <c r="P442" s="51" t="n"/>
      <c r="Q442" s="51" t="n"/>
      <c r="R442" s="51" t="n"/>
      <c r="S442" s="51" t="n"/>
      <c r="T442" s="51" t="n"/>
      <c r="U442" s="51" t="n"/>
      <c r="V442" s="51" t="n"/>
      <c r="W442" s="51" t="n"/>
      <c r="X442" s="51" t="n"/>
      <c r="Y442" s="51" t="n"/>
      <c r="Z442" s="51" t="n"/>
      <c r="AA442" s="51" t="n"/>
      <c r="AB442" s="51" t="n"/>
      <c r="AC442" s="51" t="n"/>
      <c r="AD442" s="51" t="n"/>
      <c r="AE442" s="51" t="n"/>
      <c r="AF442" s="51" t="n"/>
      <c r="AG442" s="51" t="n"/>
      <c r="AH442" s="51" t="n"/>
      <c r="AI442" s="51" t="n"/>
      <c r="AJ442" s="51" t="n"/>
      <c r="AK442" s="51" t="n"/>
      <c r="AL442" s="51" t="n"/>
      <c r="AM442" s="52">
        <f>COUNT(H442:AL442)</f>
        <v/>
      </c>
      <c r="AN442" s="51" t="n"/>
      <c r="AO442" s="51" t="n"/>
      <c r="AP442" s="51" t="n"/>
      <c r="AQ442" s="51" t="n"/>
      <c r="AR442" s="51" t="n"/>
      <c r="AS442" s="51" t="n"/>
      <c r="AT442" s="52">
        <f>SUM(H442:AL442)</f>
        <v/>
      </c>
      <c r="AU442" s="51" t="n"/>
      <c r="AV442" s="52">
        <f>SUM(M442,N442,T442,U442,AA442,AB442,AJ442,AK442,AI442)</f>
        <v/>
      </c>
      <c r="AW442" s="51" t="n"/>
    </row>
    <row r="443" spans="1:49" ht="15.75" customHeight="1" s="55">
      <c r="A443" s="51" t="n">
        <v>437</v>
      </c>
      <c r="B443" s="51" t="s">
        <v>242</v>
      </c>
      <c r="C443" s="51" t="s">
        <v>237</v>
      </c>
      <c r="D443" s="51" t="s">
        <v>60</v>
      </c>
      <c r="E443" s="51" t="s">
        <v>86</v>
      </c>
      <c r="F443" s="51" t="s">
        <v>32</v>
      </c>
      <c r="G443" s="51" t="n"/>
      <c r="H443" s="51" t="n"/>
      <c r="I443" s="51" t="n"/>
      <c r="J443" s="51" t="n"/>
      <c r="K443" s="51" t="n"/>
      <c r="L443" s="51" t="n"/>
      <c r="M443" s="51" t="n"/>
      <c r="N443" s="51" t="n"/>
      <c r="O443" s="51" t="n"/>
      <c r="P443" s="51" t="n"/>
      <c r="Q443" s="51" t="n"/>
      <c r="R443" s="51" t="n"/>
      <c r="S443" s="51" t="n"/>
      <c r="T443" s="51" t="n"/>
      <c r="U443" s="51" t="n"/>
      <c r="V443" s="51" t="n"/>
      <c r="W443" s="54" t="n">
        <v>8</v>
      </c>
      <c r="X443" s="54" t="n"/>
      <c r="Y443" s="51" t="n"/>
      <c r="Z443" s="51" t="n"/>
      <c r="AA443" s="51" t="n"/>
      <c r="AB443" s="51" t="n"/>
      <c r="AC443" s="51" t="n"/>
      <c r="AD443" s="51" t="n"/>
      <c r="AE443" s="51" t="n"/>
      <c r="AF443" s="51" t="n"/>
      <c r="AG443" s="51" t="n"/>
      <c r="AH443" s="51" t="n"/>
      <c r="AI443" s="51" t="n"/>
      <c r="AJ443" s="51" t="n"/>
      <c r="AK443" s="51" t="n"/>
      <c r="AL443" s="51" t="n"/>
      <c r="AM443" s="52">
        <f>COUNT(H443:AL443)</f>
        <v/>
      </c>
      <c r="AN443" s="51" t="n"/>
      <c r="AO443" s="51" t="n"/>
      <c r="AP443" s="51" t="n"/>
      <c r="AQ443" s="51" t="n"/>
      <c r="AR443" s="51" t="n"/>
      <c r="AS443" s="51" t="n"/>
      <c r="AT443" s="52">
        <f>SUM(H443:AL443)</f>
        <v/>
      </c>
      <c r="AU443" s="51" t="n"/>
      <c r="AV443" s="52">
        <f>SUM(M443,N443,T443,U443,AA443,AB443,AJ443,AK443,AI443)</f>
        <v/>
      </c>
      <c r="AW443" s="51" t="n"/>
    </row>
    <row r="444" spans="1:49" ht="15.75" customHeight="1" s="55">
      <c r="A444" s="51" t="n">
        <v>438</v>
      </c>
      <c r="B444" s="51" t="s">
        <v>242</v>
      </c>
      <c r="C444" s="51" t="s">
        <v>237</v>
      </c>
      <c r="D444" s="51" t="s">
        <v>60</v>
      </c>
      <c r="E444" s="51" t="s">
        <v>106</v>
      </c>
      <c r="F444" s="51" t="s">
        <v>32</v>
      </c>
      <c r="G444" s="51" t="n"/>
      <c r="H444" s="51" t="n"/>
      <c r="I444" s="51" t="n"/>
      <c r="J444" s="51" t="n"/>
      <c r="K444" s="51" t="n"/>
      <c r="L444" s="51" t="n"/>
      <c r="M444" s="51" t="n"/>
      <c r="N444" s="51" t="n"/>
      <c r="O444" s="51" t="n"/>
      <c r="P444" s="51" t="n"/>
      <c r="Q444" s="54" t="n"/>
      <c r="R444" s="54" t="n">
        <v>8</v>
      </c>
      <c r="S444" s="51" t="n"/>
      <c r="T444" s="51" t="n"/>
      <c r="U444" s="51" t="n"/>
      <c r="V444" s="51" t="n"/>
      <c r="W444" s="51" t="n"/>
      <c r="X444" s="51" t="n"/>
      <c r="Y444" s="51" t="n"/>
      <c r="Z444" s="51" t="n"/>
      <c r="AA444" s="51" t="n"/>
      <c r="AB444" s="51" t="n"/>
      <c r="AC444" s="51" t="n"/>
      <c r="AD444" s="51" t="n"/>
      <c r="AE444" s="51" t="n"/>
      <c r="AF444" s="51" t="n"/>
      <c r="AG444" s="51" t="n"/>
      <c r="AH444" s="51" t="n"/>
      <c r="AI444" s="51" t="n"/>
      <c r="AJ444" s="51" t="n"/>
      <c r="AK444" s="51" t="n"/>
      <c r="AL444" s="51" t="n"/>
      <c r="AM444" s="52">
        <f>COUNT(H444:AL444)</f>
        <v/>
      </c>
      <c r="AN444" s="51" t="n"/>
      <c r="AO444" s="51" t="n"/>
      <c r="AP444" s="51" t="n"/>
      <c r="AQ444" s="51" t="n"/>
      <c r="AR444" s="51" t="n"/>
      <c r="AS444" s="51" t="n"/>
      <c r="AT444" s="52">
        <f>SUM(H444:AL444)</f>
        <v/>
      </c>
      <c r="AU444" s="51" t="n"/>
      <c r="AV444" s="52">
        <f>SUM(M444,N444,T444,U444,AA444,AB444,AJ444,AK444,AI444)</f>
        <v/>
      </c>
      <c r="AW444" s="51" t="n"/>
    </row>
    <row r="445" spans="1:49">
      <c r="A445" s="53" t="n">
        <v>439</v>
      </c>
      <c r="B445" s="53" t="s">
        <v>242</v>
      </c>
      <c r="C445" s="53" t="s">
        <v>237</v>
      </c>
      <c r="D445" s="53" t="s">
        <v>60</v>
      </c>
      <c r="E445" s="53" t="s">
        <v>33</v>
      </c>
      <c r="F445" s="53" t="n"/>
      <c r="G445" s="53" t="n"/>
      <c r="H445" s="53" t="n">
        <v>8</v>
      </c>
      <c r="I445" s="53" t="n">
        <v>8</v>
      </c>
      <c r="J445" s="53" t="n">
        <v>8</v>
      </c>
      <c r="K445" s="53" t="n">
        <v>8</v>
      </c>
      <c r="L445" s="53" t="n">
        <v>8</v>
      </c>
      <c r="M445" s="53" t="n">
        <v>0</v>
      </c>
      <c r="N445" s="53" t="n">
        <v>0</v>
      </c>
      <c r="O445" s="53" t="n">
        <v>8</v>
      </c>
      <c r="P445" s="53" t="n">
        <v>8</v>
      </c>
      <c r="Q445" s="53" t="n">
        <v>8</v>
      </c>
      <c r="R445" s="53" t="n">
        <v>8</v>
      </c>
      <c r="S445" s="53" t="n">
        <v>8</v>
      </c>
      <c r="T445" s="53" t="n">
        <v>0</v>
      </c>
      <c r="U445" s="53" t="n">
        <v>0</v>
      </c>
      <c r="V445" s="53" t="n">
        <v>8</v>
      </c>
      <c r="W445" s="53" t="n">
        <v>8</v>
      </c>
      <c r="X445" s="53" t="n">
        <v>8</v>
      </c>
      <c r="Y445" s="53" t="n">
        <v>8</v>
      </c>
      <c r="Z445" s="53" t="n">
        <v>8</v>
      </c>
      <c r="AA445" s="53" t="n">
        <v>0</v>
      </c>
      <c r="AB445" s="53" t="n">
        <v>0</v>
      </c>
      <c r="AC445" s="53" t="n">
        <v>8</v>
      </c>
      <c r="AD445" s="53" t="n">
        <v>8</v>
      </c>
      <c r="AE445" s="53" t="n">
        <v>8</v>
      </c>
      <c r="AF445" s="53" t="n">
        <v>8</v>
      </c>
      <c r="AG445" s="53" t="n">
        <v>8</v>
      </c>
      <c r="AH445" s="53" t="n">
        <v>8</v>
      </c>
      <c r="AI445" s="53" t="n">
        <v>0</v>
      </c>
      <c r="AJ445" s="53" t="n">
        <v>0</v>
      </c>
      <c r="AK445" s="53" t="n">
        <v>0</v>
      </c>
      <c r="AL445" s="53" t="n"/>
      <c r="AM445" s="53">
        <f>COUNT(IF(SUM(H441)&gt;0,1,"FALSE"),IF(SUM(I441)&gt;0,1,"FALSE"),IF(SUM(J441)&gt;0,1,"FALSE"),IF(SUM(K442,K441)&gt;0,1,"FALSE"),IF(SUM(L441)&gt;0,1,"FALSE"),IF(SUM(M441)&gt;0,1,"FALSE"),IF(SUM(N441)&gt;0,1,"FALSE"),IF(SUM(O441)&gt;0,1,"FALSE"),IF(SUM(P441)&gt;0,1,"FALSE"),IF(SUM(Q444,Q441)&gt;0,1,"FALSE"),IF(SUM(R441,R444)&gt;0,1,"FALSE"),IF(SUM(S441)&gt;0,1,"FALSE"),IF(SUM(T441)&gt;0,1,"FALSE"),IF(SUM(U441)&gt;0,1,"FALSE"),IF(SUM(V441)&gt;0,1,"FALSE"),IF(SUM(W443,W441)&gt;0,1,"FALSE"),IF(SUM(X443,X441)&gt;0,1,"FALSE"),IF(SUM(Y441)&gt;0,1,"FALSE"),IF(SUM(Z441)&gt;0,1,"FALSE"),IF(SUM(AA441)&gt;0,1,"FALSE"),IF(SUM(AB441)&gt;0,1,"FALSE"),IF(SUM(AC441)&gt;0,1,"FALSE"),IF(SUM(AD441)&gt;0,1,"FALSE"),IF(SUM(AE441)&gt;0,1,"FALSE"),IF(SUM(AF441)&gt;0,1,"FALSE"),IF(SUM(AG441)&gt;0,1,"FALSE"),IF(SUM(AJ441)&gt;0,1,"FALSE"),IF(SUM(AK441)&gt;0,1,"FALSE"),IF(SUM(AI441)&gt;0,1,"FALSE"),IF(SUM(AH441)&gt;0,1,"FALSE"))</f>
        <v/>
      </c>
      <c r="AN445" s="53" t="n"/>
      <c r="AO445" s="53">
        <f>MAX(AO441:AO444)</f>
        <v/>
      </c>
      <c r="AP445" s="53">
        <f>MAX(AP441:AP444)</f>
        <v/>
      </c>
      <c r="AQ445" s="53">
        <f>MAX(AQ441:AQ444)</f>
        <v/>
      </c>
      <c r="AR445" s="53">
        <f>MAX(AR441:AR444)</f>
        <v/>
      </c>
      <c r="AS445" s="53">
        <f>SUM(AS441:AS444)</f>
        <v/>
      </c>
      <c r="AT445" s="53">
        <f>SUM(AT441:AT444)</f>
        <v/>
      </c>
      <c r="AU445" s="53">
        <f>SUM(AU441:AU444)</f>
        <v/>
      </c>
      <c r="AV445" s="53">
        <f>SUM(AV441:AV444)</f>
        <v/>
      </c>
      <c r="AW445" s="53">
        <f>SUM(AW441:AW444)</f>
        <v/>
      </c>
    </row>
    <row r="446" spans="1:49">
      <c r="A446" s="51" t="n">
        <v>440</v>
      </c>
      <c r="B446" s="51" t="s">
        <v>244</v>
      </c>
      <c r="C446" s="51" t="s">
        <v>237</v>
      </c>
      <c r="D446" s="51" t="s">
        <v>60</v>
      </c>
      <c r="E446" s="51" t="s">
        <v>43</v>
      </c>
      <c r="F446" s="51" t="s">
        <v>32</v>
      </c>
      <c r="G446" s="51" t="n"/>
      <c r="H446" s="51" t="n"/>
      <c r="I446" s="51" t="n"/>
      <c r="J446" s="51" t="n"/>
      <c r="K446" s="51" t="n"/>
      <c r="L446" s="51" t="n"/>
      <c r="M446" s="51" t="s">
        <v>7</v>
      </c>
      <c r="N446" s="51" t="s">
        <v>7</v>
      </c>
      <c r="O446" s="51" t="n"/>
      <c r="P446" s="51" t="n"/>
      <c r="Q446" s="51" t="n"/>
      <c r="R446" s="51" t="n">
        <v>8</v>
      </c>
      <c r="S446" s="51" t="n">
        <v>8</v>
      </c>
      <c r="T446" s="51" t="s">
        <v>7</v>
      </c>
      <c r="U446" s="51" t="s">
        <v>7</v>
      </c>
      <c r="V446" s="51" t="n">
        <v>8</v>
      </c>
      <c r="W446" s="51" t="n">
        <v>8</v>
      </c>
      <c r="X446" s="51" t="n">
        <v>8</v>
      </c>
      <c r="Y446" s="51" t="n">
        <v>8</v>
      </c>
      <c r="Z446" s="51" t="n">
        <v>8</v>
      </c>
      <c r="AA446" s="51" t="s">
        <v>7</v>
      </c>
      <c r="AB446" s="51" t="s">
        <v>7</v>
      </c>
      <c r="AC446" s="51" t="n">
        <v>8</v>
      </c>
      <c r="AD446" s="51" t="n">
        <v>8</v>
      </c>
      <c r="AE446" s="51" t="n">
        <v>8</v>
      </c>
      <c r="AF446" s="51" t="n">
        <v>8</v>
      </c>
      <c r="AG446" s="51" t="n">
        <v>8</v>
      </c>
      <c r="AH446" s="51" t="n">
        <v>8</v>
      </c>
      <c r="AI446" s="51" t="s">
        <v>7</v>
      </c>
      <c r="AJ446" s="51" t="s">
        <v>7</v>
      </c>
      <c r="AK446" s="51" t="s">
        <v>7</v>
      </c>
      <c r="AL446" s="51" t="n"/>
      <c r="AM446" s="52">
        <f>COUNT(H446:AL446)</f>
        <v/>
      </c>
      <c r="AN446" s="51" t="n"/>
      <c r="AO446" s="52">
        <f>COUNTIF(H446:AL446,"О")</f>
        <v/>
      </c>
      <c r="AP446" s="52">
        <f>COUNTIF(H446:AL446,"От")</f>
        <v/>
      </c>
      <c r="AQ446" s="52">
        <f>COUNTIF(H446:AL446,"Б")</f>
        <v/>
      </c>
      <c r="AR446" s="52">
        <f>COUNTIF(H446:AL446,"Н")</f>
        <v/>
      </c>
      <c r="AS446" s="51" t="n"/>
      <c r="AT446" s="52">
        <f>SUM(H446:AL446)</f>
        <v/>
      </c>
      <c r="AU446" s="51" t="n"/>
      <c r="AV446" s="52">
        <f>SUM(M446,N446,T446,U446,AA446,AB446,AJ446,AK446,AI446)</f>
        <v/>
      </c>
      <c r="AW446" s="51" t="n"/>
    </row>
    <row r="447" spans="1:49" ht="15.75" customHeight="1" s="55">
      <c r="A447" s="51" t="n">
        <v>441</v>
      </c>
      <c r="B447" s="51" t="s">
        <v>244</v>
      </c>
      <c r="C447" s="51" t="s">
        <v>237</v>
      </c>
      <c r="D447" s="51" t="s">
        <v>60</v>
      </c>
      <c r="E447" s="51" t="s">
        <v>65</v>
      </c>
      <c r="F447" s="51" t="s">
        <v>32</v>
      </c>
      <c r="G447" s="51" t="n"/>
      <c r="H447" s="51" t="n"/>
      <c r="I447" s="51" t="n"/>
      <c r="J447" s="51" t="n"/>
      <c r="K447" s="51" t="n"/>
      <c r="L447" s="51" t="n"/>
      <c r="M447" s="51" t="n"/>
      <c r="N447" s="51" t="n"/>
      <c r="O447" s="54" t="n">
        <v>8</v>
      </c>
      <c r="P447" s="54" t="n">
        <v>8</v>
      </c>
      <c r="Q447" s="54" t="n">
        <v>8</v>
      </c>
      <c r="R447" s="54" t="n"/>
      <c r="S447" s="51" t="n"/>
      <c r="T447" s="51" t="n"/>
      <c r="U447" s="51" t="n"/>
      <c r="V447" s="51" t="n"/>
      <c r="W447" s="51" t="n"/>
      <c r="X447" s="51" t="n"/>
      <c r="Y447" s="51" t="n"/>
      <c r="Z447" s="51" t="n"/>
      <c r="AA447" s="51" t="n"/>
      <c r="AB447" s="51" t="n"/>
      <c r="AC447" s="51" t="n"/>
      <c r="AD447" s="51" t="n"/>
      <c r="AE447" s="51" t="n"/>
      <c r="AF447" s="51" t="n"/>
      <c r="AG447" s="51" t="n"/>
      <c r="AH447" s="51" t="n"/>
      <c r="AI447" s="51" t="n"/>
      <c r="AJ447" s="51" t="n"/>
      <c r="AK447" s="51" t="n"/>
      <c r="AL447" s="51" t="n"/>
      <c r="AM447" s="52">
        <f>COUNT(H447:AL447)</f>
        <v/>
      </c>
      <c r="AN447" s="51" t="n"/>
      <c r="AO447" s="51" t="n"/>
      <c r="AP447" s="51" t="n"/>
      <c r="AQ447" s="51" t="n"/>
      <c r="AR447" s="51" t="n"/>
      <c r="AS447" s="51" t="n"/>
      <c r="AT447" s="52">
        <f>SUM(H447:AL447)</f>
        <v/>
      </c>
      <c r="AU447" s="51" t="n"/>
      <c r="AV447" s="52">
        <f>SUM(M447,N447,T447,U447,AA447,AB447,AJ447,AK447,AI447)</f>
        <v/>
      </c>
      <c r="AW447" s="51" t="n"/>
    </row>
    <row r="448" spans="1:49" ht="15.75" customHeight="1" s="55">
      <c r="A448" s="51" t="n">
        <v>442</v>
      </c>
      <c r="B448" s="51" t="s">
        <v>244</v>
      </c>
      <c r="C448" s="51" t="s">
        <v>237</v>
      </c>
      <c r="D448" s="51" t="s">
        <v>60</v>
      </c>
      <c r="E448" s="51" t="s">
        <v>65</v>
      </c>
      <c r="F448" s="51" t="s">
        <v>32</v>
      </c>
      <c r="G448" s="51" t="s">
        <v>49</v>
      </c>
      <c r="H448" s="54" t="n">
        <v>8</v>
      </c>
      <c r="I448" s="54" t="n">
        <v>8</v>
      </c>
      <c r="J448" s="54" t="n">
        <v>8</v>
      </c>
      <c r="K448" s="54" t="n">
        <v>8</v>
      </c>
      <c r="L448" s="54" t="n">
        <v>8</v>
      </c>
      <c r="M448" s="51" t="n"/>
      <c r="N448" s="51" t="n"/>
      <c r="O448" s="51" t="n"/>
      <c r="P448" s="51" t="n"/>
      <c r="Q448" s="51" t="n"/>
      <c r="R448" s="51" t="n"/>
      <c r="S448" s="51" t="n"/>
      <c r="T448" s="51" t="n"/>
      <c r="U448" s="51" t="n"/>
      <c r="V448" s="51" t="n"/>
      <c r="W448" s="51" t="n"/>
      <c r="X448" s="51" t="n"/>
      <c r="Y448" s="51" t="n"/>
      <c r="Z448" s="51" t="n"/>
      <c r="AA448" s="51" t="n"/>
      <c r="AB448" s="51" t="n"/>
      <c r="AC448" s="51" t="n"/>
      <c r="AD448" s="51" t="n"/>
      <c r="AE448" s="51" t="n"/>
      <c r="AF448" s="51" t="n"/>
      <c r="AG448" s="51" t="n"/>
      <c r="AH448" s="51" t="n"/>
      <c r="AI448" s="51" t="n"/>
      <c r="AJ448" s="51" t="n"/>
      <c r="AK448" s="51" t="n"/>
      <c r="AL448" s="51" t="n"/>
      <c r="AM448" s="52">
        <f>SUM(H448:AL448)/8</f>
        <v/>
      </c>
      <c r="AN448" s="51" t="n"/>
      <c r="AO448" s="51" t="n"/>
      <c r="AP448" s="51" t="n"/>
      <c r="AQ448" s="51" t="n"/>
      <c r="AR448" s="51" t="n"/>
      <c r="AS448" s="52">
        <f>COUNTIF(H448:AL448,"В")+SUM(H448:AL448)/8</f>
        <v/>
      </c>
      <c r="AT448" s="52">
        <f>SUM(H448:AL448)</f>
        <v/>
      </c>
      <c r="AU448" s="51" t="n"/>
      <c r="AV448" s="51" t="n"/>
      <c r="AW448" s="51" t="n"/>
    </row>
    <row r="449" spans="1:49">
      <c r="A449" s="53" t="n">
        <v>443</v>
      </c>
      <c r="B449" s="53" t="s">
        <v>244</v>
      </c>
      <c r="C449" s="53" t="s">
        <v>237</v>
      </c>
      <c r="D449" s="53" t="s">
        <v>60</v>
      </c>
      <c r="E449" s="53" t="s">
        <v>33</v>
      </c>
      <c r="F449" s="53" t="n"/>
      <c r="G449" s="53" t="n"/>
      <c r="H449" s="53" t="n">
        <v>8</v>
      </c>
      <c r="I449" s="53" t="n">
        <v>8</v>
      </c>
      <c r="J449" s="53" t="n">
        <v>8</v>
      </c>
      <c r="K449" s="53" t="n">
        <v>8</v>
      </c>
      <c r="L449" s="53" t="n">
        <v>8</v>
      </c>
      <c r="M449" s="53" t="n">
        <v>0</v>
      </c>
      <c r="N449" s="53" t="n">
        <v>0</v>
      </c>
      <c r="O449" s="53" t="n">
        <v>8</v>
      </c>
      <c r="P449" s="53" t="n">
        <v>8</v>
      </c>
      <c r="Q449" s="53" t="n">
        <v>8</v>
      </c>
      <c r="R449" s="53" t="n">
        <v>8</v>
      </c>
      <c r="S449" s="53" t="n">
        <v>8</v>
      </c>
      <c r="T449" s="53" t="n">
        <v>0</v>
      </c>
      <c r="U449" s="53" t="n">
        <v>0</v>
      </c>
      <c r="V449" s="53" t="n">
        <v>8</v>
      </c>
      <c r="W449" s="53" t="n">
        <v>8</v>
      </c>
      <c r="X449" s="53" t="n">
        <v>8</v>
      </c>
      <c r="Y449" s="53" t="n">
        <v>8</v>
      </c>
      <c r="Z449" s="53" t="n">
        <v>8</v>
      </c>
      <c r="AA449" s="53" t="n">
        <v>0</v>
      </c>
      <c r="AB449" s="53" t="n">
        <v>0</v>
      </c>
      <c r="AC449" s="53" t="n">
        <v>8</v>
      </c>
      <c r="AD449" s="53" t="n">
        <v>8</v>
      </c>
      <c r="AE449" s="53" t="n">
        <v>8</v>
      </c>
      <c r="AF449" s="53" t="n">
        <v>8</v>
      </c>
      <c r="AG449" s="53" t="n">
        <v>8</v>
      </c>
      <c r="AH449" s="53" t="n">
        <v>8</v>
      </c>
      <c r="AI449" s="53" t="n">
        <v>0</v>
      </c>
      <c r="AJ449" s="53" t="n">
        <v>0</v>
      </c>
      <c r="AK449" s="53" t="n">
        <v>0</v>
      </c>
      <c r="AL449" s="53" t="n"/>
      <c r="AM449" s="53">
        <f>COUNT(IF(SUM(M447,M446)&gt;0,1,"FALSE"),IF(SUM(N446,N447)&gt;0,1,"FALSE"),IF(SUM(O446,O447)&gt;0,1,"FALSE"),IF(SUM(P446,P447)&gt;0,1,"FALSE"),IF(SUM(Q446,Q447)&gt;0,1,"FALSE"),IF(SUM(R447,R446)&gt;0,1,"FALSE"),IF(SUM(S446)&gt;0,1,"FALSE"),IF(SUM(T446)&gt;0,1,"FALSE"),IF(SUM(U446)&gt;0,1,"FALSE"),IF(SUM(V446)&gt;0,1,"FALSE"),IF(SUM(W446)&gt;0,1,"FALSE"),IF(SUM(X446)&gt;0,1,"FALSE"),IF(SUM(Y446)&gt;0,1,"FALSE"),IF(SUM(Z446)&gt;0,1,"FALSE"),IF(SUM(AA446)&gt;0,1,"FALSE"),IF(SUM(AB446)&gt;0,1,"FALSE"),IF(SUM(AC446)&gt;0,1,"FALSE"),IF(SUM(AD446)&gt;0,1,"FALSE"),IF(SUM(AE446)&gt;0,1,"FALSE"),IF(SUM(AF446)&gt;0,1,"FALSE"),IF(SUM(AG446)&gt;0,1,"FALSE"),IF(SUM(AJ446)&gt;0,1,"FALSE"),IF(SUM(AK446)&gt;0,1,"FALSE"),IF(SUM(AI446)&gt;0,1,"FALSE"),IF(SUM(AH446)&gt;0,1,"FALSE"),IF(SUM(H448)&gt;0,1,"FALSE"),IF(SUM(I448)&gt;0,1,"FALSE"),IF(SUM(J448)&gt;0,1,"FALSE"),IF(SUM(K448)&gt;0,1,"FALSE"),IF(SUM(L448)&gt;0,1,"FALSE"))</f>
        <v/>
      </c>
      <c r="AN449" s="53" t="n"/>
      <c r="AO449" s="53">
        <f>MAX(AO446:AO448)</f>
        <v/>
      </c>
      <c r="AP449" s="53">
        <f>MAX(AP446:AP448)</f>
        <v/>
      </c>
      <c r="AQ449" s="53">
        <f>MAX(AQ446:AQ448)</f>
        <v/>
      </c>
      <c r="AR449" s="53">
        <f>MAX(AR446:AR448)</f>
        <v/>
      </c>
      <c r="AS449" s="53">
        <f>SUM(AS446:AS448)</f>
        <v/>
      </c>
      <c r="AT449" s="53">
        <f>SUM(AT446:AT448)</f>
        <v/>
      </c>
      <c r="AU449" s="53">
        <f>SUM(AU446:AU448)</f>
        <v/>
      </c>
      <c r="AV449" s="53">
        <f>SUM(AV446:AV448)</f>
        <v/>
      </c>
      <c r="AW449" s="53">
        <f>SUM(AW446:AW448)</f>
        <v/>
      </c>
    </row>
    <row r="450" spans="1:49">
      <c r="A450" s="51" t="n">
        <v>444</v>
      </c>
      <c r="B450" s="51" t="s">
        <v>245</v>
      </c>
      <c r="C450" s="51" t="s">
        <v>246</v>
      </c>
      <c r="D450" s="51" t="s">
        <v>247</v>
      </c>
      <c r="E450" s="51" t="s">
        <v>43</v>
      </c>
      <c r="F450" s="51" t="s">
        <v>32</v>
      </c>
      <c r="G450" s="51" t="n"/>
      <c r="H450" s="51" t="n"/>
      <c r="I450" s="51" t="n">
        <v>5.75</v>
      </c>
      <c r="J450" s="51" t="n">
        <v>8</v>
      </c>
      <c r="K450" s="51" t="n">
        <v>6.31667</v>
      </c>
      <c r="L450" s="51" t="n">
        <v>8</v>
      </c>
      <c r="M450" s="51" t="s">
        <v>7</v>
      </c>
      <c r="N450" s="51" t="s">
        <v>7</v>
      </c>
      <c r="O450" s="51" t="n">
        <v>6.55</v>
      </c>
      <c r="P450" s="51" t="n"/>
      <c r="Q450" s="51" t="n">
        <v>7.8</v>
      </c>
      <c r="R450" s="51" t="n">
        <v>2.13333</v>
      </c>
      <c r="S450" s="51" t="n">
        <v>0.4</v>
      </c>
      <c r="T450" s="51" t="s">
        <v>7</v>
      </c>
      <c r="U450" s="51" t="s">
        <v>7</v>
      </c>
      <c r="V450" s="51" t="n"/>
      <c r="W450" s="51" t="n"/>
      <c r="X450" s="51" t="n"/>
      <c r="Y450" s="51" t="n"/>
      <c r="Z450" s="51" t="n"/>
      <c r="AA450" s="51" t="n"/>
      <c r="AB450" s="51" t="s">
        <v>7</v>
      </c>
      <c r="AC450" s="51" t="n">
        <v>8</v>
      </c>
      <c r="AD450" s="51" t="n">
        <v>1.03333</v>
      </c>
      <c r="AE450" s="51" t="n"/>
      <c r="AF450" s="51" t="n"/>
      <c r="AG450" s="51" t="n"/>
      <c r="AH450" s="51" t="n">
        <v>5.91667</v>
      </c>
      <c r="AI450" s="51" t="s">
        <v>7</v>
      </c>
      <c r="AJ450" s="51" t="s">
        <v>7</v>
      </c>
      <c r="AK450" s="51" t="s">
        <v>7</v>
      </c>
      <c r="AL450" s="51" t="n"/>
      <c r="AM450" s="52">
        <f>COUNT(H450:AL450)</f>
        <v/>
      </c>
      <c r="AN450" s="51" t="n"/>
      <c r="AO450" s="52">
        <f>COUNTIF(H450:AL450,"О")</f>
        <v/>
      </c>
      <c r="AP450" s="52">
        <f>COUNTIF(H450:AL450,"От")</f>
        <v/>
      </c>
      <c r="AQ450" s="52">
        <f>COUNTIF(H450:AL450,"Б")</f>
        <v/>
      </c>
      <c r="AR450" s="52">
        <f>COUNTIF(H450:AL450,"Н")</f>
        <v/>
      </c>
      <c r="AS450" s="51" t="n"/>
      <c r="AT450" s="52">
        <f>SUM(H450:AL450)</f>
        <v/>
      </c>
      <c r="AU450" s="51" t="n"/>
      <c r="AV450" s="52">
        <f>SUM(M450,N450,T450,U450,AA450,AB450,AJ450,AK450,AI450)</f>
        <v/>
      </c>
      <c r="AW450" s="51" t="n"/>
    </row>
    <row r="451" spans="1:49" ht="15.75" customHeight="1" s="55">
      <c r="A451" s="51" t="n">
        <v>445</v>
      </c>
      <c r="B451" s="51" t="s">
        <v>245</v>
      </c>
      <c r="C451" s="51" t="s">
        <v>246</v>
      </c>
      <c r="D451" s="51" t="s">
        <v>247</v>
      </c>
      <c r="E451" s="51" t="s">
        <v>77</v>
      </c>
      <c r="F451" s="51" t="s">
        <v>32</v>
      </c>
      <c r="G451" s="51" t="n"/>
      <c r="H451" s="51" t="n"/>
      <c r="I451" s="51" t="n"/>
      <c r="J451" s="51" t="n"/>
      <c r="K451" s="51" t="n"/>
      <c r="L451" s="51" t="n"/>
      <c r="M451" s="51" t="n"/>
      <c r="N451" s="51" t="n"/>
      <c r="O451" s="51" t="n"/>
      <c r="P451" s="51" t="n"/>
      <c r="Q451" s="51" t="n"/>
      <c r="R451" s="51" t="n"/>
      <c r="S451" s="54" t="n">
        <v>1.23333</v>
      </c>
      <c r="T451" s="51" t="n"/>
      <c r="U451" s="51" t="n"/>
      <c r="V451" s="51" t="n"/>
      <c r="W451" s="51" t="n"/>
      <c r="X451" s="51" t="n"/>
      <c r="Y451" s="51" t="n"/>
      <c r="Z451" s="51" t="n"/>
      <c r="AA451" s="51" t="n"/>
      <c r="AB451" s="51" t="n"/>
      <c r="AC451" s="51" t="n"/>
      <c r="AD451" s="51" t="n"/>
      <c r="AE451" s="51" t="n"/>
      <c r="AF451" s="51" t="n"/>
      <c r="AG451" s="51" t="n"/>
      <c r="AH451" s="51" t="n"/>
      <c r="AI451" s="51" t="n"/>
      <c r="AJ451" s="51" t="n"/>
      <c r="AK451" s="51" t="n"/>
      <c r="AL451" s="51" t="n"/>
      <c r="AM451" s="52">
        <f>COUNT(H451:AL451)</f>
        <v/>
      </c>
      <c r="AN451" s="51" t="n"/>
      <c r="AO451" s="51" t="n"/>
      <c r="AP451" s="51" t="n"/>
      <c r="AQ451" s="51" t="n"/>
      <c r="AR451" s="51" t="n"/>
      <c r="AS451" s="51" t="n"/>
      <c r="AT451" s="52">
        <f>SUM(H451:AL451)</f>
        <v/>
      </c>
      <c r="AU451" s="51" t="n"/>
      <c r="AV451" s="52">
        <f>SUM(M451,N451,T451,U451,AA451,AB451,AJ451,AK451,AI451)</f>
        <v/>
      </c>
      <c r="AW451" s="51" t="n"/>
    </row>
    <row r="452" spans="1:49" ht="15.75" customHeight="1" s="55">
      <c r="A452" s="51" t="n">
        <v>446</v>
      </c>
      <c r="B452" s="51" t="s">
        <v>245</v>
      </c>
      <c r="C452" s="51" t="s">
        <v>246</v>
      </c>
      <c r="D452" s="51" t="s">
        <v>247</v>
      </c>
      <c r="E452" s="51" t="s">
        <v>81</v>
      </c>
      <c r="F452" s="51" t="s">
        <v>32</v>
      </c>
      <c r="G452" s="51" t="n"/>
      <c r="H452" s="51" t="n"/>
      <c r="I452" s="51" t="n"/>
      <c r="J452" s="51" t="n"/>
      <c r="K452" s="51" t="n"/>
      <c r="L452" s="51" t="n"/>
      <c r="M452" s="51" t="n"/>
      <c r="N452" s="51" t="n"/>
      <c r="O452" s="51" t="n"/>
      <c r="P452" s="51" t="n"/>
      <c r="Q452" s="51" t="n"/>
      <c r="R452" s="51" t="n"/>
      <c r="S452" s="54" t="n">
        <v>1.1</v>
      </c>
      <c r="T452" s="51" t="n"/>
      <c r="U452" s="51" t="n"/>
      <c r="V452" s="51" t="n"/>
      <c r="W452" s="51" t="n"/>
      <c r="X452" s="51" t="n"/>
      <c r="Y452" s="51" t="n"/>
      <c r="Z452" s="51" t="n"/>
      <c r="AA452" s="51" t="n"/>
      <c r="AB452" s="51" t="n"/>
      <c r="AC452" s="51" t="n"/>
      <c r="AD452" s="51" t="n"/>
      <c r="AE452" s="51" t="n"/>
      <c r="AF452" s="51" t="n"/>
      <c r="AG452" s="51" t="n"/>
      <c r="AH452" s="51" t="n"/>
      <c r="AI452" s="51" t="n"/>
      <c r="AJ452" s="51" t="n"/>
      <c r="AK452" s="51" t="n"/>
      <c r="AL452" s="51" t="n"/>
      <c r="AM452" s="52">
        <f>COUNT(H452:AL452)</f>
        <v/>
      </c>
      <c r="AN452" s="51" t="n"/>
      <c r="AO452" s="51" t="n"/>
      <c r="AP452" s="51" t="n"/>
      <c r="AQ452" s="51" t="n"/>
      <c r="AR452" s="51" t="n"/>
      <c r="AS452" s="51" t="n"/>
      <c r="AT452" s="52">
        <f>SUM(H452:AL452)</f>
        <v/>
      </c>
      <c r="AU452" s="51" t="n"/>
      <c r="AV452" s="52">
        <f>SUM(M452,N452,T452,U452,AA452,AB452,AJ452,AK452,AI452)</f>
        <v/>
      </c>
      <c r="AW452" s="51" t="n"/>
    </row>
    <row r="453" spans="1:49" ht="15.75" customHeight="1" s="55">
      <c r="A453" s="51" t="n">
        <v>447</v>
      </c>
      <c r="B453" s="51" t="s">
        <v>245</v>
      </c>
      <c r="C453" s="51" t="s">
        <v>246</v>
      </c>
      <c r="D453" s="51" t="s">
        <v>247</v>
      </c>
      <c r="E453" s="51" t="s">
        <v>86</v>
      </c>
      <c r="F453" s="51" t="s">
        <v>32</v>
      </c>
      <c r="G453" s="51" t="n"/>
      <c r="H453" s="54" t="n">
        <v>8</v>
      </c>
      <c r="I453" s="54" t="n">
        <v>2.25</v>
      </c>
      <c r="J453" s="51" t="n"/>
      <c r="K453" s="51" t="n"/>
      <c r="L453" s="51" t="n"/>
      <c r="M453" s="51" t="n"/>
      <c r="N453" s="51" t="n"/>
      <c r="O453" s="51" t="n"/>
      <c r="P453" s="54" t="n">
        <v>8</v>
      </c>
      <c r="Q453" s="54" t="n">
        <v>0.2</v>
      </c>
      <c r="R453" s="54" t="n">
        <v>4.3</v>
      </c>
      <c r="S453" s="54" t="n">
        <v>1.7</v>
      </c>
      <c r="T453" s="51" t="n"/>
      <c r="U453" s="51" t="n"/>
      <c r="V453" s="51" t="n"/>
      <c r="W453" s="51" t="n"/>
      <c r="X453" s="51" t="n"/>
      <c r="Y453" s="51" t="n"/>
      <c r="Z453" s="51" t="n"/>
      <c r="AA453" s="51" t="n"/>
      <c r="AB453" s="51" t="n"/>
      <c r="AC453" s="51" t="n"/>
      <c r="AD453" s="51" t="n"/>
      <c r="AE453" s="51" t="n"/>
      <c r="AF453" s="54" t="n">
        <v>1.60297</v>
      </c>
      <c r="AG453" s="54" t="n">
        <v>5.33333</v>
      </c>
      <c r="AH453" s="54" t="n">
        <v>1.5</v>
      </c>
      <c r="AI453" s="51" t="n"/>
      <c r="AJ453" s="51" t="n"/>
      <c r="AK453" s="51" t="n"/>
      <c r="AL453" s="51" t="n"/>
      <c r="AM453" s="52">
        <f>COUNT(H453:AL453)</f>
        <v/>
      </c>
      <c r="AN453" s="51" t="n"/>
      <c r="AO453" s="51" t="n"/>
      <c r="AP453" s="51" t="n"/>
      <c r="AQ453" s="51" t="n"/>
      <c r="AR453" s="51" t="n"/>
      <c r="AS453" s="51" t="n"/>
      <c r="AT453" s="52">
        <f>SUM(H453:AL453)</f>
        <v/>
      </c>
      <c r="AU453" s="51" t="n"/>
      <c r="AV453" s="52">
        <f>SUM(M453,N453,T453,U453,AA453,AB453,AJ453,AK453,AI453)</f>
        <v/>
      </c>
      <c r="AW453" s="51" t="n"/>
    </row>
    <row r="454" spans="1:49" ht="15.75" customHeight="1" s="55">
      <c r="A454" s="51" t="n">
        <v>448</v>
      </c>
      <c r="B454" s="51" t="s">
        <v>245</v>
      </c>
      <c r="C454" s="51" t="s">
        <v>246</v>
      </c>
      <c r="D454" s="51" t="s">
        <v>247</v>
      </c>
      <c r="E454" s="51" t="s">
        <v>87</v>
      </c>
      <c r="F454" s="51" t="s">
        <v>32</v>
      </c>
      <c r="G454" s="51" t="n"/>
      <c r="H454" s="51" t="n"/>
      <c r="I454" s="51" t="n"/>
      <c r="J454" s="51" t="n"/>
      <c r="K454" s="54" t="n">
        <v>1.68333</v>
      </c>
      <c r="L454" s="51" t="n"/>
      <c r="M454" s="51" t="n"/>
      <c r="N454" s="51" t="n"/>
      <c r="O454" s="54" t="n">
        <v>1.45</v>
      </c>
      <c r="P454" s="51" t="n"/>
      <c r="Q454" s="51" t="n"/>
      <c r="R454" s="51" t="n"/>
      <c r="S454" s="51" t="n"/>
      <c r="T454" s="51" t="n"/>
      <c r="U454" s="51" t="n"/>
      <c r="V454" s="51" t="n"/>
      <c r="W454" s="51" t="n"/>
      <c r="X454" s="51" t="n"/>
      <c r="Y454" s="51" t="n"/>
      <c r="Z454" s="51" t="n"/>
      <c r="AA454" s="51" t="n"/>
      <c r="AB454" s="51" t="n"/>
      <c r="AC454" s="51" t="n"/>
      <c r="AD454" s="54" t="n">
        <v>6.96667</v>
      </c>
      <c r="AE454" s="54" t="n">
        <v>8</v>
      </c>
      <c r="AF454" s="54" t="n">
        <v>6.01113</v>
      </c>
      <c r="AG454" s="54" t="n">
        <v>1.33333</v>
      </c>
      <c r="AH454" s="54" t="n">
        <v>0.35</v>
      </c>
      <c r="AI454" s="51" t="n"/>
      <c r="AJ454" s="51" t="n"/>
      <c r="AK454" s="51" t="n"/>
      <c r="AL454" s="51" t="n"/>
      <c r="AM454" s="52">
        <f>COUNT(H454:AL454)</f>
        <v/>
      </c>
      <c r="AN454" s="51" t="n"/>
      <c r="AO454" s="51" t="n"/>
      <c r="AP454" s="51" t="n"/>
      <c r="AQ454" s="51" t="n"/>
      <c r="AR454" s="51" t="n"/>
      <c r="AS454" s="51" t="n"/>
      <c r="AT454" s="52">
        <f>SUM(H454:AL454)</f>
        <v/>
      </c>
      <c r="AU454" s="51" t="n"/>
      <c r="AV454" s="52">
        <f>SUM(M454,N454,T454,U454,AA454,AB454,AJ454,AK454,AI454)</f>
        <v/>
      </c>
      <c r="AW454" s="51" t="n"/>
    </row>
    <row r="455" spans="1:49" ht="15.75" customHeight="1" s="55">
      <c r="A455" s="51" t="n">
        <v>449</v>
      </c>
      <c r="B455" s="51" t="s">
        <v>245</v>
      </c>
      <c r="C455" s="51" t="s">
        <v>246</v>
      </c>
      <c r="D455" s="51" t="s">
        <v>247</v>
      </c>
      <c r="E455" s="51" t="s">
        <v>65</v>
      </c>
      <c r="F455" s="51" t="s">
        <v>32</v>
      </c>
      <c r="G455" s="51" t="n"/>
      <c r="H455" s="51" t="n"/>
      <c r="I455" s="51" t="n"/>
      <c r="J455" s="51" t="n"/>
      <c r="K455" s="51" t="n"/>
      <c r="L455" s="51" t="n"/>
      <c r="M455" s="51" t="n"/>
      <c r="N455" s="51" t="n"/>
      <c r="O455" s="51" t="n"/>
      <c r="P455" s="51" t="n"/>
      <c r="Q455" s="51" t="n"/>
      <c r="R455" s="54" t="n">
        <v>1.56667</v>
      </c>
      <c r="S455" s="54" t="n">
        <v>3.56667</v>
      </c>
      <c r="T455" s="51" t="n"/>
      <c r="U455" s="51" t="n"/>
      <c r="V455" s="51" t="n"/>
      <c r="W455" s="51" t="n"/>
      <c r="X455" s="51" t="n"/>
      <c r="Y455" s="51" t="n"/>
      <c r="Z455" s="51" t="n"/>
      <c r="AA455" s="51" t="n"/>
      <c r="AB455" s="51" t="n"/>
      <c r="AC455" s="51" t="n"/>
      <c r="AD455" s="51" t="n"/>
      <c r="AE455" s="51" t="n"/>
      <c r="AF455" s="54" t="n">
        <v>0.3859</v>
      </c>
      <c r="AG455" s="54" t="n">
        <v>1.33333</v>
      </c>
      <c r="AH455" s="54" t="n">
        <v>0.23333</v>
      </c>
      <c r="AI455" s="51" t="n"/>
      <c r="AJ455" s="51" t="n"/>
      <c r="AK455" s="51" t="n"/>
      <c r="AL455" s="51" t="n"/>
      <c r="AM455" s="52">
        <f>COUNT(H455:AL455)</f>
        <v/>
      </c>
      <c r="AN455" s="51" t="n"/>
      <c r="AO455" s="51" t="n"/>
      <c r="AP455" s="51" t="n"/>
      <c r="AQ455" s="51" t="n"/>
      <c r="AR455" s="51" t="n"/>
      <c r="AS455" s="51" t="n"/>
      <c r="AT455" s="52">
        <f>SUM(H455:AL455)</f>
        <v/>
      </c>
      <c r="AU455" s="51" t="n"/>
      <c r="AV455" s="52">
        <f>SUM(M455,N455,T455,U455,AA455,AB455,AJ455,AK455,AI455)</f>
        <v/>
      </c>
      <c r="AW455" s="51" t="n"/>
    </row>
    <row r="456" spans="1:49" ht="15.75" customHeight="1" s="55">
      <c r="A456" s="51" t="n">
        <v>450</v>
      </c>
      <c r="B456" s="51" t="s">
        <v>245</v>
      </c>
      <c r="C456" s="51" t="s">
        <v>246</v>
      </c>
      <c r="D456" s="51" t="s">
        <v>247</v>
      </c>
      <c r="E456" s="51" t="s">
        <v>43</v>
      </c>
      <c r="F456" s="51" t="s">
        <v>32</v>
      </c>
      <c r="G456" s="51" t="s">
        <v>49</v>
      </c>
      <c r="H456" s="51" t="n"/>
      <c r="I456" s="51" t="n"/>
      <c r="J456" s="51" t="n"/>
      <c r="K456" s="51" t="n"/>
      <c r="L456" s="51" t="n"/>
      <c r="M456" s="51" t="n"/>
      <c r="N456" s="51" t="n"/>
      <c r="O456" s="51" t="n"/>
      <c r="P456" s="51" t="n"/>
      <c r="Q456" s="51" t="n"/>
      <c r="R456" s="51" t="n"/>
      <c r="S456" s="51" t="n"/>
      <c r="T456" s="51" t="n"/>
      <c r="U456" s="51" t="n"/>
      <c r="V456" s="54" t="n">
        <v>8</v>
      </c>
      <c r="W456" s="54" t="n">
        <v>8</v>
      </c>
      <c r="X456" s="54" t="n">
        <v>8</v>
      </c>
      <c r="Y456" s="54" t="n">
        <v>8</v>
      </c>
      <c r="Z456" s="54" t="n">
        <v>8</v>
      </c>
      <c r="AA456" s="54" t="s">
        <v>7</v>
      </c>
      <c r="AB456" s="51" t="n"/>
      <c r="AC456" s="51" t="n"/>
      <c r="AD456" s="51" t="n"/>
      <c r="AE456" s="51" t="n"/>
      <c r="AF456" s="51" t="n"/>
      <c r="AG456" s="51" t="n"/>
      <c r="AH456" s="51" t="n"/>
      <c r="AI456" s="51" t="n"/>
      <c r="AJ456" s="51" t="n"/>
      <c r="AK456" s="51" t="n"/>
      <c r="AL456" s="51" t="n"/>
      <c r="AM456" s="52">
        <f>SUM(H456:AL456)/8</f>
        <v/>
      </c>
      <c r="AN456" s="51" t="n"/>
      <c r="AO456" s="51" t="n"/>
      <c r="AP456" s="51" t="n"/>
      <c r="AQ456" s="51" t="n"/>
      <c r="AR456" s="51" t="n"/>
      <c r="AS456" s="52">
        <f>COUNTIF(H456:AL456,"В")+SUM(H456:AL456)/8</f>
        <v/>
      </c>
      <c r="AT456" s="52">
        <f>SUM(H456:AL456)</f>
        <v/>
      </c>
      <c r="AU456" s="51" t="n"/>
      <c r="AV456" s="51" t="n"/>
      <c r="AW456" s="51" t="n"/>
    </row>
    <row r="457" spans="1:49">
      <c r="A457" s="53" t="n">
        <v>451</v>
      </c>
      <c r="B457" s="53" t="s">
        <v>245</v>
      </c>
      <c r="C457" s="53" t="s">
        <v>246</v>
      </c>
      <c r="D457" s="53" t="s">
        <v>247</v>
      </c>
      <c r="E457" s="53" t="s">
        <v>33</v>
      </c>
      <c r="F457" s="53" t="n"/>
      <c r="G457" s="53" t="n"/>
      <c r="H457" s="53" t="n">
        <v>8</v>
      </c>
      <c r="I457" s="53" t="n">
        <v>8</v>
      </c>
      <c r="J457" s="53" t="n">
        <v>8</v>
      </c>
      <c r="K457" s="53" t="n">
        <v>8</v>
      </c>
      <c r="L457" s="53" t="n">
        <v>8</v>
      </c>
      <c r="M457" s="53" t="n">
        <v>0</v>
      </c>
      <c r="N457" s="53" t="n">
        <v>0</v>
      </c>
      <c r="O457" s="53" t="n">
        <v>8</v>
      </c>
      <c r="P457" s="53" t="n">
        <v>8</v>
      </c>
      <c r="Q457" s="53" t="n">
        <v>8</v>
      </c>
      <c r="R457" s="53" t="n">
        <v>8</v>
      </c>
      <c r="S457" s="53" t="n">
        <v>8</v>
      </c>
      <c r="T457" s="53" t="n">
        <v>0</v>
      </c>
      <c r="U457" s="53" t="n">
        <v>0</v>
      </c>
      <c r="V457" s="53" t="n">
        <v>8</v>
      </c>
      <c r="W457" s="53" t="n">
        <v>8</v>
      </c>
      <c r="X457" s="53" t="n">
        <v>8</v>
      </c>
      <c r="Y457" s="53" t="n">
        <v>8</v>
      </c>
      <c r="Z457" s="53" t="n">
        <v>8</v>
      </c>
      <c r="AA457" s="53" t="n">
        <v>0</v>
      </c>
      <c r="AB457" s="53" t="n">
        <v>0</v>
      </c>
      <c r="AC457" s="53" t="n">
        <v>8</v>
      </c>
      <c r="AD457" s="53" t="n">
        <v>8</v>
      </c>
      <c r="AE457" s="53" t="n">
        <v>8</v>
      </c>
      <c r="AF457" s="53" t="n">
        <v>8</v>
      </c>
      <c r="AG457" s="53" t="n">
        <v>8</v>
      </c>
      <c r="AH457" s="53" t="n">
        <v>8</v>
      </c>
      <c r="AI457" s="53" t="n">
        <v>0</v>
      </c>
      <c r="AJ457" s="53" t="n">
        <v>0</v>
      </c>
      <c r="AK457" s="53" t="n">
        <v>0</v>
      </c>
      <c r="AL457" s="53" t="n"/>
      <c r="AM457" s="53">
        <f>COUNT(IF(SUM(H453,H450)&gt;0,1,"FALSE"),IF(SUM(I450,I453)&gt;0,1,"FALSE"),IF(SUM(J450)&gt;0,1,"FALSE"),IF(SUM(K450,K454)&gt;0,1,"FALSE"),IF(SUM(L450)&gt;0,1,"FALSE"),IF(SUM(M450)&gt;0,1,"FALSE"),IF(SUM(N450)&gt;0,1,"FALSE"),IF(SUM(O450,O454)&gt;0,1,"FALSE"),IF(SUM(P453,P450)&gt;0,1,"FALSE"),IF(SUM(Q450,Q453)&gt;0,1,"FALSE"),IF(SUM(R450,R455,R453)&gt;0,1,"FALSE"),IF(SUM(S455,S452,S451,S453,S450)&gt;0,1,"FALSE"),IF(SUM(T450)&gt;0,1,"FALSE"),IF(SUM(U450)&gt;0,1,"FALSE"),IF(SUM(AB450)&gt;0,1,"FALSE"),IF(SUM(AC450)&gt;0,1,"FALSE"),IF(SUM(AD450,AD454)&gt;0,1,"FALSE"),IF(SUM(AE450,AE454)&gt;0,1,"FALSE"),IF(SUM(AF454,AF450,AF453,AF455)&gt;0,1,"FALSE"),IF(SUM(AG454,AG455,AG450,AG453)&gt;0,1,"FALSE"),IF(SUM(AJ450)&gt;0,1,"FALSE"),IF(SUM(AK450)&gt;0,1,"FALSE"),IF(SUM(AI450)&gt;0,1,"FALSE"),IF(SUM(AH453,AH450,AH454,AH455)&gt;0,1,"FALSE"),IF(SUM(V456)&gt;0,1,"FALSE"),IF(SUM(W456)&gt;0,1,"FALSE"),IF(SUM(X456)&gt;0,1,"FALSE"),IF(SUM(Y456)&gt;0,1,"FALSE"),IF(SUM(Z456)&gt;0,1,"FALSE"),IF(SUM(AA456)&gt;0,1,"FALSE"))</f>
        <v/>
      </c>
      <c r="AN457" s="53" t="n"/>
      <c r="AO457" s="53">
        <f>MAX(AO450:AO456)</f>
        <v/>
      </c>
      <c r="AP457" s="53">
        <f>MAX(AP450:AP456)</f>
        <v/>
      </c>
      <c r="AQ457" s="53">
        <f>MAX(AQ450:AQ456)</f>
        <v/>
      </c>
      <c r="AR457" s="53">
        <f>MAX(AR450:AR456)</f>
        <v/>
      </c>
      <c r="AS457" s="53">
        <f>SUM(AS450:AS456)</f>
        <v/>
      </c>
      <c r="AT457" s="53">
        <f>SUM(AT450:AT456)</f>
        <v/>
      </c>
      <c r="AU457" s="53">
        <f>SUM(AU450:AU456)</f>
        <v/>
      </c>
      <c r="AV457" s="53">
        <f>SUM(AV450:AV456)</f>
        <v/>
      </c>
      <c r="AW457" s="53">
        <f>SUM(AW450:AW456)</f>
        <v/>
      </c>
    </row>
    <row r="458" spans="1:49">
      <c r="A458" s="51" t="n">
        <v>452</v>
      </c>
      <c r="B458" s="51" t="s">
        <v>70</v>
      </c>
      <c r="C458" s="51" t="s">
        <v>74</v>
      </c>
      <c r="D458" s="51" t="s">
        <v>72</v>
      </c>
      <c r="E458" s="51" t="s">
        <v>43</v>
      </c>
      <c r="F458" s="51" t="s">
        <v>32</v>
      </c>
      <c r="G458" s="51" t="n"/>
      <c r="H458" s="51" t="n">
        <v>8</v>
      </c>
      <c r="I458" s="51" t="n">
        <v>4.88333</v>
      </c>
      <c r="J458" s="51" t="n">
        <v>0.35</v>
      </c>
      <c r="K458" s="51" t="n">
        <v>8</v>
      </c>
      <c r="L458" s="51" t="n"/>
      <c r="M458" s="51" t="s">
        <v>7</v>
      </c>
      <c r="N458" s="51" t="s">
        <v>7</v>
      </c>
      <c r="O458" s="51" t="n">
        <v>8</v>
      </c>
      <c r="P458" s="51" t="n">
        <v>8</v>
      </c>
      <c r="Q458" s="51" t="n">
        <v>8</v>
      </c>
      <c r="R458" s="51" t="n">
        <v>8</v>
      </c>
      <c r="S458" s="51" t="n">
        <v>8</v>
      </c>
      <c r="T458" s="51" t="s">
        <v>7</v>
      </c>
      <c r="U458" s="51" t="s">
        <v>7</v>
      </c>
      <c r="V458" s="51" t="n">
        <v>8</v>
      </c>
      <c r="W458" s="51" t="n"/>
      <c r="X458" s="51" t="n">
        <v>8</v>
      </c>
      <c r="Y458" s="51" t="n"/>
      <c r="Z458" s="51" t="n"/>
      <c r="AA458" s="51" t="s">
        <v>7</v>
      </c>
      <c r="AB458" s="51" t="s">
        <v>7</v>
      </c>
      <c r="AC458" s="51" t="n">
        <v>8</v>
      </c>
      <c r="AD458" s="51" t="n">
        <v>7.88333</v>
      </c>
      <c r="AE458" s="51" t="n">
        <v>8</v>
      </c>
      <c r="AF458" s="51" t="n">
        <v>8</v>
      </c>
      <c r="AG458" s="51" t="n">
        <v>8</v>
      </c>
      <c r="AH458" s="51" t="n">
        <v>8</v>
      </c>
      <c r="AI458" s="51" t="s">
        <v>7</v>
      </c>
      <c r="AJ458" s="51" t="s">
        <v>7</v>
      </c>
      <c r="AK458" s="51" t="n"/>
      <c r="AL458" s="51" t="n"/>
      <c r="AM458" s="52">
        <f>COUNT(H458:AL458)</f>
        <v/>
      </c>
      <c r="AN458" s="51" t="n"/>
      <c r="AO458" s="52">
        <f>COUNTIF(H458:AL458,"О")</f>
        <v/>
      </c>
      <c r="AP458" s="52">
        <f>COUNTIF(H458:AL458,"От")</f>
        <v/>
      </c>
      <c r="AQ458" s="52">
        <f>COUNTIF(H458:AL458,"Б")</f>
        <v/>
      </c>
      <c r="AR458" s="52">
        <f>COUNTIF(H458:AL458,"Н")</f>
        <v/>
      </c>
      <c r="AS458" s="51" t="n"/>
      <c r="AT458" s="52">
        <f>SUM(H458:AL458)</f>
        <v/>
      </c>
      <c r="AU458" s="51" t="n"/>
      <c r="AV458" s="52">
        <f>SUM(M458,N458,T458,U458,AA458,AB458,AJ458,AK458,AI458)</f>
        <v/>
      </c>
      <c r="AW458" s="51" t="n"/>
    </row>
    <row r="459" spans="1:49">
      <c r="A459" s="51" t="n">
        <v>453</v>
      </c>
      <c r="B459" s="51" t="s">
        <v>70</v>
      </c>
      <c r="C459" s="51" t="s">
        <v>74</v>
      </c>
      <c r="D459" s="51" t="s">
        <v>72</v>
      </c>
      <c r="E459" s="51" t="s">
        <v>56</v>
      </c>
      <c r="F459" s="51" t="s">
        <v>32</v>
      </c>
      <c r="G459" s="51" t="n"/>
      <c r="H459" s="51" t="n"/>
      <c r="I459" s="51" t="n"/>
      <c r="J459" s="51" t="n"/>
      <c r="K459" s="51" t="n"/>
      <c r="L459" s="51" t="n"/>
      <c r="M459" s="51" t="n"/>
      <c r="N459" s="51" t="n"/>
      <c r="O459" s="51" t="n"/>
      <c r="P459" s="51" t="n"/>
      <c r="Q459" s="51" t="n"/>
      <c r="R459" s="51" t="n"/>
      <c r="S459" s="51" t="n"/>
      <c r="T459" s="51" t="n"/>
      <c r="U459" s="51" t="n"/>
      <c r="V459" s="51" t="n"/>
      <c r="W459" s="51" t="n"/>
      <c r="X459" s="51" t="n"/>
      <c r="Y459" s="51" t="n"/>
      <c r="Z459" s="51" t="n"/>
      <c r="AA459" s="51" t="n"/>
      <c r="AB459" s="51" t="n"/>
      <c r="AC459" s="51" t="n"/>
      <c r="AD459" s="51" t="n"/>
      <c r="AE459" s="51" t="n"/>
      <c r="AF459" s="51" t="n"/>
      <c r="AG459" s="51" t="n"/>
      <c r="AH459" s="51" t="n"/>
      <c r="AI459" s="51" t="n"/>
      <c r="AJ459" s="51" t="n"/>
      <c r="AK459" s="51" t="n"/>
      <c r="AL459" s="51" t="n"/>
      <c r="AM459" s="52">
        <f>COUNT(H459:AL459)</f>
        <v/>
      </c>
      <c r="AN459" s="51" t="n"/>
      <c r="AO459" s="51" t="n"/>
      <c r="AP459" s="51" t="n"/>
      <c r="AQ459" s="51" t="n"/>
      <c r="AR459" s="51" t="n"/>
      <c r="AS459" s="51" t="n"/>
      <c r="AT459" s="52">
        <f>SUM(H459:AL459)</f>
        <v/>
      </c>
      <c r="AU459" s="51" t="n"/>
      <c r="AV459" s="52">
        <f>SUM(M459,N459,T459,U459,AA459,AB459,AJ459,AK459,AI459)</f>
        <v/>
      </c>
      <c r="AW459" s="51" t="n"/>
    </row>
    <row r="460" spans="1:49" ht="15.75" customHeight="1" s="55">
      <c r="A460" s="51" t="n">
        <v>454</v>
      </c>
      <c r="B460" s="51" t="s">
        <v>70</v>
      </c>
      <c r="C460" s="51" t="s">
        <v>74</v>
      </c>
      <c r="D460" s="51" t="s">
        <v>72</v>
      </c>
      <c r="E460" s="51" t="s">
        <v>61</v>
      </c>
      <c r="F460" s="51" t="s">
        <v>32</v>
      </c>
      <c r="G460" s="51" t="n"/>
      <c r="H460" s="51" t="n"/>
      <c r="I460" s="51" t="n"/>
      <c r="J460" s="51" t="n"/>
      <c r="K460" s="51" t="n"/>
      <c r="L460" s="51" t="n"/>
      <c r="M460" s="51" t="n"/>
      <c r="N460" s="51" t="n"/>
      <c r="O460" s="51" t="n"/>
      <c r="P460" s="51" t="n"/>
      <c r="Q460" s="51" t="n"/>
      <c r="R460" s="51" t="n"/>
      <c r="S460" s="51" t="n"/>
      <c r="T460" s="51" t="n"/>
      <c r="U460" s="51" t="n"/>
      <c r="V460" s="51" t="n"/>
      <c r="W460" s="54" t="n">
        <v>8</v>
      </c>
      <c r="X460" s="51" t="n"/>
      <c r="Y460" s="51" t="n"/>
      <c r="Z460" s="51" t="n"/>
      <c r="AA460" s="51" t="n"/>
      <c r="AB460" s="51" t="n"/>
      <c r="AC460" s="51" t="n"/>
      <c r="AD460" s="51" t="n"/>
      <c r="AE460" s="51" t="n"/>
      <c r="AF460" s="51" t="n"/>
      <c r="AG460" s="51" t="n"/>
      <c r="AH460" s="51" t="n"/>
      <c r="AI460" s="51" t="n"/>
      <c r="AJ460" s="51" t="n"/>
      <c r="AK460" s="51" t="n"/>
      <c r="AL460" s="51" t="n"/>
      <c r="AM460" s="52">
        <f>COUNT(H460:AL460)</f>
        <v/>
      </c>
      <c r="AN460" s="51" t="n"/>
      <c r="AO460" s="51" t="n"/>
      <c r="AP460" s="51" t="n"/>
      <c r="AQ460" s="51" t="n"/>
      <c r="AR460" s="51" t="n"/>
      <c r="AS460" s="51" t="n"/>
      <c r="AT460" s="52">
        <f>SUM(H460:AL460)</f>
        <v/>
      </c>
      <c r="AU460" s="51" t="n"/>
      <c r="AV460" s="52">
        <f>SUM(M460,N460,T460,U460,AA460,AB460,AJ460,AK460,AI460)</f>
        <v/>
      </c>
      <c r="AW460" s="51" t="n"/>
    </row>
    <row r="461" spans="1:49">
      <c r="A461" s="51" t="n">
        <v>455</v>
      </c>
      <c r="B461" s="51" t="s">
        <v>70</v>
      </c>
      <c r="C461" s="51" t="s">
        <v>74</v>
      </c>
      <c r="D461" s="51" t="s">
        <v>72</v>
      </c>
      <c r="E461" s="51" t="s">
        <v>76</v>
      </c>
      <c r="F461" s="51" t="s">
        <v>32</v>
      </c>
      <c r="G461" s="51" t="n"/>
      <c r="H461" s="51" t="n"/>
      <c r="I461" s="51" t="n"/>
      <c r="J461" s="51" t="n"/>
      <c r="K461" s="51" t="n"/>
      <c r="L461" s="51" t="n"/>
      <c r="M461" s="51" t="n"/>
      <c r="N461" s="51" t="n"/>
      <c r="O461" s="51" t="n"/>
      <c r="P461" s="51" t="n"/>
      <c r="Q461" s="51" t="n"/>
      <c r="R461" s="51" t="n"/>
      <c r="S461" s="51" t="n"/>
      <c r="T461" s="51" t="n"/>
      <c r="U461" s="51" t="n"/>
      <c r="V461" s="51" t="n"/>
      <c r="W461" s="51" t="n"/>
      <c r="X461" s="51" t="n"/>
      <c r="Y461" s="51" t="n"/>
      <c r="Z461" s="51" t="n"/>
      <c r="AA461" s="51" t="n"/>
      <c r="AB461" s="51" t="n"/>
      <c r="AC461" s="51" t="n"/>
      <c r="AD461" s="51" t="n"/>
      <c r="AE461" s="51" t="n"/>
      <c r="AF461" s="51" t="n"/>
      <c r="AG461" s="51" t="n"/>
      <c r="AH461" s="51" t="n"/>
      <c r="AI461" s="51" t="n"/>
      <c r="AJ461" s="51" t="n"/>
      <c r="AK461" s="51" t="n"/>
      <c r="AL461" s="51" t="n"/>
      <c r="AM461" s="52">
        <f>COUNT(H461:AL461)</f>
        <v/>
      </c>
      <c r="AN461" s="51" t="n"/>
      <c r="AO461" s="51" t="n"/>
      <c r="AP461" s="51" t="n"/>
      <c r="AQ461" s="51" t="n"/>
      <c r="AR461" s="51" t="n"/>
      <c r="AS461" s="51" t="n"/>
      <c r="AT461" s="52">
        <f>SUM(H461:AL461)</f>
        <v/>
      </c>
      <c r="AU461" s="51" t="n"/>
      <c r="AV461" s="52">
        <f>SUM(M461,N461,T461,U461,AA461,AB461,AJ461,AK461,AI461)</f>
        <v/>
      </c>
      <c r="AW461" s="51" t="n"/>
    </row>
    <row r="462" spans="1:49">
      <c r="A462" s="51" t="n">
        <v>456</v>
      </c>
      <c r="B462" s="51" t="s">
        <v>70</v>
      </c>
      <c r="C462" s="51" t="s">
        <v>74</v>
      </c>
      <c r="D462" s="51" t="s">
        <v>72</v>
      </c>
      <c r="E462" s="51" t="s">
        <v>79</v>
      </c>
      <c r="F462" s="51" t="s">
        <v>32</v>
      </c>
      <c r="G462" s="51" t="n"/>
      <c r="H462" s="51" t="n"/>
      <c r="I462" s="51" t="n"/>
      <c r="J462" s="51" t="n"/>
      <c r="K462" s="51" t="n"/>
      <c r="L462" s="51" t="n"/>
      <c r="M462" s="51" t="n"/>
      <c r="N462" s="51" t="n"/>
      <c r="O462" s="51" t="n"/>
      <c r="P462" s="51" t="n"/>
      <c r="Q462" s="51" t="n"/>
      <c r="R462" s="51" t="n"/>
      <c r="S462" s="51" t="n"/>
      <c r="T462" s="51" t="n"/>
      <c r="U462" s="51" t="n"/>
      <c r="V462" s="51" t="n"/>
      <c r="W462" s="51" t="n"/>
      <c r="X462" s="51" t="n"/>
      <c r="Y462" s="51" t="n"/>
      <c r="Z462" s="51" t="n"/>
      <c r="AA462" s="51" t="n"/>
      <c r="AB462" s="51" t="n"/>
      <c r="AC462" s="51" t="n"/>
      <c r="AD462" s="51" t="n"/>
      <c r="AE462" s="51" t="n"/>
      <c r="AF462" s="51" t="n"/>
      <c r="AG462" s="51" t="n"/>
      <c r="AH462" s="51" t="n"/>
      <c r="AI462" s="51" t="n"/>
      <c r="AJ462" s="51" t="n"/>
      <c r="AK462" s="51" t="n"/>
      <c r="AL462" s="51" t="n"/>
      <c r="AM462" s="52">
        <f>COUNT(H462:AL462)</f>
        <v/>
      </c>
      <c r="AN462" s="51" t="n"/>
      <c r="AO462" s="51" t="n"/>
      <c r="AP462" s="51" t="n"/>
      <c r="AQ462" s="51" t="n"/>
      <c r="AR462" s="51" t="n"/>
      <c r="AS462" s="51" t="n"/>
      <c r="AT462" s="52">
        <f>SUM(H462:AL462)</f>
        <v/>
      </c>
      <c r="AU462" s="51" t="n"/>
      <c r="AV462" s="52">
        <f>SUM(M462,N462,T462,U462,AA462,AB462,AJ462,AK462,AI462)</f>
        <v/>
      </c>
      <c r="AW462" s="51" t="n"/>
    </row>
    <row r="463" spans="1:49" ht="15.75" customHeight="1" s="55">
      <c r="A463" s="51" t="n">
        <v>457</v>
      </c>
      <c r="B463" s="51" t="s">
        <v>70</v>
      </c>
      <c r="C463" s="51" t="s">
        <v>74</v>
      </c>
      <c r="D463" s="51" t="s">
        <v>72</v>
      </c>
      <c r="E463" s="51" t="s">
        <v>80</v>
      </c>
      <c r="F463" s="51" t="s">
        <v>32</v>
      </c>
      <c r="G463" s="51" t="n"/>
      <c r="H463" s="51" t="n"/>
      <c r="I463" s="51" t="n"/>
      <c r="J463" s="54" t="n">
        <v>7.65</v>
      </c>
      <c r="K463" s="51" t="n"/>
      <c r="L463" s="51" t="n"/>
      <c r="M463" s="51" t="n"/>
      <c r="N463" s="51" t="n"/>
      <c r="O463" s="51" t="n"/>
      <c r="P463" s="51" t="n"/>
      <c r="Q463" s="51" t="n"/>
      <c r="R463" s="51" t="n"/>
      <c r="S463" s="51" t="n"/>
      <c r="T463" s="51" t="n"/>
      <c r="U463" s="51" t="n"/>
      <c r="V463" s="51" t="n"/>
      <c r="W463" s="51" t="n"/>
      <c r="X463" s="51" t="n"/>
      <c r="Y463" s="51" t="n"/>
      <c r="Z463" s="51" t="n"/>
      <c r="AA463" s="51" t="n"/>
      <c r="AB463" s="51" t="n"/>
      <c r="AC463" s="51" t="n"/>
      <c r="AD463" s="51" t="n"/>
      <c r="AE463" s="51" t="n"/>
      <c r="AF463" s="51" t="n"/>
      <c r="AG463" s="51" t="n"/>
      <c r="AH463" s="51" t="n"/>
      <c r="AI463" s="51" t="n"/>
      <c r="AJ463" s="51" t="n"/>
      <c r="AK463" s="51" t="n"/>
      <c r="AL463" s="51" t="n"/>
      <c r="AM463" s="52">
        <f>COUNT(H463:AL463)</f>
        <v/>
      </c>
      <c r="AN463" s="51" t="n"/>
      <c r="AO463" s="51" t="n"/>
      <c r="AP463" s="51" t="n"/>
      <c r="AQ463" s="51" t="n"/>
      <c r="AR463" s="51" t="n"/>
      <c r="AS463" s="51" t="n"/>
      <c r="AT463" s="52">
        <f>SUM(H463:AL463)</f>
        <v/>
      </c>
      <c r="AU463" s="51" t="n"/>
      <c r="AV463" s="52">
        <f>SUM(M463,N463,T463,U463,AA463,AB463,AJ463,AK463,AI463)</f>
        <v/>
      </c>
      <c r="AW463" s="51" t="n"/>
    </row>
    <row r="464" spans="1:49">
      <c r="A464" s="51" t="n">
        <v>458</v>
      </c>
      <c r="B464" s="51" t="s">
        <v>70</v>
      </c>
      <c r="C464" s="51" t="s">
        <v>74</v>
      </c>
      <c r="D464" s="51" t="s">
        <v>72</v>
      </c>
      <c r="E464" s="51" t="s">
        <v>81</v>
      </c>
      <c r="F464" s="51" t="s">
        <v>32</v>
      </c>
      <c r="G464" s="51" t="n"/>
      <c r="H464" s="51" t="n"/>
      <c r="I464" s="51" t="n"/>
      <c r="J464" s="51" t="n"/>
      <c r="K464" s="51" t="n"/>
      <c r="L464" s="51" t="n"/>
      <c r="M464" s="51" t="n"/>
      <c r="N464" s="51" t="n"/>
      <c r="O464" s="51" t="n"/>
      <c r="P464" s="51" t="n"/>
      <c r="Q464" s="51" t="n"/>
      <c r="R464" s="51" t="n"/>
      <c r="S464" s="51" t="n"/>
      <c r="T464" s="51" t="n"/>
      <c r="U464" s="51" t="n"/>
      <c r="V464" s="51" t="n"/>
      <c r="W464" s="51" t="n"/>
      <c r="X464" s="51" t="n"/>
      <c r="Y464" s="51" t="n"/>
      <c r="Z464" s="51" t="n"/>
      <c r="AA464" s="51" t="n"/>
      <c r="AB464" s="51" t="n"/>
      <c r="AC464" s="51" t="n"/>
      <c r="AD464" s="51" t="n"/>
      <c r="AE464" s="51" t="n"/>
      <c r="AF464" s="51" t="n"/>
      <c r="AG464" s="51" t="n"/>
      <c r="AH464" s="51" t="n"/>
      <c r="AI464" s="51" t="n"/>
      <c r="AJ464" s="51" t="n"/>
      <c r="AK464" s="51" t="n"/>
      <c r="AL464" s="51" t="n"/>
      <c r="AM464" s="52">
        <f>COUNT(H464:AL464)</f>
        <v/>
      </c>
      <c r="AN464" s="51" t="n"/>
      <c r="AO464" s="51" t="n"/>
      <c r="AP464" s="51" t="n"/>
      <c r="AQ464" s="51" t="n"/>
      <c r="AR464" s="51" t="n"/>
      <c r="AS464" s="51" t="n"/>
      <c r="AT464" s="52">
        <f>SUM(H464:AL464)</f>
        <v/>
      </c>
      <c r="AU464" s="51" t="n"/>
      <c r="AV464" s="52">
        <f>SUM(M464,N464,T464,U464,AA464,AB464,AJ464,AK464,AI464)</f>
        <v/>
      </c>
      <c r="AW464" s="51" t="n"/>
    </row>
    <row r="465" spans="1:49">
      <c r="A465" s="51" t="n">
        <v>459</v>
      </c>
      <c r="B465" s="51" t="s">
        <v>70</v>
      </c>
      <c r="C465" s="51" t="s">
        <v>74</v>
      </c>
      <c r="D465" s="51" t="s">
        <v>72</v>
      </c>
      <c r="E465" s="51" t="s">
        <v>83</v>
      </c>
      <c r="F465" s="51" t="s">
        <v>32</v>
      </c>
      <c r="G465" s="51" t="n"/>
      <c r="H465" s="51" t="n"/>
      <c r="I465" s="51" t="n"/>
      <c r="J465" s="51" t="n"/>
      <c r="K465" s="51" t="n"/>
      <c r="L465" s="51" t="n"/>
      <c r="M465" s="51" t="n"/>
      <c r="N465" s="51" t="n"/>
      <c r="O465" s="51" t="n"/>
      <c r="P465" s="51" t="n"/>
      <c r="Q465" s="51" t="n"/>
      <c r="R465" s="51" t="n"/>
      <c r="S465" s="51" t="n"/>
      <c r="T465" s="51" t="n"/>
      <c r="U465" s="51" t="n"/>
      <c r="V465" s="51" t="n"/>
      <c r="W465" s="51" t="n"/>
      <c r="X465" s="51" t="n"/>
      <c r="Y465" s="51" t="n"/>
      <c r="Z465" s="51" t="n"/>
      <c r="AA465" s="51" t="n"/>
      <c r="AB465" s="51" t="n"/>
      <c r="AC465" s="51" t="n"/>
      <c r="AD465" s="51" t="n"/>
      <c r="AE465" s="51" t="n"/>
      <c r="AF465" s="51" t="n"/>
      <c r="AG465" s="51" t="n"/>
      <c r="AH465" s="51" t="n"/>
      <c r="AI465" s="51" t="n"/>
      <c r="AJ465" s="51" t="n"/>
      <c r="AK465" s="51" t="n"/>
      <c r="AL465" s="51" t="n"/>
      <c r="AM465" s="52">
        <f>COUNT(H465:AL465)</f>
        <v/>
      </c>
      <c r="AN465" s="51" t="n"/>
      <c r="AO465" s="51" t="n"/>
      <c r="AP465" s="51" t="n"/>
      <c r="AQ465" s="51" t="n"/>
      <c r="AR465" s="51" t="n"/>
      <c r="AS465" s="51" t="n"/>
      <c r="AT465" s="52">
        <f>SUM(H465:AL465)</f>
        <v/>
      </c>
      <c r="AU465" s="51" t="n"/>
      <c r="AV465" s="52">
        <f>SUM(M465,N465,T465,U465,AA465,AB465,AJ465,AK465,AI465)</f>
        <v/>
      </c>
      <c r="AW465" s="51" t="n"/>
    </row>
    <row r="466" spans="1:49">
      <c r="A466" s="51" t="n">
        <v>460</v>
      </c>
      <c r="B466" s="51" t="s">
        <v>70</v>
      </c>
      <c r="C466" s="51" t="s">
        <v>74</v>
      </c>
      <c r="D466" s="51" t="s">
        <v>72</v>
      </c>
      <c r="E466" s="51" t="s">
        <v>86</v>
      </c>
      <c r="F466" s="51" t="s">
        <v>32</v>
      </c>
      <c r="G466" s="51" t="n"/>
      <c r="H466" s="51" t="n"/>
      <c r="I466" s="51" t="n"/>
      <c r="J466" s="51" t="n"/>
      <c r="K466" s="51" t="n"/>
      <c r="L466" s="51" t="n"/>
      <c r="M466" s="51" t="n"/>
      <c r="N466" s="51" t="n"/>
      <c r="O466" s="51" t="n"/>
      <c r="P466" s="51" t="n"/>
      <c r="Q466" s="51" t="n"/>
      <c r="R466" s="51" t="n"/>
      <c r="S466" s="51" t="n"/>
      <c r="T466" s="51" t="n"/>
      <c r="U466" s="51" t="n"/>
      <c r="V466" s="51" t="n"/>
      <c r="W466" s="51" t="n"/>
      <c r="X466" s="51" t="n"/>
      <c r="Y466" s="51" t="n"/>
      <c r="Z466" s="51" t="n"/>
      <c r="AA466" s="51" t="n"/>
      <c r="AB466" s="51" t="n"/>
      <c r="AC466" s="51" t="n"/>
      <c r="AD466" s="51" t="n"/>
      <c r="AE466" s="51" t="n"/>
      <c r="AF466" s="51" t="n"/>
      <c r="AG466" s="51" t="n"/>
      <c r="AH466" s="51" t="n"/>
      <c r="AI466" s="51" t="n"/>
      <c r="AJ466" s="51" t="n"/>
      <c r="AK466" s="51" t="n"/>
      <c r="AL466" s="51" t="n"/>
      <c r="AM466" s="52">
        <f>COUNT(H466:AL466)</f>
        <v/>
      </c>
      <c r="AN466" s="51" t="n"/>
      <c r="AO466" s="51" t="n"/>
      <c r="AP466" s="51" t="n"/>
      <c r="AQ466" s="51" t="n"/>
      <c r="AR466" s="51" t="n"/>
      <c r="AS466" s="51" t="n"/>
      <c r="AT466" s="52">
        <f>SUM(H466:AL466)</f>
        <v/>
      </c>
      <c r="AU466" s="51" t="n"/>
      <c r="AV466" s="52">
        <f>SUM(M466,N466,T466,U466,AA466,AB466,AJ466,AK466,AI466)</f>
        <v/>
      </c>
      <c r="AW466" s="51" t="n"/>
    </row>
    <row r="467" spans="1:49" ht="15.75" customHeight="1" s="55">
      <c r="A467" s="51" t="n">
        <v>461</v>
      </c>
      <c r="B467" s="51" t="s">
        <v>70</v>
      </c>
      <c r="C467" s="51" t="s">
        <v>74</v>
      </c>
      <c r="D467" s="51" t="s">
        <v>72</v>
      </c>
      <c r="E467" s="51" t="s">
        <v>87</v>
      </c>
      <c r="F467" s="51" t="s">
        <v>32</v>
      </c>
      <c r="G467" s="51" t="n"/>
      <c r="H467" s="51" t="n"/>
      <c r="I467" s="54" t="n">
        <v>3.11667</v>
      </c>
      <c r="J467" s="51" t="n"/>
      <c r="K467" s="51" t="n"/>
      <c r="L467" s="54" t="n">
        <v>5.08946</v>
      </c>
      <c r="M467" s="51" t="n"/>
      <c r="N467" s="51" t="n"/>
      <c r="O467" s="51" t="n"/>
      <c r="P467" s="51" t="n"/>
      <c r="Q467" s="51" t="n"/>
      <c r="R467" s="51" t="n"/>
      <c r="S467" s="51" t="n"/>
      <c r="T467" s="51" t="n"/>
      <c r="U467" s="51" t="n"/>
      <c r="V467" s="51" t="n"/>
      <c r="W467" s="51" t="n"/>
      <c r="X467" s="51" t="n"/>
      <c r="Y467" s="51" t="n"/>
      <c r="Z467" s="51" t="n"/>
      <c r="AA467" s="51" t="n"/>
      <c r="AB467" s="51" t="n"/>
      <c r="AC467" s="51" t="n"/>
      <c r="AD467" s="54" t="n">
        <v>0.11667</v>
      </c>
      <c r="AE467" s="51" t="n"/>
      <c r="AF467" s="51" t="n"/>
      <c r="AG467" s="51" t="n"/>
      <c r="AH467" s="51" t="n"/>
      <c r="AI467" s="51" t="n"/>
      <c r="AJ467" s="51" t="n"/>
      <c r="AK467" s="51" t="n"/>
      <c r="AL467" s="51" t="n"/>
      <c r="AM467" s="52">
        <f>COUNT(H467:AL467)</f>
        <v/>
      </c>
      <c r="AN467" s="51" t="n"/>
      <c r="AO467" s="51" t="n"/>
      <c r="AP467" s="51" t="n"/>
      <c r="AQ467" s="51" t="n"/>
      <c r="AR467" s="51" t="n"/>
      <c r="AS467" s="51" t="n"/>
      <c r="AT467" s="52">
        <f>SUM(H467:AL467)</f>
        <v/>
      </c>
      <c r="AU467" s="51" t="n"/>
      <c r="AV467" s="52">
        <f>SUM(M467,N467,T467,U467,AA467,AB467,AJ467,AK467,AI467)</f>
        <v/>
      </c>
      <c r="AW467" s="51" t="n"/>
    </row>
    <row r="468" spans="1:49">
      <c r="A468" s="51" t="n">
        <v>462</v>
      </c>
      <c r="B468" s="51" t="s">
        <v>70</v>
      </c>
      <c r="C468" s="51" t="s">
        <v>74</v>
      </c>
      <c r="D468" s="51" t="s">
        <v>72</v>
      </c>
      <c r="E468" s="51" t="s">
        <v>88</v>
      </c>
      <c r="F468" s="51" t="s">
        <v>32</v>
      </c>
      <c r="G468" s="51" t="n"/>
      <c r="H468" s="51" t="n"/>
      <c r="I468" s="51" t="n"/>
      <c r="J468" s="51" t="n"/>
      <c r="K468" s="51" t="n"/>
      <c r="L468" s="51" t="n"/>
      <c r="M468" s="51" t="n"/>
      <c r="N468" s="51" t="n"/>
      <c r="O468" s="51" t="n"/>
      <c r="P468" s="51" t="n"/>
      <c r="Q468" s="51" t="n"/>
      <c r="R468" s="51" t="n"/>
      <c r="S468" s="51" t="n"/>
      <c r="T468" s="51" t="n"/>
      <c r="U468" s="51" t="n"/>
      <c r="V468" s="51" t="n"/>
      <c r="W468" s="51" t="n"/>
      <c r="X468" s="51" t="n"/>
      <c r="Y468" s="51" t="n"/>
      <c r="Z468" s="51" t="n"/>
      <c r="AA468" s="51" t="n"/>
      <c r="AB468" s="51" t="n"/>
      <c r="AC468" s="51" t="n"/>
      <c r="AD468" s="51" t="n"/>
      <c r="AE468" s="51" t="n"/>
      <c r="AF468" s="51" t="n"/>
      <c r="AG468" s="51" t="n"/>
      <c r="AH468" s="51" t="n"/>
      <c r="AI468" s="51" t="n"/>
      <c r="AJ468" s="51" t="n"/>
      <c r="AK468" s="51" t="n"/>
      <c r="AL468" s="51" t="n"/>
      <c r="AM468" s="52">
        <f>COUNT(H468:AL468)</f>
        <v/>
      </c>
      <c r="AN468" s="51" t="n"/>
      <c r="AO468" s="51" t="n"/>
      <c r="AP468" s="51" t="n"/>
      <c r="AQ468" s="51" t="n"/>
      <c r="AR468" s="51" t="n"/>
      <c r="AS468" s="51" t="n"/>
      <c r="AT468" s="52">
        <f>SUM(H468:AL468)</f>
        <v/>
      </c>
      <c r="AU468" s="51" t="n"/>
      <c r="AV468" s="52">
        <f>SUM(M468,N468,T468,U468,AA468,AB468,AJ468,AK468,AI468)</f>
        <v/>
      </c>
      <c r="AW468" s="51" t="n"/>
    </row>
    <row r="469" spans="1:49" ht="15.75" customHeight="1" s="55">
      <c r="A469" s="51" t="n">
        <v>463</v>
      </c>
      <c r="B469" s="51" t="s">
        <v>70</v>
      </c>
      <c r="C469" s="51" t="s">
        <v>74</v>
      </c>
      <c r="D469" s="51" t="s">
        <v>72</v>
      </c>
      <c r="E469" s="51" t="s">
        <v>65</v>
      </c>
      <c r="F469" s="51" t="s">
        <v>32</v>
      </c>
      <c r="G469" s="51" t="n"/>
      <c r="H469" s="51" t="n"/>
      <c r="I469" s="51" t="n"/>
      <c r="J469" s="51" t="n"/>
      <c r="K469" s="51" t="n"/>
      <c r="L469" s="54" t="n">
        <v>2.91054</v>
      </c>
      <c r="M469" s="51" t="n"/>
      <c r="N469" s="51" t="n"/>
      <c r="O469" s="51" t="n"/>
      <c r="P469" s="51" t="n"/>
      <c r="Q469" s="51" t="n"/>
      <c r="R469" s="51" t="n"/>
      <c r="S469" s="51" t="n"/>
      <c r="T469" s="51" t="n"/>
      <c r="U469" s="51" t="n"/>
      <c r="V469" s="51" t="n"/>
      <c r="W469" s="51" t="n"/>
      <c r="X469" s="51" t="n"/>
      <c r="Y469" s="51" t="n"/>
      <c r="Z469" s="51" t="n"/>
      <c r="AA469" s="51" t="n"/>
      <c r="AB469" s="51" t="n"/>
      <c r="AC469" s="51" t="n"/>
      <c r="AD469" s="51" t="n"/>
      <c r="AE469" s="51" t="n"/>
      <c r="AF469" s="51" t="n"/>
      <c r="AG469" s="51" t="n"/>
      <c r="AH469" s="51" t="n"/>
      <c r="AI469" s="51" t="n"/>
      <c r="AJ469" s="51" t="n"/>
      <c r="AK469" s="51" t="n"/>
      <c r="AL469" s="51" t="n"/>
      <c r="AM469" s="52">
        <f>COUNT(H469:AL469)</f>
        <v/>
      </c>
      <c r="AN469" s="51" t="n"/>
      <c r="AO469" s="51" t="n"/>
      <c r="AP469" s="51" t="n"/>
      <c r="AQ469" s="51" t="n"/>
      <c r="AR469" s="51" t="n"/>
      <c r="AS469" s="51" t="n"/>
      <c r="AT469" s="52">
        <f>SUM(H469:AL469)</f>
        <v/>
      </c>
      <c r="AU469" s="51" t="n"/>
      <c r="AV469" s="52">
        <f>SUM(M469,N469,T469,U469,AA469,AB469,AJ469,AK469,AI469)</f>
        <v/>
      </c>
      <c r="AW469" s="51" t="n"/>
    </row>
    <row r="470" spans="1:49">
      <c r="A470" s="51" t="n">
        <v>464</v>
      </c>
      <c r="B470" s="51" t="s">
        <v>70</v>
      </c>
      <c r="C470" s="51" t="s">
        <v>74</v>
      </c>
      <c r="D470" s="51" t="s">
        <v>72</v>
      </c>
      <c r="E470" s="51" t="s">
        <v>90</v>
      </c>
      <c r="F470" s="51" t="s">
        <v>32</v>
      </c>
      <c r="G470" s="51" t="n"/>
      <c r="H470" s="51" t="n"/>
      <c r="I470" s="51" t="n"/>
      <c r="J470" s="51" t="n"/>
      <c r="K470" s="51" t="n"/>
      <c r="L470" s="51" t="n"/>
      <c r="M470" s="51" t="n"/>
      <c r="N470" s="51" t="n"/>
      <c r="O470" s="51" t="n"/>
      <c r="P470" s="51" t="n"/>
      <c r="Q470" s="51" t="n"/>
      <c r="R470" s="51" t="n"/>
      <c r="S470" s="51" t="n"/>
      <c r="T470" s="51" t="n"/>
      <c r="U470" s="51" t="n"/>
      <c r="V470" s="51" t="n"/>
      <c r="W470" s="51" t="n"/>
      <c r="X470" s="51" t="n"/>
      <c r="Y470" s="51" t="n"/>
      <c r="Z470" s="51" t="n"/>
      <c r="AA470" s="51" t="n"/>
      <c r="AB470" s="51" t="n"/>
      <c r="AC470" s="51" t="n"/>
      <c r="AD470" s="51" t="n"/>
      <c r="AE470" s="51" t="n"/>
      <c r="AF470" s="51" t="n"/>
      <c r="AG470" s="51" t="n"/>
      <c r="AH470" s="51" t="n"/>
      <c r="AI470" s="51" t="n"/>
      <c r="AJ470" s="51" t="n"/>
      <c r="AK470" s="51" t="n"/>
      <c r="AL470" s="51" t="n"/>
      <c r="AM470" s="52">
        <f>COUNT(H470:AL470)</f>
        <v/>
      </c>
      <c r="AN470" s="51" t="n"/>
      <c r="AO470" s="51" t="n"/>
      <c r="AP470" s="51" t="n"/>
      <c r="AQ470" s="51" t="n"/>
      <c r="AR470" s="51" t="n"/>
      <c r="AS470" s="51" t="n"/>
      <c r="AT470" s="52">
        <f>SUM(H470:AL470)</f>
        <v/>
      </c>
      <c r="AU470" s="51" t="n"/>
      <c r="AV470" s="52">
        <f>SUM(M470,N470,T470,U470,AA470,AB470,AJ470,AK470,AI470)</f>
        <v/>
      </c>
      <c r="AW470" s="51" t="n"/>
    </row>
    <row r="471" spans="1:49">
      <c r="A471" s="51" t="n">
        <v>465</v>
      </c>
      <c r="B471" s="51" t="s">
        <v>70</v>
      </c>
      <c r="C471" s="51" t="s">
        <v>74</v>
      </c>
      <c r="D471" s="51" t="s">
        <v>72</v>
      </c>
      <c r="E471" s="51" t="s">
        <v>279</v>
      </c>
      <c r="F471" s="51" t="s">
        <v>32</v>
      </c>
      <c r="G471" s="51" t="n"/>
      <c r="H471" s="51" t="n"/>
      <c r="I471" s="51" t="n"/>
      <c r="J471" s="51" t="n"/>
      <c r="K471" s="51" t="n"/>
      <c r="L471" s="51" t="n"/>
      <c r="M471" s="51" t="n"/>
      <c r="N471" s="51" t="n"/>
      <c r="O471" s="51" t="n"/>
      <c r="P471" s="51" t="n"/>
      <c r="Q471" s="51" t="n"/>
      <c r="R471" s="51" t="n"/>
      <c r="S471" s="51" t="n"/>
      <c r="T471" s="51" t="n"/>
      <c r="U471" s="51" t="n"/>
      <c r="V471" s="51" t="n"/>
      <c r="W471" s="51" t="n"/>
      <c r="X471" s="51" t="n"/>
      <c r="Y471" s="51" t="n"/>
      <c r="Z471" s="51" t="n"/>
      <c r="AA471" s="51" t="n"/>
      <c r="AB471" s="51" t="n"/>
      <c r="AC471" s="51" t="n"/>
      <c r="AD471" s="51" t="n"/>
      <c r="AE471" s="51" t="n"/>
      <c r="AF471" s="51" t="n"/>
      <c r="AG471" s="51" t="n"/>
      <c r="AH471" s="51" t="n"/>
      <c r="AI471" s="51" t="n"/>
      <c r="AJ471" s="51" t="n"/>
      <c r="AK471" s="51" t="n"/>
      <c r="AL471" s="51" t="n"/>
      <c r="AM471" s="52">
        <f>COUNT(H471:AL471)</f>
        <v/>
      </c>
      <c r="AN471" s="51" t="n"/>
      <c r="AO471" s="51" t="n"/>
      <c r="AP471" s="51" t="n"/>
      <c r="AQ471" s="51" t="n"/>
      <c r="AR471" s="51" t="n"/>
      <c r="AS471" s="51" t="n"/>
      <c r="AT471" s="52">
        <f>SUM(H471:AL471)</f>
        <v/>
      </c>
      <c r="AU471" s="51" t="n"/>
      <c r="AV471" s="52">
        <f>SUM(M471,N471,T471,U471,AA471,AB471,AJ471,AK471,AI471)</f>
        <v/>
      </c>
      <c r="AW471" s="51" t="n"/>
    </row>
    <row r="472" spans="1:49" ht="15.75" customHeight="1" s="55">
      <c r="A472" s="51" t="n">
        <v>466</v>
      </c>
      <c r="B472" s="51" t="s">
        <v>70</v>
      </c>
      <c r="C472" s="51" t="s">
        <v>74</v>
      </c>
      <c r="D472" s="51" t="s">
        <v>72</v>
      </c>
      <c r="E472" s="51" t="s">
        <v>61</v>
      </c>
      <c r="F472" s="51" t="s">
        <v>32</v>
      </c>
      <c r="G472" s="51" t="s">
        <v>49</v>
      </c>
      <c r="H472" s="51" t="n"/>
      <c r="I472" s="51" t="n"/>
      <c r="J472" s="51" t="n"/>
      <c r="K472" s="51" t="n"/>
      <c r="L472" s="51" t="n"/>
      <c r="M472" s="51" t="n"/>
      <c r="N472" s="51" t="n"/>
      <c r="O472" s="51" t="n"/>
      <c r="P472" s="51" t="n"/>
      <c r="Q472" s="51" t="n"/>
      <c r="R472" s="51" t="n"/>
      <c r="S472" s="51" t="n"/>
      <c r="T472" s="51" t="n"/>
      <c r="U472" s="51" t="n"/>
      <c r="V472" s="51" t="n"/>
      <c r="W472" s="51" t="n"/>
      <c r="X472" s="51" t="n"/>
      <c r="Y472" s="54" t="n">
        <v>8</v>
      </c>
      <c r="Z472" s="54" t="n">
        <v>8</v>
      </c>
      <c r="AA472" s="51" t="n"/>
      <c r="AB472" s="51" t="n"/>
      <c r="AC472" s="51" t="n"/>
      <c r="AD472" s="51" t="n"/>
      <c r="AE472" s="51" t="n"/>
      <c r="AF472" s="51" t="n"/>
      <c r="AG472" s="51" t="n"/>
      <c r="AH472" s="51" t="n"/>
      <c r="AI472" s="51" t="n"/>
      <c r="AJ472" s="51" t="n"/>
      <c r="AK472" s="51" t="n"/>
      <c r="AL472" s="51" t="n"/>
      <c r="AM472" s="52">
        <f>SUM(H472:AL472)/8</f>
        <v/>
      </c>
      <c r="AN472" s="51" t="n"/>
      <c r="AO472" s="51" t="n"/>
      <c r="AP472" s="51" t="n"/>
      <c r="AQ472" s="51" t="n"/>
      <c r="AR472" s="51" t="n"/>
      <c r="AS472" s="52">
        <f>COUNTIF(H472:AL472,"В")+SUM(H472:AL472)/8</f>
        <v/>
      </c>
      <c r="AT472" s="52">
        <f>SUM(H472:AL472)</f>
        <v/>
      </c>
      <c r="AU472" s="51" t="n"/>
      <c r="AV472" s="51" t="n"/>
      <c r="AW472" s="51" t="n"/>
    </row>
    <row r="473" spans="1:49" ht="15.75" customHeight="1" s="55">
      <c r="A473" s="51" t="n">
        <v>467</v>
      </c>
      <c r="B473" s="51" t="s">
        <v>70</v>
      </c>
      <c r="C473" s="51" t="s">
        <v>74</v>
      </c>
      <c r="D473" s="51" t="s">
        <v>72</v>
      </c>
      <c r="E473" s="51" t="s">
        <v>69</v>
      </c>
      <c r="F473" s="51" t="s">
        <v>32</v>
      </c>
      <c r="G473" s="51" t="n"/>
      <c r="H473" s="51" t="n"/>
      <c r="I473" s="51" t="n"/>
      <c r="J473" s="51" t="n"/>
      <c r="K473" s="51" t="n"/>
      <c r="L473" s="51" t="n"/>
      <c r="M473" s="51" t="n"/>
      <c r="N473" s="51" t="n"/>
      <c r="O473" s="51" t="n"/>
      <c r="P473" s="51" t="n"/>
      <c r="Q473" s="51" t="n"/>
      <c r="R473" s="51" t="n"/>
      <c r="S473" s="51" t="n"/>
      <c r="T473" s="51" t="n"/>
      <c r="U473" s="51" t="n"/>
      <c r="V473" s="51" t="n"/>
      <c r="W473" s="51" t="n"/>
      <c r="X473" s="51" t="n"/>
      <c r="Y473" s="51" t="n"/>
      <c r="Z473" s="51" t="n"/>
      <c r="AA473" s="51" t="n"/>
      <c r="AB473" s="51" t="n"/>
      <c r="AC473" s="51" t="n"/>
      <c r="AD473" s="51" t="n"/>
      <c r="AE473" s="51" t="n"/>
      <c r="AF473" s="51" t="n"/>
      <c r="AG473" s="51" t="n"/>
      <c r="AH473" s="51" t="n"/>
      <c r="AI473" s="51" t="n"/>
      <c r="AJ473" s="51" t="n"/>
      <c r="AK473" s="54" t="n">
        <v>5</v>
      </c>
      <c r="AL473" s="51" t="n"/>
      <c r="AM473" s="52">
        <f>COUNT(H473:AL473)</f>
        <v/>
      </c>
      <c r="AN473" s="51" t="n"/>
      <c r="AO473" s="51" t="n"/>
      <c r="AP473" s="51" t="n"/>
      <c r="AQ473" s="51" t="n"/>
      <c r="AR473" s="51" t="n"/>
      <c r="AS473" s="51" t="n"/>
      <c r="AT473" s="52">
        <f>SUM(H473:AL473)</f>
        <v/>
      </c>
      <c r="AU473" s="51" t="n"/>
      <c r="AV473" s="52">
        <f>SUM(M473,N473,T473,U473,AA473,AB473,AJ473,AK473,AI473)</f>
        <v/>
      </c>
      <c r="AW473" s="51" t="n"/>
    </row>
    <row r="474" spans="1:49" ht="15.75" customHeight="1" s="55">
      <c r="A474" s="51" t="n">
        <v>468</v>
      </c>
      <c r="B474" s="51" t="s">
        <v>70</v>
      </c>
      <c r="C474" s="51" t="s">
        <v>74</v>
      </c>
      <c r="D474" s="51" t="s">
        <v>72</v>
      </c>
      <c r="E474" s="51" t="s">
        <v>69</v>
      </c>
      <c r="F474" s="51" t="s">
        <v>48</v>
      </c>
      <c r="G474" s="51" t="n"/>
      <c r="H474" s="51" t="n"/>
      <c r="I474" s="51" t="n"/>
      <c r="J474" s="51" t="n"/>
      <c r="K474" s="51" t="n"/>
      <c r="L474" s="51" t="n"/>
      <c r="M474" s="51" t="n"/>
      <c r="N474" s="51" t="n"/>
      <c r="O474" s="51" t="n"/>
      <c r="P474" s="51" t="n"/>
      <c r="Q474" s="51" t="n"/>
      <c r="R474" s="51" t="n"/>
      <c r="S474" s="51" t="n"/>
      <c r="T474" s="51" t="n"/>
      <c r="U474" s="51" t="n"/>
      <c r="V474" s="51" t="n"/>
      <c r="W474" s="51" t="n"/>
      <c r="X474" s="51" t="n"/>
      <c r="Y474" s="51" t="n"/>
      <c r="Z474" s="51" t="n"/>
      <c r="AA474" s="51" t="n"/>
      <c r="AB474" s="51" t="n"/>
      <c r="AC474" s="51" t="n"/>
      <c r="AD474" s="51" t="n"/>
      <c r="AE474" s="51" t="n"/>
      <c r="AF474" s="51" t="n"/>
      <c r="AG474" s="51" t="n"/>
      <c r="AH474" s="51" t="n"/>
      <c r="AI474" s="51" t="n"/>
      <c r="AJ474" s="51" t="n"/>
      <c r="AK474" s="54" t="n">
        <v>2</v>
      </c>
      <c r="AL474" s="51" t="n"/>
      <c r="AM474" s="51" t="n"/>
      <c r="AN474" s="52">
        <f>COUNT(H474:AL474)</f>
        <v/>
      </c>
      <c r="AO474" s="51" t="n"/>
      <c r="AP474" s="51" t="n"/>
      <c r="AQ474" s="51" t="n"/>
      <c r="AR474" s="51" t="n"/>
      <c r="AS474" s="51" t="n"/>
      <c r="AT474" s="51" t="n"/>
      <c r="AU474" s="52">
        <f>SUM(H474:AL474)</f>
        <v/>
      </c>
      <c r="AV474" s="51" t="n"/>
      <c r="AW474" s="52">
        <f>SUM(M474,N474,T474,U474,AA474,AB474,AJ474,AK474,AI474)</f>
        <v/>
      </c>
    </row>
    <row r="475" spans="1:49" ht="15.75" customHeight="1" s="55">
      <c r="A475" s="51" t="n">
        <v>469</v>
      </c>
      <c r="B475" s="51" t="s">
        <v>70</v>
      </c>
      <c r="C475" s="51" t="s">
        <v>74</v>
      </c>
      <c r="D475" s="51" t="s">
        <v>72</v>
      </c>
      <c r="E475" s="51" t="s">
        <v>69</v>
      </c>
      <c r="F475" s="51" t="s">
        <v>32</v>
      </c>
      <c r="G475" s="51" t="s">
        <v>49</v>
      </c>
      <c r="H475" s="51" t="n"/>
      <c r="I475" s="51" t="n"/>
      <c r="J475" s="51" t="n"/>
      <c r="K475" s="51" t="n"/>
      <c r="L475" s="51" t="n"/>
      <c r="M475" s="51" t="n"/>
      <c r="N475" s="51" t="n"/>
      <c r="O475" s="51" t="n"/>
      <c r="P475" s="51" t="n"/>
      <c r="Q475" s="51" t="n"/>
      <c r="R475" s="51" t="n"/>
      <c r="S475" s="51" t="n"/>
      <c r="T475" s="51" t="n"/>
      <c r="U475" s="51" t="n"/>
      <c r="V475" s="51" t="n"/>
      <c r="W475" s="51" t="n"/>
      <c r="X475" s="51" t="n"/>
      <c r="Y475" s="51" t="n"/>
      <c r="Z475" s="51" t="n"/>
      <c r="AA475" s="51" t="n"/>
      <c r="AB475" s="51" t="n"/>
      <c r="AC475" s="51" t="n"/>
      <c r="AD475" s="51" t="n"/>
      <c r="AE475" s="51" t="n"/>
      <c r="AF475" s="51" t="n"/>
      <c r="AG475" s="51" t="n"/>
      <c r="AH475" s="51" t="n"/>
      <c r="AI475" s="51" t="n"/>
      <c r="AJ475" s="51" t="n"/>
      <c r="AK475" s="54" t="s">
        <v>7</v>
      </c>
      <c r="AL475" s="51" t="n"/>
      <c r="AM475" s="52">
        <f>SUM(H475:AL475)/8</f>
        <v/>
      </c>
      <c r="AN475" s="51" t="n"/>
      <c r="AO475" s="51" t="n"/>
      <c r="AP475" s="51" t="n"/>
      <c r="AQ475" s="51" t="n"/>
      <c r="AR475" s="51" t="n"/>
      <c r="AS475" s="52">
        <f>COUNTIF(H475:AL475,"В")+SUM(H475:AL475)/8</f>
        <v/>
      </c>
      <c r="AT475" s="52">
        <f>SUM(H475:AL475)</f>
        <v/>
      </c>
      <c r="AU475" s="51" t="n"/>
      <c r="AV475" s="51" t="n"/>
      <c r="AW475" s="51" t="n"/>
    </row>
    <row r="476" spans="1:49">
      <c r="A476" s="53" t="n">
        <v>470</v>
      </c>
      <c r="B476" s="53" t="s">
        <v>70</v>
      </c>
      <c r="C476" s="53" t="s">
        <v>74</v>
      </c>
      <c r="D476" s="53" t="s">
        <v>72</v>
      </c>
      <c r="E476" s="53" t="s">
        <v>33</v>
      </c>
      <c r="F476" s="53" t="n"/>
      <c r="G476" s="53" t="n"/>
      <c r="H476" s="53" t="n">
        <v>8</v>
      </c>
      <c r="I476" s="53" t="n">
        <v>8</v>
      </c>
      <c r="J476" s="53" t="n">
        <v>8</v>
      </c>
      <c r="K476" s="53" t="n">
        <v>8</v>
      </c>
      <c r="L476" s="53" t="n">
        <v>8</v>
      </c>
      <c r="M476" s="53" t="n">
        <v>0</v>
      </c>
      <c r="N476" s="53" t="n">
        <v>0</v>
      </c>
      <c r="O476" s="53" t="n">
        <v>8</v>
      </c>
      <c r="P476" s="53" t="n">
        <v>8</v>
      </c>
      <c r="Q476" s="53" t="n">
        <v>8</v>
      </c>
      <c r="R476" s="53" t="n">
        <v>8</v>
      </c>
      <c r="S476" s="53" t="n">
        <v>8</v>
      </c>
      <c r="T476" s="53" t="n">
        <v>0</v>
      </c>
      <c r="U476" s="53" t="n">
        <v>0</v>
      </c>
      <c r="V476" s="53" t="n">
        <v>8</v>
      </c>
      <c r="W476" s="53" t="n">
        <v>8</v>
      </c>
      <c r="X476" s="53" t="n">
        <v>8</v>
      </c>
      <c r="Y476" s="53" t="n">
        <v>8</v>
      </c>
      <c r="Z476" s="53" t="n">
        <v>8</v>
      </c>
      <c r="AA476" s="53" t="n">
        <v>0</v>
      </c>
      <c r="AB476" s="53" t="n">
        <v>0</v>
      </c>
      <c r="AC476" s="53" t="n">
        <v>8</v>
      </c>
      <c r="AD476" s="53" t="n">
        <v>8</v>
      </c>
      <c r="AE476" s="53" t="n">
        <v>8</v>
      </c>
      <c r="AF476" s="53" t="n">
        <v>8</v>
      </c>
      <c r="AG476" s="53" t="n">
        <v>8</v>
      </c>
      <c r="AH476" s="53" t="n">
        <v>8</v>
      </c>
      <c r="AI476" s="53" t="n">
        <v>0</v>
      </c>
      <c r="AJ476" s="53" t="n">
        <v>0</v>
      </c>
      <c r="AK476" s="53" t="n">
        <v>7</v>
      </c>
      <c r="AL476" s="53" t="n"/>
      <c r="AM476" s="53">
        <f>COUNT(IF(SUM(H461,H466,H460,H467,H468,H458,H464,H469,H470,H471,H459,H462,H465)&gt;0,1,"FALSE"),IF(SUM(I465,I467,I458,I470,I471,I462,I461,I459,I460,I466,I468,I469,I464)&gt;0,1,"FALSE"),IF(SUM(J458,J470,J467,J466,J460,J463,J468,J464,J461,J469,J471,J465,J459,J462)&gt;0,1,"FALSE"),IF(SUM(K462,K467,K469,K458,K468,K465,K466,K461,K470,K471,K459,K460,K464)&gt;0,1,"FALSE"),IF(SUM(L468,L470,L471,L465,L462,L466,L464,L460,L461,L459,L458,L467,L469)&gt;0,1,"FALSE"),IF(SUM(M464,M460,M461,M468,M462,M458,M470,M469,M466,M467,M459,M465,M471)&gt;0,1,"FALSE"),IF(SUM(N461,N467,N466,N465,N470,N458,N471,N462,N469,N460,N464,N459,N468)&gt;0,1,"FALSE"),IF(SUM(O461,O471,O464,O467,O462,O470,O465,O468,O459,O460,O458,O469,O466)&gt;0,1,"FALSE"),IF(SUM(P469,P465,P470,P471,P460,P462,P458,P464,P461,P466,P467,P459,P468)&gt;0,1,"FALSE"),IF(SUM(Q460,Q466,Q468,Q471,Q464,Q458,Q470,Q467,Q461,Q462,Q469,Q459,Q465)&gt;0,1,"FALSE"),IF(SUM(R466,R470,R469,R460,R458,R468,R461,R467,R464,R459,R462,R471,R465)&gt;0,1,"FALSE"),IF(SUM(S468,S471,S462,S461,S460,S464,S458,S466,S469,S467,S465,S459,S470)&gt;0,1,"FALSE"),IF(SUM(T470,T471,T462,T464,T467,T458,T460,T465,T469,T468,T461,T459,T466)&gt;0,1,"FALSE"),IF(SUM(U460,U465,U461,U471,U464,U469,U470,U458,U467,U462,U459,U468,U466)&gt;0,1,"FALSE"),IF(SUM(V467,V471,V466,V461,V469,V470,V464,V465,V468,V462,V459,V458,V460)&gt;0,1,"FALSE"),IF(SUM(W466,W469,W465,W458,W467,W462,W471,W460,W464,W470,W468,W459,W461)&gt;0,1,"FALSE"),IF(SUM(X461,X470,X469,X471,X466,X467,X468,X458,X460,X464,X465,X459,X462)&gt;0,1,"FALSE"),IF(SUM(AA467,AA468,AA462,AA471,AA458,AA459,AA460,AA464,AA470,AA461,AA466,AA469,AA465)&gt;0,1,"FALSE"),IF(SUM(AB471,AB462,AB458,AB468,AB460,AB465,AB466,AB469,AB467,AB459,AB464,AB461,AB470)&gt;0,1,"FALSE"),IF(SUM(AC461,AC464,AC459,AC471,AC458,AC465,AC470,AC467,AC462,AC466,AC469,AC468,AC460)&gt;0,1,"FALSE"),IF(SUM(AD459,AD466,AD471,AD469,AD464,AD461,AD460,AD462,AD465,AD467,AD458,AD470,AD468)&gt;0,1,"FALSE"),IF(SUM(AE468,AE467,AE460,AE464,AE471,AE458,AE459,AE462,AE466,AE461,AE469,AE465,AE470)&gt;0,1,"FALSE"),IF(SUM(AF462,AF466,AF465,AF471,AF461,AF470,AF468,AF458,AF469,AF464,AF460,AF459,AF467)&gt;0,1,"FALSE"),IF(SUM(AG464,AG467,AG461,AG458,AG465,AG470,AG462,AG468,AG459,AG466,AG460,AG469,AG471)&gt;0,1,"FALSE"),IF(SUM(AJ469,AJ470,AJ466,AJ461,AJ458,AJ459,AJ462,AJ460,AJ468,AJ471,AJ465,AJ464,AJ467)&gt;0,1,"FALSE"),IF(SUM(AI460,AI465,AI466,AI464,AI461,AI467,AI468,AI471,AI462,AI458,AI459,AI469,AI470)&gt;0,1,"FALSE"),IF(SUM(AH466,AH471,AH470,AH468,AH461,AH464,AH469,AH462,AH465,AH460,AH459,AH467,AH458)&gt;0,1,"FALSE"),IF(SUM(Y472)&gt;0,1,"FALSE"),IF(SUM(Z472)&gt;0,1,"FALSE"),IF(SUM(AK475,AK473)&gt;0,1,"FALSE"))</f>
        <v/>
      </c>
      <c r="AN476" s="53">
        <f>COUNT(IF(SUM(AK474)&gt;0,1,"FALSE"))</f>
        <v/>
      </c>
      <c r="AO476" s="53">
        <f>MAX(AO458:AO475)</f>
        <v/>
      </c>
      <c r="AP476" s="53">
        <f>MAX(AP458:AP475)</f>
        <v/>
      </c>
      <c r="AQ476" s="53">
        <f>MAX(AQ458:AQ475)</f>
        <v/>
      </c>
      <c r="AR476" s="53">
        <f>MAX(AR458:AR475)</f>
        <v/>
      </c>
      <c r="AS476" s="53">
        <f>SUM(AS458:AS475)</f>
        <v/>
      </c>
      <c r="AT476" s="53">
        <f>SUM(AT458:AT475)</f>
        <v/>
      </c>
      <c r="AU476" s="53">
        <f>SUM(AU458:AU475)</f>
        <v/>
      </c>
      <c r="AV476" s="53">
        <f>SUM(AV458:AV475)</f>
        <v/>
      </c>
      <c r="AW476" s="53">
        <f>SUM(AW458:AW475)</f>
        <v/>
      </c>
    </row>
    <row r="477" spans="1:49" ht="15.75" customHeight="1" s="55">
      <c r="A477" s="51" t="n">
        <v>471</v>
      </c>
      <c r="B477" s="51" t="s">
        <v>98</v>
      </c>
      <c r="C477" s="51" t="s">
        <v>74</v>
      </c>
      <c r="D477" s="51" t="s">
        <v>72</v>
      </c>
      <c r="E477" s="51" t="s">
        <v>69</v>
      </c>
      <c r="F477" s="51" t="s">
        <v>32</v>
      </c>
      <c r="G477" s="51" t="s">
        <v>49</v>
      </c>
      <c r="H477" s="54" t="n">
        <v>8</v>
      </c>
      <c r="I477" s="54" t="n">
        <v>8</v>
      </c>
      <c r="J477" s="54" t="n">
        <v>8</v>
      </c>
      <c r="K477" s="54" t="n">
        <v>8</v>
      </c>
      <c r="L477" s="54" t="n">
        <v>8</v>
      </c>
      <c r="M477" s="54" t="s">
        <v>7</v>
      </c>
      <c r="N477" s="54" t="s">
        <v>7</v>
      </c>
      <c r="O477" s="51" t="n"/>
      <c r="P477" s="51" t="n"/>
      <c r="Q477" s="51" t="n"/>
      <c r="R477" s="51" t="n"/>
      <c r="S477" s="51" t="n"/>
      <c r="T477" s="51" t="n"/>
      <c r="U477" s="51" t="n"/>
      <c r="V477" s="51" t="n"/>
      <c r="W477" s="51" t="n"/>
      <c r="X477" s="51" t="n"/>
      <c r="Y477" s="51" t="n"/>
      <c r="Z477" s="51" t="n"/>
      <c r="AA477" s="51" t="n"/>
      <c r="AB477" s="51" t="n"/>
      <c r="AC477" s="51" t="n"/>
      <c r="AD477" s="51" t="n"/>
      <c r="AE477" s="51" t="n"/>
      <c r="AF477" s="51" t="n"/>
      <c r="AG477" s="51" t="n"/>
      <c r="AH477" s="51" t="n"/>
      <c r="AI477" s="51" t="n"/>
      <c r="AJ477" s="51" t="n"/>
      <c r="AK477" s="51" t="n"/>
      <c r="AL477" s="51" t="n"/>
      <c r="AM477" s="52">
        <f>SUM(H477:AL477)/8</f>
        <v/>
      </c>
      <c r="AN477" s="51" t="n"/>
      <c r="AO477" s="51" t="n"/>
      <c r="AP477" s="51" t="n"/>
      <c r="AQ477" s="51" t="n"/>
      <c r="AR477" s="51" t="n"/>
      <c r="AS477" s="52">
        <f>COUNTIF(H477:AL477,"В")+SUM(H477:AL477)/8</f>
        <v/>
      </c>
      <c r="AT477" s="52">
        <f>SUM(H477:AL477)</f>
        <v/>
      </c>
      <c r="AU477" s="51" t="n"/>
      <c r="AV477" s="51" t="n"/>
      <c r="AW477" s="51" t="n"/>
    </row>
    <row r="478" spans="1:49">
      <c r="A478" s="53" t="n">
        <v>472</v>
      </c>
      <c r="B478" s="53" t="s">
        <v>98</v>
      </c>
      <c r="C478" s="53" t="s">
        <v>74</v>
      </c>
      <c r="D478" s="53" t="s">
        <v>72</v>
      </c>
      <c r="E478" s="53" t="s">
        <v>33</v>
      </c>
      <c r="F478" s="53" t="n"/>
      <c r="G478" s="53" t="n"/>
      <c r="H478" s="53" t="n">
        <v>8</v>
      </c>
      <c r="I478" s="53" t="n">
        <v>8</v>
      </c>
      <c r="J478" s="53" t="n">
        <v>8</v>
      </c>
      <c r="K478" s="53" t="n">
        <v>8</v>
      </c>
      <c r="L478" s="53" t="n">
        <v>8</v>
      </c>
      <c r="M478" s="53" t="n">
        <v>0</v>
      </c>
      <c r="N478" s="53" t="n">
        <v>0</v>
      </c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  <c r="AA478" s="53" t="n"/>
      <c r="AB478" s="53" t="n"/>
      <c r="AC478" s="53" t="n"/>
      <c r="AD478" s="53" t="n"/>
      <c r="AE478" s="53" t="n"/>
      <c r="AF478" s="53" t="n"/>
      <c r="AG478" s="53" t="n"/>
      <c r="AH478" s="53" t="n"/>
      <c r="AI478" s="53" t="n"/>
      <c r="AJ478" s="53" t="n"/>
      <c r="AK478" s="53" t="n"/>
      <c r="AL478" s="53" t="n"/>
      <c r="AM478" s="53">
        <f>COUNT(IF(SUM(H477)&gt;0,1,"FALSE"),IF(SUM(I477)&gt;0,1,"FALSE"),IF(SUM(J477)&gt;0,1,"FALSE"),IF(SUM(K477)&gt;0,1,"FALSE"),IF(SUM(L477)&gt;0,1,"FALSE"),IF(SUM(M477)&gt;0,1,"FALSE"),IF(SUM(N477)&gt;0,1,"FALSE"))</f>
        <v/>
      </c>
      <c r="AN478" s="53" t="n"/>
      <c r="AO478" s="53">
        <f>MAX(AO477:AO477)</f>
        <v/>
      </c>
      <c r="AP478" s="53">
        <f>MAX(AP477:AP477)</f>
        <v/>
      </c>
      <c r="AQ478" s="53">
        <f>MAX(AQ477:AQ477)</f>
        <v/>
      </c>
      <c r="AR478" s="53">
        <f>MAX(AR477:AR477)</f>
        <v/>
      </c>
      <c r="AS478" s="53">
        <f>SUM(AS477:AS477)</f>
        <v/>
      </c>
      <c r="AT478" s="53">
        <f>SUM(AT477:AT477)</f>
        <v/>
      </c>
      <c r="AU478" s="53">
        <f>SUM(AU477:AU477)</f>
        <v/>
      </c>
      <c r="AV478" s="53">
        <f>SUM(AV477:AV477)</f>
        <v/>
      </c>
      <c r="AW478" s="53">
        <f>SUM(AW477:AW477)</f>
        <v/>
      </c>
    </row>
    <row r="479" spans="1:49" ht="15.75" customHeight="1" s="55">
      <c r="A479" s="51" t="n">
        <v>473</v>
      </c>
      <c r="B479" s="51" t="s">
        <v>110</v>
      </c>
      <c r="C479" s="51" t="s">
        <v>74</v>
      </c>
      <c r="D479" s="51" t="s">
        <v>72</v>
      </c>
      <c r="E479" s="51" t="s">
        <v>69</v>
      </c>
      <c r="F479" s="51" t="s">
        <v>32</v>
      </c>
      <c r="G479" s="51" t="s">
        <v>49</v>
      </c>
      <c r="H479" s="54" t="n">
        <v>8</v>
      </c>
      <c r="I479" s="54" t="n">
        <v>8</v>
      </c>
      <c r="J479" s="54" t="n">
        <v>8</v>
      </c>
      <c r="K479" s="54" t="n">
        <v>8</v>
      </c>
      <c r="L479" s="54" t="n">
        <v>8</v>
      </c>
      <c r="M479" s="54" t="s">
        <v>7</v>
      </c>
      <c r="N479" s="54" t="s">
        <v>7</v>
      </c>
      <c r="O479" s="51" t="n"/>
      <c r="P479" s="51" t="n"/>
      <c r="Q479" s="51" t="n"/>
      <c r="R479" s="51" t="n"/>
      <c r="S479" s="51" t="n"/>
      <c r="T479" s="51" t="n"/>
      <c r="U479" s="51" t="n"/>
      <c r="V479" s="51" t="n"/>
      <c r="W479" s="51" t="n"/>
      <c r="X479" s="51" t="n"/>
      <c r="Y479" s="51" t="n"/>
      <c r="Z479" s="51" t="n"/>
      <c r="AA479" s="51" t="n"/>
      <c r="AB479" s="51" t="n"/>
      <c r="AC479" s="51" t="n"/>
      <c r="AD479" s="51" t="n"/>
      <c r="AE479" s="51" t="n"/>
      <c r="AF479" s="51" t="n"/>
      <c r="AG479" s="51" t="n"/>
      <c r="AH479" s="51" t="n"/>
      <c r="AI479" s="51" t="n"/>
      <c r="AJ479" s="51" t="n"/>
      <c r="AK479" s="51" t="n"/>
      <c r="AL479" s="51" t="n"/>
      <c r="AM479" s="52">
        <f>SUM(H479:AL479)/8</f>
        <v/>
      </c>
      <c r="AN479" s="51" t="n"/>
      <c r="AO479" s="51" t="n"/>
      <c r="AP479" s="51" t="n"/>
      <c r="AQ479" s="51" t="n"/>
      <c r="AR479" s="51" t="n"/>
      <c r="AS479" s="52">
        <f>COUNTIF(H479:AL479,"В")+SUM(H479:AL479)/8</f>
        <v/>
      </c>
      <c r="AT479" s="52">
        <f>SUM(H479:AL479)</f>
        <v/>
      </c>
      <c r="AU479" s="51" t="n"/>
      <c r="AV479" s="51" t="n"/>
      <c r="AW479" s="51" t="n"/>
    </row>
    <row r="480" spans="1:49">
      <c r="A480" s="53" t="n">
        <v>474</v>
      </c>
      <c r="B480" s="53" t="s">
        <v>110</v>
      </c>
      <c r="C480" s="53" t="s">
        <v>74</v>
      </c>
      <c r="D480" s="53" t="s">
        <v>72</v>
      </c>
      <c r="E480" s="53" t="s">
        <v>33</v>
      </c>
      <c r="F480" s="53" t="n"/>
      <c r="G480" s="53" t="n"/>
      <c r="H480" s="53" t="n">
        <v>8</v>
      </c>
      <c r="I480" s="53" t="n">
        <v>8</v>
      </c>
      <c r="J480" s="53" t="n">
        <v>8</v>
      </c>
      <c r="K480" s="53" t="n">
        <v>8</v>
      </c>
      <c r="L480" s="53" t="n">
        <v>8</v>
      </c>
      <c r="M480" s="53" t="n">
        <v>0</v>
      </c>
      <c r="N480" s="53" t="n">
        <v>0</v>
      </c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  <c r="AA480" s="53" t="n"/>
      <c r="AB480" s="53" t="n"/>
      <c r="AC480" s="53" t="n"/>
      <c r="AD480" s="53" t="n"/>
      <c r="AE480" s="53" t="n"/>
      <c r="AF480" s="53" t="n"/>
      <c r="AG480" s="53" t="n"/>
      <c r="AH480" s="53" t="n"/>
      <c r="AI480" s="53" t="n"/>
      <c r="AJ480" s="53" t="n"/>
      <c r="AK480" s="53" t="n"/>
      <c r="AL480" s="53" t="n"/>
      <c r="AM480" s="53">
        <f>COUNT(IF(SUM(H479)&gt;0,1,"FALSE"),IF(SUM(I479)&gt;0,1,"FALSE"),IF(SUM(J479)&gt;0,1,"FALSE"),IF(SUM(K479)&gt;0,1,"FALSE"),IF(SUM(L479)&gt;0,1,"FALSE"),IF(SUM(M479)&gt;0,1,"FALSE"),IF(SUM(N479)&gt;0,1,"FALSE"))</f>
        <v/>
      </c>
      <c r="AN480" s="53" t="n"/>
      <c r="AO480" s="53">
        <f>MAX(AO479:AO479)</f>
        <v/>
      </c>
      <c r="AP480" s="53">
        <f>MAX(AP479:AP479)</f>
        <v/>
      </c>
      <c r="AQ480" s="53">
        <f>MAX(AQ479:AQ479)</f>
        <v/>
      </c>
      <c r="AR480" s="53">
        <f>MAX(AR479:AR479)</f>
        <v/>
      </c>
      <c r="AS480" s="53">
        <f>SUM(AS479:AS479)</f>
        <v/>
      </c>
      <c r="AT480" s="53">
        <f>SUM(AT479:AT479)</f>
        <v/>
      </c>
      <c r="AU480" s="53">
        <f>SUM(AU479:AU479)</f>
        <v/>
      </c>
      <c r="AV480" s="53">
        <f>SUM(AV479:AV479)</f>
        <v/>
      </c>
      <c r="AW480" s="53">
        <f>SUM(AW479:AW479)</f>
        <v/>
      </c>
    </row>
    <row r="481" spans="1:49">
      <c r="A481" s="51" t="n">
        <v>475</v>
      </c>
      <c r="B481" s="51" t="s">
        <v>264</v>
      </c>
      <c r="C481" s="51" t="s">
        <v>175</v>
      </c>
      <c r="D481" s="51" t="s">
        <v>109</v>
      </c>
      <c r="E481" s="51" t="s">
        <v>43</v>
      </c>
      <c r="F481" s="51" t="s">
        <v>32</v>
      </c>
      <c r="G481" s="51" t="n"/>
      <c r="H481" s="51" t="n"/>
      <c r="I481" s="51" t="n">
        <v>0.6166700000000001</v>
      </c>
      <c r="J481" s="51" t="n">
        <v>8</v>
      </c>
      <c r="K481" s="51" t="n">
        <v>7.88333</v>
      </c>
      <c r="L481" s="51" t="n">
        <v>3.45</v>
      </c>
      <c r="M481" s="51" t="s">
        <v>7</v>
      </c>
      <c r="N481" s="51" t="s">
        <v>7</v>
      </c>
      <c r="O481" s="51" t="n"/>
      <c r="P481" s="51" t="n"/>
      <c r="Q481" s="51" t="n"/>
      <c r="R481" s="51" t="n"/>
      <c r="S481" s="51" t="n"/>
      <c r="T481" s="51" t="s">
        <v>7</v>
      </c>
      <c r="U481" s="51" t="s">
        <v>7</v>
      </c>
      <c r="V481" s="51" t="n"/>
      <c r="W481" s="51" t="n"/>
      <c r="X481" s="51" t="n"/>
      <c r="Y481" s="51" t="n"/>
      <c r="Z481" s="51" t="n"/>
      <c r="AA481" s="51" t="s">
        <v>7</v>
      </c>
      <c r="AB481" s="51" t="s">
        <v>7</v>
      </c>
      <c r="AC481" s="51" t="n"/>
      <c r="AD481" s="51" t="n"/>
      <c r="AE481" s="51" t="n"/>
      <c r="AF481" s="51" t="n"/>
      <c r="AG481" s="51" t="n"/>
      <c r="AH481" s="51" t="n"/>
      <c r="AI481" s="51" t="s">
        <v>7</v>
      </c>
      <c r="AJ481" s="51" t="s">
        <v>7</v>
      </c>
      <c r="AK481" s="51" t="s">
        <v>7</v>
      </c>
      <c r="AL481" s="51" t="n"/>
      <c r="AM481" s="52">
        <f>COUNT(H481:AL481)</f>
        <v/>
      </c>
      <c r="AN481" s="51" t="n"/>
      <c r="AO481" s="52">
        <f>COUNTIF(H481:AL481,"О")</f>
        <v/>
      </c>
      <c r="AP481" s="52">
        <f>COUNTIF(H481:AL481,"От")</f>
        <v/>
      </c>
      <c r="AQ481" s="52">
        <f>COUNTIF(H481:AL481,"Б")</f>
        <v/>
      </c>
      <c r="AR481" s="52">
        <f>COUNTIF(H481:AL481,"Н")</f>
        <v/>
      </c>
      <c r="AS481" s="51" t="n"/>
      <c r="AT481" s="52">
        <f>SUM(H481:AL481)</f>
        <v/>
      </c>
      <c r="AU481" s="51" t="n"/>
      <c r="AV481" s="52">
        <f>SUM(M481,N481,T481,U481,AA481,AB481,AJ481,AK481,AI481)</f>
        <v/>
      </c>
      <c r="AW481" s="51" t="n"/>
    </row>
    <row r="482" spans="1:49" ht="15.75" customHeight="1" s="55">
      <c r="A482" s="51" t="n">
        <v>476</v>
      </c>
      <c r="B482" s="51" t="s">
        <v>264</v>
      </c>
      <c r="C482" s="51" t="s">
        <v>175</v>
      </c>
      <c r="D482" s="51" t="s">
        <v>109</v>
      </c>
      <c r="E482" s="51" t="s">
        <v>105</v>
      </c>
      <c r="F482" s="51" t="s">
        <v>32</v>
      </c>
      <c r="G482" s="51" t="n"/>
      <c r="H482" s="54" t="n">
        <v>8</v>
      </c>
      <c r="I482" s="54" t="n">
        <v>7.38333</v>
      </c>
      <c r="J482" s="51" t="n"/>
      <c r="K482" s="54" t="n">
        <v>0.11667</v>
      </c>
      <c r="L482" s="54" t="n">
        <v>4.55</v>
      </c>
      <c r="M482" s="51" t="n"/>
      <c r="N482" s="51" t="n"/>
      <c r="O482" s="54" t="n">
        <v>8</v>
      </c>
      <c r="P482" s="54" t="n">
        <v>8</v>
      </c>
      <c r="Q482" s="54" t="n">
        <v>8</v>
      </c>
      <c r="R482" s="54" t="n">
        <v>8</v>
      </c>
      <c r="S482" s="54" t="n">
        <v>8</v>
      </c>
      <c r="T482" s="51" t="n"/>
      <c r="U482" s="51" t="n"/>
      <c r="V482" s="54" t="n">
        <v>8</v>
      </c>
      <c r="W482" s="54" t="n">
        <v>8</v>
      </c>
      <c r="X482" s="51" t="n"/>
      <c r="Y482" s="51" t="n"/>
      <c r="Z482" s="54" t="n">
        <v>8</v>
      </c>
      <c r="AA482" s="51" t="n"/>
      <c r="AB482" s="51" t="n"/>
      <c r="AC482" s="54" t="n">
        <v>8</v>
      </c>
      <c r="AD482" s="54" t="n">
        <v>8</v>
      </c>
      <c r="AE482" s="54" t="n">
        <v>8</v>
      </c>
      <c r="AF482" s="54" t="n">
        <v>8</v>
      </c>
      <c r="AG482" s="54" t="n">
        <v>8</v>
      </c>
      <c r="AH482" s="54" t="n">
        <v>8</v>
      </c>
      <c r="AI482" s="51" t="n"/>
      <c r="AJ482" s="51" t="n"/>
      <c r="AK482" s="51" t="n"/>
      <c r="AL482" s="51" t="n"/>
      <c r="AM482" s="52">
        <f>COUNT(H482:AL482)</f>
        <v/>
      </c>
      <c r="AN482" s="51" t="n"/>
      <c r="AO482" s="51" t="n"/>
      <c r="AP482" s="51" t="n"/>
      <c r="AQ482" s="51" t="n"/>
      <c r="AR482" s="51" t="n"/>
      <c r="AS482" s="51" t="n"/>
      <c r="AT482" s="52">
        <f>SUM(H482:AL482)</f>
        <v/>
      </c>
      <c r="AU482" s="51" t="n"/>
      <c r="AV482" s="52">
        <f>SUM(M482,N482,T482,U482,AA482,AB482,AJ482,AK482,AI482)</f>
        <v/>
      </c>
      <c r="AW482" s="51" t="n"/>
    </row>
    <row r="483" spans="1:49">
      <c r="A483" s="51" t="n">
        <v>477</v>
      </c>
      <c r="B483" s="51" t="s">
        <v>264</v>
      </c>
      <c r="C483" s="51" t="s">
        <v>175</v>
      </c>
      <c r="D483" s="51" t="s">
        <v>109</v>
      </c>
      <c r="E483" s="51" t="s">
        <v>177</v>
      </c>
      <c r="F483" s="51" t="s">
        <v>32</v>
      </c>
      <c r="G483" s="51" t="n"/>
      <c r="H483" s="51" t="n"/>
      <c r="I483" s="51" t="n"/>
      <c r="J483" s="51" t="n"/>
      <c r="K483" s="51" t="n"/>
      <c r="L483" s="51" t="n"/>
      <c r="M483" s="51" t="n"/>
      <c r="N483" s="51" t="n"/>
      <c r="O483" s="51" t="n"/>
      <c r="P483" s="51" t="n"/>
      <c r="Q483" s="51" t="n"/>
      <c r="R483" s="51" t="n"/>
      <c r="S483" s="51" t="n"/>
      <c r="T483" s="51" t="n"/>
      <c r="U483" s="51" t="n"/>
      <c r="V483" s="51" t="n"/>
      <c r="W483" s="51" t="n"/>
      <c r="X483" s="51" t="n"/>
      <c r="Y483" s="51" t="n"/>
      <c r="Z483" s="51" t="n"/>
      <c r="AA483" s="51" t="n"/>
      <c r="AB483" s="51" t="n"/>
      <c r="AC483" s="51" t="n"/>
      <c r="AD483" s="51" t="n"/>
      <c r="AE483" s="51" t="n"/>
      <c r="AF483" s="51" t="n"/>
      <c r="AG483" s="51" t="n"/>
      <c r="AH483" s="51" t="n"/>
      <c r="AI483" s="51" t="n"/>
      <c r="AJ483" s="51" t="n"/>
      <c r="AK483" s="51" t="n"/>
      <c r="AL483" s="51" t="n"/>
      <c r="AM483" s="52">
        <f>COUNT(H483:AL483)</f>
        <v/>
      </c>
      <c r="AN483" s="51" t="n"/>
      <c r="AO483" s="51" t="n"/>
      <c r="AP483" s="51" t="n"/>
      <c r="AQ483" s="51" t="n"/>
      <c r="AR483" s="51" t="n"/>
      <c r="AS483" s="51" t="n"/>
      <c r="AT483" s="52">
        <f>SUM(H483:AL483)</f>
        <v/>
      </c>
      <c r="AU483" s="51" t="n"/>
      <c r="AV483" s="52">
        <f>SUM(M483,N483,T483,U483,AA483,AB483,AJ483,AK483,AI483)</f>
        <v/>
      </c>
      <c r="AW483" s="51" t="n"/>
    </row>
    <row r="484" spans="1:49" ht="15.75" customHeight="1" s="55">
      <c r="A484" s="51" t="n">
        <v>478</v>
      </c>
      <c r="B484" s="51" t="s">
        <v>264</v>
      </c>
      <c r="C484" s="51" t="s">
        <v>175</v>
      </c>
      <c r="D484" s="51" t="s">
        <v>109</v>
      </c>
      <c r="E484" s="51" t="s">
        <v>105</v>
      </c>
      <c r="F484" s="51" t="s">
        <v>32</v>
      </c>
      <c r="G484" s="51" t="s">
        <v>49</v>
      </c>
      <c r="H484" s="51" t="n"/>
      <c r="I484" s="51" t="n"/>
      <c r="J484" s="51" t="n"/>
      <c r="K484" s="51" t="n"/>
      <c r="L484" s="51" t="n"/>
      <c r="M484" s="51" t="n"/>
      <c r="N484" s="51" t="n"/>
      <c r="O484" s="51" t="n"/>
      <c r="P484" s="51" t="n"/>
      <c r="Q484" s="51" t="n"/>
      <c r="R484" s="51" t="n"/>
      <c r="S484" s="51" t="n"/>
      <c r="T484" s="51" t="n"/>
      <c r="U484" s="51" t="n"/>
      <c r="V484" s="51" t="n"/>
      <c r="W484" s="51" t="n"/>
      <c r="X484" s="54" t="n">
        <v>8</v>
      </c>
      <c r="Y484" s="54" t="n">
        <v>8</v>
      </c>
      <c r="Z484" s="51" t="n"/>
      <c r="AA484" s="51" t="n"/>
      <c r="AB484" s="51" t="n"/>
      <c r="AC484" s="51" t="n"/>
      <c r="AD484" s="51" t="n"/>
      <c r="AE484" s="51" t="n"/>
      <c r="AF484" s="51" t="n"/>
      <c r="AG484" s="51" t="n"/>
      <c r="AH484" s="51" t="n"/>
      <c r="AI484" s="51" t="n"/>
      <c r="AJ484" s="51" t="n"/>
      <c r="AK484" s="51" t="n"/>
      <c r="AL484" s="51" t="n"/>
      <c r="AM484" s="52">
        <f>SUM(H484:AL484)/8</f>
        <v/>
      </c>
      <c r="AN484" s="51" t="n"/>
      <c r="AO484" s="51" t="n"/>
      <c r="AP484" s="51" t="n"/>
      <c r="AQ484" s="51" t="n"/>
      <c r="AR484" s="51" t="n"/>
      <c r="AS484" s="52">
        <f>COUNTIF(H484:AL484,"В")+SUM(H484:AL484)/8</f>
        <v/>
      </c>
      <c r="AT484" s="52">
        <f>SUM(H484:AL484)</f>
        <v/>
      </c>
      <c r="AU484" s="51" t="n"/>
      <c r="AV484" s="51" t="n"/>
      <c r="AW484" s="51" t="n"/>
    </row>
    <row r="485" spans="1:49">
      <c r="A485" s="53" t="n">
        <v>479</v>
      </c>
      <c r="B485" s="53" t="s">
        <v>264</v>
      </c>
      <c r="C485" s="53" t="s">
        <v>175</v>
      </c>
      <c r="D485" s="53" t="s">
        <v>109</v>
      </c>
      <c r="E485" s="53" t="s">
        <v>33</v>
      </c>
      <c r="F485" s="53" t="n"/>
      <c r="G485" s="53" t="n"/>
      <c r="H485" s="53" t="n">
        <v>8</v>
      </c>
      <c r="I485" s="53" t="n">
        <v>8</v>
      </c>
      <c r="J485" s="53" t="n">
        <v>8</v>
      </c>
      <c r="K485" s="53" t="n">
        <v>8</v>
      </c>
      <c r="L485" s="53" t="n">
        <v>8</v>
      </c>
      <c r="M485" s="53" t="n">
        <v>0</v>
      </c>
      <c r="N485" s="53" t="n">
        <v>0</v>
      </c>
      <c r="O485" s="53" t="n">
        <v>8</v>
      </c>
      <c r="P485" s="53" t="n">
        <v>8</v>
      </c>
      <c r="Q485" s="53" t="n">
        <v>8</v>
      </c>
      <c r="R485" s="53" t="n">
        <v>8</v>
      </c>
      <c r="S485" s="53" t="n">
        <v>8</v>
      </c>
      <c r="T485" s="53" t="n">
        <v>0</v>
      </c>
      <c r="U485" s="53" t="n">
        <v>0</v>
      </c>
      <c r="V485" s="53" t="n">
        <v>8</v>
      </c>
      <c r="W485" s="53" t="n">
        <v>8</v>
      </c>
      <c r="X485" s="53" t="n">
        <v>8</v>
      </c>
      <c r="Y485" s="53" t="n">
        <v>8</v>
      </c>
      <c r="Z485" s="53" t="n">
        <v>8</v>
      </c>
      <c r="AA485" s="53" t="n">
        <v>0</v>
      </c>
      <c r="AB485" s="53" t="n">
        <v>0</v>
      </c>
      <c r="AC485" s="53" t="n">
        <v>8</v>
      </c>
      <c r="AD485" s="53" t="n">
        <v>8</v>
      </c>
      <c r="AE485" s="53" t="n">
        <v>8</v>
      </c>
      <c r="AF485" s="53" t="n">
        <v>8</v>
      </c>
      <c r="AG485" s="53" t="n">
        <v>8</v>
      </c>
      <c r="AH485" s="53" t="n">
        <v>8</v>
      </c>
      <c r="AI485" s="53" t="n">
        <v>0</v>
      </c>
      <c r="AJ485" s="53" t="n">
        <v>0</v>
      </c>
      <c r="AK485" s="53" t="n">
        <v>0</v>
      </c>
      <c r="AL485" s="53" t="n"/>
      <c r="AM485" s="53">
        <f>COUNT(IF(SUM(H482,H481,H483)&gt;0,1,"FALSE"),IF(SUM(I483,I481,I482)&gt;0,1,"FALSE"),IF(SUM(J483,J482,J481)&gt;0,1,"FALSE"),IF(SUM(K482,K483,K481)&gt;0,1,"FALSE"),IF(SUM(L482,L481,L483)&gt;0,1,"FALSE"),IF(SUM(M482,M481,M483)&gt;0,1,"FALSE"),IF(SUM(N481,N482,N483)&gt;0,1,"FALSE"),IF(SUM(O483,O481,O482)&gt;0,1,"FALSE"),IF(SUM(P482,P483,P481)&gt;0,1,"FALSE"),IF(SUM(Q481,Q483,Q482)&gt;0,1,"FALSE"),IF(SUM(R482,R481,R483)&gt;0,1,"FALSE"),IF(SUM(S483,S482,S481)&gt;0,1,"FALSE"),IF(SUM(T481,T482,T483)&gt;0,1,"FALSE"),IF(SUM(U483,U482,U481)&gt;0,1,"FALSE"),IF(SUM(V481,V483,V482)&gt;0,1,"FALSE"),IF(SUM(W482,W483,W481)&gt;0,1,"FALSE"),IF(SUM(Z483,Z481,Z482)&gt;0,1,"FALSE"),IF(SUM(AA483,AA482,AA481)&gt;0,1,"FALSE"),IF(SUM(AB483,AB481,AB482)&gt;0,1,"FALSE"),IF(SUM(AC483,AC482,AC481)&gt;0,1,"FALSE"),IF(SUM(AD481,AD483,AD482)&gt;0,1,"FALSE"),IF(SUM(AE482,AE481,AE483)&gt;0,1,"FALSE"),IF(SUM(AF481,AF482,AF483)&gt;0,1,"FALSE"),IF(SUM(AG482,AG481,AG483)&gt;0,1,"FALSE"),IF(SUM(AJ483,AJ482,AJ481)&gt;0,1,"FALSE"),IF(SUM(AK481,AK483,AK482)&gt;0,1,"FALSE"),IF(SUM(AI482,AI483,AI481)&gt;0,1,"FALSE"),IF(SUM(AH483,AH482,AH481)&gt;0,1,"FALSE"),IF(SUM(X484)&gt;0,1,"FALSE"),IF(SUM(Y484)&gt;0,1,"FALSE"))</f>
        <v/>
      </c>
      <c r="AN485" s="53" t="n"/>
      <c r="AO485" s="53">
        <f>MAX(AO481:AO484)</f>
        <v/>
      </c>
      <c r="AP485" s="53">
        <f>MAX(AP481:AP484)</f>
        <v/>
      </c>
      <c r="AQ485" s="53">
        <f>MAX(AQ481:AQ484)</f>
        <v/>
      </c>
      <c r="AR485" s="53">
        <f>MAX(AR481:AR484)</f>
        <v/>
      </c>
      <c r="AS485" s="53">
        <f>SUM(AS481:AS484)</f>
        <v/>
      </c>
      <c r="AT485" s="53">
        <f>SUM(AT481:AT484)</f>
        <v/>
      </c>
      <c r="AU485" s="53">
        <f>SUM(AU481:AU484)</f>
        <v/>
      </c>
      <c r="AV485" s="53">
        <f>SUM(AV481:AV484)</f>
        <v/>
      </c>
      <c r="AW485" s="53">
        <f>SUM(AW481:AW484)</f>
        <v/>
      </c>
    </row>
    <row r="486" spans="1:49">
      <c r="A486" s="51" t="n">
        <v>480</v>
      </c>
      <c r="B486" s="51" t="s">
        <v>265</v>
      </c>
      <c r="C486" s="51" t="s">
        <v>175</v>
      </c>
      <c r="D486" s="51" t="s">
        <v>109</v>
      </c>
      <c r="E486" s="51" t="s">
        <v>43</v>
      </c>
      <c r="F486" s="51" t="s">
        <v>32</v>
      </c>
      <c r="G486" s="51" t="n"/>
      <c r="H486" s="51" t="n"/>
      <c r="I486" s="51" t="n">
        <v>0.6166700000000001</v>
      </c>
      <c r="J486" s="51" t="n">
        <v>8</v>
      </c>
      <c r="K486" s="51" t="n">
        <v>8</v>
      </c>
      <c r="L486" s="51" t="n">
        <v>3.45</v>
      </c>
      <c r="M486" s="51" t="s">
        <v>7</v>
      </c>
      <c r="N486" s="51" t="s">
        <v>7</v>
      </c>
      <c r="O486" s="51" t="n"/>
      <c r="P486" s="51" t="n"/>
      <c r="Q486" s="51" t="n"/>
      <c r="R486" s="51" t="n"/>
      <c r="S486" s="51" t="n"/>
      <c r="T486" s="51" t="s">
        <v>7</v>
      </c>
      <c r="U486" s="51" t="s">
        <v>7</v>
      </c>
      <c r="V486" s="51" t="n"/>
      <c r="W486" s="51" t="n"/>
      <c r="X486" s="51" t="n"/>
      <c r="Y486" s="51" t="n"/>
      <c r="Z486" s="51" t="n"/>
      <c r="AA486" s="51" t="s">
        <v>7</v>
      </c>
      <c r="AB486" s="51" t="s">
        <v>7</v>
      </c>
      <c r="AC486" s="51" t="n"/>
      <c r="AD486" s="51" t="n"/>
      <c r="AE486" s="51" t="n"/>
      <c r="AF486" s="51" t="n"/>
      <c r="AG486" s="51" t="n"/>
      <c r="AH486" s="51" t="n"/>
      <c r="AI486" s="51" t="s">
        <v>7</v>
      </c>
      <c r="AJ486" s="51" t="s">
        <v>7</v>
      </c>
      <c r="AK486" s="51" t="s">
        <v>7</v>
      </c>
      <c r="AL486" s="51" t="n"/>
      <c r="AM486" s="52">
        <f>COUNT(H486:AL486)</f>
        <v/>
      </c>
      <c r="AN486" s="51" t="n"/>
      <c r="AO486" s="52">
        <f>COUNTIF(H486:AL486,"О")</f>
        <v/>
      </c>
      <c r="AP486" s="52">
        <f>COUNTIF(H486:AL486,"От")</f>
        <v/>
      </c>
      <c r="AQ486" s="52">
        <f>COUNTIF(H486:AL486,"Б")</f>
        <v/>
      </c>
      <c r="AR486" s="52">
        <f>COUNTIF(H486:AL486,"Н")</f>
        <v/>
      </c>
      <c r="AS486" s="51" t="n"/>
      <c r="AT486" s="52">
        <f>SUM(H486:AL486)</f>
        <v/>
      </c>
      <c r="AU486" s="51" t="n"/>
      <c r="AV486" s="52">
        <f>SUM(M486,N486,T486,U486,AA486,AB486,AJ486,AK486,AI486)</f>
        <v/>
      </c>
      <c r="AW486" s="51" t="n"/>
    </row>
    <row r="487" spans="1:49" ht="15.75" customHeight="1" s="55">
      <c r="A487" s="51" t="n">
        <v>481</v>
      </c>
      <c r="B487" s="51" t="s">
        <v>265</v>
      </c>
      <c r="C487" s="51" t="s">
        <v>175</v>
      </c>
      <c r="D487" s="51" t="s">
        <v>109</v>
      </c>
      <c r="E487" s="51" t="s">
        <v>105</v>
      </c>
      <c r="F487" s="51" t="s">
        <v>32</v>
      </c>
      <c r="G487" s="51" t="n"/>
      <c r="H487" s="54" t="n">
        <v>8</v>
      </c>
      <c r="I487" s="54" t="n">
        <v>7.38333</v>
      </c>
      <c r="J487" s="51" t="n"/>
      <c r="K487" s="51" t="n"/>
      <c r="L487" s="54" t="n">
        <v>4.55</v>
      </c>
      <c r="M487" s="51" t="n"/>
      <c r="N487" s="51" t="n"/>
      <c r="O487" s="54" t="n">
        <v>8</v>
      </c>
      <c r="P487" s="54" t="n">
        <v>8</v>
      </c>
      <c r="Q487" s="54" t="n">
        <v>8</v>
      </c>
      <c r="R487" s="54" t="n">
        <v>8</v>
      </c>
      <c r="S487" s="54" t="n">
        <v>8</v>
      </c>
      <c r="T487" s="51" t="n"/>
      <c r="U487" s="51" t="n"/>
      <c r="V487" s="54" t="n">
        <v>8</v>
      </c>
      <c r="W487" s="54" t="n">
        <v>8</v>
      </c>
      <c r="X487" s="51" t="n"/>
      <c r="Y487" s="51" t="n"/>
      <c r="Z487" s="54" t="n">
        <v>8</v>
      </c>
      <c r="AA487" s="51" t="n"/>
      <c r="AB487" s="51" t="n"/>
      <c r="AC487" s="54" t="n">
        <v>8</v>
      </c>
      <c r="AD487" s="54" t="n">
        <v>8</v>
      </c>
      <c r="AE487" s="54" t="n">
        <v>8</v>
      </c>
      <c r="AF487" s="54" t="n">
        <v>8</v>
      </c>
      <c r="AG487" s="54" t="n">
        <v>8</v>
      </c>
      <c r="AH487" s="54" t="n">
        <v>8</v>
      </c>
      <c r="AI487" s="51" t="n"/>
      <c r="AJ487" s="51" t="n"/>
      <c r="AK487" s="51" t="n"/>
      <c r="AL487" s="51" t="n"/>
      <c r="AM487" s="52">
        <f>COUNT(H487:AL487)</f>
        <v/>
      </c>
      <c r="AN487" s="51" t="n"/>
      <c r="AO487" s="51" t="n"/>
      <c r="AP487" s="51" t="n"/>
      <c r="AQ487" s="51" t="n"/>
      <c r="AR487" s="51" t="n"/>
      <c r="AS487" s="51" t="n"/>
      <c r="AT487" s="52">
        <f>SUM(H487:AL487)</f>
        <v/>
      </c>
      <c r="AU487" s="51" t="n"/>
      <c r="AV487" s="52">
        <f>SUM(M487,N487,T487,U487,AA487,AB487,AJ487,AK487,AI487)</f>
        <v/>
      </c>
      <c r="AW487" s="51" t="n"/>
    </row>
    <row r="488" spans="1:49">
      <c r="A488" s="51" t="n">
        <v>482</v>
      </c>
      <c r="B488" s="51" t="s">
        <v>265</v>
      </c>
      <c r="C488" s="51" t="s">
        <v>175</v>
      </c>
      <c r="D488" s="51" t="s">
        <v>109</v>
      </c>
      <c r="E488" s="51" t="s">
        <v>177</v>
      </c>
      <c r="F488" s="51" t="s">
        <v>32</v>
      </c>
      <c r="G488" s="51" t="n"/>
      <c r="H488" s="51" t="n"/>
      <c r="I488" s="51" t="n"/>
      <c r="J488" s="51" t="n"/>
      <c r="K488" s="51" t="n"/>
      <c r="L488" s="51" t="n"/>
      <c r="M488" s="51" t="n"/>
      <c r="N488" s="51" t="n"/>
      <c r="O488" s="51" t="n"/>
      <c r="P488" s="51" t="n"/>
      <c r="Q488" s="51" t="n"/>
      <c r="R488" s="51" t="n"/>
      <c r="S488" s="51" t="n"/>
      <c r="T488" s="51" t="n"/>
      <c r="U488" s="51" t="n"/>
      <c r="V488" s="51" t="n"/>
      <c r="W488" s="51" t="n"/>
      <c r="X488" s="51" t="n"/>
      <c r="Y488" s="51" t="n"/>
      <c r="Z488" s="51" t="n"/>
      <c r="AA488" s="51" t="n"/>
      <c r="AB488" s="51" t="n"/>
      <c r="AC488" s="51" t="n"/>
      <c r="AD488" s="51" t="n"/>
      <c r="AE488" s="51" t="n"/>
      <c r="AF488" s="51" t="n"/>
      <c r="AG488" s="51" t="n"/>
      <c r="AH488" s="51" t="n"/>
      <c r="AI488" s="51" t="n"/>
      <c r="AJ488" s="51" t="n"/>
      <c r="AK488" s="51" t="n"/>
      <c r="AL488" s="51" t="n"/>
      <c r="AM488" s="52">
        <f>COUNT(H488:AL488)</f>
        <v/>
      </c>
      <c r="AN488" s="51" t="n"/>
      <c r="AO488" s="51" t="n"/>
      <c r="AP488" s="51" t="n"/>
      <c r="AQ488" s="51" t="n"/>
      <c r="AR488" s="51" t="n"/>
      <c r="AS488" s="51" t="n"/>
      <c r="AT488" s="52">
        <f>SUM(H488:AL488)</f>
        <v/>
      </c>
      <c r="AU488" s="51" t="n"/>
      <c r="AV488" s="52">
        <f>SUM(M488,N488,T488,U488,AA488,AB488,AJ488,AK488,AI488)</f>
        <v/>
      </c>
      <c r="AW488" s="51" t="n"/>
    </row>
    <row r="489" spans="1:49" ht="15.75" customHeight="1" s="55">
      <c r="A489" s="51" t="n">
        <v>483</v>
      </c>
      <c r="B489" s="51" t="s">
        <v>265</v>
      </c>
      <c r="C489" s="51" t="s">
        <v>175</v>
      </c>
      <c r="D489" s="51" t="s">
        <v>109</v>
      </c>
      <c r="E489" s="51" t="s">
        <v>105</v>
      </c>
      <c r="F489" s="51" t="s">
        <v>32</v>
      </c>
      <c r="G489" s="51" t="s">
        <v>49</v>
      </c>
      <c r="H489" s="51" t="n"/>
      <c r="I489" s="51" t="n"/>
      <c r="J489" s="51" t="n"/>
      <c r="K489" s="51" t="n"/>
      <c r="L489" s="51" t="n"/>
      <c r="M489" s="51" t="n"/>
      <c r="N489" s="51" t="n"/>
      <c r="O489" s="51" t="n"/>
      <c r="P489" s="51" t="n"/>
      <c r="Q489" s="51" t="n"/>
      <c r="R489" s="51" t="n"/>
      <c r="S489" s="51" t="n"/>
      <c r="T489" s="51" t="n"/>
      <c r="U489" s="51" t="n"/>
      <c r="V489" s="51" t="n"/>
      <c r="W489" s="51" t="n"/>
      <c r="X489" s="54" t="n">
        <v>8</v>
      </c>
      <c r="Y489" s="54" t="n">
        <v>8</v>
      </c>
      <c r="Z489" s="51" t="n"/>
      <c r="AA489" s="51" t="n"/>
      <c r="AB489" s="51" t="n"/>
      <c r="AC489" s="51" t="n"/>
      <c r="AD489" s="51" t="n"/>
      <c r="AE489" s="51" t="n"/>
      <c r="AF489" s="51" t="n"/>
      <c r="AG489" s="51" t="n"/>
      <c r="AH489" s="51" t="n"/>
      <c r="AI489" s="51" t="n"/>
      <c r="AJ489" s="51" t="n"/>
      <c r="AK489" s="51" t="n"/>
      <c r="AL489" s="51" t="n"/>
      <c r="AM489" s="52">
        <f>SUM(H489:AL489)/8</f>
        <v/>
      </c>
      <c r="AN489" s="51" t="n"/>
      <c r="AO489" s="51" t="n"/>
      <c r="AP489" s="51" t="n"/>
      <c r="AQ489" s="51" t="n"/>
      <c r="AR489" s="51" t="n"/>
      <c r="AS489" s="52">
        <f>COUNTIF(H489:AL489,"В")+SUM(H489:AL489)/8</f>
        <v/>
      </c>
      <c r="AT489" s="52">
        <f>SUM(H489:AL489)</f>
        <v/>
      </c>
      <c r="AU489" s="51" t="n"/>
      <c r="AV489" s="51" t="n"/>
      <c r="AW489" s="51" t="n"/>
    </row>
    <row r="490" spans="1:49">
      <c r="A490" s="53" t="n">
        <v>484</v>
      </c>
      <c r="B490" s="53" t="s">
        <v>265</v>
      </c>
      <c r="C490" s="53" t="s">
        <v>175</v>
      </c>
      <c r="D490" s="53" t="s">
        <v>109</v>
      </c>
      <c r="E490" s="53" t="s">
        <v>33</v>
      </c>
      <c r="F490" s="53" t="n"/>
      <c r="G490" s="53" t="n"/>
      <c r="H490" s="53" t="n">
        <v>8</v>
      </c>
      <c r="I490" s="53" t="n">
        <v>8</v>
      </c>
      <c r="J490" s="53" t="n">
        <v>8</v>
      </c>
      <c r="K490" s="53" t="n">
        <v>8</v>
      </c>
      <c r="L490" s="53" t="n">
        <v>8</v>
      </c>
      <c r="M490" s="53" t="n">
        <v>0</v>
      </c>
      <c r="N490" s="53" t="n">
        <v>0</v>
      </c>
      <c r="O490" s="53" t="n">
        <v>8</v>
      </c>
      <c r="P490" s="53" t="n">
        <v>8</v>
      </c>
      <c r="Q490" s="53" t="n">
        <v>8</v>
      </c>
      <c r="R490" s="53" t="n">
        <v>8</v>
      </c>
      <c r="S490" s="53" t="n">
        <v>8</v>
      </c>
      <c r="T490" s="53" t="n">
        <v>0</v>
      </c>
      <c r="U490" s="53" t="n">
        <v>0</v>
      </c>
      <c r="V490" s="53" t="n">
        <v>8</v>
      </c>
      <c r="W490" s="53" t="n">
        <v>8</v>
      </c>
      <c r="X490" s="53" t="n">
        <v>8</v>
      </c>
      <c r="Y490" s="53" t="n">
        <v>8</v>
      </c>
      <c r="Z490" s="53" t="n">
        <v>8</v>
      </c>
      <c r="AA490" s="53" t="n">
        <v>0</v>
      </c>
      <c r="AB490" s="53" t="n">
        <v>0</v>
      </c>
      <c r="AC490" s="53" t="n">
        <v>8</v>
      </c>
      <c r="AD490" s="53" t="n">
        <v>8</v>
      </c>
      <c r="AE490" s="53" t="n">
        <v>8</v>
      </c>
      <c r="AF490" s="53" t="n">
        <v>8</v>
      </c>
      <c r="AG490" s="53" t="n">
        <v>8</v>
      </c>
      <c r="AH490" s="53" t="n">
        <v>8</v>
      </c>
      <c r="AI490" s="53" t="n">
        <v>0</v>
      </c>
      <c r="AJ490" s="53" t="n">
        <v>0</v>
      </c>
      <c r="AK490" s="53" t="n">
        <v>0</v>
      </c>
      <c r="AL490" s="53" t="n"/>
      <c r="AM490" s="53">
        <f>COUNT(IF(SUM(H486,H488,H487)&gt;0,1,"FALSE"),IF(SUM(I486,I488,I487)&gt;0,1,"FALSE"),IF(SUM(J487,J488,J486)&gt;0,1,"FALSE"),IF(SUM(K487,K488,K486)&gt;0,1,"FALSE"),IF(SUM(L487,L488,L486)&gt;0,1,"FALSE"),IF(SUM(M488,M486,M487)&gt;0,1,"FALSE"),IF(SUM(N486,N488,N487)&gt;0,1,"FALSE"),IF(SUM(O488,O487,O486)&gt;0,1,"FALSE"),IF(SUM(P487,P488,P486)&gt;0,1,"FALSE"),IF(SUM(Q488,Q487,Q486)&gt;0,1,"FALSE"),IF(SUM(R487,R486,R488)&gt;0,1,"FALSE"),IF(SUM(S486,S488,S487)&gt;0,1,"FALSE"),IF(SUM(T486,T487,T488)&gt;0,1,"FALSE"),IF(SUM(U487,U488,U486)&gt;0,1,"FALSE"),IF(SUM(V486,V488,V487)&gt;0,1,"FALSE"),IF(SUM(W488,W486,W487)&gt;0,1,"FALSE"),IF(SUM(Z486,Z487,Z488)&gt;0,1,"FALSE"),IF(SUM(AA487,AA486,AA488)&gt;0,1,"FALSE"),IF(SUM(AB487,AB486,AB488)&gt;0,1,"FALSE"),IF(SUM(AC486,AC487,AC488)&gt;0,1,"FALSE"),IF(SUM(AD486,AD488,AD487)&gt;0,1,"FALSE"),IF(SUM(AE486,AE488,AE487)&gt;0,1,"FALSE"),IF(SUM(AF486,AF487,AF488)&gt;0,1,"FALSE"),IF(SUM(AG488,AG487,AG486)&gt;0,1,"FALSE"),IF(SUM(AJ488,AJ486,AJ487)&gt;0,1,"FALSE"),IF(SUM(AK486,AK487,AK488)&gt;0,1,"FALSE"),IF(SUM(AI487,AI488,AI486)&gt;0,1,"FALSE"),IF(SUM(AH488,AH486,AH487)&gt;0,1,"FALSE"),IF(SUM(X489)&gt;0,1,"FALSE"),IF(SUM(Y489)&gt;0,1,"FALSE"))</f>
        <v/>
      </c>
      <c r="AN490" s="53" t="n"/>
      <c r="AO490" s="53">
        <f>MAX(AO486:AO489)</f>
        <v/>
      </c>
      <c r="AP490" s="53">
        <f>MAX(AP486:AP489)</f>
        <v/>
      </c>
      <c r="AQ490" s="53">
        <f>MAX(AQ486:AQ489)</f>
        <v/>
      </c>
      <c r="AR490" s="53">
        <f>MAX(AR486:AR489)</f>
        <v/>
      </c>
      <c r="AS490" s="53">
        <f>SUM(AS486:AS489)</f>
        <v/>
      </c>
      <c r="AT490" s="53">
        <f>SUM(AT486:AT489)</f>
        <v/>
      </c>
      <c r="AU490" s="53">
        <f>SUM(AU486:AU489)</f>
        <v/>
      </c>
      <c r="AV490" s="53">
        <f>SUM(AV486:AV489)</f>
        <v/>
      </c>
      <c r="AW490" s="53">
        <f>SUM(AW486:AW489)</f>
        <v/>
      </c>
    </row>
    <row r="491" spans="1:49">
      <c r="A491" s="51" t="n">
        <v>485</v>
      </c>
      <c r="B491" s="51" t="s">
        <v>266</v>
      </c>
      <c r="C491" s="51" t="s">
        <v>41</v>
      </c>
      <c r="D491" s="51" t="s">
        <v>42</v>
      </c>
      <c r="E491" s="51" t="s">
        <v>43</v>
      </c>
      <c r="F491" s="51" t="s">
        <v>32</v>
      </c>
      <c r="G491" s="51" t="n"/>
      <c r="H491" s="51" t="n"/>
      <c r="I491" s="51" t="n">
        <v>10</v>
      </c>
      <c r="J491" s="51" t="n">
        <v>10</v>
      </c>
      <c r="K491" s="51" t="n">
        <v>10</v>
      </c>
      <c r="L491" s="51" t="n"/>
      <c r="M491" s="51" t="n"/>
      <c r="N491" s="51" t="n"/>
      <c r="O491" s="51" t="n">
        <v>10</v>
      </c>
      <c r="P491" s="51" t="n">
        <v>2.05</v>
      </c>
      <c r="Q491" s="51" t="n">
        <v>7.93333</v>
      </c>
      <c r="R491" s="51" t="n"/>
      <c r="S491" s="51" t="n"/>
      <c r="T491" s="51" t="n"/>
      <c r="U491" s="51" t="n">
        <v>10</v>
      </c>
      <c r="V491" s="51" t="n">
        <v>6.18333</v>
      </c>
      <c r="W491" s="51" t="n">
        <v>10</v>
      </c>
      <c r="X491" s="51" t="n"/>
      <c r="Y491" s="51" t="n"/>
      <c r="Z491" s="51" t="n"/>
      <c r="AA491" s="51" t="n">
        <v>10</v>
      </c>
      <c r="AB491" s="51" t="n">
        <v>10</v>
      </c>
      <c r="AC491" s="51" t="n">
        <v>10</v>
      </c>
      <c r="AD491" s="51" t="n">
        <v>10</v>
      </c>
      <c r="AE491" s="51" t="n"/>
      <c r="AF491" s="51" t="n"/>
      <c r="AG491" s="51" t="n"/>
      <c r="AH491" s="51" t="n">
        <v>10</v>
      </c>
      <c r="AI491" s="51" t="n">
        <v>10</v>
      </c>
      <c r="AJ491" s="51" t="n"/>
      <c r="AK491" s="51" t="n"/>
      <c r="AL491" s="51" t="n"/>
      <c r="AM491" s="52">
        <f>COUNT(H491:AL491)</f>
        <v/>
      </c>
      <c r="AN491" s="51" t="n"/>
      <c r="AO491" s="52">
        <f>COUNTIF(H491:AL491,"О")</f>
        <v/>
      </c>
      <c r="AP491" s="52">
        <f>COUNTIF(H491:AL491,"От")</f>
        <v/>
      </c>
      <c r="AQ491" s="52">
        <f>COUNTIF(H491:AL491,"Б")</f>
        <v/>
      </c>
      <c r="AR491" s="52">
        <f>COUNTIF(H491:AL491,"Н")</f>
        <v/>
      </c>
      <c r="AS491" s="51" t="n"/>
      <c r="AT491" s="52">
        <f>SUM(H491:AL491)</f>
        <v/>
      </c>
      <c r="AU491" s="51" t="n"/>
      <c r="AV491" s="52">
        <f>SUM(M491,N491,T491,U491,AA491,AB491,AJ491,AK491,AI491)</f>
        <v/>
      </c>
      <c r="AW491" s="51" t="n"/>
    </row>
    <row r="492" spans="1:49">
      <c r="A492" s="51" t="n">
        <v>486</v>
      </c>
      <c r="B492" s="51" t="s">
        <v>266</v>
      </c>
      <c r="C492" s="51" t="s">
        <v>41</v>
      </c>
      <c r="D492" s="51" t="s">
        <v>42</v>
      </c>
      <c r="E492" s="51" t="s">
        <v>134</v>
      </c>
      <c r="F492" s="51" t="s">
        <v>32</v>
      </c>
      <c r="G492" s="51" t="n"/>
      <c r="H492" s="51" t="n"/>
      <c r="I492" s="51" t="n"/>
      <c r="J492" s="51" t="n"/>
      <c r="K492" s="51" t="n"/>
      <c r="L492" s="51" t="n"/>
      <c r="M492" s="51" t="n"/>
      <c r="N492" s="51" t="n"/>
      <c r="O492" s="51" t="n"/>
      <c r="P492" s="51" t="n"/>
      <c r="Q492" s="51" t="n"/>
      <c r="R492" s="51" t="n"/>
      <c r="S492" s="51" t="n"/>
      <c r="T492" s="51" t="n"/>
      <c r="U492" s="51" t="n"/>
      <c r="V492" s="51" t="n"/>
      <c r="W492" s="51" t="n"/>
      <c r="X492" s="51" t="n"/>
      <c r="Y492" s="51" t="n"/>
      <c r="Z492" s="51" t="n"/>
      <c r="AA492" s="51" t="n"/>
      <c r="AB492" s="51" t="n"/>
      <c r="AC492" s="51" t="n"/>
      <c r="AD492" s="51" t="n"/>
      <c r="AE492" s="51" t="n"/>
      <c r="AF492" s="51" t="n"/>
      <c r="AG492" s="51" t="n"/>
      <c r="AH492" s="51" t="n"/>
      <c r="AI492" s="51" t="n"/>
      <c r="AJ492" s="51" t="n"/>
      <c r="AK492" s="51" t="n"/>
      <c r="AL492" s="51" t="n"/>
      <c r="AM492" s="52">
        <f>COUNT(H492:AL492)</f>
        <v/>
      </c>
      <c r="AN492" s="51" t="n"/>
      <c r="AO492" s="51" t="n"/>
      <c r="AP492" s="51" t="n"/>
      <c r="AQ492" s="51" t="n"/>
      <c r="AR492" s="51" t="n"/>
      <c r="AS492" s="51" t="n"/>
      <c r="AT492" s="52">
        <f>SUM(H492:AL492)</f>
        <v/>
      </c>
      <c r="AU492" s="51" t="n"/>
      <c r="AV492" s="52">
        <f>SUM(M492,N492,T492,U492,AA492,AB492,AJ492,AK492,AI492)</f>
        <v/>
      </c>
      <c r="AW492" s="51" t="n"/>
    </row>
    <row r="493" spans="1:49">
      <c r="A493" s="51" t="n">
        <v>487</v>
      </c>
      <c r="B493" s="51" t="s">
        <v>266</v>
      </c>
      <c r="C493" s="51" t="s">
        <v>41</v>
      </c>
      <c r="D493" s="51" t="s">
        <v>42</v>
      </c>
      <c r="E493" s="51" t="s">
        <v>106</v>
      </c>
      <c r="F493" s="51" t="s">
        <v>32</v>
      </c>
      <c r="G493" s="51" t="n"/>
      <c r="H493" s="51" t="n"/>
      <c r="I493" s="51" t="n"/>
      <c r="J493" s="51" t="n"/>
      <c r="K493" s="51" t="n"/>
      <c r="L493" s="51" t="n"/>
      <c r="M493" s="51" t="n"/>
      <c r="N493" s="51" t="n"/>
      <c r="O493" s="51" t="n"/>
      <c r="P493" s="51" t="n"/>
      <c r="Q493" s="51" t="n"/>
      <c r="R493" s="51" t="n"/>
      <c r="S493" s="51" t="n"/>
      <c r="T493" s="51" t="n"/>
      <c r="U493" s="51" t="n"/>
      <c r="V493" s="51" t="n"/>
      <c r="W493" s="51" t="n"/>
      <c r="X493" s="51" t="n"/>
      <c r="Y493" s="51" t="n"/>
      <c r="Z493" s="51" t="n"/>
      <c r="AA493" s="51" t="n"/>
      <c r="AB493" s="51" t="n"/>
      <c r="AC493" s="51" t="n"/>
      <c r="AD493" s="51" t="n"/>
      <c r="AE493" s="51" t="n"/>
      <c r="AF493" s="51" t="n"/>
      <c r="AG493" s="51" t="n"/>
      <c r="AH493" s="51" t="n"/>
      <c r="AI493" s="51" t="n"/>
      <c r="AJ493" s="51" t="n"/>
      <c r="AK493" s="51" t="n"/>
      <c r="AL493" s="51" t="n"/>
      <c r="AM493" s="52">
        <f>COUNT(H493:AL493)</f>
        <v/>
      </c>
      <c r="AN493" s="51" t="n"/>
      <c r="AO493" s="51" t="n"/>
      <c r="AP493" s="51" t="n"/>
      <c r="AQ493" s="51" t="n"/>
      <c r="AR493" s="51" t="n"/>
      <c r="AS493" s="51" t="n"/>
      <c r="AT493" s="52">
        <f>SUM(H493:AL493)</f>
        <v/>
      </c>
      <c r="AU493" s="51" t="n"/>
      <c r="AV493" s="52">
        <f>SUM(M493,N493,T493,U493,AA493,AB493,AJ493,AK493,AI493)</f>
        <v/>
      </c>
      <c r="AW493" s="51" t="n"/>
    </row>
    <row r="494" spans="1:49" ht="15.75" customHeight="1" s="55">
      <c r="A494" s="51" t="n">
        <v>488</v>
      </c>
      <c r="B494" s="51" t="s">
        <v>266</v>
      </c>
      <c r="C494" s="51" t="s">
        <v>41</v>
      </c>
      <c r="D494" s="51" t="s">
        <v>42</v>
      </c>
      <c r="E494" s="51" t="s">
        <v>243</v>
      </c>
      <c r="F494" s="51" t="s">
        <v>32</v>
      </c>
      <c r="G494" s="51" t="n"/>
      <c r="H494" s="51" t="n"/>
      <c r="I494" s="51" t="n"/>
      <c r="J494" s="51" t="n"/>
      <c r="K494" s="51" t="n"/>
      <c r="L494" s="51" t="n"/>
      <c r="M494" s="51" t="n"/>
      <c r="N494" s="51" t="n"/>
      <c r="O494" s="51" t="n"/>
      <c r="P494" s="54" t="n">
        <v>7.95</v>
      </c>
      <c r="Q494" s="54" t="n">
        <v>2.06667</v>
      </c>
      <c r="R494" s="51" t="n"/>
      <c r="S494" s="51" t="n"/>
      <c r="T494" s="51" t="n"/>
      <c r="U494" s="51" t="n"/>
      <c r="V494" s="54" t="n">
        <v>3.81667</v>
      </c>
      <c r="W494" s="51" t="n"/>
      <c r="X494" s="51" t="n"/>
      <c r="Y494" s="51" t="n"/>
      <c r="Z494" s="51" t="n"/>
      <c r="AA494" s="51" t="n"/>
      <c r="AB494" s="51" t="n"/>
      <c r="AC494" s="51" t="n"/>
      <c r="AD494" s="51" t="n"/>
      <c r="AE494" s="51" t="n"/>
      <c r="AF494" s="51" t="n"/>
      <c r="AG494" s="51" t="n"/>
      <c r="AH494" s="51" t="n"/>
      <c r="AI494" s="51" t="n"/>
      <c r="AJ494" s="51" t="n"/>
      <c r="AK494" s="51" t="n"/>
      <c r="AL494" s="51" t="n"/>
      <c r="AM494" s="52">
        <f>COUNT(H494:AL494)</f>
        <v/>
      </c>
      <c r="AN494" s="51" t="n"/>
      <c r="AO494" s="51" t="n"/>
      <c r="AP494" s="51" t="n"/>
      <c r="AQ494" s="51" t="n"/>
      <c r="AR494" s="51" t="n"/>
      <c r="AS494" s="51" t="n"/>
      <c r="AT494" s="52">
        <f>SUM(H494:AL494)</f>
        <v/>
      </c>
      <c r="AU494" s="51" t="n"/>
      <c r="AV494" s="52">
        <f>SUM(M494,N494,T494,U494,AA494,AB494,AJ494,AK494,AI494)</f>
        <v/>
      </c>
      <c r="AW494" s="51" t="n"/>
    </row>
    <row r="495" spans="1:49">
      <c r="A495" s="51" t="n">
        <v>489</v>
      </c>
      <c r="B495" s="51" t="s">
        <v>266</v>
      </c>
      <c r="C495" s="51" t="s">
        <v>41</v>
      </c>
      <c r="D495" s="51" t="s">
        <v>42</v>
      </c>
      <c r="E495" s="51" t="s">
        <v>275</v>
      </c>
      <c r="F495" s="51" t="s">
        <v>32</v>
      </c>
      <c r="G495" s="51" t="n"/>
      <c r="H495" s="51" t="n"/>
      <c r="I495" s="51" t="n"/>
      <c r="J495" s="51" t="n"/>
      <c r="K495" s="51" t="n"/>
      <c r="L495" s="51" t="n"/>
      <c r="M495" s="51" t="n"/>
      <c r="N495" s="51" t="n"/>
      <c r="O495" s="51" t="n"/>
      <c r="P495" s="51" t="n"/>
      <c r="Q495" s="51" t="n"/>
      <c r="R495" s="51" t="n"/>
      <c r="S495" s="51" t="n"/>
      <c r="T495" s="51" t="n"/>
      <c r="U495" s="51" t="n"/>
      <c r="V495" s="51" t="n"/>
      <c r="W495" s="51" t="n"/>
      <c r="X495" s="51" t="n"/>
      <c r="Y495" s="51" t="n"/>
      <c r="Z495" s="51" t="n"/>
      <c r="AA495" s="51" t="n"/>
      <c r="AB495" s="51" t="n"/>
      <c r="AC495" s="51" t="n"/>
      <c r="AD495" s="51" t="n"/>
      <c r="AE495" s="51" t="n"/>
      <c r="AF495" s="51" t="n"/>
      <c r="AG495" s="51" t="n"/>
      <c r="AH495" s="51" t="n"/>
      <c r="AI495" s="51" t="n"/>
      <c r="AJ495" s="51" t="n"/>
      <c r="AK495" s="51" t="n"/>
      <c r="AL495" s="51" t="n"/>
      <c r="AM495" s="52">
        <f>COUNT(H495:AL495)</f>
        <v/>
      </c>
      <c r="AN495" s="51" t="n"/>
      <c r="AO495" s="51" t="n"/>
      <c r="AP495" s="51" t="n"/>
      <c r="AQ495" s="51" t="n"/>
      <c r="AR495" s="51" t="n"/>
      <c r="AS495" s="51" t="n"/>
      <c r="AT495" s="52">
        <f>SUM(H495:AL495)</f>
        <v/>
      </c>
      <c r="AU495" s="51" t="n"/>
      <c r="AV495" s="52">
        <f>SUM(M495,N495,T495,U495,AA495,AB495,AJ495,AK495,AI495)</f>
        <v/>
      </c>
      <c r="AW495" s="51" t="n"/>
    </row>
    <row r="496" spans="1:49">
      <c r="A496" s="51" t="n">
        <v>490</v>
      </c>
      <c r="B496" s="51" t="s">
        <v>266</v>
      </c>
      <c r="C496" s="51" t="s">
        <v>41</v>
      </c>
      <c r="D496" s="51" t="s">
        <v>42</v>
      </c>
      <c r="E496" s="51" t="s">
        <v>276</v>
      </c>
      <c r="F496" s="51" t="s">
        <v>32</v>
      </c>
      <c r="G496" s="51" t="n"/>
      <c r="H496" s="51" t="n"/>
      <c r="I496" s="51" t="n"/>
      <c r="J496" s="51" t="n"/>
      <c r="K496" s="51" t="n"/>
      <c r="L496" s="51" t="n"/>
      <c r="M496" s="51" t="n"/>
      <c r="N496" s="51" t="n"/>
      <c r="O496" s="51" t="n"/>
      <c r="P496" s="51" t="n"/>
      <c r="Q496" s="51" t="n"/>
      <c r="R496" s="51" t="n"/>
      <c r="S496" s="51" t="n"/>
      <c r="T496" s="51" t="n"/>
      <c r="U496" s="51" t="n"/>
      <c r="V496" s="51" t="n"/>
      <c r="W496" s="51" t="n"/>
      <c r="X496" s="51" t="n"/>
      <c r="Y496" s="51" t="n"/>
      <c r="Z496" s="51" t="n"/>
      <c r="AA496" s="51" t="n"/>
      <c r="AB496" s="51" t="n"/>
      <c r="AC496" s="51" t="n"/>
      <c r="AD496" s="51" t="n"/>
      <c r="AE496" s="51" t="n"/>
      <c r="AF496" s="51" t="n"/>
      <c r="AG496" s="51" t="n"/>
      <c r="AH496" s="51" t="n"/>
      <c r="AI496" s="51" t="n"/>
      <c r="AJ496" s="51" t="n"/>
      <c r="AK496" s="51" t="n"/>
      <c r="AL496" s="51" t="n"/>
      <c r="AM496" s="52">
        <f>COUNT(H496:AL496)</f>
        <v/>
      </c>
      <c r="AN496" s="51" t="n"/>
      <c r="AO496" s="51" t="n"/>
      <c r="AP496" s="51" t="n"/>
      <c r="AQ496" s="51" t="n"/>
      <c r="AR496" s="51" t="n"/>
      <c r="AS496" s="51" t="n"/>
      <c r="AT496" s="52">
        <f>SUM(H496:AL496)</f>
        <v/>
      </c>
      <c r="AU496" s="51" t="n"/>
      <c r="AV496" s="52">
        <f>SUM(M496,N496,T496,U496,AA496,AB496,AJ496,AK496,AI496)</f>
        <v/>
      </c>
      <c r="AW496" s="51" t="n"/>
    </row>
    <row r="497" spans="1:49" ht="15.75" customHeight="1" s="55">
      <c r="A497" s="51" t="n">
        <v>491</v>
      </c>
      <c r="B497" s="51" t="s">
        <v>266</v>
      </c>
      <c r="C497" s="51" t="s">
        <v>41</v>
      </c>
      <c r="D497" s="51" t="s">
        <v>42</v>
      </c>
      <c r="E497" s="51" t="s">
        <v>303</v>
      </c>
      <c r="F497" s="51" t="s">
        <v>32</v>
      </c>
      <c r="G497" s="51" t="n"/>
      <c r="H497" s="51" t="n"/>
      <c r="I497" s="51" t="n"/>
      <c r="J497" s="51" t="n"/>
      <c r="K497" s="54" t="n">
        <v>1</v>
      </c>
      <c r="L497" s="51" t="n"/>
      <c r="M497" s="51" t="n"/>
      <c r="N497" s="51" t="n"/>
      <c r="O497" s="51" t="n"/>
      <c r="P497" s="51" t="n"/>
      <c r="Q497" s="51" t="n"/>
      <c r="R497" s="51" t="n"/>
      <c r="S497" s="51" t="n"/>
      <c r="T497" s="51" t="n"/>
      <c r="U497" s="51" t="n"/>
      <c r="V497" s="51" t="n"/>
      <c r="W497" s="51" t="n"/>
      <c r="X497" s="51" t="n"/>
      <c r="Y497" s="51" t="n"/>
      <c r="Z497" s="51" t="n"/>
      <c r="AA497" s="51" t="n"/>
      <c r="AB497" s="51" t="n"/>
      <c r="AC497" s="51" t="n"/>
      <c r="AD497" s="51" t="n"/>
      <c r="AE497" s="51" t="n"/>
      <c r="AF497" s="51" t="n"/>
      <c r="AG497" s="51" t="n"/>
      <c r="AH497" s="51" t="n"/>
      <c r="AI497" s="51" t="n"/>
      <c r="AJ497" s="51" t="n"/>
      <c r="AK497" s="51" t="n"/>
      <c r="AL497" s="51" t="n"/>
      <c r="AM497" s="52">
        <f>COUNT(H497:AL497)</f>
        <v/>
      </c>
      <c r="AN497" s="51" t="n"/>
      <c r="AO497" s="51" t="n"/>
      <c r="AP497" s="51" t="n"/>
      <c r="AQ497" s="51" t="n"/>
      <c r="AR497" s="51" t="n"/>
      <c r="AS497" s="51" t="n"/>
      <c r="AT497" s="52">
        <f>SUM(H497:AL497)</f>
        <v/>
      </c>
      <c r="AU497" s="51" t="n"/>
      <c r="AV497" s="52">
        <f>SUM(M497,N497,T497,U497,AA497,AB497,AJ497,AK497,AI497)</f>
        <v/>
      </c>
      <c r="AW497" s="51" t="n"/>
    </row>
    <row r="498" spans="1:49">
      <c r="A498" s="51" t="n">
        <v>492</v>
      </c>
      <c r="B498" s="51" t="s">
        <v>266</v>
      </c>
      <c r="C498" s="51" t="s">
        <v>41</v>
      </c>
      <c r="D498" s="51" t="s">
        <v>42</v>
      </c>
      <c r="E498" s="51" t="s">
        <v>304</v>
      </c>
      <c r="F498" s="51" t="s">
        <v>32</v>
      </c>
      <c r="G498" s="51" t="n"/>
      <c r="H498" s="51" t="n"/>
      <c r="I498" s="51" t="n"/>
      <c r="J498" s="51" t="n"/>
      <c r="K498" s="51" t="n"/>
      <c r="L498" s="51" t="n"/>
      <c r="M498" s="51" t="n"/>
      <c r="N498" s="51" t="n"/>
      <c r="O498" s="51" t="n"/>
      <c r="P498" s="51" t="n"/>
      <c r="Q498" s="51" t="n"/>
      <c r="R498" s="51" t="n"/>
      <c r="S498" s="51" t="n"/>
      <c r="T498" s="51" t="n"/>
      <c r="U498" s="51" t="n"/>
      <c r="V498" s="51" t="n"/>
      <c r="W498" s="51" t="n"/>
      <c r="X498" s="51" t="n"/>
      <c r="Y498" s="51" t="n"/>
      <c r="Z498" s="51" t="n"/>
      <c r="AA498" s="51" t="n"/>
      <c r="AB498" s="51" t="n"/>
      <c r="AC498" s="51" t="n"/>
      <c r="AD498" s="51" t="n"/>
      <c r="AE498" s="51" t="n"/>
      <c r="AF498" s="51" t="n"/>
      <c r="AG498" s="51" t="n"/>
      <c r="AH498" s="51" t="n"/>
      <c r="AI498" s="51" t="n"/>
      <c r="AJ498" s="51" t="n"/>
      <c r="AK498" s="51" t="n"/>
      <c r="AL498" s="51" t="n"/>
      <c r="AM498" s="52">
        <f>COUNT(H498:AL498)</f>
        <v/>
      </c>
      <c r="AN498" s="51" t="n"/>
      <c r="AO498" s="51" t="n"/>
      <c r="AP498" s="51" t="n"/>
      <c r="AQ498" s="51" t="n"/>
      <c r="AR498" s="51" t="n"/>
      <c r="AS498" s="51" t="n"/>
      <c r="AT498" s="52">
        <f>SUM(H498:AL498)</f>
        <v/>
      </c>
      <c r="AU498" s="51" t="n"/>
      <c r="AV498" s="52">
        <f>SUM(M498,N498,T498,U498,AA498,AB498,AJ498,AK498,AI498)</f>
        <v/>
      </c>
      <c r="AW498" s="51" t="n"/>
    </row>
    <row r="499" spans="1:49">
      <c r="A499" s="51" t="n">
        <v>493</v>
      </c>
      <c r="B499" s="51" t="s">
        <v>266</v>
      </c>
      <c r="C499" s="51" t="s">
        <v>41</v>
      </c>
      <c r="D499" s="51" t="s">
        <v>42</v>
      </c>
      <c r="E499" s="51" t="s">
        <v>305</v>
      </c>
      <c r="F499" s="51" t="s">
        <v>32</v>
      </c>
      <c r="G499" s="51" t="n"/>
      <c r="H499" s="51" t="n"/>
      <c r="I499" s="51" t="n"/>
      <c r="J499" s="51" t="n"/>
      <c r="K499" s="51" t="n"/>
      <c r="L499" s="51" t="n"/>
      <c r="M499" s="51" t="n"/>
      <c r="N499" s="51" t="n"/>
      <c r="O499" s="51" t="n"/>
      <c r="P499" s="51" t="n"/>
      <c r="Q499" s="51" t="n"/>
      <c r="R499" s="51" t="n"/>
      <c r="S499" s="51" t="n"/>
      <c r="T499" s="51" t="n"/>
      <c r="U499" s="51" t="n"/>
      <c r="V499" s="51" t="n"/>
      <c r="W499" s="51" t="n"/>
      <c r="X499" s="51" t="n"/>
      <c r="Y499" s="51" t="n"/>
      <c r="Z499" s="51" t="n"/>
      <c r="AA499" s="51" t="n"/>
      <c r="AB499" s="51" t="n"/>
      <c r="AC499" s="51" t="n"/>
      <c r="AD499" s="51" t="n"/>
      <c r="AE499" s="51" t="n"/>
      <c r="AF499" s="51" t="n"/>
      <c r="AG499" s="51" t="n"/>
      <c r="AH499" s="51" t="n"/>
      <c r="AI499" s="51" t="n"/>
      <c r="AJ499" s="51" t="n"/>
      <c r="AK499" s="51" t="n"/>
      <c r="AL499" s="51" t="n"/>
      <c r="AM499" s="52">
        <f>COUNT(H499:AL499)</f>
        <v/>
      </c>
      <c r="AN499" s="51" t="n"/>
      <c r="AO499" s="51" t="n"/>
      <c r="AP499" s="51" t="n"/>
      <c r="AQ499" s="51" t="n"/>
      <c r="AR499" s="51" t="n"/>
      <c r="AS499" s="51" t="n"/>
      <c r="AT499" s="52">
        <f>SUM(H499:AL499)</f>
        <v/>
      </c>
      <c r="AU499" s="51" t="n"/>
      <c r="AV499" s="52">
        <f>SUM(M499,N499,T499,U499,AA499,AB499,AJ499,AK499,AI499)</f>
        <v/>
      </c>
      <c r="AW499" s="51" t="n"/>
    </row>
    <row r="500" spans="1:49">
      <c r="A500" s="51" t="n">
        <v>494</v>
      </c>
      <c r="B500" s="51" t="s">
        <v>266</v>
      </c>
      <c r="C500" s="51" t="s">
        <v>41</v>
      </c>
      <c r="D500" s="51" t="s">
        <v>42</v>
      </c>
      <c r="E500" s="51" t="s">
        <v>306</v>
      </c>
      <c r="F500" s="51" t="s">
        <v>32</v>
      </c>
      <c r="G500" s="51" t="n"/>
      <c r="H500" s="51" t="n"/>
      <c r="I500" s="51" t="n"/>
      <c r="J500" s="51" t="n"/>
      <c r="K500" s="51" t="n"/>
      <c r="L500" s="51" t="n"/>
      <c r="M500" s="51" t="n"/>
      <c r="N500" s="51" t="n"/>
      <c r="O500" s="51" t="n"/>
      <c r="P500" s="51" t="n"/>
      <c r="Q500" s="51" t="n"/>
      <c r="R500" s="51" t="n"/>
      <c r="S500" s="51" t="n"/>
      <c r="T500" s="51" t="n"/>
      <c r="U500" s="51" t="n"/>
      <c r="V500" s="51" t="n"/>
      <c r="W500" s="51" t="n"/>
      <c r="X500" s="51" t="n"/>
      <c r="Y500" s="51" t="n"/>
      <c r="Z500" s="51" t="n"/>
      <c r="AA500" s="51" t="n"/>
      <c r="AB500" s="51" t="n"/>
      <c r="AC500" s="51" t="n"/>
      <c r="AD500" s="51" t="n"/>
      <c r="AE500" s="51" t="n"/>
      <c r="AF500" s="51" t="n"/>
      <c r="AG500" s="51" t="n"/>
      <c r="AH500" s="51" t="n"/>
      <c r="AI500" s="51" t="n"/>
      <c r="AJ500" s="51" t="n"/>
      <c r="AK500" s="51" t="n"/>
      <c r="AL500" s="51" t="n"/>
      <c r="AM500" s="52">
        <f>COUNT(H500:AL500)</f>
        <v/>
      </c>
      <c r="AN500" s="51" t="n"/>
      <c r="AO500" s="51" t="n"/>
      <c r="AP500" s="51" t="n"/>
      <c r="AQ500" s="51" t="n"/>
      <c r="AR500" s="51" t="n"/>
      <c r="AS500" s="51" t="n"/>
      <c r="AT500" s="52">
        <f>SUM(H500:AL500)</f>
        <v/>
      </c>
      <c r="AU500" s="51" t="n"/>
      <c r="AV500" s="52">
        <f>SUM(M500,N500,T500,U500,AA500,AB500,AJ500,AK500,AI500)</f>
        <v/>
      </c>
      <c r="AW500" s="51" t="n"/>
    </row>
    <row r="501" spans="1:49" ht="15.75" customHeight="1" s="55">
      <c r="A501" s="51" t="n">
        <v>495</v>
      </c>
      <c r="B501" s="51" t="s">
        <v>266</v>
      </c>
      <c r="C501" s="51" t="s">
        <v>41</v>
      </c>
      <c r="D501" s="51" t="s">
        <v>42</v>
      </c>
      <c r="E501" s="51" t="s">
        <v>303</v>
      </c>
      <c r="F501" s="51" t="s">
        <v>48</v>
      </c>
      <c r="G501" s="51" t="n"/>
      <c r="H501" s="51" t="n"/>
      <c r="I501" s="51" t="n"/>
      <c r="J501" s="51" t="n"/>
      <c r="K501" s="54" t="n">
        <v>1.17</v>
      </c>
      <c r="L501" s="51" t="n"/>
      <c r="M501" s="51" t="n"/>
      <c r="N501" s="51" t="n"/>
      <c r="O501" s="51" t="n"/>
      <c r="P501" s="51" t="n"/>
      <c r="Q501" s="51" t="n"/>
      <c r="R501" s="51" t="n"/>
      <c r="S501" s="51" t="n"/>
      <c r="T501" s="51" t="n"/>
      <c r="U501" s="51" t="n"/>
      <c r="V501" s="51" t="n"/>
      <c r="W501" s="51" t="n"/>
      <c r="X501" s="51" t="n"/>
      <c r="Y501" s="51" t="n"/>
      <c r="Z501" s="51" t="n"/>
      <c r="AA501" s="51" t="n"/>
      <c r="AB501" s="51" t="n"/>
      <c r="AC501" s="51" t="n"/>
      <c r="AD501" s="51" t="n"/>
      <c r="AE501" s="51" t="n"/>
      <c r="AF501" s="51" t="n"/>
      <c r="AG501" s="51" t="n"/>
      <c r="AH501" s="51" t="n"/>
      <c r="AI501" s="51" t="n"/>
      <c r="AJ501" s="51" t="n"/>
      <c r="AK501" s="51" t="n"/>
      <c r="AL501" s="51" t="n"/>
      <c r="AM501" s="51" t="n"/>
      <c r="AN501" s="52">
        <f>COUNT(H501:AL501)</f>
        <v/>
      </c>
      <c r="AO501" s="51" t="n"/>
      <c r="AP501" s="51" t="n"/>
      <c r="AQ501" s="51" t="n"/>
      <c r="AR501" s="51" t="n"/>
      <c r="AS501" s="51" t="n"/>
      <c r="AT501" s="51" t="n"/>
      <c r="AU501" s="52">
        <f>SUM(H501:AL501)</f>
        <v/>
      </c>
      <c r="AV501" s="51" t="n"/>
      <c r="AW501" s="52">
        <f>SUM(M501,N501,T501,U501,AA501,AB501,AJ501,AK501,AI501)</f>
        <v/>
      </c>
    </row>
    <row r="502" spans="1:49">
      <c r="A502" s="53" t="n">
        <v>496</v>
      </c>
      <c r="B502" s="53" t="s">
        <v>266</v>
      </c>
      <c r="C502" s="53" t="s">
        <v>41</v>
      </c>
      <c r="D502" s="53" t="s">
        <v>42</v>
      </c>
      <c r="E502" s="53" t="s">
        <v>33</v>
      </c>
      <c r="F502" s="53" t="n"/>
      <c r="G502" s="53" t="n"/>
      <c r="H502" s="53" t="n"/>
      <c r="I502" s="53" t="n">
        <v>10</v>
      </c>
      <c r="J502" s="53" t="n">
        <v>10</v>
      </c>
      <c r="K502" s="53" t="n">
        <v>11.17</v>
      </c>
      <c r="L502" s="53" t="n"/>
      <c r="M502" s="53" t="n"/>
      <c r="N502" s="53" t="n"/>
      <c r="O502" s="53" t="n">
        <v>10</v>
      </c>
      <c r="P502" s="53" t="n">
        <v>10</v>
      </c>
      <c r="Q502" s="53" t="n">
        <v>10</v>
      </c>
      <c r="R502" s="53" t="n"/>
      <c r="S502" s="53" t="n"/>
      <c r="T502" s="53" t="n"/>
      <c r="U502" s="53" t="n">
        <v>10</v>
      </c>
      <c r="V502" s="53" t="n">
        <v>10</v>
      </c>
      <c r="W502" s="53" t="n">
        <v>10</v>
      </c>
      <c r="X502" s="53" t="n"/>
      <c r="Y502" s="53" t="n"/>
      <c r="Z502" s="53" t="n"/>
      <c r="AA502" s="53" t="n">
        <v>10</v>
      </c>
      <c r="AB502" s="53" t="n">
        <v>10</v>
      </c>
      <c r="AC502" s="53" t="n">
        <v>10</v>
      </c>
      <c r="AD502" s="53" t="n">
        <v>10</v>
      </c>
      <c r="AE502" s="53" t="n"/>
      <c r="AF502" s="53" t="n"/>
      <c r="AG502" s="53" t="n"/>
      <c r="AH502" s="53" t="n">
        <v>8</v>
      </c>
      <c r="AI502" s="53" t="n">
        <v>10</v>
      </c>
      <c r="AJ502" s="53" t="n"/>
      <c r="AK502" s="53" t="n"/>
      <c r="AL502" s="53" t="n"/>
      <c r="AM502" s="53">
        <f>COUNT(IF(SUM(I494,I495,I497,I492,I493,I491)&gt;0,1,"FALSE"),IF(SUM(J491,J494,J495,J493,J497,J492)&gt;0,1,"FALSE"),IF(SUM(K494,K491,K495,K493,K492,K497)&gt;0,1,"FALSE"),IF(SUM(O491,O494,O495,O497,O492,O496,O493)&gt;0,1,"FALSE"),IF(SUM(P493,P494,P491,P496,P497,P495,P492)&gt;0,1,"FALSE"),IF(SUM(Q491,Q493,Q497,Q494,Q492,Q496,Q495)&gt;0,1,"FALSE"),IF(SUM(U494,U496,U497,U492,U499,U498,U493,U495,U491)&gt;0,1,"FALSE"),IF(SUM(V494,V499,V497,V491,V493,V498,V492,V495)&gt;0,1,"FALSE"),IF(SUM(W492,W497,W493,W491,W495,W499,W494,W498)&gt;0,1,"FALSE"),IF(SUM(AA493,AA495,AA499,AA497,AA494,AA498,AA492,AA491)&gt;0,1,"FALSE"),IF(SUM(AB494,AB497,AB499,AB491,AB492,AB493,AB495,AB498)&gt;0,1,"FALSE"),IF(SUM(AC498,AC495,AC494,AC492,AC491,AC499,AC497,AC493)&gt;0,1,"FALSE"),IF(SUM(AD494,AD492,AD498,AD491,AD495,AD499,AD497,AD493,AD500)&gt;0,1,"FALSE"),IF(SUM(AI497,AI493,AI491,AI499,AI492,AI495,AI494,AI498,AI500)&gt;0,1,"FALSE"),IF(SUM(AH498,AH500,AH492,AH495,AH491,AH497,AH494,AH493,AH499)&gt;0,1,"FALSE"))</f>
        <v/>
      </c>
      <c r="AN502" s="53">
        <f>COUNT(IF(SUM(K501)&gt;0,1,"FALSE"))</f>
        <v/>
      </c>
      <c r="AO502" s="53">
        <f>MAX(AO491:AO501)</f>
        <v/>
      </c>
      <c r="AP502" s="53">
        <f>MAX(AP491:AP501)</f>
        <v/>
      </c>
      <c r="AQ502" s="53">
        <f>MAX(AQ491:AQ501)</f>
        <v/>
      </c>
      <c r="AR502" s="53">
        <f>MAX(AR491:AR501)</f>
        <v/>
      </c>
      <c r="AS502" s="53">
        <f>SUM(AS491:AS501)</f>
        <v/>
      </c>
      <c r="AT502" s="53">
        <f>SUM(AT491:AT501)</f>
        <v/>
      </c>
      <c r="AU502" s="53">
        <f>SUM(AU491:AU501)</f>
        <v/>
      </c>
      <c r="AV502" s="53">
        <f>SUM(AV491:AV501)</f>
        <v/>
      </c>
      <c r="AW502" s="53">
        <f>SUM(AW491:AW501)</f>
        <v/>
      </c>
    </row>
    <row r="503" spans="1:49">
      <c r="A503" s="51" t="n">
        <v>497</v>
      </c>
      <c r="B503" s="51" t="s">
        <v>213</v>
      </c>
      <c r="C503" s="51" t="s">
        <v>193</v>
      </c>
      <c r="D503" s="51" t="s">
        <v>271</v>
      </c>
      <c r="E503" s="51" t="s">
        <v>43</v>
      </c>
      <c r="F503" s="51" t="s">
        <v>32</v>
      </c>
      <c r="G503" s="51" t="n"/>
      <c r="H503" s="51" t="n"/>
      <c r="I503" s="51" t="n"/>
      <c r="J503" s="51" t="n"/>
      <c r="K503" s="51" t="n"/>
      <c r="L503" s="51" t="n"/>
      <c r="M503" s="51" t="s">
        <v>7</v>
      </c>
      <c r="N503" s="51" t="s">
        <v>7</v>
      </c>
      <c r="O503" s="51" t="n"/>
      <c r="P503" s="51" t="n"/>
      <c r="Q503" s="51" t="n"/>
      <c r="R503" s="51" t="n"/>
      <c r="S503" s="51" t="n"/>
      <c r="T503" s="51" t="s">
        <v>7</v>
      </c>
      <c r="U503" s="51" t="s">
        <v>7</v>
      </c>
      <c r="V503" s="51" t="n"/>
      <c r="W503" s="51" t="n"/>
      <c r="X503" s="51" t="n"/>
      <c r="Y503" s="51" t="n"/>
      <c r="Z503" s="51" t="n"/>
      <c r="AA503" s="51" t="s">
        <v>7</v>
      </c>
      <c r="AB503" s="51" t="s">
        <v>7</v>
      </c>
      <c r="AC503" s="51" t="n"/>
      <c r="AD503" s="51" t="n"/>
      <c r="AE503" s="51" t="n"/>
      <c r="AF503" s="51" t="n"/>
      <c r="AG503" s="51" t="n"/>
      <c r="AH503" s="51" t="n"/>
      <c r="AI503" s="51" t="s">
        <v>7</v>
      </c>
      <c r="AJ503" s="51" t="s">
        <v>7</v>
      </c>
      <c r="AK503" s="51" t="s">
        <v>7</v>
      </c>
      <c r="AL503" s="51" t="n"/>
      <c r="AM503" s="52">
        <f>COUNT(H503:AL503)</f>
        <v/>
      </c>
      <c r="AN503" s="51" t="n"/>
      <c r="AO503" s="52">
        <f>COUNTIF(H503:AL503,"О")</f>
        <v/>
      </c>
      <c r="AP503" s="52">
        <f>COUNTIF(H503:AL503,"От")</f>
        <v/>
      </c>
      <c r="AQ503" s="52">
        <f>COUNTIF(H503:AL503,"Б")</f>
        <v/>
      </c>
      <c r="AR503" s="52">
        <f>COUNTIF(H503:AL503,"Н")</f>
        <v/>
      </c>
      <c r="AS503" s="51" t="n"/>
      <c r="AT503" s="52">
        <f>SUM(H503:AL503)</f>
        <v/>
      </c>
      <c r="AU503" s="51" t="n"/>
      <c r="AV503" s="52">
        <f>SUM(M503,N503,T503,U503,AA503,AB503,AJ503,AK503,AI503)</f>
        <v/>
      </c>
      <c r="AW503" s="51" t="n"/>
    </row>
    <row r="504" spans="1:49" ht="15.75" customHeight="1" s="55">
      <c r="A504" s="51" t="n">
        <v>498</v>
      </c>
      <c r="B504" s="51" t="s">
        <v>213</v>
      </c>
      <c r="C504" s="51" t="s">
        <v>193</v>
      </c>
      <c r="D504" s="51" t="s">
        <v>271</v>
      </c>
      <c r="E504" s="51" t="s">
        <v>69</v>
      </c>
      <c r="F504" s="51" t="s">
        <v>32</v>
      </c>
      <c r="G504" s="51" t="n"/>
      <c r="H504" s="54" t="n">
        <v>3.14657</v>
      </c>
      <c r="I504" s="54" t="n">
        <v>0.41558</v>
      </c>
      <c r="J504" s="54" t="n">
        <v>4.11852</v>
      </c>
      <c r="K504" s="54" t="n">
        <v>3.31599</v>
      </c>
      <c r="L504" s="54" t="n">
        <v>3.86617</v>
      </c>
      <c r="M504" s="51" t="n"/>
      <c r="N504" s="51" t="n"/>
      <c r="O504" s="54" t="n">
        <v>4.57993</v>
      </c>
      <c r="P504" s="54" t="n">
        <v>4.07985</v>
      </c>
      <c r="Q504" s="54" t="n">
        <v>4.72253</v>
      </c>
      <c r="R504" s="54" t="n">
        <v>3.43343</v>
      </c>
      <c r="S504" s="54" t="n">
        <v>5.65056</v>
      </c>
      <c r="T504" s="51" t="n"/>
      <c r="U504" s="51" t="n"/>
      <c r="V504" s="54" t="n">
        <v>5.59108</v>
      </c>
      <c r="W504" s="54" t="n">
        <v>6</v>
      </c>
      <c r="X504" s="54" t="n">
        <v>6</v>
      </c>
      <c r="Y504" s="54" t="n">
        <v>3.97774</v>
      </c>
      <c r="Z504" s="54" t="n">
        <v>4</v>
      </c>
      <c r="AA504" s="51" t="n"/>
      <c r="AB504" s="51" t="n"/>
      <c r="AC504" s="54" t="n">
        <v>6</v>
      </c>
      <c r="AD504" s="54" t="n">
        <v>6</v>
      </c>
      <c r="AE504" s="54" t="n">
        <v>6.00743</v>
      </c>
      <c r="AF504" s="54" t="n">
        <v>6.52788</v>
      </c>
      <c r="AG504" s="54" t="n">
        <v>8</v>
      </c>
      <c r="AH504" s="54" t="n">
        <v>7.95547</v>
      </c>
      <c r="AI504" s="51" t="n"/>
      <c r="AJ504" s="51" t="n"/>
      <c r="AK504" s="51" t="n"/>
      <c r="AL504" s="51" t="n"/>
      <c r="AM504" s="52">
        <f>COUNT(H504:AL504)</f>
        <v/>
      </c>
      <c r="AN504" s="51" t="n"/>
      <c r="AO504" s="51" t="n"/>
      <c r="AP504" s="51" t="n"/>
      <c r="AQ504" s="51" t="n"/>
      <c r="AR504" s="51" t="n"/>
      <c r="AS504" s="51" t="n"/>
      <c r="AT504" s="52">
        <f>SUM(H504:AL504)</f>
        <v/>
      </c>
      <c r="AU504" s="51" t="n"/>
      <c r="AV504" s="52">
        <f>SUM(M504,N504,T504,U504,AA504,AB504,AJ504,AK504,AI504)</f>
        <v/>
      </c>
      <c r="AW504" s="51" t="n"/>
    </row>
    <row r="505" spans="1:49" ht="15.75" customHeight="1" s="55">
      <c r="A505" s="51" t="n">
        <v>499</v>
      </c>
      <c r="B505" s="51" t="s">
        <v>213</v>
      </c>
      <c r="C505" s="51" t="s">
        <v>193</v>
      </c>
      <c r="D505" s="51" t="s">
        <v>271</v>
      </c>
      <c r="E505" s="51" t="s">
        <v>77</v>
      </c>
      <c r="F505" s="51" t="s">
        <v>32</v>
      </c>
      <c r="G505" s="51" t="n"/>
      <c r="H505" s="51" t="n"/>
      <c r="I505" s="51" t="n"/>
      <c r="J505" s="51" t="n"/>
      <c r="K505" s="51" t="n"/>
      <c r="L505" s="51" t="n"/>
      <c r="M505" s="51" t="n"/>
      <c r="N505" s="51" t="n"/>
      <c r="O505" s="51" t="n"/>
      <c r="P505" s="54" t="n"/>
      <c r="Q505" s="54" t="n"/>
      <c r="R505" s="51" t="n"/>
      <c r="S505" s="51" t="n"/>
      <c r="T505" s="51" t="n"/>
      <c r="U505" s="51" t="n"/>
      <c r="V505" s="51" t="n"/>
      <c r="W505" s="51" t="n"/>
      <c r="X505" s="51" t="n"/>
      <c r="Y505" s="51" t="n"/>
      <c r="Z505" s="51" t="n"/>
      <c r="AA505" s="51" t="n"/>
      <c r="AB505" s="51" t="n"/>
      <c r="AC505" s="51" t="n"/>
      <c r="AD505" s="51" t="n"/>
      <c r="AE505" s="51" t="n"/>
      <c r="AF505" s="51" t="n"/>
      <c r="AG505" s="51" t="n"/>
      <c r="AH505" s="51" t="n"/>
      <c r="AI505" s="51" t="n"/>
      <c r="AJ505" s="51" t="n"/>
      <c r="AK505" s="51" t="n"/>
      <c r="AL505" s="51" t="n"/>
      <c r="AM505" s="52">
        <f>COUNT(H505:AL505)</f>
        <v/>
      </c>
      <c r="AN505" s="51" t="n"/>
      <c r="AO505" s="51" t="n"/>
      <c r="AP505" s="51" t="n"/>
      <c r="AQ505" s="51" t="n"/>
      <c r="AR505" s="51" t="n"/>
      <c r="AS505" s="51" t="n"/>
      <c r="AT505" s="52">
        <f>SUM(H505:AL505)</f>
        <v/>
      </c>
      <c r="AU505" s="51" t="n"/>
      <c r="AV505" s="52">
        <f>SUM(M505,N505,T505,U505,AA505,AB505,AJ505,AK505,AI505)</f>
        <v/>
      </c>
      <c r="AW505" s="51" t="n"/>
    </row>
    <row r="506" spans="1:49" ht="15.75" customHeight="1" s="55">
      <c r="A506" s="51" t="n">
        <v>500</v>
      </c>
      <c r="B506" s="51" t="s">
        <v>213</v>
      </c>
      <c r="C506" s="51" t="s">
        <v>193</v>
      </c>
      <c r="D506" s="51" t="s">
        <v>271</v>
      </c>
      <c r="E506" s="51" t="s">
        <v>105</v>
      </c>
      <c r="F506" s="51" t="s">
        <v>32</v>
      </c>
      <c r="G506" s="51" t="n"/>
      <c r="H506" s="51" t="n"/>
      <c r="I506" s="51" t="n"/>
      <c r="J506" s="51" t="n"/>
      <c r="K506" s="51" t="n"/>
      <c r="L506" s="51" t="n"/>
      <c r="M506" s="51" t="n"/>
      <c r="N506" s="51" t="n"/>
      <c r="O506" s="51" t="n"/>
      <c r="P506" s="51" t="n"/>
      <c r="Q506" s="51" t="n"/>
      <c r="R506" s="54" t="n">
        <v>2.16431</v>
      </c>
      <c r="S506" s="54" t="n"/>
      <c r="T506" s="51" t="n"/>
      <c r="U506" s="51" t="n"/>
      <c r="V506" s="54" t="n">
        <v>0.25279</v>
      </c>
      <c r="W506" s="54" t="n"/>
      <c r="X506" s="51" t="n"/>
      <c r="Y506" s="54" t="n">
        <v>0.35622</v>
      </c>
      <c r="Z506" s="51" t="n"/>
      <c r="AA506" s="51" t="n"/>
      <c r="AB506" s="51" t="n"/>
      <c r="AC506" s="51" t="n"/>
      <c r="AD506" s="51" t="n"/>
      <c r="AE506" s="51" t="n"/>
      <c r="AF506" s="51" t="n"/>
      <c r="AG506" s="51" t="n"/>
      <c r="AH506" s="51" t="n"/>
      <c r="AI506" s="51" t="n"/>
      <c r="AJ506" s="51" t="n"/>
      <c r="AK506" s="51" t="n"/>
      <c r="AL506" s="51" t="n"/>
      <c r="AM506" s="52">
        <f>COUNT(H506:AL506)</f>
        <v/>
      </c>
      <c r="AN506" s="51" t="n"/>
      <c r="AO506" s="51" t="n"/>
      <c r="AP506" s="51" t="n"/>
      <c r="AQ506" s="51" t="n"/>
      <c r="AR506" s="51" t="n"/>
      <c r="AS506" s="51" t="n"/>
      <c r="AT506" s="52">
        <f>SUM(H506:AL506)</f>
        <v/>
      </c>
      <c r="AU506" s="51" t="n"/>
      <c r="AV506" s="52">
        <f>SUM(M506,N506,T506,U506,AA506,AB506,AJ506,AK506,AI506)</f>
        <v/>
      </c>
      <c r="AW506" s="51" t="n"/>
    </row>
    <row r="507" spans="1:49" ht="15.75" customHeight="1" s="55">
      <c r="A507" s="51" t="n">
        <v>501</v>
      </c>
      <c r="B507" s="51" t="s">
        <v>213</v>
      </c>
      <c r="C507" s="51" t="s">
        <v>193</v>
      </c>
      <c r="D507" s="51" t="s">
        <v>271</v>
      </c>
      <c r="E507" s="51" t="s">
        <v>135</v>
      </c>
      <c r="F507" s="51" t="s">
        <v>32</v>
      </c>
      <c r="G507" s="51" t="n"/>
      <c r="H507" s="51" t="n"/>
      <c r="I507" s="51" t="n"/>
      <c r="J507" s="51" t="n"/>
      <c r="K507" s="51" t="n"/>
      <c r="L507" s="51" t="n"/>
      <c r="M507" s="51" t="n"/>
      <c r="N507" s="51" t="n"/>
      <c r="O507" s="51" t="n"/>
      <c r="P507" s="51" t="n"/>
      <c r="Q507" s="51" t="n"/>
      <c r="R507" s="51" t="n"/>
      <c r="S507" s="51" t="n"/>
      <c r="T507" s="51" t="n"/>
      <c r="U507" s="51" t="n"/>
      <c r="V507" s="51" t="n"/>
      <c r="W507" s="51" t="n"/>
      <c r="X507" s="51" t="n"/>
      <c r="Y507" s="51" t="n"/>
      <c r="Z507" s="51" t="n"/>
      <c r="AA507" s="51" t="n"/>
      <c r="AB507" s="51" t="n"/>
      <c r="AC507" s="51" t="n"/>
      <c r="AD507" s="51" t="n"/>
      <c r="AE507" s="54" t="n"/>
      <c r="AF507" s="51" t="n"/>
      <c r="AG507" s="51" t="n"/>
      <c r="AH507" s="54" t="n">
        <v>0.04453</v>
      </c>
      <c r="AI507" s="51" t="n"/>
      <c r="AJ507" s="51" t="n"/>
      <c r="AK507" s="51" t="n"/>
      <c r="AL507" s="51" t="n"/>
      <c r="AM507" s="52">
        <f>COUNT(H507:AL507)</f>
        <v/>
      </c>
      <c r="AN507" s="51" t="n"/>
      <c r="AO507" s="51" t="n"/>
      <c r="AP507" s="51" t="n"/>
      <c r="AQ507" s="51" t="n"/>
      <c r="AR507" s="51" t="n"/>
      <c r="AS507" s="51" t="n"/>
      <c r="AT507" s="52">
        <f>SUM(H507:AL507)</f>
        <v/>
      </c>
      <c r="AU507" s="51" t="n"/>
      <c r="AV507" s="52">
        <f>SUM(M507,N507,T507,U507,AA507,AB507,AJ507,AK507,AI507)</f>
        <v/>
      </c>
      <c r="AW507" s="51" t="n"/>
    </row>
    <row r="508" spans="1:49" ht="15.75" customHeight="1" s="55">
      <c r="A508" s="51" t="n">
        <v>502</v>
      </c>
      <c r="B508" s="51" t="s">
        <v>213</v>
      </c>
      <c r="C508" s="51" t="s">
        <v>193</v>
      </c>
      <c r="D508" s="51" t="s">
        <v>271</v>
      </c>
      <c r="E508" s="51" t="s">
        <v>158</v>
      </c>
      <c r="F508" s="51" t="s">
        <v>32</v>
      </c>
      <c r="G508" s="51" t="n"/>
      <c r="H508" s="51" t="n"/>
      <c r="I508" s="51" t="n"/>
      <c r="J508" s="51" t="n"/>
      <c r="K508" s="54" t="n">
        <v>1.3829</v>
      </c>
      <c r="L508" s="54" t="n">
        <v>1.93309</v>
      </c>
      <c r="M508" s="51" t="n"/>
      <c r="N508" s="51" t="n"/>
      <c r="O508" s="54" t="n">
        <v>1.66543</v>
      </c>
      <c r="P508" s="54" t="n">
        <v>1.96007</v>
      </c>
      <c r="Q508" s="54" t="n">
        <v>1.56425</v>
      </c>
      <c r="R508" s="54" t="n">
        <v>1.14448</v>
      </c>
      <c r="S508" s="54" t="n">
        <v>1.87361</v>
      </c>
      <c r="T508" s="51" t="n"/>
      <c r="U508" s="51" t="n"/>
      <c r="V508" s="54" t="n">
        <v>1.84387</v>
      </c>
      <c r="W508" s="54" t="n">
        <v>2</v>
      </c>
      <c r="X508" s="54" t="n">
        <v>2</v>
      </c>
      <c r="Y508" s="54" t="n">
        <v>1.32096</v>
      </c>
      <c r="Z508" s="54" t="n">
        <v>1.33333</v>
      </c>
      <c r="AA508" s="51" t="n"/>
      <c r="AB508" s="51" t="n"/>
      <c r="AC508" s="54" t="n">
        <v>2</v>
      </c>
      <c r="AD508" s="54" t="n">
        <v>2</v>
      </c>
      <c r="AE508" s="54" t="n">
        <v>1.99257</v>
      </c>
      <c r="AF508" s="54" t="n">
        <v>1.17472</v>
      </c>
      <c r="AG508" s="51" t="n"/>
      <c r="AH508" s="51" t="n"/>
      <c r="AI508" s="51" t="n"/>
      <c r="AJ508" s="51" t="n"/>
      <c r="AK508" s="51" t="n"/>
      <c r="AL508" s="51" t="n"/>
      <c r="AM508" s="52">
        <f>COUNT(H508:AL508)</f>
        <v/>
      </c>
      <c r="AN508" s="51" t="n"/>
      <c r="AO508" s="51" t="n"/>
      <c r="AP508" s="51" t="n"/>
      <c r="AQ508" s="51" t="n"/>
      <c r="AR508" s="51" t="n"/>
      <c r="AS508" s="51" t="n"/>
      <c r="AT508" s="52">
        <f>SUM(H508:AL508)</f>
        <v/>
      </c>
      <c r="AU508" s="51" t="n"/>
      <c r="AV508" s="52">
        <f>SUM(M508,N508,T508,U508,AA508,AB508,AJ508,AK508,AI508)</f>
        <v/>
      </c>
      <c r="AW508" s="51" t="n"/>
    </row>
    <row r="509" spans="1:49" ht="15.75" customHeight="1" s="55">
      <c r="A509" s="51" t="n">
        <v>503</v>
      </c>
      <c r="B509" s="51" t="s">
        <v>213</v>
      </c>
      <c r="C509" s="51" t="s">
        <v>193</v>
      </c>
      <c r="D509" s="51" t="s">
        <v>271</v>
      </c>
      <c r="E509" s="51" t="s">
        <v>169</v>
      </c>
      <c r="F509" s="51" t="s">
        <v>32</v>
      </c>
      <c r="G509" s="51" t="n"/>
      <c r="H509" s="51" t="n"/>
      <c r="I509" s="51" t="n"/>
      <c r="J509" s="51" t="n"/>
      <c r="K509" s="51" t="n"/>
      <c r="L509" s="51" t="n"/>
      <c r="M509" s="51" t="n"/>
      <c r="N509" s="51" t="n"/>
      <c r="O509" s="51" t="n"/>
      <c r="P509" s="51" t="n"/>
      <c r="Q509" s="51" t="n"/>
      <c r="R509" s="54" t="n">
        <v>0.02266</v>
      </c>
      <c r="S509" s="51" t="n"/>
      <c r="T509" s="51" t="n"/>
      <c r="U509" s="51" t="n"/>
      <c r="V509" s="51" t="n"/>
      <c r="W509" s="51" t="n"/>
      <c r="X509" s="51" t="n"/>
      <c r="Y509" s="51" t="n"/>
      <c r="Z509" s="51" t="n"/>
      <c r="AA509" s="51" t="n"/>
      <c r="AB509" s="51" t="n"/>
      <c r="AC509" s="51" t="n"/>
      <c r="AD509" s="51" t="n"/>
      <c r="AE509" s="51" t="n"/>
      <c r="AF509" s="51" t="n"/>
      <c r="AG509" s="51" t="n"/>
      <c r="AH509" s="51" t="n"/>
      <c r="AI509" s="51" t="n"/>
      <c r="AJ509" s="51" t="n"/>
      <c r="AK509" s="51" t="n"/>
      <c r="AL509" s="51" t="n"/>
      <c r="AM509" s="52">
        <f>COUNT(H509:AL509)</f>
        <v/>
      </c>
      <c r="AN509" s="51" t="n"/>
      <c r="AO509" s="51" t="n"/>
      <c r="AP509" s="51" t="n"/>
      <c r="AQ509" s="51" t="n"/>
      <c r="AR509" s="51" t="n"/>
      <c r="AS509" s="51" t="n"/>
      <c r="AT509" s="52">
        <f>SUM(H509:AL509)</f>
        <v/>
      </c>
      <c r="AU509" s="51" t="n"/>
      <c r="AV509" s="52">
        <f>SUM(M509,N509,T509,U509,AA509,AB509,AJ509,AK509,AI509)</f>
        <v/>
      </c>
      <c r="AW509" s="51" t="n"/>
    </row>
    <row r="510" spans="1:49" ht="15.75" customHeight="1" s="55">
      <c r="A510" s="51" t="n">
        <v>504</v>
      </c>
      <c r="B510" s="51" t="s">
        <v>213</v>
      </c>
      <c r="C510" s="51" t="s">
        <v>193</v>
      </c>
      <c r="D510" s="51" t="s">
        <v>271</v>
      </c>
      <c r="E510" s="51" t="s">
        <v>177</v>
      </c>
      <c r="F510" s="51" t="s">
        <v>32</v>
      </c>
      <c r="G510" s="51" t="n"/>
      <c r="H510" s="54" t="n">
        <v>0.282</v>
      </c>
      <c r="I510" s="51" t="n"/>
      <c r="J510" s="51" t="n"/>
      <c r="K510" s="51" t="n"/>
      <c r="L510" s="51" t="n"/>
      <c r="M510" s="51" t="n"/>
      <c r="N510" s="51" t="n"/>
      <c r="O510" s="51" t="n"/>
      <c r="P510" s="51" t="n"/>
      <c r="Q510" s="54" t="n">
        <v>0.14898</v>
      </c>
      <c r="R510" s="54" t="n">
        <v>0.09064999999999999</v>
      </c>
      <c r="S510" s="51" t="n"/>
      <c r="T510" s="51" t="n"/>
      <c r="U510" s="51" t="n"/>
      <c r="V510" s="54" t="n">
        <v>0.31227</v>
      </c>
      <c r="W510" s="54" t="n"/>
      <c r="X510" s="51" t="n"/>
      <c r="Y510" s="51" t="n"/>
      <c r="Z510" s="51" t="n"/>
      <c r="AA510" s="51" t="n"/>
      <c r="AB510" s="51" t="n"/>
      <c r="AC510" s="51" t="n"/>
      <c r="AD510" s="51" t="n"/>
      <c r="AE510" s="51" t="n"/>
      <c r="AF510" s="51" t="n"/>
      <c r="AG510" s="51" t="n"/>
      <c r="AH510" s="51" t="n"/>
      <c r="AI510" s="51" t="n"/>
      <c r="AJ510" s="51" t="n"/>
      <c r="AK510" s="51" t="n"/>
      <c r="AL510" s="51" t="n"/>
      <c r="AM510" s="52">
        <f>COUNT(H510:AL510)</f>
        <v/>
      </c>
      <c r="AN510" s="51" t="n"/>
      <c r="AO510" s="51" t="n"/>
      <c r="AP510" s="51" t="n"/>
      <c r="AQ510" s="51" t="n"/>
      <c r="AR510" s="51" t="n"/>
      <c r="AS510" s="51" t="n"/>
      <c r="AT510" s="52">
        <f>SUM(H510:AL510)</f>
        <v/>
      </c>
      <c r="AU510" s="51" t="n"/>
      <c r="AV510" s="52">
        <f>SUM(M510,N510,T510,U510,AA510,AB510,AJ510,AK510,AI510)</f>
        <v/>
      </c>
      <c r="AW510" s="51" t="n"/>
    </row>
    <row r="511" spans="1:49" ht="15.75" customHeight="1" s="55">
      <c r="A511" s="51" t="n">
        <v>505</v>
      </c>
      <c r="B511" s="51" t="s">
        <v>213</v>
      </c>
      <c r="C511" s="51" t="s">
        <v>193</v>
      </c>
      <c r="D511" s="51" t="s">
        <v>271</v>
      </c>
      <c r="E511" s="51" t="s">
        <v>199</v>
      </c>
      <c r="F511" s="51" t="s">
        <v>32</v>
      </c>
      <c r="G511" s="51" t="n"/>
      <c r="H511" s="54" t="n">
        <v>2.40445</v>
      </c>
      <c r="I511" s="54" t="n">
        <v>7.58442</v>
      </c>
      <c r="J511" s="54" t="n">
        <v>2.05926</v>
      </c>
      <c r="K511" s="54" t="n">
        <v>1.65056</v>
      </c>
      <c r="L511" s="54" t="n">
        <v>1.93309</v>
      </c>
      <c r="M511" s="51" t="n"/>
      <c r="N511" s="51" t="n"/>
      <c r="O511" s="54" t="n">
        <v>1.66543</v>
      </c>
      <c r="P511" s="54" t="n">
        <v>1.35027</v>
      </c>
      <c r="Q511" s="54" t="n">
        <v>1.56425</v>
      </c>
      <c r="R511" s="54" t="n">
        <v>1.14448</v>
      </c>
      <c r="S511" s="54" t="n">
        <v>0.47584</v>
      </c>
      <c r="T511" s="51" t="n"/>
      <c r="U511" s="51" t="n"/>
      <c r="V511" s="51" t="n"/>
      <c r="W511" s="51" t="n"/>
      <c r="X511" s="51" t="n"/>
      <c r="Y511" s="51" t="n"/>
      <c r="Z511" s="51" t="n"/>
      <c r="AA511" s="51" t="n"/>
      <c r="AB511" s="51" t="n"/>
      <c r="AC511" s="51" t="n"/>
      <c r="AD511" s="51" t="n"/>
      <c r="AE511" s="54" t="n"/>
      <c r="AF511" s="54" t="n">
        <v>0.2974</v>
      </c>
      <c r="AG511" s="51" t="n"/>
      <c r="AH511" s="51" t="n"/>
      <c r="AI511" s="51" t="n"/>
      <c r="AJ511" s="51" t="n"/>
      <c r="AK511" s="51" t="n"/>
      <c r="AL511" s="51" t="n"/>
      <c r="AM511" s="52">
        <f>COUNT(H511:AL511)</f>
        <v/>
      </c>
      <c r="AN511" s="51" t="n"/>
      <c r="AO511" s="51" t="n"/>
      <c r="AP511" s="51" t="n"/>
      <c r="AQ511" s="51" t="n"/>
      <c r="AR511" s="51" t="n"/>
      <c r="AS511" s="51" t="n"/>
      <c r="AT511" s="52">
        <f>SUM(H511:AL511)</f>
        <v/>
      </c>
      <c r="AU511" s="51" t="n"/>
      <c r="AV511" s="52">
        <f>SUM(M511,N511,T511,U511,AA511,AB511,AJ511,AK511,AI511)</f>
        <v/>
      </c>
      <c r="AW511" s="51" t="n"/>
    </row>
    <row r="512" spans="1:49" ht="15.75" customHeight="1" s="55">
      <c r="A512" s="51" t="n">
        <v>506</v>
      </c>
      <c r="B512" s="51" t="s">
        <v>213</v>
      </c>
      <c r="C512" s="51" t="s">
        <v>193</v>
      </c>
      <c r="D512" s="51" t="s">
        <v>271</v>
      </c>
      <c r="E512" s="51" t="s">
        <v>65</v>
      </c>
      <c r="F512" s="51" t="s">
        <v>32</v>
      </c>
      <c r="G512" s="51" t="n"/>
      <c r="H512" s="54" t="n">
        <v>2.16698</v>
      </c>
      <c r="I512" s="51" t="n"/>
      <c r="J512" s="51" t="n"/>
      <c r="K512" s="51" t="n"/>
      <c r="L512" s="51" t="n"/>
      <c r="M512" s="51" t="n"/>
      <c r="N512" s="51" t="n"/>
      <c r="O512" s="54" t="n">
        <v>0.08921999999999999</v>
      </c>
      <c r="P512" s="54" t="n">
        <v>0.6098</v>
      </c>
      <c r="Q512" s="51" t="n"/>
      <c r="R512" s="51" t="n"/>
      <c r="S512" s="51" t="n"/>
      <c r="T512" s="51" t="n"/>
      <c r="U512" s="51" t="n"/>
      <c r="V512" s="51" t="n"/>
      <c r="W512" s="51" t="n"/>
      <c r="X512" s="51" t="n"/>
      <c r="Y512" s="51" t="n"/>
      <c r="Z512" s="51" t="n"/>
      <c r="AA512" s="51" t="n"/>
      <c r="AB512" s="51" t="n"/>
      <c r="AC512" s="51" t="n"/>
      <c r="AD512" s="51" t="n"/>
      <c r="AE512" s="51" t="n"/>
      <c r="AF512" s="51" t="n"/>
      <c r="AG512" s="51" t="n"/>
      <c r="AH512" s="51" t="n"/>
      <c r="AI512" s="51" t="n"/>
      <c r="AJ512" s="51" t="n"/>
      <c r="AK512" s="51" t="n"/>
      <c r="AL512" s="51" t="n"/>
      <c r="AM512" s="52">
        <f>COUNT(H512:AL512)</f>
        <v/>
      </c>
      <c r="AN512" s="51" t="n"/>
      <c r="AO512" s="51" t="n"/>
      <c r="AP512" s="51" t="n"/>
      <c r="AQ512" s="51" t="n"/>
      <c r="AR512" s="51" t="n"/>
      <c r="AS512" s="51" t="n"/>
      <c r="AT512" s="52">
        <f>SUM(H512:AL512)</f>
        <v/>
      </c>
      <c r="AU512" s="51" t="n"/>
      <c r="AV512" s="52">
        <f>SUM(M512,N512,T512,U512,AA512,AB512,AJ512,AK512,AI512)</f>
        <v/>
      </c>
      <c r="AW512" s="51" t="n"/>
    </row>
    <row r="513" spans="1:49" ht="15.75" customHeight="1" s="55">
      <c r="A513" s="51" t="n">
        <v>507</v>
      </c>
      <c r="B513" s="51" t="s">
        <v>213</v>
      </c>
      <c r="C513" s="51" t="s">
        <v>193</v>
      </c>
      <c r="D513" s="51" t="s">
        <v>271</v>
      </c>
      <c r="E513" s="51" t="s">
        <v>282</v>
      </c>
      <c r="F513" s="51" t="s">
        <v>32</v>
      </c>
      <c r="G513" s="51" t="n"/>
      <c r="H513" s="51" t="n"/>
      <c r="I513" s="51" t="n"/>
      <c r="J513" s="54" t="n">
        <v>1.82222</v>
      </c>
      <c r="K513" s="54" t="n">
        <v>1.65056</v>
      </c>
      <c r="L513" s="54" t="n">
        <v>0.26766</v>
      </c>
      <c r="M513" s="51" t="n"/>
      <c r="N513" s="51" t="n"/>
      <c r="O513" s="51" t="n"/>
      <c r="P513" s="51" t="n"/>
      <c r="Q513" s="51" t="n"/>
      <c r="R513" s="51" t="n"/>
      <c r="S513" s="51" t="n"/>
      <c r="T513" s="51" t="n"/>
      <c r="U513" s="51" t="n"/>
      <c r="V513" s="51" t="n"/>
      <c r="W513" s="51" t="n"/>
      <c r="X513" s="51" t="n"/>
      <c r="Y513" s="54" t="n">
        <v>2.34508</v>
      </c>
      <c r="Z513" s="54" t="n">
        <v>2.66667</v>
      </c>
      <c r="AA513" s="51" t="n"/>
      <c r="AB513" s="51" t="n"/>
      <c r="AC513" s="54" t="n"/>
      <c r="AD513" s="51" t="n"/>
      <c r="AE513" s="51" t="n"/>
      <c r="AF513" s="51" t="n"/>
      <c r="AG513" s="51" t="n"/>
      <c r="AH513" s="51" t="n"/>
      <c r="AI513" s="51" t="n"/>
      <c r="AJ513" s="51" t="n"/>
      <c r="AK513" s="51" t="n"/>
      <c r="AL513" s="51" t="n"/>
      <c r="AM513" s="52">
        <f>COUNT(H513:AL513)</f>
        <v/>
      </c>
      <c r="AN513" s="51" t="n"/>
      <c r="AO513" s="51" t="n"/>
      <c r="AP513" s="51" t="n"/>
      <c r="AQ513" s="51" t="n"/>
      <c r="AR513" s="51" t="n"/>
      <c r="AS513" s="51" t="n"/>
      <c r="AT513" s="52">
        <f>SUM(H513:AL513)</f>
        <v/>
      </c>
      <c r="AU513" s="51" t="n"/>
      <c r="AV513" s="52">
        <f>SUM(M513,N513,T513,U513,AA513,AB513,AJ513,AK513,AI513)</f>
        <v/>
      </c>
      <c r="AW513" s="51" t="n"/>
    </row>
    <row r="514" spans="1:49">
      <c r="A514" s="53" t="n">
        <v>508</v>
      </c>
      <c r="B514" s="53" t="s">
        <v>213</v>
      </c>
      <c r="C514" s="53" t="s">
        <v>193</v>
      </c>
      <c r="D514" s="53" t="s">
        <v>271</v>
      </c>
      <c r="E514" s="53" t="s">
        <v>33</v>
      </c>
      <c r="F514" s="53" t="n"/>
      <c r="G514" s="53" t="n"/>
      <c r="H514" s="53" t="n">
        <v>8</v>
      </c>
      <c r="I514" s="53" t="n">
        <v>8</v>
      </c>
      <c r="J514" s="53" t="n">
        <v>8</v>
      </c>
      <c r="K514" s="53" t="n">
        <v>8</v>
      </c>
      <c r="L514" s="53" t="n">
        <v>8</v>
      </c>
      <c r="M514" s="53" t="n">
        <v>0</v>
      </c>
      <c r="N514" s="53" t="n">
        <v>0</v>
      </c>
      <c r="O514" s="53" t="n">
        <v>8</v>
      </c>
      <c r="P514" s="53" t="n">
        <v>8</v>
      </c>
      <c r="Q514" s="53" t="n">
        <v>8</v>
      </c>
      <c r="R514" s="53" t="n">
        <v>8</v>
      </c>
      <c r="S514" s="53" t="n">
        <v>8</v>
      </c>
      <c r="T514" s="53" t="n">
        <v>0</v>
      </c>
      <c r="U514" s="53" t="n">
        <v>0</v>
      </c>
      <c r="V514" s="53" t="n">
        <v>8</v>
      </c>
      <c r="W514" s="53" t="n">
        <v>8</v>
      </c>
      <c r="X514" s="53" t="n">
        <v>8</v>
      </c>
      <c r="Y514" s="53" t="n">
        <v>8</v>
      </c>
      <c r="Z514" s="53" t="n">
        <v>8</v>
      </c>
      <c r="AA514" s="53" t="n">
        <v>0</v>
      </c>
      <c r="AB514" s="53" t="n">
        <v>0</v>
      </c>
      <c r="AC514" s="53" t="n">
        <v>8</v>
      </c>
      <c r="AD514" s="53" t="n">
        <v>8</v>
      </c>
      <c r="AE514" s="53" t="n">
        <v>8</v>
      </c>
      <c r="AF514" s="53" t="n">
        <v>8</v>
      </c>
      <c r="AG514" s="53" t="n">
        <v>8</v>
      </c>
      <c r="AH514" s="53" t="n">
        <v>8</v>
      </c>
      <c r="AI514" s="53" t="n">
        <v>0</v>
      </c>
      <c r="AJ514" s="53" t="n">
        <v>0</v>
      </c>
      <c r="AK514" s="53" t="n">
        <v>0</v>
      </c>
      <c r="AL514" s="53" t="n"/>
      <c r="AM514" s="53">
        <f>COUNT(IF(SUM(H510,H503,H511,H504,H512)&gt;0,1,"FALSE"),IF(SUM(I503,I504,I511)&gt;0,1,"FALSE"),IF(SUM(J504,J511,J503,J513)&gt;0,1,"FALSE"),IF(SUM(K511,K504,K513,K508,K503)&gt;0,1,"FALSE"),IF(SUM(L513,L508,L504,L503,L511)&gt;0,1,"FALSE"),IF(SUM(M511,M504,M503,M508)&gt;0,1,"FALSE"),IF(SUM(N511,N503,N504,N508)&gt;0,1,"FALSE"),IF(SUM(O503,O511,O512,O508,O504)&gt;0,1,"FALSE"),IF(SUM(P508,P512,P503,P511,P504,P505)&gt;0,1,"FALSE"),IF(SUM(Q508,Q504,Q511,Q505,Q510,Q503)&gt;0,1,"FALSE"),IF(SUM(R509,R503,R510,R508,R504,R506,R511)&gt;0,1,"FALSE"),IF(SUM(S506,S503,S504,S511,S508)&gt;0,1,"FALSE"),IF(SUM(T504,T503,T508)&gt;0,1,"FALSE"),IF(SUM(U508,U503,U504)&gt;0,1,"FALSE"),IF(SUM(V504,V506,V503,V510,V508)&gt;0,1,"FALSE"),IF(SUM(W508,W503,W504,W506,W510)&gt;0,1,"FALSE"),IF(SUM(X504,X503,X508)&gt;0,1,"FALSE"),IF(SUM(Y506,Y503,Y504,Y513,Y508)&gt;0,1,"FALSE"),IF(SUM(Z503,Z513,Z508,Z504)&gt;0,1,"FALSE"),IF(SUM(AA513,AA508,AA503,AA504)&gt;0,1,"FALSE"),IF(SUM(AB503,AB513,AB508,AB504)&gt;0,1,"FALSE"),IF(SUM(AC513,AC503,AC508,AC504)&gt;0,1,"FALSE"),IF(SUM(AD504,AD503,AD508)&gt;0,1,"FALSE"),IF(SUM(AE503,AE508,AE507,AE504,AE511)&gt;0,1,"FALSE"),IF(SUM(AF504,AF511,AF503,AF508)&gt;0,1,"FALSE"),IF(SUM(AG503,AG504)&gt;0,1,"FALSE"),IF(SUM(AJ503,AJ504)&gt;0,1,"FALSE"),IF(SUM(AK503,AK504)&gt;0,1,"FALSE"),IF(SUM(AI503,AI504)&gt;0,1,"FALSE"),IF(SUM(AH504,AH507,AH503)&gt;0,1,"FALSE"))</f>
        <v/>
      </c>
      <c r="AN514" s="53" t="n"/>
      <c r="AO514" s="53">
        <f>MAX(AO503:AO513)</f>
        <v/>
      </c>
      <c r="AP514" s="53">
        <f>MAX(AP503:AP513)</f>
        <v/>
      </c>
      <c r="AQ514" s="53">
        <f>MAX(AQ503:AQ513)</f>
        <v/>
      </c>
      <c r="AR514" s="53">
        <f>MAX(AR503:AR513)</f>
        <v/>
      </c>
      <c r="AS514" s="53">
        <f>SUM(AS503:AS513)</f>
        <v/>
      </c>
      <c r="AT514" s="53">
        <f>SUM(AT503:AT513)</f>
        <v/>
      </c>
      <c r="AU514" s="53">
        <f>SUM(AU503:AU513)</f>
        <v/>
      </c>
      <c r="AV514" s="53">
        <f>SUM(AV503:AV513)</f>
        <v/>
      </c>
      <c r="AW514" s="53">
        <f>SUM(AW503:AW513)</f>
        <v/>
      </c>
    </row>
    <row r="515" spans="1:49">
      <c r="A515" s="51" t="n">
        <v>509</v>
      </c>
      <c r="B515" s="51" t="s">
        <v>269</v>
      </c>
      <c r="C515" s="51" t="s">
        <v>270</v>
      </c>
      <c r="D515" s="51" t="s">
        <v>109</v>
      </c>
      <c r="E515" s="51" t="s">
        <v>43</v>
      </c>
      <c r="F515" s="51" t="s">
        <v>32</v>
      </c>
      <c r="G515" s="51" t="n"/>
      <c r="H515" s="51" t="n">
        <v>8</v>
      </c>
      <c r="I515" s="51" t="n">
        <v>8</v>
      </c>
      <c r="J515" s="51" t="n">
        <v>8</v>
      </c>
      <c r="K515" s="51" t="n">
        <v>8</v>
      </c>
      <c r="L515" s="51" t="n">
        <v>8</v>
      </c>
      <c r="M515" s="51" t="s">
        <v>7</v>
      </c>
      <c r="N515" s="51" t="s">
        <v>7</v>
      </c>
      <c r="O515" s="51" t="n">
        <v>8</v>
      </c>
      <c r="P515" s="51" t="n">
        <v>8</v>
      </c>
      <c r="Q515" s="51" t="n">
        <v>8</v>
      </c>
      <c r="R515" s="51" t="n">
        <v>8</v>
      </c>
      <c r="S515" s="51" t="n">
        <v>8</v>
      </c>
      <c r="T515" s="51" t="s">
        <v>7</v>
      </c>
      <c r="U515" s="51" t="s">
        <v>7</v>
      </c>
      <c r="V515" s="51" t="n">
        <v>8</v>
      </c>
      <c r="W515" s="51" t="n">
        <v>8</v>
      </c>
      <c r="X515" s="51" t="n">
        <v>8</v>
      </c>
      <c r="Y515" s="51" t="n">
        <v>8</v>
      </c>
      <c r="Z515" s="51" t="n">
        <v>8</v>
      </c>
      <c r="AA515" s="51" t="s">
        <v>7</v>
      </c>
      <c r="AB515" s="51" t="n"/>
      <c r="AC515" s="51" t="n"/>
      <c r="AD515" s="51" t="n"/>
      <c r="AE515" s="51" t="n"/>
      <c r="AF515" s="51" t="n"/>
      <c r="AG515" s="51" t="n"/>
      <c r="AH515" s="51" t="n">
        <v>8</v>
      </c>
      <c r="AI515" s="51" t="s">
        <v>7</v>
      </c>
      <c r="AJ515" s="51" t="s">
        <v>7</v>
      </c>
      <c r="AK515" s="51" t="s">
        <v>7</v>
      </c>
      <c r="AL515" s="51" t="n"/>
      <c r="AM515" s="52">
        <f>COUNT(H515:AL515)</f>
        <v/>
      </c>
      <c r="AN515" s="51" t="n"/>
      <c r="AO515" s="52">
        <f>COUNTIF(H515:AL515,"О")</f>
        <v/>
      </c>
      <c r="AP515" s="52">
        <f>COUNTIF(H515:AL515,"От")</f>
        <v/>
      </c>
      <c r="AQ515" s="52">
        <f>COUNTIF(H515:AL515,"Б")</f>
        <v/>
      </c>
      <c r="AR515" s="52">
        <f>COUNTIF(H515:AL515,"Н")</f>
        <v/>
      </c>
      <c r="AS515" s="51" t="n"/>
      <c r="AT515" s="52">
        <f>SUM(H515:AL515)</f>
        <v/>
      </c>
      <c r="AU515" s="51" t="n"/>
      <c r="AV515" s="52">
        <f>SUM(M515,N515,T515,U515,AA515,AB515,AJ515,AK515,AI515)</f>
        <v/>
      </c>
      <c r="AW515" s="51" t="n"/>
    </row>
    <row r="516" spans="1:49" ht="15.75" customHeight="1" s="55">
      <c r="A516" s="51" t="n">
        <v>510</v>
      </c>
      <c r="B516" s="51" t="s">
        <v>269</v>
      </c>
      <c r="C516" s="51" t="s">
        <v>270</v>
      </c>
      <c r="D516" s="51" t="s">
        <v>109</v>
      </c>
      <c r="E516" s="51" t="s">
        <v>158</v>
      </c>
      <c r="F516" s="51" t="s">
        <v>32</v>
      </c>
      <c r="G516" s="51" t="s">
        <v>49</v>
      </c>
      <c r="H516" s="51" t="n"/>
      <c r="I516" s="51" t="n"/>
      <c r="J516" s="51" t="n"/>
      <c r="K516" s="51" t="n"/>
      <c r="L516" s="51" t="n"/>
      <c r="M516" s="51" t="n"/>
      <c r="N516" s="51" t="n"/>
      <c r="O516" s="51" t="n"/>
      <c r="P516" s="51" t="n"/>
      <c r="Q516" s="51" t="n"/>
      <c r="R516" s="51" t="n"/>
      <c r="S516" s="51" t="n"/>
      <c r="T516" s="51" t="n"/>
      <c r="U516" s="51" t="n"/>
      <c r="V516" s="51" t="n"/>
      <c r="W516" s="51" t="n"/>
      <c r="X516" s="51" t="n"/>
      <c r="Y516" s="51" t="n"/>
      <c r="Z516" s="51" t="n"/>
      <c r="AA516" s="51" t="n"/>
      <c r="AB516" s="54" t="s">
        <v>7</v>
      </c>
      <c r="AC516" s="54" t="n">
        <v>8</v>
      </c>
      <c r="AD516" s="54" t="n">
        <v>8</v>
      </c>
      <c r="AE516" s="54" t="n">
        <v>8</v>
      </c>
      <c r="AF516" s="54" t="n">
        <v>8</v>
      </c>
      <c r="AG516" s="54" t="n">
        <v>8</v>
      </c>
      <c r="AH516" s="51" t="n"/>
      <c r="AI516" s="51" t="n"/>
      <c r="AJ516" s="51" t="n"/>
      <c r="AK516" s="51" t="n"/>
      <c r="AL516" s="51" t="n"/>
      <c r="AM516" s="52">
        <f>SUM(H516:AL516)/8</f>
        <v/>
      </c>
      <c r="AN516" s="51" t="n"/>
      <c r="AO516" s="51" t="n"/>
      <c r="AP516" s="51" t="n"/>
      <c r="AQ516" s="51" t="n"/>
      <c r="AR516" s="51" t="n"/>
      <c r="AS516" s="52">
        <f>COUNTIF(H516:AL516,"В")+SUM(H516:AL516)/8</f>
        <v/>
      </c>
      <c r="AT516" s="52">
        <f>SUM(H516:AL516)</f>
        <v/>
      </c>
      <c r="AU516" s="51" t="n"/>
      <c r="AV516" s="51" t="n"/>
      <c r="AW516" s="51" t="n"/>
    </row>
    <row r="517" spans="1:49">
      <c r="A517" s="53" t="n">
        <v>511</v>
      </c>
      <c r="B517" s="53" t="s">
        <v>269</v>
      </c>
      <c r="C517" s="53" t="s">
        <v>270</v>
      </c>
      <c r="D517" s="53" t="s">
        <v>109</v>
      </c>
      <c r="E517" s="53" t="s">
        <v>33</v>
      </c>
      <c r="F517" s="53" t="n"/>
      <c r="G517" s="53" t="n"/>
      <c r="H517" s="53" t="n">
        <v>8</v>
      </c>
      <c r="I517" s="53" t="n">
        <v>8</v>
      </c>
      <c r="J517" s="53" t="n">
        <v>8</v>
      </c>
      <c r="K517" s="53" t="n">
        <v>8</v>
      </c>
      <c r="L517" s="53" t="n">
        <v>8</v>
      </c>
      <c r="M517" s="53" t="n">
        <v>0</v>
      </c>
      <c r="N517" s="53" t="n">
        <v>0</v>
      </c>
      <c r="O517" s="53" t="n">
        <v>8</v>
      </c>
      <c r="P517" s="53" t="n">
        <v>8</v>
      </c>
      <c r="Q517" s="53" t="n">
        <v>8</v>
      </c>
      <c r="R517" s="53" t="n">
        <v>8</v>
      </c>
      <c r="S517" s="53" t="n">
        <v>8</v>
      </c>
      <c r="T517" s="53" t="n">
        <v>0</v>
      </c>
      <c r="U517" s="53" t="n">
        <v>0</v>
      </c>
      <c r="V517" s="53" t="n">
        <v>8</v>
      </c>
      <c r="W517" s="53" t="n">
        <v>8</v>
      </c>
      <c r="X517" s="53" t="n">
        <v>8</v>
      </c>
      <c r="Y517" s="53" t="n">
        <v>8</v>
      </c>
      <c r="Z517" s="53" t="n">
        <v>8</v>
      </c>
      <c r="AA517" s="53" t="n">
        <v>0</v>
      </c>
      <c r="AB517" s="53" t="n">
        <v>0</v>
      </c>
      <c r="AC517" s="53" t="n">
        <v>8</v>
      </c>
      <c r="AD517" s="53" t="n">
        <v>8</v>
      </c>
      <c r="AE517" s="53" t="n">
        <v>8</v>
      </c>
      <c r="AF517" s="53" t="n">
        <v>8</v>
      </c>
      <c r="AG517" s="53" t="n">
        <v>8</v>
      </c>
      <c r="AH517" s="53" t="n">
        <v>8</v>
      </c>
      <c r="AI517" s="53" t="n">
        <v>0</v>
      </c>
      <c r="AJ517" s="53" t="n">
        <v>0</v>
      </c>
      <c r="AK517" s="53" t="n">
        <v>0</v>
      </c>
      <c r="AL517" s="53" t="n"/>
      <c r="AM517" s="53">
        <f>COUNT(IF(SUM(H515)&gt;0,1,"FALSE"),IF(SUM(I515)&gt;0,1,"FALSE"),IF(SUM(J515)&gt;0,1,"FALSE"),IF(SUM(K515)&gt;0,1,"FALSE"),IF(SUM(L515)&gt;0,1,"FALSE"),IF(SUM(M515)&gt;0,1,"FALSE"),IF(SUM(N515)&gt;0,1,"FALSE"),IF(SUM(O515)&gt;0,1,"FALSE"),IF(SUM(P515)&gt;0,1,"FALSE"),IF(SUM(Q515)&gt;0,1,"FALSE"),IF(SUM(R515)&gt;0,1,"FALSE"),IF(SUM(S515)&gt;0,1,"FALSE"),IF(SUM(T515)&gt;0,1,"FALSE"),IF(SUM(U515)&gt;0,1,"FALSE"),IF(SUM(V515)&gt;0,1,"FALSE"),IF(SUM(W515)&gt;0,1,"FALSE"),IF(SUM(X515)&gt;0,1,"FALSE"),IF(SUM(Y515)&gt;0,1,"FALSE"),IF(SUM(Z515)&gt;0,1,"FALSE"),IF(SUM(AA515)&gt;0,1,"FALSE"),IF(SUM(AJ515)&gt;0,1,"FALSE"),IF(SUM(AK515)&gt;0,1,"FALSE"),IF(SUM(AI515)&gt;0,1,"FALSE"),IF(SUM(AH515)&gt;0,1,"FALSE"),IF(SUM(AB516)&gt;0,1,"FALSE"),IF(SUM(AC516)&gt;0,1,"FALSE"),IF(SUM(AD516)&gt;0,1,"FALSE"),IF(SUM(AE516)&gt;0,1,"FALSE"),IF(SUM(AF516)&gt;0,1,"FALSE"),IF(SUM(AG516)&gt;0,1,"FALSE"))</f>
        <v/>
      </c>
      <c r="AN517" s="53" t="n"/>
      <c r="AO517" s="53">
        <f>MAX(AO515:AO516)</f>
        <v/>
      </c>
      <c r="AP517" s="53">
        <f>MAX(AP515:AP516)</f>
        <v/>
      </c>
      <c r="AQ517" s="53">
        <f>MAX(AQ515:AQ516)</f>
        <v/>
      </c>
      <c r="AR517" s="53">
        <f>MAX(AR515:AR516)</f>
        <v/>
      </c>
      <c r="AS517" s="53">
        <f>SUM(AS515:AS516)</f>
        <v/>
      </c>
      <c r="AT517" s="53">
        <f>SUM(AT515:AT516)</f>
        <v/>
      </c>
      <c r="AU517" s="53">
        <f>SUM(AU515:AU516)</f>
        <v/>
      </c>
      <c r="AV517" s="53">
        <f>SUM(AV515:AV516)</f>
        <v/>
      </c>
      <c r="AW517" s="53">
        <f>SUM(AW515:AW516)</f>
        <v/>
      </c>
    </row>
    <row r="518" spans="1:49">
      <c r="A518" s="51" t="n">
        <v>512</v>
      </c>
      <c r="B518" s="51" t="s">
        <v>52</v>
      </c>
      <c r="C518" s="51" t="s">
        <v>74</v>
      </c>
      <c r="D518" s="51" t="s">
        <v>287</v>
      </c>
      <c r="E518" s="51" t="s">
        <v>43</v>
      </c>
      <c r="F518" s="51" t="s">
        <v>32</v>
      </c>
      <c r="G518" s="51" t="n"/>
      <c r="H518" s="51" t="s">
        <v>3</v>
      </c>
      <c r="I518" s="51" t="s">
        <v>3</v>
      </c>
      <c r="J518" s="51" t="s">
        <v>3</v>
      </c>
      <c r="K518" s="51" t="s">
        <v>3</v>
      </c>
      <c r="L518" s="51" t="s">
        <v>3</v>
      </c>
      <c r="M518" s="51" t="s">
        <v>3</v>
      </c>
      <c r="N518" s="51" t="s">
        <v>3</v>
      </c>
      <c r="O518" s="51" t="s">
        <v>3</v>
      </c>
      <c r="P518" s="51" t="s">
        <v>3</v>
      </c>
      <c r="Q518" s="51" t="s">
        <v>3</v>
      </c>
      <c r="R518" s="51" t="n">
        <v>8</v>
      </c>
      <c r="S518" s="51" t="n">
        <v>8</v>
      </c>
      <c r="T518" s="51" t="s">
        <v>7</v>
      </c>
      <c r="U518" s="51" t="s">
        <v>7</v>
      </c>
      <c r="V518" s="51" t="n">
        <v>8</v>
      </c>
      <c r="W518" s="51" t="n">
        <v>8</v>
      </c>
      <c r="X518" s="51" t="n">
        <v>8</v>
      </c>
      <c r="Y518" s="51" t="n">
        <v>8</v>
      </c>
      <c r="Z518" s="51" t="n">
        <v>0.8666700000000001</v>
      </c>
      <c r="AA518" s="51" t="s">
        <v>7</v>
      </c>
      <c r="AB518" s="51" t="s">
        <v>7</v>
      </c>
      <c r="AC518" s="51" t="n">
        <v>8</v>
      </c>
      <c r="AD518" s="51" t="n">
        <v>8</v>
      </c>
      <c r="AE518" s="51" t="n">
        <v>8</v>
      </c>
      <c r="AF518" s="51" t="n">
        <v>8</v>
      </c>
      <c r="AG518" s="51" t="n">
        <v>8</v>
      </c>
      <c r="AH518" s="51" t="n">
        <v>8</v>
      </c>
      <c r="AI518" s="51" t="s">
        <v>7</v>
      </c>
      <c r="AJ518" s="51" t="s">
        <v>7</v>
      </c>
      <c r="AK518" s="51" t="s">
        <v>7</v>
      </c>
      <c r="AL518" s="51" t="n"/>
      <c r="AM518" s="52">
        <f>COUNT(H518:AL518)</f>
        <v/>
      </c>
      <c r="AN518" s="51" t="n"/>
      <c r="AO518" s="52">
        <f>COUNTIF(H518:AL518,"О")</f>
        <v/>
      </c>
      <c r="AP518" s="52">
        <f>COUNTIF(H518:AL518,"От")</f>
        <v/>
      </c>
      <c r="AQ518" s="52">
        <f>COUNTIF(H518:AL518,"Б")</f>
        <v/>
      </c>
      <c r="AR518" s="52">
        <f>COUNTIF(H518:AL518,"Н")</f>
        <v/>
      </c>
      <c r="AS518" s="51" t="n"/>
      <c r="AT518" s="52">
        <f>SUM(H518:AL518)</f>
        <v/>
      </c>
      <c r="AU518" s="51" t="n"/>
      <c r="AV518" s="52">
        <f>SUM(M518,N518,T518,U518,AA518,AB518,AJ518,AK518,AI518)</f>
        <v/>
      </c>
      <c r="AW518" s="51" t="n"/>
    </row>
    <row r="519" spans="1:49">
      <c r="A519" s="51" t="n">
        <v>513</v>
      </c>
      <c r="B519" s="51" t="s">
        <v>52</v>
      </c>
      <c r="C519" s="51" t="s">
        <v>74</v>
      </c>
      <c r="D519" s="51" t="s">
        <v>287</v>
      </c>
      <c r="E519" s="51" t="s">
        <v>56</v>
      </c>
      <c r="F519" s="51" t="s">
        <v>32</v>
      </c>
      <c r="G519" s="51" t="n"/>
      <c r="H519" s="51" t="n"/>
      <c r="I519" s="51" t="n"/>
      <c r="J519" s="51" t="n"/>
      <c r="K519" s="51" t="n"/>
      <c r="L519" s="51" t="n"/>
      <c r="M519" s="51" t="n"/>
      <c r="N519" s="51" t="n"/>
      <c r="O519" s="51" t="n"/>
      <c r="P519" s="51" t="n"/>
      <c r="Q519" s="51" t="n"/>
      <c r="R519" s="51" t="n"/>
      <c r="S519" s="51" t="n"/>
      <c r="T519" s="51" t="n"/>
      <c r="U519" s="51" t="n"/>
      <c r="V519" s="51" t="n"/>
      <c r="W519" s="51" t="n"/>
      <c r="X519" s="51" t="n"/>
      <c r="Y519" s="51" t="n"/>
      <c r="Z519" s="51" t="n"/>
      <c r="AA519" s="51" t="n"/>
      <c r="AB519" s="51" t="n"/>
      <c r="AC519" s="51" t="n"/>
      <c r="AD519" s="51" t="n"/>
      <c r="AE519" s="51" t="n"/>
      <c r="AF519" s="51" t="n"/>
      <c r="AG519" s="51" t="n"/>
      <c r="AH519" s="51" t="n"/>
      <c r="AI519" s="51" t="n"/>
      <c r="AJ519" s="51" t="n"/>
      <c r="AK519" s="51" t="n"/>
      <c r="AL519" s="51" t="n"/>
      <c r="AM519" s="52">
        <f>COUNT(H519:AL519)</f>
        <v/>
      </c>
      <c r="AN519" s="51" t="n"/>
      <c r="AO519" s="51" t="n"/>
      <c r="AP519" s="51" t="n"/>
      <c r="AQ519" s="51" t="n"/>
      <c r="AR519" s="51" t="n"/>
      <c r="AS519" s="51" t="n"/>
      <c r="AT519" s="52">
        <f>SUM(H519:AL519)</f>
        <v/>
      </c>
      <c r="AU519" s="51" t="n"/>
      <c r="AV519" s="52">
        <f>SUM(M519,N519,T519,U519,AA519,AB519,AJ519,AK519,AI519)</f>
        <v/>
      </c>
      <c r="AW519" s="51" t="n"/>
    </row>
    <row r="520" spans="1:49">
      <c r="A520" s="51" t="n">
        <v>514</v>
      </c>
      <c r="B520" s="51" t="s">
        <v>52</v>
      </c>
      <c r="C520" s="51" t="s">
        <v>74</v>
      </c>
      <c r="D520" s="51" t="s">
        <v>287</v>
      </c>
      <c r="E520" s="51" t="s">
        <v>61</v>
      </c>
      <c r="F520" s="51" t="s">
        <v>32</v>
      </c>
      <c r="G520" s="51" t="n"/>
      <c r="H520" s="51" t="n"/>
      <c r="I520" s="51" t="n"/>
      <c r="J520" s="51" t="n"/>
      <c r="K520" s="51" t="n"/>
      <c r="L520" s="51" t="n"/>
      <c r="M520" s="51" t="n"/>
      <c r="N520" s="51" t="n"/>
      <c r="O520" s="51" t="n"/>
      <c r="P520" s="51" t="n"/>
      <c r="Q520" s="51" t="n"/>
      <c r="R520" s="51" t="n"/>
      <c r="S520" s="51" t="n"/>
      <c r="T520" s="51" t="n"/>
      <c r="U520" s="51" t="n"/>
      <c r="V520" s="51" t="n"/>
      <c r="W520" s="51" t="n"/>
      <c r="X520" s="51" t="n"/>
      <c r="Y520" s="51" t="n"/>
      <c r="Z520" s="51" t="n"/>
      <c r="AA520" s="51" t="n"/>
      <c r="AB520" s="51" t="n"/>
      <c r="AC520" s="51" t="n"/>
      <c r="AD520" s="51" t="n"/>
      <c r="AE520" s="51" t="n"/>
      <c r="AF520" s="51" t="n"/>
      <c r="AG520" s="51" t="n"/>
      <c r="AH520" s="51" t="n"/>
      <c r="AI520" s="51" t="n"/>
      <c r="AJ520" s="51" t="n"/>
      <c r="AK520" s="51" t="n"/>
      <c r="AL520" s="51" t="n"/>
      <c r="AM520" s="52">
        <f>COUNT(H520:AL520)</f>
        <v/>
      </c>
      <c r="AN520" s="51" t="n"/>
      <c r="AO520" s="51" t="n"/>
      <c r="AP520" s="51" t="n"/>
      <c r="AQ520" s="51" t="n"/>
      <c r="AR520" s="51" t="n"/>
      <c r="AS520" s="51" t="n"/>
      <c r="AT520" s="52">
        <f>SUM(H520:AL520)</f>
        <v/>
      </c>
      <c r="AU520" s="51" t="n"/>
      <c r="AV520" s="52">
        <f>SUM(M520,N520,T520,U520,AA520,AB520,AJ520,AK520,AI520)</f>
        <v/>
      </c>
      <c r="AW520" s="51" t="n"/>
    </row>
    <row r="521" spans="1:49">
      <c r="A521" s="51" t="n">
        <v>515</v>
      </c>
      <c r="B521" s="51" t="s">
        <v>52</v>
      </c>
      <c r="C521" s="51" t="s">
        <v>74</v>
      </c>
      <c r="D521" s="51" t="s">
        <v>287</v>
      </c>
      <c r="E521" s="51" t="s">
        <v>76</v>
      </c>
      <c r="F521" s="51" t="s">
        <v>32</v>
      </c>
      <c r="G521" s="51" t="n"/>
      <c r="H521" s="51" t="n"/>
      <c r="I521" s="51" t="n"/>
      <c r="J521" s="51" t="n"/>
      <c r="K521" s="51" t="n"/>
      <c r="L521" s="51" t="n"/>
      <c r="M521" s="51" t="n"/>
      <c r="N521" s="51" t="n"/>
      <c r="O521" s="51" t="n"/>
      <c r="P521" s="51" t="n"/>
      <c r="Q521" s="51" t="n"/>
      <c r="R521" s="51" t="n"/>
      <c r="S521" s="51" t="n"/>
      <c r="T521" s="51" t="n"/>
      <c r="U521" s="51" t="n"/>
      <c r="V521" s="51" t="n"/>
      <c r="W521" s="51" t="n"/>
      <c r="X521" s="51" t="n"/>
      <c r="Y521" s="51" t="n"/>
      <c r="Z521" s="51" t="n"/>
      <c r="AA521" s="51" t="n"/>
      <c r="AB521" s="51" t="n"/>
      <c r="AC521" s="51" t="n"/>
      <c r="AD521" s="51" t="n"/>
      <c r="AE521" s="51" t="n"/>
      <c r="AF521" s="51" t="n"/>
      <c r="AG521" s="51" t="n"/>
      <c r="AH521" s="51" t="n"/>
      <c r="AI521" s="51" t="n"/>
      <c r="AJ521" s="51" t="n"/>
      <c r="AK521" s="51" t="n"/>
      <c r="AL521" s="51" t="n"/>
      <c r="AM521" s="52">
        <f>COUNT(H521:AL521)</f>
        <v/>
      </c>
      <c r="AN521" s="51" t="n"/>
      <c r="AO521" s="51" t="n"/>
      <c r="AP521" s="51" t="n"/>
      <c r="AQ521" s="51" t="n"/>
      <c r="AR521" s="51" t="n"/>
      <c r="AS521" s="51" t="n"/>
      <c r="AT521" s="52">
        <f>SUM(H521:AL521)</f>
        <v/>
      </c>
      <c r="AU521" s="51" t="n"/>
      <c r="AV521" s="52">
        <f>SUM(M521,N521,T521,U521,AA521,AB521,AJ521,AK521,AI521)</f>
        <v/>
      </c>
      <c r="AW521" s="51" t="n"/>
    </row>
    <row r="522" spans="1:49">
      <c r="A522" s="51" t="n">
        <v>516</v>
      </c>
      <c r="B522" s="51" t="s">
        <v>52</v>
      </c>
      <c r="C522" s="51" t="s">
        <v>74</v>
      </c>
      <c r="D522" s="51" t="s">
        <v>287</v>
      </c>
      <c r="E522" s="51" t="s">
        <v>79</v>
      </c>
      <c r="F522" s="51" t="s">
        <v>32</v>
      </c>
      <c r="G522" s="51" t="n"/>
      <c r="H522" s="51" t="n"/>
      <c r="I522" s="51" t="n"/>
      <c r="J522" s="51" t="n"/>
      <c r="K522" s="51" t="n"/>
      <c r="L522" s="51" t="n"/>
      <c r="M522" s="51" t="n"/>
      <c r="N522" s="51" t="n"/>
      <c r="O522" s="51" t="n"/>
      <c r="P522" s="51" t="n"/>
      <c r="Q522" s="51" t="n"/>
      <c r="R522" s="51" t="n"/>
      <c r="S522" s="51" t="n"/>
      <c r="T522" s="51" t="n"/>
      <c r="U522" s="51" t="n"/>
      <c r="V522" s="51" t="n"/>
      <c r="W522" s="51" t="n"/>
      <c r="X522" s="51" t="n"/>
      <c r="Y522" s="51" t="n"/>
      <c r="Z522" s="51" t="n"/>
      <c r="AA522" s="51" t="n"/>
      <c r="AB522" s="51" t="n"/>
      <c r="AC522" s="51" t="n"/>
      <c r="AD522" s="51" t="n"/>
      <c r="AE522" s="51" t="n"/>
      <c r="AF522" s="51" t="n"/>
      <c r="AG522" s="51" t="n"/>
      <c r="AH522" s="51" t="n"/>
      <c r="AI522" s="51" t="n"/>
      <c r="AJ522" s="51" t="n"/>
      <c r="AK522" s="51" t="n"/>
      <c r="AL522" s="51" t="n"/>
      <c r="AM522" s="52">
        <f>COUNT(H522:AL522)</f>
        <v/>
      </c>
      <c r="AN522" s="51" t="n"/>
      <c r="AO522" s="51" t="n"/>
      <c r="AP522" s="51" t="n"/>
      <c r="AQ522" s="51" t="n"/>
      <c r="AR522" s="51" t="n"/>
      <c r="AS522" s="51" t="n"/>
      <c r="AT522" s="52">
        <f>SUM(H522:AL522)</f>
        <v/>
      </c>
      <c r="AU522" s="51" t="n"/>
      <c r="AV522" s="52">
        <f>SUM(M522,N522,T522,U522,AA522,AB522,AJ522,AK522,AI522)</f>
        <v/>
      </c>
      <c r="AW522" s="51" t="n"/>
    </row>
    <row r="523" spans="1:49" ht="15.75" customHeight="1" s="55">
      <c r="A523" s="51" t="n">
        <v>517</v>
      </c>
      <c r="B523" s="51" t="s">
        <v>52</v>
      </c>
      <c r="C523" s="51" t="s">
        <v>74</v>
      </c>
      <c r="D523" s="51" t="s">
        <v>287</v>
      </c>
      <c r="E523" s="51" t="s">
        <v>80</v>
      </c>
      <c r="F523" s="51" t="s">
        <v>32</v>
      </c>
      <c r="G523" s="51" t="n"/>
      <c r="H523" s="51" t="n"/>
      <c r="I523" s="51" t="n"/>
      <c r="J523" s="51" t="n"/>
      <c r="K523" s="51" t="n"/>
      <c r="L523" s="51" t="n"/>
      <c r="M523" s="51" t="n"/>
      <c r="N523" s="51" t="n"/>
      <c r="O523" s="51" t="n"/>
      <c r="P523" s="51" t="n"/>
      <c r="Q523" s="51" t="n"/>
      <c r="R523" s="51" t="n"/>
      <c r="S523" s="51" t="n"/>
      <c r="T523" s="51" t="n"/>
      <c r="U523" s="51" t="n"/>
      <c r="V523" s="51" t="n"/>
      <c r="W523" s="51" t="n"/>
      <c r="X523" s="51" t="n"/>
      <c r="Y523" s="51" t="n"/>
      <c r="Z523" s="54" t="n">
        <v>7.13333</v>
      </c>
      <c r="AA523" s="51" t="n"/>
      <c r="AB523" s="51" t="n"/>
      <c r="AC523" s="51" t="n"/>
      <c r="AD523" s="51" t="n"/>
      <c r="AE523" s="51" t="n"/>
      <c r="AF523" s="51" t="n"/>
      <c r="AG523" s="51" t="n"/>
      <c r="AH523" s="51" t="n"/>
      <c r="AI523" s="51" t="n"/>
      <c r="AJ523" s="51" t="n"/>
      <c r="AK523" s="51" t="n"/>
      <c r="AL523" s="51" t="n"/>
      <c r="AM523" s="52">
        <f>COUNT(H523:AL523)</f>
        <v/>
      </c>
      <c r="AN523" s="51" t="n"/>
      <c r="AO523" s="51" t="n"/>
      <c r="AP523" s="51" t="n"/>
      <c r="AQ523" s="51" t="n"/>
      <c r="AR523" s="51" t="n"/>
      <c r="AS523" s="51" t="n"/>
      <c r="AT523" s="52">
        <f>SUM(H523:AL523)</f>
        <v/>
      </c>
      <c r="AU523" s="51" t="n"/>
      <c r="AV523" s="52">
        <f>SUM(M523,N523,T523,U523,AA523,AB523,AJ523,AK523,AI523)</f>
        <v/>
      </c>
      <c r="AW523" s="51" t="n"/>
    </row>
    <row r="524" spans="1:49">
      <c r="A524" s="51" t="n">
        <v>518</v>
      </c>
      <c r="B524" s="51" t="s">
        <v>52</v>
      </c>
      <c r="C524" s="51" t="s">
        <v>74</v>
      </c>
      <c r="D524" s="51" t="s">
        <v>287</v>
      </c>
      <c r="E524" s="51" t="s">
        <v>83</v>
      </c>
      <c r="F524" s="51" t="s">
        <v>32</v>
      </c>
      <c r="G524" s="51" t="n"/>
      <c r="H524" s="51" t="n"/>
      <c r="I524" s="51" t="n"/>
      <c r="J524" s="51" t="n"/>
      <c r="K524" s="51" t="n"/>
      <c r="L524" s="51" t="n"/>
      <c r="M524" s="51" t="n"/>
      <c r="N524" s="51" t="n"/>
      <c r="O524" s="51" t="n"/>
      <c r="P524" s="51" t="n"/>
      <c r="Q524" s="51" t="n"/>
      <c r="R524" s="51" t="n"/>
      <c r="S524" s="51" t="n"/>
      <c r="T524" s="51" t="n"/>
      <c r="U524" s="51" t="n"/>
      <c r="V524" s="51" t="n"/>
      <c r="W524" s="51" t="n"/>
      <c r="X524" s="51" t="n"/>
      <c r="Y524" s="51" t="n"/>
      <c r="Z524" s="51" t="n"/>
      <c r="AA524" s="51" t="n"/>
      <c r="AB524" s="51" t="n"/>
      <c r="AC524" s="51" t="n"/>
      <c r="AD524" s="51" t="n"/>
      <c r="AE524" s="51" t="n"/>
      <c r="AF524" s="51" t="n"/>
      <c r="AG524" s="51" t="n"/>
      <c r="AH524" s="51" t="n"/>
      <c r="AI524" s="51" t="n"/>
      <c r="AJ524" s="51" t="n"/>
      <c r="AK524" s="51" t="n"/>
      <c r="AL524" s="51" t="n"/>
      <c r="AM524" s="52">
        <f>COUNT(H524:AL524)</f>
        <v/>
      </c>
      <c r="AN524" s="51" t="n"/>
      <c r="AO524" s="51" t="n"/>
      <c r="AP524" s="51" t="n"/>
      <c r="AQ524" s="51" t="n"/>
      <c r="AR524" s="51" t="n"/>
      <c r="AS524" s="51" t="n"/>
      <c r="AT524" s="52">
        <f>SUM(H524:AL524)</f>
        <v/>
      </c>
      <c r="AU524" s="51" t="n"/>
      <c r="AV524" s="52">
        <f>SUM(M524,N524,T524,U524,AA524,AB524,AJ524,AK524,AI524)</f>
        <v/>
      </c>
      <c r="AW524" s="51" t="n"/>
    </row>
    <row r="525" spans="1:49">
      <c r="A525" s="51" t="n">
        <v>519</v>
      </c>
      <c r="B525" s="51" t="s">
        <v>52</v>
      </c>
      <c r="C525" s="51" t="s">
        <v>74</v>
      </c>
      <c r="D525" s="51" t="s">
        <v>287</v>
      </c>
      <c r="E525" s="51" t="s">
        <v>86</v>
      </c>
      <c r="F525" s="51" t="s">
        <v>32</v>
      </c>
      <c r="G525" s="51" t="n"/>
      <c r="H525" s="51" t="n"/>
      <c r="I525" s="51" t="n"/>
      <c r="J525" s="51" t="n"/>
      <c r="K525" s="51" t="n"/>
      <c r="L525" s="51" t="n"/>
      <c r="M525" s="51" t="n"/>
      <c r="N525" s="51" t="n"/>
      <c r="O525" s="51" t="n"/>
      <c r="P525" s="51" t="n"/>
      <c r="Q525" s="51" t="n"/>
      <c r="R525" s="51" t="n"/>
      <c r="S525" s="51" t="n"/>
      <c r="T525" s="51" t="n"/>
      <c r="U525" s="51" t="n"/>
      <c r="V525" s="51" t="n"/>
      <c r="W525" s="51" t="n"/>
      <c r="X525" s="51" t="n"/>
      <c r="Y525" s="51" t="n"/>
      <c r="Z525" s="51" t="n"/>
      <c r="AA525" s="51" t="n"/>
      <c r="AB525" s="51" t="n"/>
      <c r="AC525" s="51" t="n"/>
      <c r="AD525" s="51" t="n"/>
      <c r="AE525" s="51" t="n"/>
      <c r="AF525" s="51" t="n"/>
      <c r="AG525" s="51" t="n"/>
      <c r="AH525" s="51" t="n"/>
      <c r="AI525" s="51" t="n"/>
      <c r="AJ525" s="51" t="n"/>
      <c r="AK525" s="51" t="n"/>
      <c r="AL525" s="51" t="n"/>
      <c r="AM525" s="52">
        <f>COUNT(H525:AL525)</f>
        <v/>
      </c>
      <c r="AN525" s="51" t="n"/>
      <c r="AO525" s="51" t="n"/>
      <c r="AP525" s="51" t="n"/>
      <c r="AQ525" s="51" t="n"/>
      <c r="AR525" s="51" t="n"/>
      <c r="AS525" s="51" t="n"/>
      <c r="AT525" s="52">
        <f>SUM(H525:AL525)</f>
        <v/>
      </c>
      <c r="AU525" s="51" t="n"/>
      <c r="AV525" s="52">
        <f>SUM(M525,N525,T525,U525,AA525,AB525,AJ525,AK525,AI525)</f>
        <v/>
      </c>
      <c r="AW525" s="51" t="n"/>
    </row>
    <row r="526" spans="1:49">
      <c r="A526" s="51" t="n">
        <v>520</v>
      </c>
      <c r="B526" s="51" t="s">
        <v>52</v>
      </c>
      <c r="C526" s="51" t="s">
        <v>74</v>
      </c>
      <c r="D526" s="51" t="s">
        <v>287</v>
      </c>
      <c r="E526" s="51" t="s">
        <v>87</v>
      </c>
      <c r="F526" s="51" t="s">
        <v>32</v>
      </c>
      <c r="G526" s="51" t="n"/>
      <c r="H526" s="51" t="n"/>
      <c r="I526" s="51" t="n"/>
      <c r="J526" s="51" t="n"/>
      <c r="K526" s="51" t="n"/>
      <c r="L526" s="51" t="n"/>
      <c r="M526" s="51" t="n"/>
      <c r="N526" s="51" t="n"/>
      <c r="O526" s="51" t="n"/>
      <c r="P526" s="51" t="n"/>
      <c r="Q526" s="51" t="n"/>
      <c r="R526" s="51" t="n"/>
      <c r="S526" s="51" t="n"/>
      <c r="T526" s="51" t="n"/>
      <c r="U526" s="51" t="n"/>
      <c r="V526" s="51" t="n"/>
      <c r="W526" s="51" t="n"/>
      <c r="X526" s="51" t="n"/>
      <c r="Y526" s="51" t="n"/>
      <c r="Z526" s="51" t="n"/>
      <c r="AA526" s="51" t="n"/>
      <c r="AB526" s="51" t="n"/>
      <c r="AC526" s="51" t="n"/>
      <c r="AD526" s="51" t="n"/>
      <c r="AE526" s="51" t="n"/>
      <c r="AF526" s="51" t="n"/>
      <c r="AG526" s="51" t="n"/>
      <c r="AH526" s="51" t="n"/>
      <c r="AI526" s="51" t="n"/>
      <c r="AJ526" s="51" t="n"/>
      <c r="AK526" s="51" t="n"/>
      <c r="AL526" s="51" t="n"/>
      <c r="AM526" s="52">
        <f>COUNT(H526:AL526)</f>
        <v/>
      </c>
      <c r="AN526" s="51" t="n"/>
      <c r="AO526" s="51" t="n"/>
      <c r="AP526" s="51" t="n"/>
      <c r="AQ526" s="51" t="n"/>
      <c r="AR526" s="51" t="n"/>
      <c r="AS526" s="51" t="n"/>
      <c r="AT526" s="52">
        <f>SUM(H526:AL526)</f>
        <v/>
      </c>
      <c r="AU526" s="51" t="n"/>
      <c r="AV526" s="52">
        <f>SUM(M526,N526,T526,U526,AA526,AB526,AJ526,AK526,AI526)</f>
        <v/>
      </c>
      <c r="AW526" s="51" t="n"/>
    </row>
    <row r="527" spans="1:49">
      <c r="A527" s="51" t="n">
        <v>521</v>
      </c>
      <c r="B527" s="51" t="s">
        <v>52</v>
      </c>
      <c r="C527" s="51" t="s">
        <v>74</v>
      </c>
      <c r="D527" s="51" t="s">
        <v>287</v>
      </c>
      <c r="E527" s="51" t="s">
        <v>88</v>
      </c>
      <c r="F527" s="51" t="s">
        <v>32</v>
      </c>
      <c r="G527" s="51" t="n"/>
      <c r="H527" s="51" t="n"/>
      <c r="I527" s="51" t="n"/>
      <c r="J527" s="51" t="n"/>
      <c r="K527" s="51" t="n"/>
      <c r="L527" s="51" t="n"/>
      <c r="M527" s="51" t="n"/>
      <c r="N527" s="51" t="n"/>
      <c r="O527" s="51" t="n"/>
      <c r="P527" s="51" t="n"/>
      <c r="Q527" s="51" t="n"/>
      <c r="R527" s="51" t="n"/>
      <c r="S527" s="51" t="n"/>
      <c r="T527" s="51" t="n"/>
      <c r="U527" s="51" t="n"/>
      <c r="V527" s="51" t="n"/>
      <c r="W527" s="51" t="n"/>
      <c r="X527" s="51" t="n"/>
      <c r="Y527" s="51" t="n"/>
      <c r="Z527" s="51" t="n"/>
      <c r="AA527" s="51" t="n"/>
      <c r="AB527" s="51" t="n"/>
      <c r="AC527" s="51" t="n"/>
      <c r="AD527" s="51" t="n"/>
      <c r="AE527" s="51" t="n"/>
      <c r="AF527" s="51" t="n"/>
      <c r="AG527" s="51" t="n"/>
      <c r="AH527" s="51" t="n"/>
      <c r="AI527" s="51" t="n"/>
      <c r="AJ527" s="51" t="n"/>
      <c r="AK527" s="51" t="n"/>
      <c r="AL527" s="51" t="n"/>
      <c r="AM527" s="52">
        <f>COUNT(H527:AL527)</f>
        <v/>
      </c>
      <c r="AN527" s="51" t="n"/>
      <c r="AO527" s="51" t="n"/>
      <c r="AP527" s="51" t="n"/>
      <c r="AQ527" s="51" t="n"/>
      <c r="AR527" s="51" t="n"/>
      <c r="AS527" s="51" t="n"/>
      <c r="AT527" s="52">
        <f>SUM(H527:AL527)</f>
        <v/>
      </c>
      <c r="AU527" s="51" t="n"/>
      <c r="AV527" s="52">
        <f>SUM(M527,N527,T527,U527,AA527,AB527,AJ527,AK527,AI527)</f>
        <v/>
      </c>
      <c r="AW527" s="51" t="n"/>
    </row>
    <row r="528" spans="1:49">
      <c r="A528" s="51" t="n">
        <v>522</v>
      </c>
      <c r="B528" s="51" t="s">
        <v>52</v>
      </c>
      <c r="C528" s="51" t="s">
        <v>74</v>
      </c>
      <c r="D528" s="51" t="s">
        <v>287</v>
      </c>
      <c r="E528" s="51" t="s">
        <v>65</v>
      </c>
      <c r="F528" s="51" t="s">
        <v>32</v>
      </c>
      <c r="G528" s="51" t="n"/>
      <c r="H528" s="51" t="n"/>
      <c r="I528" s="51" t="n"/>
      <c r="J528" s="51" t="n"/>
      <c r="K528" s="51" t="n"/>
      <c r="L528" s="51" t="n"/>
      <c r="M528" s="51" t="n"/>
      <c r="N528" s="51" t="n"/>
      <c r="O528" s="51" t="n"/>
      <c r="P528" s="51" t="n"/>
      <c r="Q528" s="51" t="n"/>
      <c r="R528" s="51" t="n"/>
      <c r="S528" s="51" t="n"/>
      <c r="T528" s="51" t="n"/>
      <c r="U528" s="51" t="n"/>
      <c r="V528" s="51" t="n"/>
      <c r="W528" s="51" t="n"/>
      <c r="X528" s="51" t="n"/>
      <c r="Y528" s="51" t="n"/>
      <c r="Z528" s="51" t="n"/>
      <c r="AA528" s="51" t="n"/>
      <c r="AB528" s="51" t="n"/>
      <c r="AC528" s="51" t="n"/>
      <c r="AD528" s="51" t="n"/>
      <c r="AE528" s="51" t="n"/>
      <c r="AF528" s="51" t="n"/>
      <c r="AG528" s="51" t="n"/>
      <c r="AH528" s="51" t="n"/>
      <c r="AI528" s="51" t="n"/>
      <c r="AJ528" s="51" t="n"/>
      <c r="AK528" s="51" t="n"/>
      <c r="AL528" s="51" t="n"/>
      <c r="AM528" s="52">
        <f>COUNT(H528:AL528)</f>
        <v/>
      </c>
      <c r="AN528" s="51" t="n"/>
      <c r="AO528" s="51" t="n"/>
      <c r="AP528" s="51" t="n"/>
      <c r="AQ528" s="51" t="n"/>
      <c r="AR528" s="51" t="n"/>
      <c r="AS528" s="51" t="n"/>
      <c r="AT528" s="52">
        <f>SUM(H528:AL528)</f>
        <v/>
      </c>
      <c r="AU528" s="51" t="n"/>
      <c r="AV528" s="52">
        <f>SUM(M528,N528,T528,U528,AA528,AB528,AJ528,AK528,AI528)</f>
        <v/>
      </c>
      <c r="AW528" s="51" t="n"/>
    </row>
    <row r="529" spans="1:49">
      <c r="A529" s="51" t="n">
        <v>523</v>
      </c>
      <c r="B529" s="51" t="s">
        <v>52</v>
      </c>
      <c r="C529" s="51" t="s">
        <v>74</v>
      </c>
      <c r="D529" s="51" t="s">
        <v>287</v>
      </c>
      <c r="E529" s="51" t="s">
        <v>90</v>
      </c>
      <c r="F529" s="51" t="s">
        <v>32</v>
      </c>
      <c r="G529" s="51" t="n"/>
      <c r="H529" s="51" t="n"/>
      <c r="I529" s="51" t="n"/>
      <c r="J529" s="51" t="n"/>
      <c r="K529" s="51" t="n"/>
      <c r="L529" s="51" t="n"/>
      <c r="M529" s="51" t="n"/>
      <c r="N529" s="51" t="n"/>
      <c r="O529" s="51" t="n"/>
      <c r="P529" s="51" t="n"/>
      <c r="Q529" s="51" t="n"/>
      <c r="R529" s="51" t="n"/>
      <c r="S529" s="51" t="n"/>
      <c r="T529" s="51" t="n"/>
      <c r="U529" s="51" t="n"/>
      <c r="V529" s="51" t="n"/>
      <c r="W529" s="51" t="n"/>
      <c r="X529" s="51" t="n"/>
      <c r="Y529" s="51" t="n"/>
      <c r="Z529" s="51" t="n"/>
      <c r="AA529" s="51" t="n"/>
      <c r="AB529" s="51" t="n"/>
      <c r="AC529" s="51" t="n"/>
      <c r="AD529" s="51" t="n"/>
      <c r="AE529" s="51" t="n"/>
      <c r="AF529" s="51" t="n"/>
      <c r="AG529" s="51" t="n"/>
      <c r="AH529" s="51" t="n"/>
      <c r="AI529" s="51" t="n"/>
      <c r="AJ529" s="51" t="n"/>
      <c r="AK529" s="51" t="n"/>
      <c r="AL529" s="51" t="n"/>
      <c r="AM529" s="52">
        <f>COUNT(H529:AL529)</f>
        <v/>
      </c>
      <c r="AN529" s="51" t="n"/>
      <c r="AO529" s="51" t="n"/>
      <c r="AP529" s="51" t="n"/>
      <c r="AQ529" s="51" t="n"/>
      <c r="AR529" s="51" t="n"/>
      <c r="AS529" s="51" t="n"/>
      <c r="AT529" s="52">
        <f>SUM(H529:AL529)</f>
        <v/>
      </c>
      <c r="AU529" s="51" t="n"/>
      <c r="AV529" s="52">
        <f>SUM(M529,N529,T529,U529,AA529,AB529,AJ529,AK529,AI529)</f>
        <v/>
      </c>
      <c r="AW529" s="51" t="n"/>
    </row>
    <row r="530" spans="1:49">
      <c r="A530" s="51" t="n">
        <v>524</v>
      </c>
      <c r="B530" s="51" t="s">
        <v>52</v>
      </c>
      <c r="C530" s="51" t="s">
        <v>74</v>
      </c>
      <c r="D530" s="51" t="s">
        <v>287</v>
      </c>
      <c r="E530" s="51" t="s">
        <v>279</v>
      </c>
      <c r="F530" s="51" t="s">
        <v>32</v>
      </c>
      <c r="G530" s="51" t="n"/>
      <c r="H530" s="51" t="n"/>
      <c r="I530" s="51" t="n"/>
      <c r="J530" s="51" t="n"/>
      <c r="K530" s="51" t="n"/>
      <c r="L530" s="51" t="n"/>
      <c r="M530" s="51" t="n"/>
      <c r="N530" s="51" t="n"/>
      <c r="O530" s="51" t="n"/>
      <c r="P530" s="51" t="n"/>
      <c r="Q530" s="51" t="n"/>
      <c r="R530" s="51" t="n"/>
      <c r="S530" s="51" t="n"/>
      <c r="T530" s="51" t="n"/>
      <c r="U530" s="51" t="n"/>
      <c r="V530" s="51" t="n"/>
      <c r="W530" s="51" t="n"/>
      <c r="X530" s="51" t="n"/>
      <c r="Y530" s="51" t="n"/>
      <c r="Z530" s="51" t="n"/>
      <c r="AA530" s="51" t="n"/>
      <c r="AB530" s="51" t="n"/>
      <c r="AC530" s="51" t="n"/>
      <c r="AD530" s="51" t="n"/>
      <c r="AE530" s="51" t="n"/>
      <c r="AF530" s="51" t="n"/>
      <c r="AG530" s="51" t="n"/>
      <c r="AH530" s="51" t="n"/>
      <c r="AI530" s="51" t="n"/>
      <c r="AJ530" s="51" t="n"/>
      <c r="AK530" s="51" t="n"/>
      <c r="AL530" s="51" t="n"/>
      <c r="AM530" s="52">
        <f>COUNT(H530:AL530)</f>
        <v/>
      </c>
      <c r="AN530" s="51" t="n"/>
      <c r="AO530" s="51" t="n"/>
      <c r="AP530" s="51" t="n"/>
      <c r="AQ530" s="51" t="n"/>
      <c r="AR530" s="51" t="n"/>
      <c r="AS530" s="51" t="n"/>
      <c r="AT530" s="52">
        <f>SUM(H530:AL530)</f>
        <v/>
      </c>
      <c r="AU530" s="51" t="n"/>
      <c r="AV530" s="52">
        <f>SUM(M530,N530,T530,U530,AA530,AB530,AJ530,AK530,AI530)</f>
        <v/>
      </c>
      <c r="AW530" s="51" t="n"/>
    </row>
    <row r="531" spans="1:49">
      <c r="A531" s="53" t="n">
        <v>525</v>
      </c>
      <c r="B531" s="53" t="s">
        <v>52</v>
      </c>
      <c r="C531" s="53" t="s">
        <v>74</v>
      </c>
      <c r="D531" s="53" t="s">
        <v>287</v>
      </c>
      <c r="E531" s="53" t="s">
        <v>33</v>
      </c>
      <c r="F531" s="53" t="n"/>
      <c r="G531" s="53" t="n"/>
      <c r="H531" s="53" t="n">
        <v>0</v>
      </c>
      <c r="I531" s="53" t="n">
        <v>0</v>
      </c>
      <c r="J531" s="53" t="n">
        <v>0</v>
      </c>
      <c r="K531" s="53" t="n">
        <v>0</v>
      </c>
      <c r="L531" s="53" t="n">
        <v>0</v>
      </c>
      <c r="M531" s="53" t="n">
        <v>0</v>
      </c>
      <c r="N531" s="53" t="n">
        <v>0</v>
      </c>
      <c r="O531" s="53" t="n">
        <v>0</v>
      </c>
      <c r="P531" s="53" t="n">
        <v>0</v>
      </c>
      <c r="Q531" s="53" t="n">
        <v>0</v>
      </c>
      <c r="R531" s="53" t="n">
        <v>8</v>
      </c>
      <c r="S531" s="53" t="n">
        <v>8</v>
      </c>
      <c r="T531" s="53" t="n">
        <v>0</v>
      </c>
      <c r="U531" s="53" t="n">
        <v>0</v>
      </c>
      <c r="V531" s="53" t="n">
        <v>8</v>
      </c>
      <c r="W531" s="53" t="n">
        <v>8</v>
      </c>
      <c r="X531" s="53" t="n">
        <v>8</v>
      </c>
      <c r="Y531" s="53" t="n">
        <v>8</v>
      </c>
      <c r="Z531" s="53" t="n">
        <v>8</v>
      </c>
      <c r="AA531" s="53" t="n">
        <v>0</v>
      </c>
      <c r="AB531" s="53" t="n">
        <v>0</v>
      </c>
      <c r="AC531" s="53" t="n">
        <v>8</v>
      </c>
      <c r="AD531" s="53" t="n">
        <v>8</v>
      </c>
      <c r="AE531" s="53" t="n">
        <v>8</v>
      </c>
      <c r="AF531" s="53" t="n">
        <v>8</v>
      </c>
      <c r="AG531" s="53" t="n">
        <v>8</v>
      </c>
      <c r="AH531" s="53" t="n">
        <v>8</v>
      </c>
      <c r="AI531" s="53" t="n">
        <v>0</v>
      </c>
      <c r="AJ531" s="53" t="n">
        <v>0</v>
      </c>
      <c r="AK531" s="53" t="n">
        <v>0</v>
      </c>
      <c r="AL531" s="53" t="n"/>
      <c r="AM531" s="53">
        <f>COUNT(IF(SUM(H518)&gt;0,1,"FALSE"),IF(SUM(I518)&gt;0,1,"FALSE"),IF(SUM(J518)&gt;0,1,"FALSE"),IF(SUM(K518)&gt;0,1,"FALSE"),IF(SUM(L518)&gt;0,1,"FALSE"),IF(SUM(M518)&gt;0,1,"FALSE"),IF(SUM(N518)&gt;0,1,"FALSE"),IF(SUM(O518)&gt;0,1,"FALSE"),IF(SUM(P518)&gt;0,1,"FALSE"),IF(SUM(Q518)&gt;0,1,"FALSE"),IF(SUM(R518,R519,R521,R522,R524,R530,R526,R527,R529,R520,R528,R525)&gt;0,1,"FALSE"),IF(SUM(S522,S526,S519,S518,S527,S530,S521,S529,S520,S528,S525,S524)&gt;0,1,"FALSE"),IF(SUM(T518,T530,T524,T525,T529,T519,T528,T527,T526,T522,T520,T521)&gt;0,1,"FALSE"),IF(SUM(U527,U519,U520,U529,U521,U525,U528,U524,U518,U530,U522,U526)&gt;0,1,"FALSE"),IF(SUM(V528,V524,V529,V520,V522,V519,V525,V527,V518,V526,V530,V521)&gt;0,1,"FALSE"),IF(SUM(W525,W522,W526,W524,W518,W527,W519,W529,W528,W530,W521,W520)&gt;0,1,"FALSE"),IF(SUM(X522,X527,X521,X530,X520,X518,X525,X529,X528,X524,X519,X526)&gt;0,1,"FALSE"),IF(SUM(Y520,Y518,Y530,Y521,Y529,Y528,Y525,Y519,Y522,Y524,Y527,Y526)&gt;0,1,"FALSE"),IF(SUM(Z518,Z522,Z529,Z523,Z521,Z527,Z525,Z519,Z528,Z520,Z526,Z530,Z524)&gt;0,1,"FALSE"),IF(SUM(AA529,AA526,AA519,AA528,AA524,AA520,AA525,AA530,AA521,AA518,AA527,AA522)&gt;0,1,"FALSE"),IF(SUM(AB519,AB527,AB518,AB526,AB530,AB520,AB522,AB525,AB528,AB529,AB521,AB524)&gt;0,1,"FALSE"),IF(SUM(AC521,AC527,AC520,AC528,AC518,AC526,AC524,AC529,AC530,AC519,AC525,AC522)&gt;0,1,"FALSE"),IF(SUM(AD525,AD529,AD519,AD526,AD524,AD530,AD527,AD518,AD522,AD520,AD528,AD521)&gt;0,1,"FALSE"),IF(SUM(AE528,AE527,AE524,AE529,AE521,AE519,AE526,AE522,AE518,AE530,AE520,AE525)&gt;0,1,"FALSE"),IF(SUM(AF524,AF529,AF525,AF520,AF518,AF522,AF527,AF519,AF521,AF530,AF526,AF528)&gt;0,1,"FALSE"),IF(SUM(AG521,AG519,AG529,AG527,AG522,AG520,AG525,AG530,AG526,AG528,AG524,AG518)&gt;0,1,"FALSE"),IF(SUM(AJ524,AJ528,AJ527,AJ518,AJ520,AJ526,AJ521,AJ530,AJ519,AJ525,AJ522,AJ529)&gt;0,1,"FALSE"),IF(SUM(AK521,AK526,AK522,AK530,AK529,AK524,AK519,AK520,AK525,AK528,AK527,AK518)&gt;0,1,"FALSE"),IF(SUM(AI519,AI524,AI518,AI528,AI526,AI525,AI521,AI520,AI522,AI530,AI529,AI527)&gt;0,1,"FALSE"),IF(SUM(AH521,AH524,AH520,AH526,AH519,AH518,AH527,AH530,AH528,AH529,AH522,AH525)&gt;0,1,"FALSE"))</f>
        <v/>
      </c>
      <c r="AN531" s="53" t="n"/>
      <c r="AO531" s="53">
        <f>MAX(AO518:AO530)</f>
        <v/>
      </c>
      <c r="AP531" s="53">
        <f>MAX(AP518:AP530)</f>
        <v/>
      </c>
      <c r="AQ531" s="53">
        <f>MAX(AQ518:AQ530)</f>
        <v/>
      </c>
      <c r="AR531" s="53">
        <f>MAX(AR518:AR530)</f>
        <v/>
      </c>
      <c r="AS531" s="53">
        <f>SUM(AS518:AS530)</f>
        <v/>
      </c>
      <c r="AT531" s="53">
        <f>SUM(AT518:AT530)</f>
        <v/>
      </c>
      <c r="AU531" s="53">
        <f>SUM(AU518:AU530)</f>
        <v/>
      </c>
      <c r="AV531" s="53">
        <f>SUM(AV518:AV530)</f>
        <v/>
      </c>
      <c r="AW531" s="53">
        <f>SUM(AW518:AW530)</f>
        <v/>
      </c>
    </row>
    <row r="532" spans="1:49">
      <c r="A532" s="51" t="n">
        <v>526</v>
      </c>
      <c r="B532" s="51" t="s">
        <v>108</v>
      </c>
      <c r="C532" s="51" t="s">
        <v>74</v>
      </c>
      <c r="D532" s="51" t="s">
        <v>72</v>
      </c>
      <c r="E532" s="51" t="s">
        <v>43</v>
      </c>
      <c r="F532" s="51" t="s">
        <v>32</v>
      </c>
      <c r="G532" s="51" t="n"/>
      <c r="H532" s="51" t="n"/>
      <c r="I532" s="51" t="n">
        <v>7.5</v>
      </c>
      <c r="J532" s="51" t="n">
        <v>0.01667</v>
      </c>
      <c r="K532" s="51" t="n">
        <v>8</v>
      </c>
      <c r="L532" s="51" t="n">
        <v>1.95</v>
      </c>
      <c r="M532" s="51" t="s">
        <v>7</v>
      </c>
      <c r="N532" s="51" t="s">
        <v>7</v>
      </c>
      <c r="O532" s="51" t="n"/>
      <c r="P532" s="51" t="n"/>
      <c r="Q532" s="51" t="n"/>
      <c r="R532" s="51" t="n"/>
      <c r="S532" s="51" t="n"/>
      <c r="T532" s="51" t="n"/>
      <c r="U532" s="51" t="n"/>
      <c r="V532" s="51" t="n"/>
      <c r="W532" s="51" t="n"/>
      <c r="X532" s="51" t="n"/>
      <c r="Y532" s="51" t="n"/>
      <c r="Z532" s="51" t="n"/>
      <c r="AA532" s="51" t="n"/>
      <c r="AB532" s="51" t="n"/>
      <c r="AC532" s="51" t="n"/>
      <c r="AD532" s="51" t="n"/>
      <c r="AE532" s="51" t="n"/>
      <c r="AF532" s="51" t="n"/>
      <c r="AG532" s="51" t="n"/>
      <c r="AH532" s="51" t="n"/>
      <c r="AI532" s="51" t="n"/>
      <c r="AJ532" s="51" t="n"/>
      <c r="AK532" s="51" t="n"/>
      <c r="AL532" s="51" t="n"/>
      <c r="AM532" s="52">
        <f>COUNT(H532:AL532)</f>
        <v/>
      </c>
      <c r="AN532" s="51" t="n"/>
      <c r="AO532" s="52">
        <f>COUNTIF(H532:AL532,"О")</f>
        <v/>
      </c>
      <c r="AP532" s="52">
        <f>COUNTIF(H532:AL532,"От")</f>
        <v/>
      </c>
      <c r="AQ532" s="52">
        <f>COUNTIF(H532:AL532,"Б")</f>
        <v/>
      </c>
      <c r="AR532" s="52">
        <f>COUNTIF(H532:AL532,"Н")</f>
        <v/>
      </c>
      <c r="AS532" s="51" t="n"/>
      <c r="AT532" s="52">
        <f>SUM(H532:AL532)</f>
        <v/>
      </c>
      <c r="AU532" s="51" t="n"/>
      <c r="AV532" s="52">
        <f>SUM(M532,N532,T532,U532,AA532,AB532,AJ532,AK532,AI532)</f>
        <v/>
      </c>
      <c r="AW532" s="51" t="n"/>
    </row>
    <row r="533" spans="1:49">
      <c r="A533" s="51" t="n">
        <v>527</v>
      </c>
      <c r="B533" s="51" t="s">
        <v>108</v>
      </c>
      <c r="C533" s="51" t="s">
        <v>74</v>
      </c>
      <c r="D533" s="51" t="s">
        <v>72</v>
      </c>
      <c r="E533" s="51" t="s">
        <v>56</v>
      </c>
      <c r="F533" s="51" t="s">
        <v>32</v>
      </c>
      <c r="G533" s="51" t="n"/>
      <c r="H533" s="51" t="n"/>
      <c r="I533" s="51" t="n"/>
      <c r="J533" s="51" t="n"/>
      <c r="K533" s="51" t="n"/>
      <c r="L533" s="51" t="n"/>
      <c r="M533" s="51" t="n"/>
      <c r="N533" s="51" t="n"/>
      <c r="O533" s="51" t="n"/>
      <c r="P533" s="51" t="n"/>
      <c r="Q533" s="51" t="n"/>
      <c r="R533" s="51" t="n"/>
      <c r="S533" s="51" t="n"/>
      <c r="T533" s="51" t="n"/>
      <c r="U533" s="51" t="n"/>
      <c r="V533" s="51" t="n"/>
      <c r="W533" s="51" t="n"/>
      <c r="X533" s="51" t="n"/>
      <c r="Y533" s="51" t="n"/>
      <c r="Z533" s="51" t="n"/>
      <c r="AA533" s="51" t="n"/>
      <c r="AB533" s="51" t="n"/>
      <c r="AC533" s="51" t="n"/>
      <c r="AD533" s="51" t="n"/>
      <c r="AE533" s="51" t="n"/>
      <c r="AF533" s="51" t="n"/>
      <c r="AG533" s="51" t="n"/>
      <c r="AH533" s="51" t="n"/>
      <c r="AI533" s="51" t="n"/>
      <c r="AJ533" s="51" t="n"/>
      <c r="AK533" s="51" t="n"/>
      <c r="AL533" s="51" t="n"/>
      <c r="AM533" s="52">
        <f>COUNT(H533:AL533)</f>
        <v/>
      </c>
      <c r="AN533" s="51" t="n"/>
      <c r="AO533" s="51" t="n"/>
      <c r="AP533" s="51" t="n"/>
      <c r="AQ533" s="51" t="n"/>
      <c r="AR533" s="51" t="n"/>
      <c r="AS533" s="51" t="n"/>
      <c r="AT533" s="52">
        <f>SUM(H533:AL533)</f>
        <v/>
      </c>
      <c r="AU533" s="51" t="n"/>
      <c r="AV533" s="52">
        <f>SUM(M533,N533,T533,U533,AA533,AB533,AJ533,AK533,AI533)</f>
        <v/>
      </c>
      <c r="AW533" s="51" t="n"/>
    </row>
    <row r="534" spans="1:49">
      <c r="A534" s="51" t="n">
        <v>528</v>
      </c>
      <c r="B534" s="51" t="s">
        <v>108</v>
      </c>
      <c r="C534" s="51" t="s">
        <v>74</v>
      </c>
      <c r="D534" s="51" t="s">
        <v>72</v>
      </c>
      <c r="E534" s="51" t="s">
        <v>61</v>
      </c>
      <c r="F534" s="51" t="s">
        <v>32</v>
      </c>
      <c r="G534" s="51" t="n"/>
      <c r="H534" s="51" t="n"/>
      <c r="I534" s="51" t="n"/>
      <c r="J534" s="51" t="n"/>
      <c r="K534" s="51" t="n"/>
      <c r="L534" s="51" t="n"/>
      <c r="M534" s="51" t="n"/>
      <c r="N534" s="51" t="n"/>
      <c r="O534" s="51" t="n"/>
      <c r="P534" s="51" t="n"/>
      <c r="Q534" s="51" t="n"/>
      <c r="R534" s="51" t="n"/>
      <c r="S534" s="51" t="n"/>
      <c r="T534" s="51" t="n"/>
      <c r="U534" s="51" t="n"/>
      <c r="V534" s="51" t="n"/>
      <c r="W534" s="51" t="n"/>
      <c r="X534" s="51" t="n"/>
      <c r="Y534" s="51" t="n"/>
      <c r="Z534" s="51" t="n"/>
      <c r="AA534" s="51" t="n"/>
      <c r="AB534" s="51" t="n"/>
      <c r="AC534" s="51" t="n"/>
      <c r="AD534" s="51" t="n"/>
      <c r="AE534" s="51" t="n"/>
      <c r="AF534" s="51" t="n"/>
      <c r="AG534" s="51" t="n"/>
      <c r="AH534" s="51" t="n"/>
      <c r="AI534" s="51" t="n"/>
      <c r="AJ534" s="51" t="n"/>
      <c r="AK534" s="51" t="n"/>
      <c r="AL534" s="51" t="n"/>
      <c r="AM534" s="52">
        <f>COUNT(H534:AL534)</f>
        <v/>
      </c>
      <c r="AN534" s="51" t="n"/>
      <c r="AO534" s="51" t="n"/>
      <c r="AP534" s="51" t="n"/>
      <c r="AQ534" s="51" t="n"/>
      <c r="AR534" s="51" t="n"/>
      <c r="AS534" s="51" t="n"/>
      <c r="AT534" s="52">
        <f>SUM(H534:AL534)</f>
        <v/>
      </c>
      <c r="AU534" s="51" t="n"/>
      <c r="AV534" s="52">
        <f>SUM(M534,N534,T534,U534,AA534,AB534,AJ534,AK534,AI534)</f>
        <v/>
      </c>
      <c r="AW534" s="51" t="n"/>
    </row>
    <row r="535" spans="1:49">
      <c r="A535" s="51" t="n">
        <v>529</v>
      </c>
      <c r="B535" s="51" t="s">
        <v>108</v>
      </c>
      <c r="C535" s="51" t="s">
        <v>74</v>
      </c>
      <c r="D535" s="51" t="s">
        <v>72</v>
      </c>
      <c r="E535" s="51" t="s">
        <v>76</v>
      </c>
      <c r="F535" s="51" t="s">
        <v>32</v>
      </c>
      <c r="G535" s="51" t="n"/>
      <c r="H535" s="51" t="n"/>
      <c r="I535" s="51" t="n"/>
      <c r="J535" s="51" t="n"/>
      <c r="K535" s="51" t="n"/>
      <c r="L535" s="51" t="n"/>
      <c r="M535" s="51" t="n"/>
      <c r="N535" s="51" t="n"/>
      <c r="O535" s="51" t="n"/>
      <c r="P535" s="51" t="n"/>
      <c r="Q535" s="51" t="n"/>
      <c r="R535" s="51" t="n"/>
      <c r="S535" s="51" t="n"/>
      <c r="T535" s="51" t="n"/>
      <c r="U535" s="51" t="n"/>
      <c r="V535" s="51" t="n"/>
      <c r="W535" s="51" t="n"/>
      <c r="X535" s="51" t="n"/>
      <c r="Y535" s="51" t="n"/>
      <c r="Z535" s="51" t="n"/>
      <c r="AA535" s="51" t="n"/>
      <c r="AB535" s="51" t="n"/>
      <c r="AC535" s="51" t="n"/>
      <c r="AD535" s="51" t="n"/>
      <c r="AE535" s="51" t="n"/>
      <c r="AF535" s="51" t="n"/>
      <c r="AG535" s="51" t="n"/>
      <c r="AH535" s="51" t="n"/>
      <c r="AI535" s="51" t="n"/>
      <c r="AJ535" s="51" t="n"/>
      <c r="AK535" s="51" t="n"/>
      <c r="AL535" s="51" t="n"/>
      <c r="AM535" s="52">
        <f>COUNT(H535:AL535)</f>
        <v/>
      </c>
      <c r="AN535" s="51" t="n"/>
      <c r="AO535" s="51" t="n"/>
      <c r="AP535" s="51" t="n"/>
      <c r="AQ535" s="51" t="n"/>
      <c r="AR535" s="51" t="n"/>
      <c r="AS535" s="51" t="n"/>
      <c r="AT535" s="52">
        <f>SUM(H535:AL535)</f>
        <v/>
      </c>
      <c r="AU535" s="51" t="n"/>
      <c r="AV535" s="52">
        <f>SUM(M535,N535,T535,U535,AA535,AB535,AJ535,AK535,AI535)</f>
        <v/>
      </c>
      <c r="AW535" s="51" t="n"/>
    </row>
    <row r="536" spans="1:49">
      <c r="A536" s="51" t="n">
        <v>530</v>
      </c>
      <c r="B536" s="51" t="s">
        <v>108</v>
      </c>
      <c r="C536" s="51" t="s">
        <v>74</v>
      </c>
      <c r="D536" s="51" t="s">
        <v>72</v>
      </c>
      <c r="E536" s="51" t="s">
        <v>79</v>
      </c>
      <c r="F536" s="51" t="s">
        <v>32</v>
      </c>
      <c r="G536" s="51" t="n"/>
      <c r="H536" s="51" t="n"/>
      <c r="I536" s="51" t="n"/>
      <c r="J536" s="51" t="n"/>
      <c r="K536" s="51" t="n"/>
      <c r="L536" s="51" t="n"/>
      <c r="M536" s="51" t="n"/>
      <c r="N536" s="51" t="n"/>
      <c r="O536" s="51" t="n"/>
      <c r="P536" s="51" t="n"/>
      <c r="Q536" s="51" t="n"/>
      <c r="R536" s="51" t="n"/>
      <c r="S536" s="51" t="n"/>
      <c r="T536" s="51" t="n"/>
      <c r="U536" s="51" t="n"/>
      <c r="V536" s="51" t="n"/>
      <c r="W536" s="51" t="n"/>
      <c r="X536" s="51" t="n"/>
      <c r="Y536" s="51" t="n"/>
      <c r="Z536" s="51" t="n"/>
      <c r="AA536" s="51" t="n"/>
      <c r="AB536" s="51" t="n"/>
      <c r="AC536" s="51" t="n"/>
      <c r="AD536" s="51" t="n"/>
      <c r="AE536" s="51" t="n"/>
      <c r="AF536" s="51" t="n"/>
      <c r="AG536" s="51" t="n"/>
      <c r="AH536" s="51" t="n"/>
      <c r="AI536" s="51" t="n"/>
      <c r="AJ536" s="51" t="n"/>
      <c r="AK536" s="51" t="n"/>
      <c r="AL536" s="51" t="n"/>
      <c r="AM536" s="52">
        <f>COUNT(H536:AL536)</f>
        <v/>
      </c>
      <c r="AN536" s="51" t="n"/>
      <c r="AO536" s="51" t="n"/>
      <c r="AP536" s="51" t="n"/>
      <c r="AQ536" s="51" t="n"/>
      <c r="AR536" s="51" t="n"/>
      <c r="AS536" s="51" t="n"/>
      <c r="AT536" s="52">
        <f>SUM(H536:AL536)</f>
        <v/>
      </c>
      <c r="AU536" s="51" t="n"/>
      <c r="AV536" s="52">
        <f>SUM(M536,N536,T536,U536,AA536,AB536,AJ536,AK536,AI536)</f>
        <v/>
      </c>
      <c r="AW536" s="51" t="n"/>
    </row>
    <row r="537" spans="1:49" ht="15.75" customHeight="1" s="55">
      <c r="A537" s="51" t="n">
        <v>531</v>
      </c>
      <c r="B537" s="51" t="s">
        <v>108</v>
      </c>
      <c r="C537" s="51" t="s">
        <v>74</v>
      </c>
      <c r="D537" s="51" t="s">
        <v>72</v>
      </c>
      <c r="E537" s="51" t="s">
        <v>80</v>
      </c>
      <c r="F537" s="51" t="s">
        <v>32</v>
      </c>
      <c r="G537" s="51" t="n"/>
      <c r="H537" s="54" t="n">
        <v>1.15356</v>
      </c>
      <c r="I537" s="54" t="n">
        <v>0.06666999999999999</v>
      </c>
      <c r="J537" s="51" t="n"/>
      <c r="K537" s="51" t="n"/>
      <c r="L537" s="51" t="n"/>
      <c r="M537" s="51" t="n"/>
      <c r="N537" s="51" t="n"/>
      <c r="O537" s="51" t="n"/>
      <c r="P537" s="51" t="n"/>
      <c r="Q537" s="51" t="n"/>
      <c r="R537" s="51" t="n"/>
      <c r="S537" s="51" t="n"/>
      <c r="T537" s="51" t="n"/>
      <c r="U537" s="51" t="n"/>
      <c r="V537" s="51" t="n"/>
      <c r="W537" s="51" t="n"/>
      <c r="X537" s="51" t="n"/>
      <c r="Y537" s="51" t="n"/>
      <c r="Z537" s="51" t="n"/>
      <c r="AA537" s="51" t="n"/>
      <c r="AB537" s="51" t="n"/>
      <c r="AC537" s="51" t="n"/>
      <c r="AD537" s="51" t="n"/>
      <c r="AE537" s="51" t="n"/>
      <c r="AF537" s="51" t="n"/>
      <c r="AG537" s="51" t="n"/>
      <c r="AH537" s="51" t="n"/>
      <c r="AI537" s="51" t="n"/>
      <c r="AJ537" s="51" t="n"/>
      <c r="AK537" s="51" t="n"/>
      <c r="AL537" s="51" t="n"/>
      <c r="AM537" s="52">
        <f>COUNT(H537:AL537)</f>
        <v/>
      </c>
      <c r="AN537" s="51" t="n"/>
      <c r="AO537" s="51" t="n"/>
      <c r="AP537" s="51" t="n"/>
      <c r="AQ537" s="51" t="n"/>
      <c r="AR537" s="51" t="n"/>
      <c r="AS537" s="51" t="n"/>
      <c r="AT537" s="52">
        <f>SUM(H537:AL537)</f>
        <v/>
      </c>
      <c r="AU537" s="51" t="n"/>
      <c r="AV537" s="52">
        <f>SUM(M537,N537,T537,U537,AA537,AB537,AJ537,AK537,AI537)</f>
        <v/>
      </c>
      <c r="AW537" s="51" t="n"/>
    </row>
    <row r="538" spans="1:49" ht="15.75" customHeight="1" s="55">
      <c r="A538" s="51" t="n">
        <v>532</v>
      </c>
      <c r="B538" s="51" t="s">
        <v>108</v>
      </c>
      <c r="C538" s="51" t="s">
        <v>74</v>
      </c>
      <c r="D538" s="51" t="s">
        <v>72</v>
      </c>
      <c r="E538" s="51" t="s">
        <v>81</v>
      </c>
      <c r="F538" s="51" t="s">
        <v>32</v>
      </c>
      <c r="G538" s="51" t="n"/>
      <c r="H538" s="54" t="n">
        <v>1.15356</v>
      </c>
      <c r="I538" s="54" t="n">
        <v>0.08333</v>
      </c>
      <c r="J538" s="51" t="n"/>
      <c r="K538" s="51" t="n"/>
      <c r="L538" s="51" t="n"/>
      <c r="M538" s="51" t="n"/>
      <c r="N538" s="51" t="n"/>
      <c r="O538" s="51" t="n"/>
      <c r="P538" s="51" t="n"/>
      <c r="Q538" s="51" t="n"/>
      <c r="R538" s="51" t="n"/>
      <c r="S538" s="51" t="n"/>
      <c r="T538" s="51" t="n"/>
      <c r="U538" s="51" t="n"/>
      <c r="V538" s="51" t="n"/>
      <c r="W538" s="51" t="n"/>
      <c r="X538" s="51" t="n"/>
      <c r="Y538" s="51" t="n"/>
      <c r="Z538" s="51" t="n"/>
      <c r="AA538" s="51" t="n"/>
      <c r="AB538" s="51" t="n"/>
      <c r="AC538" s="51" t="n"/>
      <c r="AD538" s="51" t="n"/>
      <c r="AE538" s="51" t="n"/>
      <c r="AF538" s="51" t="n"/>
      <c r="AG538" s="51" t="n"/>
      <c r="AH538" s="51" t="n"/>
      <c r="AI538" s="51" t="n"/>
      <c r="AJ538" s="51" t="n"/>
      <c r="AK538" s="51" t="n"/>
      <c r="AL538" s="51" t="n"/>
      <c r="AM538" s="52">
        <f>COUNT(H538:AL538)</f>
        <v/>
      </c>
      <c r="AN538" s="51" t="n"/>
      <c r="AO538" s="51" t="n"/>
      <c r="AP538" s="51" t="n"/>
      <c r="AQ538" s="51" t="n"/>
      <c r="AR538" s="51" t="n"/>
      <c r="AS538" s="51" t="n"/>
      <c r="AT538" s="52">
        <f>SUM(H538:AL538)</f>
        <v/>
      </c>
      <c r="AU538" s="51" t="n"/>
      <c r="AV538" s="52">
        <f>SUM(M538,N538,T538,U538,AA538,AB538,AJ538,AK538,AI538)</f>
        <v/>
      </c>
      <c r="AW538" s="51" t="n"/>
    </row>
    <row r="539" spans="1:49">
      <c r="A539" s="51" t="n">
        <v>533</v>
      </c>
      <c r="B539" s="51" t="s">
        <v>108</v>
      </c>
      <c r="C539" s="51" t="s">
        <v>74</v>
      </c>
      <c r="D539" s="51" t="s">
        <v>72</v>
      </c>
      <c r="E539" s="51" t="s">
        <v>83</v>
      </c>
      <c r="F539" s="51" t="s">
        <v>32</v>
      </c>
      <c r="G539" s="51" t="n"/>
      <c r="H539" s="51" t="n"/>
      <c r="I539" s="51" t="n"/>
      <c r="J539" s="51" t="n"/>
      <c r="K539" s="51" t="n"/>
      <c r="L539" s="51" t="n"/>
      <c r="M539" s="51" t="n"/>
      <c r="N539" s="51" t="n"/>
      <c r="O539" s="51" t="n"/>
      <c r="P539" s="51" t="n"/>
      <c r="Q539" s="51" t="n"/>
      <c r="R539" s="51" t="n"/>
      <c r="S539" s="51" t="n"/>
      <c r="T539" s="51" t="n"/>
      <c r="U539" s="51" t="n"/>
      <c r="V539" s="51" t="n"/>
      <c r="W539" s="51" t="n"/>
      <c r="X539" s="51" t="n"/>
      <c r="Y539" s="51" t="n"/>
      <c r="Z539" s="51" t="n"/>
      <c r="AA539" s="51" t="n"/>
      <c r="AB539" s="51" t="n"/>
      <c r="AC539" s="51" t="n"/>
      <c r="AD539" s="51" t="n"/>
      <c r="AE539" s="51" t="n"/>
      <c r="AF539" s="51" t="n"/>
      <c r="AG539" s="51" t="n"/>
      <c r="AH539" s="51" t="n"/>
      <c r="AI539" s="51" t="n"/>
      <c r="AJ539" s="51" t="n"/>
      <c r="AK539" s="51" t="n"/>
      <c r="AL539" s="51" t="n"/>
      <c r="AM539" s="52">
        <f>COUNT(H539:AL539)</f>
        <v/>
      </c>
      <c r="AN539" s="51" t="n"/>
      <c r="AO539" s="51" t="n"/>
      <c r="AP539" s="51" t="n"/>
      <c r="AQ539" s="51" t="n"/>
      <c r="AR539" s="51" t="n"/>
      <c r="AS539" s="51" t="n"/>
      <c r="AT539" s="52">
        <f>SUM(H539:AL539)</f>
        <v/>
      </c>
      <c r="AU539" s="51" t="n"/>
      <c r="AV539" s="52">
        <f>SUM(M539,N539,T539,U539,AA539,AB539,AJ539,AK539,AI539)</f>
        <v/>
      </c>
      <c r="AW539" s="51" t="n"/>
    </row>
    <row r="540" spans="1:49" ht="15.75" customHeight="1" s="55">
      <c r="A540" s="51" t="n">
        <v>534</v>
      </c>
      <c r="B540" s="51" t="s">
        <v>108</v>
      </c>
      <c r="C540" s="51" t="s">
        <v>74</v>
      </c>
      <c r="D540" s="51" t="s">
        <v>72</v>
      </c>
      <c r="E540" s="51" t="s">
        <v>86</v>
      </c>
      <c r="F540" s="51" t="s">
        <v>32</v>
      </c>
      <c r="G540" s="51" t="n"/>
      <c r="H540" s="54" t="n">
        <v>1.6779</v>
      </c>
      <c r="I540" s="54" t="n">
        <v>0.08333</v>
      </c>
      <c r="J540" s="54" t="n">
        <v>7.98333</v>
      </c>
      <c r="K540" s="54" t="n"/>
      <c r="L540" s="54" t="n">
        <v>2.58333</v>
      </c>
      <c r="M540" s="51" t="n"/>
      <c r="N540" s="51" t="n"/>
      <c r="O540" s="51" t="n"/>
      <c r="P540" s="51" t="n"/>
      <c r="Q540" s="51" t="n"/>
      <c r="R540" s="51" t="n"/>
      <c r="S540" s="51" t="n"/>
      <c r="T540" s="51" t="n"/>
      <c r="U540" s="51" t="n"/>
      <c r="V540" s="51" t="n"/>
      <c r="W540" s="51" t="n"/>
      <c r="X540" s="51" t="n"/>
      <c r="Y540" s="51" t="n"/>
      <c r="Z540" s="51" t="n"/>
      <c r="AA540" s="51" t="n"/>
      <c r="AB540" s="51" t="n"/>
      <c r="AC540" s="51" t="n"/>
      <c r="AD540" s="51" t="n"/>
      <c r="AE540" s="51" t="n"/>
      <c r="AF540" s="51" t="n"/>
      <c r="AG540" s="51" t="n"/>
      <c r="AH540" s="51" t="n"/>
      <c r="AI540" s="51" t="n"/>
      <c r="AJ540" s="51" t="n"/>
      <c r="AK540" s="51" t="n"/>
      <c r="AL540" s="51" t="n"/>
      <c r="AM540" s="52">
        <f>COUNT(H540:AL540)</f>
        <v/>
      </c>
      <c r="AN540" s="51" t="n"/>
      <c r="AO540" s="51" t="n"/>
      <c r="AP540" s="51" t="n"/>
      <c r="AQ540" s="51" t="n"/>
      <c r="AR540" s="51" t="n"/>
      <c r="AS540" s="51" t="n"/>
      <c r="AT540" s="52">
        <f>SUM(H540:AL540)</f>
        <v/>
      </c>
      <c r="AU540" s="51" t="n"/>
      <c r="AV540" s="52">
        <f>SUM(M540,N540,T540,U540,AA540,AB540,AJ540,AK540,AI540)</f>
        <v/>
      </c>
      <c r="AW540" s="51" t="n"/>
    </row>
    <row r="541" spans="1:49" ht="15.75" customHeight="1" s="55">
      <c r="A541" s="51" t="n">
        <v>535</v>
      </c>
      <c r="B541" s="51" t="s">
        <v>108</v>
      </c>
      <c r="C541" s="51" t="s">
        <v>74</v>
      </c>
      <c r="D541" s="51" t="s">
        <v>72</v>
      </c>
      <c r="E541" s="51" t="s">
        <v>87</v>
      </c>
      <c r="F541" s="51" t="s">
        <v>32</v>
      </c>
      <c r="G541" s="51" t="n"/>
      <c r="H541" s="54" t="n">
        <v>4.01498</v>
      </c>
      <c r="I541" s="54" t="n">
        <v>0.26667</v>
      </c>
      <c r="J541" s="51" t="n"/>
      <c r="K541" s="51" t="n"/>
      <c r="L541" s="54" t="n">
        <v>3.46667</v>
      </c>
      <c r="M541" s="51" t="n"/>
      <c r="N541" s="51" t="n"/>
      <c r="O541" s="51" t="n"/>
      <c r="P541" s="51" t="n"/>
      <c r="Q541" s="51" t="n"/>
      <c r="R541" s="51" t="n"/>
      <c r="S541" s="51" t="n"/>
      <c r="T541" s="51" t="n"/>
      <c r="U541" s="51" t="n"/>
      <c r="V541" s="51" t="n"/>
      <c r="W541" s="51" t="n"/>
      <c r="X541" s="51" t="n"/>
      <c r="Y541" s="51" t="n"/>
      <c r="Z541" s="51" t="n"/>
      <c r="AA541" s="51" t="n"/>
      <c r="AB541" s="51" t="n"/>
      <c r="AC541" s="51" t="n"/>
      <c r="AD541" s="51" t="n"/>
      <c r="AE541" s="51" t="n"/>
      <c r="AF541" s="51" t="n"/>
      <c r="AG541" s="51" t="n"/>
      <c r="AH541" s="51" t="n"/>
      <c r="AI541" s="51" t="n"/>
      <c r="AJ541" s="51" t="n"/>
      <c r="AK541" s="51" t="n"/>
      <c r="AL541" s="51" t="n"/>
      <c r="AM541" s="52">
        <f>COUNT(H541:AL541)</f>
        <v/>
      </c>
      <c r="AN541" s="51" t="n"/>
      <c r="AO541" s="51" t="n"/>
      <c r="AP541" s="51" t="n"/>
      <c r="AQ541" s="51" t="n"/>
      <c r="AR541" s="51" t="n"/>
      <c r="AS541" s="51" t="n"/>
      <c r="AT541" s="52">
        <f>SUM(H541:AL541)</f>
        <v/>
      </c>
      <c r="AU541" s="51" t="n"/>
      <c r="AV541" s="52">
        <f>SUM(M541,N541,T541,U541,AA541,AB541,AJ541,AK541,AI541)</f>
        <v/>
      </c>
      <c r="AW541" s="51" t="n"/>
    </row>
    <row r="542" spans="1:49">
      <c r="A542" s="51" t="n">
        <v>536</v>
      </c>
      <c r="B542" s="51" t="s">
        <v>108</v>
      </c>
      <c r="C542" s="51" t="s">
        <v>74</v>
      </c>
      <c r="D542" s="51" t="s">
        <v>72</v>
      </c>
      <c r="E542" s="51" t="s">
        <v>88</v>
      </c>
      <c r="F542" s="51" t="s">
        <v>32</v>
      </c>
      <c r="G542" s="51" t="n"/>
      <c r="H542" s="51" t="n"/>
      <c r="I542" s="51" t="n"/>
      <c r="J542" s="51" t="n"/>
      <c r="K542" s="51" t="n"/>
      <c r="L542" s="51" t="n"/>
      <c r="M542" s="51" t="n"/>
      <c r="N542" s="51" t="n"/>
      <c r="O542" s="51" t="n"/>
      <c r="P542" s="51" t="n"/>
      <c r="Q542" s="51" t="n"/>
      <c r="R542" s="51" t="n"/>
      <c r="S542" s="51" t="n"/>
      <c r="T542" s="51" t="n"/>
      <c r="U542" s="51" t="n"/>
      <c r="V542" s="51" t="n"/>
      <c r="W542" s="51" t="n"/>
      <c r="X542" s="51" t="n"/>
      <c r="Y542" s="51" t="n"/>
      <c r="Z542" s="51" t="n"/>
      <c r="AA542" s="51" t="n"/>
      <c r="AB542" s="51" t="n"/>
      <c r="AC542" s="51" t="n"/>
      <c r="AD542" s="51" t="n"/>
      <c r="AE542" s="51" t="n"/>
      <c r="AF542" s="51" t="n"/>
      <c r="AG542" s="51" t="n"/>
      <c r="AH542" s="51" t="n"/>
      <c r="AI542" s="51" t="n"/>
      <c r="AJ542" s="51" t="n"/>
      <c r="AK542" s="51" t="n"/>
      <c r="AL542" s="51" t="n"/>
      <c r="AM542" s="52">
        <f>COUNT(H542:AL542)</f>
        <v/>
      </c>
      <c r="AN542" s="51" t="n"/>
      <c r="AO542" s="51" t="n"/>
      <c r="AP542" s="51" t="n"/>
      <c r="AQ542" s="51" t="n"/>
      <c r="AR542" s="51" t="n"/>
      <c r="AS542" s="51" t="n"/>
      <c r="AT542" s="52">
        <f>SUM(H542:AL542)</f>
        <v/>
      </c>
      <c r="AU542" s="51" t="n"/>
      <c r="AV542" s="52">
        <f>SUM(M542,N542,T542,U542,AA542,AB542,AJ542,AK542,AI542)</f>
        <v/>
      </c>
      <c r="AW542" s="51" t="n"/>
    </row>
    <row r="543" spans="1:49">
      <c r="A543" s="51" t="n">
        <v>537</v>
      </c>
      <c r="B543" s="51" t="s">
        <v>108</v>
      </c>
      <c r="C543" s="51" t="s">
        <v>74</v>
      </c>
      <c r="D543" s="51" t="s">
        <v>72</v>
      </c>
      <c r="E543" s="51" t="s">
        <v>65</v>
      </c>
      <c r="F543" s="51" t="s">
        <v>32</v>
      </c>
      <c r="G543" s="51" t="n"/>
      <c r="H543" s="51" t="n"/>
      <c r="I543" s="51" t="n"/>
      <c r="J543" s="51" t="n"/>
      <c r="K543" s="51" t="n"/>
      <c r="L543" s="51" t="n"/>
      <c r="M543" s="51" t="n"/>
      <c r="N543" s="51" t="n"/>
      <c r="O543" s="51" t="n"/>
      <c r="P543" s="51" t="n"/>
      <c r="Q543" s="51" t="n"/>
      <c r="R543" s="51" t="n"/>
      <c r="S543" s="51" t="n"/>
      <c r="T543" s="51" t="n"/>
      <c r="U543" s="51" t="n"/>
      <c r="V543" s="51" t="n"/>
      <c r="W543" s="51" t="n"/>
      <c r="X543" s="51" t="n"/>
      <c r="Y543" s="51" t="n"/>
      <c r="Z543" s="51" t="n"/>
      <c r="AA543" s="51" t="n"/>
      <c r="AB543" s="51" t="n"/>
      <c r="AC543" s="51" t="n"/>
      <c r="AD543" s="51" t="n"/>
      <c r="AE543" s="51" t="n"/>
      <c r="AF543" s="51" t="n"/>
      <c r="AG543" s="51" t="n"/>
      <c r="AH543" s="51" t="n"/>
      <c r="AI543" s="51" t="n"/>
      <c r="AJ543" s="51" t="n"/>
      <c r="AK543" s="51" t="n"/>
      <c r="AL543" s="51" t="n"/>
      <c r="AM543" s="52">
        <f>COUNT(H543:AL543)</f>
        <v/>
      </c>
      <c r="AN543" s="51" t="n"/>
      <c r="AO543" s="51" t="n"/>
      <c r="AP543" s="51" t="n"/>
      <c r="AQ543" s="51" t="n"/>
      <c r="AR543" s="51" t="n"/>
      <c r="AS543" s="51" t="n"/>
      <c r="AT543" s="52">
        <f>SUM(H543:AL543)</f>
        <v/>
      </c>
      <c r="AU543" s="51" t="n"/>
      <c r="AV543" s="52">
        <f>SUM(M543,N543,T543,U543,AA543,AB543,AJ543,AK543,AI543)</f>
        <v/>
      </c>
      <c r="AW543" s="51" t="n"/>
    </row>
    <row r="544" spans="1:49">
      <c r="A544" s="51" t="n">
        <v>538</v>
      </c>
      <c r="B544" s="51" t="s">
        <v>108</v>
      </c>
      <c r="C544" s="51" t="s">
        <v>74</v>
      </c>
      <c r="D544" s="51" t="s">
        <v>72</v>
      </c>
      <c r="E544" s="51" t="s">
        <v>90</v>
      </c>
      <c r="F544" s="51" t="s">
        <v>32</v>
      </c>
      <c r="G544" s="51" t="n"/>
      <c r="H544" s="51" t="n"/>
      <c r="I544" s="51" t="n"/>
      <c r="J544" s="51" t="n"/>
      <c r="K544" s="51" t="n"/>
      <c r="L544" s="51" t="n"/>
      <c r="M544" s="51" t="n"/>
      <c r="N544" s="51" t="n"/>
      <c r="O544" s="51" t="n"/>
      <c r="P544" s="51" t="n"/>
      <c r="Q544" s="51" t="n"/>
      <c r="R544" s="51" t="n"/>
      <c r="S544" s="51" t="n"/>
      <c r="T544" s="51" t="n"/>
      <c r="U544" s="51" t="n"/>
      <c r="V544" s="51" t="n"/>
      <c r="W544" s="51" t="n"/>
      <c r="X544" s="51" t="n"/>
      <c r="Y544" s="51" t="n"/>
      <c r="Z544" s="51" t="n"/>
      <c r="AA544" s="51" t="n"/>
      <c r="AB544" s="51" t="n"/>
      <c r="AC544" s="51" t="n"/>
      <c r="AD544" s="51" t="n"/>
      <c r="AE544" s="51" t="n"/>
      <c r="AF544" s="51" t="n"/>
      <c r="AG544" s="51" t="n"/>
      <c r="AH544" s="51" t="n"/>
      <c r="AI544" s="51" t="n"/>
      <c r="AJ544" s="51" t="n"/>
      <c r="AK544" s="51" t="n"/>
      <c r="AL544" s="51" t="n"/>
      <c r="AM544" s="52">
        <f>COUNT(H544:AL544)</f>
        <v/>
      </c>
      <c r="AN544" s="51" t="n"/>
      <c r="AO544" s="51" t="n"/>
      <c r="AP544" s="51" t="n"/>
      <c r="AQ544" s="51" t="n"/>
      <c r="AR544" s="51" t="n"/>
      <c r="AS544" s="51" t="n"/>
      <c r="AT544" s="52">
        <f>SUM(H544:AL544)</f>
        <v/>
      </c>
      <c r="AU544" s="51" t="n"/>
      <c r="AV544" s="52">
        <f>SUM(M544,N544,T544,U544,AA544,AB544,AJ544,AK544,AI544)</f>
        <v/>
      </c>
      <c r="AW544" s="51" t="n"/>
    </row>
    <row r="545" spans="1:49">
      <c r="A545" s="51" t="n">
        <v>539</v>
      </c>
      <c r="B545" s="51" t="s">
        <v>108</v>
      </c>
      <c r="C545" s="51" t="s">
        <v>74</v>
      </c>
      <c r="D545" s="51" t="s">
        <v>72</v>
      </c>
      <c r="E545" s="51" t="s">
        <v>279</v>
      </c>
      <c r="F545" s="51" t="s">
        <v>32</v>
      </c>
      <c r="G545" s="51" t="n"/>
      <c r="H545" s="51" t="n"/>
      <c r="I545" s="51" t="n"/>
      <c r="J545" s="51" t="n"/>
      <c r="K545" s="51" t="n"/>
      <c r="L545" s="51" t="n"/>
      <c r="M545" s="51" t="n"/>
      <c r="N545" s="51" t="n"/>
      <c r="O545" s="51" t="n"/>
      <c r="P545" s="51" t="n"/>
      <c r="Q545" s="51" t="n"/>
      <c r="R545" s="51" t="n"/>
      <c r="S545" s="51" t="n"/>
      <c r="T545" s="51" t="n"/>
      <c r="U545" s="51" t="n"/>
      <c r="V545" s="51" t="n"/>
      <c r="W545" s="51" t="n"/>
      <c r="X545" s="51" t="n"/>
      <c r="Y545" s="51" t="n"/>
      <c r="Z545" s="51" t="n"/>
      <c r="AA545" s="51" t="n"/>
      <c r="AB545" s="51" t="n"/>
      <c r="AC545" s="51" t="n"/>
      <c r="AD545" s="51" t="n"/>
      <c r="AE545" s="51" t="n"/>
      <c r="AF545" s="51" t="n"/>
      <c r="AG545" s="51" t="n"/>
      <c r="AH545" s="51" t="n"/>
      <c r="AI545" s="51" t="n"/>
      <c r="AJ545" s="51" t="n"/>
      <c r="AK545" s="51" t="n"/>
      <c r="AL545" s="51" t="n"/>
      <c r="AM545" s="52">
        <f>COUNT(H545:AL545)</f>
        <v/>
      </c>
      <c r="AN545" s="51" t="n"/>
      <c r="AO545" s="51" t="n"/>
      <c r="AP545" s="51" t="n"/>
      <c r="AQ545" s="51" t="n"/>
      <c r="AR545" s="51" t="n"/>
      <c r="AS545" s="51" t="n"/>
      <c r="AT545" s="52">
        <f>SUM(H545:AL545)</f>
        <v/>
      </c>
      <c r="AU545" s="51" t="n"/>
      <c r="AV545" s="52">
        <f>SUM(M545,N545,T545,U545,AA545,AB545,AJ545,AK545,AI545)</f>
        <v/>
      </c>
      <c r="AW545" s="51" t="n"/>
    </row>
    <row r="546" spans="1:49">
      <c r="A546" s="53" t="n">
        <v>540</v>
      </c>
      <c r="B546" s="53" t="s">
        <v>108</v>
      </c>
      <c r="C546" s="53" t="s">
        <v>74</v>
      </c>
      <c r="D546" s="53" t="s">
        <v>72</v>
      </c>
      <c r="E546" s="53" t="s">
        <v>33</v>
      </c>
      <c r="F546" s="53" t="n"/>
      <c r="G546" s="53" t="n"/>
      <c r="H546" s="53" t="n">
        <v>8</v>
      </c>
      <c r="I546" s="53" t="n">
        <v>8</v>
      </c>
      <c r="J546" s="53" t="n">
        <v>8</v>
      </c>
      <c r="K546" s="53" t="n">
        <v>8</v>
      </c>
      <c r="L546" s="53" t="n">
        <v>8</v>
      </c>
      <c r="M546" s="53" t="n">
        <v>0</v>
      </c>
      <c r="N546" s="53" t="n">
        <v>0</v>
      </c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  <c r="AA546" s="53" t="n"/>
      <c r="AB546" s="53" t="n"/>
      <c r="AC546" s="53" t="n"/>
      <c r="AD546" s="53" t="n"/>
      <c r="AE546" s="53" t="n"/>
      <c r="AF546" s="53" t="n"/>
      <c r="AG546" s="53" t="n"/>
      <c r="AH546" s="53" t="n"/>
      <c r="AI546" s="53" t="n"/>
      <c r="AJ546" s="53" t="n"/>
      <c r="AK546" s="53" t="n"/>
      <c r="AL546" s="53" t="n"/>
      <c r="AM546" s="53">
        <f>COUNT(IF(SUM(H534,H544,H537,H536,H533,H542,H545,H538,H535,H540,H539,H541,H532,H543)&gt;0,1,"FALSE"),IF(SUM(I542,I532,I537,I538,I539,I544,I535,I534,I536,I545,I533,I541,I543,I540)&gt;0,1,"FALSE"),IF(SUM(J543,J536,J539,J541,J534,J542,J545,J533,J540,J532,J535,J544)&gt;0,1,"FALSE"),IF(SUM(K539,K542,K543,K541,K536,K534,K544,K540,K535,K533,K532,K545)&gt;0,1,"FALSE"),IF(SUM(L544,L540,L533,L543,L542,L534,L541,L545,L535,L532,L539,L536)&gt;0,1,"FALSE"),IF(SUM(M532,M540,M536,M542,M539,M533,M534,M543,M545,M535,M541,M544)&gt;0,1,"FALSE"),IF(SUM(N541,N540,N542,N533,N545,N534,N532,N543,N539,N544,N535,N536)&gt;0,1,"FALSE"))</f>
        <v/>
      </c>
      <c r="AN546" s="53" t="n"/>
      <c r="AO546" s="53">
        <f>MAX(AO532:AO545)</f>
        <v/>
      </c>
      <c r="AP546" s="53">
        <f>MAX(AP532:AP545)</f>
        <v/>
      </c>
      <c r="AQ546" s="53">
        <f>MAX(AQ532:AQ545)</f>
        <v/>
      </c>
      <c r="AR546" s="53">
        <f>MAX(AR532:AR545)</f>
        <v/>
      </c>
      <c r="AS546" s="53">
        <f>SUM(AS532:AS545)</f>
        <v/>
      </c>
      <c r="AT546" s="53">
        <f>SUM(AT532:AT545)</f>
        <v/>
      </c>
      <c r="AU546" s="53">
        <f>SUM(AU532:AU545)</f>
        <v/>
      </c>
      <c r="AV546" s="53">
        <f>SUM(AV532:AV545)</f>
        <v/>
      </c>
      <c r="AW546" s="53">
        <f>SUM(AW532:AW545)</f>
        <v/>
      </c>
    </row>
    <row r="547" spans="1:49">
      <c r="A547" s="51" t="n">
        <v>541</v>
      </c>
      <c r="B547" s="51" t="s">
        <v>66</v>
      </c>
      <c r="C547" s="51" t="s">
        <v>74</v>
      </c>
      <c r="D547" s="51" t="s">
        <v>287</v>
      </c>
      <c r="E547" s="51" t="s">
        <v>43</v>
      </c>
      <c r="F547" s="51" t="s">
        <v>32</v>
      </c>
      <c r="G547" s="51" t="n"/>
      <c r="H547" s="51" t="s">
        <v>3</v>
      </c>
      <c r="I547" s="51" t="s">
        <v>3</v>
      </c>
      <c r="J547" s="51" t="s">
        <v>3</v>
      </c>
      <c r="K547" s="51" t="s">
        <v>3</v>
      </c>
      <c r="L547" s="51" t="s">
        <v>3</v>
      </c>
      <c r="M547" s="51" t="s">
        <v>3</v>
      </c>
      <c r="N547" s="51" t="s">
        <v>3</v>
      </c>
      <c r="O547" s="51" t="s">
        <v>3</v>
      </c>
      <c r="P547" s="51" t="s">
        <v>3</v>
      </c>
      <c r="Q547" s="51" t="s">
        <v>3</v>
      </c>
      <c r="R547" s="51" t="s">
        <v>3</v>
      </c>
      <c r="S547" s="51" t="s">
        <v>3</v>
      </c>
      <c r="T547" s="51" t="s">
        <v>7</v>
      </c>
      <c r="U547" s="51" t="s">
        <v>7</v>
      </c>
      <c r="V547" s="51" t="n">
        <v>8</v>
      </c>
      <c r="W547" s="51" t="n">
        <v>8</v>
      </c>
      <c r="X547" s="51" t="n">
        <v>8</v>
      </c>
      <c r="Y547" s="51" t="n">
        <v>8</v>
      </c>
      <c r="Z547" s="51" t="n">
        <v>8</v>
      </c>
      <c r="AA547" s="51" t="s">
        <v>7</v>
      </c>
      <c r="AB547" s="51" t="s">
        <v>7</v>
      </c>
      <c r="AC547" s="51" t="n">
        <v>8</v>
      </c>
      <c r="AD547" s="51" t="n">
        <v>8</v>
      </c>
      <c r="AE547" s="51" t="n">
        <v>8</v>
      </c>
      <c r="AF547" s="51" t="n">
        <v>8</v>
      </c>
      <c r="AG547" s="51" t="n">
        <v>8</v>
      </c>
      <c r="AH547" s="51" t="n">
        <v>8</v>
      </c>
      <c r="AI547" s="51" t="s">
        <v>7</v>
      </c>
      <c r="AJ547" s="51" t="s">
        <v>7</v>
      </c>
      <c r="AK547" s="51" t="s">
        <v>7</v>
      </c>
      <c r="AL547" s="51" t="n"/>
      <c r="AM547" s="52">
        <f>COUNT(H547:AL547)</f>
        <v/>
      </c>
      <c r="AN547" s="51" t="n"/>
      <c r="AO547" s="52">
        <f>COUNTIF(H547:AL547,"О")</f>
        <v/>
      </c>
      <c r="AP547" s="52">
        <f>COUNTIF(H547:AL547,"От")</f>
        <v/>
      </c>
      <c r="AQ547" s="52">
        <f>COUNTIF(H547:AL547,"Б")</f>
        <v/>
      </c>
      <c r="AR547" s="52">
        <f>COUNTIF(H547:AL547,"Н")</f>
        <v/>
      </c>
      <c r="AS547" s="51" t="n"/>
      <c r="AT547" s="52">
        <f>SUM(H547:AL547)</f>
        <v/>
      </c>
      <c r="AU547" s="51" t="n"/>
      <c r="AV547" s="52">
        <f>SUM(M547,N547,T547,U547,AA547,AB547,AJ547,AK547,AI547)</f>
        <v/>
      </c>
      <c r="AW547" s="51" t="n"/>
    </row>
    <row r="548" spans="1:49">
      <c r="A548" s="51" t="n">
        <v>542</v>
      </c>
      <c r="B548" s="51" t="s">
        <v>66</v>
      </c>
      <c r="C548" s="51" t="s">
        <v>74</v>
      </c>
      <c r="D548" s="51" t="s">
        <v>287</v>
      </c>
      <c r="E548" s="51" t="s">
        <v>56</v>
      </c>
      <c r="F548" s="51" t="s">
        <v>32</v>
      </c>
      <c r="G548" s="51" t="n"/>
      <c r="H548" s="51" t="n"/>
      <c r="I548" s="51" t="n"/>
      <c r="J548" s="51" t="n"/>
      <c r="K548" s="51" t="n"/>
      <c r="L548" s="51" t="n"/>
      <c r="M548" s="51" t="n"/>
      <c r="N548" s="51" t="n"/>
      <c r="O548" s="51" t="n"/>
      <c r="P548" s="51" t="n"/>
      <c r="Q548" s="51" t="n"/>
      <c r="R548" s="51" t="n"/>
      <c r="S548" s="51" t="n"/>
      <c r="T548" s="51" t="n"/>
      <c r="U548" s="51" t="n"/>
      <c r="V548" s="51" t="n"/>
      <c r="W548" s="51" t="n"/>
      <c r="X548" s="51" t="n"/>
      <c r="Y548" s="51" t="n"/>
      <c r="Z548" s="51" t="n"/>
      <c r="AA548" s="51" t="n"/>
      <c r="AB548" s="51" t="n"/>
      <c r="AC548" s="51" t="n"/>
      <c r="AD548" s="51" t="n"/>
      <c r="AE548" s="51" t="n"/>
      <c r="AF548" s="51" t="n"/>
      <c r="AG548" s="51" t="n"/>
      <c r="AH548" s="51" t="n"/>
      <c r="AI548" s="51" t="n"/>
      <c r="AJ548" s="51" t="n"/>
      <c r="AK548" s="51" t="n"/>
      <c r="AL548" s="51" t="n"/>
      <c r="AM548" s="52">
        <f>COUNT(H548:AL548)</f>
        <v/>
      </c>
      <c r="AN548" s="51" t="n"/>
      <c r="AO548" s="51" t="n"/>
      <c r="AP548" s="51" t="n"/>
      <c r="AQ548" s="51" t="n"/>
      <c r="AR548" s="51" t="n"/>
      <c r="AS548" s="51" t="n"/>
      <c r="AT548" s="52">
        <f>SUM(H548:AL548)</f>
        <v/>
      </c>
      <c r="AU548" s="51" t="n"/>
      <c r="AV548" s="52">
        <f>SUM(M548,N548,T548,U548,AA548,AB548,AJ548,AK548,AI548)</f>
        <v/>
      </c>
      <c r="AW548" s="51" t="n"/>
    </row>
    <row r="549" spans="1:49">
      <c r="A549" s="51" t="n">
        <v>543</v>
      </c>
      <c r="B549" s="51" t="s">
        <v>66</v>
      </c>
      <c r="C549" s="51" t="s">
        <v>74</v>
      </c>
      <c r="D549" s="51" t="s">
        <v>287</v>
      </c>
      <c r="E549" s="51" t="s">
        <v>61</v>
      </c>
      <c r="F549" s="51" t="s">
        <v>32</v>
      </c>
      <c r="G549" s="51" t="n"/>
      <c r="H549" s="51" t="n"/>
      <c r="I549" s="51" t="n"/>
      <c r="J549" s="51" t="n"/>
      <c r="K549" s="51" t="n"/>
      <c r="L549" s="51" t="n"/>
      <c r="M549" s="51" t="n"/>
      <c r="N549" s="51" t="n"/>
      <c r="O549" s="51" t="n"/>
      <c r="P549" s="51" t="n"/>
      <c r="Q549" s="51" t="n"/>
      <c r="R549" s="51" t="n"/>
      <c r="S549" s="51" t="n"/>
      <c r="T549" s="51" t="n"/>
      <c r="U549" s="51" t="n"/>
      <c r="V549" s="51" t="n"/>
      <c r="W549" s="51" t="n"/>
      <c r="X549" s="51" t="n"/>
      <c r="Y549" s="51" t="n"/>
      <c r="Z549" s="51" t="n"/>
      <c r="AA549" s="51" t="n"/>
      <c r="AB549" s="51" t="n"/>
      <c r="AC549" s="51" t="n"/>
      <c r="AD549" s="51" t="n"/>
      <c r="AE549" s="51" t="n"/>
      <c r="AF549" s="51" t="n"/>
      <c r="AG549" s="51" t="n"/>
      <c r="AH549" s="51" t="n"/>
      <c r="AI549" s="51" t="n"/>
      <c r="AJ549" s="51" t="n"/>
      <c r="AK549" s="51" t="n"/>
      <c r="AL549" s="51" t="n"/>
      <c r="AM549" s="52">
        <f>COUNT(H549:AL549)</f>
        <v/>
      </c>
      <c r="AN549" s="51" t="n"/>
      <c r="AO549" s="51" t="n"/>
      <c r="AP549" s="51" t="n"/>
      <c r="AQ549" s="51" t="n"/>
      <c r="AR549" s="51" t="n"/>
      <c r="AS549" s="51" t="n"/>
      <c r="AT549" s="52">
        <f>SUM(H549:AL549)</f>
        <v/>
      </c>
      <c r="AU549" s="51" t="n"/>
      <c r="AV549" s="52">
        <f>SUM(M549,N549,T549,U549,AA549,AB549,AJ549,AK549,AI549)</f>
        <v/>
      </c>
      <c r="AW549" s="51" t="n"/>
    </row>
    <row r="550" spans="1:49">
      <c r="A550" s="51" t="n">
        <v>544</v>
      </c>
      <c r="B550" s="51" t="s">
        <v>66</v>
      </c>
      <c r="C550" s="51" t="s">
        <v>74</v>
      </c>
      <c r="D550" s="51" t="s">
        <v>287</v>
      </c>
      <c r="E550" s="51" t="s">
        <v>76</v>
      </c>
      <c r="F550" s="51" t="s">
        <v>32</v>
      </c>
      <c r="G550" s="51" t="n"/>
      <c r="H550" s="51" t="n"/>
      <c r="I550" s="51" t="n"/>
      <c r="J550" s="51" t="n"/>
      <c r="K550" s="51" t="n"/>
      <c r="L550" s="51" t="n"/>
      <c r="M550" s="51" t="n"/>
      <c r="N550" s="51" t="n"/>
      <c r="O550" s="51" t="n"/>
      <c r="P550" s="51" t="n"/>
      <c r="Q550" s="51" t="n"/>
      <c r="R550" s="51" t="n"/>
      <c r="S550" s="51" t="n"/>
      <c r="T550" s="51" t="n"/>
      <c r="U550" s="51" t="n"/>
      <c r="V550" s="51" t="n"/>
      <c r="W550" s="51" t="n"/>
      <c r="X550" s="51" t="n"/>
      <c r="Y550" s="51" t="n"/>
      <c r="Z550" s="51" t="n"/>
      <c r="AA550" s="51" t="n"/>
      <c r="AB550" s="51" t="n"/>
      <c r="AC550" s="51" t="n"/>
      <c r="AD550" s="51" t="n"/>
      <c r="AE550" s="51" t="n"/>
      <c r="AF550" s="51" t="n"/>
      <c r="AG550" s="51" t="n"/>
      <c r="AH550" s="51" t="n"/>
      <c r="AI550" s="51" t="n"/>
      <c r="AJ550" s="51" t="n"/>
      <c r="AK550" s="51" t="n"/>
      <c r="AL550" s="51" t="n"/>
      <c r="AM550" s="52">
        <f>COUNT(H550:AL550)</f>
        <v/>
      </c>
      <c r="AN550" s="51" t="n"/>
      <c r="AO550" s="51" t="n"/>
      <c r="AP550" s="51" t="n"/>
      <c r="AQ550" s="51" t="n"/>
      <c r="AR550" s="51" t="n"/>
      <c r="AS550" s="51" t="n"/>
      <c r="AT550" s="52">
        <f>SUM(H550:AL550)</f>
        <v/>
      </c>
      <c r="AU550" s="51" t="n"/>
      <c r="AV550" s="52">
        <f>SUM(M550,N550,T550,U550,AA550,AB550,AJ550,AK550,AI550)</f>
        <v/>
      </c>
      <c r="AW550" s="51" t="n"/>
    </row>
    <row r="551" spans="1:49">
      <c r="A551" s="51" t="n">
        <v>545</v>
      </c>
      <c r="B551" s="51" t="s">
        <v>66</v>
      </c>
      <c r="C551" s="51" t="s">
        <v>74</v>
      </c>
      <c r="D551" s="51" t="s">
        <v>287</v>
      </c>
      <c r="E551" s="51" t="s">
        <v>79</v>
      </c>
      <c r="F551" s="51" t="s">
        <v>32</v>
      </c>
      <c r="G551" s="51" t="n"/>
      <c r="H551" s="51" t="n"/>
      <c r="I551" s="51" t="n"/>
      <c r="J551" s="51" t="n"/>
      <c r="K551" s="51" t="n"/>
      <c r="L551" s="51" t="n"/>
      <c r="M551" s="51" t="n"/>
      <c r="N551" s="51" t="n"/>
      <c r="O551" s="51" t="n"/>
      <c r="P551" s="51" t="n"/>
      <c r="Q551" s="51" t="n"/>
      <c r="R551" s="51" t="n"/>
      <c r="S551" s="51" t="n"/>
      <c r="T551" s="51" t="n"/>
      <c r="U551" s="51" t="n"/>
      <c r="V551" s="51" t="n"/>
      <c r="W551" s="51" t="n"/>
      <c r="X551" s="51" t="n"/>
      <c r="Y551" s="51" t="n"/>
      <c r="Z551" s="51" t="n"/>
      <c r="AA551" s="51" t="n"/>
      <c r="AB551" s="51" t="n"/>
      <c r="AC551" s="51" t="n"/>
      <c r="AD551" s="51" t="n"/>
      <c r="AE551" s="51" t="n"/>
      <c r="AF551" s="51" t="n"/>
      <c r="AG551" s="51" t="n"/>
      <c r="AH551" s="51" t="n"/>
      <c r="AI551" s="51" t="n"/>
      <c r="AJ551" s="51" t="n"/>
      <c r="AK551" s="51" t="n"/>
      <c r="AL551" s="51" t="n"/>
      <c r="AM551" s="52">
        <f>COUNT(H551:AL551)</f>
        <v/>
      </c>
      <c r="AN551" s="51" t="n"/>
      <c r="AO551" s="51" t="n"/>
      <c r="AP551" s="51" t="n"/>
      <c r="AQ551" s="51" t="n"/>
      <c r="AR551" s="51" t="n"/>
      <c r="AS551" s="51" t="n"/>
      <c r="AT551" s="52">
        <f>SUM(H551:AL551)</f>
        <v/>
      </c>
      <c r="AU551" s="51" t="n"/>
      <c r="AV551" s="52">
        <f>SUM(M551,N551,T551,U551,AA551,AB551,AJ551,AK551,AI551)</f>
        <v/>
      </c>
      <c r="AW551" s="51" t="n"/>
    </row>
    <row r="552" spans="1:49">
      <c r="A552" s="51" t="n">
        <v>546</v>
      </c>
      <c r="B552" s="51" t="s">
        <v>66</v>
      </c>
      <c r="C552" s="51" t="s">
        <v>74</v>
      </c>
      <c r="D552" s="51" t="s">
        <v>287</v>
      </c>
      <c r="E552" s="51" t="s">
        <v>83</v>
      </c>
      <c r="F552" s="51" t="s">
        <v>32</v>
      </c>
      <c r="G552" s="51" t="n"/>
      <c r="H552" s="51" t="n"/>
      <c r="I552" s="51" t="n"/>
      <c r="J552" s="51" t="n"/>
      <c r="K552" s="51" t="n"/>
      <c r="L552" s="51" t="n"/>
      <c r="M552" s="51" t="n"/>
      <c r="N552" s="51" t="n"/>
      <c r="O552" s="51" t="n"/>
      <c r="P552" s="51" t="n"/>
      <c r="Q552" s="51" t="n"/>
      <c r="R552" s="51" t="n"/>
      <c r="S552" s="51" t="n"/>
      <c r="T552" s="51" t="n"/>
      <c r="U552" s="51" t="n"/>
      <c r="V552" s="51" t="n"/>
      <c r="W552" s="51" t="n"/>
      <c r="X552" s="51" t="n"/>
      <c r="Y552" s="51" t="n"/>
      <c r="Z552" s="51" t="n"/>
      <c r="AA552" s="51" t="n"/>
      <c r="AB552" s="51" t="n"/>
      <c r="AC552" s="51" t="n"/>
      <c r="AD552" s="51" t="n"/>
      <c r="AE552" s="51" t="n"/>
      <c r="AF552" s="51" t="n"/>
      <c r="AG552" s="51" t="n"/>
      <c r="AH552" s="51" t="n"/>
      <c r="AI552" s="51" t="n"/>
      <c r="AJ552" s="51" t="n"/>
      <c r="AK552" s="51" t="n"/>
      <c r="AL552" s="51" t="n"/>
      <c r="AM552" s="52">
        <f>COUNT(H552:AL552)</f>
        <v/>
      </c>
      <c r="AN552" s="51" t="n"/>
      <c r="AO552" s="51" t="n"/>
      <c r="AP552" s="51" t="n"/>
      <c r="AQ552" s="51" t="n"/>
      <c r="AR552" s="51" t="n"/>
      <c r="AS552" s="51" t="n"/>
      <c r="AT552" s="52">
        <f>SUM(H552:AL552)</f>
        <v/>
      </c>
      <c r="AU552" s="51" t="n"/>
      <c r="AV552" s="52">
        <f>SUM(M552,N552,T552,U552,AA552,AB552,AJ552,AK552,AI552)</f>
        <v/>
      </c>
      <c r="AW552" s="51" t="n"/>
    </row>
    <row r="553" spans="1:49">
      <c r="A553" s="51" t="n">
        <v>547</v>
      </c>
      <c r="B553" s="51" t="s">
        <v>66</v>
      </c>
      <c r="C553" s="51" t="s">
        <v>74</v>
      </c>
      <c r="D553" s="51" t="s">
        <v>287</v>
      </c>
      <c r="E553" s="51" t="s">
        <v>86</v>
      </c>
      <c r="F553" s="51" t="s">
        <v>32</v>
      </c>
      <c r="G553" s="51" t="n"/>
      <c r="H553" s="51" t="n"/>
      <c r="I553" s="51" t="n"/>
      <c r="J553" s="51" t="n"/>
      <c r="K553" s="51" t="n"/>
      <c r="L553" s="51" t="n"/>
      <c r="M553" s="51" t="n"/>
      <c r="N553" s="51" t="n"/>
      <c r="O553" s="51" t="n"/>
      <c r="P553" s="51" t="n"/>
      <c r="Q553" s="51" t="n"/>
      <c r="R553" s="51" t="n"/>
      <c r="S553" s="51" t="n"/>
      <c r="T553" s="51" t="n"/>
      <c r="U553" s="51" t="n"/>
      <c r="V553" s="51" t="n"/>
      <c r="W553" s="51" t="n"/>
      <c r="X553" s="51" t="n"/>
      <c r="Y553" s="51" t="n"/>
      <c r="Z553" s="51" t="n"/>
      <c r="AA553" s="51" t="n"/>
      <c r="AB553" s="51" t="n"/>
      <c r="AC553" s="51" t="n"/>
      <c r="AD553" s="51" t="n"/>
      <c r="AE553" s="51" t="n"/>
      <c r="AF553" s="51" t="n"/>
      <c r="AG553" s="51" t="n"/>
      <c r="AH553" s="51" t="n"/>
      <c r="AI553" s="51" t="n"/>
      <c r="AJ553" s="51" t="n"/>
      <c r="AK553" s="51" t="n"/>
      <c r="AL553" s="51" t="n"/>
      <c r="AM553" s="52">
        <f>COUNT(H553:AL553)</f>
        <v/>
      </c>
      <c r="AN553" s="51" t="n"/>
      <c r="AO553" s="51" t="n"/>
      <c r="AP553" s="51" t="n"/>
      <c r="AQ553" s="51" t="n"/>
      <c r="AR553" s="51" t="n"/>
      <c r="AS553" s="51" t="n"/>
      <c r="AT553" s="52">
        <f>SUM(H553:AL553)</f>
        <v/>
      </c>
      <c r="AU553" s="51" t="n"/>
      <c r="AV553" s="52">
        <f>SUM(M553,N553,T553,U553,AA553,AB553,AJ553,AK553,AI553)</f>
        <v/>
      </c>
      <c r="AW553" s="51" t="n"/>
    </row>
    <row r="554" spans="1:49">
      <c r="A554" s="51" t="n">
        <v>548</v>
      </c>
      <c r="B554" s="51" t="s">
        <v>66</v>
      </c>
      <c r="C554" s="51" t="s">
        <v>74</v>
      </c>
      <c r="D554" s="51" t="s">
        <v>287</v>
      </c>
      <c r="E554" s="51" t="s">
        <v>87</v>
      </c>
      <c r="F554" s="51" t="s">
        <v>32</v>
      </c>
      <c r="G554" s="51" t="n"/>
      <c r="H554" s="51" t="n"/>
      <c r="I554" s="51" t="n"/>
      <c r="J554" s="51" t="n"/>
      <c r="K554" s="51" t="n"/>
      <c r="L554" s="51" t="n"/>
      <c r="M554" s="51" t="n"/>
      <c r="N554" s="51" t="n"/>
      <c r="O554" s="51" t="n"/>
      <c r="P554" s="51" t="n"/>
      <c r="Q554" s="51" t="n"/>
      <c r="R554" s="51" t="n"/>
      <c r="S554" s="51" t="n"/>
      <c r="T554" s="51" t="n"/>
      <c r="U554" s="51" t="n"/>
      <c r="V554" s="51" t="n"/>
      <c r="W554" s="51" t="n"/>
      <c r="X554" s="51" t="n"/>
      <c r="Y554" s="51" t="n"/>
      <c r="Z554" s="51" t="n"/>
      <c r="AA554" s="51" t="n"/>
      <c r="AB554" s="51" t="n"/>
      <c r="AC554" s="51" t="n"/>
      <c r="AD554" s="51" t="n"/>
      <c r="AE554" s="51" t="n"/>
      <c r="AF554" s="51" t="n"/>
      <c r="AG554" s="51" t="n"/>
      <c r="AH554" s="51" t="n"/>
      <c r="AI554" s="51" t="n"/>
      <c r="AJ554" s="51" t="n"/>
      <c r="AK554" s="51" t="n"/>
      <c r="AL554" s="51" t="n"/>
      <c r="AM554" s="52">
        <f>COUNT(H554:AL554)</f>
        <v/>
      </c>
      <c r="AN554" s="51" t="n"/>
      <c r="AO554" s="51" t="n"/>
      <c r="AP554" s="51" t="n"/>
      <c r="AQ554" s="51" t="n"/>
      <c r="AR554" s="51" t="n"/>
      <c r="AS554" s="51" t="n"/>
      <c r="AT554" s="52">
        <f>SUM(H554:AL554)</f>
        <v/>
      </c>
      <c r="AU554" s="51" t="n"/>
      <c r="AV554" s="52">
        <f>SUM(M554,N554,T554,U554,AA554,AB554,AJ554,AK554,AI554)</f>
        <v/>
      </c>
      <c r="AW554" s="51" t="n"/>
    </row>
    <row r="555" spans="1:49">
      <c r="A555" s="51" t="n">
        <v>549</v>
      </c>
      <c r="B555" s="51" t="s">
        <v>66</v>
      </c>
      <c r="C555" s="51" t="s">
        <v>74</v>
      </c>
      <c r="D555" s="51" t="s">
        <v>287</v>
      </c>
      <c r="E555" s="51" t="s">
        <v>88</v>
      </c>
      <c r="F555" s="51" t="s">
        <v>32</v>
      </c>
      <c r="G555" s="51" t="n"/>
      <c r="H555" s="51" t="n"/>
      <c r="I555" s="51" t="n"/>
      <c r="J555" s="51" t="n"/>
      <c r="K555" s="51" t="n"/>
      <c r="L555" s="51" t="n"/>
      <c r="M555" s="51" t="n"/>
      <c r="N555" s="51" t="n"/>
      <c r="O555" s="51" t="n"/>
      <c r="P555" s="51" t="n"/>
      <c r="Q555" s="51" t="n"/>
      <c r="R555" s="51" t="n"/>
      <c r="S555" s="51" t="n"/>
      <c r="T555" s="51" t="n"/>
      <c r="U555" s="51" t="n"/>
      <c r="V555" s="51" t="n"/>
      <c r="W555" s="51" t="n"/>
      <c r="X555" s="51" t="n"/>
      <c r="Y555" s="51" t="n"/>
      <c r="Z555" s="51" t="n"/>
      <c r="AA555" s="51" t="n"/>
      <c r="AB555" s="51" t="n"/>
      <c r="AC555" s="51" t="n"/>
      <c r="AD555" s="51" t="n"/>
      <c r="AE555" s="51" t="n"/>
      <c r="AF555" s="51" t="n"/>
      <c r="AG555" s="51" t="n"/>
      <c r="AH555" s="51" t="n"/>
      <c r="AI555" s="51" t="n"/>
      <c r="AJ555" s="51" t="n"/>
      <c r="AK555" s="51" t="n"/>
      <c r="AL555" s="51" t="n"/>
      <c r="AM555" s="52">
        <f>COUNT(H555:AL555)</f>
        <v/>
      </c>
      <c r="AN555" s="51" t="n"/>
      <c r="AO555" s="51" t="n"/>
      <c r="AP555" s="51" t="n"/>
      <c r="AQ555" s="51" t="n"/>
      <c r="AR555" s="51" t="n"/>
      <c r="AS555" s="51" t="n"/>
      <c r="AT555" s="52">
        <f>SUM(H555:AL555)</f>
        <v/>
      </c>
      <c r="AU555" s="51" t="n"/>
      <c r="AV555" s="52">
        <f>SUM(M555,N555,T555,U555,AA555,AB555,AJ555,AK555,AI555)</f>
        <v/>
      </c>
      <c r="AW555" s="51" t="n"/>
    </row>
    <row r="556" spans="1:49">
      <c r="A556" s="51" t="n">
        <v>550</v>
      </c>
      <c r="B556" s="51" t="s">
        <v>66</v>
      </c>
      <c r="C556" s="51" t="s">
        <v>74</v>
      </c>
      <c r="D556" s="51" t="s">
        <v>287</v>
      </c>
      <c r="E556" s="51" t="s">
        <v>65</v>
      </c>
      <c r="F556" s="51" t="s">
        <v>32</v>
      </c>
      <c r="G556" s="51" t="n"/>
      <c r="H556" s="51" t="n"/>
      <c r="I556" s="51" t="n"/>
      <c r="J556" s="51" t="n"/>
      <c r="K556" s="51" t="n"/>
      <c r="L556" s="51" t="n"/>
      <c r="M556" s="51" t="n"/>
      <c r="N556" s="51" t="n"/>
      <c r="O556" s="51" t="n"/>
      <c r="P556" s="51" t="n"/>
      <c r="Q556" s="51" t="n"/>
      <c r="R556" s="51" t="n"/>
      <c r="S556" s="51" t="n"/>
      <c r="T556" s="51" t="n"/>
      <c r="U556" s="51" t="n"/>
      <c r="V556" s="51" t="n"/>
      <c r="W556" s="51" t="n"/>
      <c r="X556" s="51" t="n"/>
      <c r="Y556" s="51" t="n"/>
      <c r="Z556" s="51" t="n"/>
      <c r="AA556" s="51" t="n"/>
      <c r="AB556" s="51" t="n"/>
      <c r="AC556" s="51" t="n"/>
      <c r="AD556" s="51" t="n"/>
      <c r="AE556" s="51" t="n"/>
      <c r="AF556" s="51" t="n"/>
      <c r="AG556" s="51" t="n"/>
      <c r="AH556" s="51" t="n"/>
      <c r="AI556" s="51" t="n"/>
      <c r="AJ556" s="51" t="n"/>
      <c r="AK556" s="51" t="n"/>
      <c r="AL556" s="51" t="n"/>
      <c r="AM556" s="52">
        <f>COUNT(H556:AL556)</f>
        <v/>
      </c>
      <c r="AN556" s="51" t="n"/>
      <c r="AO556" s="51" t="n"/>
      <c r="AP556" s="51" t="n"/>
      <c r="AQ556" s="51" t="n"/>
      <c r="AR556" s="51" t="n"/>
      <c r="AS556" s="51" t="n"/>
      <c r="AT556" s="52">
        <f>SUM(H556:AL556)</f>
        <v/>
      </c>
      <c r="AU556" s="51" t="n"/>
      <c r="AV556" s="52">
        <f>SUM(M556,N556,T556,U556,AA556,AB556,AJ556,AK556,AI556)</f>
        <v/>
      </c>
      <c r="AW556" s="51" t="n"/>
    </row>
    <row r="557" spans="1:49">
      <c r="A557" s="51" t="n">
        <v>551</v>
      </c>
      <c r="B557" s="51" t="s">
        <v>66</v>
      </c>
      <c r="C557" s="51" t="s">
        <v>74</v>
      </c>
      <c r="D557" s="51" t="s">
        <v>287</v>
      </c>
      <c r="E557" s="51" t="s">
        <v>90</v>
      </c>
      <c r="F557" s="51" t="s">
        <v>32</v>
      </c>
      <c r="G557" s="51" t="n"/>
      <c r="H557" s="51" t="n"/>
      <c r="I557" s="51" t="n"/>
      <c r="J557" s="51" t="n"/>
      <c r="K557" s="51" t="n"/>
      <c r="L557" s="51" t="n"/>
      <c r="M557" s="51" t="n"/>
      <c r="N557" s="51" t="n"/>
      <c r="O557" s="51" t="n"/>
      <c r="P557" s="51" t="n"/>
      <c r="Q557" s="51" t="n"/>
      <c r="R557" s="51" t="n"/>
      <c r="S557" s="51" t="n"/>
      <c r="T557" s="51" t="n"/>
      <c r="U557" s="51" t="n"/>
      <c r="V557" s="51" t="n"/>
      <c r="W557" s="51" t="n"/>
      <c r="X557" s="51" t="n"/>
      <c r="Y557" s="51" t="n"/>
      <c r="Z557" s="51" t="n"/>
      <c r="AA557" s="51" t="n"/>
      <c r="AB557" s="51" t="n"/>
      <c r="AC557" s="51" t="n"/>
      <c r="AD557" s="51" t="n"/>
      <c r="AE557" s="51" t="n"/>
      <c r="AF557" s="51" t="n"/>
      <c r="AG557" s="51" t="n"/>
      <c r="AH557" s="51" t="n"/>
      <c r="AI557" s="51" t="n"/>
      <c r="AJ557" s="51" t="n"/>
      <c r="AK557" s="51" t="n"/>
      <c r="AL557" s="51" t="n"/>
      <c r="AM557" s="52">
        <f>COUNT(H557:AL557)</f>
        <v/>
      </c>
      <c r="AN557" s="51" t="n"/>
      <c r="AO557" s="51" t="n"/>
      <c r="AP557" s="51" t="n"/>
      <c r="AQ557" s="51" t="n"/>
      <c r="AR557" s="51" t="n"/>
      <c r="AS557" s="51" t="n"/>
      <c r="AT557" s="52">
        <f>SUM(H557:AL557)</f>
        <v/>
      </c>
      <c r="AU557" s="51" t="n"/>
      <c r="AV557" s="52">
        <f>SUM(M557,N557,T557,U557,AA557,AB557,AJ557,AK557,AI557)</f>
        <v/>
      </c>
      <c r="AW557" s="51" t="n"/>
    </row>
    <row r="558" spans="1:49">
      <c r="A558" s="51" t="n">
        <v>552</v>
      </c>
      <c r="B558" s="51" t="s">
        <v>66</v>
      </c>
      <c r="C558" s="51" t="s">
        <v>74</v>
      </c>
      <c r="D558" s="51" t="s">
        <v>287</v>
      </c>
      <c r="E558" s="51" t="s">
        <v>279</v>
      </c>
      <c r="F558" s="51" t="s">
        <v>32</v>
      </c>
      <c r="G558" s="51" t="n"/>
      <c r="H558" s="51" t="n"/>
      <c r="I558" s="51" t="n"/>
      <c r="J558" s="51" t="n"/>
      <c r="K558" s="51" t="n"/>
      <c r="L558" s="51" t="n"/>
      <c r="M558" s="51" t="n"/>
      <c r="N558" s="51" t="n"/>
      <c r="O558" s="51" t="n"/>
      <c r="P558" s="51" t="n"/>
      <c r="Q558" s="51" t="n"/>
      <c r="R558" s="51" t="n"/>
      <c r="S558" s="51" t="n"/>
      <c r="T558" s="51" t="n"/>
      <c r="U558" s="51" t="n"/>
      <c r="V558" s="51" t="n"/>
      <c r="W558" s="51" t="n"/>
      <c r="X558" s="51" t="n"/>
      <c r="Y558" s="51" t="n"/>
      <c r="Z558" s="51" t="n"/>
      <c r="AA558" s="51" t="n"/>
      <c r="AB558" s="51" t="n"/>
      <c r="AC558" s="51" t="n"/>
      <c r="AD558" s="51" t="n"/>
      <c r="AE558" s="51" t="n"/>
      <c r="AF558" s="51" t="n"/>
      <c r="AG558" s="51" t="n"/>
      <c r="AH558" s="51" t="n"/>
      <c r="AI558" s="51" t="n"/>
      <c r="AJ558" s="51" t="n"/>
      <c r="AK558" s="51" t="n"/>
      <c r="AL558" s="51" t="n"/>
      <c r="AM558" s="52">
        <f>COUNT(H558:AL558)</f>
        <v/>
      </c>
      <c r="AN558" s="51" t="n"/>
      <c r="AO558" s="51" t="n"/>
      <c r="AP558" s="51" t="n"/>
      <c r="AQ558" s="51" t="n"/>
      <c r="AR558" s="51" t="n"/>
      <c r="AS558" s="51" t="n"/>
      <c r="AT558" s="52">
        <f>SUM(H558:AL558)</f>
        <v/>
      </c>
      <c r="AU558" s="51" t="n"/>
      <c r="AV558" s="52">
        <f>SUM(M558,N558,T558,U558,AA558,AB558,AJ558,AK558,AI558)</f>
        <v/>
      </c>
      <c r="AW558" s="51" t="n"/>
    </row>
    <row r="559" spans="1:49">
      <c r="A559" s="53" t="n">
        <v>553</v>
      </c>
      <c r="B559" s="53" t="s">
        <v>66</v>
      </c>
      <c r="C559" s="53" t="s">
        <v>74</v>
      </c>
      <c r="D559" s="53" t="s">
        <v>287</v>
      </c>
      <c r="E559" s="53" t="s">
        <v>33</v>
      </c>
      <c r="F559" s="53" t="n"/>
      <c r="G559" s="53" t="n"/>
      <c r="H559" s="53" t="n">
        <v>0</v>
      </c>
      <c r="I559" s="53" t="n">
        <v>0</v>
      </c>
      <c r="J559" s="53" t="n">
        <v>0</v>
      </c>
      <c r="K559" s="53" t="n">
        <v>0</v>
      </c>
      <c r="L559" s="53" t="n">
        <v>0</v>
      </c>
      <c r="M559" s="53" t="n">
        <v>0</v>
      </c>
      <c r="N559" s="53" t="n">
        <v>0</v>
      </c>
      <c r="O559" s="53" t="n">
        <v>0</v>
      </c>
      <c r="P559" s="53" t="n">
        <v>0</v>
      </c>
      <c r="Q559" s="53" t="n">
        <v>0</v>
      </c>
      <c r="R559" s="53" t="n">
        <v>0</v>
      </c>
      <c r="S559" s="53" t="n">
        <v>0</v>
      </c>
      <c r="T559" s="53" t="n">
        <v>0</v>
      </c>
      <c r="U559" s="53" t="n">
        <v>0</v>
      </c>
      <c r="V559" s="53" t="n">
        <v>0</v>
      </c>
      <c r="W559" s="53" t="n">
        <v>0</v>
      </c>
      <c r="X559" s="53" t="n">
        <v>0</v>
      </c>
      <c r="Y559" s="53" t="n">
        <v>0</v>
      </c>
      <c r="Z559" s="53" t="n">
        <v>0</v>
      </c>
      <c r="AA559" s="53" t="n">
        <v>0</v>
      </c>
      <c r="AB559" s="53" t="n">
        <v>0</v>
      </c>
      <c r="AC559" s="53" t="n">
        <v>8</v>
      </c>
      <c r="AD559" s="53" t="n">
        <v>8</v>
      </c>
      <c r="AE559" s="53" t="n">
        <v>8</v>
      </c>
      <c r="AF559" s="53" t="n">
        <v>8</v>
      </c>
      <c r="AG559" s="53" t="n">
        <v>8</v>
      </c>
      <c r="AH559" s="53" t="n">
        <v>8</v>
      </c>
      <c r="AI559" s="53" t="n">
        <v>0</v>
      </c>
      <c r="AJ559" s="53" t="n">
        <v>0</v>
      </c>
      <c r="AK559" s="53" t="n">
        <v>0</v>
      </c>
      <c r="AL559" s="53" t="n"/>
      <c r="AM559" s="53">
        <f>COUNT(IF(SUM(H547)&gt;0,1,"FALSE"),IF(SUM(I547)&gt;0,1,"FALSE"),IF(SUM(J547)&gt;0,1,"FALSE"),IF(SUM(K547)&gt;0,1,"FALSE"),IF(SUM(L547)&gt;0,1,"FALSE"),IF(SUM(M547)&gt;0,1,"FALSE"),IF(SUM(N547)&gt;0,1,"FALSE"),IF(SUM(O547)&gt;0,1,"FALSE"),IF(SUM(P547)&gt;0,1,"FALSE"),IF(SUM(Q547)&gt;0,1,"FALSE"),IF(SUM(R547)&gt;0,1,"FALSE"),IF(SUM(S547)&gt;0,1,"FALSE"),IF(SUM(T547)&gt;0,1,"FALSE"),IF(SUM(U547)&gt;0,1,"FALSE"),IF(SUM(V547)&gt;0,1,"FALSE"),IF(SUM(W547)&gt;0,1,"FALSE"),IF(SUM(X547)&gt;0,1,"FALSE"),IF(SUM(Y547)&gt;0,1,"FALSE"),IF(SUM(Z547)&gt;0,1,"FALSE"),IF(SUM(AA547)&gt;0,1,"FALSE"),IF(SUM(AB547)&gt;0,1,"FALSE"),IF(SUM(AC551,AC552,AC550,AC556,AC555,AC547,AC553,AC558,AC554,AC557,AC549,AC548)&gt;0,1,"FALSE"),IF(SUM(AD552,AD547,AD553,AD550,AD554,AD556,AD555,AD548,AD558,AD549,AD551,AD557)&gt;0,1,"FALSE"),IF(SUM(AE555,AE548,AE553,AE552,AE558,AE554,AE550,AE556,AE551,AE547,AE549,AE557)&gt;0,1,"FALSE"),IF(SUM(AF555,AF552,AF557,AF551,AF553,AF556,AF547,AF550,AF549,AF558,AF554,AF548)&gt;0,1,"FALSE"),IF(SUM(AG547,AG556,AG554,AG557,AG555,AG558,AG551,AG549,AG548,AG553,AG552,AG550)&gt;0,1,"FALSE"),IF(SUM(AJ549,AJ552,AJ547,AJ550,AJ556,AJ553,AJ557,AJ558,AJ551,AJ548,AJ555,AJ554)&gt;0,1,"FALSE"),IF(SUM(AK554,AK550,AK549,AK555,AK547,AK551,AK553,AK556,AK558,AK552,AK557,AK548)&gt;0,1,"FALSE"),IF(SUM(AI555,AI550,AI556,AI552,AI557,AI554,AI553,AI548,AI547,AI549,AI558,AI551)&gt;0,1,"FALSE"),IF(SUM(AH554,AH556,AH558,AH547,AH552,AH557,AH553,AH549,AH555,AH550,AH551,AH548)&gt;0,1,"FALSE"))</f>
        <v/>
      </c>
      <c r="AN559" s="53" t="n"/>
      <c r="AO559" s="53">
        <f>MAX(AO547:AO558)</f>
        <v/>
      </c>
      <c r="AP559" s="53">
        <f>MAX(AP547:AP558)</f>
        <v/>
      </c>
      <c r="AQ559" s="53">
        <f>MAX(AQ547:AQ558)</f>
        <v/>
      </c>
      <c r="AR559" s="53">
        <f>MAX(AR547:AR558)</f>
        <v/>
      </c>
      <c r="AS559" s="53">
        <f>SUM(AS547:AS558)</f>
        <v/>
      </c>
      <c r="AT559" s="53">
        <f>SUM(AT547:AT558)</f>
        <v/>
      </c>
      <c r="AU559" s="53">
        <f>SUM(AU547:AU558)</f>
        <v/>
      </c>
      <c r="AV559" s="53">
        <f>SUM(AV547:AV558)</f>
        <v/>
      </c>
      <c r="AW559" s="53">
        <f>SUM(AW547:AW558)</f>
        <v/>
      </c>
    </row>
    <row r="560" spans="1:49">
      <c r="A560" s="51" t="n">
        <v>554</v>
      </c>
      <c r="B560" s="51" t="s">
        <v>57</v>
      </c>
      <c r="C560" s="51" t="s">
        <v>289</v>
      </c>
      <c r="D560" s="51" t="s">
        <v>217</v>
      </c>
      <c r="E560" s="51" t="s">
        <v>43</v>
      </c>
      <c r="F560" s="51" t="s">
        <v>32</v>
      </c>
      <c r="G560" s="51" t="n"/>
      <c r="H560" s="51" t="n">
        <v>8</v>
      </c>
      <c r="I560" s="51" t="n">
        <v>8</v>
      </c>
      <c r="J560" s="51" t="n">
        <v>8</v>
      </c>
      <c r="K560" s="51" t="n">
        <v>8</v>
      </c>
      <c r="L560" s="51" t="n">
        <v>8</v>
      </c>
      <c r="M560" s="51" t="s">
        <v>7</v>
      </c>
      <c r="N560" s="51" t="s">
        <v>7</v>
      </c>
      <c r="O560" s="51" t="n">
        <v>8</v>
      </c>
      <c r="P560" s="51" t="n">
        <v>8</v>
      </c>
      <c r="Q560" s="51" t="n">
        <v>8</v>
      </c>
      <c r="R560" s="51" t="n">
        <v>8</v>
      </c>
      <c r="S560" s="51" t="n">
        <v>8</v>
      </c>
      <c r="T560" s="51" t="s">
        <v>7</v>
      </c>
      <c r="U560" s="51" t="s">
        <v>7</v>
      </c>
      <c r="V560" s="51" t="n">
        <v>8</v>
      </c>
      <c r="W560" s="51" t="n">
        <v>8</v>
      </c>
      <c r="X560" s="51" t="n">
        <v>8</v>
      </c>
      <c r="Y560" s="51" t="n">
        <v>8</v>
      </c>
      <c r="Z560" s="51" t="n">
        <v>8</v>
      </c>
      <c r="AA560" s="51" t="s">
        <v>7</v>
      </c>
      <c r="AB560" s="51" t="s">
        <v>7</v>
      </c>
      <c r="AC560" s="51" t="n">
        <v>8</v>
      </c>
      <c r="AD560" s="51" t="n">
        <v>8</v>
      </c>
      <c r="AE560" s="51" t="n">
        <v>8</v>
      </c>
      <c r="AF560" s="51" t="n">
        <v>8</v>
      </c>
      <c r="AG560" s="51" t="n">
        <v>8</v>
      </c>
      <c r="AH560" s="51" t="n">
        <v>8</v>
      </c>
      <c r="AI560" s="51" t="s">
        <v>7</v>
      </c>
      <c r="AJ560" s="51" t="s">
        <v>7</v>
      </c>
      <c r="AK560" s="51" t="s">
        <v>7</v>
      </c>
      <c r="AL560" s="51" t="n"/>
      <c r="AM560" s="52">
        <f>COUNT(H560:AL560)</f>
        <v/>
      </c>
      <c r="AN560" s="51" t="n"/>
      <c r="AO560" s="52">
        <f>COUNTIF(H560:AL560,"О")</f>
        <v/>
      </c>
      <c r="AP560" s="52">
        <f>COUNTIF(H560:AL560,"От")</f>
        <v/>
      </c>
      <c r="AQ560" s="52">
        <f>COUNTIF(H560:AL560,"Б")</f>
        <v/>
      </c>
      <c r="AR560" s="52">
        <f>COUNTIF(H560:AL560,"Н")</f>
        <v/>
      </c>
      <c r="AS560" s="51" t="n"/>
      <c r="AT560" s="52">
        <f>SUM(H560:AL560)</f>
        <v/>
      </c>
      <c r="AU560" s="51" t="n"/>
      <c r="AV560" s="52">
        <f>SUM(M560,N560,T560,U560,AA560,AB560,AJ560,AK560,AI560)</f>
        <v/>
      </c>
      <c r="AW560" s="51" t="n"/>
    </row>
    <row r="561" spans="1:49">
      <c r="A561" s="53" t="n">
        <v>555</v>
      </c>
      <c r="B561" s="53" t="s">
        <v>57</v>
      </c>
      <c r="C561" s="53" t="s">
        <v>289</v>
      </c>
      <c r="D561" s="53" t="s">
        <v>217</v>
      </c>
      <c r="E561" s="53" t="s">
        <v>33</v>
      </c>
      <c r="F561" s="53" t="n"/>
      <c r="G561" s="53" t="n"/>
      <c r="H561" s="53" t="n">
        <v>8</v>
      </c>
      <c r="I561" s="53" t="n">
        <v>8</v>
      </c>
      <c r="J561" s="53" t="n">
        <v>8</v>
      </c>
      <c r="K561" s="53" t="n">
        <v>8</v>
      </c>
      <c r="L561" s="53" t="n">
        <v>8</v>
      </c>
      <c r="M561" s="53" t="n">
        <v>0</v>
      </c>
      <c r="N561" s="53" t="n">
        <v>0</v>
      </c>
      <c r="O561" s="53" t="n">
        <v>8</v>
      </c>
      <c r="P561" s="53" t="n">
        <v>8</v>
      </c>
      <c r="Q561" s="53" t="n">
        <v>8</v>
      </c>
      <c r="R561" s="53" t="n">
        <v>8</v>
      </c>
      <c r="S561" s="53" t="n">
        <v>8</v>
      </c>
      <c r="T561" s="53" t="n">
        <v>0</v>
      </c>
      <c r="U561" s="53" t="n">
        <v>0</v>
      </c>
      <c r="V561" s="53" t="n">
        <v>8</v>
      </c>
      <c r="W561" s="53" t="n">
        <v>8</v>
      </c>
      <c r="X561" s="53" t="n">
        <v>8</v>
      </c>
      <c r="Y561" s="53" t="n">
        <v>8</v>
      </c>
      <c r="Z561" s="53" t="n">
        <v>8</v>
      </c>
      <c r="AA561" s="53" t="n">
        <v>0</v>
      </c>
      <c r="AB561" s="53" t="n">
        <v>0</v>
      </c>
      <c r="AC561" s="53" t="n">
        <v>8</v>
      </c>
      <c r="AD561" s="53" t="n">
        <v>8</v>
      </c>
      <c r="AE561" s="53" t="n">
        <v>8</v>
      </c>
      <c r="AF561" s="53" t="n">
        <v>8</v>
      </c>
      <c r="AG561" s="53" t="n">
        <v>8</v>
      </c>
      <c r="AH561" s="53" t="n">
        <v>8</v>
      </c>
      <c r="AI561" s="53" t="n">
        <v>0</v>
      </c>
      <c r="AJ561" s="53" t="n">
        <v>0</v>
      </c>
      <c r="AK561" s="53" t="n">
        <v>0</v>
      </c>
      <c r="AL561" s="53" t="n"/>
      <c r="AM561" s="53">
        <f>COUNT(IF(SUM(H560)&gt;0,1,"FALSE"),IF(SUM(I560)&gt;0,1,"FALSE"),IF(SUM(J560)&gt;0,1,"FALSE"),IF(SUM(K560)&gt;0,1,"FALSE"),IF(SUM(L560)&gt;0,1,"FALSE"),IF(SUM(M560)&gt;0,1,"FALSE"),IF(SUM(N560)&gt;0,1,"FALSE"),IF(SUM(O560)&gt;0,1,"FALSE"),IF(SUM(P560)&gt;0,1,"FALSE"),IF(SUM(Q560)&gt;0,1,"FALSE"),IF(SUM(R560)&gt;0,1,"FALSE"),IF(SUM(S560)&gt;0,1,"FALSE"),IF(SUM(T560)&gt;0,1,"FALSE"),IF(SUM(U560)&gt;0,1,"FALSE"),IF(SUM(V560)&gt;0,1,"FALSE"),IF(SUM(W560)&gt;0,1,"FALSE"),IF(SUM(X560)&gt;0,1,"FALSE"),IF(SUM(Y560)&gt;0,1,"FALSE"),IF(SUM(Z560)&gt;0,1,"FALSE"),IF(SUM(AA560)&gt;0,1,"FALSE"),IF(SUM(AB560)&gt;0,1,"FALSE"),IF(SUM(AC560)&gt;0,1,"FALSE"),IF(SUM(AD560)&gt;0,1,"FALSE"),IF(SUM(AE560)&gt;0,1,"FALSE"),IF(SUM(AF560)&gt;0,1,"FALSE"),IF(SUM(AG560)&gt;0,1,"FALSE"),IF(SUM(AJ560)&gt;0,1,"FALSE"),IF(SUM(AK560)&gt;0,1,"FALSE"),IF(SUM(AI560)&gt;0,1,"FALSE"),IF(SUM(AH560)&gt;0,1,"FALSE"))</f>
        <v/>
      </c>
      <c r="AN561" s="53" t="n"/>
      <c r="AO561" s="53">
        <f>MAX(AO560:AO560)</f>
        <v/>
      </c>
      <c r="AP561" s="53">
        <f>MAX(AP560:AP560)</f>
        <v/>
      </c>
      <c r="AQ561" s="53">
        <f>MAX(AQ560:AQ560)</f>
        <v/>
      </c>
      <c r="AR561" s="53">
        <f>MAX(AR560:AR560)</f>
        <v/>
      </c>
      <c r="AS561" s="53">
        <f>SUM(AS560:AS560)</f>
        <v/>
      </c>
      <c r="AT561" s="53">
        <f>SUM(AT560:AT560)</f>
        <v/>
      </c>
      <c r="AU561" s="53">
        <f>SUM(AU560:AU560)</f>
        <v/>
      </c>
      <c r="AV561" s="53">
        <f>SUM(AV560:AV560)</f>
        <v/>
      </c>
      <c r="AW561" s="53">
        <f>SUM(AW560:AW560)</f>
        <v/>
      </c>
    </row>
    <row r="562" spans="1:49" ht="15.75" customHeight="1" s="55">
      <c r="A562" s="51" t="n">
        <v>556</v>
      </c>
      <c r="B562" s="51" t="s">
        <v>218</v>
      </c>
      <c r="C562" s="51" t="s">
        <v>289</v>
      </c>
      <c r="D562" s="51" t="s">
        <v>290</v>
      </c>
      <c r="E562" s="51" t="s">
        <v>43</v>
      </c>
      <c r="F562" s="51" t="s">
        <v>32</v>
      </c>
      <c r="G562" s="51" t="n"/>
      <c r="H562" s="54" t="s">
        <v>0</v>
      </c>
      <c r="I562" s="54" t="s">
        <v>0</v>
      </c>
      <c r="J562" s="54" t="s">
        <v>0</v>
      </c>
      <c r="K562" s="54" t="s">
        <v>0</v>
      </c>
      <c r="L562" s="54" t="s">
        <v>0</v>
      </c>
      <c r="M562" s="54" t="s">
        <v>0</v>
      </c>
      <c r="N562" s="54" t="s">
        <v>0</v>
      </c>
      <c r="O562" s="51" t="n">
        <v>8</v>
      </c>
      <c r="P562" s="51" t="n">
        <v>8</v>
      </c>
      <c r="Q562" s="51" t="n">
        <v>8</v>
      </c>
      <c r="R562" s="51" t="n">
        <v>8</v>
      </c>
      <c r="S562" s="51" t="n">
        <v>8</v>
      </c>
      <c r="T562" s="51" t="s">
        <v>7</v>
      </c>
      <c r="U562" s="51" t="s">
        <v>7</v>
      </c>
      <c r="V562" s="51" t="n">
        <v>8</v>
      </c>
      <c r="W562" s="51" t="n">
        <v>8</v>
      </c>
      <c r="X562" s="51" t="n">
        <v>8</v>
      </c>
      <c r="Y562" s="51" t="n">
        <v>8</v>
      </c>
      <c r="Z562" s="51" t="n">
        <v>8</v>
      </c>
      <c r="AA562" s="51" t="s">
        <v>7</v>
      </c>
      <c r="AB562" s="51" t="s">
        <v>7</v>
      </c>
      <c r="AC562" s="51" t="n">
        <v>8</v>
      </c>
      <c r="AD562" s="51" t="n">
        <v>8</v>
      </c>
      <c r="AE562" s="51" t="n">
        <v>8</v>
      </c>
      <c r="AF562" s="51" t="n">
        <v>8</v>
      </c>
      <c r="AG562" s="51" t="n">
        <v>8</v>
      </c>
      <c r="AH562" s="51" t="n">
        <v>8</v>
      </c>
      <c r="AI562" s="51" t="s">
        <v>7</v>
      </c>
      <c r="AJ562" s="51" t="s">
        <v>7</v>
      </c>
      <c r="AK562" s="51" t="s">
        <v>7</v>
      </c>
      <c r="AL562" s="51" t="n"/>
      <c r="AM562" s="52">
        <f>COUNT(H562:AL562)</f>
        <v/>
      </c>
      <c r="AN562" s="51" t="n"/>
      <c r="AO562" s="52">
        <f>COUNTIF(H562:AL562,"О")</f>
        <v/>
      </c>
      <c r="AP562" s="52">
        <f>COUNTIF(H562:AL562,"От")</f>
        <v/>
      </c>
      <c r="AQ562" s="52">
        <f>COUNTIF(H562:AL562,"Б")</f>
        <v/>
      </c>
      <c r="AR562" s="52">
        <f>COUNTIF(H562:AL562,"Н")</f>
        <v/>
      </c>
      <c r="AS562" s="51" t="n"/>
      <c r="AT562" s="52">
        <f>SUM(H562:AL562)</f>
        <v/>
      </c>
      <c r="AU562" s="51" t="n"/>
      <c r="AV562" s="52">
        <f>SUM(M562,N562,T562,U562,AA562,AB562,AJ562,AK562,AI562)</f>
        <v/>
      </c>
      <c r="AW562" s="51" t="n"/>
    </row>
    <row r="563" spans="1:49">
      <c r="A563" s="53" t="n">
        <v>557</v>
      </c>
      <c r="B563" s="53" t="s">
        <v>218</v>
      </c>
      <c r="C563" s="53" t="s">
        <v>289</v>
      </c>
      <c r="D563" s="53" t="s">
        <v>290</v>
      </c>
      <c r="E563" s="53" t="s">
        <v>33</v>
      </c>
      <c r="F563" s="53" t="n"/>
      <c r="G563" s="53" t="n"/>
      <c r="H563" s="53" t="n">
        <v>0</v>
      </c>
      <c r="I563" s="53" t="n">
        <v>0</v>
      </c>
      <c r="J563" s="53" t="n">
        <v>0</v>
      </c>
      <c r="K563" s="53" t="n">
        <v>0</v>
      </c>
      <c r="L563" s="53" t="n">
        <v>0</v>
      </c>
      <c r="M563" s="53" t="n">
        <v>0</v>
      </c>
      <c r="N563" s="53" t="n">
        <v>0</v>
      </c>
      <c r="O563" s="53" t="n">
        <v>8</v>
      </c>
      <c r="P563" s="53" t="n">
        <v>8</v>
      </c>
      <c r="Q563" s="53" t="n">
        <v>8</v>
      </c>
      <c r="R563" s="53" t="n">
        <v>8</v>
      </c>
      <c r="S563" s="53" t="n">
        <v>8</v>
      </c>
      <c r="T563" s="53" t="n">
        <v>0</v>
      </c>
      <c r="U563" s="53" t="n">
        <v>0</v>
      </c>
      <c r="V563" s="53" t="n">
        <v>8</v>
      </c>
      <c r="W563" s="53" t="n">
        <v>8</v>
      </c>
      <c r="X563" s="53" t="n">
        <v>8</v>
      </c>
      <c r="Y563" s="53" t="n">
        <v>8</v>
      </c>
      <c r="Z563" s="53" t="n">
        <v>8</v>
      </c>
      <c r="AA563" s="53" t="n">
        <v>0</v>
      </c>
      <c r="AB563" s="53" t="n">
        <v>0</v>
      </c>
      <c r="AC563" s="53" t="n">
        <v>8</v>
      </c>
      <c r="AD563" s="53" t="n">
        <v>8</v>
      </c>
      <c r="AE563" s="53" t="n">
        <v>8</v>
      </c>
      <c r="AF563" s="53" t="n">
        <v>8</v>
      </c>
      <c r="AG563" s="53" t="n">
        <v>8</v>
      </c>
      <c r="AH563" s="53" t="n">
        <v>8</v>
      </c>
      <c r="AI563" s="53" t="n">
        <v>0</v>
      </c>
      <c r="AJ563" s="53" t="n">
        <v>0</v>
      </c>
      <c r="AK563" s="53" t="n">
        <v>0</v>
      </c>
      <c r="AL563" s="53" t="n"/>
      <c r="AM563" s="53">
        <f>COUNT(IF(SUM(H562)&gt;0,1,"FALSE"),IF(SUM(I562)&gt;0,1,"FALSE"),IF(SUM(J562)&gt;0,1,"FALSE"),IF(SUM(K562)&gt;0,1,"FALSE"),IF(SUM(L562)&gt;0,1,"FALSE"),IF(SUM(M562)&gt;0,1,"FALSE"),IF(SUM(N562)&gt;0,1,"FALSE"),IF(SUM(O562)&gt;0,1,"FALSE"),IF(SUM(P562)&gt;0,1,"FALSE"),IF(SUM(Q562)&gt;0,1,"FALSE"),IF(SUM(R562)&gt;0,1,"FALSE"),IF(SUM(S562)&gt;0,1,"FALSE"),IF(SUM(T562)&gt;0,1,"FALSE"),IF(SUM(U562)&gt;0,1,"FALSE"),IF(SUM(V562)&gt;0,1,"FALSE"),IF(SUM(W562)&gt;0,1,"FALSE"),IF(SUM(X562)&gt;0,1,"FALSE"),IF(SUM(Y562)&gt;0,1,"FALSE"),IF(SUM(Z562)&gt;0,1,"FALSE"),IF(SUM(AA562)&gt;0,1,"FALSE"),IF(SUM(AB562)&gt;0,1,"FALSE"),IF(SUM(AC562)&gt;0,1,"FALSE"),IF(SUM(AD562)&gt;0,1,"FALSE"),IF(SUM(AE562)&gt;0,1,"FALSE"),IF(SUM(AF562)&gt;0,1,"FALSE"),IF(SUM(AG562)&gt;0,1,"FALSE"),IF(SUM(AJ562)&gt;0,1,"FALSE"),IF(SUM(AK562)&gt;0,1,"FALSE"),IF(SUM(AI562)&gt;0,1,"FALSE"),IF(SUM(AH562)&gt;0,1,"FALSE"))</f>
        <v/>
      </c>
      <c r="AN563" s="53" t="n"/>
      <c r="AO563" s="53">
        <f>MAX(AO562:AO562)</f>
        <v/>
      </c>
      <c r="AP563" s="53">
        <f>MAX(AP562:AP562)</f>
        <v/>
      </c>
      <c r="AQ563" s="53">
        <f>MAX(AQ562:AQ562)</f>
        <v/>
      </c>
      <c r="AR563" s="53">
        <f>MAX(AR562:AR562)</f>
        <v/>
      </c>
      <c r="AS563" s="53">
        <f>SUM(AS562:AS562)</f>
        <v/>
      </c>
      <c r="AT563" s="53">
        <f>SUM(AT562:AT562)</f>
        <v/>
      </c>
      <c r="AU563" s="53">
        <f>SUM(AU562:AU562)</f>
        <v/>
      </c>
      <c r="AV563" s="53">
        <f>SUM(AV562:AV562)</f>
        <v/>
      </c>
      <c r="AW563" s="53">
        <f>SUM(AW562:AW562)</f>
        <v/>
      </c>
    </row>
    <row r="564" spans="1:49">
      <c r="A564" s="51" t="n">
        <v>558</v>
      </c>
      <c r="B564" s="51" t="s">
        <v>99</v>
      </c>
      <c r="C564" s="51" t="s">
        <v>289</v>
      </c>
      <c r="D564" s="51" t="s">
        <v>100</v>
      </c>
      <c r="E564" s="51" t="s">
        <v>43</v>
      </c>
      <c r="F564" s="51" t="s">
        <v>32</v>
      </c>
      <c r="G564" s="51" t="n"/>
      <c r="H564" s="51" t="n">
        <v>8</v>
      </c>
      <c r="I564" s="51" t="n">
        <v>8</v>
      </c>
      <c r="J564" s="51" t="n">
        <v>8</v>
      </c>
      <c r="K564" s="51" t="n">
        <v>8</v>
      </c>
      <c r="L564" s="51" t="n">
        <v>8</v>
      </c>
      <c r="M564" s="51" t="s">
        <v>7</v>
      </c>
      <c r="N564" s="51" t="s">
        <v>7</v>
      </c>
      <c r="O564" s="51" t="n">
        <v>8</v>
      </c>
      <c r="P564" s="51" t="n">
        <v>8</v>
      </c>
      <c r="Q564" s="51" t="n">
        <v>8</v>
      </c>
      <c r="R564" s="51" t="n">
        <v>8</v>
      </c>
      <c r="S564" s="51" t="n">
        <v>8</v>
      </c>
      <c r="T564" s="51" t="s">
        <v>7</v>
      </c>
      <c r="U564" s="51" t="s">
        <v>7</v>
      </c>
      <c r="V564" s="51" t="n">
        <v>8</v>
      </c>
      <c r="W564" s="51" t="n">
        <v>8</v>
      </c>
      <c r="X564" s="51" t="n">
        <v>8</v>
      </c>
      <c r="Y564" s="51" t="n">
        <v>8</v>
      </c>
      <c r="Z564" s="51" t="n">
        <v>8</v>
      </c>
      <c r="AA564" s="51" t="s">
        <v>7</v>
      </c>
      <c r="AB564" s="51" t="s">
        <v>7</v>
      </c>
      <c r="AC564" s="51" t="n">
        <v>8</v>
      </c>
      <c r="AD564" s="51" t="n">
        <v>8</v>
      </c>
      <c r="AE564" s="51" t="n">
        <v>8</v>
      </c>
      <c r="AF564" s="51" t="n">
        <v>8</v>
      </c>
      <c r="AG564" s="51" t="n">
        <v>8</v>
      </c>
      <c r="AH564" s="51" t="n">
        <v>8</v>
      </c>
      <c r="AI564" s="51" t="s">
        <v>7</v>
      </c>
      <c r="AJ564" s="51" t="s">
        <v>7</v>
      </c>
      <c r="AK564" s="51" t="s">
        <v>7</v>
      </c>
      <c r="AL564" s="51" t="n"/>
      <c r="AM564" s="52">
        <f>COUNT(H564:AL564)</f>
        <v/>
      </c>
      <c r="AN564" s="51" t="n"/>
      <c r="AO564" s="52">
        <f>COUNTIF(H564:AL564,"О")</f>
        <v/>
      </c>
      <c r="AP564" s="52">
        <f>COUNTIF(H564:AL564,"От")</f>
        <v/>
      </c>
      <c r="AQ564" s="52">
        <f>COUNTIF(H564:AL564,"Б")</f>
        <v/>
      </c>
      <c r="AR564" s="52">
        <f>COUNTIF(H564:AL564,"Н")</f>
        <v/>
      </c>
      <c r="AS564" s="51" t="n"/>
      <c r="AT564" s="52">
        <f>SUM(H564:AL564)</f>
        <v/>
      </c>
      <c r="AU564" s="51" t="n"/>
      <c r="AV564" s="52">
        <f>SUM(M564,N564,T564,U564,AA564,AB564,AJ564,AK564,AI564)</f>
        <v/>
      </c>
      <c r="AW564" s="51" t="n"/>
    </row>
    <row r="565" spans="1:49">
      <c r="A565" s="53" t="n">
        <v>559</v>
      </c>
      <c r="B565" s="53" t="s">
        <v>99</v>
      </c>
      <c r="C565" s="53" t="s">
        <v>289</v>
      </c>
      <c r="D565" s="53" t="s">
        <v>100</v>
      </c>
      <c r="E565" s="53" t="s">
        <v>33</v>
      </c>
      <c r="F565" s="53" t="n"/>
      <c r="G565" s="53" t="n"/>
      <c r="H565" s="53" t="n">
        <v>8</v>
      </c>
      <c r="I565" s="53" t="n">
        <v>8</v>
      </c>
      <c r="J565" s="53" t="n">
        <v>8</v>
      </c>
      <c r="K565" s="53" t="n">
        <v>8</v>
      </c>
      <c r="L565" s="53" t="n">
        <v>8</v>
      </c>
      <c r="M565" s="53" t="n">
        <v>0</v>
      </c>
      <c r="N565" s="53" t="n">
        <v>0</v>
      </c>
      <c r="O565" s="53" t="n">
        <v>8</v>
      </c>
      <c r="P565" s="53" t="n">
        <v>8</v>
      </c>
      <c r="Q565" s="53" t="n">
        <v>8</v>
      </c>
      <c r="R565" s="53" t="n">
        <v>8</v>
      </c>
      <c r="S565" s="53" t="n">
        <v>8</v>
      </c>
      <c r="T565" s="53" t="n">
        <v>0</v>
      </c>
      <c r="U565" s="53" t="n">
        <v>0</v>
      </c>
      <c r="V565" s="53" t="n">
        <v>8</v>
      </c>
      <c r="W565" s="53" t="n">
        <v>8</v>
      </c>
      <c r="X565" s="53" t="n">
        <v>8</v>
      </c>
      <c r="Y565" s="53" t="n">
        <v>8</v>
      </c>
      <c r="Z565" s="53" t="n">
        <v>8</v>
      </c>
      <c r="AA565" s="53" t="n">
        <v>0</v>
      </c>
      <c r="AB565" s="53" t="n">
        <v>0</v>
      </c>
      <c r="AC565" s="53" t="n">
        <v>8</v>
      </c>
      <c r="AD565" s="53" t="n">
        <v>8</v>
      </c>
      <c r="AE565" s="53" t="n">
        <v>8</v>
      </c>
      <c r="AF565" s="53" t="n">
        <v>8</v>
      </c>
      <c r="AG565" s="53" t="n">
        <v>8</v>
      </c>
      <c r="AH565" s="53" t="n">
        <v>8</v>
      </c>
      <c r="AI565" s="53" t="n">
        <v>0</v>
      </c>
      <c r="AJ565" s="53" t="n">
        <v>0</v>
      </c>
      <c r="AK565" s="53" t="n">
        <v>0</v>
      </c>
      <c r="AL565" s="53" t="n"/>
      <c r="AM565" s="53">
        <f>COUNT(IF(SUM(H564)&gt;0,1,"FALSE"),IF(SUM(I564)&gt;0,1,"FALSE"),IF(SUM(J564)&gt;0,1,"FALSE"),IF(SUM(K564)&gt;0,1,"FALSE"),IF(SUM(L564)&gt;0,1,"FALSE"),IF(SUM(M564)&gt;0,1,"FALSE"),IF(SUM(N564)&gt;0,1,"FALSE"),IF(SUM(O564)&gt;0,1,"FALSE"),IF(SUM(P564)&gt;0,1,"FALSE"),IF(SUM(Q564)&gt;0,1,"FALSE"),IF(SUM(R564)&gt;0,1,"FALSE"),IF(SUM(S564)&gt;0,1,"FALSE"),IF(SUM(T564)&gt;0,1,"FALSE"),IF(SUM(U564)&gt;0,1,"FALSE"),IF(SUM(V564)&gt;0,1,"FALSE"),IF(SUM(W564)&gt;0,1,"FALSE"),IF(SUM(X564)&gt;0,1,"FALSE"),IF(SUM(Y564)&gt;0,1,"FALSE"),IF(SUM(Z564)&gt;0,1,"FALSE"),IF(SUM(AA564)&gt;0,1,"FALSE"),IF(SUM(AB564)&gt;0,1,"FALSE"),IF(SUM(AC564)&gt;0,1,"FALSE"),IF(SUM(AD564)&gt;0,1,"FALSE"),IF(SUM(AE564)&gt;0,1,"FALSE"),IF(SUM(AF564)&gt;0,1,"FALSE"),IF(SUM(AG564)&gt;0,1,"FALSE"),IF(SUM(AJ564)&gt;0,1,"FALSE"),IF(SUM(AK564)&gt;0,1,"FALSE"),IF(SUM(AI564)&gt;0,1,"FALSE"),IF(SUM(AH564)&gt;0,1,"FALSE"))</f>
        <v/>
      </c>
      <c r="AN565" s="53" t="n"/>
      <c r="AO565" s="53">
        <f>MAX(AO564:AO564)</f>
        <v/>
      </c>
      <c r="AP565" s="53">
        <f>MAX(AP564:AP564)</f>
        <v/>
      </c>
      <c r="AQ565" s="53">
        <f>MAX(AQ564:AQ564)</f>
        <v/>
      </c>
      <c r="AR565" s="53">
        <f>MAX(AR564:AR564)</f>
        <v/>
      </c>
      <c r="AS565" s="53">
        <f>SUM(AS564:AS564)</f>
        <v/>
      </c>
      <c r="AT565" s="53">
        <f>SUM(AT564:AT564)</f>
        <v/>
      </c>
      <c r="AU565" s="53">
        <f>SUM(AU564:AU564)</f>
        <v/>
      </c>
      <c r="AV565" s="53">
        <f>SUM(AV564:AV564)</f>
        <v/>
      </c>
      <c r="AW565" s="53">
        <f>SUM(AW564:AW564)</f>
        <v/>
      </c>
    </row>
    <row r="566" spans="1:49">
      <c r="A566" s="51" t="n">
        <v>560</v>
      </c>
      <c r="B566" s="51" t="s">
        <v>171</v>
      </c>
      <c r="C566" s="51" t="s">
        <v>167</v>
      </c>
      <c r="D566" s="51" t="s">
        <v>72</v>
      </c>
      <c r="E566" s="51" t="s">
        <v>43</v>
      </c>
      <c r="F566" s="51" t="s">
        <v>32</v>
      </c>
      <c r="G566" s="51" t="n"/>
      <c r="H566" s="51" t="n">
        <v>8</v>
      </c>
      <c r="I566" s="51" t="n">
        <v>8</v>
      </c>
      <c r="J566" s="51" t="n">
        <v>8</v>
      </c>
      <c r="K566" s="51" t="n">
        <v>8</v>
      </c>
      <c r="L566" s="51" t="n">
        <v>3.26667</v>
      </c>
      <c r="M566" s="51" t="s">
        <v>7</v>
      </c>
      <c r="N566" s="51" t="s">
        <v>7</v>
      </c>
      <c r="O566" s="51" t="n"/>
      <c r="P566" s="51" t="n"/>
      <c r="Q566" s="51" t="n">
        <v>3.41667</v>
      </c>
      <c r="R566" s="51" t="n">
        <v>8</v>
      </c>
      <c r="S566" s="51" t="n">
        <v>8</v>
      </c>
      <c r="T566" s="51" t="s">
        <v>7</v>
      </c>
      <c r="U566" s="51" t="s">
        <v>7</v>
      </c>
      <c r="V566" s="51" t="n">
        <v>8</v>
      </c>
      <c r="W566" s="51" t="n">
        <v>8</v>
      </c>
      <c r="X566" s="51" t="n">
        <v>8</v>
      </c>
      <c r="Y566" s="51" t="n">
        <v>2.85</v>
      </c>
      <c r="Z566" s="51" t="n">
        <v>8</v>
      </c>
      <c r="AA566" s="51" t="s">
        <v>7</v>
      </c>
      <c r="AB566" s="51" t="s">
        <v>7</v>
      </c>
      <c r="AC566" s="51" t="n">
        <v>8</v>
      </c>
      <c r="AD566" s="51" t="n">
        <v>8</v>
      </c>
      <c r="AE566" s="51" t="n">
        <v>8</v>
      </c>
      <c r="AF566" s="51" t="n">
        <v>8</v>
      </c>
      <c r="AG566" s="51" t="n">
        <v>8</v>
      </c>
      <c r="AH566" s="51" t="n">
        <v>8</v>
      </c>
      <c r="AI566" s="51" t="s">
        <v>7</v>
      </c>
      <c r="AJ566" s="51" t="s">
        <v>7</v>
      </c>
      <c r="AK566" s="51" t="s">
        <v>7</v>
      </c>
      <c r="AL566" s="51" t="n"/>
      <c r="AM566" s="52">
        <f>COUNT(H566:AL566)</f>
        <v/>
      </c>
      <c r="AN566" s="51" t="n"/>
      <c r="AO566" s="52">
        <f>COUNTIF(H566:AL566,"О")</f>
        <v/>
      </c>
      <c r="AP566" s="52">
        <f>COUNTIF(H566:AL566,"От")</f>
        <v/>
      </c>
      <c r="AQ566" s="52">
        <f>COUNTIF(H566:AL566,"Б")</f>
        <v/>
      </c>
      <c r="AR566" s="52">
        <f>COUNTIF(H566:AL566,"Н")</f>
        <v/>
      </c>
      <c r="AS566" s="51" t="n"/>
      <c r="AT566" s="52">
        <f>SUM(H566:AL566)</f>
        <v/>
      </c>
      <c r="AU566" s="51" t="n"/>
      <c r="AV566" s="52">
        <f>SUM(M566,N566,T566,U566,AA566,AB566,AJ566,AK566,AI566)</f>
        <v/>
      </c>
      <c r="AW566" s="51" t="n"/>
    </row>
    <row r="567" spans="1:49" ht="15.75" customHeight="1" s="55">
      <c r="A567" s="51" t="n">
        <v>561</v>
      </c>
      <c r="B567" s="51" t="s">
        <v>171</v>
      </c>
      <c r="C567" s="51" t="s">
        <v>167</v>
      </c>
      <c r="D567" s="51" t="s">
        <v>72</v>
      </c>
      <c r="E567" s="51" t="s">
        <v>168</v>
      </c>
      <c r="F567" s="51" t="s">
        <v>32</v>
      </c>
      <c r="G567" s="51" t="n"/>
      <c r="H567" s="51" t="n"/>
      <c r="I567" s="51" t="n"/>
      <c r="J567" s="51" t="n"/>
      <c r="K567" s="51" t="n"/>
      <c r="L567" s="54" t="n">
        <v>4.73333</v>
      </c>
      <c r="M567" s="51" t="n"/>
      <c r="N567" s="51" t="n"/>
      <c r="O567" s="54" t="n">
        <v>4.73469</v>
      </c>
      <c r="P567" s="54" t="n">
        <v>1.69202</v>
      </c>
      <c r="Q567" s="51" t="n"/>
      <c r="R567" s="51" t="n"/>
      <c r="S567" s="51" t="n"/>
      <c r="T567" s="51" t="n"/>
      <c r="U567" s="51" t="n"/>
      <c r="V567" s="51" t="n"/>
      <c r="W567" s="51" t="n"/>
      <c r="X567" s="51" t="n"/>
      <c r="Y567" s="54" t="n">
        <v>5.15</v>
      </c>
      <c r="Z567" s="51" t="n"/>
      <c r="AA567" s="51" t="n"/>
      <c r="AB567" s="51" t="n"/>
      <c r="AC567" s="51" t="n"/>
      <c r="AD567" s="51" t="n"/>
      <c r="AE567" s="51" t="n"/>
      <c r="AF567" s="51" t="n"/>
      <c r="AG567" s="51" t="n"/>
      <c r="AH567" s="51" t="n"/>
      <c r="AI567" s="51" t="n"/>
      <c r="AJ567" s="51" t="n"/>
      <c r="AK567" s="51" t="n"/>
      <c r="AL567" s="51" t="n"/>
      <c r="AM567" s="52">
        <f>COUNT(H567:AL567)</f>
        <v/>
      </c>
      <c r="AN567" s="51" t="n"/>
      <c r="AO567" s="51" t="n"/>
      <c r="AP567" s="51" t="n"/>
      <c r="AQ567" s="51" t="n"/>
      <c r="AR567" s="51" t="n"/>
      <c r="AS567" s="51" t="n"/>
      <c r="AT567" s="52">
        <f>SUM(H567:AL567)</f>
        <v/>
      </c>
      <c r="AU567" s="51" t="n"/>
      <c r="AV567" s="52">
        <f>SUM(M567,N567,T567,U567,AA567,AB567,AJ567,AK567,AI567)</f>
        <v/>
      </c>
      <c r="AW567" s="51" t="n"/>
    </row>
    <row r="568" spans="1:49" ht="15.75" customHeight="1" s="55">
      <c r="A568" s="51" t="n">
        <v>562</v>
      </c>
      <c r="B568" s="51" t="s">
        <v>171</v>
      </c>
      <c r="C568" s="51" t="s">
        <v>167</v>
      </c>
      <c r="D568" s="51" t="s">
        <v>72</v>
      </c>
      <c r="E568" s="51" t="s">
        <v>169</v>
      </c>
      <c r="F568" s="51" t="s">
        <v>32</v>
      </c>
      <c r="G568" s="51" t="n"/>
      <c r="H568" s="51" t="n"/>
      <c r="I568" s="51" t="n"/>
      <c r="J568" s="51" t="n"/>
      <c r="K568" s="51" t="n"/>
      <c r="L568" s="51" t="n"/>
      <c r="M568" s="51" t="n"/>
      <c r="N568" s="51" t="n"/>
      <c r="O568" s="54" t="n">
        <v>3.26531</v>
      </c>
      <c r="P568" s="54" t="n">
        <v>6.30798</v>
      </c>
      <c r="Q568" s="54" t="n">
        <v>4.58333</v>
      </c>
      <c r="R568" s="51" t="n"/>
      <c r="S568" s="51" t="n"/>
      <c r="T568" s="51" t="n"/>
      <c r="U568" s="51" t="n"/>
      <c r="V568" s="51" t="n"/>
      <c r="W568" s="51" t="n"/>
      <c r="X568" s="51" t="n"/>
      <c r="Y568" s="51" t="n"/>
      <c r="Z568" s="51" t="n"/>
      <c r="AA568" s="51" t="n"/>
      <c r="AB568" s="51" t="n"/>
      <c r="AC568" s="51" t="n"/>
      <c r="AD568" s="51" t="n"/>
      <c r="AE568" s="51" t="n"/>
      <c r="AF568" s="51" t="n"/>
      <c r="AG568" s="51" t="n"/>
      <c r="AH568" s="51" t="n"/>
      <c r="AI568" s="51" t="n"/>
      <c r="AJ568" s="51" t="n"/>
      <c r="AK568" s="51" t="n"/>
      <c r="AL568" s="51" t="n"/>
      <c r="AM568" s="52">
        <f>COUNT(H568:AL568)</f>
        <v/>
      </c>
      <c r="AN568" s="51" t="n"/>
      <c r="AO568" s="51" t="n"/>
      <c r="AP568" s="51" t="n"/>
      <c r="AQ568" s="51" t="n"/>
      <c r="AR568" s="51" t="n"/>
      <c r="AS568" s="51" t="n"/>
      <c r="AT568" s="52">
        <f>SUM(H568:AL568)</f>
        <v/>
      </c>
      <c r="AU568" s="51" t="n"/>
      <c r="AV568" s="52">
        <f>SUM(M568,N568,T568,U568,AA568,AB568,AJ568,AK568,AI568)</f>
        <v/>
      </c>
      <c r="AW568" s="51" t="n"/>
    </row>
    <row r="569" spans="1:49">
      <c r="A569" s="51" t="n">
        <v>563</v>
      </c>
      <c r="B569" s="51" t="s">
        <v>171</v>
      </c>
      <c r="C569" s="51" t="s">
        <v>167</v>
      </c>
      <c r="D569" s="51" t="s">
        <v>72</v>
      </c>
      <c r="E569" s="51" t="s">
        <v>170</v>
      </c>
      <c r="F569" s="51" t="s">
        <v>32</v>
      </c>
      <c r="G569" s="51" t="n"/>
      <c r="H569" s="51" t="n"/>
      <c r="I569" s="51" t="n"/>
      <c r="J569" s="51" t="n"/>
      <c r="K569" s="51" t="n"/>
      <c r="L569" s="51" t="n"/>
      <c r="M569" s="51" t="n"/>
      <c r="N569" s="51" t="n"/>
      <c r="O569" s="51" t="n"/>
      <c r="P569" s="51" t="n"/>
      <c r="Q569" s="51" t="n"/>
      <c r="R569" s="51" t="n"/>
      <c r="S569" s="51" t="n"/>
      <c r="T569" s="51" t="n"/>
      <c r="U569" s="51" t="n"/>
      <c r="V569" s="51" t="n"/>
      <c r="W569" s="51" t="n"/>
      <c r="X569" s="51" t="n"/>
      <c r="Y569" s="51" t="n"/>
      <c r="Z569" s="51" t="n"/>
      <c r="AA569" s="51" t="n"/>
      <c r="AB569" s="51" t="n"/>
      <c r="AC569" s="51" t="n"/>
      <c r="AD569" s="51" t="n"/>
      <c r="AE569" s="51" t="n"/>
      <c r="AF569" s="51" t="n"/>
      <c r="AG569" s="51" t="n"/>
      <c r="AH569" s="51" t="n"/>
      <c r="AI569" s="51" t="n"/>
      <c r="AJ569" s="51" t="n"/>
      <c r="AK569" s="51" t="n"/>
      <c r="AL569" s="51" t="n"/>
      <c r="AM569" s="52">
        <f>COUNT(H569:AL569)</f>
        <v/>
      </c>
      <c r="AN569" s="51" t="n"/>
      <c r="AO569" s="51" t="n"/>
      <c r="AP569" s="51" t="n"/>
      <c r="AQ569" s="51" t="n"/>
      <c r="AR569" s="51" t="n"/>
      <c r="AS569" s="51" t="n"/>
      <c r="AT569" s="52">
        <f>SUM(H569:AL569)</f>
        <v/>
      </c>
      <c r="AU569" s="51" t="n"/>
      <c r="AV569" s="52">
        <f>SUM(M569,N569,T569,U569,AA569,AB569,AJ569,AK569,AI569)</f>
        <v/>
      </c>
      <c r="AW569" s="51" t="n"/>
    </row>
    <row r="570" spans="1:49">
      <c r="A570" s="53" t="n">
        <v>564</v>
      </c>
      <c r="B570" s="53" t="s">
        <v>171</v>
      </c>
      <c r="C570" s="53" t="s">
        <v>167</v>
      </c>
      <c r="D570" s="53" t="s">
        <v>72</v>
      </c>
      <c r="E570" s="53" t="s">
        <v>33</v>
      </c>
      <c r="F570" s="53" t="n"/>
      <c r="G570" s="53" t="n"/>
      <c r="H570" s="53" t="n">
        <v>8</v>
      </c>
      <c r="I570" s="53" t="n">
        <v>8</v>
      </c>
      <c r="J570" s="53" t="n">
        <v>8</v>
      </c>
      <c r="K570" s="53" t="n">
        <v>8</v>
      </c>
      <c r="L570" s="53" t="n">
        <v>8</v>
      </c>
      <c r="M570" s="53" t="n">
        <v>0</v>
      </c>
      <c r="N570" s="53" t="n">
        <v>0</v>
      </c>
      <c r="O570" s="53" t="n">
        <v>8</v>
      </c>
      <c r="P570" s="53" t="n">
        <v>8</v>
      </c>
      <c r="Q570" s="53" t="n">
        <v>8</v>
      </c>
      <c r="R570" s="53" t="n">
        <v>8</v>
      </c>
      <c r="S570" s="53" t="n">
        <v>8</v>
      </c>
      <c r="T570" s="53" t="n">
        <v>0</v>
      </c>
      <c r="U570" s="53" t="n">
        <v>0</v>
      </c>
      <c r="V570" s="53" t="n">
        <v>8</v>
      </c>
      <c r="W570" s="53" t="n">
        <v>8</v>
      </c>
      <c r="X570" s="53" t="n">
        <v>8</v>
      </c>
      <c r="Y570" s="53" t="n">
        <v>8</v>
      </c>
      <c r="Z570" s="53" t="n">
        <v>8</v>
      </c>
      <c r="AA570" s="53" t="n">
        <v>0</v>
      </c>
      <c r="AB570" s="53" t="n">
        <v>0</v>
      </c>
      <c r="AC570" s="53" t="n">
        <v>8</v>
      </c>
      <c r="AD570" s="53" t="n">
        <v>8</v>
      </c>
      <c r="AE570" s="53" t="n">
        <v>8</v>
      </c>
      <c r="AF570" s="53" t="n">
        <v>8</v>
      </c>
      <c r="AG570" s="53" t="n">
        <v>8</v>
      </c>
      <c r="AH570" s="53" t="n">
        <v>8</v>
      </c>
      <c r="AI570" s="53" t="n">
        <v>0</v>
      </c>
      <c r="AJ570" s="53" t="n">
        <v>0</v>
      </c>
      <c r="AK570" s="53" t="n">
        <v>0</v>
      </c>
      <c r="AL570" s="53" t="n"/>
      <c r="AM570" s="53">
        <f>COUNT(IF(SUM(H568,H569,H566,H567)&gt;0,1,"FALSE"),IF(SUM(I568,I566,I569,I567)&gt;0,1,"FALSE"),IF(SUM(J568,J566,J569,J567)&gt;0,1,"FALSE"),IF(SUM(K569,K567,K566,K568)&gt;0,1,"FALSE"),IF(SUM(L566,L568,L567,L569)&gt;0,1,"FALSE"),IF(SUM(M566,M569,M568,M567)&gt;0,1,"FALSE"),IF(SUM(N569,N566,N567,N568)&gt;0,1,"FALSE"),IF(SUM(O569,O567,O566,O568)&gt;0,1,"FALSE"),IF(SUM(P569,P568,P566,P567)&gt;0,1,"FALSE"),IF(SUM(Q569,Q567,Q566,Q568)&gt;0,1,"FALSE"),IF(SUM(R569,R567,R568,R566)&gt;0,1,"FALSE"),IF(SUM(S569,S567,S566,S568)&gt;0,1,"FALSE"),IF(SUM(T568,T567,T569,T566)&gt;0,1,"FALSE"),IF(SUM(U569,U567,U568,U566)&gt;0,1,"FALSE"),IF(SUM(V567,V566,V568,V569)&gt;0,1,"FALSE"),IF(SUM(W566,W568,W567,W569)&gt;0,1,"FALSE"),IF(SUM(X566,X568,X569,X567)&gt;0,1,"FALSE"),IF(SUM(Y566,Y568,Y569,Y567)&gt;0,1,"FALSE"),IF(SUM(Z568,Z567,Z566,Z569)&gt;0,1,"FALSE"),IF(SUM(AA568,AA566,AA567,AA569)&gt;0,1,"FALSE"),IF(SUM(AB568,AB567,AB566,AB569)&gt;0,1,"FALSE"),IF(SUM(AC566,AC569,AC567,AC568)&gt;0,1,"FALSE"),IF(SUM(AD566,AD569,AD568,AD567)&gt;0,1,"FALSE"),IF(SUM(AE568,AE567,AE566)&gt;0,1,"FALSE"),IF(SUM(AF568,AF567,AF566)&gt;0,1,"FALSE"),IF(SUM(AG566,AG567,AG568)&gt;0,1,"FALSE"),IF(SUM(AJ567,AJ566,AJ568)&gt;0,1,"FALSE"),IF(SUM(AK568,AK566,AK567)&gt;0,1,"FALSE"),IF(SUM(AI567,AI568,AI566)&gt;0,1,"FALSE"),IF(SUM(AH566,AH567,AH568)&gt;0,1,"FALSE"))</f>
        <v/>
      </c>
      <c r="AN570" s="53" t="n"/>
      <c r="AO570" s="53">
        <f>MAX(AO566:AO569)</f>
        <v/>
      </c>
      <c r="AP570" s="53">
        <f>MAX(AP566:AP569)</f>
        <v/>
      </c>
      <c r="AQ570" s="53">
        <f>MAX(AQ566:AQ569)</f>
        <v/>
      </c>
      <c r="AR570" s="53">
        <f>MAX(AR566:AR569)</f>
        <v/>
      </c>
      <c r="AS570" s="53">
        <f>SUM(AS566:AS569)</f>
        <v/>
      </c>
      <c r="AT570" s="53">
        <f>SUM(AT566:AT569)</f>
        <v/>
      </c>
      <c r="AU570" s="53">
        <f>SUM(AU566:AU569)</f>
        <v/>
      </c>
      <c r="AV570" s="53">
        <f>SUM(AV566:AV569)</f>
        <v/>
      </c>
      <c r="AW570" s="53">
        <f>SUM(AW566:AW569)</f>
        <v/>
      </c>
    </row>
    <row r="571" spans="1:49">
      <c r="A571" s="51" t="n">
        <v>565</v>
      </c>
      <c r="B571" s="51" t="s">
        <v>172</v>
      </c>
      <c r="C571" s="51" t="s">
        <v>167</v>
      </c>
      <c r="D571" s="51" t="s">
        <v>97</v>
      </c>
      <c r="E571" s="51" t="s">
        <v>43</v>
      </c>
      <c r="F571" s="51" t="s">
        <v>32</v>
      </c>
      <c r="G571" s="51" t="n"/>
      <c r="H571" s="51" t="n">
        <v>8</v>
      </c>
      <c r="I571" s="51" t="n">
        <v>8</v>
      </c>
      <c r="J571" s="51" t="n">
        <v>8</v>
      </c>
      <c r="K571" s="51" t="n">
        <v>8</v>
      </c>
      <c r="L571" s="51" t="n">
        <v>3.26667</v>
      </c>
      <c r="M571" s="51" t="s">
        <v>7</v>
      </c>
      <c r="N571" s="51" t="s">
        <v>7</v>
      </c>
      <c r="O571" s="51" t="n"/>
      <c r="P571" s="51" t="n"/>
      <c r="Q571" s="51" t="n">
        <v>3.41667</v>
      </c>
      <c r="R571" s="51" t="n">
        <v>8</v>
      </c>
      <c r="S571" s="51" t="n">
        <v>8</v>
      </c>
      <c r="T571" s="51" t="s">
        <v>7</v>
      </c>
      <c r="U571" s="51" t="s">
        <v>7</v>
      </c>
      <c r="V571" s="51" t="n">
        <v>8</v>
      </c>
      <c r="W571" s="51" t="n">
        <v>8</v>
      </c>
      <c r="X571" s="51" t="n">
        <v>8</v>
      </c>
      <c r="Y571" s="51" t="n">
        <v>2.85</v>
      </c>
      <c r="Z571" s="51" t="n">
        <v>8</v>
      </c>
      <c r="AA571" s="51" t="s">
        <v>7</v>
      </c>
      <c r="AB571" s="51" t="s">
        <v>7</v>
      </c>
      <c r="AC571" s="51" t="n">
        <v>8</v>
      </c>
      <c r="AD571" s="51" t="n">
        <v>8</v>
      </c>
      <c r="AE571" s="51" t="n">
        <v>8</v>
      </c>
      <c r="AF571" s="51" t="n">
        <v>8</v>
      </c>
      <c r="AG571" s="51" t="n">
        <v>8</v>
      </c>
      <c r="AH571" s="51" t="n">
        <v>8</v>
      </c>
      <c r="AI571" s="51" t="s">
        <v>7</v>
      </c>
      <c r="AJ571" s="51" t="s">
        <v>7</v>
      </c>
      <c r="AK571" s="51" t="s">
        <v>7</v>
      </c>
      <c r="AL571" s="51" t="n"/>
      <c r="AM571" s="52">
        <f>COUNT(H571:AL571)</f>
        <v/>
      </c>
      <c r="AN571" s="51" t="n"/>
      <c r="AO571" s="52">
        <f>COUNTIF(H571:AL571,"О")</f>
        <v/>
      </c>
      <c r="AP571" s="52">
        <f>COUNTIF(H571:AL571,"От")</f>
        <v/>
      </c>
      <c r="AQ571" s="52">
        <f>COUNTIF(H571:AL571,"Б")</f>
        <v/>
      </c>
      <c r="AR571" s="52">
        <f>COUNTIF(H571:AL571,"Н")</f>
        <v/>
      </c>
      <c r="AS571" s="51" t="n"/>
      <c r="AT571" s="52">
        <f>SUM(H571:AL571)</f>
        <v/>
      </c>
      <c r="AU571" s="51" t="n"/>
      <c r="AV571" s="52">
        <f>SUM(M571,N571,T571,U571,AA571,AB571,AJ571,AK571,AI571)</f>
        <v/>
      </c>
      <c r="AW571" s="51" t="n"/>
    </row>
    <row r="572" spans="1:49" ht="15.75" customHeight="1" s="55">
      <c r="A572" s="51" t="n">
        <v>566</v>
      </c>
      <c r="B572" s="51" t="s">
        <v>172</v>
      </c>
      <c r="C572" s="51" t="s">
        <v>167</v>
      </c>
      <c r="D572" s="51" t="s">
        <v>97</v>
      </c>
      <c r="E572" s="51" t="s">
        <v>168</v>
      </c>
      <c r="F572" s="51" t="s">
        <v>32</v>
      </c>
      <c r="G572" s="51" t="n"/>
      <c r="H572" s="51" t="n"/>
      <c r="I572" s="51" t="n"/>
      <c r="J572" s="51" t="n"/>
      <c r="K572" s="51" t="n"/>
      <c r="L572" s="54" t="n">
        <v>4.73333</v>
      </c>
      <c r="M572" s="51" t="n"/>
      <c r="N572" s="51" t="n"/>
      <c r="O572" s="54" t="n">
        <v>4.73469</v>
      </c>
      <c r="P572" s="54" t="n">
        <v>1.69202</v>
      </c>
      <c r="Q572" s="51" t="n"/>
      <c r="R572" s="51" t="n"/>
      <c r="S572" s="51" t="n"/>
      <c r="T572" s="51" t="n"/>
      <c r="U572" s="51" t="n"/>
      <c r="V572" s="51" t="n"/>
      <c r="W572" s="51" t="n"/>
      <c r="X572" s="51" t="n"/>
      <c r="Y572" s="54" t="n">
        <v>5.15</v>
      </c>
      <c r="Z572" s="51" t="n"/>
      <c r="AA572" s="51" t="n"/>
      <c r="AB572" s="51" t="n"/>
      <c r="AC572" s="51" t="n"/>
      <c r="AD572" s="51" t="n"/>
      <c r="AE572" s="51" t="n"/>
      <c r="AF572" s="51" t="n"/>
      <c r="AG572" s="51" t="n"/>
      <c r="AH572" s="51" t="n"/>
      <c r="AI572" s="51" t="n"/>
      <c r="AJ572" s="51" t="n"/>
      <c r="AK572" s="51" t="n"/>
      <c r="AL572" s="51" t="n"/>
      <c r="AM572" s="52">
        <f>COUNT(H572:AL572)</f>
        <v/>
      </c>
      <c r="AN572" s="51" t="n"/>
      <c r="AO572" s="51" t="n"/>
      <c r="AP572" s="51" t="n"/>
      <c r="AQ572" s="51" t="n"/>
      <c r="AR572" s="51" t="n"/>
      <c r="AS572" s="51" t="n"/>
      <c r="AT572" s="52">
        <f>SUM(H572:AL572)</f>
        <v/>
      </c>
      <c r="AU572" s="51" t="n"/>
      <c r="AV572" s="52">
        <f>SUM(M572,N572,T572,U572,AA572,AB572,AJ572,AK572,AI572)</f>
        <v/>
      </c>
      <c r="AW572" s="51" t="n"/>
    </row>
    <row r="573" spans="1:49" ht="15.75" customHeight="1" s="55">
      <c r="A573" s="51" t="n">
        <v>567</v>
      </c>
      <c r="B573" s="51" t="s">
        <v>172</v>
      </c>
      <c r="C573" s="51" t="s">
        <v>167</v>
      </c>
      <c r="D573" s="51" t="s">
        <v>97</v>
      </c>
      <c r="E573" s="51" t="s">
        <v>169</v>
      </c>
      <c r="F573" s="51" t="s">
        <v>32</v>
      </c>
      <c r="G573" s="51" t="n"/>
      <c r="H573" s="51" t="n"/>
      <c r="I573" s="51" t="n"/>
      <c r="J573" s="51" t="n"/>
      <c r="K573" s="51" t="n"/>
      <c r="L573" s="51" t="n"/>
      <c r="M573" s="51" t="n"/>
      <c r="N573" s="51" t="n"/>
      <c r="O573" s="54" t="n">
        <v>3.26531</v>
      </c>
      <c r="P573" s="54" t="n">
        <v>6.30798</v>
      </c>
      <c r="Q573" s="54" t="n">
        <v>4.58333</v>
      </c>
      <c r="R573" s="51" t="n"/>
      <c r="S573" s="51" t="n"/>
      <c r="T573" s="51" t="n"/>
      <c r="U573" s="51" t="n"/>
      <c r="V573" s="51" t="n"/>
      <c r="W573" s="51" t="n"/>
      <c r="X573" s="51" t="n"/>
      <c r="Y573" s="51" t="n"/>
      <c r="Z573" s="51" t="n"/>
      <c r="AA573" s="51" t="n"/>
      <c r="AB573" s="51" t="n"/>
      <c r="AC573" s="51" t="n"/>
      <c r="AD573" s="51" t="n"/>
      <c r="AE573" s="51" t="n"/>
      <c r="AF573" s="51" t="n"/>
      <c r="AG573" s="51" t="n"/>
      <c r="AH573" s="51" t="n"/>
      <c r="AI573" s="51" t="n"/>
      <c r="AJ573" s="51" t="n"/>
      <c r="AK573" s="51" t="n"/>
      <c r="AL573" s="51" t="n"/>
      <c r="AM573" s="52">
        <f>COUNT(H573:AL573)</f>
        <v/>
      </c>
      <c r="AN573" s="51" t="n"/>
      <c r="AO573" s="51" t="n"/>
      <c r="AP573" s="51" t="n"/>
      <c r="AQ573" s="51" t="n"/>
      <c r="AR573" s="51" t="n"/>
      <c r="AS573" s="51" t="n"/>
      <c r="AT573" s="52">
        <f>SUM(H573:AL573)</f>
        <v/>
      </c>
      <c r="AU573" s="51" t="n"/>
      <c r="AV573" s="52">
        <f>SUM(M573,N573,T573,U573,AA573,AB573,AJ573,AK573,AI573)</f>
        <v/>
      </c>
      <c r="AW573" s="51" t="n"/>
    </row>
    <row r="574" spans="1:49">
      <c r="A574" s="51" t="n">
        <v>568</v>
      </c>
      <c r="B574" s="51" t="s">
        <v>172</v>
      </c>
      <c r="C574" s="51" t="s">
        <v>167</v>
      </c>
      <c r="D574" s="51" t="s">
        <v>97</v>
      </c>
      <c r="E574" s="51" t="s">
        <v>170</v>
      </c>
      <c r="F574" s="51" t="s">
        <v>32</v>
      </c>
      <c r="G574" s="51" t="n"/>
      <c r="H574" s="51" t="n"/>
      <c r="I574" s="51" t="n"/>
      <c r="J574" s="51" t="n"/>
      <c r="K574" s="51" t="n"/>
      <c r="L574" s="51" t="n"/>
      <c r="M574" s="51" t="n"/>
      <c r="N574" s="51" t="n"/>
      <c r="O574" s="51" t="n"/>
      <c r="P574" s="51" t="n"/>
      <c r="Q574" s="51" t="n"/>
      <c r="R574" s="51" t="n"/>
      <c r="S574" s="51" t="n"/>
      <c r="T574" s="51" t="n"/>
      <c r="U574" s="51" t="n"/>
      <c r="V574" s="51" t="n"/>
      <c r="W574" s="51" t="n"/>
      <c r="X574" s="51" t="n"/>
      <c r="Y574" s="51" t="n"/>
      <c r="Z574" s="51" t="n"/>
      <c r="AA574" s="51" t="n"/>
      <c r="AB574" s="51" t="n"/>
      <c r="AC574" s="51" t="n"/>
      <c r="AD574" s="51" t="n"/>
      <c r="AE574" s="51" t="n"/>
      <c r="AF574" s="51" t="n"/>
      <c r="AG574" s="51" t="n"/>
      <c r="AH574" s="51" t="n"/>
      <c r="AI574" s="51" t="n"/>
      <c r="AJ574" s="51" t="n"/>
      <c r="AK574" s="51" t="n"/>
      <c r="AL574" s="51" t="n"/>
      <c r="AM574" s="52">
        <f>COUNT(H574:AL574)</f>
        <v/>
      </c>
      <c r="AN574" s="51" t="n"/>
      <c r="AO574" s="51" t="n"/>
      <c r="AP574" s="51" t="n"/>
      <c r="AQ574" s="51" t="n"/>
      <c r="AR574" s="51" t="n"/>
      <c r="AS574" s="51" t="n"/>
      <c r="AT574" s="52">
        <f>SUM(H574:AL574)</f>
        <v/>
      </c>
      <c r="AU574" s="51" t="n"/>
      <c r="AV574" s="52">
        <f>SUM(M574,N574,T574,U574,AA574,AB574,AJ574,AK574,AI574)</f>
        <v/>
      </c>
      <c r="AW574" s="51" t="n"/>
    </row>
    <row r="575" spans="1:49">
      <c r="A575" s="53" t="n">
        <v>569</v>
      </c>
      <c r="B575" s="53" t="s">
        <v>172</v>
      </c>
      <c r="C575" s="53" t="s">
        <v>167</v>
      </c>
      <c r="D575" s="53" t="s">
        <v>97</v>
      </c>
      <c r="E575" s="53" t="s">
        <v>33</v>
      </c>
      <c r="F575" s="53" t="n"/>
      <c r="G575" s="53" t="n"/>
      <c r="H575" s="53" t="n">
        <v>8</v>
      </c>
      <c r="I575" s="53" t="n">
        <v>8</v>
      </c>
      <c r="J575" s="53" t="n">
        <v>8</v>
      </c>
      <c r="K575" s="53" t="n">
        <v>8</v>
      </c>
      <c r="L575" s="53" t="n">
        <v>8</v>
      </c>
      <c r="M575" s="53" t="n">
        <v>0</v>
      </c>
      <c r="N575" s="53" t="n">
        <v>0</v>
      </c>
      <c r="O575" s="53" t="n">
        <v>8</v>
      </c>
      <c r="P575" s="53" t="n">
        <v>8</v>
      </c>
      <c r="Q575" s="53" t="n">
        <v>8</v>
      </c>
      <c r="R575" s="53" t="n">
        <v>8</v>
      </c>
      <c r="S575" s="53" t="n">
        <v>8</v>
      </c>
      <c r="T575" s="53" t="n">
        <v>0</v>
      </c>
      <c r="U575" s="53" t="n">
        <v>0</v>
      </c>
      <c r="V575" s="53" t="n">
        <v>8</v>
      </c>
      <c r="W575" s="53" t="n">
        <v>8</v>
      </c>
      <c r="X575" s="53" t="n">
        <v>8</v>
      </c>
      <c r="Y575" s="53" t="n">
        <v>8</v>
      </c>
      <c r="Z575" s="53" t="n">
        <v>8</v>
      </c>
      <c r="AA575" s="53" t="n">
        <v>0</v>
      </c>
      <c r="AB575" s="53" t="n">
        <v>0</v>
      </c>
      <c r="AC575" s="53" t="n">
        <v>8</v>
      </c>
      <c r="AD575" s="53" t="n">
        <v>8</v>
      </c>
      <c r="AE575" s="53" t="n">
        <v>8</v>
      </c>
      <c r="AF575" s="53" t="n">
        <v>8</v>
      </c>
      <c r="AG575" s="53" t="n">
        <v>8</v>
      </c>
      <c r="AH575" s="53" t="n">
        <v>8</v>
      </c>
      <c r="AI575" s="53" t="n">
        <v>0</v>
      </c>
      <c r="AJ575" s="53" t="n">
        <v>0</v>
      </c>
      <c r="AK575" s="53" t="n">
        <v>0</v>
      </c>
      <c r="AL575" s="53" t="n"/>
      <c r="AM575" s="53">
        <f>COUNT(IF(SUM(H574,H573,H572,H571)&gt;0,1,"FALSE"),IF(SUM(I573,I574,I572,I571)&gt;0,1,"FALSE"),IF(SUM(J571,J573,J572,J574)&gt;0,1,"FALSE"),IF(SUM(K572,K573,K571,K574)&gt;0,1,"FALSE"),IF(SUM(L574,L571,L572,L573)&gt;0,1,"FALSE"),IF(SUM(M572,M574,M571,M573)&gt;0,1,"FALSE"),IF(SUM(N573,N571,N574,N572)&gt;0,1,"FALSE"),IF(SUM(O572,O573,O571,O574)&gt;0,1,"FALSE"),IF(SUM(P571,P572,P574,P573)&gt;0,1,"FALSE"),IF(SUM(Q573,Q571,Q572,Q574)&gt;0,1,"FALSE"),IF(SUM(R571,R574,R572,R573)&gt;0,1,"FALSE"),IF(SUM(S571,S572,S574,S573)&gt;0,1,"FALSE"),IF(SUM(T572,T573,T571,T574)&gt;0,1,"FALSE"),IF(SUM(U574,U573,U572,U571)&gt;0,1,"FALSE"),IF(SUM(V572,V571,V574,V573)&gt;0,1,"FALSE"),IF(SUM(W572,W574,W573,W571)&gt;0,1,"FALSE"),IF(SUM(X571,X572,X574,X573)&gt;0,1,"FALSE"),IF(SUM(Y572,Y573,Y574,Y571)&gt;0,1,"FALSE"),IF(SUM(Z573,Z571,Z574,Z572)&gt;0,1,"FALSE"),IF(SUM(AA574,AA573,AA571,AA572)&gt;0,1,"FALSE"),IF(SUM(AB573,AB572,AB574,AB571)&gt;0,1,"FALSE"),IF(SUM(AC574,AC572,AC571,AC573)&gt;0,1,"FALSE"),IF(SUM(AD572,AD571,AD574,AD573)&gt;0,1,"FALSE"),IF(SUM(AE571,AE573,AE572)&gt;0,1,"FALSE"),IF(SUM(AF573,AF572,AF571)&gt;0,1,"FALSE"),IF(SUM(AG573,AG572,AG571)&gt;0,1,"FALSE"),IF(SUM(AJ573,AJ572,AJ571)&gt;0,1,"FALSE"),IF(SUM(AK573,AK571,AK572)&gt;0,1,"FALSE"),IF(SUM(AI571,AI573,AI572)&gt;0,1,"FALSE"),IF(SUM(AH572,AH571,AH573)&gt;0,1,"FALSE"))</f>
        <v/>
      </c>
      <c r="AN575" s="53" t="n"/>
      <c r="AO575" s="53">
        <f>MAX(AO571:AO574)</f>
        <v/>
      </c>
      <c r="AP575" s="53">
        <f>MAX(AP571:AP574)</f>
        <v/>
      </c>
      <c r="AQ575" s="53">
        <f>MAX(AQ571:AQ574)</f>
        <v/>
      </c>
      <c r="AR575" s="53">
        <f>MAX(AR571:AR574)</f>
        <v/>
      </c>
      <c r="AS575" s="53">
        <f>SUM(AS571:AS574)</f>
        <v/>
      </c>
      <c r="AT575" s="53">
        <f>SUM(AT571:AT574)</f>
        <v/>
      </c>
      <c r="AU575" s="53">
        <f>SUM(AU571:AU574)</f>
        <v/>
      </c>
      <c r="AV575" s="53">
        <f>SUM(AV571:AV574)</f>
        <v/>
      </c>
      <c r="AW575" s="53">
        <f>SUM(AW571:AW574)</f>
        <v/>
      </c>
    </row>
    <row r="576" spans="1:49">
      <c r="A576" s="51" t="n">
        <v>570</v>
      </c>
      <c r="B576" s="51" t="s">
        <v>181</v>
      </c>
      <c r="C576" s="51" t="s">
        <v>175</v>
      </c>
      <c r="D576" s="51" t="s">
        <v>97</v>
      </c>
      <c r="E576" s="51" t="s">
        <v>43</v>
      </c>
      <c r="F576" s="51" t="s">
        <v>32</v>
      </c>
      <c r="G576" s="51" t="n"/>
      <c r="H576" s="51" t="n">
        <v>8</v>
      </c>
      <c r="I576" s="51" t="n">
        <v>8</v>
      </c>
      <c r="J576" s="51" t="n">
        <v>8</v>
      </c>
      <c r="K576" s="51" t="n">
        <v>8</v>
      </c>
      <c r="L576" s="51" t="n">
        <v>3.45</v>
      </c>
      <c r="M576" s="51" t="s">
        <v>7</v>
      </c>
      <c r="N576" s="51" t="s">
        <v>7</v>
      </c>
      <c r="O576" s="51" t="n"/>
      <c r="P576" s="51" t="n"/>
      <c r="Q576" s="51" t="n"/>
      <c r="R576" s="51" t="n"/>
      <c r="S576" s="51" t="n"/>
      <c r="T576" s="51" t="s">
        <v>7</v>
      </c>
      <c r="U576" s="51" t="s">
        <v>7</v>
      </c>
      <c r="V576" s="51" t="n"/>
      <c r="W576" s="51" t="n"/>
      <c r="X576" s="51" t="n"/>
      <c r="Y576" s="51" t="n"/>
      <c r="Z576" s="51" t="n"/>
      <c r="AA576" s="51" t="s">
        <v>7</v>
      </c>
      <c r="AB576" s="51" t="s">
        <v>7</v>
      </c>
      <c r="AC576" s="51" t="n"/>
      <c r="AD576" s="51" t="n"/>
      <c r="AE576" s="51" t="n"/>
      <c r="AF576" s="51" t="n"/>
      <c r="AG576" s="51" t="n"/>
      <c r="AH576" s="51" t="n"/>
      <c r="AI576" s="51" t="s">
        <v>7</v>
      </c>
      <c r="AJ576" s="51" t="s">
        <v>7</v>
      </c>
      <c r="AK576" s="51" t="s">
        <v>7</v>
      </c>
      <c r="AL576" s="51" t="n"/>
      <c r="AM576" s="52">
        <f>COUNT(H576:AL576)</f>
        <v/>
      </c>
      <c r="AN576" s="51" t="n"/>
      <c r="AO576" s="52">
        <f>COUNTIF(H576:AL576,"О")</f>
        <v/>
      </c>
      <c r="AP576" s="52">
        <f>COUNTIF(H576:AL576,"От")</f>
        <v/>
      </c>
      <c r="AQ576" s="52">
        <f>COUNTIF(H576:AL576,"Б")</f>
        <v/>
      </c>
      <c r="AR576" s="52">
        <f>COUNTIF(H576:AL576,"Н")</f>
        <v/>
      </c>
      <c r="AS576" s="51" t="n"/>
      <c r="AT576" s="52">
        <f>SUM(H576:AL576)</f>
        <v/>
      </c>
      <c r="AU576" s="51" t="n"/>
      <c r="AV576" s="52">
        <f>SUM(M576,N576,T576,U576,AA576,AB576,AJ576,AK576,AI576)</f>
        <v/>
      </c>
      <c r="AW576" s="51" t="n"/>
    </row>
    <row r="577" spans="1:49" ht="15.75" customHeight="1" s="55">
      <c r="A577" s="51" t="n">
        <v>571</v>
      </c>
      <c r="B577" s="51" t="s">
        <v>181</v>
      </c>
      <c r="C577" s="51" t="s">
        <v>175</v>
      </c>
      <c r="D577" s="51" t="s">
        <v>97</v>
      </c>
      <c r="E577" s="51" t="s">
        <v>105</v>
      </c>
      <c r="F577" s="51" t="s">
        <v>32</v>
      </c>
      <c r="G577" s="51" t="n"/>
      <c r="H577" s="51" t="n"/>
      <c r="I577" s="51" t="n"/>
      <c r="J577" s="51" t="n"/>
      <c r="K577" s="51" t="n"/>
      <c r="L577" s="54" t="n">
        <v>4.55</v>
      </c>
      <c r="M577" s="51" t="n"/>
      <c r="N577" s="51" t="n"/>
      <c r="O577" s="54" t="n">
        <v>8</v>
      </c>
      <c r="P577" s="54" t="n">
        <v>8</v>
      </c>
      <c r="Q577" s="54" t="n">
        <v>8</v>
      </c>
      <c r="R577" s="54" t="n">
        <v>8</v>
      </c>
      <c r="S577" s="54" t="n">
        <v>8</v>
      </c>
      <c r="T577" s="51" t="n"/>
      <c r="U577" s="51" t="n"/>
      <c r="V577" s="54" t="n">
        <v>8</v>
      </c>
      <c r="W577" s="54" t="n">
        <v>8</v>
      </c>
      <c r="X577" s="51" t="n"/>
      <c r="Y577" s="51" t="n"/>
      <c r="Z577" s="54" t="n">
        <v>8</v>
      </c>
      <c r="AA577" s="51" t="n"/>
      <c r="AB577" s="51" t="n"/>
      <c r="AC577" s="54" t="n">
        <v>8</v>
      </c>
      <c r="AD577" s="51" t="n"/>
      <c r="AE577" s="51" t="n"/>
      <c r="AF577" s="51" t="n"/>
      <c r="AG577" s="54" t="n">
        <v>8</v>
      </c>
      <c r="AH577" s="54" t="n">
        <v>8</v>
      </c>
      <c r="AI577" s="51" t="n"/>
      <c r="AJ577" s="51" t="n"/>
      <c r="AK577" s="51" t="n"/>
      <c r="AL577" s="51" t="n"/>
      <c r="AM577" s="52">
        <f>COUNT(H577:AL577)</f>
        <v/>
      </c>
      <c r="AN577" s="51" t="n"/>
      <c r="AO577" s="51" t="n"/>
      <c r="AP577" s="51" t="n"/>
      <c r="AQ577" s="51" t="n"/>
      <c r="AR577" s="51" t="n"/>
      <c r="AS577" s="51" t="n"/>
      <c r="AT577" s="52">
        <f>SUM(H577:AL577)</f>
        <v/>
      </c>
      <c r="AU577" s="51" t="n"/>
      <c r="AV577" s="52">
        <f>SUM(M577,N577,T577,U577,AA577,AB577,AJ577,AK577,AI577)</f>
        <v/>
      </c>
      <c r="AW577" s="51" t="n"/>
    </row>
    <row r="578" spans="1:49">
      <c r="A578" s="51" t="n">
        <v>572</v>
      </c>
      <c r="B578" s="51" t="s">
        <v>181</v>
      </c>
      <c r="C578" s="51" t="s">
        <v>175</v>
      </c>
      <c r="D578" s="51" t="s">
        <v>97</v>
      </c>
      <c r="E578" s="51" t="s">
        <v>177</v>
      </c>
      <c r="F578" s="51" t="s">
        <v>32</v>
      </c>
      <c r="G578" s="51" t="n"/>
      <c r="H578" s="51" t="n"/>
      <c r="I578" s="51" t="n"/>
      <c r="J578" s="51" t="n"/>
      <c r="K578" s="51" t="n"/>
      <c r="L578" s="51" t="n"/>
      <c r="M578" s="51" t="n"/>
      <c r="N578" s="51" t="n"/>
      <c r="O578" s="51" t="n"/>
      <c r="P578" s="51" t="n"/>
      <c r="Q578" s="51" t="n"/>
      <c r="R578" s="51" t="n"/>
      <c r="S578" s="51" t="n"/>
      <c r="T578" s="51" t="n"/>
      <c r="U578" s="51" t="n"/>
      <c r="V578" s="51" t="n"/>
      <c r="W578" s="51" t="n"/>
      <c r="X578" s="51" t="n"/>
      <c r="Y578" s="51" t="n"/>
      <c r="Z578" s="51" t="n"/>
      <c r="AA578" s="51" t="n"/>
      <c r="AB578" s="51" t="n"/>
      <c r="AC578" s="51" t="n"/>
      <c r="AD578" s="51" t="n"/>
      <c r="AE578" s="51" t="n"/>
      <c r="AF578" s="51" t="n"/>
      <c r="AG578" s="51" t="n"/>
      <c r="AH578" s="51" t="n"/>
      <c r="AI578" s="51" t="n"/>
      <c r="AJ578" s="51" t="n"/>
      <c r="AK578" s="51" t="n"/>
      <c r="AL578" s="51" t="n"/>
      <c r="AM578" s="52">
        <f>COUNT(H578:AL578)</f>
        <v/>
      </c>
      <c r="AN578" s="51" t="n"/>
      <c r="AO578" s="51" t="n"/>
      <c r="AP578" s="51" t="n"/>
      <c r="AQ578" s="51" t="n"/>
      <c r="AR578" s="51" t="n"/>
      <c r="AS578" s="51" t="n"/>
      <c r="AT578" s="52">
        <f>SUM(H578:AL578)</f>
        <v/>
      </c>
      <c r="AU578" s="51" t="n"/>
      <c r="AV578" s="52">
        <f>SUM(M578,N578,T578,U578,AA578,AB578,AJ578,AK578,AI578)</f>
        <v/>
      </c>
      <c r="AW578" s="51" t="n"/>
    </row>
    <row r="579" spans="1:49" ht="15.75" customHeight="1" s="55">
      <c r="A579" s="51" t="n">
        <v>573</v>
      </c>
      <c r="B579" s="51" t="s">
        <v>181</v>
      </c>
      <c r="C579" s="51" t="s">
        <v>175</v>
      </c>
      <c r="D579" s="51" t="s">
        <v>97</v>
      </c>
      <c r="E579" s="51" t="s">
        <v>105</v>
      </c>
      <c r="F579" s="51" t="s">
        <v>32</v>
      </c>
      <c r="G579" s="51" t="s">
        <v>49</v>
      </c>
      <c r="H579" s="51" t="n"/>
      <c r="I579" s="51" t="n"/>
      <c r="J579" s="51" t="n"/>
      <c r="K579" s="51" t="n"/>
      <c r="L579" s="51" t="n"/>
      <c r="M579" s="51" t="n"/>
      <c r="N579" s="51" t="n"/>
      <c r="O579" s="51" t="n"/>
      <c r="P579" s="51" t="n"/>
      <c r="Q579" s="51" t="n"/>
      <c r="R579" s="51" t="n"/>
      <c r="S579" s="51" t="n"/>
      <c r="T579" s="51" t="n"/>
      <c r="U579" s="51" t="n"/>
      <c r="V579" s="51" t="n"/>
      <c r="W579" s="51" t="n"/>
      <c r="X579" s="54" t="n">
        <v>8</v>
      </c>
      <c r="Y579" s="54" t="n">
        <v>8</v>
      </c>
      <c r="Z579" s="51" t="n"/>
      <c r="AA579" s="51" t="n"/>
      <c r="AB579" s="51" t="n"/>
      <c r="AC579" s="51" t="n"/>
      <c r="AD579" s="51" t="n"/>
      <c r="AE579" s="51" t="n"/>
      <c r="AF579" s="51" t="n"/>
      <c r="AG579" s="51" t="n"/>
      <c r="AH579" s="51" t="n"/>
      <c r="AI579" s="51" t="n"/>
      <c r="AJ579" s="51" t="n"/>
      <c r="AK579" s="51" t="n"/>
      <c r="AL579" s="51" t="n"/>
      <c r="AM579" s="52">
        <f>SUM(H579:AL579)/8</f>
        <v/>
      </c>
      <c r="AN579" s="51" t="n"/>
      <c r="AO579" s="51" t="n"/>
      <c r="AP579" s="51" t="n"/>
      <c r="AQ579" s="51" t="n"/>
      <c r="AR579" s="51" t="n"/>
      <c r="AS579" s="52">
        <f>COUNTIF(H579:AL579,"В")+SUM(H579:AL579)/8</f>
        <v/>
      </c>
      <c r="AT579" s="52">
        <f>SUM(H579:AL579)</f>
        <v/>
      </c>
      <c r="AU579" s="51" t="n"/>
      <c r="AV579" s="51" t="n"/>
      <c r="AW579" s="51" t="n"/>
    </row>
    <row r="580" spans="1:49" ht="15.75" customHeight="1" s="55">
      <c r="A580" s="51" t="n">
        <v>574</v>
      </c>
      <c r="B580" s="51" t="s">
        <v>181</v>
      </c>
      <c r="C580" s="51" t="s">
        <v>175</v>
      </c>
      <c r="D580" s="51" t="s">
        <v>97</v>
      </c>
      <c r="E580" s="51" t="s">
        <v>177</v>
      </c>
      <c r="F580" s="51" t="s">
        <v>32</v>
      </c>
      <c r="G580" s="51" t="n"/>
      <c r="H580" s="51" t="n"/>
      <c r="I580" s="51" t="n"/>
      <c r="J580" s="51" t="n"/>
      <c r="K580" s="51" t="n"/>
      <c r="L580" s="51" t="n"/>
      <c r="M580" s="51" t="n"/>
      <c r="N580" s="51" t="n"/>
      <c r="O580" s="51" t="n"/>
      <c r="P580" s="51" t="n"/>
      <c r="Q580" s="51" t="n"/>
      <c r="R580" s="51" t="n"/>
      <c r="S580" s="51" t="n"/>
      <c r="T580" s="51" t="n"/>
      <c r="U580" s="51" t="n"/>
      <c r="V580" s="51" t="n"/>
      <c r="W580" s="51" t="n"/>
      <c r="X580" s="51" t="n"/>
      <c r="Y580" s="51" t="n"/>
      <c r="Z580" s="51" t="n"/>
      <c r="AA580" s="51" t="n"/>
      <c r="AB580" s="51" t="n"/>
      <c r="AC580" s="51" t="n"/>
      <c r="AD580" s="51" t="n"/>
      <c r="AE580" s="51" t="n"/>
      <c r="AF580" s="54" t="n">
        <v>4</v>
      </c>
      <c r="AG580" s="51" t="n"/>
      <c r="AH580" s="51" t="n"/>
      <c r="AI580" s="51" t="n"/>
      <c r="AJ580" s="51" t="n"/>
      <c r="AK580" s="51" t="n"/>
      <c r="AL580" s="51" t="n"/>
      <c r="AM580" s="52">
        <f>COUNT(H580:AL580)</f>
        <v/>
      </c>
      <c r="AN580" s="51" t="n"/>
      <c r="AO580" s="51" t="n"/>
      <c r="AP580" s="51" t="n"/>
      <c r="AQ580" s="51" t="n"/>
      <c r="AR580" s="51" t="n"/>
      <c r="AS580" s="51" t="n"/>
      <c r="AT580" s="52">
        <f>SUM(H580:AL580)</f>
        <v/>
      </c>
      <c r="AU580" s="51" t="n"/>
      <c r="AV580" s="52">
        <f>SUM(M580,N580,T580,U580,AA580,AB580,AJ580,AK580,AI580)</f>
        <v/>
      </c>
      <c r="AW580" s="51" t="n"/>
    </row>
    <row r="581" spans="1:49" ht="15.75" customHeight="1" s="55">
      <c r="A581" s="51" t="n">
        <v>575</v>
      </c>
      <c r="B581" s="51" t="s">
        <v>181</v>
      </c>
      <c r="C581" s="51" t="s">
        <v>175</v>
      </c>
      <c r="D581" s="51" t="s">
        <v>97</v>
      </c>
      <c r="E581" s="51" t="s">
        <v>177</v>
      </c>
      <c r="F581" s="51" t="s">
        <v>32</v>
      </c>
      <c r="G581" s="51" t="s">
        <v>49</v>
      </c>
      <c r="H581" s="51" t="n"/>
      <c r="I581" s="51" t="n"/>
      <c r="J581" s="51" t="n"/>
      <c r="K581" s="51" t="n"/>
      <c r="L581" s="51" t="n"/>
      <c r="M581" s="51" t="n"/>
      <c r="N581" s="51" t="n"/>
      <c r="O581" s="51" t="n"/>
      <c r="P581" s="51" t="n"/>
      <c r="Q581" s="51" t="n"/>
      <c r="R581" s="51" t="n"/>
      <c r="S581" s="51" t="n"/>
      <c r="T581" s="51" t="n"/>
      <c r="U581" s="51" t="n"/>
      <c r="V581" s="51" t="n"/>
      <c r="W581" s="51" t="n"/>
      <c r="X581" s="51" t="n"/>
      <c r="Y581" s="51" t="n"/>
      <c r="Z581" s="51" t="n"/>
      <c r="AA581" s="51" t="n"/>
      <c r="AB581" s="51" t="n"/>
      <c r="AC581" s="51" t="n"/>
      <c r="AD581" s="54" t="n">
        <v>8</v>
      </c>
      <c r="AE581" s="54" t="n">
        <v>8</v>
      </c>
      <c r="AF581" s="54" t="n">
        <v>8</v>
      </c>
      <c r="AG581" s="51" t="n"/>
      <c r="AH581" s="51" t="n"/>
      <c r="AI581" s="51" t="n"/>
      <c r="AJ581" s="51" t="n"/>
      <c r="AK581" s="51" t="n"/>
      <c r="AL581" s="51" t="n"/>
      <c r="AM581" s="52">
        <f>SUM(H581:AL581)/8</f>
        <v/>
      </c>
      <c r="AN581" s="51" t="n"/>
      <c r="AO581" s="51" t="n"/>
      <c r="AP581" s="51" t="n"/>
      <c r="AQ581" s="51" t="n"/>
      <c r="AR581" s="51" t="n"/>
      <c r="AS581" s="52">
        <f>COUNTIF(H581:AL581,"В")+SUM(H581:AL581)/8</f>
        <v/>
      </c>
      <c r="AT581" s="52">
        <f>SUM(H581:AL581)</f>
        <v/>
      </c>
      <c r="AU581" s="51" t="n"/>
      <c r="AV581" s="51" t="n"/>
      <c r="AW581" s="51" t="n"/>
    </row>
    <row r="582" spans="1:49">
      <c r="A582" s="53" t="n">
        <v>576</v>
      </c>
      <c r="B582" s="53" t="s">
        <v>181</v>
      </c>
      <c r="C582" s="53" t="s">
        <v>175</v>
      </c>
      <c r="D582" s="53" t="s">
        <v>97</v>
      </c>
      <c r="E582" s="53" t="s">
        <v>33</v>
      </c>
      <c r="F582" s="53" t="n"/>
      <c r="G582" s="53" t="n"/>
      <c r="H582" s="53" t="n">
        <v>8</v>
      </c>
      <c r="I582" s="53" t="n">
        <v>8</v>
      </c>
      <c r="J582" s="53" t="n">
        <v>8</v>
      </c>
      <c r="K582" s="53" t="n">
        <v>8</v>
      </c>
      <c r="L582" s="53" t="n">
        <v>8</v>
      </c>
      <c r="M582" s="53" t="n">
        <v>0</v>
      </c>
      <c r="N582" s="53" t="n">
        <v>0</v>
      </c>
      <c r="O582" s="53" t="n">
        <v>8</v>
      </c>
      <c r="P582" s="53" t="n">
        <v>8</v>
      </c>
      <c r="Q582" s="53" t="n">
        <v>8</v>
      </c>
      <c r="R582" s="53" t="n">
        <v>8</v>
      </c>
      <c r="S582" s="53" t="n">
        <v>8</v>
      </c>
      <c r="T582" s="53" t="n">
        <v>0</v>
      </c>
      <c r="U582" s="53" t="n">
        <v>0</v>
      </c>
      <c r="V582" s="53" t="n">
        <v>8</v>
      </c>
      <c r="W582" s="53" t="n">
        <v>8</v>
      </c>
      <c r="X582" s="53" t="n">
        <v>8</v>
      </c>
      <c r="Y582" s="53" t="n">
        <v>8</v>
      </c>
      <c r="Z582" s="53" t="n">
        <v>8</v>
      </c>
      <c r="AA582" s="53" t="n">
        <v>0</v>
      </c>
      <c r="AB582" s="53" t="n">
        <v>0</v>
      </c>
      <c r="AC582" s="53" t="n">
        <v>8</v>
      </c>
      <c r="AD582" s="53" t="n">
        <v>8</v>
      </c>
      <c r="AE582" s="53" t="n">
        <v>8</v>
      </c>
      <c r="AF582" s="53" t="n">
        <v>12</v>
      </c>
      <c r="AG582" s="53" t="n">
        <v>8</v>
      </c>
      <c r="AH582" s="53" t="n">
        <v>8</v>
      </c>
      <c r="AI582" s="53" t="n">
        <v>0</v>
      </c>
      <c r="AJ582" s="53" t="n">
        <v>0</v>
      </c>
      <c r="AK582" s="53" t="n">
        <v>0</v>
      </c>
      <c r="AL582" s="53" t="n"/>
      <c r="AM582" s="53">
        <f>COUNT(IF(SUM(H576,H577,H578)&gt;0,1,"FALSE"),IF(SUM(I576,I578,I577)&gt;0,1,"FALSE"),IF(SUM(J576,J577,J578)&gt;0,1,"FALSE"),IF(SUM(K577,K578,K576)&gt;0,1,"FALSE"),IF(SUM(L578,L576,L577)&gt;0,1,"FALSE"),IF(SUM(M577,M578,M576)&gt;0,1,"FALSE"),IF(SUM(N578,N577,N576)&gt;0,1,"FALSE"),IF(SUM(O576,O578,O577)&gt;0,1,"FALSE"),IF(SUM(P576,P578,P577)&gt;0,1,"FALSE"),IF(SUM(Q578,Q576,Q577)&gt;0,1,"FALSE"),IF(SUM(R577,R578,R576)&gt;0,1,"FALSE"),IF(SUM(S576,S577,S578)&gt;0,1,"FALSE"),IF(SUM(T576,T578,T577)&gt;0,1,"FALSE"),IF(SUM(U576,U577,U578)&gt;0,1,"FALSE"),IF(SUM(V577,V576,V578)&gt;0,1,"FALSE"),IF(SUM(W577,W576,W578)&gt;0,1,"FALSE"),IF(SUM(Z578,Z576,Z577)&gt;0,1,"FALSE"),IF(SUM(AA576,AA577,AA578)&gt;0,1,"FALSE"),IF(SUM(AB576,AB577,AB578)&gt;0,1,"FALSE"),IF(SUM(AC578,AC576,AC577)&gt;0,1,"FALSE"),IF(SUM(AG576,AG577,AG578)&gt;0,1,"FALSE"),IF(SUM(AJ577,AJ578,AJ576)&gt;0,1,"FALSE"),IF(SUM(AK576,AK577,AK578)&gt;0,1,"FALSE"),IF(SUM(AI578,AI576,AI577)&gt;0,1,"FALSE"),IF(SUM(AH577,AH578,AH576)&gt;0,1,"FALSE"),IF(SUM(X579)&gt;0,1,"FALSE"),IF(SUM(Y579)&gt;0,1,"FALSE"),IF(SUM(AF581,AF580)&gt;0,1,"FALSE"),IF(SUM(AD581)&gt;0,1,"FALSE"),IF(SUM(AE581)&gt;0,1,"FALSE"))</f>
        <v/>
      </c>
      <c r="AN582" s="53" t="n"/>
      <c r="AO582" s="53">
        <f>MAX(AO576:AO581)</f>
        <v/>
      </c>
      <c r="AP582" s="53">
        <f>MAX(AP576:AP581)</f>
        <v/>
      </c>
      <c r="AQ582" s="53">
        <f>MAX(AQ576:AQ581)</f>
        <v/>
      </c>
      <c r="AR582" s="53">
        <f>MAX(AR576:AR581)</f>
        <v/>
      </c>
      <c r="AS582" s="53">
        <f>SUM(AS576:AS581)</f>
        <v/>
      </c>
      <c r="AT582" s="53">
        <f>SUM(AT576:AT581)</f>
        <v/>
      </c>
      <c r="AU582" s="53">
        <f>SUM(AU576:AU581)</f>
        <v/>
      </c>
      <c r="AV582" s="53">
        <f>SUM(AV576:AV581)</f>
        <v/>
      </c>
      <c r="AW582" s="53">
        <f>SUM(AW576:AW581)</f>
        <v/>
      </c>
    </row>
    <row r="583" spans="1:49">
      <c r="A583" s="51" t="n">
        <v>577</v>
      </c>
      <c r="B583" s="51" t="s">
        <v>174</v>
      </c>
      <c r="C583" s="51" t="s">
        <v>193</v>
      </c>
      <c r="D583" s="51" t="s">
        <v>204</v>
      </c>
      <c r="E583" s="51" t="s">
        <v>43</v>
      </c>
      <c r="F583" s="51" t="s">
        <v>32</v>
      </c>
      <c r="G583" s="51" t="n"/>
      <c r="H583" s="51" t="n">
        <v>8</v>
      </c>
      <c r="I583" s="51" t="n">
        <v>8</v>
      </c>
      <c r="J583" s="51" t="n">
        <v>8</v>
      </c>
      <c r="K583" s="51" t="n">
        <v>7.96667</v>
      </c>
      <c r="L583" s="51" t="n">
        <v>8</v>
      </c>
      <c r="M583" s="51" t="s">
        <v>7</v>
      </c>
      <c r="N583" s="51" t="s">
        <v>7</v>
      </c>
      <c r="O583" s="51" t="n">
        <v>8</v>
      </c>
      <c r="P583" s="51" t="n">
        <v>7.98333</v>
      </c>
      <c r="Q583" s="51" t="n">
        <v>8</v>
      </c>
      <c r="R583" s="51" t="n">
        <v>3.98333</v>
      </c>
      <c r="S583" s="51" t="n">
        <v>8</v>
      </c>
      <c r="T583" s="51" t="s">
        <v>7</v>
      </c>
      <c r="U583" s="51" t="s">
        <v>7</v>
      </c>
      <c r="V583" s="51" t="n">
        <v>7.95</v>
      </c>
      <c r="W583" s="51" t="n">
        <v>6.4</v>
      </c>
      <c r="X583" s="51" t="n"/>
      <c r="Y583" s="51" t="n"/>
      <c r="Z583" s="51" t="n"/>
      <c r="AA583" s="51" t="s">
        <v>7</v>
      </c>
      <c r="AB583" s="51" t="s">
        <v>7</v>
      </c>
      <c r="AC583" s="51" t="n"/>
      <c r="AD583" s="51" t="n"/>
      <c r="AE583" s="51" t="n">
        <v>3.08333</v>
      </c>
      <c r="AF583" s="51" t="n">
        <v>8</v>
      </c>
      <c r="AG583" s="51" t="n">
        <v>8</v>
      </c>
      <c r="AH583" s="51" t="n">
        <v>3.95</v>
      </c>
      <c r="AI583" s="51" t="s">
        <v>7</v>
      </c>
      <c r="AJ583" s="51" t="s">
        <v>7</v>
      </c>
      <c r="AK583" s="51" t="s">
        <v>7</v>
      </c>
      <c r="AL583" s="51" t="n"/>
      <c r="AM583" s="52">
        <f>COUNT(H583:AL583)</f>
        <v/>
      </c>
      <c r="AN583" s="51" t="n"/>
      <c r="AO583" s="52">
        <f>COUNTIF(H583:AL583,"О")</f>
        <v/>
      </c>
      <c r="AP583" s="52">
        <f>COUNTIF(H583:AL583,"От")</f>
        <v/>
      </c>
      <c r="AQ583" s="52">
        <f>COUNTIF(H583:AL583,"Б")</f>
        <v/>
      </c>
      <c r="AR583" s="52">
        <f>COUNTIF(H583:AL583,"Н")</f>
        <v/>
      </c>
      <c r="AS583" s="51" t="n"/>
      <c r="AT583" s="52">
        <f>SUM(H583:AL583)</f>
        <v/>
      </c>
      <c r="AU583" s="51" t="n"/>
      <c r="AV583" s="52">
        <f>SUM(M583,N583,T583,U583,AA583,AB583,AJ583,AK583,AI583)</f>
        <v/>
      </c>
      <c r="AW583" s="51" t="n"/>
    </row>
    <row r="584" spans="1:49" ht="15.75" customHeight="1" s="55">
      <c r="A584" s="51" t="n">
        <v>578</v>
      </c>
      <c r="B584" s="51" t="s">
        <v>174</v>
      </c>
      <c r="C584" s="51" t="s">
        <v>193</v>
      </c>
      <c r="D584" s="51" t="s">
        <v>204</v>
      </c>
      <c r="E584" s="51" t="s">
        <v>105</v>
      </c>
      <c r="F584" s="51" t="s">
        <v>32</v>
      </c>
      <c r="G584" s="51" t="n"/>
      <c r="H584" s="51" t="n"/>
      <c r="I584" s="51" t="n"/>
      <c r="J584" s="51" t="n"/>
      <c r="K584" s="54" t="n">
        <v>0.03333</v>
      </c>
      <c r="L584" s="51" t="n"/>
      <c r="M584" s="51" t="n"/>
      <c r="N584" s="51" t="n"/>
      <c r="O584" s="51" t="n"/>
      <c r="P584" s="54" t="n">
        <v>0.01667</v>
      </c>
      <c r="Q584" s="51" t="n"/>
      <c r="R584" s="54" t="n">
        <v>4.01667</v>
      </c>
      <c r="S584" s="51" t="n"/>
      <c r="T584" s="51" t="n"/>
      <c r="U584" s="51" t="n"/>
      <c r="V584" s="54" t="n">
        <v>0.05</v>
      </c>
      <c r="W584" s="54" t="n">
        <v>1.6</v>
      </c>
      <c r="X584" s="54" t="n">
        <v>8</v>
      </c>
      <c r="Y584" s="54" t="n">
        <v>8</v>
      </c>
      <c r="Z584" s="54" t="n">
        <v>8</v>
      </c>
      <c r="AA584" s="51" t="n"/>
      <c r="AB584" s="51" t="n"/>
      <c r="AC584" s="54" t="n">
        <v>8</v>
      </c>
      <c r="AD584" s="54" t="n">
        <v>8</v>
      </c>
      <c r="AE584" s="54" t="n">
        <v>4.91667</v>
      </c>
      <c r="AF584" s="51" t="n"/>
      <c r="AG584" s="51" t="n"/>
      <c r="AH584" s="54" t="n">
        <v>4.05</v>
      </c>
      <c r="AI584" s="51" t="n"/>
      <c r="AJ584" s="51" t="n"/>
      <c r="AK584" s="51" t="n"/>
      <c r="AL584" s="51" t="n"/>
      <c r="AM584" s="52">
        <f>COUNT(H584:AL584)</f>
        <v/>
      </c>
      <c r="AN584" s="51" t="n"/>
      <c r="AO584" s="51" t="n"/>
      <c r="AP584" s="51" t="n"/>
      <c r="AQ584" s="51" t="n"/>
      <c r="AR584" s="51" t="n"/>
      <c r="AS584" s="51" t="n"/>
      <c r="AT584" s="52">
        <f>SUM(H584:AL584)</f>
        <v/>
      </c>
      <c r="AU584" s="51" t="n"/>
      <c r="AV584" s="52">
        <f>SUM(M584,N584,T584,U584,AA584,AB584,AJ584,AK584,AI584)</f>
        <v/>
      </c>
      <c r="AW584" s="51" t="n"/>
    </row>
    <row r="585" spans="1:49">
      <c r="A585" s="53" t="n">
        <v>579</v>
      </c>
      <c r="B585" s="53" t="s">
        <v>174</v>
      </c>
      <c r="C585" s="53" t="s">
        <v>193</v>
      </c>
      <c r="D585" s="53" t="s">
        <v>204</v>
      </c>
      <c r="E585" s="53" t="s">
        <v>33</v>
      </c>
      <c r="F585" s="53" t="n"/>
      <c r="G585" s="53" t="n"/>
      <c r="H585" s="53" t="n">
        <v>8</v>
      </c>
      <c r="I585" s="53" t="n">
        <v>8</v>
      </c>
      <c r="J585" s="53" t="n">
        <v>8</v>
      </c>
      <c r="K585" s="53" t="n">
        <v>8</v>
      </c>
      <c r="L585" s="53" t="n">
        <v>8</v>
      </c>
      <c r="M585" s="53" t="n">
        <v>0</v>
      </c>
      <c r="N585" s="53" t="n">
        <v>0</v>
      </c>
      <c r="O585" s="53" t="n">
        <v>8</v>
      </c>
      <c r="P585" s="53" t="n">
        <v>8</v>
      </c>
      <c r="Q585" s="53" t="n">
        <v>8</v>
      </c>
      <c r="R585" s="53" t="n">
        <v>8</v>
      </c>
      <c r="S585" s="53" t="n">
        <v>8</v>
      </c>
      <c r="T585" s="53" t="n">
        <v>0</v>
      </c>
      <c r="U585" s="53" t="n">
        <v>0</v>
      </c>
      <c r="V585" s="53" t="n">
        <v>8</v>
      </c>
      <c r="W585" s="53" t="n">
        <v>8</v>
      </c>
      <c r="X585" s="53" t="n">
        <v>8</v>
      </c>
      <c r="Y585" s="53" t="n">
        <v>8</v>
      </c>
      <c r="Z585" s="53" t="n">
        <v>8</v>
      </c>
      <c r="AA585" s="53" t="n">
        <v>0</v>
      </c>
      <c r="AB585" s="53" t="n">
        <v>0</v>
      </c>
      <c r="AC585" s="53" t="n">
        <v>8</v>
      </c>
      <c r="AD585" s="53" t="n">
        <v>8</v>
      </c>
      <c r="AE585" s="53" t="n">
        <v>8</v>
      </c>
      <c r="AF585" s="53" t="n">
        <v>8</v>
      </c>
      <c r="AG585" s="53" t="n">
        <v>8</v>
      </c>
      <c r="AH585" s="53" t="n">
        <v>8</v>
      </c>
      <c r="AI585" s="53" t="n">
        <v>0</v>
      </c>
      <c r="AJ585" s="53" t="n">
        <v>0</v>
      </c>
      <c r="AK585" s="53" t="n">
        <v>0</v>
      </c>
      <c r="AL585" s="53" t="n"/>
      <c r="AM585" s="53">
        <f>COUNT(IF(SUM(H583)&gt;0,1,"FALSE"),IF(SUM(I583)&gt;0,1,"FALSE"),IF(SUM(J583)&gt;0,1,"FALSE"),IF(SUM(K584,K583)&gt;0,1,"FALSE"),IF(SUM(L583)&gt;0,1,"FALSE"),IF(SUM(M583)&gt;0,1,"FALSE"),IF(SUM(N583)&gt;0,1,"FALSE"),IF(SUM(O583)&gt;0,1,"FALSE"),IF(SUM(P584,P583)&gt;0,1,"FALSE"),IF(SUM(Q583)&gt;0,1,"FALSE"),IF(SUM(R583,R584)&gt;0,1,"FALSE"),IF(SUM(S583)&gt;0,1,"FALSE"),IF(SUM(T583)&gt;0,1,"FALSE"),IF(SUM(U583)&gt;0,1,"FALSE"),IF(SUM(V584,V583)&gt;0,1,"FALSE"),IF(SUM(W583,W584)&gt;0,1,"FALSE"),IF(SUM(X583,X584)&gt;0,1,"FALSE"),IF(SUM(Y583,Y584)&gt;0,1,"FALSE"),IF(SUM(Z584,Z583)&gt;0,1,"FALSE"),IF(SUM(AA584,AA583)&gt;0,1,"FALSE"),IF(SUM(AB583,AB584)&gt;0,1,"FALSE"),IF(SUM(AC584,AC583)&gt;0,1,"FALSE"),IF(SUM(AD584,AD583)&gt;0,1,"FALSE"),IF(SUM(AE583,AE584)&gt;0,1,"FALSE"),IF(SUM(AF583)&gt;0,1,"FALSE"),IF(SUM(AG583)&gt;0,1,"FALSE"),IF(SUM(AJ583,AJ584)&gt;0,1,"FALSE"),IF(SUM(AK584,AK583)&gt;0,1,"FALSE"),IF(SUM(AI584,AI583)&gt;0,1,"FALSE"),IF(SUM(AH584,AH583)&gt;0,1,"FALSE"))</f>
        <v/>
      </c>
      <c r="AN585" s="53" t="n"/>
      <c r="AO585" s="53">
        <f>MAX(AO583:AO584)</f>
        <v/>
      </c>
      <c r="AP585" s="53">
        <f>MAX(AP583:AP584)</f>
        <v/>
      </c>
      <c r="AQ585" s="53">
        <f>MAX(AQ583:AQ584)</f>
        <v/>
      </c>
      <c r="AR585" s="53">
        <f>MAX(AR583:AR584)</f>
        <v/>
      </c>
      <c r="AS585" s="53">
        <f>SUM(AS583:AS584)</f>
        <v/>
      </c>
      <c r="AT585" s="53">
        <f>SUM(AT583:AT584)</f>
        <v/>
      </c>
      <c r="AU585" s="53">
        <f>SUM(AU583:AU584)</f>
        <v/>
      </c>
      <c r="AV585" s="53">
        <f>SUM(AV583:AV584)</f>
        <v/>
      </c>
      <c r="AW585" s="53">
        <f>SUM(AW583:AW584)</f>
        <v/>
      </c>
    </row>
    <row r="586" spans="1:49">
      <c r="A586" s="51" t="n">
        <v>580</v>
      </c>
      <c r="B586" s="51" t="s">
        <v>202</v>
      </c>
      <c r="C586" s="51" t="s">
        <v>193</v>
      </c>
      <c r="D586" s="51" t="s">
        <v>204</v>
      </c>
      <c r="E586" s="51" t="s">
        <v>43</v>
      </c>
      <c r="F586" s="51" t="s">
        <v>32</v>
      </c>
      <c r="G586" s="51" t="n"/>
      <c r="H586" s="51" t="n">
        <v>7.26667</v>
      </c>
      <c r="I586" s="51" t="n">
        <v>8</v>
      </c>
      <c r="J586" s="51" t="n">
        <v>8</v>
      </c>
      <c r="K586" s="51" t="n">
        <v>8</v>
      </c>
      <c r="L586" s="51" t="n">
        <v>7.93333</v>
      </c>
      <c r="M586" s="51" t="s">
        <v>7</v>
      </c>
      <c r="N586" s="51" t="s">
        <v>7</v>
      </c>
      <c r="O586" s="51" t="n">
        <v>8</v>
      </c>
      <c r="P586" s="51" t="n">
        <v>8</v>
      </c>
      <c r="Q586" s="51" t="n">
        <v>8</v>
      </c>
      <c r="R586" s="51" t="n">
        <v>0.75</v>
      </c>
      <c r="S586" s="51" t="n">
        <v>6.81667</v>
      </c>
      <c r="T586" s="51" t="s">
        <v>7</v>
      </c>
      <c r="U586" s="51" t="s">
        <v>7</v>
      </c>
      <c r="V586" s="51" t="n">
        <v>8</v>
      </c>
      <c r="W586" s="51" t="n">
        <v>8</v>
      </c>
      <c r="X586" s="51" t="n">
        <v>8</v>
      </c>
      <c r="Y586" s="51" t="n">
        <v>8</v>
      </c>
      <c r="Z586" s="51" t="n">
        <v>8</v>
      </c>
      <c r="AA586" s="51" t="s">
        <v>7</v>
      </c>
      <c r="AB586" s="51" t="s">
        <v>7</v>
      </c>
      <c r="AC586" s="51" t="n">
        <v>8</v>
      </c>
      <c r="AD586" s="51" t="n">
        <v>8</v>
      </c>
      <c r="AE586" s="51" t="n">
        <v>8</v>
      </c>
      <c r="AF586" s="51" t="n">
        <v>1.33333</v>
      </c>
      <c r="AG586" s="51" t="n"/>
      <c r="AH586" s="51" t="n">
        <v>6.56667</v>
      </c>
      <c r="AI586" s="51" t="s">
        <v>7</v>
      </c>
      <c r="AJ586" s="51" t="s">
        <v>7</v>
      </c>
      <c r="AK586" s="51" t="s">
        <v>7</v>
      </c>
      <c r="AL586" s="51" t="n"/>
      <c r="AM586" s="52">
        <f>COUNT(H586:AL586)</f>
        <v/>
      </c>
      <c r="AN586" s="51" t="n"/>
      <c r="AO586" s="52">
        <f>COUNTIF(H586:AL586,"О")</f>
        <v/>
      </c>
      <c r="AP586" s="52">
        <f>COUNTIF(H586:AL586,"От")</f>
        <v/>
      </c>
      <c r="AQ586" s="52">
        <f>COUNTIF(H586:AL586,"Б")</f>
        <v/>
      </c>
      <c r="AR586" s="52">
        <f>COUNTIF(H586:AL586,"Н")</f>
        <v/>
      </c>
      <c r="AS586" s="51" t="n"/>
      <c r="AT586" s="52">
        <f>SUM(H586:AL586)</f>
        <v/>
      </c>
      <c r="AU586" s="51" t="n"/>
      <c r="AV586" s="52">
        <f>SUM(M586,N586,T586,U586,AA586,AB586,AJ586,AK586,AI586)</f>
        <v/>
      </c>
      <c r="AW586" s="51" t="n"/>
    </row>
    <row r="587" spans="1:49" ht="15.75" customHeight="1" s="55">
      <c r="A587" s="51" t="n">
        <v>581</v>
      </c>
      <c r="B587" s="51" t="s">
        <v>202</v>
      </c>
      <c r="C587" s="51" t="s">
        <v>193</v>
      </c>
      <c r="D587" s="51" t="s">
        <v>204</v>
      </c>
      <c r="E587" s="51" t="s">
        <v>158</v>
      </c>
      <c r="F587" s="51" t="s">
        <v>32</v>
      </c>
      <c r="G587" s="51" t="n"/>
      <c r="H587" s="54" t="n">
        <v>0.73333</v>
      </c>
      <c r="I587" s="51" t="n"/>
      <c r="J587" s="51" t="n"/>
      <c r="K587" s="51" t="n"/>
      <c r="L587" s="51" t="n"/>
      <c r="M587" s="51" t="n"/>
      <c r="N587" s="51" t="n"/>
      <c r="O587" s="51" t="n"/>
      <c r="P587" s="51" t="n"/>
      <c r="Q587" s="51" t="n"/>
      <c r="R587" s="51" t="n"/>
      <c r="S587" s="51" t="n"/>
      <c r="T587" s="51" t="n"/>
      <c r="U587" s="51" t="n"/>
      <c r="V587" s="51" t="n"/>
      <c r="W587" s="51" t="n"/>
      <c r="X587" s="51" t="n"/>
      <c r="Y587" s="51" t="n"/>
      <c r="Z587" s="51" t="n"/>
      <c r="AA587" s="51" t="n"/>
      <c r="AB587" s="51" t="n"/>
      <c r="AC587" s="51" t="n"/>
      <c r="AD587" s="51" t="n"/>
      <c r="AE587" s="51" t="n"/>
      <c r="AF587" s="51" t="n"/>
      <c r="AG587" s="51" t="n"/>
      <c r="AH587" s="51" t="n"/>
      <c r="AI587" s="51" t="n"/>
      <c r="AJ587" s="51" t="n"/>
      <c r="AK587" s="51" t="n"/>
      <c r="AL587" s="51" t="n"/>
      <c r="AM587" s="52">
        <f>COUNT(H587:AL587)</f>
        <v/>
      </c>
      <c r="AN587" s="51" t="n"/>
      <c r="AO587" s="51" t="n"/>
      <c r="AP587" s="51" t="n"/>
      <c r="AQ587" s="51" t="n"/>
      <c r="AR587" s="51" t="n"/>
      <c r="AS587" s="51" t="n"/>
      <c r="AT587" s="52">
        <f>SUM(H587:AL587)</f>
        <v/>
      </c>
      <c r="AU587" s="51" t="n"/>
      <c r="AV587" s="52">
        <f>SUM(M587,N587,T587,U587,AA587,AB587,AJ587,AK587,AI587)</f>
        <v/>
      </c>
      <c r="AW587" s="51" t="n"/>
    </row>
    <row r="588" spans="1:49" ht="15.75" customHeight="1" s="55">
      <c r="A588" s="51" t="n">
        <v>582</v>
      </c>
      <c r="B588" s="51" t="s">
        <v>202</v>
      </c>
      <c r="C588" s="51" t="s">
        <v>193</v>
      </c>
      <c r="D588" s="51" t="s">
        <v>204</v>
      </c>
      <c r="E588" s="51" t="s">
        <v>169</v>
      </c>
      <c r="F588" s="51" t="s">
        <v>32</v>
      </c>
      <c r="G588" s="51" t="n"/>
      <c r="H588" s="51" t="n"/>
      <c r="I588" s="51" t="n"/>
      <c r="J588" s="51" t="n"/>
      <c r="K588" s="51" t="n"/>
      <c r="L588" s="51" t="n"/>
      <c r="M588" s="51" t="n"/>
      <c r="N588" s="51" t="n"/>
      <c r="O588" s="51" t="n"/>
      <c r="P588" s="51" t="n"/>
      <c r="Q588" s="51" t="n"/>
      <c r="R588" s="54" t="n">
        <v>7.25</v>
      </c>
      <c r="S588" s="54" t="n">
        <v>1.18333</v>
      </c>
      <c r="T588" s="51" t="n"/>
      <c r="U588" s="51" t="n"/>
      <c r="V588" s="51" t="n"/>
      <c r="W588" s="51" t="n"/>
      <c r="X588" s="51" t="n"/>
      <c r="Y588" s="51" t="n"/>
      <c r="Z588" s="51" t="n"/>
      <c r="AA588" s="51" t="n"/>
      <c r="AB588" s="51" t="n"/>
      <c r="AC588" s="51" t="n"/>
      <c r="AD588" s="51" t="n"/>
      <c r="AE588" s="51" t="n"/>
      <c r="AF588" s="51" t="n"/>
      <c r="AG588" s="51" t="n"/>
      <c r="AH588" s="51" t="n"/>
      <c r="AI588" s="51" t="n"/>
      <c r="AJ588" s="51" t="n"/>
      <c r="AK588" s="51" t="n"/>
      <c r="AL588" s="51" t="n"/>
      <c r="AM588" s="52">
        <f>COUNT(H588:AL588)</f>
        <v/>
      </c>
      <c r="AN588" s="51" t="n"/>
      <c r="AO588" s="51" t="n"/>
      <c r="AP588" s="51" t="n"/>
      <c r="AQ588" s="51" t="n"/>
      <c r="AR588" s="51" t="n"/>
      <c r="AS588" s="51" t="n"/>
      <c r="AT588" s="52">
        <f>SUM(H588:AL588)</f>
        <v/>
      </c>
      <c r="AU588" s="51" t="n"/>
      <c r="AV588" s="52">
        <f>SUM(M588,N588,T588,U588,AA588,AB588,AJ588,AK588,AI588)</f>
        <v/>
      </c>
      <c r="AW588" s="51" t="n"/>
    </row>
    <row r="589" spans="1:49" ht="15.75" customHeight="1" s="55">
      <c r="A589" s="51" t="n">
        <v>583</v>
      </c>
      <c r="B589" s="51" t="s">
        <v>202</v>
      </c>
      <c r="C589" s="51" t="s">
        <v>193</v>
      </c>
      <c r="D589" s="51" t="s">
        <v>204</v>
      </c>
      <c r="E589" s="51" t="s">
        <v>199</v>
      </c>
      <c r="F589" s="51" t="s">
        <v>32</v>
      </c>
      <c r="G589" s="51" t="n"/>
      <c r="H589" s="51" t="n"/>
      <c r="I589" s="51" t="n"/>
      <c r="J589" s="51" t="n"/>
      <c r="K589" s="51" t="n"/>
      <c r="L589" s="51" t="n"/>
      <c r="M589" s="51" t="n"/>
      <c r="N589" s="51" t="n"/>
      <c r="O589" s="51" t="n"/>
      <c r="P589" s="51" t="n"/>
      <c r="Q589" s="51" t="n"/>
      <c r="R589" s="51" t="n"/>
      <c r="S589" s="51" t="n"/>
      <c r="T589" s="51" t="n"/>
      <c r="U589" s="51" t="n"/>
      <c r="V589" s="51" t="n"/>
      <c r="W589" s="51" t="n"/>
      <c r="X589" s="51" t="n"/>
      <c r="Y589" s="51" t="n"/>
      <c r="Z589" s="51" t="n"/>
      <c r="AA589" s="51" t="n"/>
      <c r="AB589" s="51" t="n"/>
      <c r="AC589" s="51" t="n"/>
      <c r="AD589" s="51" t="n"/>
      <c r="AE589" s="51" t="n"/>
      <c r="AF589" s="54" t="n">
        <v>6.66667</v>
      </c>
      <c r="AG589" s="54" t="n">
        <v>8</v>
      </c>
      <c r="AH589" s="54" t="n">
        <v>1.43333</v>
      </c>
      <c r="AI589" s="51" t="n"/>
      <c r="AJ589" s="51" t="n"/>
      <c r="AK589" s="51" t="n"/>
      <c r="AL589" s="51" t="n"/>
      <c r="AM589" s="52">
        <f>COUNT(H589:AL589)</f>
        <v/>
      </c>
      <c r="AN589" s="51" t="n"/>
      <c r="AO589" s="51" t="n"/>
      <c r="AP589" s="51" t="n"/>
      <c r="AQ589" s="51" t="n"/>
      <c r="AR589" s="51" t="n"/>
      <c r="AS589" s="51" t="n"/>
      <c r="AT589" s="52">
        <f>SUM(H589:AL589)</f>
        <v/>
      </c>
      <c r="AU589" s="51" t="n"/>
      <c r="AV589" s="52">
        <f>SUM(M589,N589,T589,U589,AA589,AB589,AJ589,AK589,AI589)</f>
        <v/>
      </c>
      <c r="AW589" s="51" t="n"/>
    </row>
    <row r="590" spans="1:49" ht="15.75" customHeight="1" s="55">
      <c r="A590" s="51" t="n">
        <v>584</v>
      </c>
      <c r="B590" s="51" t="s">
        <v>202</v>
      </c>
      <c r="C590" s="51" t="s">
        <v>193</v>
      </c>
      <c r="D590" s="51" t="s">
        <v>204</v>
      </c>
      <c r="E590" s="51" t="s">
        <v>65</v>
      </c>
      <c r="F590" s="51" t="s">
        <v>32</v>
      </c>
      <c r="G590" s="51" t="n"/>
      <c r="H590" s="51" t="n"/>
      <c r="I590" s="51" t="n"/>
      <c r="J590" s="51" t="n"/>
      <c r="K590" s="51" t="n"/>
      <c r="L590" s="54" t="n">
        <v>0.06666999999999999</v>
      </c>
      <c r="M590" s="51" t="n"/>
      <c r="N590" s="51" t="n"/>
      <c r="O590" s="51" t="n"/>
      <c r="P590" s="51" t="n"/>
      <c r="Q590" s="51" t="n"/>
      <c r="R590" s="51" t="n"/>
      <c r="S590" s="51" t="n"/>
      <c r="T590" s="51" t="n"/>
      <c r="U590" s="51" t="n"/>
      <c r="V590" s="51" t="n"/>
      <c r="W590" s="51" t="n"/>
      <c r="X590" s="51" t="n"/>
      <c r="Y590" s="51" t="n"/>
      <c r="Z590" s="51" t="n"/>
      <c r="AA590" s="51" t="n"/>
      <c r="AB590" s="51" t="n"/>
      <c r="AC590" s="51" t="n"/>
      <c r="AD590" s="51" t="n"/>
      <c r="AE590" s="51" t="n"/>
      <c r="AF590" s="51" t="n"/>
      <c r="AG590" s="51" t="n"/>
      <c r="AH590" s="51" t="n"/>
      <c r="AI590" s="51" t="n"/>
      <c r="AJ590" s="51" t="n"/>
      <c r="AK590" s="51" t="n"/>
      <c r="AL590" s="51" t="n"/>
      <c r="AM590" s="52">
        <f>COUNT(H590:AL590)</f>
        <v/>
      </c>
      <c r="AN590" s="51" t="n"/>
      <c r="AO590" s="51" t="n"/>
      <c r="AP590" s="51" t="n"/>
      <c r="AQ590" s="51" t="n"/>
      <c r="AR590" s="51" t="n"/>
      <c r="AS590" s="51" t="n"/>
      <c r="AT590" s="52">
        <f>SUM(H590:AL590)</f>
        <v/>
      </c>
      <c r="AU590" s="51" t="n"/>
      <c r="AV590" s="52">
        <f>SUM(M590,N590,T590,U590,AA590,AB590,AJ590,AK590,AI590)</f>
        <v/>
      </c>
      <c r="AW590" s="51" t="n"/>
    </row>
    <row r="591" spans="1:49">
      <c r="A591" s="53" t="n">
        <v>585</v>
      </c>
      <c r="B591" s="53" t="s">
        <v>202</v>
      </c>
      <c r="C591" s="53" t="s">
        <v>193</v>
      </c>
      <c r="D591" s="53" t="s">
        <v>204</v>
      </c>
      <c r="E591" s="53" t="s">
        <v>33</v>
      </c>
      <c r="F591" s="53" t="n"/>
      <c r="G591" s="53" t="n"/>
      <c r="H591" s="53" t="n">
        <v>8</v>
      </c>
      <c r="I591" s="53" t="n">
        <v>8</v>
      </c>
      <c r="J591" s="53" t="n">
        <v>8</v>
      </c>
      <c r="K591" s="53" t="n">
        <v>8</v>
      </c>
      <c r="L591" s="53" t="n">
        <v>8</v>
      </c>
      <c r="M591" s="53" t="n">
        <v>0</v>
      </c>
      <c r="N591" s="53" t="n">
        <v>0</v>
      </c>
      <c r="O591" s="53" t="n">
        <v>8</v>
      </c>
      <c r="P591" s="53" t="n">
        <v>8</v>
      </c>
      <c r="Q591" s="53" t="n">
        <v>8</v>
      </c>
      <c r="R591" s="53" t="n">
        <v>8</v>
      </c>
      <c r="S591" s="53" t="n">
        <v>8</v>
      </c>
      <c r="T591" s="53" t="n">
        <v>0</v>
      </c>
      <c r="U591" s="53" t="n">
        <v>0</v>
      </c>
      <c r="V591" s="53" t="n">
        <v>8</v>
      </c>
      <c r="W591" s="53" t="n">
        <v>8</v>
      </c>
      <c r="X591" s="53" t="n">
        <v>8</v>
      </c>
      <c r="Y591" s="53" t="n">
        <v>8</v>
      </c>
      <c r="Z591" s="53" t="n">
        <v>8</v>
      </c>
      <c r="AA591" s="53" t="n">
        <v>0</v>
      </c>
      <c r="AB591" s="53" t="n">
        <v>0</v>
      </c>
      <c r="AC591" s="53" t="n">
        <v>8</v>
      </c>
      <c r="AD591" s="53" t="n">
        <v>8</v>
      </c>
      <c r="AE591" s="53" t="n">
        <v>8</v>
      </c>
      <c r="AF591" s="53" t="n">
        <v>8</v>
      </c>
      <c r="AG591" s="53" t="n">
        <v>8</v>
      </c>
      <c r="AH591" s="53" t="n">
        <v>8</v>
      </c>
      <c r="AI591" s="53" t="n">
        <v>0</v>
      </c>
      <c r="AJ591" s="53" t="n">
        <v>0</v>
      </c>
      <c r="AK591" s="53" t="n">
        <v>0</v>
      </c>
      <c r="AL591" s="53" t="n"/>
      <c r="AM591" s="53">
        <f>COUNT(IF(SUM(H586,H587)&gt;0,1,"FALSE"),IF(SUM(I586)&gt;0,1,"FALSE"),IF(SUM(J586)&gt;0,1,"FALSE"),IF(SUM(K586)&gt;0,1,"FALSE"),IF(SUM(L590,L586)&gt;0,1,"FALSE"),IF(SUM(M586)&gt;0,1,"FALSE"),IF(SUM(N586)&gt;0,1,"FALSE"),IF(SUM(O586)&gt;0,1,"FALSE"),IF(SUM(P586)&gt;0,1,"FALSE"),IF(SUM(Q586)&gt;0,1,"FALSE"),IF(SUM(R588,R586)&gt;0,1,"FALSE"),IF(SUM(S586,S588)&gt;0,1,"FALSE"),IF(SUM(T586)&gt;0,1,"FALSE"),IF(SUM(U586)&gt;0,1,"FALSE"),IF(SUM(V586)&gt;0,1,"FALSE"),IF(SUM(W586)&gt;0,1,"FALSE"),IF(SUM(X586)&gt;0,1,"FALSE"),IF(SUM(Y586)&gt;0,1,"FALSE"),IF(SUM(Z586)&gt;0,1,"FALSE"),IF(SUM(AA586)&gt;0,1,"FALSE"),IF(SUM(AB586)&gt;0,1,"FALSE"),IF(SUM(AC586)&gt;0,1,"FALSE"),IF(SUM(AD586)&gt;0,1,"FALSE"),IF(SUM(AE586)&gt;0,1,"FALSE"),IF(SUM(AF589,AF586)&gt;0,1,"FALSE"),IF(SUM(AG589,AG586)&gt;0,1,"FALSE"),IF(SUM(AJ586)&gt;0,1,"FALSE"),IF(SUM(AK586)&gt;0,1,"FALSE"),IF(SUM(AI586)&gt;0,1,"FALSE"),IF(SUM(AH589,AH586)&gt;0,1,"FALSE"))</f>
        <v/>
      </c>
      <c r="AN591" s="53" t="n"/>
      <c r="AO591" s="53">
        <f>MAX(AO586:AO590)</f>
        <v/>
      </c>
      <c r="AP591" s="53">
        <f>MAX(AP586:AP590)</f>
        <v/>
      </c>
      <c r="AQ591" s="53">
        <f>MAX(AQ586:AQ590)</f>
        <v/>
      </c>
      <c r="AR591" s="53">
        <f>MAX(AR586:AR590)</f>
        <v/>
      </c>
      <c r="AS591" s="53">
        <f>SUM(AS586:AS590)</f>
        <v/>
      </c>
      <c r="AT591" s="53">
        <f>SUM(AT586:AT590)</f>
        <v/>
      </c>
      <c r="AU591" s="53">
        <f>SUM(AU586:AU590)</f>
        <v/>
      </c>
      <c r="AV591" s="53">
        <f>SUM(AV586:AV590)</f>
        <v/>
      </c>
      <c r="AW591" s="53">
        <f>SUM(AW586:AW590)</f>
        <v/>
      </c>
    </row>
    <row r="592" spans="1:49">
      <c r="A592" s="51" t="n">
        <v>586</v>
      </c>
      <c r="B592" s="51" t="s">
        <v>207</v>
      </c>
      <c r="C592" s="51" t="s">
        <v>193</v>
      </c>
      <c r="D592" s="51" t="s">
        <v>291</v>
      </c>
      <c r="E592" s="51" t="s">
        <v>43</v>
      </c>
      <c r="F592" s="51" t="s">
        <v>32</v>
      </c>
      <c r="G592" s="51" t="n"/>
      <c r="H592" s="51" t="n">
        <v>8</v>
      </c>
      <c r="I592" s="51" t="n">
        <v>8</v>
      </c>
      <c r="J592" s="51" t="n">
        <v>8</v>
      </c>
      <c r="K592" s="51" t="n">
        <v>8</v>
      </c>
      <c r="L592" s="51" t="n">
        <v>8</v>
      </c>
      <c r="M592" s="51" t="s">
        <v>7</v>
      </c>
      <c r="N592" s="51" t="s">
        <v>7</v>
      </c>
      <c r="O592" s="51" t="n">
        <v>8</v>
      </c>
      <c r="P592" s="51" t="n">
        <v>8</v>
      </c>
      <c r="Q592" s="51" t="n">
        <v>8</v>
      </c>
      <c r="R592" s="51" t="n">
        <v>8</v>
      </c>
      <c r="S592" s="51" t="n">
        <v>8</v>
      </c>
      <c r="T592" s="51" t="s">
        <v>7</v>
      </c>
      <c r="U592" s="51" t="s">
        <v>7</v>
      </c>
      <c r="V592" s="51" t="n">
        <v>8</v>
      </c>
      <c r="W592" s="51" t="n">
        <v>8</v>
      </c>
      <c r="X592" s="51" t="n">
        <v>8</v>
      </c>
      <c r="Y592" s="51" t="n">
        <v>8</v>
      </c>
      <c r="Z592" s="51" t="n">
        <v>8</v>
      </c>
      <c r="AA592" s="51" t="s">
        <v>7</v>
      </c>
      <c r="AB592" s="51" t="s">
        <v>7</v>
      </c>
      <c r="AC592" s="51" t="n">
        <v>8</v>
      </c>
      <c r="AD592" s="51" t="n">
        <v>8</v>
      </c>
      <c r="AE592" s="51" t="n">
        <v>8</v>
      </c>
      <c r="AF592" s="51" t="n">
        <v>8</v>
      </c>
      <c r="AG592" s="51" t="n">
        <v>8</v>
      </c>
      <c r="AH592" s="51" t="n">
        <v>8</v>
      </c>
      <c r="AI592" s="51" t="s">
        <v>7</v>
      </c>
      <c r="AJ592" s="51" t="s">
        <v>7</v>
      </c>
      <c r="AK592" s="51" t="s">
        <v>7</v>
      </c>
      <c r="AL592" s="51" t="n"/>
      <c r="AM592" s="52">
        <f>COUNT(H592:AL592)</f>
        <v/>
      </c>
      <c r="AN592" s="51" t="n"/>
      <c r="AO592" s="52">
        <f>COUNTIF(H592:AL592,"О")</f>
        <v/>
      </c>
      <c r="AP592" s="52">
        <f>COUNTIF(H592:AL592,"От")</f>
        <v/>
      </c>
      <c r="AQ592" s="52">
        <f>COUNTIF(H592:AL592,"Б")</f>
        <v/>
      </c>
      <c r="AR592" s="52">
        <f>COUNTIF(H592:AL592,"Н")</f>
        <v/>
      </c>
      <c r="AS592" s="51" t="n"/>
      <c r="AT592" s="52">
        <f>SUM(H592:AL592)</f>
        <v/>
      </c>
      <c r="AU592" s="51" t="n"/>
      <c r="AV592" s="52">
        <f>SUM(M592,N592,T592,U592,AA592,AB592,AJ592,AK592,AI592)</f>
        <v/>
      </c>
      <c r="AW592" s="51" t="n"/>
    </row>
    <row r="593" spans="1:49">
      <c r="A593" s="53" t="n">
        <v>587</v>
      </c>
      <c r="B593" s="53" t="s">
        <v>207</v>
      </c>
      <c r="C593" s="53" t="s">
        <v>193</v>
      </c>
      <c r="D593" s="53" t="s">
        <v>291</v>
      </c>
      <c r="E593" s="53" t="s">
        <v>33</v>
      </c>
      <c r="F593" s="53" t="n"/>
      <c r="G593" s="53" t="n"/>
      <c r="H593" s="53" t="n">
        <v>8</v>
      </c>
      <c r="I593" s="53" t="n">
        <v>8</v>
      </c>
      <c r="J593" s="53" t="n">
        <v>8</v>
      </c>
      <c r="K593" s="53" t="n">
        <v>8</v>
      </c>
      <c r="L593" s="53" t="n">
        <v>8</v>
      </c>
      <c r="M593" s="53" t="n">
        <v>0</v>
      </c>
      <c r="N593" s="53" t="n">
        <v>0</v>
      </c>
      <c r="O593" s="53" t="n">
        <v>8</v>
      </c>
      <c r="P593" s="53" t="n">
        <v>8</v>
      </c>
      <c r="Q593" s="53" t="n">
        <v>8</v>
      </c>
      <c r="R593" s="53" t="n">
        <v>8</v>
      </c>
      <c r="S593" s="53" t="n">
        <v>8</v>
      </c>
      <c r="T593" s="53" t="n">
        <v>0</v>
      </c>
      <c r="U593" s="53" t="n">
        <v>0</v>
      </c>
      <c r="V593" s="53" t="n">
        <v>8</v>
      </c>
      <c r="W593" s="53" t="n">
        <v>8</v>
      </c>
      <c r="X593" s="53" t="n">
        <v>8</v>
      </c>
      <c r="Y593" s="53" t="n">
        <v>8</v>
      </c>
      <c r="Z593" s="53" t="n">
        <v>8</v>
      </c>
      <c r="AA593" s="53" t="n">
        <v>0</v>
      </c>
      <c r="AB593" s="53" t="n">
        <v>0</v>
      </c>
      <c r="AC593" s="53" t="n">
        <v>8</v>
      </c>
      <c r="AD593" s="53" t="n">
        <v>8</v>
      </c>
      <c r="AE593" s="53" t="n">
        <v>8</v>
      </c>
      <c r="AF593" s="53" t="n">
        <v>8</v>
      </c>
      <c r="AG593" s="53" t="n">
        <v>8</v>
      </c>
      <c r="AH593" s="53" t="n">
        <v>8</v>
      </c>
      <c r="AI593" s="53" t="n">
        <v>0</v>
      </c>
      <c r="AJ593" s="53" t="n">
        <v>0</v>
      </c>
      <c r="AK593" s="53" t="n">
        <v>0</v>
      </c>
      <c r="AL593" s="53" t="n"/>
      <c r="AM593" s="53">
        <f>COUNT(IF(SUM(H592)&gt;0,1,"FALSE"),IF(SUM(I592)&gt;0,1,"FALSE"),IF(SUM(J592)&gt;0,1,"FALSE"),IF(SUM(K592)&gt;0,1,"FALSE"),IF(SUM(L592)&gt;0,1,"FALSE"),IF(SUM(M592)&gt;0,1,"FALSE"),IF(SUM(N592)&gt;0,1,"FALSE"),IF(SUM(O592)&gt;0,1,"FALSE"),IF(SUM(P592)&gt;0,1,"FALSE"),IF(SUM(Q592)&gt;0,1,"FALSE"),IF(SUM(R592)&gt;0,1,"FALSE"),IF(SUM(S592)&gt;0,1,"FALSE"),IF(SUM(T592)&gt;0,1,"FALSE"),IF(SUM(U592)&gt;0,1,"FALSE"),IF(SUM(V592)&gt;0,1,"FALSE"),IF(SUM(W592)&gt;0,1,"FALSE"),IF(SUM(X592)&gt;0,1,"FALSE"),IF(SUM(Y592)&gt;0,1,"FALSE"),IF(SUM(Z592)&gt;0,1,"FALSE"),IF(SUM(AA592)&gt;0,1,"FALSE"),IF(SUM(AB592)&gt;0,1,"FALSE"),IF(SUM(AC592)&gt;0,1,"FALSE"),IF(SUM(AD592)&gt;0,1,"FALSE"),IF(SUM(AE592)&gt;0,1,"FALSE"),IF(SUM(AF592)&gt;0,1,"FALSE"),IF(SUM(AG592)&gt;0,1,"FALSE"),IF(SUM(AJ592)&gt;0,1,"FALSE"),IF(SUM(AK592)&gt;0,1,"FALSE"),IF(SUM(AI592)&gt;0,1,"FALSE"),IF(SUM(AH592)&gt;0,1,"FALSE"))</f>
        <v/>
      </c>
      <c r="AN593" s="53" t="n"/>
      <c r="AO593" s="53">
        <f>MAX(AO592:AO592)</f>
        <v/>
      </c>
      <c r="AP593" s="53">
        <f>MAX(AP592:AP592)</f>
        <v/>
      </c>
      <c r="AQ593" s="53">
        <f>MAX(AQ592:AQ592)</f>
        <v/>
      </c>
      <c r="AR593" s="53">
        <f>MAX(AR592:AR592)</f>
        <v/>
      </c>
      <c r="AS593" s="53">
        <f>SUM(AS592:AS592)</f>
        <v/>
      </c>
      <c r="AT593" s="53">
        <f>SUM(AT592:AT592)</f>
        <v/>
      </c>
      <c r="AU593" s="53">
        <f>SUM(AU592:AU592)</f>
        <v/>
      </c>
      <c r="AV593" s="53">
        <f>SUM(AV592:AV592)</f>
        <v/>
      </c>
      <c r="AW593" s="53">
        <f>SUM(AW592:AW592)</f>
        <v/>
      </c>
    </row>
    <row r="594" spans="1:49">
      <c r="A594" s="51" t="n">
        <v>588</v>
      </c>
      <c r="B594" s="51" t="s">
        <v>64</v>
      </c>
      <c r="C594" s="51" t="s">
        <v>193</v>
      </c>
      <c r="D594" s="51" t="s">
        <v>204</v>
      </c>
      <c r="E594" s="51" t="s">
        <v>43</v>
      </c>
      <c r="F594" s="51" t="s">
        <v>32</v>
      </c>
      <c r="G594" s="51" t="n"/>
      <c r="H594" s="51" t="n"/>
      <c r="I594" s="51" t="n"/>
      <c r="J594" s="51" t="n"/>
      <c r="K594" s="51" t="n"/>
      <c r="L594" s="51" t="n"/>
      <c r="M594" s="51" t="s">
        <v>7</v>
      </c>
      <c r="N594" s="51" t="s">
        <v>7</v>
      </c>
      <c r="O594" s="51" t="n"/>
      <c r="P594" s="51" t="n"/>
      <c r="Q594" s="51" t="n"/>
      <c r="R594" s="51" t="n"/>
      <c r="S594" s="51" t="n"/>
      <c r="T594" s="51" t="s">
        <v>7</v>
      </c>
      <c r="U594" s="51" t="s">
        <v>7</v>
      </c>
      <c r="V594" s="51" t="n"/>
      <c r="W594" s="51" t="n"/>
      <c r="X594" s="51" t="n"/>
      <c r="Y594" s="51" t="n"/>
      <c r="Z594" s="51" t="n"/>
      <c r="AA594" s="51" t="s">
        <v>7</v>
      </c>
      <c r="AB594" s="51" t="s">
        <v>7</v>
      </c>
      <c r="AC594" s="51" t="n"/>
      <c r="AD594" s="51" t="n"/>
      <c r="AE594" s="51" t="s">
        <v>3</v>
      </c>
      <c r="AF594" s="51" t="s">
        <v>3</v>
      </c>
      <c r="AG594" s="51" t="s">
        <v>3</v>
      </c>
      <c r="AH594" s="51" t="s">
        <v>3</v>
      </c>
      <c r="AI594" s="51" t="s">
        <v>3</v>
      </c>
      <c r="AJ594" s="51" t="s">
        <v>3</v>
      </c>
      <c r="AK594" s="51" t="s">
        <v>3</v>
      </c>
      <c r="AL594" s="51" t="n"/>
      <c r="AM594" s="52">
        <f>COUNT(H594:AL594)</f>
        <v/>
      </c>
      <c r="AN594" s="51" t="n"/>
      <c r="AO594" s="52">
        <f>COUNTIF(H594:AL594,"О")</f>
        <v/>
      </c>
      <c r="AP594" s="52">
        <f>COUNTIF(H594:AL594,"От")</f>
        <v/>
      </c>
      <c r="AQ594" s="52">
        <f>COUNTIF(H594:AL594,"Б")</f>
        <v/>
      </c>
      <c r="AR594" s="52">
        <f>COUNTIF(H594:AL594,"Н")</f>
        <v/>
      </c>
      <c r="AS594" s="51" t="n"/>
      <c r="AT594" s="52">
        <f>SUM(H594:AL594)</f>
        <v/>
      </c>
      <c r="AU594" s="51" t="n"/>
      <c r="AV594" s="52">
        <f>SUM(M594,N594,T594,U594,AA594,AB594,AJ594,AK594,AI594)</f>
        <v/>
      </c>
      <c r="AW594" s="51" t="n"/>
    </row>
    <row r="595" spans="1:49" ht="15.75" customHeight="1" s="55">
      <c r="A595" s="51" t="n">
        <v>589</v>
      </c>
      <c r="B595" s="51" t="s">
        <v>64</v>
      </c>
      <c r="C595" s="51" t="s">
        <v>193</v>
      </c>
      <c r="D595" s="51" t="s">
        <v>204</v>
      </c>
      <c r="E595" s="51" t="s">
        <v>77</v>
      </c>
      <c r="F595" s="51" t="s">
        <v>32</v>
      </c>
      <c r="G595" s="51" t="n"/>
      <c r="H595" s="51" t="n"/>
      <c r="I595" s="51" t="n"/>
      <c r="J595" s="51" t="n"/>
      <c r="K595" s="51" t="n"/>
      <c r="L595" s="51" t="n"/>
      <c r="M595" s="51" t="n"/>
      <c r="N595" s="51" t="n"/>
      <c r="O595" s="51" t="n"/>
      <c r="P595" s="54" t="n">
        <v>0.42963</v>
      </c>
      <c r="Q595" s="54" t="n">
        <v>4.77037</v>
      </c>
      <c r="R595" s="54" t="n">
        <v>4.20037</v>
      </c>
      <c r="S595" s="54" t="n">
        <v>3.96289</v>
      </c>
      <c r="T595" s="51" t="n"/>
      <c r="U595" s="51" t="n"/>
      <c r="V595" s="54" t="n">
        <v>3.13173</v>
      </c>
      <c r="W595" s="54" t="n">
        <v>2.58736</v>
      </c>
      <c r="X595" s="54" t="n">
        <v>1.55844</v>
      </c>
      <c r="Y595" s="54" t="n">
        <v>1.9295</v>
      </c>
      <c r="Z595" s="54" t="n">
        <v>1.8256</v>
      </c>
      <c r="AA595" s="51" t="n"/>
      <c r="AB595" s="51" t="n"/>
      <c r="AC595" s="54" t="n">
        <v>1.6</v>
      </c>
      <c r="AD595" s="54" t="n">
        <v>1.6</v>
      </c>
      <c r="AE595" s="51" t="n"/>
      <c r="AF595" s="51" t="n"/>
      <c r="AG595" s="51" t="n"/>
      <c r="AH595" s="51" t="n"/>
      <c r="AI595" s="51" t="n"/>
      <c r="AJ595" s="51" t="n"/>
      <c r="AK595" s="51" t="n"/>
      <c r="AL595" s="51" t="n"/>
      <c r="AM595" s="52">
        <f>COUNT(H595:AL595)</f>
        <v/>
      </c>
      <c r="AN595" s="51" t="n"/>
      <c r="AO595" s="51" t="n"/>
      <c r="AP595" s="51" t="n"/>
      <c r="AQ595" s="51" t="n"/>
      <c r="AR595" s="51" t="n"/>
      <c r="AS595" s="51" t="n"/>
      <c r="AT595" s="52">
        <f>SUM(H595:AL595)</f>
        <v/>
      </c>
      <c r="AU595" s="51" t="n"/>
      <c r="AV595" s="52">
        <f>SUM(M595,N595,T595,U595,AA595,AB595,AJ595,AK595,AI595)</f>
        <v/>
      </c>
      <c r="AW595" s="51" t="n"/>
    </row>
    <row r="596" spans="1:49" ht="15.75" customHeight="1" s="55">
      <c r="A596" s="51" t="n">
        <v>590</v>
      </c>
      <c r="B596" s="51" t="s">
        <v>64</v>
      </c>
      <c r="C596" s="51" t="s">
        <v>193</v>
      </c>
      <c r="D596" s="51" t="s">
        <v>204</v>
      </c>
      <c r="E596" s="51" t="s">
        <v>65</v>
      </c>
      <c r="F596" s="51" t="s">
        <v>32</v>
      </c>
      <c r="G596" s="51" t="n"/>
      <c r="H596" s="54" t="n">
        <v>8</v>
      </c>
      <c r="I596" s="54" t="n">
        <v>8</v>
      </c>
      <c r="J596" s="54" t="n">
        <v>8</v>
      </c>
      <c r="K596" s="54" t="n">
        <v>8</v>
      </c>
      <c r="L596" s="54" t="n">
        <v>8</v>
      </c>
      <c r="M596" s="51" t="n"/>
      <c r="N596" s="51" t="n"/>
      <c r="O596" s="54" t="n">
        <v>8</v>
      </c>
      <c r="P596" s="54" t="n">
        <v>7.57037</v>
      </c>
      <c r="Q596" s="54" t="n">
        <v>3.22963</v>
      </c>
      <c r="R596" s="54" t="n">
        <v>3.79963</v>
      </c>
      <c r="S596" s="54" t="n">
        <v>4.03711</v>
      </c>
      <c r="T596" s="51" t="n"/>
      <c r="U596" s="51" t="n"/>
      <c r="V596" s="54" t="n">
        <v>4.86827</v>
      </c>
      <c r="W596" s="54" t="n">
        <v>4.84758</v>
      </c>
      <c r="X596" s="54" t="n">
        <v>1.75139</v>
      </c>
      <c r="Y596" s="54" t="n">
        <v>0.282</v>
      </c>
      <c r="Z596" s="54" t="n">
        <v>0.69759</v>
      </c>
      <c r="AA596" s="51" t="n"/>
      <c r="AB596" s="51" t="n"/>
      <c r="AC596" s="54" t="n">
        <v>1.6</v>
      </c>
      <c r="AD596" s="54" t="n">
        <v>1.6</v>
      </c>
      <c r="AE596" s="51" t="n"/>
      <c r="AF596" s="51" t="n"/>
      <c r="AG596" s="51" t="n"/>
      <c r="AH596" s="51" t="n"/>
      <c r="AI596" s="51" t="n"/>
      <c r="AJ596" s="51" t="n"/>
      <c r="AK596" s="51" t="n"/>
      <c r="AL596" s="51" t="n"/>
      <c r="AM596" s="52">
        <f>COUNT(H596:AL596)</f>
        <v/>
      </c>
      <c r="AN596" s="51" t="n"/>
      <c r="AO596" s="51" t="n"/>
      <c r="AP596" s="51" t="n"/>
      <c r="AQ596" s="51" t="n"/>
      <c r="AR596" s="51" t="n"/>
      <c r="AS596" s="51" t="n"/>
      <c r="AT596" s="52">
        <f>SUM(H596:AL596)</f>
        <v/>
      </c>
      <c r="AU596" s="51" t="n"/>
      <c r="AV596" s="52">
        <f>SUM(M596,N596,T596,U596,AA596,AB596,AJ596,AK596,AI596)</f>
        <v/>
      </c>
      <c r="AW596" s="51" t="n"/>
    </row>
    <row r="597" spans="1:49" ht="15.75" customHeight="1" s="55">
      <c r="A597" s="51" t="n">
        <v>591</v>
      </c>
      <c r="B597" s="51" t="s">
        <v>64</v>
      </c>
      <c r="C597" s="51" t="s">
        <v>193</v>
      </c>
      <c r="D597" s="51" t="s">
        <v>204</v>
      </c>
      <c r="E597" s="51" t="s">
        <v>306</v>
      </c>
      <c r="F597" s="51" t="s">
        <v>32</v>
      </c>
      <c r="G597" s="51" t="n"/>
      <c r="H597" s="51" t="n"/>
      <c r="I597" s="51" t="n"/>
      <c r="J597" s="51" t="n"/>
      <c r="K597" s="51" t="n"/>
      <c r="L597" s="51" t="n"/>
      <c r="M597" s="51" t="n"/>
      <c r="N597" s="51" t="n"/>
      <c r="O597" s="51" t="n"/>
      <c r="P597" s="51" t="n"/>
      <c r="Q597" s="51" t="n"/>
      <c r="R597" s="51" t="n"/>
      <c r="S597" s="51" t="n"/>
      <c r="T597" s="51" t="n"/>
      <c r="U597" s="51" t="n"/>
      <c r="V597" s="51" t="n"/>
      <c r="W597" s="54" t="n">
        <v>0.56506</v>
      </c>
      <c r="X597" s="54" t="n">
        <v>4.69017</v>
      </c>
      <c r="Y597" s="54" t="n">
        <v>5.7885</v>
      </c>
      <c r="Z597" s="54" t="n">
        <v>5.47681</v>
      </c>
      <c r="AA597" s="51" t="n"/>
      <c r="AB597" s="51" t="n"/>
      <c r="AC597" s="54" t="n">
        <v>4.8</v>
      </c>
      <c r="AD597" s="54" t="n">
        <v>4.8</v>
      </c>
      <c r="AE597" s="51" t="n"/>
      <c r="AF597" s="51" t="n"/>
      <c r="AG597" s="51" t="n"/>
      <c r="AH597" s="51" t="n"/>
      <c r="AI597" s="51" t="n"/>
      <c r="AJ597" s="51" t="n"/>
      <c r="AK597" s="51" t="n"/>
      <c r="AL597" s="51" t="n"/>
      <c r="AM597" s="52">
        <f>COUNT(H597:AL597)</f>
        <v/>
      </c>
      <c r="AN597" s="51" t="n"/>
      <c r="AO597" s="51" t="n"/>
      <c r="AP597" s="51" t="n"/>
      <c r="AQ597" s="51" t="n"/>
      <c r="AR597" s="51" t="n"/>
      <c r="AS597" s="51" t="n"/>
      <c r="AT597" s="52">
        <f>SUM(H597:AL597)</f>
        <v/>
      </c>
      <c r="AU597" s="51" t="n"/>
      <c r="AV597" s="52">
        <f>SUM(M597,N597,T597,U597,AA597,AB597,AJ597,AK597,AI597)</f>
        <v/>
      </c>
      <c r="AW597" s="51" t="n"/>
    </row>
    <row r="598" spans="1:49">
      <c r="A598" s="53" t="n">
        <v>592</v>
      </c>
      <c r="B598" s="53" t="s">
        <v>64</v>
      </c>
      <c r="C598" s="53" t="s">
        <v>193</v>
      </c>
      <c r="D598" s="53" t="s">
        <v>204</v>
      </c>
      <c r="E598" s="53" t="s">
        <v>33</v>
      </c>
      <c r="F598" s="53" t="n"/>
      <c r="G598" s="53" t="n"/>
      <c r="H598" s="53" t="n">
        <v>8</v>
      </c>
      <c r="I598" s="53" t="n">
        <v>8</v>
      </c>
      <c r="J598" s="53" t="n">
        <v>8</v>
      </c>
      <c r="K598" s="53" t="n">
        <v>8</v>
      </c>
      <c r="L598" s="53" t="n">
        <v>8</v>
      </c>
      <c r="M598" s="53" t="n">
        <v>0</v>
      </c>
      <c r="N598" s="53" t="n">
        <v>0</v>
      </c>
      <c r="O598" s="53" t="n">
        <v>8</v>
      </c>
      <c r="P598" s="53" t="n">
        <v>8</v>
      </c>
      <c r="Q598" s="53" t="n">
        <v>8</v>
      </c>
      <c r="R598" s="53" t="n">
        <v>8</v>
      </c>
      <c r="S598" s="53" t="n">
        <v>8</v>
      </c>
      <c r="T598" s="53" t="n">
        <v>0</v>
      </c>
      <c r="U598" s="53" t="n">
        <v>0</v>
      </c>
      <c r="V598" s="53" t="n">
        <v>8</v>
      </c>
      <c r="W598" s="53" t="n">
        <v>8</v>
      </c>
      <c r="X598" s="53" t="n">
        <v>8</v>
      </c>
      <c r="Y598" s="53" t="n">
        <v>8</v>
      </c>
      <c r="Z598" s="53" t="n">
        <v>8</v>
      </c>
      <c r="AA598" s="53" t="n">
        <v>0</v>
      </c>
      <c r="AB598" s="53" t="n">
        <v>0</v>
      </c>
      <c r="AC598" s="53" t="n">
        <v>8</v>
      </c>
      <c r="AD598" s="53" t="n">
        <v>8</v>
      </c>
      <c r="AE598" s="53" t="n">
        <v>0</v>
      </c>
      <c r="AF598" s="53" t="n">
        <v>0</v>
      </c>
      <c r="AG598" s="53" t="n">
        <v>0</v>
      </c>
      <c r="AH598" s="53" t="n">
        <v>0</v>
      </c>
      <c r="AI598" s="53" t="n">
        <v>0</v>
      </c>
      <c r="AJ598" s="53" t="n">
        <v>0</v>
      </c>
      <c r="AK598" s="53" t="n">
        <v>0</v>
      </c>
      <c r="AL598" s="53" t="n"/>
      <c r="AM598" s="53">
        <f>COUNT(IF(SUM(H594,H596)&gt;0,1,"FALSE"),IF(SUM(I596,I594)&gt;0,1,"FALSE"),IF(SUM(J594,J596)&gt;0,1,"FALSE"),IF(SUM(K594,K596)&gt;0,1,"FALSE"),IF(SUM(L596,L594)&gt;0,1,"FALSE"),IF(SUM(M596,M594)&gt;0,1,"FALSE"),IF(SUM(N594,N596)&gt;0,1,"FALSE"),IF(SUM(O596,O594)&gt;0,1,"FALSE"),IF(SUM(P594,P595,P596)&gt;0,1,"FALSE"),IF(SUM(Q594,Q596,Q595)&gt;0,1,"FALSE"),IF(SUM(R596,R594,R595)&gt;0,1,"FALSE"),IF(SUM(S594,S596,S595)&gt;0,1,"FALSE"),IF(SUM(T595,T596,T594)&gt;0,1,"FALSE"),IF(SUM(U596,U594,U595)&gt;0,1,"FALSE"),IF(SUM(V594,V596,V595)&gt;0,1,"FALSE"),IF(SUM(W595,W596,W597,W594)&gt;0,1,"FALSE"),IF(SUM(X594,X595,X596,X597)&gt;0,1,"FALSE"),IF(SUM(Y595,Y594,Y597,Y596)&gt;0,1,"FALSE"),IF(SUM(Z597,Z595,Z594,Z596)&gt;0,1,"FALSE"),IF(SUM(AA594,AA596,AA597,AA595)&gt;0,1,"FALSE"),IF(SUM(AB594,AB595,AB597,AB596)&gt;0,1,"FALSE"),IF(SUM(AC595,AC594,AC597,AC596)&gt;0,1,"FALSE"),IF(SUM(AD595,AD594,AD596,AD597)&gt;0,1,"FALSE"),IF(SUM(AE594)&gt;0,1,"FALSE"),IF(SUM(AF594)&gt;0,1,"FALSE"),IF(SUM(AG594)&gt;0,1,"FALSE"),IF(SUM(AJ594)&gt;0,1,"FALSE"),IF(SUM(AK594)&gt;0,1,"FALSE"),IF(SUM(AI594)&gt;0,1,"FALSE"),IF(SUM(AH594)&gt;0,1,"FALSE"))</f>
        <v/>
      </c>
      <c r="AN598" s="53" t="n"/>
      <c r="AO598" s="53">
        <f>MAX(AO594:AO597)</f>
        <v/>
      </c>
      <c r="AP598" s="53">
        <f>MAX(AP594:AP597)</f>
        <v/>
      </c>
      <c r="AQ598" s="53">
        <f>MAX(AQ594:AQ597)</f>
        <v/>
      </c>
      <c r="AR598" s="53">
        <f>MAX(AR594:AR597)</f>
        <v/>
      </c>
      <c r="AS598" s="53">
        <f>SUM(AS594:AS597)</f>
        <v/>
      </c>
      <c r="AT598" s="53">
        <f>SUM(AT594:AT597)</f>
        <v/>
      </c>
      <c r="AU598" s="53">
        <f>SUM(AU594:AU597)</f>
        <v/>
      </c>
      <c r="AV598" s="53">
        <f>SUM(AV594:AV597)</f>
        <v/>
      </c>
      <c r="AW598" s="53">
        <f>SUM(AW594:AW597)</f>
        <v/>
      </c>
    </row>
    <row r="599" spans="1:49">
      <c r="A599" s="51" t="n">
        <v>593</v>
      </c>
      <c r="B599" s="51" t="s">
        <v>162</v>
      </c>
      <c r="C599" s="51" t="s">
        <v>193</v>
      </c>
      <c r="D599" s="51" t="s">
        <v>204</v>
      </c>
      <c r="E599" s="51" t="s">
        <v>43</v>
      </c>
      <c r="F599" s="51" t="s">
        <v>32</v>
      </c>
      <c r="G599" s="51" t="n"/>
      <c r="H599" s="51" t="n">
        <v>7.9</v>
      </c>
      <c r="I599" s="51" t="n">
        <v>8</v>
      </c>
      <c r="J599" s="51" t="n">
        <v>8</v>
      </c>
      <c r="K599" s="51" t="n">
        <v>8</v>
      </c>
      <c r="L599" s="51" t="n">
        <v>8</v>
      </c>
      <c r="M599" s="51" t="s">
        <v>7</v>
      </c>
      <c r="N599" s="51" t="s">
        <v>7</v>
      </c>
      <c r="O599" s="51" t="n">
        <v>8</v>
      </c>
      <c r="P599" s="51" t="n">
        <v>0.58333</v>
      </c>
      <c r="Q599" s="51" t="n">
        <v>2.6</v>
      </c>
      <c r="R599" s="51" t="n">
        <v>8</v>
      </c>
      <c r="S599" s="51" t="n">
        <v>5.95</v>
      </c>
      <c r="T599" s="51" t="s">
        <v>7</v>
      </c>
      <c r="U599" s="51" t="s">
        <v>7</v>
      </c>
      <c r="V599" s="51" t="n">
        <v>6.43333</v>
      </c>
      <c r="W599" s="51" t="n">
        <v>7.56667</v>
      </c>
      <c r="X599" s="51" t="n">
        <v>8</v>
      </c>
      <c r="Y599" s="51" t="n">
        <v>8</v>
      </c>
      <c r="Z599" s="51" t="n">
        <v>8</v>
      </c>
      <c r="AA599" s="51" t="s">
        <v>7</v>
      </c>
      <c r="AB599" s="51" t="s">
        <v>7</v>
      </c>
      <c r="AC599" s="51" t="n">
        <v>7.96667</v>
      </c>
      <c r="AD599" s="51" t="n">
        <v>8</v>
      </c>
      <c r="AE599" s="51" t="n">
        <v>2.28333</v>
      </c>
      <c r="AF599" s="51" t="n">
        <v>5.45</v>
      </c>
      <c r="AG599" s="51" t="n">
        <v>8</v>
      </c>
      <c r="AH599" s="51" t="n">
        <v>8</v>
      </c>
      <c r="AI599" s="51" t="s">
        <v>7</v>
      </c>
      <c r="AJ599" s="51" t="s">
        <v>7</v>
      </c>
      <c r="AK599" s="51" t="s">
        <v>7</v>
      </c>
      <c r="AL599" s="51" t="n"/>
      <c r="AM599" s="52">
        <f>COUNT(H599:AL599)</f>
        <v/>
      </c>
      <c r="AN599" s="51" t="n"/>
      <c r="AO599" s="52">
        <f>COUNTIF(H599:AL599,"О")</f>
        <v/>
      </c>
      <c r="AP599" s="52">
        <f>COUNTIF(H599:AL599,"От")</f>
        <v/>
      </c>
      <c r="AQ599" s="52">
        <f>COUNTIF(H599:AL599,"Б")</f>
        <v/>
      </c>
      <c r="AR599" s="52">
        <f>COUNTIF(H599:AL599,"Н")</f>
        <v/>
      </c>
      <c r="AS599" s="51" t="n"/>
      <c r="AT599" s="52">
        <f>SUM(H599:AL599)</f>
        <v/>
      </c>
      <c r="AU599" s="51" t="n"/>
      <c r="AV599" s="52">
        <f>SUM(M599,N599,T599,U599,AA599,AB599,AJ599,AK599,AI599)</f>
        <v/>
      </c>
      <c r="AW599" s="51" t="n"/>
    </row>
    <row r="600" spans="1:49" ht="15.75" customHeight="1" s="55">
      <c r="A600" s="51" t="n">
        <v>594</v>
      </c>
      <c r="B600" s="51" t="s">
        <v>162</v>
      </c>
      <c r="C600" s="51" t="s">
        <v>193</v>
      </c>
      <c r="D600" s="51" t="s">
        <v>204</v>
      </c>
      <c r="E600" s="51" t="s">
        <v>79</v>
      </c>
      <c r="F600" s="51" t="s">
        <v>32</v>
      </c>
      <c r="G600" s="51" t="n"/>
      <c r="H600" s="51" t="n"/>
      <c r="I600" s="51" t="n"/>
      <c r="J600" s="51" t="n"/>
      <c r="K600" s="51" t="n"/>
      <c r="L600" s="51" t="n"/>
      <c r="M600" s="51" t="n"/>
      <c r="N600" s="51" t="n"/>
      <c r="O600" s="51" t="n"/>
      <c r="P600" s="51" t="n"/>
      <c r="Q600" s="51" t="n"/>
      <c r="R600" s="51" t="n"/>
      <c r="S600" s="51" t="n"/>
      <c r="T600" s="51" t="n"/>
      <c r="U600" s="51" t="n"/>
      <c r="V600" s="51" t="n"/>
      <c r="W600" s="51" t="n"/>
      <c r="X600" s="51" t="n"/>
      <c r="Y600" s="51" t="n"/>
      <c r="Z600" s="51" t="n"/>
      <c r="AA600" s="51" t="n"/>
      <c r="AB600" s="51" t="n"/>
      <c r="AC600" s="51" t="n"/>
      <c r="AD600" s="51" t="n"/>
      <c r="AE600" s="51" t="n"/>
      <c r="AF600" s="54" t="n">
        <v>0.1</v>
      </c>
      <c r="AG600" s="51" t="n"/>
      <c r="AH600" s="51" t="n"/>
      <c r="AI600" s="51" t="n"/>
      <c r="AJ600" s="51" t="n"/>
      <c r="AK600" s="51" t="n"/>
      <c r="AL600" s="51" t="n"/>
      <c r="AM600" s="52">
        <f>COUNT(H600:AL600)</f>
        <v/>
      </c>
      <c r="AN600" s="51" t="n"/>
      <c r="AO600" s="51" t="n"/>
      <c r="AP600" s="51" t="n"/>
      <c r="AQ600" s="51" t="n"/>
      <c r="AR600" s="51" t="n"/>
      <c r="AS600" s="51" t="n"/>
      <c r="AT600" s="52">
        <f>SUM(H600:AL600)</f>
        <v/>
      </c>
      <c r="AU600" s="51" t="n"/>
      <c r="AV600" s="52">
        <f>SUM(M600,N600,T600,U600,AA600,AB600,AJ600,AK600,AI600)</f>
        <v/>
      </c>
      <c r="AW600" s="51" t="n"/>
    </row>
    <row r="601" spans="1:49" ht="15.75" customHeight="1" s="55">
      <c r="A601" s="51" t="n">
        <v>595</v>
      </c>
      <c r="B601" s="51" t="s">
        <v>162</v>
      </c>
      <c r="C601" s="51" t="s">
        <v>193</v>
      </c>
      <c r="D601" s="51" t="s">
        <v>204</v>
      </c>
      <c r="E601" s="51" t="s">
        <v>135</v>
      </c>
      <c r="F601" s="51" t="s">
        <v>32</v>
      </c>
      <c r="G601" s="51" t="n"/>
      <c r="H601" s="54" t="n">
        <v>0.1</v>
      </c>
      <c r="I601" s="51" t="n"/>
      <c r="J601" s="51" t="n"/>
      <c r="K601" s="51" t="n"/>
      <c r="L601" s="51" t="n"/>
      <c r="M601" s="51" t="n"/>
      <c r="N601" s="51" t="n"/>
      <c r="O601" s="51" t="n"/>
      <c r="P601" s="54" t="n">
        <v>7.41667</v>
      </c>
      <c r="Q601" s="54" t="n">
        <v>5.4</v>
      </c>
      <c r="R601" s="51" t="n"/>
      <c r="S601" s="54" t="n">
        <v>1.53333</v>
      </c>
      <c r="T601" s="51" t="n"/>
      <c r="U601" s="51" t="n"/>
      <c r="V601" s="54" t="n">
        <v>1.31667</v>
      </c>
      <c r="W601" s="54" t="n">
        <v>0.43333</v>
      </c>
      <c r="X601" s="51" t="n"/>
      <c r="Y601" s="51" t="n"/>
      <c r="Z601" s="51" t="n"/>
      <c r="AA601" s="51" t="n"/>
      <c r="AB601" s="51" t="n"/>
      <c r="AC601" s="51" t="n"/>
      <c r="AD601" s="51" t="n"/>
      <c r="AE601" s="54" t="n">
        <v>5.71667</v>
      </c>
      <c r="AF601" s="54" t="n">
        <v>2.05</v>
      </c>
      <c r="AG601" s="51" t="n"/>
      <c r="AH601" s="51" t="n"/>
      <c r="AI601" s="51" t="n"/>
      <c r="AJ601" s="51" t="n"/>
      <c r="AK601" s="51" t="n"/>
      <c r="AL601" s="51" t="n"/>
      <c r="AM601" s="52">
        <f>COUNT(H601:AL601)</f>
        <v/>
      </c>
      <c r="AN601" s="51" t="n"/>
      <c r="AO601" s="51" t="n"/>
      <c r="AP601" s="51" t="n"/>
      <c r="AQ601" s="51" t="n"/>
      <c r="AR601" s="51" t="n"/>
      <c r="AS601" s="51" t="n"/>
      <c r="AT601" s="52">
        <f>SUM(H601:AL601)</f>
        <v/>
      </c>
      <c r="AU601" s="51" t="n"/>
      <c r="AV601" s="52">
        <f>SUM(M601,N601,T601,U601,AA601,AB601,AJ601,AK601,AI601)</f>
        <v/>
      </c>
      <c r="AW601" s="51" t="n"/>
    </row>
    <row r="602" spans="1:49" ht="15.75" customHeight="1" s="55">
      <c r="A602" s="51" t="n">
        <v>596</v>
      </c>
      <c r="B602" s="51" t="s">
        <v>162</v>
      </c>
      <c r="C602" s="51" t="s">
        <v>193</v>
      </c>
      <c r="D602" s="51" t="s">
        <v>204</v>
      </c>
      <c r="E602" s="51" t="s">
        <v>155</v>
      </c>
      <c r="F602" s="51" t="s">
        <v>32</v>
      </c>
      <c r="G602" s="51" t="n"/>
      <c r="H602" s="51" t="n"/>
      <c r="I602" s="51" t="n"/>
      <c r="J602" s="51" t="n"/>
      <c r="K602" s="51" t="n"/>
      <c r="L602" s="51" t="n"/>
      <c r="M602" s="51" t="n"/>
      <c r="N602" s="51" t="n"/>
      <c r="O602" s="51" t="n"/>
      <c r="P602" s="51" t="n"/>
      <c r="Q602" s="51" t="n"/>
      <c r="R602" s="51" t="n"/>
      <c r="S602" s="54" t="n">
        <v>0.51667</v>
      </c>
      <c r="T602" s="51" t="n"/>
      <c r="U602" s="51" t="n"/>
      <c r="V602" s="54" t="n">
        <v>0.23333</v>
      </c>
      <c r="W602" s="51" t="n"/>
      <c r="X602" s="51" t="n"/>
      <c r="Y602" s="51" t="n"/>
      <c r="Z602" s="51" t="n"/>
      <c r="AA602" s="51" t="n"/>
      <c r="AB602" s="51" t="n"/>
      <c r="AC602" s="51" t="n"/>
      <c r="AD602" s="51" t="n"/>
      <c r="AE602" s="51" t="n"/>
      <c r="AF602" s="51" t="n"/>
      <c r="AG602" s="51" t="n"/>
      <c r="AH602" s="51" t="n"/>
      <c r="AI602" s="51" t="n"/>
      <c r="AJ602" s="51" t="n"/>
      <c r="AK602" s="51" t="n"/>
      <c r="AL602" s="51" t="n"/>
      <c r="AM602" s="52">
        <f>COUNT(H602:AL602)</f>
        <v/>
      </c>
      <c r="AN602" s="51" t="n"/>
      <c r="AO602" s="51" t="n"/>
      <c r="AP602" s="51" t="n"/>
      <c r="AQ602" s="51" t="n"/>
      <c r="AR602" s="51" t="n"/>
      <c r="AS602" s="51" t="n"/>
      <c r="AT602" s="52">
        <f>SUM(H602:AL602)</f>
        <v/>
      </c>
      <c r="AU602" s="51" t="n"/>
      <c r="AV602" s="52">
        <f>SUM(M602,N602,T602,U602,AA602,AB602,AJ602,AK602,AI602)</f>
        <v/>
      </c>
      <c r="AW602" s="51" t="n"/>
    </row>
    <row r="603" spans="1:49" ht="15.75" customHeight="1" s="55">
      <c r="A603" s="51" t="n">
        <v>597</v>
      </c>
      <c r="B603" s="51" t="s">
        <v>162</v>
      </c>
      <c r="C603" s="51" t="s">
        <v>193</v>
      </c>
      <c r="D603" s="51" t="s">
        <v>204</v>
      </c>
      <c r="E603" s="51" t="s">
        <v>156</v>
      </c>
      <c r="F603" s="51" t="s">
        <v>32</v>
      </c>
      <c r="G603" s="51" t="n"/>
      <c r="H603" s="51" t="n"/>
      <c r="I603" s="51" t="n"/>
      <c r="J603" s="51" t="n"/>
      <c r="K603" s="51" t="n"/>
      <c r="L603" s="51" t="n"/>
      <c r="M603" s="51" t="n"/>
      <c r="N603" s="51" t="n"/>
      <c r="O603" s="51" t="n"/>
      <c r="P603" s="51" t="n"/>
      <c r="Q603" s="51" t="n"/>
      <c r="R603" s="51" t="n"/>
      <c r="S603" s="51" t="n"/>
      <c r="T603" s="51" t="n"/>
      <c r="U603" s="51" t="n"/>
      <c r="V603" s="54" t="n">
        <v>0.01667</v>
      </c>
      <c r="W603" s="51" t="n"/>
      <c r="X603" s="51" t="n"/>
      <c r="Y603" s="51" t="n"/>
      <c r="Z603" s="51" t="n"/>
      <c r="AA603" s="51" t="n"/>
      <c r="AB603" s="51" t="n"/>
      <c r="AC603" s="54" t="n">
        <v>0.03333</v>
      </c>
      <c r="AD603" s="51" t="n"/>
      <c r="AE603" s="51" t="n"/>
      <c r="AF603" s="51" t="n"/>
      <c r="AG603" s="51" t="n"/>
      <c r="AH603" s="51" t="n"/>
      <c r="AI603" s="51" t="n"/>
      <c r="AJ603" s="51" t="n"/>
      <c r="AK603" s="51" t="n"/>
      <c r="AL603" s="51" t="n"/>
      <c r="AM603" s="52">
        <f>COUNT(H603:AL603)</f>
        <v/>
      </c>
      <c r="AN603" s="51" t="n"/>
      <c r="AO603" s="51" t="n"/>
      <c r="AP603" s="51" t="n"/>
      <c r="AQ603" s="51" t="n"/>
      <c r="AR603" s="51" t="n"/>
      <c r="AS603" s="51" t="n"/>
      <c r="AT603" s="52">
        <f>SUM(H603:AL603)</f>
        <v/>
      </c>
      <c r="AU603" s="51" t="n"/>
      <c r="AV603" s="52">
        <f>SUM(M603,N603,T603,U603,AA603,AB603,AJ603,AK603,AI603)</f>
        <v/>
      </c>
      <c r="AW603" s="51" t="n"/>
    </row>
    <row r="604" spans="1:49" ht="15.75" customHeight="1" s="55">
      <c r="A604" s="51" t="n">
        <v>598</v>
      </c>
      <c r="B604" s="51" t="s">
        <v>162</v>
      </c>
      <c r="C604" s="51" t="s">
        <v>193</v>
      </c>
      <c r="D604" s="51" t="s">
        <v>204</v>
      </c>
      <c r="E604" s="51" t="s">
        <v>158</v>
      </c>
      <c r="F604" s="51" t="s">
        <v>32</v>
      </c>
      <c r="G604" s="51" t="n"/>
      <c r="H604" s="51" t="n"/>
      <c r="I604" s="51" t="n"/>
      <c r="J604" s="51" t="n"/>
      <c r="K604" s="51" t="n"/>
      <c r="L604" s="51" t="n"/>
      <c r="M604" s="51" t="n"/>
      <c r="N604" s="51" t="n"/>
      <c r="O604" s="51" t="n"/>
      <c r="P604" s="51" t="n"/>
      <c r="Q604" s="51" t="n"/>
      <c r="R604" s="51" t="n"/>
      <c r="S604" s="51" t="n"/>
      <c r="T604" s="51" t="n"/>
      <c r="U604" s="51" t="n"/>
      <c r="V604" s="51" t="n"/>
      <c r="W604" s="51" t="n"/>
      <c r="X604" s="51" t="n"/>
      <c r="Y604" s="51" t="n"/>
      <c r="Z604" s="51" t="n"/>
      <c r="AA604" s="51" t="n"/>
      <c r="AB604" s="51" t="n"/>
      <c r="AC604" s="51" t="n"/>
      <c r="AD604" s="51" t="n"/>
      <c r="AE604" s="51" t="n"/>
      <c r="AF604" s="54" t="n">
        <v>0.4</v>
      </c>
      <c r="AG604" s="51" t="n"/>
      <c r="AH604" s="51" t="n"/>
      <c r="AI604" s="51" t="n"/>
      <c r="AJ604" s="51" t="n"/>
      <c r="AK604" s="51" t="n"/>
      <c r="AL604" s="51" t="n"/>
      <c r="AM604" s="52">
        <f>COUNT(H604:AL604)</f>
        <v/>
      </c>
      <c r="AN604" s="51" t="n"/>
      <c r="AO604" s="51" t="n"/>
      <c r="AP604" s="51" t="n"/>
      <c r="AQ604" s="51" t="n"/>
      <c r="AR604" s="51" t="n"/>
      <c r="AS604" s="51" t="n"/>
      <c r="AT604" s="52">
        <f>SUM(H604:AL604)</f>
        <v/>
      </c>
      <c r="AU604" s="51" t="n"/>
      <c r="AV604" s="52">
        <f>SUM(M604,N604,T604,U604,AA604,AB604,AJ604,AK604,AI604)</f>
        <v/>
      </c>
      <c r="AW604" s="51" t="n"/>
    </row>
    <row r="605" spans="1:49">
      <c r="A605" s="53" t="n">
        <v>599</v>
      </c>
      <c r="B605" s="53" t="s">
        <v>162</v>
      </c>
      <c r="C605" s="53" t="s">
        <v>193</v>
      </c>
      <c r="D605" s="53" t="s">
        <v>204</v>
      </c>
      <c r="E605" s="53" t="s">
        <v>33</v>
      </c>
      <c r="F605" s="53" t="n"/>
      <c r="G605" s="53" t="n"/>
      <c r="H605" s="53" t="n">
        <v>8</v>
      </c>
      <c r="I605" s="53" t="n">
        <v>8</v>
      </c>
      <c r="J605" s="53" t="n">
        <v>8</v>
      </c>
      <c r="K605" s="53" t="n">
        <v>8</v>
      </c>
      <c r="L605" s="53" t="n">
        <v>8</v>
      </c>
      <c r="M605" s="53" t="n">
        <v>0</v>
      </c>
      <c r="N605" s="53" t="n">
        <v>0</v>
      </c>
      <c r="O605" s="53" t="n">
        <v>8</v>
      </c>
      <c r="P605" s="53" t="n">
        <v>8</v>
      </c>
      <c r="Q605" s="53" t="n">
        <v>8</v>
      </c>
      <c r="R605" s="53" t="n">
        <v>8</v>
      </c>
      <c r="S605" s="53" t="n">
        <v>8</v>
      </c>
      <c r="T605" s="53" t="n">
        <v>0</v>
      </c>
      <c r="U605" s="53" t="n">
        <v>0</v>
      </c>
      <c r="V605" s="53" t="n">
        <v>8</v>
      </c>
      <c r="W605" s="53" t="n">
        <v>8</v>
      </c>
      <c r="X605" s="53" t="n">
        <v>8</v>
      </c>
      <c r="Y605" s="53" t="n">
        <v>8</v>
      </c>
      <c r="Z605" s="53" t="n">
        <v>8</v>
      </c>
      <c r="AA605" s="53" t="n">
        <v>0</v>
      </c>
      <c r="AB605" s="53" t="n">
        <v>0</v>
      </c>
      <c r="AC605" s="53" t="n">
        <v>8</v>
      </c>
      <c r="AD605" s="53" t="n">
        <v>8</v>
      </c>
      <c r="AE605" s="53" t="n">
        <v>8</v>
      </c>
      <c r="AF605" s="53" t="n">
        <v>8</v>
      </c>
      <c r="AG605" s="53" t="n">
        <v>8</v>
      </c>
      <c r="AH605" s="53" t="n">
        <v>8</v>
      </c>
      <c r="AI605" s="53" t="n">
        <v>0</v>
      </c>
      <c r="AJ605" s="53" t="n">
        <v>0</v>
      </c>
      <c r="AK605" s="53" t="n">
        <v>0</v>
      </c>
      <c r="AL605" s="53" t="n"/>
      <c r="AM605" s="53">
        <f>COUNT(IF(SUM(H599,H601)&gt;0,1,"FALSE"),IF(SUM(I599)&gt;0,1,"FALSE"),IF(SUM(J599)&gt;0,1,"FALSE"),IF(SUM(K599)&gt;0,1,"FALSE"),IF(SUM(L599)&gt;0,1,"FALSE"),IF(SUM(M599)&gt;0,1,"FALSE"),IF(SUM(N599)&gt;0,1,"FALSE"),IF(SUM(O599)&gt;0,1,"FALSE"),IF(SUM(P601,P599)&gt;0,1,"FALSE"),IF(SUM(Q599,Q601)&gt;0,1,"FALSE"),IF(SUM(R599)&gt;0,1,"FALSE"),IF(SUM(S602,S601,S599)&gt;0,1,"FALSE"),IF(SUM(T599,T601)&gt;0,1,"FALSE"),IF(SUM(U601,U599)&gt;0,1,"FALSE"),IF(SUM(V603,V601,V599,V602)&gt;0,1,"FALSE"),IF(SUM(W601,W599)&gt;0,1,"FALSE"),IF(SUM(X599)&gt;0,1,"FALSE"),IF(SUM(Y599)&gt;0,1,"FALSE"),IF(SUM(Z599)&gt;0,1,"FALSE"),IF(SUM(AA599)&gt;0,1,"FALSE"),IF(SUM(AB599)&gt;0,1,"FALSE"),IF(SUM(AC603,AC599)&gt;0,1,"FALSE"),IF(SUM(AD599)&gt;0,1,"FALSE"),IF(SUM(AE599,AE601)&gt;0,1,"FALSE"),IF(SUM(AF600,AF599,AF604,AF601)&gt;0,1,"FALSE"),IF(SUM(AG599)&gt;0,1,"FALSE"),IF(SUM(AJ599)&gt;0,1,"FALSE"),IF(SUM(AK599)&gt;0,1,"FALSE"),IF(SUM(AI599)&gt;0,1,"FALSE"),IF(SUM(AH599)&gt;0,1,"FALSE"))</f>
        <v/>
      </c>
      <c r="AN605" s="53" t="n"/>
      <c r="AO605" s="53">
        <f>MAX(AO599:AO604)</f>
        <v/>
      </c>
      <c r="AP605" s="53">
        <f>MAX(AP599:AP604)</f>
        <v/>
      </c>
      <c r="AQ605" s="53">
        <f>MAX(AQ599:AQ604)</f>
        <v/>
      </c>
      <c r="AR605" s="53">
        <f>MAX(AR599:AR604)</f>
        <v/>
      </c>
      <c r="AS605" s="53">
        <f>SUM(AS599:AS604)</f>
        <v/>
      </c>
      <c r="AT605" s="53">
        <f>SUM(AT599:AT604)</f>
        <v/>
      </c>
      <c r="AU605" s="53">
        <f>SUM(AU599:AU604)</f>
        <v/>
      </c>
      <c r="AV605" s="53">
        <f>SUM(AV599:AV604)</f>
        <v/>
      </c>
      <c r="AW605" s="53">
        <f>SUM(AW599:AW604)</f>
        <v/>
      </c>
    </row>
    <row r="606" spans="1:49">
      <c r="A606" s="51" t="n">
        <v>600</v>
      </c>
      <c r="B606" s="51" t="s">
        <v>292</v>
      </c>
      <c r="C606" s="51" t="s">
        <v>167</v>
      </c>
      <c r="D606" s="51" t="s">
        <v>109</v>
      </c>
      <c r="E606" s="51" t="s">
        <v>43</v>
      </c>
      <c r="F606" s="51" t="s">
        <v>32</v>
      </c>
      <c r="G606" s="51" t="n"/>
      <c r="H606" s="51" t="n">
        <v>8</v>
      </c>
      <c r="I606" s="51" t="n">
        <v>8</v>
      </c>
      <c r="J606" s="51" t="n">
        <v>8</v>
      </c>
      <c r="K606" s="51" t="n">
        <v>8</v>
      </c>
      <c r="L606" s="51" t="n">
        <v>8</v>
      </c>
      <c r="M606" s="51" t="s">
        <v>7</v>
      </c>
      <c r="N606" s="51" t="s">
        <v>7</v>
      </c>
      <c r="O606" s="51" t="n">
        <v>0.65</v>
      </c>
      <c r="P606" s="51" t="n"/>
      <c r="Q606" s="51" t="n">
        <v>3.41667</v>
      </c>
      <c r="R606" s="51" t="n">
        <v>8</v>
      </c>
      <c r="S606" s="51" t="n">
        <v>8</v>
      </c>
      <c r="T606" s="51" t="s">
        <v>7</v>
      </c>
      <c r="U606" s="51" t="s">
        <v>7</v>
      </c>
      <c r="V606" s="51" t="n">
        <v>8</v>
      </c>
      <c r="W606" s="51" t="n">
        <v>0.2</v>
      </c>
      <c r="X606" s="51" t="n"/>
      <c r="Y606" s="51" t="n">
        <v>8</v>
      </c>
      <c r="Z606" s="51" t="n">
        <v>8</v>
      </c>
      <c r="AA606" s="51" t="s">
        <v>7</v>
      </c>
      <c r="AB606" s="51" t="s">
        <v>7</v>
      </c>
      <c r="AC606" s="51" t="n">
        <v>8</v>
      </c>
      <c r="AD606" s="51" t="n">
        <v>4.9</v>
      </c>
      <c r="AE606" s="51" t="n"/>
      <c r="AF606" s="51" t="n"/>
      <c r="AG606" s="51" t="n"/>
      <c r="AH606" s="51" t="n"/>
      <c r="AI606" s="51" t="s">
        <v>7</v>
      </c>
      <c r="AJ606" s="51" t="s">
        <v>7</v>
      </c>
      <c r="AK606" s="51" t="s">
        <v>7</v>
      </c>
      <c r="AL606" s="51" t="n"/>
      <c r="AM606" s="52">
        <f>COUNT(H606:AL606)</f>
        <v/>
      </c>
      <c r="AN606" s="51" t="n"/>
      <c r="AO606" s="52">
        <f>COUNTIF(H606:AL606,"О")</f>
        <v/>
      </c>
      <c r="AP606" s="52">
        <f>COUNTIF(H606:AL606,"От")</f>
        <v/>
      </c>
      <c r="AQ606" s="52">
        <f>COUNTIF(H606:AL606,"Б")</f>
        <v/>
      </c>
      <c r="AR606" s="52">
        <f>COUNTIF(H606:AL606,"Н")</f>
        <v/>
      </c>
      <c r="AS606" s="51" t="n"/>
      <c r="AT606" s="52">
        <f>SUM(H606:AL606)</f>
        <v/>
      </c>
      <c r="AU606" s="51" t="n"/>
      <c r="AV606" s="52">
        <f>SUM(M606,N606,T606,U606,AA606,AB606,AJ606,AK606,AI606)</f>
        <v/>
      </c>
      <c r="AW606" s="51" t="n"/>
    </row>
    <row r="607" spans="1:49" ht="15.75" customHeight="1" s="55">
      <c r="A607" s="51" t="n">
        <v>601</v>
      </c>
      <c r="B607" s="51" t="s">
        <v>292</v>
      </c>
      <c r="C607" s="51" t="s">
        <v>167</v>
      </c>
      <c r="D607" s="51" t="s">
        <v>109</v>
      </c>
      <c r="E607" s="51" t="s">
        <v>168</v>
      </c>
      <c r="F607" s="51" t="s">
        <v>32</v>
      </c>
      <c r="G607" s="51" t="n"/>
      <c r="H607" s="51" t="n"/>
      <c r="I607" s="51" t="n"/>
      <c r="J607" s="51" t="n"/>
      <c r="K607" s="51" t="n"/>
      <c r="L607" s="51" t="n"/>
      <c r="M607" s="51" t="n"/>
      <c r="N607" s="51" t="n"/>
      <c r="O607" s="51" t="n"/>
      <c r="P607" s="51" t="n"/>
      <c r="Q607" s="51" t="n"/>
      <c r="R607" s="51" t="n"/>
      <c r="S607" s="51" t="n"/>
      <c r="T607" s="51" t="n"/>
      <c r="U607" s="51" t="n"/>
      <c r="V607" s="51" t="n"/>
      <c r="W607" s="54" t="n">
        <v>7.8</v>
      </c>
      <c r="X607" s="54" t="n">
        <v>8</v>
      </c>
      <c r="Y607" s="54" t="n"/>
      <c r="Z607" s="51" t="n"/>
      <c r="AA607" s="51" t="n"/>
      <c r="AB607" s="51" t="n"/>
      <c r="AC607" s="51" t="n"/>
      <c r="AD607" s="54" t="n">
        <v>3.1</v>
      </c>
      <c r="AE607" s="54" t="n">
        <v>8</v>
      </c>
      <c r="AF607" s="54" t="n">
        <v>8</v>
      </c>
      <c r="AG607" s="54" t="n">
        <v>8</v>
      </c>
      <c r="AH607" s="54" t="n">
        <v>8</v>
      </c>
      <c r="AI607" s="51" t="n"/>
      <c r="AJ607" s="51" t="n"/>
      <c r="AK607" s="51" t="n"/>
      <c r="AL607" s="51" t="n"/>
      <c r="AM607" s="52">
        <f>COUNT(H607:AL607)</f>
        <v/>
      </c>
      <c r="AN607" s="51" t="n"/>
      <c r="AO607" s="51" t="n"/>
      <c r="AP607" s="51" t="n"/>
      <c r="AQ607" s="51" t="n"/>
      <c r="AR607" s="51" t="n"/>
      <c r="AS607" s="51" t="n"/>
      <c r="AT607" s="52">
        <f>SUM(H607:AL607)</f>
        <v/>
      </c>
      <c r="AU607" s="51" t="n"/>
      <c r="AV607" s="52">
        <f>SUM(M607,N607,T607,U607,AA607,AB607,AJ607,AK607,AI607)</f>
        <v/>
      </c>
      <c r="AW607" s="51" t="n"/>
    </row>
    <row r="608" spans="1:49" ht="15.75" customHeight="1" s="55">
      <c r="A608" s="51" t="n">
        <v>602</v>
      </c>
      <c r="B608" s="51" t="s">
        <v>292</v>
      </c>
      <c r="C608" s="51" t="s">
        <v>167</v>
      </c>
      <c r="D608" s="51" t="s">
        <v>109</v>
      </c>
      <c r="E608" s="51" t="s">
        <v>169</v>
      </c>
      <c r="F608" s="51" t="s">
        <v>32</v>
      </c>
      <c r="G608" s="51" t="n"/>
      <c r="H608" s="51" t="n"/>
      <c r="I608" s="51" t="n"/>
      <c r="J608" s="51" t="n"/>
      <c r="K608" s="51" t="n"/>
      <c r="L608" s="51" t="n"/>
      <c r="M608" s="51" t="n"/>
      <c r="N608" s="51" t="n"/>
      <c r="O608" s="54" t="n">
        <v>7.35</v>
      </c>
      <c r="P608" s="54" t="n">
        <v>8</v>
      </c>
      <c r="Q608" s="54" t="n">
        <v>4.58333</v>
      </c>
      <c r="R608" s="51" t="n"/>
      <c r="S608" s="51" t="n"/>
      <c r="T608" s="51" t="n"/>
      <c r="U608" s="51" t="n"/>
      <c r="V608" s="51" t="n"/>
      <c r="W608" s="51" t="n"/>
      <c r="X608" s="51" t="n"/>
      <c r="Y608" s="51" t="n"/>
      <c r="Z608" s="51" t="n"/>
      <c r="AA608" s="51" t="n"/>
      <c r="AB608" s="51" t="n"/>
      <c r="AC608" s="51" t="n"/>
      <c r="AD608" s="51" t="n"/>
      <c r="AE608" s="51" t="n"/>
      <c r="AF608" s="51" t="n"/>
      <c r="AG608" s="51" t="n"/>
      <c r="AH608" s="51" t="n"/>
      <c r="AI608" s="51" t="n"/>
      <c r="AJ608" s="51" t="n"/>
      <c r="AK608" s="51" t="n"/>
      <c r="AL608" s="51" t="n"/>
      <c r="AM608" s="52">
        <f>COUNT(H608:AL608)</f>
        <v/>
      </c>
      <c r="AN608" s="51" t="n"/>
      <c r="AO608" s="51" t="n"/>
      <c r="AP608" s="51" t="n"/>
      <c r="AQ608" s="51" t="n"/>
      <c r="AR608" s="51" t="n"/>
      <c r="AS608" s="51" t="n"/>
      <c r="AT608" s="52">
        <f>SUM(H608:AL608)</f>
        <v/>
      </c>
      <c r="AU608" s="51" t="n"/>
      <c r="AV608" s="52">
        <f>SUM(M608,N608,T608,U608,AA608,AB608,AJ608,AK608,AI608)</f>
        <v/>
      </c>
      <c r="AW608" s="51" t="n"/>
    </row>
    <row r="609" spans="1:49">
      <c r="A609" s="51" t="n">
        <v>603</v>
      </c>
      <c r="B609" s="51" t="s">
        <v>292</v>
      </c>
      <c r="C609" s="51" t="s">
        <v>167</v>
      </c>
      <c r="D609" s="51" t="s">
        <v>109</v>
      </c>
      <c r="E609" s="51" t="s">
        <v>170</v>
      </c>
      <c r="F609" s="51" t="s">
        <v>32</v>
      </c>
      <c r="G609" s="51" t="n"/>
      <c r="H609" s="51" t="n"/>
      <c r="I609" s="51" t="n"/>
      <c r="J609" s="51" t="n"/>
      <c r="K609" s="51" t="n"/>
      <c r="L609" s="51" t="n"/>
      <c r="M609" s="51" t="n"/>
      <c r="N609" s="51" t="n"/>
      <c r="O609" s="51" t="n"/>
      <c r="P609" s="51" t="n"/>
      <c r="Q609" s="51" t="n"/>
      <c r="R609" s="51" t="n"/>
      <c r="S609" s="51" t="n"/>
      <c r="T609" s="51" t="n"/>
      <c r="U609" s="51" t="n"/>
      <c r="V609" s="51" t="n"/>
      <c r="W609" s="51" t="n"/>
      <c r="X609" s="51" t="n"/>
      <c r="Y609" s="51" t="n"/>
      <c r="Z609" s="51" t="n"/>
      <c r="AA609" s="51" t="n"/>
      <c r="AB609" s="51" t="n"/>
      <c r="AC609" s="51" t="n"/>
      <c r="AD609" s="51" t="n"/>
      <c r="AE609" s="51" t="n"/>
      <c r="AF609" s="51" t="n"/>
      <c r="AG609" s="51" t="n"/>
      <c r="AH609" s="51" t="n"/>
      <c r="AI609" s="51" t="n"/>
      <c r="AJ609" s="51" t="n"/>
      <c r="AK609" s="51" t="n"/>
      <c r="AL609" s="51" t="n"/>
      <c r="AM609" s="52">
        <f>COUNT(H609:AL609)</f>
        <v/>
      </c>
      <c r="AN609" s="51" t="n"/>
      <c r="AO609" s="51" t="n"/>
      <c r="AP609" s="51" t="n"/>
      <c r="AQ609" s="51" t="n"/>
      <c r="AR609" s="51" t="n"/>
      <c r="AS609" s="51" t="n"/>
      <c r="AT609" s="52">
        <f>SUM(H609:AL609)</f>
        <v/>
      </c>
      <c r="AU609" s="51" t="n"/>
      <c r="AV609" s="52">
        <f>SUM(M609,N609,T609,U609,AA609,AB609,AJ609,AK609,AI609)</f>
        <v/>
      </c>
      <c r="AW609" s="51" t="n"/>
    </row>
    <row r="610" spans="1:49">
      <c r="A610" s="53" t="n">
        <v>604</v>
      </c>
      <c r="B610" s="53" t="s">
        <v>292</v>
      </c>
      <c r="C610" s="53" t="s">
        <v>167</v>
      </c>
      <c r="D610" s="53" t="s">
        <v>109</v>
      </c>
      <c r="E610" s="53" t="s">
        <v>33</v>
      </c>
      <c r="F610" s="53" t="n"/>
      <c r="G610" s="53" t="n"/>
      <c r="H610" s="53" t="n">
        <v>8</v>
      </c>
      <c r="I610" s="53" t="n">
        <v>8</v>
      </c>
      <c r="J610" s="53" t="n">
        <v>8</v>
      </c>
      <c r="K610" s="53" t="n">
        <v>8</v>
      </c>
      <c r="L610" s="53" t="n">
        <v>8</v>
      </c>
      <c r="M610" s="53" t="n">
        <v>0</v>
      </c>
      <c r="N610" s="53" t="n">
        <v>0</v>
      </c>
      <c r="O610" s="53" t="n">
        <v>8</v>
      </c>
      <c r="P610" s="53" t="n">
        <v>8</v>
      </c>
      <c r="Q610" s="53" t="n">
        <v>8</v>
      </c>
      <c r="R610" s="53" t="n">
        <v>8</v>
      </c>
      <c r="S610" s="53" t="n">
        <v>8</v>
      </c>
      <c r="T610" s="53" t="n">
        <v>0</v>
      </c>
      <c r="U610" s="53" t="n">
        <v>0</v>
      </c>
      <c r="V610" s="53" t="n">
        <v>8</v>
      </c>
      <c r="W610" s="53" t="n">
        <v>8</v>
      </c>
      <c r="X610" s="53" t="n">
        <v>8</v>
      </c>
      <c r="Y610" s="53" t="n">
        <v>8</v>
      </c>
      <c r="Z610" s="53" t="n">
        <v>8</v>
      </c>
      <c r="AA610" s="53" t="n">
        <v>0</v>
      </c>
      <c r="AB610" s="53" t="n">
        <v>0</v>
      </c>
      <c r="AC610" s="53" t="n">
        <v>8</v>
      </c>
      <c r="AD610" s="53" t="n">
        <v>8</v>
      </c>
      <c r="AE610" s="53" t="n">
        <v>8</v>
      </c>
      <c r="AF610" s="53" t="n">
        <v>8</v>
      </c>
      <c r="AG610" s="53" t="n">
        <v>8</v>
      </c>
      <c r="AH610" s="53" t="n">
        <v>8</v>
      </c>
      <c r="AI610" s="53" t="n">
        <v>0</v>
      </c>
      <c r="AJ610" s="53" t="n">
        <v>0</v>
      </c>
      <c r="AK610" s="53" t="n">
        <v>0</v>
      </c>
      <c r="AL610" s="53" t="n"/>
      <c r="AM610" s="53">
        <f>COUNT(IF(SUM(H608,H609,H606,H607)&gt;0,1,"FALSE"),IF(SUM(I609,I607,I606,I608)&gt;0,1,"FALSE"),IF(SUM(J608,J609,J607,J606)&gt;0,1,"FALSE"),IF(SUM(K606,K607,K608,K609)&gt;0,1,"FALSE"),IF(SUM(L607,L608,L606,L609)&gt;0,1,"FALSE"),IF(SUM(M608,M607,M609,M606)&gt;0,1,"FALSE"),IF(SUM(N607,N609,N606,N608)&gt;0,1,"FALSE"),IF(SUM(O608,O609,O606,O607)&gt;0,1,"FALSE"),IF(SUM(P609,P607,P608,P606)&gt;0,1,"FALSE"),IF(SUM(Q607,Q606,Q608,Q609)&gt;0,1,"FALSE"),IF(SUM(R609,R606,R607,R608)&gt;0,1,"FALSE"),IF(SUM(S608,S607,S606,S609)&gt;0,1,"FALSE"),IF(SUM(T609,T606,T608,T607)&gt;0,1,"FALSE"),IF(SUM(U606,U609,U608,U607)&gt;0,1,"FALSE"),IF(SUM(V608,V607,V606,V609)&gt;0,1,"FALSE"),IF(SUM(W607,W606,W609,W608)&gt;0,1,"FALSE"),IF(SUM(X609,X608,X607,X606)&gt;0,1,"FALSE"),IF(SUM(Y607,Y606,Y608,Y609)&gt;0,1,"FALSE"),IF(SUM(Z608,Z607,Z606,Z609)&gt;0,1,"FALSE"),IF(SUM(AA606,AA607,AA609,AA608)&gt;0,1,"FALSE"),IF(SUM(AB607,AB609,AB606,AB608)&gt;0,1,"FALSE"),IF(SUM(AC607,AC608,AC606,AC609)&gt;0,1,"FALSE"),IF(SUM(AD606,AD609,AD607,AD608)&gt;0,1,"FALSE"),IF(SUM(AE607,AE606,AE608)&gt;0,1,"FALSE"),IF(SUM(AF606,AF607,AF608)&gt;0,1,"FALSE"),IF(SUM(AG607,AG608,AG606)&gt;0,1,"FALSE"),IF(SUM(AJ606,AJ607,AJ608)&gt;0,1,"FALSE"),IF(SUM(AK606,AK608,AK607)&gt;0,1,"FALSE"),IF(SUM(AI606,AI608,AI607)&gt;0,1,"FALSE"),IF(SUM(AH606,AH608,AH607)&gt;0,1,"FALSE"))</f>
        <v/>
      </c>
      <c r="AN610" s="53" t="n"/>
      <c r="AO610" s="53">
        <f>MAX(AO606:AO609)</f>
        <v/>
      </c>
      <c r="AP610" s="53">
        <f>MAX(AP606:AP609)</f>
        <v/>
      </c>
      <c r="AQ610" s="53">
        <f>MAX(AQ606:AQ609)</f>
        <v/>
      </c>
      <c r="AR610" s="53">
        <f>MAX(AR606:AR609)</f>
        <v/>
      </c>
      <c r="AS610" s="53">
        <f>SUM(AS606:AS609)</f>
        <v/>
      </c>
      <c r="AT610" s="53">
        <f>SUM(AT606:AT609)</f>
        <v/>
      </c>
      <c r="AU610" s="53">
        <f>SUM(AU606:AU609)</f>
        <v/>
      </c>
      <c r="AV610" s="53">
        <f>SUM(AV606:AV609)</f>
        <v/>
      </c>
      <c r="AW610" s="53">
        <f>SUM(AW606:AW609)</f>
        <v/>
      </c>
    </row>
    <row r="611" spans="1:49">
      <c r="A611" s="51" t="n">
        <v>605</v>
      </c>
      <c r="B611" s="51" t="s">
        <v>268</v>
      </c>
      <c r="C611" s="51" t="s">
        <v>41</v>
      </c>
      <c r="D611" s="51" t="s">
        <v>42</v>
      </c>
      <c r="E611" s="51" t="s">
        <v>43</v>
      </c>
      <c r="F611" s="51" t="s">
        <v>32</v>
      </c>
      <c r="G611" s="51" t="n"/>
      <c r="H611" s="51" t="n"/>
      <c r="I611" s="51" t="n"/>
      <c r="J611" s="51" t="n"/>
      <c r="K611" s="51" t="n"/>
      <c r="L611" s="51" t="n">
        <v>6.68333</v>
      </c>
      <c r="M611" s="51" t="n">
        <v>10</v>
      </c>
      <c r="N611" s="51" t="n">
        <v>10</v>
      </c>
      <c r="O611" s="51" t="n"/>
      <c r="P611" s="51" t="n"/>
      <c r="Q611" s="51" t="n"/>
      <c r="R611" s="51" t="n">
        <v>10</v>
      </c>
      <c r="S611" s="51" t="n">
        <v>10</v>
      </c>
      <c r="T611" s="51" t="n">
        <v>10</v>
      </c>
      <c r="U611" s="51" t="n"/>
      <c r="V611" s="51" t="n"/>
      <c r="W611" s="51" t="n"/>
      <c r="X611" s="51" t="n">
        <v>9</v>
      </c>
      <c r="Y611" s="51" t="n">
        <v>4.73333</v>
      </c>
      <c r="Z611" s="51" t="n">
        <v>10</v>
      </c>
      <c r="AA611" s="51" t="n"/>
      <c r="AB611" s="51" t="n"/>
      <c r="AC611" s="51" t="n"/>
      <c r="AD611" s="51" t="n"/>
      <c r="AE611" s="51" t="n">
        <v>10</v>
      </c>
      <c r="AF611" s="51" t="n">
        <v>10</v>
      </c>
      <c r="AG611" s="51" t="n">
        <v>10</v>
      </c>
      <c r="AH611" s="51" t="n"/>
      <c r="AI611" s="51" t="n"/>
      <c r="AJ611" s="51" t="n">
        <v>10</v>
      </c>
      <c r="AK611" s="51" t="n">
        <v>10</v>
      </c>
      <c r="AL611" s="51" t="n"/>
      <c r="AM611" s="52">
        <f>COUNT(H611:AL611)</f>
        <v/>
      </c>
      <c r="AN611" s="51" t="n"/>
      <c r="AO611" s="52">
        <f>COUNTIF(H611:AL611,"О")</f>
        <v/>
      </c>
      <c r="AP611" s="52">
        <f>COUNTIF(H611:AL611,"От")</f>
        <v/>
      </c>
      <c r="AQ611" s="52">
        <f>COUNTIF(H611:AL611,"Б")</f>
        <v/>
      </c>
      <c r="AR611" s="52">
        <f>COUNTIF(H611:AL611,"Н")</f>
        <v/>
      </c>
      <c r="AS611" s="51" t="n"/>
      <c r="AT611" s="52">
        <f>SUM(H611:AL611)</f>
        <v/>
      </c>
      <c r="AU611" s="51" t="n"/>
      <c r="AV611" s="52">
        <f>SUM(M611,N611,T611,U611,AA611,AB611,AJ611,AK611,AI611)</f>
        <v/>
      </c>
      <c r="AW611" s="51" t="n"/>
    </row>
    <row r="612" spans="1:49">
      <c r="A612" s="51" t="n">
        <v>606</v>
      </c>
      <c r="B612" s="51" t="s">
        <v>268</v>
      </c>
      <c r="C612" s="51" t="s">
        <v>41</v>
      </c>
      <c r="D612" s="51" t="s">
        <v>42</v>
      </c>
      <c r="E612" s="51" t="s">
        <v>134</v>
      </c>
      <c r="F612" s="51" t="s">
        <v>32</v>
      </c>
      <c r="G612" s="51" t="n"/>
      <c r="H612" s="51" t="n"/>
      <c r="I612" s="51" t="n"/>
      <c r="J612" s="51" t="n"/>
      <c r="K612" s="51" t="n"/>
      <c r="L612" s="51" t="n"/>
      <c r="M612" s="51" t="n"/>
      <c r="N612" s="51" t="n"/>
      <c r="O612" s="51" t="n"/>
      <c r="P612" s="51" t="n"/>
      <c r="Q612" s="51" t="n"/>
      <c r="R612" s="51" t="n"/>
      <c r="S612" s="51" t="n"/>
      <c r="T612" s="51" t="n"/>
      <c r="U612" s="51" t="n"/>
      <c r="V612" s="51" t="n"/>
      <c r="W612" s="51" t="n"/>
      <c r="X612" s="51" t="n"/>
      <c r="Y612" s="51" t="n"/>
      <c r="Z612" s="51" t="n"/>
      <c r="AA612" s="51" t="n"/>
      <c r="AB612" s="51" t="n"/>
      <c r="AC612" s="51" t="n"/>
      <c r="AD612" s="51" t="n"/>
      <c r="AE612" s="51" t="n"/>
      <c r="AF612" s="51" t="n"/>
      <c r="AG612" s="51" t="n"/>
      <c r="AH612" s="51" t="n"/>
      <c r="AI612" s="51" t="n"/>
      <c r="AJ612" s="51" t="n"/>
      <c r="AK612" s="51" t="n"/>
      <c r="AL612" s="51" t="n"/>
      <c r="AM612" s="52">
        <f>COUNT(H612:AL612)</f>
        <v/>
      </c>
      <c r="AN612" s="51" t="n"/>
      <c r="AO612" s="51" t="n"/>
      <c r="AP612" s="51" t="n"/>
      <c r="AQ612" s="51" t="n"/>
      <c r="AR612" s="51" t="n"/>
      <c r="AS612" s="51" t="n"/>
      <c r="AT612" s="52">
        <f>SUM(H612:AL612)</f>
        <v/>
      </c>
      <c r="AU612" s="51" t="n"/>
      <c r="AV612" s="52">
        <f>SUM(M612,N612,T612,U612,AA612,AB612,AJ612,AK612,AI612)</f>
        <v/>
      </c>
      <c r="AW612" s="51" t="n"/>
    </row>
    <row r="613" spans="1:49">
      <c r="A613" s="51" t="n">
        <v>607</v>
      </c>
      <c r="B613" s="51" t="s">
        <v>268</v>
      </c>
      <c r="C613" s="51" t="s">
        <v>41</v>
      </c>
      <c r="D613" s="51" t="s">
        <v>42</v>
      </c>
      <c r="E613" s="51" t="s">
        <v>106</v>
      </c>
      <c r="F613" s="51" t="s">
        <v>32</v>
      </c>
      <c r="G613" s="51" t="n"/>
      <c r="H613" s="51" t="n"/>
      <c r="I613" s="51" t="n"/>
      <c r="J613" s="51" t="n"/>
      <c r="K613" s="51" t="n"/>
      <c r="L613" s="51" t="n"/>
      <c r="M613" s="51" t="n"/>
      <c r="N613" s="51" t="n"/>
      <c r="O613" s="51" t="n"/>
      <c r="P613" s="51" t="n"/>
      <c r="Q613" s="51" t="n"/>
      <c r="R613" s="51" t="n"/>
      <c r="S613" s="51" t="n"/>
      <c r="T613" s="51" t="n"/>
      <c r="U613" s="51" t="n"/>
      <c r="V613" s="51" t="n"/>
      <c r="W613" s="51" t="n"/>
      <c r="X613" s="51" t="n"/>
      <c r="Y613" s="51" t="n"/>
      <c r="Z613" s="51" t="n"/>
      <c r="AA613" s="51" t="n"/>
      <c r="AB613" s="51" t="n"/>
      <c r="AC613" s="51" t="n"/>
      <c r="AD613" s="51" t="n"/>
      <c r="AE613" s="51" t="n"/>
      <c r="AF613" s="51" t="n"/>
      <c r="AG613" s="51" t="n"/>
      <c r="AH613" s="51" t="n"/>
      <c r="AI613" s="51" t="n"/>
      <c r="AJ613" s="51" t="n"/>
      <c r="AK613" s="51" t="n"/>
      <c r="AL613" s="51" t="n"/>
      <c r="AM613" s="52">
        <f>COUNT(H613:AL613)</f>
        <v/>
      </c>
      <c r="AN613" s="51" t="n"/>
      <c r="AO613" s="51" t="n"/>
      <c r="AP613" s="51" t="n"/>
      <c r="AQ613" s="51" t="n"/>
      <c r="AR613" s="51" t="n"/>
      <c r="AS613" s="51" t="n"/>
      <c r="AT613" s="52">
        <f>SUM(H613:AL613)</f>
        <v/>
      </c>
      <c r="AU613" s="51" t="n"/>
      <c r="AV613" s="52">
        <f>SUM(M613,N613,T613,U613,AA613,AB613,AJ613,AK613,AI613)</f>
        <v/>
      </c>
      <c r="AW613" s="51" t="n"/>
    </row>
    <row r="614" spans="1:49" ht="15.75" customHeight="1" s="55">
      <c r="A614" s="51" t="n">
        <v>608</v>
      </c>
      <c r="B614" s="51" t="s">
        <v>268</v>
      </c>
      <c r="C614" s="51" t="s">
        <v>41</v>
      </c>
      <c r="D614" s="51" t="s">
        <v>42</v>
      </c>
      <c r="E614" s="51" t="s">
        <v>243</v>
      </c>
      <c r="F614" s="51" t="s">
        <v>32</v>
      </c>
      <c r="G614" s="51" t="n"/>
      <c r="H614" s="51" t="n"/>
      <c r="I614" s="51" t="n"/>
      <c r="J614" s="51" t="n"/>
      <c r="K614" s="51" t="n"/>
      <c r="L614" s="54" t="n">
        <v>3.31667</v>
      </c>
      <c r="M614" s="51" t="n"/>
      <c r="N614" s="51" t="n"/>
      <c r="O614" s="51" t="n"/>
      <c r="P614" s="51" t="n"/>
      <c r="Q614" s="51" t="n"/>
      <c r="R614" s="51" t="n"/>
      <c r="S614" s="51" t="n"/>
      <c r="T614" s="51" t="n"/>
      <c r="U614" s="51" t="n"/>
      <c r="V614" s="51" t="n"/>
      <c r="W614" s="51" t="n"/>
      <c r="X614" s="54" t="n">
        <v>1</v>
      </c>
      <c r="Y614" s="54" t="n">
        <v>5.26667</v>
      </c>
      <c r="Z614" s="51" t="n"/>
      <c r="AA614" s="51" t="n"/>
      <c r="AB614" s="51" t="n"/>
      <c r="AC614" s="51" t="n"/>
      <c r="AD614" s="51" t="n"/>
      <c r="AE614" s="51" t="n"/>
      <c r="AF614" s="51" t="n"/>
      <c r="AG614" s="51" t="n"/>
      <c r="AH614" s="51" t="n"/>
      <c r="AI614" s="51" t="n"/>
      <c r="AJ614" s="51" t="n"/>
      <c r="AK614" s="51" t="n"/>
      <c r="AL614" s="51" t="n"/>
      <c r="AM614" s="52">
        <f>COUNT(H614:AL614)</f>
        <v/>
      </c>
      <c r="AN614" s="51" t="n"/>
      <c r="AO614" s="51" t="n"/>
      <c r="AP614" s="51" t="n"/>
      <c r="AQ614" s="51" t="n"/>
      <c r="AR614" s="51" t="n"/>
      <c r="AS614" s="51" t="n"/>
      <c r="AT614" s="52">
        <f>SUM(H614:AL614)</f>
        <v/>
      </c>
      <c r="AU614" s="51" t="n"/>
      <c r="AV614" s="52">
        <f>SUM(M614,N614,T614,U614,AA614,AB614,AJ614,AK614,AI614)</f>
        <v/>
      </c>
      <c r="AW614" s="51" t="n"/>
    </row>
    <row r="615" spans="1:49">
      <c r="A615" s="51" t="n">
        <v>609</v>
      </c>
      <c r="B615" s="51" t="s">
        <v>268</v>
      </c>
      <c r="C615" s="51" t="s">
        <v>41</v>
      </c>
      <c r="D615" s="51" t="s">
        <v>42</v>
      </c>
      <c r="E615" s="51" t="s">
        <v>275</v>
      </c>
      <c r="F615" s="51" t="s">
        <v>32</v>
      </c>
      <c r="G615" s="51" t="n"/>
      <c r="H615" s="51" t="n"/>
      <c r="I615" s="51" t="n"/>
      <c r="J615" s="51" t="n"/>
      <c r="K615" s="51" t="n"/>
      <c r="L615" s="51" t="n"/>
      <c r="M615" s="51" t="n"/>
      <c r="N615" s="51" t="n"/>
      <c r="O615" s="51" t="n"/>
      <c r="P615" s="51" t="n"/>
      <c r="Q615" s="51" t="n"/>
      <c r="R615" s="51" t="n"/>
      <c r="S615" s="51" t="n"/>
      <c r="T615" s="51" t="n"/>
      <c r="U615" s="51" t="n"/>
      <c r="V615" s="51" t="n"/>
      <c r="W615" s="51" t="n"/>
      <c r="X615" s="51" t="n"/>
      <c r="Y615" s="51" t="n"/>
      <c r="Z615" s="51" t="n"/>
      <c r="AA615" s="51" t="n"/>
      <c r="AB615" s="51" t="n"/>
      <c r="AC615" s="51" t="n"/>
      <c r="AD615" s="51" t="n"/>
      <c r="AE615" s="51" t="n"/>
      <c r="AF615" s="51" t="n"/>
      <c r="AG615" s="51" t="n"/>
      <c r="AH615" s="51" t="n"/>
      <c r="AI615" s="51" t="n"/>
      <c r="AJ615" s="51" t="n"/>
      <c r="AK615" s="51" t="n"/>
      <c r="AL615" s="51" t="n"/>
      <c r="AM615" s="52">
        <f>COUNT(H615:AL615)</f>
        <v/>
      </c>
      <c r="AN615" s="51" t="n"/>
      <c r="AO615" s="51" t="n"/>
      <c r="AP615" s="51" t="n"/>
      <c r="AQ615" s="51" t="n"/>
      <c r="AR615" s="51" t="n"/>
      <c r="AS615" s="51" t="n"/>
      <c r="AT615" s="52">
        <f>SUM(H615:AL615)</f>
        <v/>
      </c>
      <c r="AU615" s="51" t="n"/>
      <c r="AV615" s="52">
        <f>SUM(M615,N615,T615,U615,AA615,AB615,AJ615,AK615,AI615)</f>
        <v/>
      </c>
      <c r="AW615" s="51" t="n"/>
    </row>
    <row r="616" spans="1:49">
      <c r="A616" s="51" t="n">
        <v>610</v>
      </c>
      <c r="B616" s="51" t="s">
        <v>268</v>
      </c>
      <c r="C616" s="51" t="s">
        <v>41</v>
      </c>
      <c r="D616" s="51" t="s">
        <v>42</v>
      </c>
      <c r="E616" s="51" t="s">
        <v>276</v>
      </c>
      <c r="F616" s="51" t="s">
        <v>32</v>
      </c>
      <c r="G616" s="51" t="n"/>
      <c r="H616" s="51" t="n"/>
      <c r="I616" s="51" t="n"/>
      <c r="J616" s="51" t="n"/>
      <c r="K616" s="51" t="n"/>
      <c r="L616" s="51" t="n"/>
      <c r="M616" s="51" t="n"/>
      <c r="N616" s="51" t="n"/>
      <c r="O616" s="51" t="n"/>
      <c r="P616" s="51" t="n"/>
      <c r="Q616" s="51" t="n"/>
      <c r="R616" s="51" t="n"/>
      <c r="S616" s="51" t="n"/>
      <c r="T616" s="51" t="n"/>
      <c r="U616" s="51" t="n"/>
      <c r="V616" s="51" t="n"/>
      <c r="W616" s="51" t="n"/>
      <c r="X616" s="51" t="n"/>
      <c r="Y616" s="51" t="n"/>
      <c r="Z616" s="51" t="n"/>
      <c r="AA616" s="51" t="n"/>
      <c r="AB616" s="51" t="n"/>
      <c r="AC616" s="51" t="n"/>
      <c r="AD616" s="51" t="n"/>
      <c r="AE616" s="51" t="n"/>
      <c r="AF616" s="51" t="n"/>
      <c r="AG616" s="51" t="n"/>
      <c r="AH616" s="51" t="n"/>
      <c r="AI616" s="51" t="n"/>
      <c r="AJ616" s="51" t="n"/>
      <c r="AK616" s="51" t="n"/>
      <c r="AL616" s="51" t="n"/>
      <c r="AM616" s="52">
        <f>COUNT(H616:AL616)</f>
        <v/>
      </c>
      <c r="AN616" s="51" t="n"/>
      <c r="AO616" s="51" t="n"/>
      <c r="AP616" s="51" t="n"/>
      <c r="AQ616" s="51" t="n"/>
      <c r="AR616" s="51" t="n"/>
      <c r="AS616" s="51" t="n"/>
      <c r="AT616" s="52">
        <f>SUM(H616:AL616)</f>
        <v/>
      </c>
      <c r="AU616" s="51" t="n"/>
      <c r="AV616" s="52">
        <f>SUM(M616,N616,T616,U616,AA616,AB616,AJ616,AK616,AI616)</f>
        <v/>
      </c>
      <c r="AW616" s="51" t="n"/>
    </row>
    <row r="617" spans="1:49">
      <c r="A617" s="51" t="n">
        <v>611</v>
      </c>
      <c r="B617" s="51" t="s">
        <v>268</v>
      </c>
      <c r="C617" s="51" t="s">
        <v>41</v>
      </c>
      <c r="D617" s="51" t="s">
        <v>42</v>
      </c>
      <c r="E617" s="51" t="s">
        <v>277</v>
      </c>
      <c r="F617" s="51" t="s">
        <v>32</v>
      </c>
      <c r="G617" s="51" t="n"/>
      <c r="H617" s="51" t="n"/>
      <c r="I617" s="51" t="n"/>
      <c r="J617" s="51" t="n"/>
      <c r="K617" s="51" t="n"/>
      <c r="L617" s="51" t="n"/>
      <c r="M617" s="51" t="n"/>
      <c r="N617" s="51" t="n"/>
      <c r="O617" s="51" t="n"/>
      <c r="P617" s="51" t="n"/>
      <c r="Q617" s="51" t="n"/>
      <c r="R617" s="51" t="n"/>
      <c r="S617" s="51" t="n"/>
      <c r="T617" s="51" t="n"/>
      <c r="U617" s="51" t="n"/>
      <c r="V617" s="51" t="n"/>
      <c r="W617" s="51" t="n"/>
      <c r="X617" s="51" t="n"/>
      <c r="Y617" s="51" t="n"/>
      <c r="Z617" s="51" t="n"/>
      <c r="AA617" s="51" t="n"/>
      <c r="AB617" s="51" t="n"/>
      <c r="AC617" s="51" t="n"/>
      <c r="AD617" s="51" t="n"/>
      <c r="AE617" s="51" t="n"/>
      <c r="AF617" s="51" t="n"/>
      <c r="AG617" s="51" t="n"/>
      <c r="AH617" s="51" t="n"/>
      <c r="AI617" s="51" t="n"/>
      <c r="AJ617" s="51" t="n"/>
      <c r="AK617" s="51" t="n"/>
      <c r="AL617" s="51" t="n"/>
      <c r="AM617" s="52">
        <f>COUNT(H617:AL617)</f>
        <v/>
      </c>
      <c r="AN617" s="51" t="n"/>
      <c r="AO617" s="51" t="n"/>
      <c r="AP617" s="51" t="n"/>
      <c r="AQ617" s="51" t="n"/>
      <c r="AR617" s="51" t="n"/>
      <c r="AS617" s="51" t="n"/>
      <c r="AT617" s="52">
        <f>SUM(H617:AL617)</f>
        <v/>
      </c>
      <c r="AU617" s="51" t="n"/>
      <c r="AV617" s="52">
        <f>SUM(M617,N617,T617,U617,AA617,AB617,AJ617,AK617,AI617)</f>
        <v/>
      </c>
      <c r="AW617" s="51" t="n"/>
    </row>
    <row r="618" spans="1:49">
      <c r="A618" s="51" t="n">
        <v>612</v>
      </c>
      <c r="B618" s="51" t="s">
        <v>268</v>
      </c>
      <c r="C618" s="51" t="s">
        <v>41</v>
      </c>
      <c r="D618" s="51" t="s">
        <v>42</v>
      </c>
      <c r="E618" s="51" t="s">
        <v>303</v>
      </c>
      <c r="F618" s="51" t="s">
        <v>32</v>
      </c>
      <c r="G618" s="51" t="n"/>
      <c r="H618" s="51" t="n"/>
      <c r="I618" s="51" t="n"/>
      <c r="J618" s="51" t="n"/>
      <c r="K618" s="51" t="n"/>
      <c r="L618" s="51" t="n"/>
      <c r="M618" s="51" t="n"/>
      <c r="N618" s="51" t="n"/>
      <c r="O618" s="51" t="n"/>
      <c r="P618" s="51" t="n"/>
      <c r="Q618" s="51" t="n"/>
      <c r="R618" s="51" t="n"/>
      <c r="S618" s="51" t="n"/>
      <c r="T618" s="51" t="n"/>
      <c r="U618" s="51" t="n"/>
      <c r="V618" s="51" t="n"/>
      <c r="W618" s="51" t="n"/>
      <c r="X618" s="51" t="n"/>
      <c r="Y618" s="51" t="n"/>
      <c r="Z618" s="51" t="n"/>
      <c r="AA618" s="51" t="n"/>
      <c r="AB618" s="51" t="n"/>
      <c r="AC618" s="51" t="n"/>
      <c r="AD618" s="51" t="n"/>
      <c r="AE618" s="51" t="n"/>
      <c r="AF618" s="51" t="n"/>
      <c r="AG618" s="51" t="n"/>
      <c r="AH618" s="51" t="n"/>
      <c r="AI618" s="51" t="n"/>
      <c r="AJ618" s="51" t="n"/>
      <c r="AK618" s="51" t="n"/>
      <c r="AL618" s="51" t="n"/>
      <c r="AM618" s="52">
        <f>COUNT(H618:AL618)</f>
        <v/>
      </c>
      <c r="AN618" s="51" t="n"/>
      <c r="AO618" s="51" t="n"/>
      <c r="AP618" s="51" t="n"/>
      <c r="AQ618" s="51" t="n"/>
      <c r="AR618" s="51" t="n"/>
      <c r="AS618" s="51" t="n"/>
      <c r="AT618" s="52">
        <f>SUM(H618:AL618)</f>
        <v/>
      </c>
      <c r="AU618" s="51" t="n"/>
      <c r="AV618" s="52">
        <f>SUM(M618,N618,T618,U618,AA618,AB618,AJ618,AK618,AI618)</f>
        <v/>
      </c>
      <c r="AW618" s="51" t="n"/>
    </row>
    <row r="619" spans="1:49" ht="15.75" customHeight="1" s="55">
      <c r="A619" s="51" t="n">
        <v>613</v>
      </c>
      <c r="B619" s="51" t="s">
        <v>268</v>
      </c>
      <c r="C619" s="51" t="s">
        <v>41</v>
      </c>
      <c r="D619" s="51" t="s">
        <v>42</v>
      </c>
      <c r="E619" s="51" t="s">
        <v>304</v>
      </c>
      <c r="F619" s="51" t="s">
        <v>32</v>
      </c>
      <c r="G619" s="51" t="n"/>
      <c r="H619" s="51" t="n"/>
      <c r="I619" s="51" t="n"/>
      <c r="J619" s="51" t="n"/>
      <c r="K619" s="51" t="n"/>
      <c r="L619" s="51" t="n"/>
      <c r="M619" s="51" t="n"/>
      <c r="N619" s="51" t="n"/>
      <c r="O619" s="51" t="n"/>
      <c r="P619" s="51" t="n"/>
      <c r="Q619" s="51" t="n"/>
      <c r="R619" s="51" t="n"/>
      <c r="S619" s="54" t="n">
        <v>1.75</v>
      </c>
      <c r="T619" s="51" t="n"/>
      <c r="U619" s="51" t="n"/>
      <c r="V619" s="51" t="n"/>
      <c r="W619" s="51" t="n"/>
      <c r="X619" s="51" t="n"/>
      <c r="Y619" s="51" t="n"/>
      <c r="Z619" s="51" t="n"/>
      <c r="AA619" s="51" t="n"/>
      <c r="AB619" s="51" t="n"/>
      <c r="AC619" s="51" t="n"/>
      <c r="AD619" s="51" t="n"/>
      <c r="AE619" s="51" t="n"/>
      <c r="AF619" s="51" t="n"/>
      <c r="AG619" s="51" t="n"/>
      <c r="AH619" s="51" t="n"/>
      <c r="AI619" s="51" t="n"/>
      <c r="AJ619" s="51" t="n"/>
      <c r="AK619" s="51" t="n"/>
      <c r="AL619" s="51" t="n"/>
      <c r="AM619" s="52">
        <f>COUNT(H619:AL619)</f>
        <v/>
      </c>
      <c r="AN619" s="51" t="n"/>
      <c r="AO619" s="51" t="n"/>
      <c r="AP619" s="51" t="n"/>
      <c r="AQ619" s="51" t="n"/>
      <c r="AR619" s="51" t="n"/>
      <c r="AS619" s="51" t="n"/>
      <c r="AT619" s="52">
        <f>SUM(H619:AL619)</f>
        <v/>
      </c>
      <c r="AU619" s="51" t="n"/>
      <c r="AV619" s="52">
        <f>SUM(M619,N619,T619,U619,AA619,AB619,AJ619,AK619,AI619)</f>
        <v/>
      </c>
      <c r="AW619" s="51" t="n"/>
    </row>
    <row r="620" spans="1:49">
      <c r="A620" s="51" t="n">
        <v>614</v>
      </c>
      <c r="B620" s="51" t="s">
        <v>268</v>
      </c>
      <c r="C620" s="51" t="s">
        <v>41</v>
      </c>
      <c r="D620" s="51" t="s">
        <v>42</v>
      </c>
      <c r="E620" s="51" t="s">
        <v>305</v>
      </c>
      <c r="F620" s="51" t="s">
        <v>32</v>
      </c>
      <c r="G620" s="51" t="n"/>
      <c r="H620" s="51" t="n"/>
      <c r="I620" s="51" t="n"/>
      <c r="J620" s="51" t="n"/>
      <c r="K620" s="51" t="n"/>
      <c r="L620" s="51" t="n"/>
      <c r="M620" s="51" t="n"/>
      <c r="N620" s="51" t="n"/>
      <c r="O620" s="51" t="n"/>
      <c r="P620" s="51" t="n"/>
      <c r="Q620" s="51" t="n"/>
      <c r="R620" s="51" t="n"/>
      <c r="S620" s="51" t="n"/>
      <c r="T620" s="51" t="n"/>
      <c r="U620" s="51" t="n"/>
      <c r="V620" s="51" t="n"/>
      <c r="W620" s="51" t="n"/>
      <c r="X620" s="51" t="n"/>
      <c r="Y620" s="51" t="n"/>
      <c r="Z620" s="51" t="n"/>
      <c r="AA620" s="51" t="n"/>
      <c r="AB620" s="51" t="n"/>
      <c r="AC620" s="51" t="n"/>
      <c r="AD620" s="51" t="n"/>
      <c r="AE620" s="51" t="n"/>
      <c r="AF620" s="51" t="n"/>
      <c r="AG620" s="51" t="n"/>
      <c r="AH620" s="51" t="n"/>
      <c r="AI620" s="51" t="n"/>
      <c r="AJ620" s="51" t="n"/>
      <c r="AK620" s="51" t="n"/>
      <c r="AL620" s="51" t="n"/>
      <c r="AM620" s="52">
        <f>COUNT(H620:AL620)</f>
        <v/>
      </c>
      <c r="AN620" s="51" t="n"/>
      <c r="AO620" s="51" t="n"/>
      <c r="AP620" s="51" t="n"/>
      <c r="AQ620" s="51" t="n"/>
      <c r="AR620" s="51" t="n"/>
      <c r="AS620" s="51" t="n"/>
      <c r="AT620" s="52">
        <f>SUM(H620:AL620)</f>
        <v/>
      </c>
      <c r="AU620" s="51" t="n"/>
      <c r="AV620" s="52">
        <f>SUM(M620,N620,T620,U620,AA620,AB620,AJ620,AK620,AI620)</f>
        <v/>
      </c>
      <c r="AW620" s="51" t="n"/>
    </row>
    <row r="621" spans="1:49">
      <c r="A621" s="51" t="n">
        <v>615</v>
      </c>
      <c r="B621" s="51" t="s">
        <v>268</v>
      </c>
      <c r="C621" s="51" t="s">
        <v>41</v>
      </c>
      <c r="D621" s="51" t="s">
        <v>42</v>
      </c>
      <c r="E621" s="51" t="s">
        <v>306</v>
      </c>
      <c r="F621" s="51" t="s">
        <v>32</v>
      </c>
      <c r="G621" s="51" t="n"/>
      <c r="H621" s="51" t="n"/>
      <c r="I621" s="51" t="n"/>
      <c r="J621" s="51" t="n"/>
      <c r="K621" s="51" t="n"/>
      <c r="L621" s="51" t="n"/>
      <c r="M621" s="51" t="n"/>
      <c r="N621" s="51" t="n"/>
      <c r="O621" s="51" t="n"/>
      <c r="P621" s="51" t="n"/>
      <c r="Q621" s="51" t="n"/>
      <c r="R621" s="51" t="n"/>
      <c r="S621" s="51" t="n"/>
      <c r="T621" s="51" t="n"/>
      <c r="U621" s="51" t="n"/>
      <c r="V621" s="51" t="n"/>
      <c r="W621" s="51" t="n"/>
      <c r="X621" s="51" t="n"/>
      <c r="Y621" s="51" t="n"/>
      <c r="Z621" s="51" t="n"/>
      <c r="AA621" s="51" t="n"/>
      <c r="AB621" s="51" t="n"/>
      <c r="AC621" s="51" t="n"/>
      <c r="AD621" s="51" t="n"/>
      <c r="AE621" s="51" t="n"/>
      <c r="AF621" s="51" t="n"/>
      <c r="AG621" s="51" t="n"/>
      <c r="AH621" s="51" t="n"/>
      <c r="AI621" s="51" t="n"/>
      <c r="AJ621" s="51" t="n"/>
      <c r="AK621" s="51" t="n"/>
      <c r="AL621" s="51" t="n"/>
      <c r="AM621" s="52">
        <f>COUNT(H621:AL621)</f>
        <v/>
      </c>
      <c r="AN621" s="51" t="n"/>
      <c r="AO621" s="51" t="n"/>
      <c r="AP621" s="51" t="n"/>
      <c r="AQ621" s="51" t="n"/>
      <c r="AR621" s="51" t="n"/>
      <c r="AS621" s="51" t="n"/>
      <c r="AT621" s="52">
        <f>SUM(H621:AL621)</f>
        <v/>
      </c>
      <c r="AU621" s="51" t="n"/>
      <c r="AV621" s="52">
        <f>SUM(M621,N621,T621,U621,AA621,AB621,AJ621,AK621,AI621)</f>
        <v/>
      </c>
      <c r="AW621" s="51" t="n"/>
    </row>
    <row r="622" spans="1:49">
      <c r="A622" s="53" t="n">
        <v>616</v>
      </c>
      <c r="B622" s="53" t="s">
        <v>268</v>
      </c>
      <c r="C622" s="53" t="s">
        <v>41</v>
      </c>
      <c r="D622" s="53" t="s">
        <v>42</v>
      </c>
      <c r="E622" s="53" t="s">
        <v>33</v>
      </c>
      <c r="F622" s="53" t="n"/>
      <c r="G622" s="53" t="n"/>
      <c r="H622" s="53" t="n"/>
      <c r="I622" s="53" t="n"/>
      <c r="J622" s="53" t="n"/>
      <c r="K622" s="53" t="n"/>
      <c r="L622" s="53" t="n">
        <v>10</v>
      </c>
      <c r="M622" s="53" t="n">
        <v>10</v>
      </c>
      <c r="N622" s="53" t="n">
        <v>10</v>
      </c>
      <c r="O622" s="53" t="n"/>
      <c r="P622" s="53" t="n"/>
      <c r="Q622" s="53" t="n"/>
      <c r="R622" s="53" t="n">
        <v>10</v>
      </c>
      <c r="S622" s="53" t="n">
        <v>10</v>
      </c>
      <c r="T622" s="53" t="n">
        <v>10</v>
      </c>
      <c r="U622" s="53" t="n"/>
      <c r="V622" s="53" t="n"/>
      <c r="W622" s="53" t="n"/>
      <c r="X622" s="53" t="n">
        <v>10</v>
      </c>
      <c r="Y622" s="53" t="n">
        <v>10</v>
      </c>
      <c r="Z622" s="53" t="n">
        <v>10</v>
      </c>
      <c r="AA622" s="53" t="n"/>
      <c r="AB622" s="53" t="n"/>
      <c r="AC622" s="53" t="n"/>
      <c r="AD622" s="53" t="n"/>
      <c r="AE622" s="53" t="n">
        <v>10</v>
      </c>
      <c r="AF622" s="53" t="n">
        <v>10</v>
      </c>
      <c r="AG622" s="53" t="n">
        <v>10</v>
      </c>
      <c r="AH622" s="53" t="n"/>
      <c r="AI622" s="53" t="n"/>
      <c r="AJ622" s="53" t="n">
        <v>10</v>
      </c>
      <c r="AK622" s="53" t="n">
        <v>10</v>
      </c>
      <c r="AL622" s="53" t="n"/>
      <c r="AM622" s="53">
        <f>COUNT(IF(SUM(L614,L612,L618,L613,L611,L615)&gt;0,1,"FALSE"),IF(SUM(M618,M615,M614,M613,M612,M611)&gt;0,1,"FALSE"),IF(SUM(N618,N615,N614,N613,N611,N612)&gt;0,1,"FALSE"),IF(SUM(R620,R617,R615,R616,R612,R611,R614,R619,R613,R618)&gt;0,1,"FALSE"),IF(SUM(S616,S617,S619,S612,S620,S613,S615,S614,S611,S618)&gt;0,1,"FALSE"),IF(SUM(T612,T619,T620,T614,T613,T611,T616,T618,T615)&gt;0,1,"FALSE"),IF(SUM(X619,X611,X620,X618,X615,X614,X612,X613)&gt;0,1,"FALSE"),IF(SUM(Y613,Y620,Y612,Y619,Y614,Y615,Y618,Y611)&gt;0,1,"FALSE"),IF(SUM(Z618,Z620,Z619,Z615,Z612,Z611,Z614,Z613)&gt;0,1,"FALSE"),IF(SUM(AE613,AE620,AE614,AE615,AE619,AE611,AE621,AE618,AE612)&gt;0,1,"FALSE"),IF(SUM(AF612,AF611,AF615,AF613,AF618,AF619,AF614,AF621,AF620)&gt;0,1,"FALSE"),IF(SUM(AG614,AG621,AG613,AG619,AG620,AG612,AG618,AG615,AG611)&gt;0,1,"FALSE"),IF(SUM(AJ613,AJ611,AJ615,AJ621,AJ612,AJ614,AJ620,AJ619,AJ618)&gt;0,1,"FALSE"),IF(SUM(AK620,AK615,AK612,AK614,AK618,AK619,AK621,AK611,AK613)&gt;0,1,"FALSE"))</f>
        <v/>
      </c>
      <c r="AN622" s="53" t="n"/>
      <c r="AO622" s="53">
        <f>MAX(AO611:AO621)</f>
        <v/>
      </c>
      <c r="AP622" s="53">
        <f>MAX(AP611:AP621)</f>
        <v/>
      </c>
      <c r="AQ622" s="53">
        <f>MAX(AQ611:AQ621)</f>
        <v/>
      </c>
      <c r="AR622" s="53">
        <f>MAX(AR611:AR621)</f>
        <v/>
      </c>
      <c r="AS622" s="53">
        <f>SUM(AS611:AS621)</f>
        <v/>
      </c>
      <c r="AT622" s="53">
        <f>SUM(AT611:AT621)</f>
        <v/>
      </c>
      <c r="AU622" s="53">
        <f>SUM(AU611:AU621)</f>
        <v/>
      </c>
      <c r="AV622" s="53">
        <f>SUM(AV611:AV621)</f>
        <v/>
      </c>
      <c r="AW622" s="53">
        <f>SUM(AW611:AW621)</f>
        <v/>
      </c>
    </row>
    <row r="623" spans="1:49">
      <c r="A623" s="51" t="n">
        <v>617</v>
      </c>
      <c r="B623" s="51" t="s">
        <v>222</v>
      </c>
      <c r="C623" s="51" t="s">
        <v>74</v>
      </c>
      <c r="D623" s="51" t="s">
        <v>72</v>
      </c>
      <c r="E623" s="51" t="s">
        <v>43</v>
      </c>
      <c r="F623" s="51" t="s">
        <v>32</v>
      </c>
      <c r="G623" s="51" t="n"/>
      <c r="H623" s="51" t="n">
        <v>0.31667</v>
      </c>
      <c r="I623" s="51" t="n"/>
      <c r="J623" s="51" t="n"/>
      <c r="K623" s="51" t="n"/>
      <c r="L623" s="51" t="n"/>
      <c r="M623" s="51" t="n"/>
      <c r="N623" s="51" t="n"/>
      <c r="O623" s="51" t="n"/>
      <c r="P623" s="51" t="n"/>
      <c r="Q623" s="51" t="n"/>
      <c r="R623" s="51" t="n"/>
      <c r="S623" s="51" t="n"/>
      <c r="T623" s="51" t="n"/>
      <c r="U623" s="51" t="n"/>
      <c r="V623" s="51" t="n"/>
      <c r="W623" s="51" t="n"/>
      <c r="X623" s="51" t="n"/>
      <c r="Y623" s="51" t="n"/>
      <c r="Z623" s="51" t="n"/>
      <c r="AA623" s="51" t="n"/>
      <c r="AB623" s="51" t="n"/>
      <c r="AC623" s="51" t="n"/>
      <c r="AD623" s="51" t="n"/>
      <c r="AE623" s="51" t="n"/>
      <c r="AF623" s="51" t="n"/>
      <c r="AG623" s="51" t="n"/>
      <c r="AH623" s="51" t="n"/>
      <c r="AI623" s="51" t="n"/>
      <c r="AJ623" s="51" t="n"/>
      <c r="AK623" s="51" t="n"/>
      <c r="AL623" s="51" t="n"/>
      <c r="AM623" s="52">
        <f>COUNT(H623:AL623)</f>
        <v/>
      </c>
      <c r="AN623" s="51" t="n"/>
      <c r="AO623" s="52">
        <f>COUNTIF(H623:AL623,"О")</f>
        <v/>
      </c>
      <c r="AP623" s="52">
        <f>COUNTIF(H623:AL623,"От")</f>
        <v/>
      </c>
      <c r="AQ623" s="52">
        <f>COUNTIF(H623:AL623,"Б")</f>
        <v/>
      </c>
      <c r="AR623" s="52">
        <f>COUNTIF(H623:AL623,"Н")</f>
        <v/>
      </c>
      <c r="AS623" s="51" t="n"/>
      <c r="AT623" s="52">
        <f>SUM(H623:AL623)</f>
        <v/>
      </c>
      <c r="AU623" s="51" t="n"/>
      <c r="AV623" s="52">
        <f>SUM(M623,N623,T623,U623,AA623,AB623,AJ623,AK623,AI623)</f>
        <v/>
      </c>
      <c r="AW623" s="51" t="n"/>
    </row>
    <row r="624" spans="1:49">
      <c r="A624" s="51" t="n">
        <v>618</v>
      </c>
      <c r="B624" s="51" t="s">
        <v>222</v>
      </c>
      <c r="C624" s="51" t="s">
        <v>74</v>
      </c>
      <c r="D624" s="51" t="s">
        <v>72</v>
      </c>
      <c r="E624" s="51" t="s">
        <v>56</v>
      </c>
      <c r="F624" s="51" t="s">
        <v>32</v>
      </c>
      <c r="G624" s="51" t="n"/>
      <c r="H624" s="51" t="n"/>
      <c r="I624" s="51" t="n"/>
      <c r="J624" s="51" t="n"/>
      <c r="K624" s="51" t="n"/>
      <c r="L624" s="51" t="n"/>
      <c r="M624" s="51" t="n"/>
      <c r="N624" s="51" t="n"/>
      <c r="O624" s="51" t="n"/>
      <c r="P624" s="51" t="n"/>
      <c r="Q624" s="51" t="n"/>
      <c r="R624" s="51" t="n"/>
      <c r="S624" s="51" t="n"/>
      <c r="T624" s="51" t="n"/>
      <c r="U624" s="51" t="n"/>
      <c r="V624" s="51" t="n"/>
      <c r="W624" s="51" t="n"/>
      <c r="X624" s="51" t="n"/>
      <c r="Y624" s="51" t="n"/>
      <c r="Z624" s="51" t="n"/>
      <c r="AA624" s="51" t="n"/>
      <c r="AB624" s="51" t="n"/>
      <c r="AC624" s="51" t="n"/>
      <c r="AD624" s="51" t="n"/>
      <c r="AE624" s="51" t="n"/>
      <c r="AF624" s="51" t="n"/>
      <c r="AG624" s="51" t="n"/>
      <c r="AH624" s="51" t="n"/>
      <c r="AI624" s="51" t="n"/>
      <c r="AJ624" s="51" t="n"/>
      <c r="AK624" s="51" t="n"/>
      <c r="AL624" s="51" t="n"/>
      <c r="AM624" s="52">
        <f>COUNT(H624:AL624)</f>
        <v/>
      </c>
      <c r="AN624" s="51" t="n"/>
      <c r="AO624" s="51" t="n"/>
      <c r="AP624" s="51" t="n"/>
      <c r="AQ624" s="51" t="n"/>
      <c r="AR624" s="51" t="n"/>
      <c r="AS624" s="51" t="n"/>
      <c r="AT624" s="52">
        <f>SUM(H624:AL624)</f>
        <v/>
      </c>
      <c r="AU624" s="51" t="n"/>
      <c r="AV624" s="52">
        <f>SUM(M624,N624,T624,U624,AA624,AB624,AJ624,AK624,AI624)</f>
        <v/>
      </c>
      <c r="AW624" s="51" t="n"/>
    </row>
    <row r="625" spans="1:49">
      <c r="A625" s="51" t="n">
        <v>619</v>
      </c>
      <c r="B625" s="51" t="s">
        <v>222</v>
      </c>
      <c r="C625" s="51" t="s">
        <v>74</v>
      </c>
      <c r="D625" s="51" t="s">
        <v>72</v>
      </c>
      <c r="E625" s="51" t="s">
        <v>61</v>
      </c>
      <c r="F625" s="51" t="s">
        <v>32</v>
      </c>
      <c r="G625" s="51" t="n"/>
      <c r="H625" s="51" t="n"/>
      <c r="I625" s="51" t="n"/>
      <c r="J625" s="51" t="n"/>
      <c r="K625" s="51" t="n"/>
      <c r="L625" s="51" t="n"/>
      <c r="M625" s="51" t="n"/>
      <c r="N625" s="51" t="n"/>
      <c r="O625" s="51" t="n"/>
      <c r="P625" s="51" t="n"/>
      <c r="Q625" s="51" t="n"/>
      <c r="R625" s="51" t="n"/>
      <c r="S625" s="51" t="n"/>
      <c r="T625" s="51" t="n"/>
      <c r="U625" s="51" t="n"/>
      <c r="V625" s="51" t="n"/>
      <c r="W625" s="51" t="n"/>
      <c r="X625" s="51" t="n"/>
      <c r="Y625" s="51" t="n"/>
      <c r="Z625" s="51" t="n"/>
      <c r="AA625" s="51" t="n"/>
      <c r="AB625" s="51" t="n"/>
      <c r="AC625" s="51" t="n"/>
      <c r="AD625" s="51" t="n"/>
      <c r="AE625" s="51" t="n"/>
      <c r="AF625" s="51" t="n"/>
      <c r="AG625" s="51" t="n"/>
      <c r="AH625" s="51" t="n"/>
      <c r="AI625" s="51" t="n"/>
      <c r="AJ625" s="51" t="n"/>
      <c r="AK625" s="51" t="n"/>
      <c r="AL625" s="51" t="n"/>
      <c r="AM625" s="52">
        <f>COUNT(H625:AL625)</f>
        <v/>
      </c>
      <c r="AN625" s="51" t="n"/>
      <c r="AO625" s="51" t="n"/>
      <c r="AP625" s="51" t="n"/>
      <c r="AQ625" s="51" t="n"/>
      <c r="AR625" s="51" t="n"/>
      <c r="AS625" s="51" t="n"/>
      <c r="AT625" s="52">
        <f>SUM(H625:AL625)</f>
        <v/>
      </c>
      <c r="AU625" s="51" t="n"/>
      <c r="AV625" s="52">
        <f>SUM(M625,N625,T625,U625,AA625,AB625,AJ625,AK625,AI625)</f>
        <v/>
      </c>
      <c r="AW625" s="51" t="n"/>
    </row>
    <row r="626" spans="1:49">
      <c r="A626" s="51" t="n">
        <v>620</v>
      </c>
      <c r="B626" s="51" t="s">
        <v>222</v>
      </c>
      <c r="C626" s="51" t="s">
        <v>74</v>
      </c>
      <c r="D626" s="51" t="s">
        <v>72</v>
      </c>
      <c r="E626" s="51" t="s">
        <v>76</v>
      </c>
      <c r="F626" s="51" t="s">
        <v>32</v>
      </c>
      <c r="G626" s="51" t="n"/>
      <c r="H626" s="51" t="n"/>
      <c r="I626" s="51" t="n"/>
      <c r="J626" s="51" t="n"/>
      <c r="K626" s="51" t="n"/>
      <c r="L626" s="51" t="n"/>
      <c r="M626" s="51" t="n"/>
      <c r="N626" s="51" t="n"/>
      <c r="O626" s="51" t="n"/>
      <c r="P626" s="51" t="n"/>
      <c r="Q626" s="51" t="n"/>
      <c r="R626" s="51" t="n"/>
      <c r="S626" s="51" t="n"/>
      <c r="T626" s="51" t="n"/>
      <c r="U626" s="51" t="n"/>
      <c r="V626" s="51" t="n"/>
      <c r="W626" s="51" t="n"/>
      <c r="X626" s="51" t="n"/>
      <c r="Y626" s="51" t="n"/>
      <c r="Z626" s="51" t="n"/>
      <c r="AA626" s="51" t="n"/>
      <c r="AB626" s="51" t="n"/>
      <c r="AC626" s="51" t="n"/>
      <c r="AD626" s="51" t="n"/>
      <c r="AE626" s="51" t="n"/>
      <c r="AF626" s="51" t="n"/>
      <c r="AG626" s="51" t="n"/>
      <c r="AH626" s="51" t="n"/>
      <c r="AI626" s="51" t="n"/>
      <c r="AJ626" s="51" t="n"/>
      <c r="AK626" s="51" t="n"/>
      <c r="AL626" s="51" t="n"/>
      <c r="AM626" s="52">
        <f>COUNT(H626:AL626)</f>
        <v/>
      </c>
      <c r="AN626" s="51" t="n"/>
      <c r="AO626" s="51" t="n"/>
      <c r="AP626" s="51" t="n"/>
      <c r="AQ626" s="51" t="n"/>
      <c r="AR626" s="51" t="n"/>
      <c r="AS626" s="51" t="n"/>
      <c r="AT626" s="52">
        <f>SUM(H626:AL626)</f>
        <v/>
      </c>
      <c r="AU626" s="51" t="n"/>
      <c r="AV626" s="52">
        <f>SUM(M626,N626,T626,U626,AA626,AB626,AJ626,AK626,AI626)</f>
        <v/>
      </c>
      <c r="AW626" s="51" t="n"/>
    </row>
    <row r="627" spans="1:49">
      <c r="A627" s="51" t="n">
        <v>621</v>
      </c>
      <c r="B627" s="51" t="s">
        <v>222</v>
      </c>
      <c r="C627" s="51" t="s">
        <v>74</v>
      </c>
      <c r="D627" s="51" t="s">
        <v>72</v>
      </c>
      <c r="E627" s="51" t="s">
        <v>79</v>
      </c>
      <c r="F627" s="51" t="s">
        <v>32</v>
      </c>
      <c r="G627" s="51" t="n"/>
      <c r="H627" s="51" t="n"/>
      <c r="I627" s="51" t="n"/>
      <c r="J627" s="51" t="n"/>
      <c r="K627" s="51" t="n"/>
      <c r="L627" s="51" t="n"/>
      <c r="M627" s="51" t="n"/>
      <c r="N627" s="51" t="n"/>
      <c r="O627" s="51" t="n"/>
      <c r="P627" s="51" t="n"/>
      <c r="Q627" s="51" t="n"/>
      <c r="R627" s="51" t="n"/>
      <c r="S627" s="51" t="n"/>
      <c r="T627" s="51" t="n"/>
      <c r="U627" s="51" t="n"/>
      <c r="V627" s="51" t="n"/>
      <c r="W627" s="51" t="n"/>
      <c r="X627" s="51" t="n"/>
      <c r="Y627" s="51" t="n"/>
      <c r="Z627" s="51" t="n"/>
      <c r="AA627" s="51" t="n"/>
      <c r="AB627" s="51" t="n"/>
      <c r="AC627" s="51" t="n"/>
      <c r="AD627" s="51" t="n"/>
      <c r="AE627" s="51" t="n"/>
      <c r="AF627" s="51" t="n"/>
      <c r="AG627" s="51" t="n"/>
      <c r="AH627" s="51" t="n"/>
      <c r="AI627" s="51" t="n"/>
      <c r="AJ627" s="51" t="n"/>
      <c r="AK627" s="51" t="n"/>
      <c r="AL627" s="51" t="n"/>
      <c r="AM627" s="52">
        <f>COUNT(H627:AL627)</f>
        <v/>
      </c>
      <c r="AN627" s="51" t="n"/>
      <c r="AO627" s="51" t="n"/>
      <c r="AP627" s="51" t="n"/>
      <c r="AQ627" s="51" t="n"/>
      <c r="AR627" s="51" t="n"/>
      <c r="AS627" s="51" t="n"/>
      <c r="AT627" s="52">
        <f>SUM(H627:AL627)</f>
        <v/>
      </c>
      <c r="AU627" s="51" t="n"/>
      <c r="AV627" s="52">
        <f>SUM(M627,N627,T627,U627,AA627,AB627,AJ627,AK627,AI627)</f>
        <v/>
      </c>
      <c r="AW627" s="51" t="n"/>
    </row>
    <row r="628" spans="1:49">
      <c r="A628" s="51" t="n">
        <v>622</v>
      </c>
      <c r="B628" s="51" t="s">
        <v>222</v>
      </c>
      <c r="C628" s="51" t="s">
        <v>74</v>
      </c>
      <c r="D628" s="51" t="s">
        <v>72</v>
      </c>
      <c r="E628" s="51" t="s">
        <v>83</v>
      </c>
      <c r="F628" s="51" t="s">
        <v>32</v>
      </c>
      <c r="G628" s="51" t="n"/>
      <c r="H628" s="51" t="n"/>
      <c r="I628" s="51" t="n"/>
      <c r="J628" s="51" t="n"/>
      <c r="K628" s="51" t="n"/>
      <c r="L628" s="51" t="n"/>
      <c r="M628" s="51" t="n"/>
      <c r="N628" s="51" t="n"/>
      <c r="O628" s="51" t="n"/>
      <c r="P628" s="51" t="n"/>
      <c r="Q628" s="51" t="n"/>
      <c r="R628" s="51" t="n"/>
      <c r="S628" s="51" t="n"/>
      <c r="T628" s="51" t="n"/>
      <c r="U628" s="51" t="n"/>
      <c r="V628" s="51" t="n"/>
      <c r="W628" s="51" t="n"/>
      <c r="X628" s="51" t="n"/>
      <c r="Y628" s="51" t="n"/>
      <c r="Z628" s="51" t="n"/>
      <c r="AA628" s="51" t="n"/>
      <c r="AB628" s="51" t="n"/>
      <c r="AC628" s="51" t="n"/>
      <c r="AD628" s="51" t="n"/>
      <c r="AE628" s="51" t="n"/>
      <c r="AF628" s="51" t="n"/>
      <c r="AG628" s="51" t="n"/>
      <c r="AH628" s="51" t="n"/>
      <c r="AI628" s="51" t="n"/>
      <c r="AJ628" s="51" t="n"/>
      <c r="AK628" s="51" t="n"/>
      <c r="AL628" s="51" t="n"/>
      <c r="AM628" s="52">
        <f>COUNT(H628:AL628)</f>
        <v/>
      </c>
      <c r="AN628" s="51" t="n"/>
      <c r="AO628" s="51" t="n"/>
      <c r="AP628" s="51" t="n"/>
      <c r="AQ628" s="51" t="n"/>
      <c r="AR628" s="51" t="n"/>
      <c r="AS628" s="51" t="n"/>
      <c r="AT628" s="52">
        <f>SUM(H628:AL628)</f>
        <v/>
      </c>
      <c r="AU628" s="51" t="n"/>
      <c r="AV628" s="52">
        <f>SUM(M628,N628,T628,U628,AA628,AB628,AJ628,AK628,AI628)</f>
        <v/>
      </c>
      <c r="AW628" s="51" t="n"/>
    </row>
    <row r="629" spans="1:49">
      <c r="A629" s="51" t="n">
        <v>623</v>
      </c>
      <c r="B629" s="51" t="s">
        <v>222</v>
      </c>
      <c r="C629" s="51" t="s">
        <v>74</v>
      </c>
      <c r="D629" s="51" t="s">
        <v>72</v>
      </c>
      <c r="E629" s="51" t="s">
        <v>86</v>
      </c>
      <c r="F629" s="51" t="s">
        <v>32</v>
      </c>
      <c r="G629" s="51" t="n"/>
      <c r="H629" s="51" t="n"/>
      <c r="I629" s="51" t="n"/>
      <c r="J629" s="51" t="n"/>
      <c r="K629" s="51" t="n"/>
      <c r="L629" s="51" t="n"/>
      <c r="M629" s="51" t="n"/>
      <c r="N629" s="51" t="n"/>
      <c r="O629" s="51" t="n"/>
      <c r="P629" s="51" t="n"/>
      <c r="Q629" s="51" t="n"/>
      <c r="R629" s="51" t="n"/>
      <c r="S629" s="51" t="n"/>
      <c r="T629" s="51" t="n"/>
      <c r="U629" s="51" t="n"/>
      <c r="V629" s="51" t="n"/>
      <c r="W629" s="51" t="n"/>
      <c r="X629" s="51" t="n"/>
      <c r="Y629" s="51" t="n"/>
      <c r="Z629" s="51" t="n"/>
      <c r="AA629" s="51" t="n"/>
      <c r="AB629" s="51" t="n"/>
      <c r="AC629" s="51" t="n"/>
      <c r="AD629" s="51" t="n"/>
      <c r="AE629" s="51" t="n"/>
      <c r="AF629" s="51" t="n"/>
      <c r="AG629" s="51" t="n"/>
      <c r="AH629" s="51" t="n"/>
      <c r="AI629" s="51" t="n"/>
      <c r="AJ629" s="51" t="n"/>
      <c r="AK629" s="51" t="n"/>
      <c r="AL629" s="51" t="n"/>
      <c r="AM629" s="52">
        <f>COUNT(H629:AL629)</f>
        <v/>
      </c>
      <c r="AN629" s="51" t="n"/>
      <c r="AO629" s="51" t="n"/>
      <c r="AP629" s="51" t="n"/>
      <c r="AQ629" s="51" t="n"/>
      <c r="AR629" s="51" t="n"/>
      <c r="AS629" s="51" t="n"/>
      <c r="AT629" s="52">
        <f>SUM(H629:AL629)</f>
        <v/>
      </c>
      <c r="AU629" s="51" t="n"/>
      <c r="AV629" s="52">
        <f>SUM(M629,N629,T629,U629,AA629,AB629,AJ629,AK629,AI629)</f>
        <v/>
      </c>
      <c r="AW629" s="51" t="n"/>
    </row>
    <row r="630" spans="1:49">
      <c r="A630" s="51" t="n">
        <v>624</v>
      </c>
      <c r="B630" s="51" t="s">
        <v>222</v>
      </c>
      <c r="C630" s="51" t="s">
        <v>74</v>
      </c>
      <c r="D630" s="51" t="s">
        <v>72</v>
      </c>
      <c r="E630" s="51" t="s">
        <v>87</v>
      </c>
      <c r="F630" s="51" t="s">
        <v>32</v>
      </c>
      <c r="G630" s="51" t="n"/>
      <c r="H630" s="51" t="n"/>
      <c r="I630" s="51" t="n"/>
      <c r="J630" s="51" t="n"/>
      <c r="K630" s="51" t="n"/>
      <c r="L630" s="51" t="n"/>
      <c r="M630" s="51" t="n"/>
      <c r="N630" s="51" t="n"/>
      <c r="O630" s="51" t="n"/>
      <c r="P630" s="51" t="n"/>
      <c r="Q630" s="51" t="n"/>
      <c r="R630" s="51" t="n"/>
      <c r="S630" s="51" t="n"/>
      <c r="T630" s="51" t="n"/>
      <c r="U630" s="51" t="n"/>
      <c r="V630" s="51" t="n"/>
      <c r="W630" s="51" t="n"/>
      <c r="X630" s="51" t="n"/>
      <c r="Y630" s="51" t="n"/>
      <c r="Z630" s="51" t="n"/>
      <c r="AA630" s="51" t="n"/>
      <c r="AB630" s="51" t="n"/>
      <c r="AC630" s="51" t="n"/>
      <c r="AD630" s="51" t="n"/>
      <c r="AE630" s="51" t="n"/>
      <c r="AF630" s="51" t="n"/>
      <c r="AG630" s="51" t="n"/>
      <c r="AH630" s="51" t="n"/>
      <c r="AI630" s="51" t="n"/>
      <c r="AJ630" s="51" t="n"/>
      <c r="AK630" s="51" t="n"/>
      <c r="AL630" s="51" t="n"/>
      <c r="AM630" s="52">
        <f>COUNT(H630:AL630)</f>
        <v/>
      </c>
      <c r="AN630" s="51" t="n"/>
      <c r="AO630" s="51" t="n"/>
      <c r="AP630" s="51" t="n"/>
      <c r="AQ630" s="51" t="n"/>
      <c r="AR630" s="51" t="n"/>
      <c r="AS630" s="51" t="n"/>
      <c r="AT630" s="52">
        <f>SUM(H630:AL630)</f>
        <v/>
      </c>
      <c r="AU630" s="51" t="n"/>
      <c r="AV630" s="52">
        <f>SUM(M630,N630,T630,U630,AA630,AB630,AJ630,AK630,AI630)</f>
        <v/>
      </c>
      <c r="AW630" s="51" t="n"/>
    </row>
    <row r="631" spans="1:49" ht="15.75" customHeight="1" s="55">
      <c r="A631" s="51" t="n">
        <v>625</v>
      </c>
      <c r="B631" s="51" t="s">
        <v>222</v>
      </c>
      <c r="C631" s="51" t="s">
        <v>74</v>
      </c>
      <c r="D631" s="51" t="s">
        <v>72</v>
      </c>
      <c r="E631" s="51" t="s">
        <v>88</v>
      </c>
      <c r="F631" s="51" t="s">
        <v>32</v>
      </c>
      <c r="G631" s="51" t="n"/>
      <c r="H631" s="54" t="n">
        <v>7.68333</v>
      </c>
      <c r="I631" s="51" t="n"/>
      <c r="J631" s="51" t="n"/>
      <c r="K631" s="51" t="n"/>
      <c r="L631" s="51" t="n"/>
      <c r="M631" s="51" t="n"/>
      <c r="N631" s="51" t="n"/>
      <c r="O631" s="51" t="n"/>
      <c r="P631" s="51" t="n"/>
      <c r="Q631" s="51" t="n"/>
      <c r="R631" s="51" t="n"/>
      <c r="S631" s="51" t="n"/>
      <c r="T631" s="51" t="n"/>
      <c r="U631" s="51" t="n"/>
      <c r="V631" s="51" t="n"/>
      <c r="W631" s="51" t="n"/>
      <c r="X631" s="51" t="n"/>
      <c r="Y631" s="51" t="n"/>
      <c r="Z631" s="51" t="n"/>
      <c r="AA631" s="51" t="n"/>
      <c r="AB631" s="51" t="n"/>
      <c r="AC631" s="51" t="n"/>
      <c r="AD631" s="51" t="n"/>
      <c r="AE631" s="51" t="n"/>
      <c r="AF631" s="51" t="n"/>
      <c r="AG631" s="51" t="n"/>
      <c r="AH631" s="51" t="n"/>
      <c r="AI631" s="51" t="n"/>
      <c r="AJ631" s="51" t="n"/>
      <c r="AK631" s="51" t="n"/>
      <c r="AL631" s="51" t="n"/>
      <c r="AM631" s="52">
        <f>COUNT(H631:AL631)</f>
        <v/>
      </c>
      <c r="AN631" s="51" t="n"/>
      <c r="AO631" s="51" t="n"/>
      <c r="AP631" s="51" t="n"/>
      <c r="AQ631" s="51" t="n"/>
      <c r="AR631" s="51" t="n"/>
      <c r="AS631" s="51" t="n"/>
      <c r="AT631" s="52">
        <f>SUM(H631:AL631)</f>
        <v/>
      </c>
      <c r="AU631" s="51" t="n"/>
      <c r="AV631" s="52">
        <f>SUM(M631,N631,T631,U631,AA631,AB631,AJ631,AK631,AI631)</f>
        <v/>
      </c>
      <c r="AW631" s="51" t="n"/>
    </row>
    <row r="632" spans="1:49">
      <c r="A632" s="51" t="n">
        <v>626</v>
      </c>
      <c r="B632" s="51" t="s">
        <v>222</v>
      </c>
      <c r="C632" s="51" t="s">
        <v>74</v>
      </c>
      <c r="D632" s="51" t="s">
        <v>72</v>
      </c>
      <c r="E632" s="51" t="s">
        <v>65</v>
      </c>
      <c r="F632" s="51" t="s">
        <v>32</v>
      </c>
      <c r="G632" s="51" t="n"/>
      <c r="H632" s="51" t="n"/>
      <c r="I632" s="51" t="n"/>
      <c r="J632" s="51" t="n"/>
      <c r="K632" s="51" t="n"/>
      <c r="L632" s="51" t="n"/>
      <c r="M632" s="51" t="n"/>
      <c r="N632" s="51" t="n"/>
      <c r="O632" s="51" t="n"/>
      <c r="P632" s="51" t="n"/>
      <c r="Q632" s="51" t="n"/>
      <c r="R632" s="51" t="n"/>
      <c r="S632" s="51" t="n"/>
      <c r="T632" s="51" t="n"/>
      <c r="U632" s="51" t="n"/>
      <c r="V632" s="51" t="n"/>
      <c r="W632" s="51" t="n"/>
      <c r="X632" s="51" t="n"/>
      <c r="Y632" s="51" t="n"/>
      <c r="Z632" s="51" t="n"/>
      <c r="AA632" s="51" t="n"/>
      <c r="AB632" s="51" t="n"/>
      <c r="AC632" s="51" t="n"/>
      <c r="AD632" s="51" t="n"/>
      <c r="AE632" s="51" t="n"/>
      <c r="AF632" s="51" t="n"/>
      <c r="AG632" s="51" t="n"/>
      <c r="AH632" s="51" t="n"/>
      <c r="AI632" s="51" t="n"/>
      <c r="AJ632" s="51" t="n"/>
      <c r="AK632" s="51" t="n"/>
      <c r="AL632" s="51" t="n"/>
      <c r="AM632" s="52">
        <f>COUNT(H632:AL632)</f>
        <v/>
      </c>
      <c r="AN632" s="51" t="n"/>
      <c r="AO632" s="51" t="n"/>
      <c r="AP632" s="51" t="n"/>
      <c r="AQ632" s="51" t="n"/>
      <c r="AR632" s="51" t="n"/>
      <c r="AS632" s="51" t="n"/>
      <c r="AT632" s="52">
        <f>SUM(H632:AL632)</f>
        <v/>
      </c>
      <c r="AU632" s="51" t="n"/>
      <c r="AV632" s="52">
        <f>SUM(M632,N632,T632,U632,AA632,AB632,AJ632,AK632,AI632)</f>
        <v/>
      </c>
      <c r="AW632" s="51" t="n"/>
    </row>
    <row r="633" spans="1:49">
      <c r="A633" s="51" t="n">
        <v>627</v>
      </c>
      <c r="B633" s="51" t="s">
        <v>222</v>
      </c>
      <c r="C633" s="51" t="s">
        <v>74</v>
      </c>
      <c r="D633" s="51" t="s">
        <v>72</v>
      </c>
      <c r="E633" s="51" t="s">
        <v>90</v>
      </c>
      <c r="F633" s="51" t="s">
        <v>32</v>
      </c>
      <c r="G633" s="51" t="n"/>
      <c r="H633" s="51" t="n"/>
      <c r="I633" s="51" t="n"/>
      <c r="J633" s="51" t="n"/>
      <c r="K633" s="51" t="n"/>
      <c r="L633" s="51" t="n"/>
      <c r="M633" s="51" t="n"/>
      <c r="N633" s="51" t="n"/>
      <c r="O633" s="51" t="n"/>
      <c r="P633" s="51" t="n"/>
      <c r="Q633" s="51" t="n"/>
      <c r="R633" s="51" t="n"/>
      <c r="S633" s="51" t="n"/>
      <c r="T633" s="51" t="n"/>
      <c r="U633" s="51" t="n"/>
      <c r="V633" s="51" t="n"/>
      <c r="W633" s="51" t="n"/>
      <c r="X633" s="51" t="n"/>
      <c r="Y633" s="51" t="n"/>
      <c r="Z633" s="51" t="n"/>
      <c r="AA633" s="51" t="n"/>
      <c r="AB633" s="51" t="n"/>
      <c r="AC633" s="51" t="n"/>
      <c r="AD633" s="51" t="n"/>
      <c r="AE633" s="51" t="n"/>
      <c r="AF633" s="51" t="n"/>
      <c r="AG633" s="51" t="n"/>
      <c r="AH633" s="51" t="n"/>
      <c r="AI633" s="51" t="n"/>
      <c r="AJ633" s="51" t="n"/>
      <c r="AK633" s="51" t="n"/>
      <c r="AL633" s="51" t="n"/>
      <c r="AM633" s="52">
        <f>COUNT(H633:AL633)</f>
        <v/>
      </c>
      <c r="AN633" s="51" t="n"/>
      <c r="AO633" s="51" t="n"/>
      <c r="AP633" s="51" t="n"/>
      <c r="AQ633" s="51" t="n"/>
      <c r="AR633" s="51" t="n"/>
      <c r="AS633" s="51" t="n"/>
      <c r="AT633" s="52">
        <f>SUM(H633:AL633)</f>
        <v/>
      </c>
      <c r="AU633" s="51" t="n"/>
      <c r="AV633" s="52">
        <f>SUM(M633,N633,T633,U633,AA633,AB633,AJ633,AK633,AI633)</f>
        <v/>
      </c>
      <c r="AW633" s="51" t="n"/>
    </row>
    <row r="634" spans="1:49">
      <c r="A634" s="51" t="n">
        <v>628</v>
      </c>
      <c r="B634" s="51" t="s">
        <v>222</v>
      </c>
      <c r="C634" s="51" t="s">
        <v>74</v>
      </c>
      <c r="D634" s="51" t="s">
        <v>72</v>
      </c>
      <c r="E634" s="51" t="s">
        <v>279</v>
      </c>
      <c r="F634" s="51" t="s">
        <v>32</v>
      </c>
      <c r="G634" s="51" t="n"/>
      <c r="H634" s="51" t="n"/>
      <c r="I634" s="51" t="n"/>
      <c r="J634" s="51" t="n"/>
      <c r="K634" s="51" t="n"/>
      <c r="L634" s="51" t="n"/>
      <c r="M634" s="51" t="n"/>
      <c r="N634" s="51" t="n"/>
      <c r="O634" s="51" t="n"/>
      <c r="P634" s="51" t="n"/>
      <c r="Q634" s="51" t="n"/>
      <c r="R634" s="51" t="n"/>
      <c r="S634" s="51" t="n"/>
      <c r="T634" s="51" t="n"/>
      <c r="U634" s="51" t="n"/>
      <c r="V634" s="51" t="n"/>
      <c r="W634" s="51" t="n"/>
      <c r="X634" s="51" t="n"/>
      <c r="Y634" s="51" t="n"/>
      <c r="Z634" s="51" t="n"/>
      <c r="AA634" s="51" t="n"/>
      <c r="AB634" s="51" t="n"/>
      <c r="AC634" s="51" t="n"/>
      <c r="AD634" s="51" t="n"/>
      <c r="AE634" s="51" t="n"/>
      <c r="AF634" s="51" t="n"/>
      <c r="AG634" s="51" t="n"/>
      <c r="AH634" s="51" t="n"/>
      <c r="AI634" s="51" t="n"/>
      <c r="AJ634" s="51" t="n"/>
      <c r="AK634" s="51" t="n"/>
      <c r="AL634" s="51" t="n"/>
      <c r="AM634" s="52">
        <f>COUNT(H634:AL634)</f>
        <v/>
      </c>
      <c r="AN634" s="51" t="n"/>
      <c r="AO634" s="51" t="n"/>
      <c r="AP634" s="51" t="n"/>
      <c r="AQ634" s="51" t="n"/>
      <c r="AR634" s="51" t="n"/>
      <c r="AS634" s="51" t="n"/>
      <c r="AT634" s="52">
        <f>SUM(H634:AL634)</f>
        <v/>
      </c>
      <c r="AU634" s="51" t="n"/>
      <c r="AV634" s="52">
        <f>SUM(M634,N634,T634,U634,AA634,AB634,AJ634,AK634,AI634)</f>
        <v/>
      </c>
      <c r="AW634" s="51" t="n"/>
    </row>
    <row r="635" spans="1:49" ht="15.75" customHeight="1" s="55">
      <c r="A635" s="51" t="n">
        <v>629</v>
      </c>
      <c r="B635" s="51" t="s">
        <v>222</v>
      </c>
      <c r="C635" s="51" t="s">
        <v>74</v>
      </c>
      <c r="D635" s="51" t="s">
        <v>72</v>
      </c>
      <c r="E635" s="51" t="s">
        <v>69</v>
      </c>
      <c r="F635" s="51" t="s">
        <v>32</v>
      </c>
      <c r="G635" s="51" t="s">
        <v>49</v>
      </c>
      <c r="H635" s="51" t="n"/>
      <c r="I635" s="54" t="n">
        <v>8</v>
      </c>
      <c r="J635" s="54" t="n">
        <v>8</v>
      </c>
      <c r="K635" s="54" t="n">
        <v>8</v>
      </c>
      <c r="L635" s="54" t="n">
        <v>8</v>
      </c>
      <c r="M635" s="54" t="s">
        <v>7</v>
      </c>
      <c r="N635" s="54" t="s">
        <v>7</v>
      </c>
      <c r="O635" s="54" t="n">
        <v>8</v>
      </c>
      <c r="P635" s="54" t="n">
        <v>8</v>
      </c>
      <c r="Q635" s="54" t="n">
        <v>8</v>
      </c>
      <c r="R635" s="54" t="n">
        <v>8</v>
      </c>
      <c r="S635" s="54" t="n">
        <v>8</v>
      </c>
      <c r="T635" s="54" t="s">
        <v>7</v>
      </c>
      <c r="U635" s="54" t="s">
        <v>7</v>
      </c>
      <c r="V635" s="54" t="n">
        <v>8</v>
      </c>
      <c r="W635" s="54" t="n">
        <v>8</v>
      </c>
      <c r="X635" s="54" t="n">
        <v>8</v>
      </c>
      <c r="Y635" s="54" t="n">
        <v>8</v>
      </c>
      <c r="Z635" s="54" t="n">
        <v>8</v>
      </c>
      <c r="AA635" s="54" t="s">
        <v>7</v>
      </c>
      <c r="AB635" s="54" t="s">
        <v>7</v>
      </c>
      <c r="AC635" s="54" t="n">
        <v>8</v>
      </c>
      <c r="AD635" s="54" t="n">
        <v>8</v>
      </c>
      <c r="AE635" s="54" t="n">
        <v>8</v>
      </c>
      <c r="AF635" s="54" t="n">
        <v>8</v>
      </c>
      <c r="AG635" s="54" t="n">
        <v>8</v>
      </c>
      <c r="AH635" s="54" t="n">
        <v>8</v>
      </c>
      <c r="AI635" s="54" t="s">
        <v>7</v>
      </c>
      <c r="AJ635" s="54" t="s">
        <v>7</v>
      </c>
      <c r="AK635" s="54" t="s">
        <v>7</v>
      </c>
      <c r="AL635" s="51" t="n"/>
      <c r="AM635" s="52">
        <f>SUM(H635:AL635)/8</f>
        <v/>
      </c>
      <c r="AN635" s="51" t="n"/>
      <c r="AO635" s="51" t="n"/>
      <c r="AP635" s="51" t="n"/>
      <c r="AQ635" s="51" t="n"/>
      <c r="AR635" s="51" t="n"/>
      <c r="AS635" s="52">
        <f>COUNTIF(H635:AL635,"В")+SUM(H635:AL635)/8</f>
        <v/>
      </c>
      <c r="AT635" s="52">
        <f>SUM(H635:AL635)</f>
        <v/>
      </c>
      <c r="AU635" s="51" t="n"/>
      <c r="AV635" s="51" t="n"/>
      <c r="AW635" s="51" t="n"/>
    </row>
    <row r="636" spans="1:49">
      <c r="A636" s="53" t="n">
        <v>630</v>
      </c>
      <c r="B636" s="53" t="s">
        <v>222</v>
      </c>
      <c r="C636" s="53" t="s">
        <v>74</v>
      </c>
      <c r="D636" s="53" t="s">
        <v>72</v>
      </c>
      <c r="E636" s="53" t="s">
        <v>33</v>
      </c>
      <c r="F636" s="53" t="n"/>
      <c r="G636" s="53" t="n"/>
      <c r="H636" s="53" t="n">
        <v>8</v>
      </c>
      <c r="I636" s="53" t="n">
        <v>8</v>
      </c>
      <c r="J636" s="53" t="n">
        <v>8</v>
      </c>
      <c r="K636" s="53" t="n">
        <v>8</v>
      </c>
      <c r="L636" s="53" t="n">
        <v>8</v>
      </c>
      <c r="M636" s="53" t="n">
        <v>0</v>
      </c>
      <c r="N636" s="53" t="n">
        <v>0</v>
      </c>
      <c r="O636" s="53" t="n">
        <v>8</v>
      </c>
      <c r="P636" s="53" t="n">
        <v>8</v>
      </c>
      <c r="Q636" s="53" t="n">
        <v>8</v>
      </c>
      <c r="R636" s="53" t="n">
        <v>8</v>
      </c>
      <c r="S636" s="53" t="n">
        <v>8</v>
      </c>
      <c r="T636" s="53" t="n">
        <v>0</v>
      </c>
      <c r="U636" s="53" t="n">
        <v>0</v>
      </c>
      <c r="V636" s="53" t="n">
        <v>8</v>
      </c>
      <c r="W636" s="53" t="n">
        <v>8</v>
      </c>
      <c r="X636" s="53" t="n">
        <v>8</v>
      </c>
      <c r="Y636" s="53" t="n">
        <v>8</v>
      </c>
      <c r="Z636" s="53" t="n">
        <v>8</v>
      </c>
      <c r="AA636" s="53" t="n">
        <v>0</v>
      </c>
      <c r="AB636" s="53" t="n">
        <v>0</v>
      </c>
      <c r="AC636" s="53" t="n">
        <v>8</v>
      </c>
      <c r="AD636" s="53" t="n">
        <v>8</v>
      </c>
      <c r="AE636" s="53" t="n">
        <v>8</v>
      </c>
      <c r="AF636" s="53" t="n">
        <v>8</v>
      </c>
      <c r="AG636" s="53" t="n">
        <v>8</v>
      </c>
      <c r="AH636" s="53" t="n">
        <v>8</v>
      </c>
      <c r="AI636" s="53" t="n">
        <v>0</v>
      </c>
      <c r="AJ636" s="53" t="n">
        <v>0</v>
      </c>
      <c r="AK636" s="53" t="n">
        <v>0</v>
      </c>
      <c r="AL636" s="53" t="n"/>
      <c r="AM636" s="53">
        <f>COUNT(IF(SUM(H630,H626,H628,H629,H631,H623,H633,H632,H625,H634,H624,H627)&gt;0,1,"FALSE"),IF(SUM(I635)&gt;0,1,"FALSE"),IF(SUM(J635)&gt;0,1,"FALSE"),IF(SUM(K635)&gt;0,1,"FALSE"),IF(SUM(L635)&gt;0,1,"FALSE"),IF(SUM(M635)&gt;0,1,"FALSE"),IF(SUM(N635)&gt;0,1,"FALSE"),IF(SUM(O635)&gt;0,1,"FALSE"),IF(SUM(P635)&gt;0,1,"FALSE"),IF(SUM(Q635)&gt;0,1,"FALSE"),IF(SUM(R635)&gt;0,1,"FALSE"),IF(SUM(S635)&gt;0,1,"FALSE"),IF(SUM(T635)&gt;0,1,"FALSE"),IF(SUM(U635)&gt;0,1,"FALSE"),IF(SUM(V635)&gt;0,1,"FALSE"),IF(SUM(W635)&gt;0,1,"FALSE"),IF(SUM(X635)&gt;0,1,"FALSE"),IF(SUM(Y635)&gt;0,1,"FALSE"),IF(SUM(Z635)&gt;0,1,"FALSE"),IF(SUM(AA635)&gt;0,1,"FALSE"),IF(SUM(AB635)&gt;0,1,"FALSE"),IF(SUM(AC635)&gt;0,1,"FALSE"),IF(SUM(AD635)&gt;0,1,"FALSE"),IF(SUM(AE635)&gt;0,1,"FALSE"),IF(SUM(AF635)&gt;0,1,"FALSE"),IF(SUM(AG635)&gt;0,1,"FALSE"),IF(SUM(AJ635)&gt;0,1,"FALSE"),IF(SUM(AK635)&gt;0,1,"FALSE"),IF(SUM(AI635)&gt;0,1,"FALSE"),IF(SUM(AH635)&gt;0,1,"FALSE"))</f>
        <v/>
      </c>
      <c r="AN636" s="53" t="n"/>
      <c r="AO636" s="53">
        <f>MAX(AO623:AO635)</f>
        <v/>
      </c>
      <c r="AP636" s="53">
        <f>MAX(AP623:AP635)</f>
        <v/>
      </c>
      <c r="AQ636" s="53">
        <f>MAX(AQ623:AQ635)</f>
        <v/>
      </c>
      <c r="AR636" s="53">
        <f>MAX(AR623:AR635)</f>
        <v/>
      </c>
      <c r="AS636" s="53">
        <f>SUM(AS623:AS635)</f>
        <v/>
      </c>
      <c r="AT636" s="53">
        <f>SUM(AT623:AT635)</f>
        <v/>
      </c>
      <c r="AU636" s="53">
        <f>SUM(AU623:AU635)</f>
        <v/>
      </c>
      <c r="AV636" s="53">
        <f>SUM(AV623:AV635)</f>
        <v/>
      </c>
      <c r="AW636" s="53">
        <f>SUM(AW623:AW635)</f>
        <v/>
      </c>
    </row>
    <row r="637" spans="1:49" ht="15.75" customHeight="1" s="55">
      <c r="A637" s="51" t="n">
        <v>631</v>
      </c>
      <c r="B637" s="51" t="s">
        <v>112</v>
      </c>
      <c r="C637" s="51" t="s">
        <v>74</v>
      </c>
      <c r="D637" s="51" t="s">
        <v>72</v>
      </c>
      <c r="E637" s="51" t="s">
        <v>43</v>
      </c>
      <c r="F637" s="51" t="s">
        <v>32</v>
      </c>
      <c r="G637" s="51" t="n"/>
      <c r="H637" s="54" t="s">
        <v>0</v>
      </c>
      <c r="I637" s="54" t="s">
        <v>0</v>
      </c>
      <c r="J637" s="54" t="s">
        <v>0</v>
      </c>
      <c r="K637" s="54" t="s">
        <v>0</v>
      </c>
      <c r="L637" s="54" t="s">
        <v>0</v>
      </c>
      <c r="M637" s="54" t="s">
        <v>0</v>
      </c>
      <c r="N637" s="54" t="s">
        <v>0</v>
      </c>
      <c r="O637" s="51" t="n"/>
      <c r="P637" s="51" t="n"/>
      <c r="Q637" s="51" t="n"/>
      <c r="R637" s="51" t="n"/>
      <c r="S637" s="51" t="n"/>
      <c r="T637" s="51" t="n"/>
      <c r="U637" s="51" t="n"/>
      <c r="V637" s="51" t="n"/>
      <c r="W637" s="51" t="n"/>
      <c r="X637" s="51" t="n"/>
      <c r="Y637" s="51" t="n"/>
      <c r="Z637" s="51" t="n"/>
      <c r="AA637" s="51" t="n"/>
      <c r="AB637" s="51" t="n"/>
      <c r="AC637" s="51" t="n"/>
      <c r="AD637" s="51" t="n"/>
      <c r="AE637" s="51" t="n"/>
      <c r="AF637" s="51" t="n"/>
      <c r="AG637" s="51" t="n"/>
      <c r="AH637" s="51" t="n"/>
      <c r="AI637" s="51" t="n"/>
      <c r="AJ637" s="51" t="n"/>
      <c r="AK637" s="51" t="n"/>
      <c r="AL637" s="51" t="n"/>
      <c r="AM637" s="52">
        <f>COUNT(H637:AL637)</f>
        <v/>
      </c>
      <c r="AN637" s="51" t="n"/>
      <c r="AO637" s="52">
        <f>COUNTIF(H637:AL637,"О")</f>
        <v/>
      </c>
      <c r="AP637" s="52">
        <f>COUNTIF(H637:AL637,"От")</f>
        <v/>
      </c>
      <c r="AQ637" s="52">
        <f>COUNTIF(H637:AL637,"Б")</f>
        <v/>
      </c>
      <c r="AR637" s="52">
        <f>COUNTIF(H637:AL637,"Н")</f>
        <v/>
      </c>
      <c r="AS637" s="51" t="n"/>
      <c r="AT637" s="52">
        <f>SUM(H637:AL637)</f>
        <v/>
      </c>
      <c r="AU637" s="51" t="n"/>
      <c r="AV637" s="52">
        <f>SUM(M637,N637,T637,U637,AA637,AB637,AJ637,AK637,AI637)</f>
        <v/>
      </c>
      <c r="AW637" s="51" t="n"/>
    </row>
    <row r="638" spans="1:49">
      <c r="A638" s="53" t="n">
        <v>632</v>
      </c>
      <c r="B638" s="53" t="s">
        <v>112</v>
      </c>
      <c r="C638" s="53" t="s">
        <v>74</v>
      </c>
      <c r="D638" s="53" t="s">
        <v>72</v>
      </c>
      <c r="E638" s="53" t="s">
        <v>33</v>
      </c>
      <c r="F638" s="53" t="n"/>
      <c r="G638" s="53" t="n"/>
      <c r="H638" s="53" t="n">
        <v>0</v>
      </c>
      <c r="I638" s="53" t="n">
        <v>0</v>
      </c>
      <c r="J638" s="53" t="n">
        <v>0</v>
      </c>
      <c r="K638" s="53" t="n">
        <v>0</v>
      </c>
      <c r="L638" s="53" t="n">
        <v>0</v>
      </c>
      <c r="M638" s="53" t="n">
        <v>0</v>
      </c>
      <c r="N638" s="53" t="n">
        <v>0</v>
      </c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  <c r="AA638" s="53" t="n"/>
      <c r="AB638" s="53" t="n"/>
      <c r="AC638" s="53" t="n"/>
      <c r="AD638" s="53" t="n"/>
      <c r="AE638" s="53" t="n"/>
      <c r="AF638" s="53" t="n"/>
      <c r="AG638" s="53" t="n"/>
      <c r="AH638" s="53" t="n"/>
      <c r="AI638" s="53" t="n"/>
      <c r="AJ638" s="53" t="n"/>
      <c r="AK638" s="53" t="n"/>
      <c r="AL638" s="53" t="n"/>
      <c r="AM638" s="53">
        <f>COUNT(IF(SUM(H637)&gt;0,1,"FALSE"),IF(SUM(I637)&gt;0,1,"FALSE"),IF(SUM(J637)&gt;0,1,"FALSE"),IF(SUM(K637)&gt;0,1,"FALSE"),IF(SUM(L637)&gt;0,1,"FALSE"),IF(SUM(M637)&gt;0,1,"FALSE"),IF(SUM(N637)&gt;0,1,"FALSE"))</f>
        <v/>
      </c>
      <c r="AN638" s="53" t="n"/>
      <c r="AO638" s="53">
        <f>MAX(AO637:AO637)</f>
        <v/>
      </c>
      <c r="AP638" s="53">
        <f>MAX(AP637:AP637)</f>
        <v/>
      </c>
      <c r="AQ638" s="53">
        <f>MAX(AQ637:AQ637)</f>
        <v/>
      </c>
      <c r="AR638" s="53">
        <f>MAX(AR637:AR637)</f>
        <v/>
      </c>
      <c r="AS638" s="53">
        <f>SUM(AS637:AS637)</f>
        <v/>
      </c>
      <c r="AT638" s="53">
        <f>SUM(AT637:AT637)</f>
        <v/>
      </c>
      <c r="AU638" s="53">
        <f>SUM(AU637:AU637)</f>
        <v/>
      </c>
      <c r="AV638" s="53">
        <f>SUM(AV637:AV637)</f>
        <v/>
      </c>
      <c r="AW638" s="53">
        <f>SUM(AW637:AW637)</f>
        <v/>
      </c>
    </row>
    <row r="639" spans="1:49">
      <c r="A639" s="51" t="n">
        <v>633</v>
      </c>
      <c r="B639" s="51" t="s">
        <v>308</v>
      </c>
      <c r="C639" s="51" t="s">
        <v>309</v>
      </c>
      <c r="D639" s="51" t="s">
        <v>310</v>
      </c>
      <c r="E639" s="51" t="s">
        <v>43</v>
      </c>
      <c r="F639" s="51" t="s">
        <v>32</v>
      </c>
      <c r="G639" s="51" t="n"/>
      <c r="H639" s="51" t="n">
        <v>8</v>
      </c>
      <c r="I639" s="51" t="n"/>
      <c r="J639" s="51" t="n"/>
      <c r="K639" s="51" t="n"/>
      <c r="L639" s="51" t="n"/>
      <c r="M639" s="51" t="n"/>
      <c r="N639" s="51" t="n"/>
      <c r="O639" s="51" t="n"/>
      <c r="P639" s="51" t="n"/>
      <c r="Q639" s="51" t="n"/>
      <c r="R639" s="51" t="n"/>
      <c r="S639" s="51" t="n"/>
      <c r="T639" s="51" t="n"/>
      <c r="U639" s="51" t="n"/>
      <c r="V639" s="51" t="n"/>
      <c r="W639" s="51" t="n"/>
      <c r="X639" s="51" t="n"/>
      <c r="Y639" s="51" t="n"/>
      <c r="Z639" s="51" t="n"/>
      <c r="AA639" s="51" t="n"/>
      <c r="AB639" s="51" t="n"/>
      <c r="AC639" s="51" t="n"/>
      <c r="AD639" s="51" t="n"/>
      <c r="AE639" s="51" t="n"/>
      <c r="AF639" s="51" t="n"/>
      <c r="AG639" s="51" t="n"/>
      <c r="AH639" s="51" t="n"/>
      <c r="AI639" s="51" t="n"/>
      <c r="AJ639" s="51" t="n"/>
      <c r="AK639" s="51" t="n"/>
      <c r="AL639" s="51" t="n"/>
      <c r="AM639" s="52">
        <f>COUNT(H639:AL639)</f>
        <v/>
      </c>
      <c r="AN639" s="51" t="n"/>
      <c r="AO639" s="52">
        <f>COUNTIF(H639:AL639,"О")</f>
        <v/>
      </c>
      <c r="AP639" s="52">
        <f>COUNTIF(H639:AL639,"От")</f>
        <v/>
      </c>
      <c r="AQ639" s="52">
        <f>COUNTIF(H639:AL639,"Б")</f>
        <v/>
      </c>
      <c r="AR639" s="52">
        <f>COUNTIF(H639:AL639,"Н")</f>
        <v/>
      </c>
      <c r="AS639" s="51" t="n"/>
      <c r="AT639" s="52">
        <f>SUM(H639:AL639)</f>
        <v/>
      </c>
      <c r="AU639" s="51" t="n"/>
      <c r="AV639" s="52">
        <f>SUM(M639,N639,T639,U639,AA639,AB639,AJ639,AK639,AI639)</f>
        <v/>
      </c>
      <c r="AW639" s="51" t="n"/>
    </row>
    <row r="640" spans="1:49">
      <c r="A640" s="51" t="n">
        <v>634</v>
      </c>
      <c r="B640" s="51" t="s">
        <v>308</v>
      </c>
      <c r="C640" s="51" t="s">
        <v>309</v>
      </c>
      <c r="D640" s="51" t="s">
        <v>310</v>
      </c>
      <c r="E640" s="51" t="s">
        <v>311</v>
      </c>
      <c r="F640" s="51" t="s">
        <v>32</v>
      </c>
      <c r="G640" s="51" t="n"/>
      <c r="H640" s="51" t="n"/>
      <c r="I640" s="51" t="n"/>
      <c r="J640" s="51" t="n"/>
      <c r="K640" s="51" t="n"/>
      <c r="L640" s="51" t="n"/>
      <c r="M640" s="51" t="n"/>
      <c r="N640" s="51" t="n"/>
      <c r="O640" s="51" t="n"/>
      <c r="P640" s="51" t="n"/>
      <c r="Q640" s="51" t="n"/>
      <c r="R640" s="51" t="n"/>
      <c r="S640" s="51" t="n"/>
      <c r="T640" s="51" t="n"/>
      <c r="U640" s="51" t="n"/>
      <c r="V640" s="51" t="n"/>
      <c r="W640" s="51" t="n"/>
      <c r="X640" s="51" t="n"/>
      <c r="Y640" s="51" t="n"/>
      <c r="Z640" s="51" t="n"/>
      <c r="AA640" s="51" t="n"/>
      <c r="AB640" s="51" t="n"/>
      <c r="AC640" s="51" t="n"/>
      <c r="AD640" s="51" t="n"/>
      <c r="AE640" s="51" t="n"/>
      <c r="AF640" s="51" t="n"/>
      <c r="AG640" s="51" t="n"/>
      <c r="AH640" s="51" t="n"/>
      <c r="AI640" s="51" t="n"/>
      <c r="AJ640" s="51" t="n"/>
      <c r="AK640" s="51" t="n"/>
      <c r="AL640" s="51" t="n"/>
      <c r="AM640" s="52">
        <f>COUNT(H640:AL640)</f>
        <v/>
      </c>
      <c r="AN640" s="51" t="n"/>
      <c r="AO640" s="51" t="n"/>
      <c r="AP640" s="51" t="n"/>
      <c r="AQ640" s="51" t="n"/>
      <c r="AR640" s="51" t="n"/>
      <c r="AS640" s="51" t="n"/>
      <c r="AT640" s="52">
        <f>SUM(H640:AL640)</f>
        <v/>
      </c>
      <c r="AU640" s="51" t="n"/>
      <c r="AV640" s="52">
        <f>SUM(M640,N640,T640,U640,AA640,AB640,AJ640,AK640,AI640)</f>
        <v/>
      </c>
      <c r="AW640" s="51" t="n"/>
    </row>
    <row r="641" spans="1:49">
      <c r="A641" s="53" t="n">
        <v>635</v>
      </c>
      <c r="B641" s="53" t="s">
        <v>308</v>
      </c>
      <c r="C641" s="53" t="s">
        <v>309</v>
      </c>
      <c r="D641" s="53" t="s">
        <v>310</v>
      </c>
      <c r="E641" s="53" t="s">
        <v>33</v>
      </c>
      <c r="F641" s="53" t="n"/>
      <c r="G641" s="53" t="n"/>
      <c r="H641" s="53" t="n">
        <v>8</v>
      </c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  <c r="AA641" s="53" t="n"/>
      <c r="AB641" s="53" t="n"/>
      <c r="AC641" s="53" t="n"/>
      <c r="AD641" s="53" t="n"/>
      <c r="AE641" s="53" t="n"/>
      <c r="AF641" s="53" t="n"/>
      <c r="AG641" s="53" t="n"/>
      <c r="AH641" s="53" t="n"/>
      <c r="AI641" s="53" t="n"/>
      <c r="AJ641" s="53" t="n"/>
      <c r="AK641" s="53" t="n"/>
      <c r="AL641" s="53" t="n"/>
      <c r="AM641" s="53">
        <f>COUNT(IF(SUM(H639,H640)&gt;0,1,"FALSE"))</f>
        <v/>
      </c>
      <c r="AN641" s="53" t="n"/>
      <c r="AO641" s="53">
        <f>MAX(AO639:AO640)</f>
        <v/>
      </c>
      <c r="AP641" s="53">
        <f>MAX(AP639:AP640)</f>
        <v/>
      </c>
      <c r="AQ641" s="53">
        <f>MAX(AQ639:AQ640)</f>
        <v/>
      </c>
      <c r="AR641" s="53">
        <f>MAX(AR639:AR640)</f>
        <v/>
      </c>
      <c r="AS641" s="53">
        <f>SUM(AS639:AS640)</f>
        <v/>
      </c>
      <c r="AT641" s="53">
        <f>SUM(AT639:AT640)</f>
        <v/>
      </c>
      <c r="AU641" s="53">
        <f>SUM(AU639:AU640)</f>
        <v/>
      </c>
      <c r="AV641" s="53">
        <f>SUM(AV639:AV640)</f>
        <v/>
      </c>
      <c r="AW641" s="53">
        <f>SUM(AW639:AW640)</f>
        <v/>
      </c>
    </row>
    <row r="642" spans="1:49">
      <c r="A642" s="51" t="n">
        <v>636</v>
      </c>
      <c r="B642" s="51" t="s">
        <v>308</v>
      </c>
      <c r="C642" s="51" t="s">
        <v>302</v>
      </c>
      <c r="D642" s="51" t="s">
        <v>312</v>
      </c>
      <c r="E642" s="51" t="s">
        <v>43</v>
      </c>
      <c r="F642" s="51" t="s">
        <v>32</v>
      </c>
      <c r="G642" s="51" t="n"/>
      <c r="H642" s="51" t="n"/>
      <c r="I642" s="51" t="n">
        <v>8</v>
      </c>
      <c r="J642" s="51" t="n">
        <v>7.98333</v>
      </c>
      <c r="K642" s="51" t="n">
        <v>8</v>
      </c>
      <c r="L642" s="51" t="n">
        <v>8</v>
      </c>
      <c r="M642" s="51" t="s">
        <v>7</v>
      </c>
      <c r="N642" s="51" t="s">
        <v>7</v>
      </c>
      <c r="O642" s="51" t="n">
        <v>7.96667</v>
      </c>
      <c r="P642" s="51" t="n">
        <v>8</v>
      </c>
      <c r="Q642" s="51" t="n">
        <v>8</v>
      </c>
      <c r="R642" s="51" t="n">
        <v>8</v>
      </c>
      <c r="S642" s="51" t="n">
        <v>8</v>
      </c>
      <c r="T642" s="51" t="s">
        <v>7</v>
      </c>
      <c r="U642" s="51" t="s">
        <v>7</v>
      </c>
      <c r="V642" s="51" t="n">
        <v>7.05</v>
      </c>
      <c r="W642" s="51" t="n">
        <v>7.98333</v>
      </c>
      <c r="X642" s="51" t="n">
        <v>8</v>
      </c>
      <c r="Y642" s="51" t="n">
        <v>8</v>
      </c>
      <c r="Z642" s="51" t="n">
        <v>8</v>
      </c>
      <c r="AA642" s="51" t="s">
        <v>7</v>
      </c>
      <c r="AB642" s="51" t="s">
        <v>7</v>
      </c>
      <c r="AC642" s="51" t="n">
        <v>8</v>
      </c>
      <c r="AD642" s="51" t="n">
        <v>7.4</v>
      </c>
      <c r="AE642" s="51" t="n">
        <v>8</v>
      </c>
      <c r="AF642" s="51" t="n"/>
      <c r="AG642" s="51" t="n"/>
      <c r="AH642" s="51" t="n"/>
      <c r="AI642" s="51" t="n"/>
      <c r="AJ642" s="51" t="n"/>
      <c r="AK642" s="51" t="n"/>
      <c r="AL642" s="51" t="n"/>
      <c r="AM642" s="52">
        <f>COUNT(H642:AL642)</f>
        <v/>
      </c>
      <c r="AN642" s="51" t="n"/>
      <c r="AO642" s="52">
        <f>COUNTIF(H642:AL642,"О")</f>
        <v/>
      </c>
      <c r="AP642" s="52">
        <f>COUNTIF(H642:AL642,"От")</f>
        <v/>
      </c>
      <c r="AQ642" s="52">
        <f>COUNTIF(H642:AL642,"Б")</f>
        <v/>
      </c>
      <c r="AR642" s="52">
        <f>COUNTIF(H642:AL642,"Н")</f>
        <v/>
      </c>
      <c r="AS642" s="51" t="n"/>
      <c r="AT642" s="52">
        <f>SUM(H642:AL642)</f>
        <v/>
      </c>
      <c r="AU642" s="51" t="n"/>
      <c r="AV642" s="52">
        <f>SUM(M642,N642,T642,U642,AA642,AB642,AJ642,AK642,AI642)</f>
        <v/>
      </c>
      <c r="AW642" s="51" t="n"/>
    </row>
    <row r="643" spans="1:49" ht="15.75" customHeight="1" s="55">
      <c r="A643" s="51" t="n">
        <v>637</v>
      </c>
      <c r="B643" s="51" t="s">
        <v>308</v>
      </c>
      <c r="C643" s="51" t="s">
        <v>302</v>
      </c>
      <c r="D643" s="51" t="s">
        <v>312</v>
      </c>
      <c r="E643" s="51" t="s">
        <v>169</v>
      </c>
      <c r="F643" s="51" t="s">
        <v>32</v>
      </c>
      <c r="G643" s="51" t="n"/>
      <c r="H643" s="51" t="n"/>
      <c r="I643" s="51" t="n"/>
      <c r="J643" s="54" t="n">
        <v>0.01667</v>
      </c>
      <c r="K643" s="51" t="n"/>
      <c r="L643" s="51" t="n"/>
      <c r="M643" s="51" t="n"/>
      <c r="N643" s="51" t="n"/>
      <c r="O643" s="51" t="n"/>
      <c r="P643" s="51" t="n"/>
      <c r="Q643" s="51" t="n"/>
      <c r="R643" s="51" t="n"/>
      <c r="S643" s="51" t="n"/>
      <c r="T643" s="51" t="n"/>
      <c r="U643" s="51" t="n"/>
      <c r="V643" s="51" t="n"/>
      <c r="W643" s="51" t="n"/>
      <c r="X643" s="51" t="n"/>
      <c r="Y643" s="51" t="n"/>
      <c r="Z643" s="51" t="n"/>
      <c r="AA643" s="51" t="n"/>
      <c r="AB643" s="51" t="n"/>
      <c r="AC643" s="51" t="n"/>
      <c r="AD643" s="51" t="n"/>
      <c r="AE643" s="51" t="n"/>
      <c r="AF643" s="51" t="n"/>
      <c r="AG643" s="51" t="n"/>
      <c r="AH643" s="51" t="n"/>
      <c r="AI643" s="51" t="n"/>
      <c r="AJ643" s="51" t="n"/>
      <c r="AK643" s="51" t="n"/>
      <c r="AL643" s="51" t="n"/>
      <c r="AM643" s="52">
        <f>COUNT(H643:AL643)</f>
        <v/>
      </c>
      <c r="AN643" s="51" t="n"/>
      <c r="AO643" s="51" t="n"/>
      <c r="AP643" s="51" t="n"/>
      <c r="AQ643" s="51" t="n"/>
      <c r="AR643" s="51" t="n"/>
      <c r="AS643" s="51" t="n"/>
      <c r="AT643" s="52">
        <f>SUM(H643:AL643)</f>
        <v/>
      </c>
      <c r="AU643" s="51" t="n"/>
      <c r="AV643" s="52">
        <f>SUM(M643,N643,T643,U643,AA643,AB643,AJ643,AK643,AI643)</f>
        <v/>
      </c>
      <c r="AW643" s="51" t="n"/>
    </row>
    <row r="644" spans="1:49" ht="15.75" customHeight="1" s="55">
      <c r="A644" s="51" t="n">
        <v>638</v>
      </c>
      <c r="B644" s="51" t="s">
        <v>308</v>
      </c>
      <c r="C644" s="51" t="s">
        <v>302</v>
      </c>
      <c r="D644" s="51" t="s">
        <v>312</v>
      </c>
      <c r="E644" s="51" t="s">
        <v>177</v>
      </c>
      <c r="F644" s="51" t="s">
        <v>32</v>
      </c>
      <c r="G644" s="51" t="n"/>
      <c r="H644" s="51" t="n"/>
      <c r="I644" s="51" t="n"/>
      <c r="J644" s="51" t="n"/>
      <c r="K644" s="51" t="n"/>
      <c r="L644" s="51" t="n"/>
      <c r="M644" s="51" t="n"/>
      <c r="N644" s="51" t="n"/>
      <c r="O644" s="54" t="n">
        <v>0.03333</v>
      </c>
      <c r="P644" s="51" t="n"/>
      <c r="Q644" s="51" t="n"/>
      <c r="R644" s="51" t="n"/>
      <c r="S644" s="51" t="n"/>
      <c r="T644" s="51" t="n"/>
      <c r="U644" s="51" t="n"/>
      <c r="V644" s="51" t="n"/>
      <c r="W644" s="51" t="n"/>
      <c r="X644" s="51" t="n"/>
      <c r="Y644" s="51" t="n"/>
      <c r="Z644" s="51" t="n"/>
      <c r="AA644" s="51" t="n"/>
      <c r="AB644" s="51" t="n"/>
      <c r="AC644" s="51" t="n"/>
      <c r="AD644" s="51" t="n"/>
      <c r="AE644" s="51" t="n"/>
      <c r="AF644" s="51" t="n"/>
      <c r="AG644" s="51" t="n"/>
      <c r="AH644" s="51" t="n"/>
      <c r="AI644" s="51" t="n"/>
      <c r="AJ644" s="51" t="n"/>
      <c r="AK644" s="51" t="n"/>
      <c r="AL644" s="51" t="n"/>
      <c r="AM644" s="52">
        <f>COUNT(H644:AL644)</f>
        <v/>
      </c>
      <c r="AN644" s="51" t="n"/>
      <c r="AO644" s="51" t="n"/>
      <c r="AP644" s="51" t="n"/>
      <c r="AQ644" s="51" t="n"/>
      <c r="AR644" s="51" t="n"/>
      <c r="AS644" s="51" t="n"/>
      <c r="AT644" s="52">
        <f>SUM(H644:AL644)</f>
        <v/>
      </c>
      <c r="AU644" s="51" t="n"/>
      <c r="AV644" s="52">
        <f>SUM(M644,N644,T644,U644,AA644,AB644,AJ644,AK644,AI644)</f>
        <v/>
      </c>
      <c r="AW644" s="51" t="n"/>
    </row>
    <row r="645" spans="1:49" ht="15.75" customHeight="1" s="55">
      <c r="A645" s="51" t="n">
        <v>639</v>
      </c>
      <c r="B645" s="51" t="s">
        <v>308</v>
      </c>
      <c r="C645" s="51" t="s">
        <v>302</v>
      </c>
      <c r="D645" s="51" t="s">
        <v>312</v>
      </c>
      <c r="E645" s="51" t="s">
        <v>65</v>
      </c>
      <c r="F645" s="51" t="s">
        <v>32</v>
      </c>
      <c r="G645" s="51" t="n"/>
      <c r="H645" s="51" t="n"/>
      <c r="I645" s="51" t="n"/>
      <c r="J645" s="51" t="n"/>
      <c r="K645" s="51" t="n"/>
      <c r="L645" s="51" t="n"/>
      <c r="M645" s="51" t="n"/>
      <c r="N645" s="51" t="n"/>
      <c r="O645" s="51" t="n"/>
      <c r="P645" s="51" t="n"/>
      <c r="Q645" s="51" t="n"/>
      <c r="R645" s="51" t="n"/>
      <c r="S645" s="51" t="n"/>
      <c r="T645" s="51" t="n"/>
      <c r="U645" s="51" t="n"/>
      <c r="V645" s="54" t="n">
        <v>0.95</v>
      </c>
      <c r="W645" s="54" t="n">
        <v>0.01667</v>
      </c>
      <c r="X645" s="51" t="n"/>
      <c r="Y645" s="51" t="n"/>
      <c r="Z645" s="51" t="n"/>
      <c r="AA645" s="51" t="n"/>
      <c r="AB645" s="51" t="n"/>
      <c r="AC645" s="51" t="n"/>
      <c r="AD645" s="51" t="n"/>
      <c r="AE645" s="51" t="n"/>
      <c r="AF645" s="51" t="n"/>
      <c r="AG645" s="51" t="n"/>
      <c r="AH645" s="51" t="n"/>
      <c r="AI645" s="51" t="n"/>
      <c r="AJ645" s="51" t="n"/>
      <c r="AK645" s="51" t="n"/>
      <c r="AL645" s="51" t="n"/>
      <c r="AM645" s="52">
        <f>COUNT(H645:AL645)</f>
        <v/>
      </c>
      <c r="AN645" s="51" t="n"/>
      <c r="AO645" s="51" t="n"/>
      <c r="AP645" s="51" t="n"/>
      <c r="AQ645" s="51" t="n"/>
      <c r="AR645" s="51" t="n"/>
      <c r="AS645" s="51" t="n"/>
      <c r="AT645" s="52">
        <f>SUM(H645:AL645)</f>
        <v/>
      </c>
      <c r="AU645" s="51" t="n"/>
      <c r="AV645" s="52">
        <f>SUM(M645,N645,T645,U645,AA645,AB645,AJ645,AK645,AI645)</f>
        <v/>
      </c>
      <c r="AW645" s="51" t="n"/>
    </row>
    <row r="646" spans="1:49" ht="15.75" customHeight="1" s="55">
      <c r="A646" s="51" t="n">
        <v>640</v>
      </c>
      <c r="B646" s="51" t="s">
        <v>308</v>
      </c>
      <c r="C646" s="51" t="s">
        <v>302</v>
      </c>
      <c r="D646" s="51" t="s">
        <v>312</v>
      </c>
      <c r="E646" s="51" t="s">
        <v>90</v>
      </c>
      <c r="F646" s="51" t="s">
        <v>32</v>
      </c>
      <c r="G646" s="51" t="n"/>
      <c r="H646" s="51" t="n"/>
      <c r="I646" s="51" t="n"/>
      <c r="J646" s="51" t="n"/>
      <c r="K646" s="51" t="n"/>
      <c r="L646" s="51" t="n"/>
      <c r="M646" s="51" t="n"/>
      <c r="N646" s="51" t="n"/>
      <c r="O646" s="51" t="n"/>
      <c r="P646" s="51" t="n"/>
      <c r="Q646" s="51" t="n"/>
      <c r="R646" s="51" t="n"/>
      <c r="S646" s="51" t="n"/>
      <c r="T646" s="51" t="n"/>
      <c r="U646" s="51" t="n"/>
      <c r="V646" s="51" t="n"/>
      <c r="W646" s="51" t="n"/>
      <c r="X646" s="51" t="n"/>
      <c r="Y646" s="51" t="n"/>
      <c r="Z646" s="51" t="n"/>
      <c r="AA646" s="51" t="n"/>
      <c r="AB646" s="51" t="n"/>
      <c r="AC646" s="51" t="n"/>
      <c r="AD646" s="54" t="n">
        <v>0.06666999999999999</v>
      </c>
      <c r="AE646" s="51" t="n"/>
      <c r="AF646" s="51" t="n"/>
      <c r="AG646" s="51" t="n"/>
      <c r="AH646" s="51" t="n"/>
      <c r="AI646" s="51" t="n"/>
      <c r="AJ646" s="51" t="n"/>
      <c r="AK646" s="51" t="n"/>
      <c r="AL646" s="51" t="n"/>
      <c r="AM646" s="52">
        <f>COUNT(H646:AL646)</f>
        <v/>
      </c>
      <c r="AN646" s="51" t="n"/>
      <c r="AO646" s="51" t="n"/>
      <c r="AP646" s="51" t="n"/>
      <c r="AQ646" s="51" t="n"/>
      <c r="AR646" s="51" t="n"/>
      <c r="AS646" s="51" t="n"/>
      <c r="AT646" s="52">
        <f>SUM(H646:AL646)</f>
        <v/>
      </c>
      <c r="AU646" s="51" t="n"/>
      <c r="AV646" s="52">
        <f>SUM(M646,N646,T646,U646,AA646,AB646,AJ646,AK646,AI646)</f>
        <v/>
      </c>
      <c r="AW646" s="51" t="n"/>
    </row>
    <row r="647" spans="1:49" ht="15.75" customHeight="1" s="55">
      <c r="A647" s="51" t="n">
        <v>641</v>
      </c>
      <c r="B647" s="51" t="s">
        <v>308</v>
      </c>
      <c r="C647" s="51" t="s">
        <v>302</v>
      </c>
      <c r="D647" s="51" t="s">
        <v>312</v>
      </c>
      <c r="E647" s="51" t="s">
        <v>282</v>
      </c>
      <c r="F647" s="51" t="s">
        <v>32</v>
      </c>
      <c r="G647" s="51" t="n"/>
      <c r="H647" s="51" t="n"/>
      <c r="I647" s="51" t="n"/>
      <c r="J647" s="51" t="n"/>
      <c r="K647" s="51" t="n"/>
      <c r="L647" s="51" t="n"/>
      <c r="M647" s="51" t="n"/>
      <c r="N647" s="51" t="n"/>
      <c r="O647" s="51" t="n"/>
      <c r="P647" s="51" t="n"/>
      <c r="Q647" s="51" t="n"/>
      <c r="R647" s="51" t="n"/>
      <c r="S647" s="51" t="n"/>
      <c r="T647" s="51" t="n"/>
      <c r="U647" s="51" t="n"/>
      <c r="V647" s="51" t="n"/>
      <c r="W647" s="51" t="n"/>
      <c r="X647" s="51" t="n"/>
      <c r="Y647" s="51" t="n"/>
      <c r="Z647" s="51" t="n"/>
      <c r="AA647" s="51" t="n"/>
      <c r="AB647" s="51" t="n"/>
      <c r="AC647" s="51" t="n"/>
      <c r="AD647" s="54" t="n">
        <v>0.53333</v>
      </c>
      <c r="AE647" s="51" t="n"/>
      <c r="AF647" s="51" t="n"/>
      <c r="AG647" s="51" t="n"/>
      <c r="AH647" s="51" t="n"/>
      <c r="AI647" s="51" t="n"/>
      <c r="AJ647" s="51" t="n"/>
      <c r="AK647" s="51" t="n"/>
      <c r="AL647" s="51" t="n"/>
      <c r="AM647" s="52">
        <f>COUNT(H647:AL647)</f>
        <v/>
      </c>
      <c r="AN647" s="51" t="n"/>
      <c r="AO647" s="51" t="n"/>
      <c r="AP647" s="51" t="n"/>
      <c r="AQ647" s="51" t="n"/>
      <c r="AR647" s="51" t="n"/>
      <c r="AS647" s="51" t="n"/>
      <c r="AT647" s="52">
        <f>SUM(H647:AL647)</f>
        <v/>
      </c>
      <c r="AU647" s="51" t="n"/>
      <c r="AV647" s="52">
        <f>SUM(M647,N647,T647,U647,AA647,AB647,AJ647,AK647,AI647)</f>
        <v/>
      </c>
      <c r="AW647" s="51" t="n"/>
    </row>
    <row r="648" spans="1:49">
      <c r="A648" s="53" t="n">
        <v>642</v>
      </c>
      <c r="B648" s="53" t="s">
        <v>308</v>
      </c>
      <c r="C648" s="53" t="s">
        <v>302</v>
      </c>
      <c r="D648" s="53" t="s">
        <v>312</v>
      </c>
      <c r="E648" s="53" t="s">
        <v>33</v>
      </c>
      <c r="F648" s="53" t="n"/>
      <c r="G648" s="53" t="n"/>
      <c r="H648" s="53" t="n"/>
      <c r="I648" s="53" t="n">
        <v>8</v>
      </c>
      <c r="J648" s="53" t="n">
        <v>8</v>
      </c>
      <c r="K648" s="53" t="n">
        <v>8</v>
      </c>
      <c r="L648" s="53" t="n">
        <v>8</v>
      </c>
      <c r="M648" s="53" t="n">
        <v>0</v>
      </c>
      <c r="N648" s="53" t="n">
        <v>0</v>
      </c>
      <c r="O648" s="53" t="n">
        <v>8</v>
      </c>
      <c r="P648" s="53" t="n">
        <v>8</v>
      </c>
      <c r="Q648" s="53" t="n">
        <v>8</v>
      </c>
      <c r="R648" s="53" t="n">
        <v>8</v>
      </c>
      <c r="S648" s="53" t="n">
        <v>8</v>
      </c>
      <c r="T648" s="53" t="n">
        <v>0</v>
      </c>
      <c r="U648" s="53" t="n">
        <v>0</v>
      </c>
      <c r="V648" s="53" t="n">
        <v>8</v>
      </c>
      <c r="W648" s="53" t="n">
        <v>8</v>
      </c>
      <c r="X648" s="53" t="n">
        <v>8</v>
      </c>
      <c r="Y648" s="53" t="n">
        <v>8</v>
      </c>
      <c r="Z648" s="53" t="n">
        <v>8</v>
      </c>
      <c r="AA648" s="53" t="n">
        <v>0</v>
      </c>
      <c r="AB648" s="53" t="n">
        <v>0</v>
      </c>
      <c r="AC648" s="53" t="n">
        <v>8</v>
      </c>
      <c r="AD648" s="53" t="n">
        <v>8</v>
      </c>
      <c r="AE648" s="53" t="n">
        <v>8</v>
      </c>
      <c r="AF648" s="53" t="n"/>
      <c r="AG648" s="53" t="n"/>
      <c r="AH648" s="53" t="n"/>
      <c r="AI648" s="53" t="n"/>
      <c r="AJ648" s="53" t="n"/>
      <c r="AK648" s="53" t="n"/>
      <c r="AL648" s="53" t="n"/>
      <c r="AM648" s="53">
        <f>COUNT(IF(SUM(I642)&gt;0,1,"FALSE"),IF(SUM(J643,J642)&gt;0,1,"FALSE"),IF(SUM(K642)&gt;0,1,"FALSE"),IF(SUM(L642)&gt;0,1,"FALSE"),IF(SUM(M642)&gt;0,1,"FALSE"),IF(SUM(N642)&gt;0,1,"FALSE"),IF(SUM(O642,O644)&gt;0,1,"FALSE"),IF(SUM(P642)&gt;0,1,"FALSE"),IF(SUM(Q642)&gt;0,1,"FALSE"),IF(SUM(R642)&gt;0,1,"FALSE"),IF(SUM(S642)&gt;0,1,"FALSE"),IF(SUM(T642)&gt;0,1,"FALSE"),IF(SUM(U642)&gt;0,1,"FALSE"),IF(SUM(V642,V645)&gt;0,1,"FALSE"),IF(SUM(W642,W645)&gt;0,1,"FALSE"),IF(SUM(X642)&gt;0,1,"FALSE"),IF(SUM(Y642)&gt;0,1,"FALSE"),IF(SUM(Z642)&gt;0,1,"FALSE"),IF(SUM(AA642)&gt;0,1,"FALSE"),IF(SUM(AB642)&gt;0,1,"FALSE"),IF(SUM(AC642)&gt;0,1,"FALSE"),IF(SUM(AD642,AD647,AD646)&gt;0,1,"FALSE"),IF(SUM(AE642)&gt;0,1,"FALSE"))</f>
        <v/>
      </c>
      <c r="AN648" s="53" t="n"/>
      <c r="AO648" s="53">
        <f>MAX(AO642:AO647)</f>
        <v/>
      </c>
      <c r="AP648" s="53">
        <f>MAX(AP642:AP647)</f>
        <v/>
      </c>
      <c r="AQ648" s="53">
        <f>MAX(AQ642:AQ647)</f>
        <v/>
      </c>
      <c r="AR648" s="53">
        <f>MAX(AR642:AR647)</f>
        <v/>
      </c>
      <c r="AS648" s="53">
        <f>SUM(AS642:AS647)</f>
        <v/>
      </c>
      <c r="AT648" s="53">
        <f>SUM(AT642:AT647)</f>
        <v/>
      </c>
      <c r="AU648" s="53">
        <f>SUM(AU642:AU647)</f>
        <v/>
      </c>
      <c r="AV648" s="53">
        <f>SUM(AV642:AV647)</f>
        <v/>
      </c>
      <c r="AW648" s="53">
        <f>SUM(AW642:AW647)</f>
        <v/>
      </c>
    </row>
    <row r="649" spans="1:49">
      <c r="A649" s="51" t="n">
        <v>643</v>
      </c>
      <c r="B649" s="51" t="s">
        <v>108</v>
      </c>
      <c r="C649" s="51" t="s">
        <v>71</v>
      </c>
      <c r="D649" s="51" t="s">
        <v>72</v>
      </c>
      <c r="E649" s="51" t="s">
        <v>43</v>
      </c>
      <c r="F649" s="51" t="s">
        <v>32</v>
      </c>
      <c r="G649" s="51" t="n"/>
      <c r="H649" s="51" t="n"/>
      <c r="I649" s="51" t="n"/>
      <c r="J649" s="51" t="n"/>
      <c r="K649" s="51" t="n"/>
      <c r="L649" s="51" t="n"/>
      <c r="M649" s="51" t="n"/>
      <c r="N649" s="51" t="n"/>
      <c r="O649" s="51" t="n"/>
      <c r="P649" s="51" t="n">
        <v>8</v>
      </c>
      <c r="Q649" s="51" t="n">
        <v>8</v>
      </c>
      <c r="R649" s="51" t="n">
        <v>8</v>
      </c>
      <c r="S649" s="51" t="n">
        <v>8</v>
      </c>
      <c r="T649" s="51" t="s">
        <v>7</v>
      </c>
      <c r="U649" s="51" t="s">
        <v>7</v>
      </c>
      <c r="V649" s="51" t="n">
        <v>6.76667</v>
      </c>
      <c r="W649" s="51" t="n"/>
      <c r="X649" s="51" t="n">
        <v>7.63333</v>
      </c>
      <c r="Y649" s="51" t="n"/>
      <c r="Z649" s="51" t="n"/>
      <c r="AA649" s="51" t="s">
        <v>7</v>
      </c>
      <c r="AB649" s="51" t="s">
        <v>7</v>
      </c>
      <c r="AC649" s="51" t="n"/>
      <c r="AD649" s="51" t="n">
        <v>8</v>
      </c>
      <c r="AE649" s="51" t="n">
        <v>8</v>
      </c>
      <c r="AF649" s="51" t="n"/>
      <c r="AG649" s="51" t="n"/>
      <c r="AH649" s="51" t="n">
        <v>8</v>
      </c>
      <c r="AI649" s="51" t="s">
        <v>7</v>
      </c>
      <c r="AJ649" s="51" t="s">
        <v>7</v>
      </c>
      <c r="AK649" s="51" t="s">
        <v>7</v>
      </c>
      <c r="AL649" s="51" t="n"/>
      <c r="AM649" s="52">
        <f>COUNT(H649:AL649)</f>
        <v/>
      </c>
      <c r="AN649" s="51" t="n"/>
      <c r="AO649" s="52">
        <f>COUNTIF(H649:AL649,"О")</f>
        <v/>
      </c>
      <c r="AP649" s="52">
        <f>COUNTIF(H649:AL649,"От")</f>
        <v/>
      </c>
      <c r="AQ649" s="52">
        <f>COUNTIF(H649:AL649,"Б")</f>
        <v/>
      </c>
      <c r="AR649" s="52">
        <f>COUNTIF(H649:AL649,"Н")</f>
        <v/>
      </c>
      <c r="AS649" s="51" t="n"/>
      <c r="AT649" s="52">
        <f>SUM(H649:AL649)</f>
        <v/>
      </c>
      <c r="AU649" s="51" t="n"/>
      <c r="AV649" s="52">
        <f>SUM(M649,N649,T649,U649,AA649,AB649,AJ649,AK649,AI649)</f>
        <v/>
      </c>
      <c r="AW649" s="51" t="n"/>
    </row>
    <row r="650" spans="1:49" ht="15.75" customHeight="1" s="55">
      <c r="A650" s="51" t="n">
        <v>644</v>
      </c>
      <c r="B650" s="51" t="s">
        <v>108</v>
      </c>
      <c r="C650" s="51" t="s">
        <v>71</v>
      </c>
      <c r="D650" s="51" t="s">
        <v>72</v>
      </c>
      <c r="E650" s="51" t="s">
        <v>81</v>
      </c>
      <c r="F650" s="51" t="s">
        <v>32</v>
      </c>
      <c r="G650" s="51" t="n"/>
      <c r="H650" s="51" t="n"/>
      <c r="I650" s="51" t="n"/>
      <c r="J650" s="51" t="n"/>
      <c r="K650" s="51" t="n"/>
      <c r="L650" s="51" t="n"/>
      <c r="M650" s="51" t="n"/>
      <c r="N650" s="51" t="n"/>
      <c r="O650" s="54" t="n">
        <v>4.00684</v>
      </c>
      <c r="P650" s="51" t="n"/>
      <c r="Q650" s="51" t="n"/>
      <c r="R650" s="51" t="n"/>
      <c r="S650" s="51" t="n"/>
      <c r="T650" s="51" t="n"/>
      <c r="U650" s="51" t="n"/>
      <c r="V650" s="51" t="n"/>
      <c r="W650" s="51" t="n"/>
      <c r="X650" s="51" t="n"/>
      <c r="Y650" s="51" t="n"/>
      <c r="Z650" s="51" t="n"/>
      <c r="AA650" s="51" t="n"/>
      <c r="AB650" s="51" t="n"/>
      <c r="AC650" s="51" t="n"/>
      <c r="AD650" s="51" t="n"/>
      <c r="AE650" s="51" t="n"/>
      <c r="AF650" s="51" t="n"/>
      <c r="AG650" s="51" t="n"/>
      <c r="AH650" s="51" t="n"/>
      <c r="AI650" s="51" t="n"/>
      <c r="AJ650" s="51" t="n"/>
      <c r="AK650" s="51" t="n"/>
      <c r="AL650" s="51" t="n"/>
      <c r="AM650" s="52">
        <f>COUNT(H650:AL650)</f>
        <v/>
      </c>
      <c r="AN650" s="51" t="n"/>
      <c r="AO650" s="51" t="n"/>
      <c r="AP650" s="51" t="n"/>
      <c r="AQ650" s="51" t="n"/>
      <c r="AR650" s="51" t="n"/>
      <c r="AS650" s="51" t="n"/>
      <c r="AT650" s="52">
        <f>SUM(H650:AL650)</f>
        <v/>
      </c>
      <c r="AU650" s="51" t="n"/>
      <c r="AV650" s="52">
        <f>SUM(M650,N650,T650,U650,AA650,AB650,AJ650,AK650,AI650)</f>
        <v/>
      </c>
      <c r="AW650" s="51" t="n"/>
    </row>
    <row r="651" spans="1:49" ht="15.75" customHeight="1" s="55">
      <c r="A651" s="51" t="n">
        <v>645</v>
      </c>
      <c r="B651" s="51" t="s">
        <v>108</v>
      </c>
      <c r="C651" s="51" t="s">
        <v>71</v>
      </c>
      <c r="D651" s="51" t="s">
        <v>72</v>
      </c>
      <c r="E651" s="51" t="s">
        <v>86</v>
      </c>
      <c r="F651" s="51" t="s">
        <v>32</v>
      </c>
      <c r="G651" s="51" t="n"/>
      <c r="H651" s="51" t="n"/>
      <c r="I651" s="51" t="n"/>
      <c r="J651" s="51" t="n"/>
      <c r="K651" s="51" t="n"/>
      <c r="L651" s="51" t="n"/>
      <c r="M651" s="51" t="n"/>
      <c r="N651" s="51" t="n"/>
      <c r="O651" s="54" t="n">
        <v>0.30085</v>
      </c>
      <c r="P651" s="51" t="n"/>
      <c r="Q651" s="51" t="n"/>
      <c r="R651" s="51" t="n"/>
      <c r="S651" s="51" t="n"/>
      <c r="T651" s="51" t="n"/>
      <c r="U651" s="51" t="n"/>
      <c r="V651" s="51" t="n"/>
      <c r="W651" s="54" t="n">
        <v>8</v>
      </c>
      <c r="X651" s="54" t="n">
        <v>0.36667</v>
      </c>
      <c r="Y651" s="51" t="n"/>
      <c r="Z651" s="51" t="n"/>
      <c r="AA651" s="51" t="n"/>
      <c r="AB651" s="51" t="n"/>
      <c r="AC651" s="54" t="n">
        <v>8</v>
      </c>
      <c r="AD651" s="51" t="n"/>
      <c r="AE651" s="51" t="n"/>
      <c r="AF651" s="51" t="n"/>
      <c r="AG651" s="51" t="n"/>
      <c r="AH651" s="51" t="n"/>
      <c r="AI651" s="51" t="n"/>
      <c r="AJ651" s="51" t="n"/>
      <c r="AK651" s="51" t="n"/>
      <c r="AL651" s="51" t="n"/>
      <c r="AM651" s="52">
        <f>COUNT(H651:AL651)</f>
        <v/>
      </c>
      <c r="AN651" s="51" t="n"/>
      <c r="AO651" s="51" t="n"/>
      <c r="AP651" s="51" t="n"/>
      <c r="AQ651" s="51" t="n"/>
      <c r="AR651" s="51" t="n"/>
      <c r="AS651" s="51" t="n"/>
      <c r="AT651" s="52">
        <f>SUM(H651:AL651)</f>
        <v/>
      </c>
      <c r="AU651" s="51" t="n"/>
      <c r="AV651" s="52">
        <f>SUM(M651,N651,T651,U651,AA651,AB651,AJ651,AK651,AI651)</f>
        <v/>
      </c>
      <c r="AW651" s="51" t="n"/>
    </row>
    <row r="652" spans="1:49" ht="15.75" customHeight="1" s="55">
      <c r="A652" s="51" t="n">
        <v>646</v>
      </c>
      <c r="B652" s="51" t="s">
        <v>108</v>
      </c>
      <c r="C652" s="51" t="s">
        <v>71</v>
      </c>
      <c r="D652" s="51" t="s">
        <v>72</v>
      </c>
      <c r="E652" s="51" t="s">
        <v>87</v>
      </c>
      <c r="F652" s="51" t="s">
        <v>32</v>
      </c>
      <c r="G652" s="51" t="n"/>
      <c r="H652" s="51" t="n"/>
      <c r="I652" s="51" t="n"/>
      <c r="J652" s="51" t="n"/>
      <c r="K652" s="51" t="n"/>
      <c r="L652" s="51" t="n"/>
      <c r="M652" s="51" t="n"/>
      <c r="N652" s="51" t="n"/>
      <c r="O652" s="51" t="n"/>
      <c r="P652" s="51" t="n"/>
      <c r="Q652" s="51" t="n"/>
      <c r="R652" s="51" t="n"/>
      <c r="S652" s="51" t="n"/>
      <c r="T652" s="51" t="n"/>
      <c r="U652" s="51" t="n"/>
      <c r="V652" s="54" t="n">
        <v>1.23333</v>
      </c>
      <c r="W652" s="51" t="n"/>
      <c r="X652" s="51" t="n"/>
      <c r="Y652" s="51" t="n"/>
      <c r="Z652" s="51" t="n"/>
      <c r="AA652" s="51" t="n"/>
      <c r="AB652" s="51" t="n"/>
      <c r="AC652" s="51" t="n"/>
      <c r="AD652" s="51" t="n"/>
      <c r="AE652" s="51" t="n"/>
      <c r="AF652" s="51" t="n"/>
      <c r="AG652" s="51" t="n"/>
      <c r="AH652" s="51" t="n"/>
      <c r="AI652" s="51" t="n"/>
      <c r="AJ652" s="51" t="n"/>
      <c r="AK652" s="51" t="n"/>
      <c r="AL652" s="51" t="n"/>
      <c r="AM652" s="52">
        <f>COUNT(H652:AL652)</f>
        <v/>
      </c>
      <c r="AN652" s="51" t="n"/>
      <c r="AO652" s="51" t="n"/>
      <c r="AP652" s="51" t="n"/>
      <c r="AQ652" s="51" t="n"/>
      <c r="AR652" s="51" t="n"/>
      <c r="AS652" s="51" t="n"/>
      <c r="AT652" s="52">
        <f>SUM(H652:AL652)</f>
        <v/>
      </c>
      <c r="AU652" s="51" t="n"/>
      <c r="AV652" s="52">
        <f>SUM(M652,N652,T652,U652,AA652,AB652,AJ652,AK652,AI652)</f>
        <v/>
      </c>
      <c r="AW652" s="51" t="n"/>
    </row>
    <row r="653" spans="1:49" ht="15.75" customHeight="1" s="55">
      <c r="A653" s="51" t="n">
        <v>647</v>
      </c>
      <c r="B653" s="51" t="s">
        <v>108</v>
      </c>
      <c r="C653" s="51" t="s">
        <v>71</v>
      </c>
      <c r="D653" s="51" t="s">
        <v>72</v>
      </c>
      <c r="E653" s="51" t="s">
        <v>65</v>
      </c>
      <c r="F653" s="51" t="s">
        <v>32</v>
      </c>
      <c r="G653" s="51" t="n"/>
      <c r="H653" s="51" t="n"/>
      <c r="I653" s="51" t="n"/>
      <c r="J653" s="51" t="n"/>
      <c r="K653" s="51" t="n"/>
      <c r="L653" s="51" t="n"/>
      <c r="M653" s="51" t="n"/>
      <c r="N653" s="51" t="n"/>
      <c r="O653" s="54" t="n">
        <v>3.69231</v>
      </c>
      <c r="P653" s="51" t="n"/>
      <c r="Q653" s="51" t="n"/>
      <c r="R653" s="51" t="n"/>
      <c r="S653" s="51" t="n"/>
      <c r="T653" s="51" t="n"/>
      <c r="U653" s="51" t="n"/>
      <c r="V653" s="51" t="n"/>
      <c r="W653" s="51" t="n"/>
      <c r="X653" s="51" t="n"/>
      <c r="Y653" s="51" t="n"/>
      <c r="Z653" s="51" t="n"/>
      <c r="AA653" s="51" t="n"/>
      <c r="AB653" s="51" t="n"/>
      <c r="AC653" s="51" t="n"/>
      <c r="AD653" s="51" t="n"/>
      <c r="AE653" s="51" t="n"/>
      <c r="AF653" s="51" t="n"/>
      <c r="AG653" s="51" t="n"/>
      <c r="AH653" s="51" t="n"/>
      <c r="AI653" s="51" t="n"/>
      <c r="AJ653" s="51" t="n"/>
      <c r="AK653" s="51" t="n"/>
      <c r="AL653" s="51" t="n"/>
      <c r="AM653" s="52">
        <f>COUNT(H653:AL653)</f>
        <v/>
      </c>
      <c r="AN653" s="51" t="n"/>
      <c r="AO653" s="51" t="n"/>
      <c r="AP653" s="51" t="n"/>
      <c r="AQ653" s="51" t="n"/>
      <c r="AR653" s="51" t="n"/>
      <c r="AS653" s="51" t="n"/>
      <c r="AT653" s="52">
        <f>SUM(H653:AL653)</f>
        <v/>
      </c>
      <c r="AU653" s="51" t="n"/>
      <c r="AV653" s="52">
        <f>SUM(M653,N653,T653,U653,AA653,AB653,AJ653,AK653,AI653)</f>
        <v/>
      </c>
      <c r="AW653" s="51" t="n"/>
    </row>
    <row r="654" spans="1:49" ht="15.75" customHeight="1" s="55">
      <c r="A654" s="51" t="n">
        <v>648</v>
      </c>
      <c r="B654" s="51" t="s">
        <v>108</v>
      </c>
      <c r="C654" s="51" t="s">
        <v>71</v>
      </c>
      <c r="D654" s="51" t="s">
        <v>72</v>
      </c>
      <c r="E654" s="51" t="s">
        <v>61</v>
      </c>
      <c r="F654" s="51" t="s">
        <v>32</v>
      </c>
      <c r="G654" s="51" t="s">
        <v>49</v>
      </c>
      <c r="H654" s="51" t="n"/>
      <c r="I654" s="51" t="n"/>
      <c r="J654" s="51" t="n"/>
      <c r="K654" s="51" t="n"/>
      <c r="L654" s="51" t="n"/>
      <c r="M654" s="51" t="n"/>
      <c r="N654" s="51" t="n"/>
      <c r="O654" s="51" t="n"/>
      <c r="P654" s="51" t="n"/>
      <c r="Q654" s="51" t="n"/>
      <c r="R654" s="51" t="n"/>
      <c r="S654" s="51" t="n"/>
      <c r="T654" s="51" t="n"/>
      <c r="U654" s="51" t="n"/>
      <c r="V654" s="51" t="n"/>
      <c r="W654" s="51" t="n"/>
      <c r="X654" s="51" t="n"/>
      <c r="Y654" s="54" t="n">
        <v>8</v>
      </c>
      <c r="Z654" s="54" t="n">
        <v>8</v>
      </c>
      <c r="AA654" s="51" t="n"/>
      <c r="AB654" s="51" t="n"/>
      <c r="AC654" s="51" t="n"/>
      <c r="AD654" s="51" t="n"/>
      <c r="AE654" s="51" t="n"/>
      <c r="AF654" s="51" t="n"/>
      <c r="AG654" s="51" t="n"/>
      <c r="AH654" s="51" t="n"/>
      <c r="AI654" s="51" t="n"/>
      <c r="AJ654" s="51" t="n"/>
      <c r="AK654" s="51" t="n"/>
      <c r="AL654" s="51" t="n"/>
      <c r="AM654" s="52">
        <f>SUM(H654:AL654)/8</f>
        <v/>
      </c>
      <c r="AN654" s="51" t="n"/>
      <c r="AO654" s="51" t="n"/>
      <c r="AP654" s="51" t="n"/>
      <c r="AQ654" s="51" t="n"/>
      <c r="AR654" s="51" t="n"/>
      <c r="AS654" s="52">
        <f>COUNTIF(H654:AL654,"В")+SUM(H654:AL654)/8</f>
        <v/>
      </c>
      <c r="AT654" s="52">
        <f>SUM(H654:AL654)</f>
        <v/>
      </c>
      <c r="AU654" s="51" t="n"/>
      <c r="AV654" s="51" t="n"/>
      <c r="AW654" s="51" t="n"/>
    </row>
    <row r="655" spans="1:49" ht="15.75" customHeight="1" s="55">
      <c r="A655" s="51" t="n">
        <v>649</v>
      </c>
      <c r="B655" s="51" t="s">
        <v>108</v>
      </c>
      <c r="C655" s="51" t="s">
        <v>71</v>
      </c>
      <c r="D655" s="51" t="s">
        <v>72</v>
      </c>
      <c r="E655" s="51" t="s">
        <v>76</v>
      </c>
      <c r="F655" s="51" t="s">
        <v>32</v>
      </c>
      <c r="G655" s="51" t="s">
        <v>49</v>
      </c>
      <c r="H655" s="51" t="n"/>
      <c r="I655" s="51" t="n"/>
      <c r="J655" s="51" t="n"/>
      <c r="K655" s="51" t="n"/>
      <c r="L655" s="51" t="n"/>
      <c r="M655" s="51" t="n"/>
      <c r="N655" s="51" t="n"/>
      <c r="O655" s="51" t="n"/>
      <c r="P655" s="51" t="n"/>
      <c r="Q655" s="51" t="n"/>
      <c r="R655" s="51" t="n"/>
      <c r="S655" s="51" t="n"/>
      <c r="T655" s="51" t="n"/>
      <c r="U655" s="51" t="n"/>
      <c r="V655" s="51" t="n"/>
      <c r="W655" s="51" t="n"/>
      <c r="X655" s="51" t="n"/>
      <c r="Y655" s="51" t="n"/>
      <c r="Z655" s="51" t="n"/>
      <c r="AA655" s="51" t="n"/>
      <c r="AB655" s="51" t="n"/>
      <c r="AC655" s="51" t="n"/>
      <c r="AD655" s="51" t="n"/>
      <c r="AE655" s="51" t="n"/>
      <c r="AF655" s="54" t="n">
        <v>2.66667</v>
      </c>
      <c r="AG655" s="54" t="n">
        <v>2.66667</v>
      </c>
      <c r="AH655" s="51" t="n"/>
      <c r="AI655" s="51" t="n"/>
      <c r="AJ655" s="51" t="n"/>
      <c r="AK655" s="51" t="n"/>
      <c r="AL655" s="51" t="n"/>
      <c r="AM655" s="52">
        <f>SUM(H655:AL655)/8</f>
        <v/>
      </c>
      <c r="AN655" s="51" t="n"/>
      <c r="AO655" s="51" t="n"/>
      <c r="AP655" s="51" t="n"/>
      <c r="AQ655" s="51" t="n"/>
      <c r="AR655" s="51" t="n"/>
      <c r="AS655" s="52">
        <f>COUNTIF(H655:AL655,"В")+SUM(H655:AL655)/8</f>
        <v/>
      </c>
      <c r="AT655" s="52">
        <f>SUM(H655:AL655)</f>
        <v/>
      </c>
      <c r="AU655" s="51" t="n"/>
      <c r="AV655" s="51" t="n"/>
      <c r="AW655" s="51" t="n"/>
    </row>
    <row r="656" spans="1:49" ht="15.75" customHeight="1" s="55">
      <c r="A656" s="51" t="n">
        <v>650</v>
      </c>
      <c r="B656" s="51" t="s">
        <v>108</v>
      </c>
      <c r="C656" s="51" t="s">
        <v>71</v>
      </c>
      <c r="D656" s="51" t="s">
        <v>72</v>
      </c>
      <c r="E656" s="51" t="s">
        <v>80</v>
      </c>
      <c r="F656" s="51" t="s">
        <v>32</v>
      </c>
      <c r="G656" s="51" t="s">
        <v>49</v>
      </c>
      <c r="H656" s="51" t="n"/>
      <c r="I656" s="51" t="n"/>
      <c r="J656" s="51" t="n"/>
      <c r="K656" s="51" t="n"/>
      <c r="L656" s="51" t="n"/>
      <c r="M656" s="51" t="n"/>
      <c r="N656" s="51" t="n"/>
      <c r="O656" s="51" t="n"/>
      <c r="P656" s="51" t="n"/>
      <c r="Q656" s="51" t="n"/>
      <c r="R656" s="51" t="n"/>
      <c r="S656" s="51" t="n"/>
      <c r="T656" s="51" t="n"/>
      <c r="U656" s="51" t="n"/>
      <c r="V656" s="51" t="n"/>
      <c r="W656" s="51" t="n"/>
      <c r="X656" s="51" t="n"/>
      <c r="Y656" s="51" t="n"/>
      <c r="Z656" s="51" t="n"/>
      <c r="AA656" s="51" t="n"/>
      <c r="AB656" s="51" t="n"/>
      <c r="AC656" s="51" t="n"/>
      <c r="AD656" s="51" t="n"/>
      <c r="AE656" s="51" t="n"/>
      <c r="AF656" s="54" t="n">
        <v>2.66667</v>
      </c>
      <c r="AG656" s="54" t="n">
        <v>2.66667</v>
      </c>
      <c r="AH656" s="51" t="n"/>
      <c r="AI656" s="51" t="n"/>
      <c r="AJ656" s="51" t="n"/>
      <c r="AK656" s="51" t="n"/>
      <c r="AL656" s="51" t="n"/>
      <c r="AM656" s="52">
        <f>SUM(H656:AL656)/8</f>
        <v/>
      </c>
      <c r="AN656" s="51" t="n"/>
      <c r="AO656" s="51" t="n"/>
      <c r="AP656" s="51" t="n"/>
      <c r="AQ656" s="51" t="n"/>
      <c r="AR656" s="51" t="n"/>
      <c r="AS656" s="52">
        <f>COUNTIF(H656:AL656,"В")+SUM(H656:AL656)/8</f>
        <v/>
      </c>
      <c r="AT656" s="52">
        <f>SUM(H656:AL656)</f>
        <v/>
      </c>
      <c r="AU656" s="51" t="n"/>
      <c r="AV656" s="51" t="n"/>
      <c r="AW656" s="51" t="n"/>
    </row>
    <row r="657" spans="1:49" ht="15.75" customHeight="1" s="55">
      <c r="A657" s="51" t="n">
        <v>651</v>
      </c>
      <c r="B657" s="51" t="s">
        <v>108</v>
      </c>
      <c r="C657" s="51" t="s">
        <v>71</v>
      </c>
      <c r="D657" s="51" t="s">
        <v>72</v>
      </c>
      <c r="E657" s="51" t="s">
        <v>81</v>
      </c>
      <c r="F657" s="51" t="s">
        <v>32</v>
      </c>
      <c r="G657" s="51" t="s">
        <v>49</v>
      </c>
      <c r="H657" s="51" t="n"/>
      <c r="I657" s="51" t="n"/>
      <c r="J657" s="51" t="n"/>
      <c r="K657" s="51" t="n"/>
      <c r="L657" s="51" t="n"/>
      <c r="M657" s="51" t="n"/>
      <c r="N657" s="51" t="n"/>
      <c r="O657" s="51" t="n"/>
      <c r="P657" s="51" t="n"/>
      <c r="Q657" s="51" t="n"/>
      <c r="R657" s="51" t="n"/>
      <c r="S657" s="51" t="n"/>
      <c r="T657" s="51" t="n"/>
      <c r="U657" s="51" t="n"/>
      <c r="V657" s="51" t="n"/>
      <c r="W657" s="51" t="n"/>
      <c r="X657" s="51" t="n"/>
      <c r="Y657" s="51" t="n"/>
      <c r="Z657" s="51" t="n"/>
      <c r="AA657" s="51" t="n"/>
      <c r="AB657" s="51" t="n"/>
      <c r="AC657" s="51" t="n"/>
      <c r="AD657" s="51" t="n"/>
      <c r="AE657" s="51" t="n"/>
      <c r="AF657" s="54" t="n">
        <v>2.66667</v>
      </c>
      <c r="AG657" s="54" t="n">
        <v>2.66667</v>
      </c>
      <c r="AH657" s="51" t="n"/>
      <c r="AI657" s="51" t="n"/>
      <c r="AJ657" s="51" t="n"/>
      <c r="AK657" s="51" t="n"/>
      <c r="AL657" s="51" t="n"/>
      <c r="AM657" s="52">
        <f>SUM(H657:AL657)/8</f>
        <v/>
      </c>
      <c r="AN657" s="51" t="n"/>
      <c r="AO657" s="51" t="n"/>
      <c r="AP657" s="51" t="n"/>
      <c r="AQ657" s="51" t="n"/>
      <c r="AR657" s="51" t="n"/>
      <c r="AS657" s="52">
        <f>COUNTIF(H657:AL657,"В")+SUM(H657:AL657)/8</f>
        <v/>
      </c>
      <c r="AT657" s="52">
        <f>SUM(H657:AL657)</f>
        <v/>
      </c>
      <c r="AU657" s="51" t="n"/>
      <c r="AV657" s="51" t="n"/>
      <c r="AW657" s="51" t="n"/>
    </row>
    <row r="658" spans="1:49">
      <c r="A658" s="53" t="n">
        <v>652</v>
      </c>
      <c r="B658" s="53" t="s">
        <v>108</v>
      </c>
      <c r="C658" s="53" t="s">
        <v>71</v>
      </c>
      <c r="D658" s="53" t="s">
        <v>72</v>
      </c>
      <c r="E658" s="53" t="s">
        <v>33</v>
      </c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>
        <v>8</v>
      </c>
      <c r="P658" s="53" t="n">
        <v>8</v>
      </c>
      <c r="Q658" s="53" t="n">
        <v>8</v>
      </c>
      <c r="R658" s="53" t="n">
        <v>8</v>
      </c>
      <c r="S658" s="53" t="n">
        <v>8</v>
      </c>
      <c r="T658" s="53" t="n">
        <v>0</v>
      </c>
      <c r="U658" s="53" t="n">
        <v>0</v>
      </c>
      <c r="V658" s="53" t="n">
        <v>8</v>
      </c>
      <c r="W658" s="53" t="n">
        <v>8</v>
      </c>
      <c r="X658" s="53" t="n">
        <v>8</v>
      </c>
      <c r="Y658" s="53" t="n">
        <v>8</v>
      </c>
      <c r="Z658" s="53" t="n">
        <v>8</v>
      </c>
      <c r="AA658" s="53" t="n">
        <v>0</v>
      </c>
      <c r="AB658" s="53" t="n">
        <v>0</v>
      </c>
      <c r="AC658" s="53" t="n">
        <v>8</v>
      </c>
      <c r="AD658" s="53" t="n">
        <v>8</v>
      </c>
      <c r="AE658" s="53" t="n">
        <v>8</v>
      </c>
      <c r="AF658" s="53" t="n">
        <v>8</v>
      </c>
      <c r="AG658" s="53" t="n">
        <v>8</v>
      </c>
      <c r="AH658" s="53" t="n">
        <v>8</v>
      </c>
      <c r="AI658" s="53" t="n">
        <v>0</v>
      </c>
      <c r="AJ658" s="53" t="n">
        <v>0</v>
      </c>
      <c r="AK658" s="53" t="n">
        <v>0</v>
      </c>
      <c r="AL658" s="53" t="n"/>
      <c r="AM658" s="53">
        <f>COUNT(IF(SUM(O649,O650,O651,O653)&gt;0,1,"FALSE"),IF(SUM(P649)&gt;0,1,"FALSE"),IF(SUM(Q649)&gt;0,1,"FALSE"),IF(SUM(R649)&gt;0,1,"FALSE"),IF(SUM(S649)&gt;0,1,"FALSE"),IF(SUM(T649)&gt;0,1,"FALSE"),IF(SUM(U649)&gt;0,1,"FALSE"),IF(SUM(V649,V652)&gt;0,1,"FALSE"),IF(SUM(W651,W649)&gt;0,1,"FALSE"),IF(SUM(X649,X651)&gt;0,1,"FALSE"),IF(SUM(AA649)&gt;0,1,"FALSE"),IF(SUM(AB649)&gt;0,1,"FALSE"),IF(SUM(AC651,AC649)&gt;0,1,"FALSE"),IF(SUM(AD649)&gt;0,1,"FALSE"),IF(SUM(AE649)&gt;0,1,"FALSE"),IF(SUM(AJ649)&gt;0,1,"FALSE"),IF(SUM(AK649)&gt;0,1,"FALSE"),IF(SUM(AI649)&gt;0,1,"FALSE"),IF(SUM(AH649)&gt;0,1,"FALSE"),IF(SUM(Y654)&gt;0,1,"FALSE"),IF(SUM(Z654)&gt;0,1,"FALSE"),IF(SUM(AF655,AF657,AF656)&gt;0,1,"FALSE"),IF(SUM(AG657,AG656,AG655)&gt;0,1,"FALSE"))</f>
        <v/>
      </c>
      <c r="AN658" s="53" t="n"/>
      <c r="AO658" s="53">
        <f>MAX(AO649:AO657)</f>
        <v/>
      </c>
      <c r="AP658" s="53">
        <f>MAX(AP649:AP657)</f>
        <v/>
      </c>
      <c r="AQ658" s="53">
        <f>MAX(AQ649:AQ657)</f>
        <v/>
      </c>
      <c r="AR658" s="53">
        <f>MAX(AR649:AR657)</f>
        <v/>
      </c>
      <c r="AS658" s="53">
        <f>SUM(AS649:AS657)</f>
        <v/>
      </c>
      <c r="AT658" s="53">
        <f>SUM(AT649:AT657)</f>
        <v/>
      </c>
      <c r="AU658" s="53">
        <f>SUM(AU649:AU657)</f>
        <v/>
      </c>
      <c r="AV658" s="53">
        <f>SUM(AV649:AV657)</f>
        <v/>
      </c>
      <c r="AW658" s="53">
        <f>SUM(AW649:AW657)</f>
        <v/>
      </c>
    </row>
    <row r="659" spans="1:49">
      <c r="A659" s="51" t="n">
        <v>653</v>
      </c>
      <c r="B659" s="51" t="s">
        <v>308</v>
      </c>
      <c r="C659" s="51" t="s">
        <v>302</v>
      </c>
      <c r="D659" s="51" t="s">
        <v>313</v>
      </c>
      <c r="E659" s="51" t="s">
        <v>43</v>
      </c>
      <c r="F659" s="51" t="s">
        <v>32</v>
      </c>
      <c r="G659" s="51" t="n"/>
      <c r="H659" s="51" t="n"/>
      <c r="I659" s="51" t="n"/>
      <c r="J659" s="51" t="n"/>
      <c r="K659" s="51" t="n"/>
      <c r="L659" s="51" t="n"/>
      <c r="M659" s="51" t="n"/>
      <c r="N659" s="51" t="n"/>
      <c r="O659" s="51" t="n"/>
      <c r="P659" s="51" t="n"/>
      <c r="Q659" s="51" t="n"/>
      <c r="R659" s="51" t="n"/>
      <c r="S659" s="51" t="n"/>
      <c r="T659" s="51" t="n"/>
      <c r="U659" s="51" t="n"/>
      <c r="V659" s="51" t="n"/>
      <c r="W659" s="51" t="n"/>
      <c r="X659" s="51" t="n"/>
      <c r="Y659" s="51" t="n"/>
      <c r="Z659" s="51" t="n"/>
      <c r="AA659" s="51" t="n"/>
      <c r="AB659" s="51" t="n"/>
      <c r="AC659" s="51" t="n"/>
      <c r="AD659" s="51" t="n"/>
      <c r="AE659" s="51" t="n"/>
      <c r="AF659" s="51" t="n">
        <v>8</v>
      </c>
      <c r="AG659" s="51" t="n">
        <v>8</v>
      </c>
      <c r="AH659" s="51" t="n">
        <v>7.95</v>
      </c>
      <c r="AI659" s="51" t="s">
        <v>7</v>
      </c>
      <c r="AJ659" s="51" t="s">
        <v>7</v>
      </c>
      <c r="AK659" s="51" t="s">
        <v>7</v>
      </c>
      <c r="AL659" s="51" t="n"/>
      <c r="AM659" s="52">
        <f>COUNT(H659:AL659)</f>
        <v/>
      </c>
      <c r="AN659" s="51" t="n"/>
      <c r="AO659" s="52">
        <f>COUNTIF(H659:AL659,"О")</f>
        <v/>
      </c>
      <c r="AP659" s="52">
        <f>COUNTIF(H659:AL659,"От")</f>
        <v/>
      </c>
      <c r="AQ659" s="52">
        <f>COUNTIF(H659:AL659,"Б")</f>
        <v/>
      </c>
      <c r="AR659" s="52">
        <f>COUNTIF(H659:AL659,"Н")</f>
        <v/>
      </c>
      <c r="AS659" s="51" t="n"/>
      <c r="AT659" s="52">
        <f>SUM(H659:AL659)</f>
        <v/>
      </c>
      <c r="AU659" s="51" t="n"/>
      <c r="AV659" s="52">
        <f>SUM(M659,N659,T659,U659,AA659,AB659,AJ659,AK659,AI659)</f>
        <v/>
      </c>
      <c r="AW659" s="51" t="n"/>
    </row>
    <row r="660" spans="1:49" ht="15.75" customHeight="1" s="55">
      <c r="A660" s="51" t="n">
        <v>654</v>
      </c>
      <c r="B660" s="51" t="s">
        <v>308</v>
      </c>
      <c r="C660" s="51" t="s">
        <v>302</v>
      </c>
      <c r="D660" s="51" t="s">
        <v>313</v>
      </c>
      <c r="E660" s="51" t="s">
        <v>199</v>
      </c>
      <c r="F660" s="51" t="s">
        <v>32</v>
      </c>
      <c r="G660" s="51" t="n"/>
      <c r="H660" s="51" t="n"/>
      <c r="I660" s="51" t="n"/>
      <c r="J660" s="51" t="n"/>
      <c r="K660" s="51" t="n"/>
      <c r="L660" s="51" t="n"/>
      <c r="M660" s="51" t="n"/>
      <c r="N660" s="51" t="n"/>
      <c r="O660" s="51" t="n"/>
      <c r="P660" s="51" t="n"/>
      <c r="Q660" s="51" t="n"/>
      <c r="R660" s="51" t="n"/>
      <c r="S660" s="51" t="n"/>
      <c r="T660" s="51" t="n"/>
      <c r="U660" s="51" t="n"/>
      <c r="V660" s="51" t="n"/>
      <c r="W660" s="51" t="n"/>
      <c r="X660" s="51" t="n"/>
      <c r="Y660" s="51" t="n"/>
      <c r="Z660" s="51" t="n"/>
      <c r="AA660" s="51" t="n"/>
      <c r="AB660" s="51" t="n"/>
      <c r="AC660" s="51" t="n"/>
      <c r="AD660" s="51" t="n"/>
      <c r="AE660" s="51" t="n"/>
      <c r="AF660" s="51" t="n"/>
      <c r="AG660" s="51" t="n"/>
      <c r="AH660" s="54" t="n">
        <v>0.05</v>
      </c>
      <c r="AI660" s="51" t="n"/>
      <c r="AJ660" s="51" t="n"/>
      <c r="AK660" s="51" t="n"/>
      <c r="AL660" s="51" t="n"/>
      <c r="AM660" s="52">
        <f>COUNT(H660:AL660)</f>
        <v/>
      </c>
      <c r="AN660" s="51" t="n"/>
      <c r="AO660" s="51" t="n"/>
      <c r="AP660" s="51" t="n"/>
      <c r="AQ660" s="51" t="n"/>
      <c r="AR660" s="51" t="n"/>
      <c r="AS660" s="51" t="n"/>
      <c r="AT660" s="52">
        <f>SUM(H660:AL660)</f>
        <v/>
      </c>
      <c r="AU660" s="51" t="n"/>
      <c r="AV660" s="52">
        <f>SUM(M660,N660,T660,U660,AA660,AB660,AJ660,AK660,AI660)</f>
        <v/>
      </c>
      <c r="AW660" s="51" t="n"/>
    </row>
    <row r="661" spans="1:49">
      <c r="A661" s="53" t="n">
        <v>655</v>
      </c>
      <c r="B661" s="53" t="s">
        <v>308</v>
      </c>
      <c r="C661" s="53" t="s">
        <v>302</v>
      </c>
      <c r="D661" s="53" t="s">
        <v>313</v>
      </c>
      <c r="E661" s="53" t="s">
        <v>33</v>
      </c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  <c r="AA661" s="53" t="n"/>
      <c r="AB661" s="53" t="n"/>
      <c r="AC661" s="53" t="n"/>
      <c r="AD661" s="53" t="n"/>
      <c r="AE661" s="53" t="n"/>
      <c r="AF661" s="53" t="n">
        <v>8</v>
      </c>
      <c r="AG661" s="53" t="n">
        <v>8</v>
      </c>
      <c r="AH661" s="53" t="n">
        <v>8</v>
      </c>
      <c r="AI661" s="53" t="n">
        <v>0</v>
      </c>
      <c r="AJ661" s="53" t="n">
        <v>0</v>
      </c>
      <c r="AK661" s="53" t="n">
        <v>0</v>
      </c>
      <c r="AL661" s="53" t="n"/>
      <c r="AM661" s="53">
        <f>COUNT(IF(SUM(AF659)&gt;0,1,"FALSE"),IF(SUM(AG659)&gt;0,1,"FALSE"),IF(SUM(AJ659)&gt;0,1,"FALSE"),IF(SUM(AK659)&gt;0,1,"FALSE"),IF(SUM(AI659)&gt;0,1,"FALSE"),IF(SUM(AH660,AH659)&gt;0,1,"FALSE"))</f>
        <v/>
      </c>
      <c r="AN661" s="53" t="n"/>
      <c r="AO661" s="53">
        <f>MAX(AO659:AO660)</f>
        <v/>
      </c>
      <c r="AP661" s="53">
        <f>MAX(AP659:AP660)</f>
        <v/>
      </c>
      <c r="AQ661" s="53">
        <f>MAX(AQ659:AQ660)</f>
        <v/>
      </c>
      <c r="AR661" s="53">
        <f>MAX(AR659:AR660)</f>
        <v/>
      </c>
      <c r="AS661" s="53">
        <f>SUM(AS659:AS660)</f>
        <v/>
      </c>
      <c r="AT661" s="53">
        <f>SUM(AT659:AT660)</f>
        <v/>
      </c>
      <c r="AU661" s="53">
        <f>SUM(AU659:AU660)</f>
        <v/>
      </c>
      <c r="AV661" s="53">
        <f>SUM(AV659:AV660)</f>
        <v/>
      </c>
      <c r="AW661" s="53">
        <f>SUM(AW659:AW660)</f>
        <v/>
      </c>
    </row>
  </sheetData>
  <autoFilter ref="A6:G6"/>
  <mergeCells count="5">
    <mergeCell ref="I1:AE1"/>
    <mergeCell ref="I2:AE2"/>
    <mergeCell ref="I3:AE3"/>
    <mergeCell ref="I4:AE4"/>
    <mergeCell ref="AG1:AP4"/>
  </mergeCells>
  <hyperlinks>
    <hyperlink xmlns:r="http://schemas.openxmlformats.org/officeDocument/2006/relationships" ref="H13" r:id="rId1"/>
    <hyperlink xmlns:r="http://schemas.openxmlformats.org/officeDocument/2006/relationships" ref="I13" r:id="rId2"/>
    <hyperlink xmlns:r="http://schemas.openxmlformats.org/officeDocument/2006/relationships" ref="J13" r:id="rId3"/>
    <hyperlink xmlns:r="http://schemas.openxmlformats.org/officeDocument/2006/relationships" ref="K13" r:id="rId4"/>
    <hyperlink xmlns:r="http://schemas.openxmlformats.org/officeDocument/2006/relationships" ref="L13" r:id="rId5"/>
    <hyperlink xmlns:r="http://schemas.openxmlformats.org/officeDocument/2006/relationships" ref="I32" display="https://jira.its-sib.ru/issues/?jql=issue%20in%20(TECHWIM-4031)" r:id="rId6"/>
    <hyperlink xmlns:r="http://schemas.openxmlformats.org/officeDocument/2006/relationships" ref="AD32" display="https://jira.its-sib.ru/issues/?jql=issue%20in%20(TECHWIM-4299)" r:id="rId7"/>
    <hyperlink xmlns:r="http://schemas.openxmlformats.org/officeDocument/2006/relationships" ref="AF32" display="https://jira.its-sib.ru/issues/?jql=issue%20in%20(TECHWIM-4031)" r:id="rId8"/>
    <hyperlink xmlns:r="http://schemas.openxmlformats.org/officeDocument/2006/relationships" ref="AG32" display="https://jira.its-sib.ru/issues/?jql=issue%20in%20(TECHWIM-4031)" r:id="rId9"/>
    <hyperlink xmlns:r="http://schemas.openxmlformats.org/officeDocument/2006/relationships" ref="AH32" display="https://jira.its-sib.ru/issues/?jql=issue%20in%20(TECHWIM-4031)" r:id="rId10"/>
    <hyperlink xmlns:r="http://schemas.openxmlformats.org/officeDocument/2006/relationships" ref="V42" r:id="rId11"/>
    <hyperlink xmlns:r="http://schemas.openxmlformats.org/officeDocument/2006/relationships" ref="W42" r:id="rId12"/>
    <hyperlink xmlns:r="http://schemas.openxmlformats.org/officeDocument/2006/relationships" ref="X42" r:id="rId13"/>
    <hyperlink xmlns:r="http://schemas.openxmlformats.org/officeDocument/2006/relationships" ref="Y42" r:id="rId14"/>
    <hyperlink xmlns:r="http://schemas.openxmlformats.org/officeDocument/2006/relationships" ref="Z42" r:id="rId15"/>
    <hyperlink xmlns:r="http://schemas.openxmlformats.org/officeDocument/2006/relationships" ref="AA42" r:id="rId16"/>
    <hyperlink xmlns:r="http://schemas.openxmlformats.org/officeDocument/2006/relationships" ref="AB42" r:id="rId17"/>
    <hyperlink xmlns:r="http://schemas.openxmlformats.org/officeDocument/2006/relationships" ref="AC42" r:id="rId18"/>
    <hyperlink xmlns:r="http://schemas.openxmlformats.org/officeDocument/2006/relationships" ref="AD42" r:id="rId19"/>
    <hyperlink xmlns:r="http://schemas.openxmlformats.org/officeDocument/2006/relationships" ref="AE42" r:id="rId20"/>
    <hyperlink xmlns:r="http://schemas.openxmlformats.org/officeDocument/2006/relationships" ref="AF42" r:id="rId21"/>
    <hyperlink xmlns:r="http://schemas.openxmlformats.org/officeDocument/2006/relationships" ref="AG42" r:id="rId22"/>
    <hyperlink xmlns:r="http://schemas.openxmlformats.org/officeDocument/2006/relationships" ref="AH42" r:id="rId23"/>
    <hyperlink xmlns:r="http://schemas.openxmlformats.org/officeDocument/2006/relationships" ref="AI42" r:id="rId24"/>
    <hyperlink xmlns:r="http://schemas.openxmlformats.org/officeDocument/2006/relationships" ref="O43" display="https://jira.its-sib.ru/issues/?jql=issue%20in%20(TECHWIM-4127)" r:id="rId25"/>
    <hyperlink xmlns:r="http://schemas.openxmlformats.org/officeDocument/2006/relationships" ref="P43" display="https://jira.its-sib.ru/issues/?jql=issue%20in%20(TECHWIM-4127)" r:id="rId26"/>
    <hyperlink xmlns:r="http://schemas.openxmlformats.org/officeDocument/2006/relationships" ref="I44" display="https://jira.its-sib.ru/issues/?jql=issue%20in%20(TECHWIM-3738)" r:id="rId27"/>
    <hyperlink xmlns:r="http://schemas.openxmlformats.org/officeDocument/2006/relationships" ref="J44" display="https://jira.its-sib.ru/issues/?jql=issue%20in%20(TECHWIM-3738)" r:id="rId28"/>
    <hyperlink xmlns:r="http://schemas.openxmlformats.org/officeDocument/2006/relationships" ref="K44" display="https://jira.its-sib.ru/issues/?jql=issue%20in%20(TECHWIM-3738)" r:id="rId29"/>
    <hyperlink xmlns:r="http://schemas.openxmlformats.org/officeDocument/2006/relationships" ref="L44" display="https://jira.its-sib.ru/issues/?jql=issue%20in%20(TECHWIM-3738)" r:id="rId30"/>
    <hyperlink xmlns:r="http://schemas.openxmlformats.org/officeDocument/2006/relationships" ref="O44" display="https://jira.its-sib.ru/issues/?jql=issue%20in%20(TECHWIM-3738)" r:id="rId31"/>
    <hyperlink xmlns:r="http://schemas.openxmlformats.org/officeDocument/2006/relationships" ref="P44" display="https://jira.its-sib.ru/issues/?jql=issue%20in%20(TECHWIM-3738)" r:id="rId32"/>
    <hyperlink xmlns:r="http://schemas.openxmlformats.org/officeDocument/2006/relationships" ref="J45" display="https://jira.its-sib.ru/issues/?jql=issue%20in%20(TECHWIM-4091)" r:id="rId33"/>
    <hyperlink xmlns:r="http://schemas.openxmlformats.org/officeDocument/2006/relationships" ref="I46" display="https://jira.its-sib.ru/issues/?jql=issue%20in%20(TECHWIM-4054)" r:id="rId34"/>
    <hyperlink xmlns:r="http://schemas.openxmlformats.org/officeDocument/2006/relationships" ref="J46" display="https://jira.its-sib.ru/issues/?jql=issue%20in%20(TECHWIM-4054)" r:id="rId35"/>
    <hyperlink xmlns:r="http://schemas.openxmlformats.org/officeDocument/2006/relationships" ref="K46" display="https://jira.its-sib.ru/issues/?jql=issue%20in%20(TECHWIM-4054)" r:id="rId36"/>
    <hyperlink xmlns:r="http://schemas.openxmlformats.org/officeDocument/2006/relationships" ref="L46" display="https://jira.its-sib.ru/issues/?jql=issue%20in%20(TECHWIM-4115,TECHWIM-4054)" r:id="rId37"/>
    <hyperlink xmlns:r="http://schemas.openxmlformats.org/officeDocument/2006/relationships" ref="O46" display="https://jira.its-sib.ru/issues/?jql=issue%20in%20(TECHWIM-4115,TECHWIM-4054)" r:id="rId38"/>
    <hyperlink xmlns:r="http://schemas.openxmlformats.org/officeDocument/2006/relationships" ref="P46" display="https://jira.its-sib.ru/issues/?jql=issue%20in%20(TECHWIM-4128,TECHWIM-4054)" r:id="rId39"/>
    <hyperlink xmlns:r="http://schemas.openxmlformats.org/officeDocument/2006/relationships" ref="Q46" display="https://jira.its-sib.ru/issues/?jql=issue%20in%20(TECHWIM-4128)" r:id="rId40"/>
    <hyperlink xmlns:r="http://schemas.openxmlformats.org/officeDocument/2006/relationships" ref="R46" display="https://jira.its-sib.ru/issues/?jql=issue%20in%20(TECHWIM-4128)" r:id="rId41"/>
    <hyperlink xmlns:r="http://schemas.openxmlformats.org/officeDocument/2006/relationships" ref="S46" display="https://jira.its-sib.ru/issues/?jql=issue%20in%20(TECHWIM-4128)" r:id="rId42"/>
    <hyperlink xmlns:r="http://schemas.openxmlformats.org/officeDocument/2006/relationships" ref="J47" display="https://jira.its-sib.ru/issues/?jql=issue%20in%20(TECHWIM-4089)" r:id="rId43"/>
    <hyperlink xmlns:r="http://schemas.openxmlformats.org/officeDocument/2006/relationships" ref="Q47" display="https://jira.its-sib.ru/issues/?jql=issue%20in%20(TECHWIM-4153)" r:id="rId44"/>
    <hyperlink xmlns:r="http://schemas.openxmlformats.org/officeDocument/2006/relationships" ref="L48" display="https://jira.its-sib.ru/issues/?jql=issue%20in%20(TECHWIM-4106)" r:id="rId45"/>
    <hyperlink xmlns:r="http://schemas.openxmlformats.org/officeDocument/2006/relationships" ref="R49" display="https://jira.its-sib.ru/issues/?jql=issue%20in%20(TECHWIM-4155)" r:id="rId46"/>
    <hyperlink xmlns:r="http://schemas.openxmlformats.org/officeDocument/2006/relationships" ref="S49" display="https://jira.its-sib.ru/issues/?jql=issue%20in%20(TECHWIM-4155)" r:id="rId47"/>
    <hyperlink xmlns:r="http://schemas.openxmlformats.org/officeDocument/2006/relationships" ref="L50" display="https://jira.its-sib.ru/issues/?jql=issue%20in%20(TECHWIM-4108)" r:id="rId48"/>
    <hyperlink xmlns:r="http://schemas.openxmlformats.org/officeDocument/2006/relationships" ref="O50" display="https://jira.its-sib.ru/issues/?jql=issue%20in%20(TECHWIM-4108,TECHWIM-4107)" r:id="rId49"/>
    <hyperlink xmlns:r="http://schemas.openxmlformats.org/officeDocument/2006/relationships" ref="P50" display="https://jira.its-sib.ru/issues/?jql=issue%20in%20(TECHWIM-4107)" r:id="rId50"/>
    <hyperlink xmlns:r="http://schemas.openxmlformats.org/officeDocument/2006/relationships" ref="S50" display="https://jira.its-sib.ru/issues/?jql=issue%20in%20(TECHWIM-2064)" r:id="rId51"/>
    <hyperlink xmlns:r="http://schemas.openxmlformats.org/officeDocument/2006/relationships" ref="P51" display="https://jira.its-sib.ru/issues/?jql=issue%20in%20(TECHWIM-4143,TECHWIM-4139,TECHWIM-4134)" r:id="rId52"/>
    <hyperlink xmlns:r="http://schemas.openxmlformats.org/officeDocument/2006/relationships" ref="J52" display="https://jira.its-sib.ru/issues/?jql=issue%20in%20(TECHWIM-4090)" r:id="rId53"/>
    <hyperlink xmlns:r="http://schemas.openxmlformats.org/officeDocument/2006/relationships" ref="K52" display="https://jira.its-sib.ru/issues/?jql=issue%20in%20(TECHWIM-4103,TECHWIM-4100)" r:id="rId54"/>
    <hyperlink xmlns:r="http://schemas.openxmlformats.org/officeDocument/2006/relationships" ref="Q52" display="https://jira.its-sib.ru/issues/?jql=issue%20in%20(TECHWIM-4148)" r:id="rId55"/>
    <hyperlink xmlns:r="http://schemas.openxmlformats.org/officeDocument/2006/relationships" ref="H55" display="https://jira.its-sib.ru/issues/?jql=issue%20in%20(TECHWIM-3741)" r:id="rId56"/>
    <hyperlink xmlns:r="http://schemas.openxmlformats.org/officeDocument/2006/relationships" ref="I55" display="https://jira.its-sib.ru/issues/?jql=issue%20in%20(TECHWIM-3741)" r:id="rId57"/>
    <hyperlink xmlns:r="http://schemas.openxmlformats.org/officeDocument/2006/relationships" ref="J55" display="https://jira.its-sib.ru/issues/?jql=issue%20in%20(TECHWIM-4097,TECHWIM-3741)" r:id="rId58"/>
    <hyperlink xmlns:r="http://schemas.openxmlformats.org/officeDocument/2006/relationships" ref="K55" display="https://jira.its-sib.ru/issues/?jql=issue%20in%20(TECHWIM-4097,TECHWIM-3741)" r:id="rId59"/>
    <hyperlink xmlns:r="http://schemas.openxmlformats.org/officeDocument/2006/relationships" ref="L55" display="https://jira.its-sib.ru/issues/?jql=issue%20in%20(TECHWIM-3741)" r:id="rId60"/>
    <hyperlink xmlns:r="http://schemas.openxmlformats.org/officeDocument/2006/relationships" ref="O55" display="https://jira.its-sib.ru/issues/?jql=issue%20in%20(TECHWIM-3741)" r:id="rId61"/>
    <hyperlink xmlns:r="http://schemas.openxmlformats.org/officeDocument/2006/relationships" ref="P55" display="https://jira.its-sib.ru/issues/?jql=issue%20in%20(TECHWIM-3741)" r:id="rId62"/>
    <hyperlink xmlns:r="http://schemas.openxmlformats.org/officeDocument/2006/relationships" ref="Q55" display="https://jira.its-sib.ru/issues/?jql=issue%20in%20(TECHWIM-3741)" r:id="rId63"/>
    <hyperlink xmlns:r="http://schemas.openxmlformats.org/officeDocument/2006/relationships" ref="R55" display="https://jira.its-sib.ru/issues/?jql=issue%20in%20(TECHWIM-3741)" r:id="rId64"/>
    <hyperlink xmlns:r="http://schemas.openxmlformats.org/officeDocument/2006/relationships" ref="S55" display="https://jira.its-sib.ru/issues/?jql=issue%20in%20(TECHWIM-3741)" r:id="rId65"/>
    <hyperlink xmlns:r="http://schemas.openxmlformats.org/officeDocument/2006/relationships" ref="V55" display="https://jira.its-sib.ru/issues/?jql=issue%20in%20(TECHWIM-3741)" r:id="rId66"/>
    <hyperlink xmlns:r="http://schemas.openxmlformats.org/officeDocument/2006/relationships" ref="W55" display="https://jira.its-sib.ru/issues/?jql=issue%20in%20(TECHWIM-3741)" r:id="rId67"/>
    <hyperlink xmlns:r="http://schemas.openxmlformats.org/officeDocument/2006/relationships" ref="X55" display="https://jira.its-sib.ru/issues/?jql=issue%20in%20(TECHWIM-3741)" r:id="rId68"/>
    <hyperlink xmlns:r="http://schemas.openxmlformats.org/officeDocument/2006/relationships" ref="Y55" display="https://jira.its-sib.ru/issues/?jql=issue%20in%20(TECHWIM-4258,TECHWIM-3741)" r:id="rId69"/>
    <hyperlink xmlns:r="http://schemas.openxmlformats.org/officeDocument/2006/relationships" ref="Z55" display="https://jira.its-sib.ru/issues/?jql=issue%20in%20(TECHWIM-3741)" r:id="rId70"/>
    <hyperlink xmlns:r="http://schemas.openxmlformats.org/officeDocument/2006/relationships" ref="AC55" display="https://jira.its-sib.ru/issues/?jql=issue%20in%20(TECHWIM-3741)" r:id="rId71"/>
    <hyperlink xmlns:r="http://schemas.openxmlformats.org/officeDocument/2006/relationships" ref="AD55" display="https://jira.its-sib.ru/issues/?jql=issue%20in%20(TECHWIM-3741)" r:id="rId72"/>
    <hyperlink xmlns:r="http://schemas.openxmlformats.org/officeDocument/2006/relationships" ref="AE55" display="https://jira.its-sib.ru/issues/?jql=issue%20in%20(TECHWIM-3741)" r:id="rId73"/>
    <hyperlink xmlns:r="http://schemas.openxmlformats.org/officeDocument/2006/relationships" ref="AF55" display="https://jira.its-sib.ru/issues/?jql=issue%20in%20(TECHWIM-3741)" r:id="rId74"/>
    <hyperlink xmlns:r="http://schemas.openxmlformats.org/officeDocument/2006/relationships" ref="AG55" display="https://jira.its-sib.ru/issues/?jql=issue%20in%20(TECHWIM-3741)" r:id="rId75"/>
    <hyperlink xmlns:r="http://schemas.openxmlformats.org/officeDocument/2006/relationships" ref="AH55" display="https://jira.its-sib.ru/issues/?jql=issue%20in%20(TECHWIM-3741)" r:id="rId76"/>
    <hyperlink xmlns:r="http://schemas.openxmlformats.org/officeDocument/2006/relationships" ref="L56" display="https://jira.its-sib.ru/issues/?jql=issue%20in%20(TECHWIM-4109)" r:id="rId77"/>
    <hyperlink xmlns:r="http://schemas.openxmlformats.org/officeDocument/2006/relationships" ref="O56" display="https://jira.its-sib.ru/issues/?jql=issue%20in%20(TECHWIM-4109)" r:id="rId78"/>
    <hyperlink xmlns:r="http://schemas.openxmlformats.org/officeDocument/2006/relationships" ref="AF57" display="https://jira.its-sib.ru/issues/?jql=issue%20in%20(TECHWIM-4326)" r:id="rId79"/>
    <hyperlink xmlns:r="http://schemas.openxmlformats.org/officeDocument/2006/relationships" ref="AC58" display="https://jira.its-sib.ru/issues/?jql=issue%20in%20(TECHWIM-4252,TECHWIM-4234)" r:id="rId80"/>
    <hyperlink xmlns:r="http://schemas.openxmlformats.org/officeDocument/2006/relationships" ref="P59" display="https://jira.its-sib.ru/issues/?jql=issue%20in%20(TECHWIM-4053)" r:id="rId81"/>
    <hyperlink xmlns:r="http://schemas.openxmlformats.org/officeDocument/2006/relationships" ref="AC60" display="https://jira.its-sib.ru/issues/?jql=issue%20in%20(TECHWIM-4283,TECHWIM-4282)" r:id="rId82"/>
    <hyperlink xmlns:r="http://schemas.openxmlformats.org/officeDocument/2006/relationships" ref="V63" display="https://jira.its-sib.ru/issues/?jql=issue%20in%20(TECHWIM-4191)" r:id="rId83"/>
    <hyperlink xmlns:r="http://schemas.openxmlformats.org/officeDocument/2006/relationships" ref="X63" display="https://jira.its-sib.ru/issues/?jql=issue%20in%20(TECHWIM-4191)" r:id="rId84"/>
    <hyperlink xmlns:r="http://schemas.openxmlformats.org/officeDocument/2006/relationships" ref="Y63" display="https://jira.its-sib.ru/issues/?jql=issue%20in%20(TECHWIM-4191)" r:id="rId85"/>
    <hyperlink xmlns:r="http://schemas.openxmlformats.org/officeDocument/2006/relationships" ref="R64" display="https://jira.its-sib.ru/issues/?jql=issue%20in%20(TECHWIM-4169)" r:id="rId86"/>
    <hyperlink xmlns:r="http://schemas.openxmlformats.org/officeDocument/2006/relationships" ref="S64" display="https://jira.its-sib.ru/issues/?jql=issue%20in%20(TECHWIM-4169)" r:id="rId87"/>
    <hyperlink xmlns:r="http://schemas.openxmlformats.org/officeDocument/2006/relationships" ref="W64" display="https://jira.its-sib.ru/issues/?jql=issue%20in%20(TECHWIM-4237,TECHWIM-4218)" r:id="rId88"/>
    <hyperlink xmlns:r="http://schemas.openxmlformats.org/officeDocument/2006/relationships" ref="X64" display="https://jira.its-sib.ru/issues/?jql=issue%20in%20(TECHWIM-4237)" r:id="rId89"/>
    <hyperlink xmlns:r="http://schemas.openxmlformats.org/officeDocument/2006/relationships" ref="O65" display="https://jira.its-sib.ru/issues/?jql=issue%20in%20(TECHWIM-4123)" r:id="rId90"/>
    <hyperlink xmlns:r="http://schemas.openxmlformats.org/officeDocument/2006/relationships" ref="P65" display="https://jira.its-sib.ru/issues/?jql=issue%20in%20(TECHWIM-4123)" r:id="rId91"/>
    <hyperlink xmlns:r="http://schemas.openxmlformats.org/officeDocument/2006/relationships" ref="Q65" display="https://jira.its-sib.ru/issues/?jql=issue%20in%20(TECHWIM-4123)" r:id="rId92"/>
    <hyperlink xmlns:r="http://schemas.openxmlformats.org/officeDocument/2006/relationships" ref="AF65" display="https://jira.its-sib.ru/issues/?jql=issue%20in%20(TECHWIM-4321)" r:id="rId93"/>
    <hyperlink xmlns:r="http://schemas.openxmlformats.org/officeDocument/2006/relationships" ref="AG65" display="https://jira.its-sib.ru/issues/?jql=issue%20in%20(TECHWIM-4321)" r:id="rId94"/>
    <hyperlink xmlns:r="http://schemas.openxmlformats.org/officeDocument/2006/relationships" ref="AH65" display="https://jira.its-sib.ru/issues/?jql=issue%20in%20(TECHWIM-4321)" r:id="rId95"/>
    <hyperlink xmlns:r="http://schemas.openxmlformats.org/officeDocument/2006/relationships" ref="R66" display="https://jira.its-sib.ru/issues/?jql=issue%20in%20(TECHWIM-4165)" r:id="rId96"/>
    <hyperlink xmlns:r="http://schemas.openxmlformats.org/officeDocument/2006/relationships" ref="S66" display="https://jira.its-sib.ru/issues/?jql=issue%20in%20(TECHWIM-4168)" r:id="rId97"/>
    <hyperlink xmlns:r="http://schemas.openxmlformats.org/officeDocument/2006/relationships" ref="W66" display="https://jira.its-sib.ru/issues/?jql=issue%20in%20(TECHWIM-4233)" r:id="rId98"/>
    <hyperlink xmlns:r="http://schemas.openxmlformats.org/officeDocument/2006/relationships" ref="X66" display="https://jira.its-sib.ru/issues/?jql=issue%20in%20(TECHWIM-4238,TECHWIM-4233)" r:id="rId99"/>
    <hyperlink xmlns:r="http://schemas.openxmlformats.org/officeDocument/2006/relationships" ref="Z66" display="https://jira.its-sib.ru/issues/?jql=issue%20in%20(TECHWIM-4274)" r:id="rId100"/>
    <hyperlink xmlns:r="http://schemas.openxmlformats.org/officeDocument/2006/relationships" ref="AC66" display="https://jira.its-sib.ru/issues/?jql=issue%20in%20(TECHWIM-4274)" r:id="rId101"/>
    <hyperlink xmlns:r="http://schemas.openxmlformats.org/officeDocument/2006/relationships" ref="AD66" display="https://jira.its-sib.ru/issues/?jql=issue%20in%20(TECHWIM-4274)" r:id="rId102"/>
    <hyperlink xmlns:r="http://schemas.openxmlformats.org/officeDocument/2006/relationships" ref="AE66" display="https://jira.its-sib.ru/issues/?jql=issue%20in%20(TECHWIM-4274)" r:id="rId103"/>
    <hyperlink xmlns:r="http://schemas.openxmlformats.org/officeDocument/2006/relationships" ref="AF66" display="https://jira.its-sib.ru/issues/?jql=issue%20in%20(TECHWIM-4274)" r:id="rId104"/>
    <hyperlink xmlns:r="http://schemas.openxmlformats.org/officeDocument/2006/relationships" ref="AF67" display="https://jira.its-sib.ru/issues/?jql=issue%20in%20(TECHWIM-4338,TECHWIM-4336)" r:id="rId105"/>
    <hyperlink xmlns:r="http://schemas.openxmlformats.org/officeDocument/2006/relationships" ref="Q68" display="https://jira.its-sib.ru/issues/?jql=issue%20in%20(TECHWIM-4153)" r:id="rId106"/>
    <hyperlink xmlns:r="http://schemas.openxmlformats.org/officeDocument/2006/relationships" ref="Y68" display="https://jira.its-sib.ru/issues/?jql=issue%20in%20(TECHWIM-4153)" r:id="rId107"/>
    <hyperlink xmlns:r="http://schemas.openxmlformats.org/officeDocument/2006/relationships" ref="P69" display="https://jira.its-sib.ru/issues/?jql=issue%20in%20(TECHWIM-4136)" r:id="rId108"/>
    <hyperlink xmlns:r="http://schemas.openxmlformats.org/officeDocument/2006/relationships" ref="R70" display="https://jira.its-sib.ru/issues/?jql=issue%20in%20(TECHWIM-4164,TECHWIM-4163)" r:id="rId109"/>
    <hyperlink xmlns:r="http://schemas.openxmlformats.org/officeDocument/2006/relationships" ref="O71" display="https://jira.its-sib.ru/issues/?jql=issue%20in%20(TECHWIM-4122,TECHWIM-4121)" r:id="rId110"/>
    <hyperlink xmlns:r="http://schemas.openxmlformats.org/officeDocument/2006/relationships" ref="P71" display="https://jira.its-sib.ru/issues/?jql=issue%20in%20(TECHWIM-4122)" r:id="rId111"/>
    <hyperlink xmlns:r="http://schemas.openxmlformats.org/officeDocument/2006/relationships" ref="Q71" display="https://jira.its-sib.ru/issues/?jql=issue%20in%20(TECHWIM-4149,TECHWIM-4122)" r:id="rId112"/>
    <hyperlink xmlns:r="http://schemas.openxmlformats.org/officeDocument/2006/relationships" ref="R71" display="https://jira.its-sib.ru/issues/?jql=issue%20in%20(TECHWIM-4149,TECHWIM-4122)" r:id="rId113"/>
    <hyperlink xmlns:r="http://schemas.openxmlformats.org/officeDocument/2006/relationships" ref="S71" display="https://jira.its-sib.ru/issues/?jql=issue%20in%20(TECHWIM-4149,TECHWIM-4122)" r:id="rId114"/>
    <hyperlink xmlns:r="http://schemas.openxmlformats.org/officeDocument/2006/relationships" ref="V71" display="https://jira.its-sib.ru/issues/?jql=issue%20in%20(TECHWIM-4149,TECHWIM-4122)" r:id="rId115"/>
    <hyperlink xmlns:r="http://schemas.openxmlformats.org/officeDocument/2006/relationships" ref="W71" display="https://jira.its-sib.ru/issues/?jql=issue%20in%20(TECHWIM-4149,TECHWIM-4122)" r:id="rId116"/>
    <hyperlink xmlns:r="http://schemas.openxmlformats.org/officeDocument/2006/relationships" ref="X71" display="https://jira.its-sib.ru/issues/?jql=issue%20in%20(TECHWIM-4149)" r:id="rId117"/>
    <hyperlink xmlns:r="http://schemas.openxmlformats.org/officeDocument/2006/relationships" ref="Z71" display="https://jira.its-sib.ru/issues/?jql=issue%20in%20(TECHWIM-4256,TECHWIM-4255)" r:id="rId118"/>
    <hyperlink xmlns:r="http://schemas.openxmlformats.org/officeDocument/2006/relationships" ref="AC71" display="https://jira.its-sib.ru/issues/?jql=issue%20in%20(TECHWIM-4294,TECHWIM-4291,TECHWIM-4290,TECHWIM-4256,TECHWIM-4255)" r:id="rId119"/>
    <hyperlink xmlns:r="http://schemas.openxmlformats.org/officeDocument/2006/relationships" ref="AD71" display="https://jira.its-sib.ru/issues/?jql=issue%20in%20(TECHWIM-4292,TECHWIM-4256,TECHWIM-4255)" r:id="rId120"/>
    <hyperlink xmlns:r="http://schemas.openxmlformats.org/officeDocument/2006/relationships" ref="AE71" display="https://jira.its-sib.ru/issues/?jql=issue%20in%20(TECHWIM-4256)" r:id="rId121"/>
    <hyperlink xmlns:r="http://schemas.openxmlformats.org/officeDocument/2006/relationships" ref="AF71" display="https://jira.its-sib.ru/issues/?jql=issue%20in%20(TECHWIM-4256)" r:id="rId122"/>
    <hyperlink xmlns:r="http://schemas.openxmlformats.org/officeDocument/2006/relationships" ref="Y72" display="https://jira.its-sib.ru/issues/?jql=issue%20in%20(TECHWIM-4264)" r:id="rId123"/>
    <hyperlink xmlns:r="http://schemas.openxmlformats.org/officeDocument/2006/relationships" ref="O73" display="https://jira.its-sib.ru/issues/?jql=issue%20in%20(TECHWIM-4124)" r:id="rId124"/>
    <hyperlink xmlns:r="http://schemas.openxmlformats.org/officeDocument/2006/relationships" ref="P73" display="https://jira.its-sib.ru/issues/?jql=issue%20in%20(TECHWIM-4133)" r:id="rId125"/>
    <hyperlink xmlns:r="http://schemas.openxmlformats.org/officeDocument/2006/relationships" ref="S73" display="https://jira.its-sib.ru/issues/?jql=issue%20in%20(TECHWIM-4172)" r:id="rId126"/>
    <hyperlink xmlns:r="http://schemas.openxmlformats.org/officeDocument/2006/relationships" ref="Y73" display="https://jira.its-sib.ru/issues/?jql=issue%20in%20(TECHWIM-4259)" r:id="rId127"/>
    <hyperlink xmlns:r="http://schemas.openxmlformats.org/officeDocument/2006/relationships" ref="H75" r:id="rId128"/>
    <hyperlink xmlns:r="http://schemas.openxmlformats.org/officeDocument/2006/relationships" ref="I75" r:id="rId129"/>
    <hyperlink xmlns:r="http://schemas.openxmlformats.org/officeDocument/2006/relationships" ref="J75" r:id="rId130"/>
    <hyperlink xmlns:r="http://schemas.openxmlformats.org/officeDocument/2006/relationships" ref="K75" r:id="rId131"/>
    <hyperlink xmlns:r="http://schemas.openxmlformats.org/officeDocument/2006/relationships" ref="L75" r:id="rId132"/>
    <hyperlink xmlns:r="http://schemas.openxmlformats.org/officeDocument/2006/relationships" ref="M75" r:id="rId133"/>
    <hyperlink xmlns:r="http://schemas.openxmlformats.org/officeDocument/2006/relationships" ref="N75" r:id="rId134"/>
    <hyperlink xmlns:r="http://schemas.openxmlformats.org/officeDocument/2006/relationships" ref="O75" r:id="rId135"/>
    <hyperlink xmlns:r="http://schemas.openxmlformats.org/officeDocument/2006/relationships" ref="P75" r:id="rId136"/>
    <hyperlink xmlns:r="http://schemas.openxmlformats.org/officeDocument/2006/relationships" ref="Q75" r:id="rId137"/>
    <hyperlink xmlns:r="http://schemas.openxmlformats.org/officeDocument/2006/relationships" ref="R75" r:id="rId138"/>
    <hyperlink xmlns:r="http://schemas.openxmlformats.org/officeDocument/2006/relationships" ref="S75" r:id="rId139"/>
    <hyperlink xmlns:r="http://schemas.openxmlformats.org/officeDocument/2006/relationships" ref="T75" r:id="rId140"/>
    <hyperlink xmlns:r="http://schemas.openxmlformats.org/officeDocument/2006/relationships" ref="U75" r:id="rId141"/>
    <hyperlink xmlns:r="http://schemas.openxmlformats.org/officeDocument/2006/relationships" ref="V76" display="https://jira.its-sib.ru/issues/?jql=issue%20in%20(TECHWIM-4216,TECHWIM-4202)" r:id="rId142"/>
    <hyperlink xmlns:r="http://schemas.openxmlformats.org/officeDocument/2006/relationships" ref="W76" display="https://jira.its-sib.ru/issues/?jql=issue%20in%20(TECHWIM-4216)" r:id="rId143"/>
    <hyperlink xmlns:r="http://schemas.openxmlformats.org/officeDocument/2006/relationships" ref="Y76" display="https://jira.its-sib.ru/issues/?jql=issue%20in%20(TECHWIM-4261,DOCCORP-23425)" r:id="rId144"/>
    <hyperlink xmlns:r="http://schemas.openxmlformats.org/officeDocument/2006/relationships" ref="V77" display="https://jira.its-sib.ru/issues/?jql=issue%20in%20(TECHWIM-4128)" r:id="rId145"/>
    <hyperlink xmlns:r="http://schemas.openxmlformats.org/officeDocument/2006/relationships" ref="X78" display="https://jira.its-sib.ru/issues/?jql=issue%20in%20(TECHWIM-4242,TECHWIM-4239)" r:id="rId146"/>
    <hyperlink xmlns:r="http://schemas.openxmlformats.org/officeDocument/2006/relationships" ref="Z78" display="https://jira.its-sib.ru/issues/?jql=issue%20in%20(TECHWIM-4277)" r:id="rId147"/>
    <hyperlink xmlns:r="http://schemas.openxmlformats.org/officeDocument/2006/relationships" ref="AC78" display="https://jira.its-sib.ru/issues/?jql=issue%20in%20(TECHWIM-4277)" r:id="rId148"/>
    <hyperlink xmlns:r="http://schemas.openxmlformats.org/officeDocument/2006/relationships" ref="AD78" display="https://jira.its-sib.ru/issues/?jql=issue%20in%20(TECHWIM-4309)" r:id="rId149"/>
    <hyperlink xmlns:r="http://schemas.openxmlformats.org/officeDocument/2006/relationships" ref="AE78" display="https://jira.its-sib.ru/issues/?jql=issue%20in%20(TECHWIM-4339,TECHWIM-4337,TECHWIM-4324,TECHWIM-4323,TECHWIM-4339,DOCCORP-23473)" r:id="rId150"/>
    <hyperlink xmlns:r="http://schemas.openxmlformats.org/officeDocument/2006/relationships" ref="AF78" display="https://jira.its-sib.ru/issues/?jql=issue%20in%20(TECHWIM-4339,TECHWIM-4337)" r:id="rId151"/>
    <hyperlink xmlns:r="http://schemas.openxmlformats.org/officeDocument/2006/relationships" ref="AH78" display="https://jira.its-sib.ru/issues/?jql=issue%20in%20(TECHWIM-4339)" r:id="rId152"/>
    <hyperlink xmlns:r="http://schemas.openxmlformats.org/officeDocument/2006/relationships" ref="W79" display="https://jira.its-sib.ru/issues/?jql=issue%20in%20(TECHWIM-4243,TECHWIM-4221,TECHWIM-4220,TECHWIM-4219)" r:id="rId153"/>
    <hyperlink xmlns:r="http://schemas.openxmlformats.org/officeDocument/2006/relationships" ref="X79" display="https://jira.its-sib.ru/issues/?jql=issue%20in%20(TECHWIM-4243)" r:id="rId154"/>
    <hyperlink xmlns:r="http://schemas.openxmlformats.org/officeDocument/2006/relationships" ref="AD79" display="https://jira.its-sib.ru/issues/?jql=issue%20in%20(TECHWIM-4314)" r:id="rId155"/>
    <hyperlink xmlns:r="http://schemas.openxmlformats.org/officeDocument/2006/relationships" ref="AE79" display="https://jira.its-sib.ru/issues/?jql=issue%20in%20(TECHWIM-4327,TECHWIM-4314)" r:id="rId156"/>
    <hyperlink xmlns:r="http://schemas.openxmlformats.org/officeDocument/2006/relationships" ref="AC80" display="https://jira.its-sib.ru/issues/?jql=issue%20in%20(TECHWIM-4306)" r:id="rId157"/>
    <hyperlink xmlns:r="http://schemas.openxmlformats.org/officeDocument/2006/relationships" ref="V81" display="https://jira.its-sib.ru/issues/?jql=issue%20in%20(TECHWIM-2064)" r:id="rId158"/>
    <hyperlink xmlns:r="http://schemas.openxmlformats.org/officeDocument/2006/relationships" ref="W81" display="https://jira.its-sib.ru/issues/?jql=issue%20in%20(TECHWIM-2064)" r:id="rId159"/>
    <hyperlink xmlns:r="http://schemas.openxmlformats.org/officeDocument/2006/relationships" ref="X81" display="https://jira.its-sib.ru/issues/?jql=issue%20in%20(TECHWIM-2064)" r:id="rId160"/>
    <hyperlink xmlns:r="http://schemas.openxmlformats.org/officeDocument/2006/relationships" ref="Y81" display="https://jira.its-sib.ru/issues/?jql=issue%20in%20(TECHWIM-2064)" r:id="rId161"/>
    <hyperlink xmlns:r="http://schemas.openxmlformats.org/officeDocument/2006/relationships" ref="Z81" display="https://jira.its-sib.ru/issues/?jql=issue%20in%20(TECHWIM-2064)" r:id="rId162"/>
    <hyperlink xmlns:r="http://schemas.openxmlformats.org/officeDocument/2006/relationships" ref="AC81" display="https://jira.its-sib.ru/issues/?jql=issue%20in%20(TECHWIM-2064)" r:id="rId163"/>
    <hyperlink xmlns:r="http://schemas.openxmlformats.org/officeDocument/2006/relationships" ref="AD81" display="https://jira.its-sib.ru/issues/?jql=issue%20in%20(TECHWIM-4305,TECHWIM-2064)" r:id="rId164"/>
    <hyperlink xmlns:r="http://schemas.openxmlformats.org/officeDocument/2006/relationships" ref="AE81" display="https://jira.its-sib.ru/issues/?jql=issue%20in%20(TECHWIM-4305,TECHWIM-2064)" r:id="rId165"/>
    <hyperlink xmlns:r="http://schemas.openxmlformats.org/officeDocument/2006/relationships" ref="AF81" display="https://jira.its-sib.ru/issues/?jql=issue%20in%20(TECHWIM-4305,TECHWIM-2064)" r:id="rId166"/>
    <hyperlink xmlns:r="http://schemas.openxmlformats.org/officeDocument/2006/relationships" ref="AG81" display="https://jira.its-sib.ru/issues/?jql=issue%20in%20(TECHWIM-4305,TECHWIM-2064)" r:id="rId167"/>
    <hyperlink xmlns:r="http://schemas.openxmlformats.org/officeDocument/2006/relationships" ref="AH81" display="https://jira.its-sib.ru/issues/?jql=issue%20in%20(TECHWIM-4305,TECHWIM-2064)" r:id="rId168"/>
    <hyperlink xmlns:r="http://schemas.openxmlformats.org/officeDocument/2006/relationships" ref="V82" display="https://jira.its-sib.ru/issues/?jql=issue%20in%20(TECHWIM-4188)" r:id="rId169"/>
    <hyperlink xmlns:r="http://schemas.openxmlformats.org/officeDocument/2006/relationships" ref="O84" r:id="rId170"/>
    <hyperlink xmlns:r="http://schemas.openxmlformats.org/officeDocument/2006/relationships" ref="P84" r:id="rId171"/>
    <hyperlink xmlns:r="http://schemas.openxmlformats.org/officeDocument/2006/relationships" ref="Q84" r:id="rId172"/>
    <hyperlink xmlns:r="http://schemas.openxmlformats.org/officeDocument/2006/relationships" ref="R84" r:id="rId173"/>
    <hyperlink xmlns:r="http://schemas.openxmlformats.org/officeDocument/2006/relationships" ref="S84" r:id="rId174"/>
    <hyperlink xmlns:r="http://schemas.openxmlformats.org/officeDocument/2006/relationships" ref="T84" r:id="rId175"/>
    <hyperlink xmlns:r="http://schemas.openxmlformats.org/officeDocument/2006/relationships" ref="U84" r:id="rId176"/>
    <hyperlink xmlns:r="http://schemas.openxmlformats.org/officeDocument/2006/relationships" ref="V84" r:id="rId177"/>
    <hyperlink xmlns:r="http://schemas.openxmlformats.org/officeDocument/2006/relationships" ref="W84" r:id="rId178"/>
    <hyperlink xmlns:r="http://schemas.openxmlformats.org/officeDocument/2006/relationships" ref="X84" r:id="rId179"/>
    <hyperlink xmlns:r="http://schemas.openxmlformats.org/officeDocument/2006/relationships" ref="Y84" r:id="rId180"/>
    <hyperlink xmlns:r="http://schemas.openxmlformats.org/officeDocument/2006/relationships" ref="Z84" r:id="rId181"/>
    <hyperlink xmlns:r="http://schemas.openxmlformats.org/officeDocument/2006/relationships" ref="AA84" r:id="rId182"/>
    <hyperlink xmlns:r="http://schemas.openxmlformats.org/officeDocument/2006/relationships" ref="AB84" r:id="rId183"/>
    <hyperlink xmlns:r="http://schemas.openxmlformats.org/officeDocument/2006/relationships" ref="AC84" r:id="rId184"/>
    <hyperlink xmlns:r="http://schemas.openxmlformats.org/officeDocument/2006/relationships" ref="AD84" r:id="rId185"/>
    <hyperlink xmlns:r="http://schemas.openxmlformats.org/officeDocument/2006/relationships" ref="AE84" r:id="rId186"/>
    <hyperlink xmlns:r="http://schemas.openxmlformats.org/officeDocument/2006/relationships" ref="AF84" r:id="rId187"/>
    <hyperlink xmlns:r="http://schemas.openxmlformats.org/officeDocument/2006/relationships" ref="AG84" r:id="rId188"/>
    <hyperlink xmlns:r="http://schemas.openxmlformats.org/officeDocument/2006/relationships" ref="AH84" r:id="rId189"/>
    <hyperlink xmlns:r="http://schemas.openxmlformats.org/officeDocument/2006/relationships" ref="AI84" r:id="rId190"/>
    <hyperlink xmlns:r="http://schemas.openxmlformats.org/officeDocument/2006/relationships" ref="AJ84" r:id="rId191"/>
    <hyperlink xmlns:r="http://schemas.openxmlformats.org/officeDocument/2006/relationships" ref="AK84" r:id="rId192"/>
    <hyperlink xmlns:r="http://schemas.openxmlformats.org/officeDocument/2006/relationships" ref="H85" display="https://jira.its-sib.ru/issues/?jql=issue%20in%20(TECHWIM-4072)" r:id="rId193"/>
    <hyperlink xmlns:r="http://schemas.openxmlformats.org/officeDocument/2006/relationships" ref="K86" display="https://jira.its-sib.ru/issues/?jql=issue%20in%20(TECHWIM-4099)" r:id="rId194"/>
    <hyperlink xmlns:r="http://schemas.openxmlformats.org/officeDocument/2006/relationships" ref="I87" display="https://jira.its-sib.ru/issues/?jql=issue%20in%20(TECHWIM-4019)" r:id="rId195"/>
    <hyperlink xmlns:r="http://schemas.openxmlformats.org/officeDocument/2006/relationships" ref="J87" display="https://jira.its-sib.ru/issues/?jql=issue%20in%20(TECHWIM-4019)" r:id="rId196"/>
    <hyperlink xmlns:r="http://schemas.openxmlformats.org/officeDocument/2006/relationships" ref="K87" display="https://jira.its-sib.ru/issues/?jql=issue%20in%20(TECHWIM-4019)" r:id="rId197"/>
    <hyperlink xmlns:r="http://schemas.openxmlformats.org/officeDocument/2006/relationships" ref="AH89" r:id="rId198"/>
    <hyperlink xmlns:r="http://schemas.openxmlformats.org/officeDocument/2006/relationships" ref="AI89" r:id="rId199"/>
    <hyperlink xmlns:r="http://schemas.openxmlformats.org/officeDocument/2006/relationships" ref="AJ89" r:id="rId200"/>
    <hyperlink xmlns:r="http://schemas.openxmlformats.org/officeDocument/2006/relationships" ref="AK89" r:id="rId201"/>
    <hyperlink xmlns:r="http://schemas.openxmlformats.org/officeDocument/2006/relationships" ref="Y94" display="https://jira.its-sib.ru/issues/?jql=issue%20in%20(TECHWIM-4275)" r:id="rId202"/>
    <hyperlink xmlns:r="http://schemas.openxmlformats.org/officeDocument/2006/relationships" ref="AD94" display="https://jira.its-sib.ru/issues/?jql=issue%20in%20(TECHWIM-4315)" r:id="rId203"/>
    <hyperlink xmlns:r="http://schemas.openxmlformats.org/officeDocument/2006/relationships" ref="AH94" display="https://jira.its-sib.ru/issues/?jql=issue%20in%20(TECHWIM-4275)" r:id="rId204"/>
    <hyperlink xmlns:r="http://schemas.openxmlformats.org/officeDocument/2006/relationships" ref="H95" display="https://jira.its-sib.ru/issues/?jql=issue%20in%20(TECHWIM-4068)" r:id="rId205"/>
    <hyperlink xmlns:r="http://schemas.openxmlformats.org/officeDocument/2006/relationships" ref="H96" display="https://jira.its-sib.ru/issues/?jql=issue%20in%20(TECHWIM-4070)" r:id="rId206"/>
    <hyperlink xmlns:r="http://schemas.openxmlformats.org/officeDocument/2006/relationships" ref="AF96" display="https://jira.its-sib.ru/issues/?jql=issue%20in%20(TECHWIM-4273,TECHWIM-4272,TECHWIM-4271,TECHWIM-4270,TECHWIM-4269,TECHWIM-4268,TECHWIM-4267,TECHWIM-4266,TECHWIM-4265)" r:id="rId207"/>
    <hyperlink xmlns:r="http://schemas.openxmlformats.org/officeDocument/2006/relationships" ref="H97" display="https://jira.its-sib.ru/issues/?jql=issue%20in%20(TECHWIM-4067,TECHWIM-4065,TECHWIM-4063,TECHWIM-4062,TECHWIM-4060,TECHWIM-4059,TECHWIM-4056)" r:id="rId208"/>
    <hyperlink xmlns:r="http://schemas.openxmlformats.org/officeDocument/2006/relationships" ref="AF98" display="https://jira.its-sib.ru/issues/?jql=issue%20in%20(TECHWIM-4337,TECHWIM-4344)" r:id="rId209"/>
    <hyperlink xmlns:r="http://schemas.openxmlformats.org/officeDocument/2006/relationships" ref="W99" display="https://jira.its-sib.ru/issues/?jql=issue%20in%20(TECHWIM-4221,TECHWIM-4220,TECHWIM-4219)" r:id="rId210"/>
    <hyperlink xmlns:r="http://schemas.openxmlformats.org/officeDocument/2006/relationships" ref="H100" display="https://jira.its-sib.ru/issues/?jql=issue%20in%20(TECHWIM-4069,TECHWIM-4066,TECHWIM-4064,TECHWIM-4061,TECHWIM-4058,TECHWIM-4057)" r:id="rId211"/>
    <hyperlink xmlns:r="http://schemas.openxmlformats.org/officeDocument/2006/relationships" ref="O100" display="https://jira.its-sib.ru/issues/?jql=issue%20in%20(TECHWIM-4121)" r:id="rId212"/>
    <hyperlink xmlns:r="http://schemas.openxmlformats.org/officeDocument/2006/relationships" ref="H101" display="https://jira.its-sib.ru/issues/?jql=issue%20in%20(TECHWIM-4071)" r:id="rId213"/>
    <hyperlink xmlns:r="http://schemas.openxmlformats.org/officeDocument/2006/relationships" ref="L101" display="https://jira.its-sib.ru/issues/?jql=issue%20in%20(TECHWIM-4114,TECHWIM-4104)" r:id="rId214"/>
    <hyperlink xmlns:r="http://schemas.openxmlformats.org/officeDocument/2006/relationships" ref="S108" display="https://jira.its-sib.ru/issues/?jql=issue%20in%20(TECHWIM-4171)" r:id="rId215"/>
    <hyperlink xmlns:r="http://schemas.openxmlformats.org/officeDocument/2006/relationships" ref="V108" display="https://jira.its-sib.ru/issues/?jql=issue%20in%20(TECHWIM-4190)" r:id="rId216"/>
    <hyperlink xmlns:r="http://schemas.openxmlformats.org/officeDocument/2006/relationships" ref="Y108" display="https://jira.its-sib.ru/issues/?jql=issue%20in%20(TECHWIM-4260)" r:id="rId217"/>
    <hyperlink xmlns:r="http://schemas.openxmlformats.org/officeDocument/2006/relationships" ref="O119" display="https://jira.its-sib.ru/issues/?jql=issue%20in%20(TECHITS-1784,TECHITS-1783,TECHITS-1782)" r:id="rId218"/>
    <hyperlink xmlns:r="http://schemas.openxmlformats.org/officeDocument/2006/relationships" ref="V119" display="https://jira.its-sib.ru/issues/?jql=issue%20in%20(TECHITS-1784,TECHITS-1783,TECHITS-1782)" r:id="rId219"/>
    <hyperlink xmlns:r="http://schemas.openxmlformats.org/officeDocument/2006/relationships" ref="Z119" display="https://jira.its-sib.ru/issues/?jql=issue%20in%20(TECHITS-1844,TECHITS-1839,TECHITS-1838,TECHITS-1837,TECHITS-1836,TECHITS-1835,TECHITS-1834)" r:id="rId220"/>
    <hyperlink xmlns:r="http://schemas.openxmlformats.org/officeDocument/2006/relationships" ref="H121" display="https://jira.its-sib.ru/issues/?jql=issue%20in%20(TECHITS-1745,TECHITS-1744)" r:id="rId221"/>
    <hyperlink xmlns:r="http://schemas.openxmlformats.org/officeDocument/2006/relationships" ref="X121" display="https://jira.its-sib.ru/issues/?jql=issue%20in%20(TECHITS-1823)" r:id="rId222"/>
    <hyperlink xmlns:r="http://schemas.openxmlformats.org/officeDocument/2006/relationships" ref="Y121" display="https://jira.its-sib.ru/issues/?jql=issue%20in%20(TECHITS-1823)" r:id="rId223"/>
    <hyperlink xmlns:r="http://schemas.openxmlformats.org/officeDocument/2006/relationships" ref="Z121" display="https://jira.its-sib.ru/issues/?jql=issue%20in%20(TECHITS-1823)" r:id="rId224"/>
    <hyperlink xmlns:r="http://schemas.openxmlformats.org/officeDocument/2006/relationships" ref="H122" display="https://jira.its-sib.ru/issues/?jql=issue%20in%20(TECHITS-1746,TECHITS-1742)" r:id="rId225"/>
    <hyperlink xmlns:r="http://schemas.openxmlformats.org/officeDocument/2006/relationships" ref="W122" display="https://jira.its-sib.ru/issues/?jql=issue%20in%20(TECHITS-1820,TECHITS-1819)" r:id="rId226"/>
    <hyperlink xmlns:r="http://schemas.openxmlformats.org/officeDocument/2006/relationships" ref="X122" display="https://jira.its-sib.ru/issues/?jql=issue%20in%20(TECHITS-1820,TECHITS-1819)" r:id="rId227"/>
    <hyperlink xmlns:r="http://schemas.openxmlformats.org/officeDocument/2006/relationships" ref="AD122" display="https://jira.its-sib.ru/issues/?jql=issue%20in%20(TECHITS-1826)" r:id="rId228"/>
    <hyperlink xmlns:r="http://schemas.openxmlformats.org/officeDocument/2006/relationships" ref="AF122" display="https://jira.its-sib.ru/issues/?jql=issue%20in%20(TECHITS-1859)" r:id="rId229"/>
    <hyperlink xmlns:r="http://schemas.openxmlformats.org/officeDocument/2006/relationships" ref="AH122" display="https://jira.its-sib.ru/issues/?jql=issue%20in%20(TECHITS-1859)" r:id="rId230"/>
    <hyperlink xmlns:r="http://schemas.openxmlformats.org/officeDocument/2006/relationships" ref="H123" display="https://jira.its-sib.ru/issues/?jql=issue%20in%20(TECHITS-1759,TECHITS-1758,TECHITS-1757,TECHITS-1756,TECHITS-1755,TECHITS-1754)" r:id="rId231"/>
    <hyperlink xmlns:r="http://schemas.openxmlformats.org/officeDocument/2006/relationships" ref="O123" display="https://jira.its-sib.ru/issues/?jql=issue%20in%20(TECHITS-1759,TECHITS-1758,TECHITS-1757,TECHITS-1756,TECHITS-1755,TECHITS-1754)" r:id="rId232"/>
    <hyperlink xmlns:r="http://schemas.openxmlformats.org/officeDocument/2006/relationships" ref="W124" display="https://jira.its-sib.ru/issues/?jql=issue%20in%20(TECHWIM-4229)" r:id="rId233"/>
    <hyperlink xmlns:r="http://schemas.openxmlformats.org/officeDocument/2006/relationships" ref="X124" display="https://jira.its-sib.ru/issues/?jql=issue%20in%20(TECHWIM-4229)" r:id="rId234"/>
    <hyperlink xmlns:r="http://schemas.openxmlformats.org/officeDocument/2006/relationships" ref="P127" display="https://jira.its-sib.ru/issues/?jql=issue%20in%20(DOCCORP-23310)" r:id="rId235"/>
    <hyperlink xmlns:r="http://schemas.openxmlformats.org/officeDocument/2006/relationships" ref="Q127" display="https://jira.its-sib.ru/issues/?jql=issue%20in%20(DOCCORP-23310)" r:id="rId236"/>
    <hyperlink xmlns:r="http://schemas.openxmlformats.org/officeDocument/2006/relationships" ref="R127" display="https://jira.its-sib.ru/issues/?jql=issue%20in%20(DOCCORP-23310)" r:id="rId237"/>
    <hyperlink xmlns:r="http://schemas.openxmlformats.org/officeDocument/2006/relationships" ref="S127" display="https://jira.its-sib.ru/issues/?jql=issue%20in%20(DOCCORP-23310)" r:id="rId238"/>
    <hyperlink xmlns:r="http://schemas.openxmlformats.org/officeDocument/2006/relationships" ref="AB148" display="https://jira.its-sib.ru/issues/?jql=issue%20in%20(TECHWIM-4296)" r:id="rId239"/>
    <hyperlink xmlns:r="http://schemas.openxmlformats.org/officeDocument/2006/relationships" ref="AI152" display="https://jira.its-sib.ru/issues/?jql=issue%20in%20(TECHWIM-4356)" r:id="rId240"/>
    <hyperlink xmlns:r="http://schemas.openxmlformats.org/officeDocument/2006/relationships" ref="T156" display="https://jira.its-sib.ru/issues/?jql=issue%20in%20(TECHWIM-4189)" r:id="rId241"/>
    <hyperlink xmlns:r="http://schemas.openxmlformats.org/officeDocument/2006/relationships" ref="K159" display="https://jira.its-sib.ru/issues/?jql=issue%20in%20(SPAUTO-696)" r:id="rId242"/>
    <hyperlink xmlns:r="http://schemas.openxmlformats.org/officeDocument/2006/relationships" ref="AI174" display="https://jira.its-sib.ru/issues/?jql=issue%20in%20(TECHWIM-4352)" r:id="rId243"/>
    <hyperlink xmlns:r="http://schemas.openxmlformats.org/officeDocument/2006/relationships" ref="L177" display="https://jira.its-sib.ru/issues/?jql=issue%20in%20(SPAUTO-696)" r:id="rId244"/>
    <hyperlink xmlns:r="http://schemas.openxmlformats.org/officeDocument/2006/relationships" ref="M177" r:id="rId245"/>
    <hyperlink xmlns:r="http://schemas.openxmlformats.org/officeDocument/2006/relationships" ref="N177" r:id="rId246"/>
    <hyperlink xmlns:r="http://schemas.openxmlformats.org/officeDocument/2006/relationships" ref="O177" display="https://jira.its-sib.ru/issues/?jql=issue%20in%20(SPAUTO-696)" r:id="rId247"/>
    <hyperlink xmlns:r="http://schemas.openxmlformats.org/officeDocument/2006/relationships" ref="P177" display="https://jira.its-sib.ru/issues/?jql=issue%20in%20(SPAUTO-696)" r:id="rId248"/>
    <hyperlink xmlns:r="http://schemas.openxmlformats.org/officeDocument/2006/relationships" ref="Q177" display="https://jira.its-sib.ru/issues/?jql=issue%20in%20(SPAUTO-696)" r:id="rId249"/>
    <hyperlink xmlns:r="http://schemas.openxmlformats.org/officeDocument/2006/relationships" ref="R177" display="https://jira.its-sib.ru/issues/?jql=issue%20in%20(SPAUTO-696)" r:id="rId250"/>
    <hyperlink xmlns:r="http://schemas.openxmlformats.org/officeDocument/2006/relationships" ref="S177" display="https://jira.its-sib.ru/issues/?jql=issue%20in%20(SPAUTO-696)" r:id="rId251"/>
    <hyperlink xmlns:r="http://schemas.openxmlformats.org/officeDocument/2006/relationships" ref="T177" r:id="rId252"/>
    <hyperlink xmlns:r="http://schemas.openxmlformats.org/officeDocument/2006/relationships" ref="U177" r:id="rId253"/>
    <hyperlink xmlns:r="http://schemas.openxmlformats.org/officeDocument/2006/relationships" ref="V177" display="https://jira.its-sib.ru/issues/?jql=issue%20in%20(SPAUTO-696)" r:id="rId254"/>
    <hyperlink xmlns:r="http://schemas.openxmlformats.org/officeDocument/2006/relationships" ref="W177" display="https://jira.its-sib.ru/issues/?jql=issue%20in%20(SPAUTO-696)" r:id="rId255"/>
    <hyperlink xmlns:r="http://schemas.openxmlformats.org/officeDocument/2006/relationships" ref="X177" display="https://jira.its-sib.ru/issues/?jql=issue%20in%20(SPAUTO-696)" r:id="rId256"/>
    <hyperlink xmlns:r="http://schemas.openxmlformats.org/officeDocument/2006/relationships" ref="Y177" display="https://jira.its-sib.ru/issues/?jql=issue%20in%20(SPAUTO-696)" r:id="rId257"/>
    <hyperlink xmlns:r="http://schemas.openxmlformats.org/officeDocument/2006/relationships" ref="Z177" display="https://jira.its-sib.ru/issues/?jql=issue%20in%20(SPAUTO-696)" r:id="rId258"/>
    <hyperlink xmlns:r="http://schemas.openxmlformats.org/officeDocument/2006/relationships" ref="AA177" r:id="rId259"/>
    <hyperlink xmlns:r="http://schemas.openxmlformats.org/officeDocument/2006/relationships" ref="AB177" r:id="rId260"/>
    <hyperlink xmlns:r="http://schemas.openxmlformats.org/officeDocument/2006/relationships" ref="AC177" display="https://jira.its-sib.ru/issues/?jql=issue%20in%20(SPAUTO-696)" r:id="rId261"/>
    <hyperlink xmlns:r="http://schemas.openxmlformats.org/officeDocument/2006/relationships" ref="AD177" display="https://jira.its-sib.ru/issues/?jql=issue%20in%20(SPAUTO-696)" r:id="rId262"/>
    <hyperlink xmlns:r="http://schemas.openxmlformats.org/officeDocument/2006/relationships" ref="AE177" display="https://jira.its-sib.ru/issues/?jql=issue%20in%20(SPAUTO-696)" r:id="rId263"/>
    <hyperlink xmlns:r="http://schemas.openxmlformats.org/officeDocument/2006/relationships" ref="AF177" display="https://jira.its-sib.ru/issues/?jql=issue%20in%20(SPAUTO-696)" r:id="rId264"/>
    <hyperlink xmlns:r="http://schemas.openxmlformats.org/officeDocument/2006/relationships" ref="AG177" display="https://jira.its-sib.ru/issues/?jql=issue%20in%20(SPAUTO-696)" r:id="rId265"/>
    <hyperlink xmlns:r="http://schemas.openxmlformats.org/officeDocument/2006/relationships" ref="AH177" display="https://jira.its-sib.ru/issues/?jql=issue%20in%20(SPAUTO-696)" r:id="rId266"/>
    <hyperlink xmlns:r="http://schemas.openxmlformats.org/officeDocument/2006/relationships" ref="AI177" r:id="rId267"/>
    <hyperlink xmlns:r="http://schemas.openxmlformats.org/officeDocument/2006/relationships" ref="AJ177" r:id="rId268"/>
    <hyperlink xmlns:r="http://schemas.openxmlformats.org/officeDocument/2006/relationships" ref="AK177" r:id="rId269"/>
    <hyperlink xmlns:r="http://schemas.openxmlformats.org/officeDocument/2006/relationships" ref="O181" display="https://jira.its-sib.ru/issues/?jql=issue%20in%20(TECHFVF-80)" r:id="rId270"/>
    <hyperlink xmlns:r="http://schemas.openxmlformats.org/officeDocument/2006/relationships" ref="P181" display="https://jira.its-sib.ru/issues/?jql=issue%20in%20(TECHFVF-80)" r:id="rId271"/>
    <hyperlink xmlns:r="http://schemas.openxmlformats.org/officeDocument/2006/relationships" ref="L182" display="https://jira.its-sib.ru/issues/?jql=issue%20in%20(TECHFVF-106,TECHFVF-106)" r:id="rId272"/>
    <hyperlink xmlns:r="http://schemas.openxmlformats.org/officeDocument/2006/relationships" ref="S182" display="https://jira.its-sib.ru/issues/?jql=issue%20in%20(TECHFVF-109)" r:id="rId273"/>
    <hyperlink xmlns:r="http://schemas.openxmlformats.org/officeDocument/2006/relationships" ref="V193" r:id="rId274"/>
    <hyperlink xmlns:r="http://schemas.openxmlformats.org/officeDocument/2006/relationships" ref="W193" r:id="rId275"/>
    <hyperlink xmlns:r="http://schemas.openxmlformats.org/officeDocument/2006/relationships" ref="X193" r:id="rId276"/>
    <hyperlink xmlns:r="http://schemas.openxmlformats.org/officeDocument/2006/relationships" ref="Y193" r:id="rId277"/>
    <hyperlink xmlns:r="http://schemas.openxmlformats.org/officeDocument/2006/relationships" ref="Z193" r:id="rId278"/>
    <hyperlink xmlns:r="http://schemas.openxmlformats.org/officeDocument/2006/relationships" ref="AA193" r:id="rId279"/>
    <hyperlink xmlns:r="http://schemas.openxmlformats.org/officeDocument/2006/relationships" ref="AB193" r:id="rId280"/>
    <hyperlink xmlns:r="http://schemas.openxmlformats.org/officeDocument/2006/relationships" ref="AC193" r:id="rId281"/>
    <hyperlink xmlns:r="http://schemas.openxmlformats.org/officeDocument/2006/relationships" ref="AD193" r:id="rId282"/>
    <hyperlink xmlns:r="http://schemas.openxmlformats.org/officeDocument/2006/relationships" ref="AE193" r:id="rId283"/>
    <hyperlink xmlns:r="http://schemas.openxmlformats.org/officeDocument/2006/relationships" ref="AF193" r:id="rId284"/>
    <hyperlink xmlns:r="http://schemas.openxmlformats.org/officeDocument/2006/relationships" ref="AG193" r:id="rId285"/>
    <hyperlink xmlns:r="http://schemas.openxmlformats.org/officeDocument/2006/relationships" ref="AH193" r:id="rId286"/>
    <hyperlink xmlns:r="http://schemas.openxmlformats.org/officeDocument/2006/relationships" ref="AI193" r:id="rId287"/>
    <hyperlink xmlns:r="http://schemas.openxmlformats.org/officeDocument/2006/relationships" ref="I212" display="https://jira.its-sib.ru/issues/?jql=issue%20in%20(DOCCORP-23180)" r:id="rId288"/>
    <hyperlink xmlns:r="http://schemas.openxmlformats.org/officeDocument/2006/relationships" ref="J212" display="https://jira.its-sib.ru/issues/?jql=issue%20in%20(DOCCORP-23180)" r:id="rId289"/>
    <hyperlink xmlns:r="http://schemas.openxmlformats.org/officeDocument/2006/relationships" ref="K212" display="https://jira.its-sib.ru/issues/?jql=issue%20in%20(DOCCORP-23180)" r:id="rId290"/>
    <hyperlink xmlns:r="http://schemas.openxmlformats.org/officeDocument/2006/relationships" ref="L212" display="https://jira.its-sib.ru/issues/?jql=issue%20in%20(DOCCORP-23180)" r:id="rId291"/>
    <hyperlink xmlns:r="http://schemas.openxmlformats.org/officeDocument/2006/relationships" ref="M212" r:id="rId292"/>
    <hyperlink xmlns:r="http://schemas.openxmlformats.org/officeDocument/2006/relationships" ref="N212" r:id="rId293"/>
    <hyperlink xmlns:r="http://schemas.openxmlformats.org/officeDocument/2006/relationships" ref="O212" display="https://jira.its-sib.ru/issues/?jql=issue%20in%20(DOCCORP-23180)" r:id="rId294"/>
    <hyperlink xmlns:r="http://schemas.openxmlformats.org/officeDocument/2006/relationships" ref="P212" display="https://jira.its-sib.ru/issues/?jql=issue%20in%20(DOCCORP-23180)" r:id="rId295"/>
    <hyperlink xmlns:r="http://schemas.openxmlformats.org/officeDocument/2006/relationships" ref="Q212" display="https://jira.its-sib.ru/issues/?jql=issue%20in%20(DOCCORP-23180)" r:id="rId296"/>
    <hyperlink xmlns:r="http://schemas.openxmlformats.org/officeDocument/2006/relationships" ref="R212" display="https://jira.its-sib.ru/issues/?jql=issue%20in%20(DOCCORP-23180)" r:id="rId297"/>
    <hyperlink xmlns:r="http://schemas.openxmlformats.org/officeDocument/2006/relationships" ref="S212" display="https://jira.its-sib.ru/issues/?jql=issue%20in%20(DOCCORP-23180)" r:id="rId298"/>
    <hyperlink xmlns:r="http://schemas.openxmlformats.org/officeDocument/2006/relationships" ref="T212" r:id="rId299"/>
    <hyperlink xmlns:r="http://schemas.openxmlformats.org/officeDocument/2006/relationships" ref="U212" r:id="rId300"/>
    <hyperlink xmlns:r="http://schemas.openxmlformats.org/officeDocument/2006/relationships" ref="V212" display="https://jira.its-sib.ru/issues/?jql=issue%20in%20(TECHWIM-4085,DOCCORP-23180)" r:id="rId301"/>
    <hyperlink xmlns:r="http://schemas.openxmlformats.org/officeDocument/2006/relationships" ref="W212" display="https://jira.its-sib.ru/issues/?jql=issue%20in%20(TECHWIM-4085,DOCCORP-23180)" r:id="rId302"/>
    <hyperlink xmlns:r="http://schemas.openxmlformats.org/officeDocument/2006/relationships" ref="X212" display="https://jira.its-sib.ru/issues/?jql=issue%20in%20(TECHWIM-4085,DOCCORP-23180,TECHWIM-4084,DOCCORP-23180)" r:id="rId303"/>
    <hyperlink xmlns:r="http://schemas.openxmlformats.org/officeDocument/2006/relationships" ref="Y212" display="https://jira.its-sib.ru/issues/?jql=issue%20in%20(TECHWIM-4085,DOCCORP-23180,TECHWIM-4084,DOCCORP-23180)" r:id="rId304"/>
    <hyperlink xmlns:r="http://schemas.openxmlformats.org/officeDocument/2006/relationships" ref="Z212" display="https://jira.its-sib.ru/issues/?jql=issue%20in%20(TECHWIM-4085,DOCCORP-23180,TECHWIM-4084,DOCCORP-23180)" r:id="rId305"/>
    <hyperlink xmlns:r="http://schemas.openxmlformats.org/officeDocument/2006/relationships" ref="AA212" r:id="rId306"/>
    <hyperlink xmlns:r="http://schemas.openxmlformats.org/officeDocument/2006/relationships" ref="AB212" r:id="rId307"/>
    <hyperlink xmlns:r="http://schemas.openxmlformats.org/officeDocument/2006/relationships" ref="AC212" display="https://jira.its-sib.ru/issues/?jql=issue%20in%20(TECHWIM-4085,DOCCORP-23180,TECHWIM-4084,DOCCORP-23180)" r:id="rId308"/>
    <hyperlink xmlns:r="http://schemas.openxmlformats.org/officeDocument/2006/relationships" ref="AD212" display="https://jira.its-sib.ru/issues/?jql=issue%20in%20(TECHWIM-4085,DOCCORP-23180,TECHWIM-4084,DOCCORP-23180)" r:id="rId309"/>
    <hyperlink xmlns:r="http://schemas.openxmlformats.org/officeDocument/2006/relationships" ref="AE212" display="https://jira.its-sib.ru/issues/?jql=issue%20in%20(TECHWIM-4085,DOCCORP-23180,TECHWIM-4084,DOCCORP-23180)" r:id="rId310"/>
    <hyperlink xmlns:r="http://schemas.openxmlformats.org/officeDocument/2006/relationships" ref="AF212" display="https://jira.its-sib.ru/issues/?jql=issue%20in%20(TECHWIM-4085,DOCCORP-23180,TECHWIM-4084,DOCCORP-23180)" r:id="rId311"/>
    <hyperlink xmlns:r="http://schemas.openxmlformats.org/officeDocument/2006/relationships" ref="AG212" display="https://jira.its-sib.ru/issues/?jql=issue%20in%20(TECHWIM-4085,DOCCORP-23180,TECHWIM-4084,DOCCORP-23180)" r:id="rId312"/>
    <hyperlink xmlns:r="http://schemas.openxmlformats.org/officeDocument/2006/relationships" ref="AH212" display="https://jira.its-sib.ru/issues/?jql=issue%20in%20(TECHWIM-4085,DOCCORP-23180,TECHWIM-4084,DOCCORP-23180)" r:id="rId313"/>
    <hyperlink xmlns:r="http://schemas.openxmlformats.org/officeDocument/2006/relationships" ref="AI212" r:id="rId314"/>
    <hyperlink xmlns:r="http://schemas.openxmlformats.org/officeDocument/2006/relationships" ref="AJ212" r:id="rId315"/>
    <hyperlink xmlns:r="http://schemas.openxmlformats.org/officeDocument/2006/relationships" ref="AK212" r:id="rId316"/>
    <hyperlink xmlns:r="http://schemas.openxmlformats.org/officeDocument/2006/relationships" ref="J219" display="https://jira.its-sib.ru/issues/?jql=issue%20in%20(TECHITS-1769)" r:id="rId317"/>
    <hyperlink xmlns:r="http://schemas.openxmlformats.org/officeDocument/2006/relationships" ref="O219" display="https://jira.its-sib.ru/issues/?jql=issue%20in%20(TECHITS-1791)" r:id="rId318"/>
    <hyperlink xmlns:r="http://schemas.openxmlformats.org/officeDocument/2006/relationships" ref="R219" display="https://jira.its-sib.ru/issues/?jql=issue%20in%20(TECHITS-1803)" r:id="rId319"/>
    <hyperlink xmlns:r="http://schemas.openxmlformats.org/officeDocument/2006/relationships" ref="Z219" display="https://jira.its-sib.ru/issues/?jql=issue%20in%20(TECHITS-1843,TECHITS-1842,TECHITS-1841,TECHITS-1840)" r:id="rId320"/>
    <hyperlink xmlns:r="http://schemas.openxmlformats.org/officeDocument/2006/relationships" ref="AC219" display="https://jira.its-sib.ru/issues/?jql=issue%20in%20(TECHITS-1853)" r:id="rId321"/>
    <hyperlink xmlns:r="http://schemas.openxmlformats.org/officeDocument/2006/relationships" ref="AF219" display="https://jira.its-sib.ru/issues/?jql=issue%20in%20(TECHITS-1868,TECHITS-1867,TECHITS-1866,TECHITS-1865)" r:id="rId322"/>
    <hyperlink xmlns:r="http://schemas.openxmlformats.org/officeDocument/2006/relationships" ref="I222" display="https://jira.its-sib.ru/issues/?jql=issue%20in%20(TECHITS-1765,TECHITS-1761)" r:id="rId323"/>
    <hyperlink xmlns:r="http://schemas.openxmlformats.org/officeDocument/2006/relationships" ref="K222" display="https://jira.its-sib.ru/issues/?jql=issue%20in%20(TECHITS-1774,TECHITS-1773,TECHITS-1772)" r:id="rId324"/>
    <hyperlink xmlns:r="http://schemas.openxmlformats.org/officeDocument/2006/relationships" ref="L222" display="https://jira.its-sib.ru/issues/?jql=issue%20in%20(TECHITS-1779,TECHITS-1778,TECHITS-1777)" r:id="rId325"/>
    <hyperlink xmlns:r="http://schemas.openxmlformats.org/officeDocument/2006/relationships" ref="O222" display="https://jira.its-sib.ru/issues/?jql=issue%20in%20(TECHITS-1793,TECHITS-1792)" r:id="rId326"/>
    <hyperlink xmlns:r="http://schemas.openxmlformats.org/officeDocument/2006/relationships" ref="P222" display="https://jira.its-sib.ru/issues/?jql=issue%20in%20(TECHITS-1799,TECHITS-1798,TECHITS-1797,TECHITS-1796)" r:id="rId327"/>
    <hyperlink xmlns:r="http://schemas.openxmlformats.org/officeDocument/2006/relationships" ref="Q222" display="https://jira.its-sib.ru/issues/?jql=issue%20in%20(TECHITS-1795)" r:id="rId328"/>
    <hyperlink xmlns:r="http://schemas.openxmlformats.org/officeDocument/2006/relationships" ref="R222" display="https://jira.its-sib.ru/issues/?jql=issue%20in%20(TECHITS-1802,TECHITS-1801)" r:id="rId329"/>
    <hyperlink xmlns:r="http://schemas.openxmlformats.org/officeDocument/2006/relationships" ref="S222" display="https://jira.its-sib.ru/issues/?jql=issue%20in%20(TECHITS-1807)" r:id="rId330"/>
    <hyperlink xmlns:r="http://schemas.openxmlformats.org/officeDocument/2006/relationships" ref="V222" display="https://jira.its-sib.ru/issues/?jql=issue%20in%20(TECHITS-1814)" r:id="rId331"/>
    <hyperlink xmlns:r="http://schemas.openxmlformats.org/officeDocument/2006/relationships" ref="W222" display="https://jira.its-sib.ru/issues/?jql=issue%20in%20(TECHITS-1818,TECHITS-1817,TECHITS-1816,TECHITS-1814)" r:id="rId332"/>
    <hyperlink xmlns:r="http://schemas.openxmlformats.org/officeDocument/2006/relationships" ref="X222" display="https://jira.its-sib.ru/issues/?jql=issue%20in%20(TECHITS-1824)" r:id="rId333"/>
    <hyperlink xmlns:r="http://schemas.openxmlformats.org/officeDocument/2006/relationships" ref="AE222" display="https://jira.its-sib.ru/issues/?jql=issue%20in%20(TECHITS-1858,TECHITS-1857,TECHITS-1856,TECHITS-1855)" r:id="rId334"/>
    <hyperlink xmlns:r="http://schemas.openxmlformats.org/officeDocument/2006/relationships" ref="X223" display="https://jira.its-sib.ru/issues/?jql=issue%20in%20(TECHITS-1822,TECHITS-1622)" r:id="rId335"/>
    <hyperlink xmlns:r="http://schemas.openxmlformats.org/officeDocument/2006/relationships" ref="Y223" display="https://jira.its-sib.ru/issues/?jql=issue%20in%20(TECHITS-1828,TECHITS-1827)" r:id="rId336"/>
    <hyperlink xmlns:r="http://schemas.openxmlformats.org/officeDocument/2006/relationships" ref="H225" display="https://jira.its-sib.ru/issues/?jql=issue%20in%20(TECHWIM-4078,TECHWIM-3772)" r:id="rId337"/>
    <hyperlink xmlns:r="http://schemas.openxmlformats.org/officeDocument/2006/relationships" ref="K225" display="https://jira.its-sib.ru/issues/?jql=issue%20in%20(TECHWIM-4101)" r:id="rId338"/>
    <hyperlink xmlns:r="http://schemas.openxmlformats.org/officeDocument/2006/relationships" ref="S225" display="https://jira.its-sib.ru/issues/?jql=issue%20in%20(TECHWIM-4183)" r:id="rId339"/>
    <hyperlink xmlns:r="http://schemas.openxmlformats.org/officeDocument/2006/relationships" ref="AC225" display="https://jira.its-sib.ru/issues/?jql=issue%20in%20(TECHWIM-4280)" r:id="rId340"/>
    <hyperlink xmlns:r="http://schemas.openxmlformats.org/officeDocument/2006/relationships" ref="AF225" display="https://jira.its-sib.ru/issues/?jql=issue%20in%20(TECHWIM-4334)" r:id="rId341"/>
    <hyperlink xmlns:r="http://schemas.openxmlformats.org/officeDocument/2006/relationships" ref="O230" display="https://jira.its-sib.ru/issues/?jql=issue%20in%20(TECHITS-1787,TECHITS-1786,TECHITS-1785)" r:id="rId342"/>
    <hyperlink xmlns:r="http://schemas.openxmlformats.org/officeDocument/2006/relationships" ref="V231" display="https://jira.its-sib.ru/issues/?jql=issue%20in%20(DOCCORP-23365)" r:id="rId343"/>
    <hyperlink xmlns:r="http://schemas.openxmlformats.org/officeDocument/2006/relationships" ref="W231" display="https://jira.its-sib.ru/issues/?jql=issue%20in%20(DOCCORP-23365)" r:id="rId344"/>
    <hyperlink xmlns:r="http://schemas.openxmlformats.org/officeDocument/2006/relationships" ref="X231" display="https://jira.its-sib.ru/issues/?jql=issue%20in%20(DOCCORP-23365)" r:id="rId345"/>
    <hyperlink xmlns:r="http://schemas.openxmlformats.org/officeDocument/2006/relationships" ref="Y231" display="https://jira.its-sib.ru/issues/?jql=issue%20in%20(DOCCORP-23365)" r:id="rId346"/>
    <hyperlink xmlns:r="http://schemas.openxmlformats.org/officeDocument/2006/relationships" ref="Z231" display="https://jira.its-sib.ru/issues/?jql=issue%20in%20(DOCCORP-23365)" r:id="rId347"/>
    <hyperlink xmlns:r="http://schemas.openxmlformats.org/officeDocument/2006/relationships" ref="L237" display="https://jira.its-sib.ru/issues/?jql=issue%20in%20(TECHWIM-4105)" r:id="rId348"/>
    <hyperlink xmlns:r="http://schemas.openxmlformats.org/officeDocument/2006/relationships" ref="AE238" display="https://jira.its-sib.ru/issues/?jql=issue%20in%20(TECHWIM-4333)" r:id="rId349"/>
    <hyperlink xmlns:r="http://schemas.openxmlformats.org/officeDocument/2006/relationships" ref="AF238" display="https://jira.its-sib.ru/issues/?jql=issue%20in%20(TECHWIM-4333)" r:id="rId350"/>
    <hyperlink xmlns:r="http://schemas.openxmlformats.org/officeDocument/2006/relationships" ref="AD242" display="https://jira.its-sib.ru/issues/?jql=issue%20in%20(TECHITS-1815)" r:id="rId351"/>
    <hyperlink xmlns:r="http://schemas.openxmlformats.org/officeDocument/2006/relationships" ref="W245" display="https://jira.its-sib.ru/issues/?jql=issue%20in%20(TECHWIM-4190)" r:id="rId352"/>
    <hyperlink xmlns:r="http://schemas.openxmlformats.org/officeDocument/2006/relationships" ref="K252" display="https://jira.its-sib.ru/issues/?jql=issue%20in%20(TECHITS-1775)" r:id="rId353"/>
    <hyperlink xmlns:r="http://schemas.openxmlformats.org/officeDocument/2006/relationships" ref="L252" display="https://jira.its-sib.ru/issues/?jql=issue%20in%20(TECHITS-1775)" r:id="rId354"/>
    <hyperlink xmlns:r="http://schemas.openxmlformats.org/officeDocument/2006/relationships" ref="H255" display="https://jira.its-sib.ru/issues/?jql=issue%20in%20(TECHITS-1753)" r:id="rId355"/>
    <hyperlink xmlns:r="http://schemas.openxmlformats.org/officeDocument/2006/relationships" ref="I255" display="https://jira.its-sib.ru/issues/?jql=issue%20in%20(TECHITS-1753)" r:id="rId356"/>
    <hyperlink xmlns:r="http://schemas.openxmlformats.org/officeDocument/2006/relationships" ref="J255" display="https://jira.its-sib.ru/issues/?jql=issue%20in%20(TECHITS-1767)" r:id="rId357"/>
    <hyperlink xmlns:r="http://schemas.openxmlformats.org/officeDocument/2006/relationships" ref="H256" display="https://jira.its-sib.ru/issues/?jql=issue%20in%20(TECHITS-1752)" r:id="rId358"/>
    <hyperlink xmlns:r="http://schemas.openxmlformats.org/officeDocument/2006/relationships" ref="I256" display="https://jira.its-sib.ru/issues/?jql=issue%20in%20(TECHITS-1752)" r:id="rId359"/>
    <hyperlink xmlns:r="http://schemas.openxmlformats.org/officeDocument/2006/relationships" ref="O256" display="https://jira.its-sib.ru/issues/?jql=issue%20in%20(TECHITS-1789,TECHITS-1788)" r:id="rId360"/>
    <hyperlink xmlns:r="http://schemas.openxmlformats.org/officeDocument/2006/relationships" ref="H258" display="https://jira.its-sib.ru/issues/?jql=issue%20in%20(TECHITS-1748)" r:id="rId361"/>
    <hyperlink xmlns:r="http://schemas.openxmlformats.org/officeDocument/2006/relationships" ref="I258" display="https://jira.its-sib.ru/issues/?jql=issue%20in%20(TECHITS-1748)" r:id="rId362"/>
    <hyperlink xmlns:r="http://schemas.openxmlformats.org/officeDocument/2006/relationships" ref="O258" display="https://jira.its-sib.ru/issues/?jql=issue%20in%20(TECHITS-1790)" r:id="rId363"/>
    <hyperlink xmlns:r="http://schemas.openxmlformats.org/officeDocument/2006/relationships" ref="H259" display="https://jira.its-sib.ru/issues/?jql=issue%20in%20(TECHITS-1751,TECHITS-1750,TECHITS-1749)" r:id="rId364"/>
    <hyperlink xmlns:r="http://schemas.openxmlformats.org/officeDocument/2006/relationships" ref="I259" display="https://jira.its-sib.ru/issues/?jql=issue%20in%20(TECHITS-1751,TECHITS-1750,TECHITS-1749)" r:id="rId365"/>
    <hyperlink xmlns:r="http://schemas.openxmlformats.org/officeDocument/2006/relationships" ref="L259" display="https://jira.its-sib.ru/issues/?jql=issue%20in%20(TECHITS-1781,TECHITS-1776)" r:id="rId366"/>
    <hyperlink xmlns:r="http://schemas.openxmlformats.org/officeDocument/2006/relationships" ref="AF259" display="https://jira.its-sib.ru/issues/?jql=issue%20in%20(TECHITS-1859)" r:id="rId367"/>
    <hyperlink xmlns:r="http://schemas.openxmlformats.org/officeDocument/2006/relationships" ref="AH259" display="https://jira.its-sib.ru/issues/?jql=issue%20in%20(TECHITS-1859)" r:id="rId368"/>
    <hyperlink xmlns:r="http://schemas.openxmlformats.org/officeDocument/2006/relationships" ref="Y260" display="https://jira.its-sib.ru/issues/?jql=issue%20in%20(TECHITS-1831,TECHITS-1830,TECHITS-1829)" r:id="rId369"/>
    <hyperlink xmlns:r="http://schemas.openxmlformats.org/officeDocument/2006/relationships" ref="Z260" display="https://jira.its-sib.ru/issues/?jql=issue%20in%20(TECHITS-1848,TECHITS-1847,TECHITS-1846,TECHITS-1845)" r:id="rId370"/>
    <hyperlink xmlns:r="http://schemas.openxmlformats.org/officeDocument/2006/relationships" ref="L261" display="https://jira.its-sib.ru/issues/?jql=issue%20in%20(TECHWIM-4112)" r:id="rId371"/>
    <hyperlink xmlns:r="http://schemas.openxmlformats.org/officeDocument/2006/relationships" ref="O261" display="https://jira.its-sib.ru/issues/?jql=issue%20in%20(TECHWIM-4119)" r:id="rId372"/>
    <hyperlink xmlns:r="http://schemas.openxmlformats.org/officeDocument/2006/relationships" ref="W261" display="https://jira.its-sib.ru/issues/?jql=issue%20in%20(TECHWIM-4232,TECHWIM-4156,TECHWIM-4156)" r:id="rId373"/>
    <hyperlink xmlns:r="http://schemas.openxmlformats.org/officeDocument/2006/relationships" ref="P264" display="https://jira.its-sib.ru/issues/?jql=issue%20in%20(DOCCORP-23307)" r:id="rId374"/>
    <hyperlink xmlns:r="http://schemas.openxmlformats.org/officeDocument/2006/relationships" ref="Q264" display="https://jira.its-sib.ru/issues/?jql=issue%20in%20(DOCCORP-23307)" r:id="rId375"/>
    <hyperlink xmlns:r="http://schemas.openxmlformats.org/officeDocument/2006/relationships" ref="R264" display="https://jira.its-sib.ru/issues/?jql=issue%20in%20(DOCCORP-23307)" r:id="rId376"/>
    <hyperlink xmlns:r="http://schemas.openxmlformats.org/officeDocument/2006/relationships" ref="S264" display="https://jira.its-sib.ru/issues/?jql=issue%20in%20(DOCCORP-23307)" r:id="rId377"/>
    <hyperlink xmlns:r="http://schemas.openxmlformats.org/officeDocument/2006/relationships" ref="Y266" r:id="rId378"/>
    <hyperlink xmlns:r="http://schemas.openxmlformats.org/officeDocument/2006/relationships" ref="Z266" r:id="rId379"/>
    <hyperlink xmlns:r="http://schemas.openxmlformats.org/officeDocument/2006/relationships" ref="AA266" r:id="rId380"/>
    <hyperlink xmlns:r="http://schemas.openxmlformats.org/officeDocument/2006/relationships" ref="AB266" r:id="rId381"/>
    <hyperlink xmlns:r="http://schemas.openxmlformats.org/officeDocument/2006/relationships" ref="AC266" r:id="rId382"/>
    <hyperlink xmlns:r="http://schemas.openxmlformats.org/officeDocument/2006/relationships" ref="AD266" r:id="rId383"/>
    <hyperlink xmlns:r="http://schemas.openxmlformats.org/officeDocument/2006/relationships" ref="AE266" r:id="rId384"/>
    <hyperlink xmlns:r="http://schemas.openxmlformats.org/officeDocument/2006/relationships" ref="AF266" r:id="rId385"/>
    <hyperlink xmlns:r="http://schemas.openxmlformats.org/officeDocument/2006/relationships" ref="AG266" r:id="rId386"/>
    <hyperlink xmlns:r="http://schemas.openxmlformats.org/officeDocument/2006/relationships" ref="AH266" r:id="rId387"/>
    <hyperlink xmlns:r="http://schemas.openxmlformats.org/officeDocument/2006/relationships" ref="W267" display="https://jira.its-sib.ru/issues/?jql=issue%20in%20(TECHWIM-4230)" r:id="rId388"/>
    <hyperlink xmlns:r="http://schemas.openxmlformats.org/officeDocument/2006/relationships" ref="X268" display="https://jira.its-sib.ru/issues/?jql=issue%20in%20(TECHITS-1825)" r:id="rId389"/>
    <hyperlink xmlns:r="http://schemas.openxmlformats.org/officeDocument/2006/relationships" ref="S269" display="https://jira.its-sib.ru/issues/?jql=issue%20in%20(TECHWIM-4182,TECHWIM-4181)" r:id="rId390"/>
    <hyperlink xmlns:r="http://schemas.openxmlformats.org/officeDocument/2006/relationships" ref="V269" display="https://jira.its-sib.ru/issues/?jql=issue%20in%20(TECHWIM-4182,TECHWIM-4181)" r:id="rId391"/>
    <hyperlink xmlns:r="http://schemas.openxmlformats.org/officeDocument/2006/relationships" ref="M270" display="https://jira.its-sib.ru/issues/?jql=issue%20in%20(DOCCORP-23272)" r:id="rId392"/>
    <hyperlink xmlns:r="http://schemas.openxmlformats.org/officeDocument/2006/relationships" ref="N270" display="https://jira.its-sib.ru/issues/?jql=issue%20in%20(DOCCORP-23276)" r:id="rId393"/>
    <hyperlink xmlns:r="http://schemas.openxmlformats.org/officeDocument/2006/relationships" ref="N271" display="https://jira.its-sib.ru/issues/?jql=issue%20in%20(DOCCORP-23276)" r:id="rId394"/>
    <hyperlink xmlns:r="http://schemas.openxmlformats.org/officeDocument/2006/relationships" ref="O272" display="https://jira.its-sib.ru/issues/?jql=issue%20in%20(DOCCORP-23190)" r:id="rId395"/>
    <hyperlink xmlns:r="http://schemas.openxmlformats.org/officeDocument/2006/relationships" ref="P272" display="https://jira.its-sib.ru/issues/?jql=issue%20in%20(DOCCORP-23190)" r:id="rId396"/>
    <hyperlink xmlns:r="http://schemas.openxmlformats.org/officeDocument/2006/relationships" ref="Q272" display="https://jira.its-sib.ru/issues/?jql=issue%20in%20(DOCCORP-23190)" r:id="rId397"/>
    <hyperlink xmlns:r="http://schemas.openxmlformats.org/officeDocument/2006/relationships" ref="J280" display="https://jira.its-sib.ru/issues/?jql=issue%20in%20(TECHITS-1769,TECHITS-1770)" r:id="rId398"/>
    <hyperlink xmlns:r="http://schemas.openxmlformats.org/officeDocument/2006/relationships" ref="O280" display="https://jira.its-sib.ru/issues/?jql=issue%20in%20(TECHITS-1791)" r:id="rId399"/>
    <hyperlink xmlns:r="http://schemas.openxmlformats.org/officeDocument/2006/relationships" ref="R280" display="https://jira.its-sib.ru/issues/?jql=issue%20in%20(TECHITS-1803)" r:id="rId400"/>
    <hyperlink xmlns:r="http://schemas.openxmlformats.org/officeDocument/2006/relationships" ref="Z280" display="https://jira.its-sib.ru/issues/?jql=issue%20in%20(TECHITS-1843,TECHITS-1842,TECHITS-1841,TECHITS-1840)" r:id="rId401"/>
    <hyperlink xmlns:r="http://schemas.openxmlformats.org/officeDocument/2006/relationships" ref="AC280" display="https://jira.its-sib.ru/issues/?jql=issue%20in%20(TECHITS-1853)" r:id="rId402"/>
    <hyperlink xmlns:r="http://schemas.openxmlformats.org/officeDocument/2006/relationships" ref="AF280" display="https://jira.its-sib.ru/issues/?jql=issue%20in%20(TECHITS-1868,TECHITS-1867,TECHITS-1866,TECHITS-1865)" r:id="rId403"/>
    <hyperlink xmlns:r="http://schemas.openxmlformats.org/officeDocument/2006/relationships" ref="I283" display="https://jira.its-sib.ru/issues/?jql=issue%20in%20(TECHITS-1765,TECHITS-1761)" r:id="rId404"/>
    <hyperlink xmlns:r="http://schemas.openxmlformats.org/officeDocument/2006/relationships" ref="K283" display="https://jira.its-sib.ru/issues/?jql=issue%20in%20(TECHITS-1774,TECHITS-1773,TECHITS-1772)" r:id="rId405"/>
    <hyperlink xmlns:r="http://schemas.openxmlformats.org/officeDocument/2006/relationships" ref="L283" display="https://jira.its-sib.ru/issues/?jql=issue%20in%20(TECHITS-1779,TECHITS-1779,TECHITS-1778,TECHITS-1777)" r:id="rId406"/>
    <hyperlink xmlns:r="http://schemas.openxmlformats.org/officeDocument/2006/relationships" ref="O283" display="https://jira.its-sib.ru/issues/?jql=issue%20in%20(TECHITS-1793,TECHITS-1792)" r:id="rId407"/>
    <hyperlink xmlns:r="http://schemas.openxmlformats.org/officeDocument/2006/relationships" ref="P283" display="https://jira.its-sib.ru/issues/?jql=issue%20in%20(TECHITS-1799,TECHITS-1798,TECHITS-1797,TECHITS-1796)" r:id="rId408"/>
    <hyperlink xmlns:r="http://schemas.openxmlformats.org/officeDocument/2006/relationships" ref="Q283" display="https://jira.its-sib.ru/issues/?jql=issue%20in%20(TECHITS-1795)" r:id="rId409"/>
    <hyperlink xmlns:r="http://schemas.openxmlformats.org/officeDocument/2006/relationships" ref="R283" display="https://jira.its-sib.ru/issues/?jql=issue%20in%20(TECHITS-1802,TECHITS-1801)" r:id="rId410"/>
    <hyperlink xmlns:r="http://schemas.openxmlformats.org/officeDocument/2006/relationships" ref="S283" display="https://jira.its-sib.ru/issues/?jql=issue%20in%20(TECHITS-1807)" r:id="rId411"/>
    <hyperlink xmlns:r="http://schemas.openxmlformats.org/officeDocument/2006/relationships" ref="V283" display="https://jira.its-sib.ru/issues/?jql=issue%20in%20(TECHITS-1814)" r:id="rId412"/>
    <hyperlink xmlns:r="http://schemas.openxmlformats.org/officeDocument/2006/relationships" ref="W283" display="https://jira.its-sib.ru/issues/?jql=issue%20in%20(TECHITS-1818,TECHITS-1817,TECHITS-1816,TECHITS-1814)" r:id="rId413"/>
    <hyperlink xmlns:r="http://schemas.openxmlformats.org/officeDocument/2006/relationships" ref="X283" display="https://jira.its-sib.ru/issues/?jql=issue%20in%20(TECHITS-1824)" r:id="rId414"/>
    <hyperlink xmlns:r="http://schemas.openxmlformats.org/officeDocument/2006/relationships" ref="AE283" display="https://jira.its-sib.ru/issues/?jql=issue%20in%20(TECHITS-1858,TECHITS-1857,TECHITS-1856,TECHITS-1855)" r:id="rId415"/>
    <hyperlink xmlns:r="http://schemas.openxmlformats.org/officeDocument/2006/relationships" ref="X284" display="https://jira.its-sib.ru/issues/?jql=issue%20in%20(TECHITS-1822,TECHITS-1622)" r:id="rId416"/>
    <hyperlink xmlns:r="http://schemas.openxmlformats.org/officeDocument/2006/relationships" ref="Y284" display="https://jira.its-sib.ru/issues/?jql=issue%20in%20(TECHITS-1828,TECHITS-1827)" r:id="rId417"/>
    <hyperlink xmlns:r="http://schemas.openxmlformats.org/officeDocument/2006/relationships" ref="H286" display="https://jira.its-sib.ru/issues/?jql=issue%20in%20(TECHWIM-4078,TECHWIM-3772)" r:id="rId418"/>
    <hyperlink xmlns:r="http://schemas.openxmlformats.org/officeDocument/2006/relationships" ref="K286" display="https://jira.its-sib.ru/issues/?jql=issue%20in%20(TECHWIM-4101)" r:id="rId419"/>
    <hyperlink xmlns:r="http://schemas.openxmlformats.org/officeDocument/2006/relationships" ref="S286" display="https://jira.its-sib.ru/issues/?jql=issue%20in%20(TECHWIM-4183)" r:id="rId420"/>
    <hyperlink xmlns:r="http://schemas.openxmlformats.org/officeDocument/2006/relationships" ref="AC286" display="https://jira.its-sib.ru/issues/?jql=issue%20in%20(TECHWIM-4280)" r:id="rId421"/>
    <hyperlink xmlns:r="http://schemas.openxmlformats.org/officeDocument/2006/relationships" ref="AF286" display="https://jira.its-sib.ru/issues/?jql=issue%20in%20(TECHWIM-4334)" r:id="rId422"/>
    <hyperlink xmlns:r="http://schemas.openxmlformats.org/officeDocument/2006/relationships" ref="AC291" display="https://jira.its-sib.ru/issues/?jql=issue%20in%20(DOCCORP-23447)" r:id="rId423"/>
    <hyperlink xmlns:r="http://schemas.openxmlformats.org/officeDocument/2006/relationships" ref="AD291" display="https://jira.its-sib.ru/issues/?jql=issue%20in%20(DOCCORP-23447)" r:id="rId424"/>
    <hyperlink xmlns:r="http://schemas.openxmlformats.org/officeDocument/2006/relationships" ref="AF292" display="https://jira.its-sib.ru/issues/?jql=issue%20in%20(DOCCORP-23475)" r:id="rId425"/>
    <hyperlink xmlns:r="http://schemas.openxmlformats.org/officeDocument/2006/relationships" ref="AG292" display="https://jira.its-sib.ru/issues/?jql=issue%20in%20(DOCCORP-23475)" r:id="rId426"/>
    <hyperlink xmlns:r="http://schemas.openxmlformats.org/officeDocument/2006/relationships" ref="AC293" display="https://jira.its-sib.ru/issues/?jql=issue%20in%20(DOCCORP-23447)" r:id="rId427"/>
    <hyperlink xmlns:r="http://schemas.openxmlformats.org/officeDocument/2006/relationships" ref="AD293" display="https://jira.its-sib.ru/issues/?jql=issue%20in%20(DOCCORP-23447)" r:id="rId428"/>
    <hyperlink xmlns:r="http://schemas.openxmlformats.org/officeDocument/2006/relationships" ref="AF294" display="https://jira.its-sib.ru/issues/?jql=issue%20in%20(DOCCORP-23475)" r:id="rId429"/>
    <hyperlink xmlns:r="http://schemas.openxmlformats.org/officeDocument/2006/relationships" ref="AG294" display="https://jira.its-sib.ru/issues/?jql=issue%20in%20(DOCCORP-23475)" r:id="rId430"/>
    <hyperlink xmlns:r="http://schemas.openxmlformats.org/officeDocument/2006/relationships" ref="AF295" display="https://jira.its-sib.ru/issues/?jql=issue%20in%20(DOCCORP-23475)" r:id="rId431"/>
    <hyperlink xmlns:r="http://schemas.openxmlformats.org/officeDocument/2006/relationships" ref="AG295" display="https://jira.its-sib.ru/issues/?jql=issue%20in%20(DOCCORP-23475)" r:id="rId432"/>
    <hyperlink xmlns:r="http://schemas.openxmlformats.org/officeDocument/2006/relationships" ref="AF298" display="https://jira.its-sib.ru/issues/?jql=issue%20in%20(TECHWIM-4198)" r:id="rId433"/>
    <hyperlink xmlns:r="http://schemas.openxmlformats.org/officeDocument/2006/relationships" ref="S299" display="https://jira.its-sib.ru/issues/?jql=issue%20in%20(TECHWIM-4182,TECHWIM-4181)" r:id="rId434"/>
    <hyperlink xmlns:r="http://schemas.openxmlformats.org/officeDocument/2006/relationships" ref="V299" display="https://jira.its-sib.ru/issues/?jql=issue%20in%20(TECHWIM-4182,TECHWIM-4181)" r:id="rId435"/>
    <hyperlink xmlns:r="http://schemas.openxmlformats.org/officeDocument/2006/relationships" ref="AC300" display="https://jira.its-sib.ru/issues/?jql=issue%20in%20(DOCCORP-23445)" r:id="rId436"/>
    <hyperlink xmlns:r="http://schemas.openxmlformats.org/officeDocument/2006/relationships" ref="AD300" display="https://jira.its-sib.ru/issues/?jql=issue%20in%20(DOCCORP-23445)" r:id="rId437"/>
    <hyperlink xmlns:r="http://schemas.openxmlformats.org/officeDocument/2006/relationships" ref="M301" display="https://jira.its-sib.ru/issues/?jql=issue%20in%20(DOCCORP-23275)" r:id="rId438"/>
    <hyperlink xmlns:r="http://schemas.openxmlformats.org/officeDocument/2006/relationships" ref="N301" display="https://jira.its-sib.ru/issues/?jql=issue%20in%20(DOCCORP-23273)" r:id="rId439"/>
    <hyperlink xmlns:r="http://schemas.openxmlformats.org/officeDocument/2006/relationships" ref="N302" display="https://jira.its-sib.ru/issues/?jql=issue%20in%20(DOCCORP-23273)" r:id="rId440"/>
    <hyperlink xmlns:r="http://schemas.openxmlformats.org/officeDocument/2006/relationships" ref="O303" display="https://jira.its-sib.ru/issues/?jql=issue%20in%20(DOCCORP-23192)" r:id="rId441"/>
    <hyperlink xmlns:r="http://schemas.openxmlformats.org/officeDocument/2006/relationships" ref="P303" display="https://jira.its-sib.ru/issues/?jql=issue%20in%20(DOCCORP-23192)" r:id="rId442"/>
    <hyperlink xmlns:r="http://schemas.openxmlformats.org/officeDocument/2006/relationships" ref="Q303" display="https://jira.its-sib.ru/issues/?jql=issue%20in%20(DOCCORP-23192)" r:id="rId443"/>
    <hyperlink xmlns:r="http://schemas.openxmlformats.org/officeDocument/2006/relationships" ref="AC304" display="https://jira.its-sib.ru/issues/?jql=issue%20in%20(DOCCORP-23445)" r:id="rId444"/>
    <hyperlink xmlns:r="http://schemas.openxmlformats.org/officeDocument/2006/relationships" ref="AD304" display="https://jira.its-sib.ru/issues/?jql=issue%20in%20(DOCCORP-23445)" r:id="rId445"/>
    <hyperlink xmlns:r="http://schemas.openxmlformats.org/officeDocument/2006/relationships" ref="I307" display="https://jira.its-sib.ru/issues/?jql=issue%20in%20(TECHITS-1764,TECHITS-1763,TECHITS-1762)" r:id="rId446"/>
    <hyperlink xmlns:r="http://schemas.openxmlformats.org/officeDocument/2006/relationships" ref="I308" display="https://jira.its-sib.ru/issues/?jql=issue%20in%20(TECHWIM-4082,TECHWIM-4052)" r:id="rId447"/>
    <hyperlink xmlns:r="http://schemas.openxmlformats.org/officeDocument/2006/relationships" ref="L308" display="https://jira.its-sib.ru/issues/?jql=issue%20in%20(TECHWIM-4111)" r:id="rId448"/>
    <hyperlink xmlns:r="http://schemas.openxmlformats.org/officeDocument/2006/relationships" ref="V309" display="https://jira.its-sib.ru/issues/?jql=issue%20in%20(DOCCORP-23362)" r:id="rId449"/>
    <hyperlink xmlns:r="http://schemas.openxmlformats.org/officeDocument/2006/relationships" ref="W309" display="https://jira.its-sib.ru/issues/?jql=issue%20in%20(DOCCORP-23362)" r:id="rId450"/>
    <hyperlink xmlns:r="http://schemas.openxmlformats.org/officeDocument/2006/relationships" ref="X309" display="https://jira.its-sib.ru/issues/?jql=issue%20in%20(DOCCORP-23362)" r:id="rId451"/>
    <hyperlink xmlns:r="http://schemas.openxmlformats.org/officeDocument/2006/relationships" ref="Y309" display="https://jira.its-sib.ru/issues/?jql=issue%20in%20(DOCCORP-23362)" r:id="rId452"/>
    <hyperlink xmlns:r="http://schemas.openxmlformats.org/officeDocument/2006/relationships" ref="Z309" display="https://jira.its-sib.ru/issues/?jql=issue%20in%20(DOCCORP-23362)" r:id="rId453"/>
    <hyperlink xmlns:r="http://schemas.openxmlformats.org/officeDocument/2006/relationships" ref="O311" r:id="rId454"/>
    <hyperlink xmlns:r="http://schemas.openxmlformats.org/officeDocument/2006/relationships" ref="P311" r:id="rId455"/>
    <hyperlink xmlns:r="http://schemas.openxmlformats.org/officeDocument/2006/relationships" ref="Q311" r:id="rId456"/>
    <hyperlink xmlns:r="http://schemas.openxmlformats.org/officeDocument/2006/relationships" ref="R311" r:id="rId457"/>
    <hyperlink xmlns:r="http://schemas.openxmlformats.org/officeDocument/2006/relationships" ref="S311" r:id="rId458"/>
    <hyperlink xmlns:r="http://schemas.openxmlformats.org/officeDocument/2006/relationships" ref="AG313" r:id="rId459"/>
    <hyperlink xmlns:r="http://schemas.openxmlformats.org/officeDocument/2006/relationships" ref="AH313" r:id="rId460"/>
    <hyperlink xmlns:r="http://schemas.openxmlformats.org/officeDocument/2006/relationships" ref="AI313" r:id="rId461"/>
    <hyperlink xmlns:r="http://schemas.openxmlformats.org/officeDocument/2006/relationships" ref="AJ313" r:id="rId462"/>
    <hyperlink xmlns:r="http://schemas.openxmlformats.org/officeDocument/2006/relationships" ref="AK313" r:id="rId463"/>
    <hyperlink xmlns:r="http://schemas.openxmlformats.org/officeDocument/2006/relationships" ref="Z316" r:id="rId464"/>
    <hyperlink xmlns:r="http://schemas.openxmlformats.org/officeDocument/2006/relationships" ref="I319" display="https://jira.its-sib.ru/issues/?jql=issue%20in%20(TECHWIM-4081)" r:id="rId465"/>
    <hyperlink xmlns:r="http://schemas.openxmlformats.org/officeDocument/2006/relationships" ref="V327" r:id="rId466"/>
    <hyperlink xmlns:r="http://schemas.openxmlformats.org/officeDocument/2006/relationships" ref="W327" r:id="rId467"/>
    <hyperlink xmlns:r="http://schemas.openxmlformats.org/officeDocument/2006/relationships" ref="X327" r:id="rId468"/>
    <hyperlink xmlns:r="http://schemas.openxmlformats.org/officeDocument/2006/relationships" ref="Y327" r:id="rId469"/>
    <hyperlink xmlns:r="http://schemas.openxmlformats.org/officeDocument/2006/relationships" ref="Z327" r:id="rId470"/>
    <hyperlink xmlns:r="http://schemas.openxmlformats.org/officeDocument/2006/relationships" ref="AA327" r:id="rId471"/>
    <hyperlink xmlns:r="http://schemas.openxmlformats.org/officeDocument/2006/relationships" ref="AB327" r:id="rId472"/>
    <hyperlink xmlns:r="http://schemas.openxmlformats.org/officeDocument/2006/relationships" ref="AC327" r:id="rId473"/>
    <hyperlink xmlns:r="http://schemas.openxmlformats.org/officeDocument/2006/relationships" ref="AD327" r:id="rId474"/>
    <hyperlink xmlns:r="http://schemas.openxmlformats.org/officeDocument/2006/relationships" ref="AE327" r:id="rId475"/>
    <hyperlink xmlns:r="http://schemas.openxmlformats.org/officeDocument/2006/relationships" ref="AF327" r:id="rId476"/>
    <hyperlink xmlns:r="http://schemas.openxmlformats.org/officeDocument/2006/relationships" ref="AG327" r:id="rId477"/>
    <hyperlink xmlns:r="http://schemas.openxmlformats.org/officeDocument/2006/relationships" ref="AH327" r:id="rId478"/>
    <hyperlink xmlns:r="http://schemas.openxmlformats.org/officeDocument/2006/relationships" ref="H328" display="https://jira.its-sib.ru/issues/?jql=issue%20in%20(METROLOGY-57,METROLOGY-56,METROLOGY-55,METROLOGY-54,METROLOGY-53,METROLOGY-52)" r:id="rId479"/>
    <hyperlink xmlns:r="http://schemas.openxmlformats.org/officeDocument/2006/relationships" ref="V339" display="https://jira.its-sib.ru/issues/?jql=issue%20in%20(DOCCORP-23385)" r:id="rId480"/>
    <hyperlink xmlns:r="http://schemas.openxmlformats.org/officeDocument/2006/relationships" ref="W339" display="https://jira.its-sib.ru/issues/?jql=issue%20in%20(DOCCORP-23404)" r:id="rId481"/>
    <hyperlink xmlns:r="http://schemas.openxmlformats.org/officeDocument/2006/relationships" ref="V340" display="https://jira.its-sib.ru/issues/?jql=issue%20in%20(DOCCORP-23385)" r:id="rId482"/>
    <hyperlink xmlns:r="http://schemas.openxmlformats.org/officeDocument/2006/relationships" ref="W340" display="https://jira.its-sib.ru/issues/?jql=issue%20in%20(DOCCORP-23404,DOCCORP-23385)" r:id="rId483"/>
    <hyperlink xmlns:r="http://schemas.openxmlformats.org/officeDocument/2006/relationships" ref="V341" display="https://jira.its-sib.ru/issues/?jql=issue%20in%20(DOCCORP-23346)" r:id="rId484"/>
    <hyperlink xmlns:r="http://schemas.openxmlformats.org/officeDocument/2006/relationships" ref="W341" display="https://jira.its-sib.ru/issues/?jql=issue%20in%20(DOCCORP-23346)" r:id="rId485"/>
    <hyperlink xmlns:r="http://schemas.openxmlformats.org/officeDocument/2006/relationships" ref="Y343" r:id="rId486"/>
    <hyperlink xmlns:r="http://schemas.openxmlformats.org/officeDocument/2006/relationships" ref="Z343" r:id="rId487"/>
    <hyperlink xmlns:r="http://schemas.openxmlformats.org/officeDocument/2006/relationships" ref="V348" display="https://jira.its-sib.ru/issues/?jql=issue%20in%20(DOCCORP-23384)" r:id="rId488"/>
    <hyperlink xmlns:r="http://schemas.openxmlformats.org/officeDocument/2006/relationships" ref="W348" display="https://jira.its-sib.ru/issues/?jql=issue%20in%20(DOCCORP-23403)" r:id="rId489"/>
    <hyperlink xmlns:r="http://schemas.openxmlformats.org/officeDocument/2006/relationships" ref="V349" display="https://jira.its-sib.ru/issues/?jql=issue%20in%20(DOCCORP-23384)" r:id="rId490"/>
    <hyperlink xmlns:r="http://schemas.openxmlformats.org/officeDocument/2006/relationships" ref="W349" display="https://jira.its-sib.ru/issues/?jql=issue%20in%20(DOCCORP-23403,DOCCORP-23384)" r:id="rId491"/>
    <hyperlink xmlns:r="http://schemas.openxmlformats.org/officeDocument/2006/relationships" ref="V350" display="https://jira.its-sib.ru/issues/?jql=issue%20in%20(DOCCORP-23347)" r:id="rId492"/>
    <hyperlink xmlns:r="http://schemas.openxmlformats.org/officeDocument/2006/relationships" ref="W350" display="https://jira.its-sib.ru/issues/?jql=issue%20in%20(DOCCORP-23347)" r:id="rId493"/>
    <hyperlink xmlns:r="http://schemas.openxmlformats.org/officeDocument/2006/relationships" ref="H352" r:id="rId494"/>
    <hyperlink xmlns:r="http://schemas.openxmlformats.org/officeDocument/2006/relationships" ref="X361" display="https://jira.its-sib.ru/issues/?jql=issue%20in%20(TECHWIM-4246)" r:id="rId495"/>
    <hyperlink xmlns:r="http://schemas.openxmlformats.org/officeDocument/2006/relationships" ref="AC361" display="https://jira.its-sib.ru/issues/?jql=issue%20in%20(TECHWIM-4301)" r:id="rId496"/>
    <hyperlink xmlns:r="http://schemas.openxmlformats.org/officeDocument/2006/relationships" ref="AE361" display="https://jira.its-sib.ru/issues/?jql=issue%20in%20(TECHWIM-4325)" r:id="rId497"/>
    <hyperlink xmlns:r="http://schemas.openxmlformats.org/officeDocument/2006/relationships" ref="AF361" display="https://jira.its-sib.ru/issues/?jql=issue%20in%20(TECHWIM-4325,TECHWIM-4325,TECHWIM-4325,TECHWIM-3746,TECHWIM-3746)" r:id="rId498"/>
    <hyperlink xmlns:r="http://schemas.openxmlformats.org/officeDocument/2006/relationships" ref="AH361" display="https://jira.its-sib.ru/issues/?jql=issue%20in%20(TECHWIM-4347,TECHWIM-4347,TECHWIM-3747,TECHWIM-3747)" r:id="rId499"/>
    <hyperlink xmlns:r="http://schemas.openxmlformats.org/officeDocument/2006/relationships" ref="W364" display="https://jira.its-sib.ru/issues/?jql=issue%20in%20(TECHWIM-4236,TECHWIM-4235)" r:id="rId500"/>
    <hyperlink xmlns:r="http://schemas.openxmlformats.org/officeDocument/2006/relationships" ref="H378" r:id="rId501"/>
    <hyperlink xmlns:r="http://schemas.openxmlformats.org/officeDocument/2006/relationships" ref="I378" r:id="rId502"/>
    <hyperlink xmlns:r="http://schemas.openxmlformats.org/officeDocument/2006/relationships" ref="J378" r:id="rId503"/>
    <hyperlink xmlns:r="http://schemas.openxmlformats.org/officeDocument/2006/relationships" ref="K378" r:id="rId504"/>
    <hyperlink xmlns:r="http://schemas.openxmlformats.org/officeDocument/2006/relationships" ref="L378" r:id="rId505"/>
    <hyperlink xmlns:r="http://schemas.openxmlformats.org/officeDocument/2006/relationships" ref="M378" r:id="rId506"/>
    <hyperlink xmlns:r="http://schemas.openxmlformats.org/officeDocument/2006/relationships" ref="N378" r:id="rId507"/>
    <hyperlink xmlns:r="http://schemas.openxmlformats.org/officeDocument/2006/relationships" ref="O378" r:id="rId508"/>
    <hyperlink xmlns:r="http://schemas.openxmlformats.org/officeDocument/2006/relationships" ref="P378" r:id="rId509"/>
    <hyperlink xmlns:r="http://schemas.openxmlformats.org/officeDocument/2006/relationships" ref="Q378" r:id="rId510"/>
    <hyperlink xmlns:r="http://schemas.openxmlformats.org/officeDocument/2006/relationships" ref="R378" r:id="rId511"/>
    <hyperlink xmlns:r="http://schemas.openxmlformats.org/officeDocument/2006/relationships" ref="S378" r:id="rId512"/>
    <hyperlink xmlns:r="http://schemas.openxmlformats.org/officeDocument/2006/relationships" ref="T378" r:id="rId513"/>
    <hyperlink xmlns:r="http://schemas.openxmlformats.org/officeDocument/2006/relationships" ref="U378" r:id="rId514"/>
    <hyperlink xmlns:r="http://schemas.openxmlformats.org/officeDocument/2006/relationships" ref="V378" r:id="rId515"/>
    <hyperlink xmlns:r="http://schemas.openxmlformats.org/officeDocument/2006/relationships" ref="W378" r:id="rId516"/>
    <hyperlink xmlns:r="http://schemas.openxmlformats.org/officeDocument/2006/relationships" ref="X378" r:id="rId517"/>
    <hyperlink xmlns:r="http://schemas.openxmlformats.org/officeDocument/2006/relationships" ref="Y378" r:id="rId518"/>
    <hyperlink xmlns:r="http://schemas.openxmlformats.org/officeDocument/2006/relationships" ref="Z378" r:id="rId519"/>
    <hyperlink xmlns:r="http://schemas.openxmlformats.org/officeDocument/2006/relationships" ref="AA378" r:id="rId520"/>
    <hyperlink xmlns:r="http://schemas.openxmlformats.org/officeDocument/2006/relationships" ref="AB378" r:id="rId521"/>
    <hyperlink xmlns:r="http://schemas.openxmlformats.org/officeDocument/2006/relationships" ref="AC378" r:id="rId522"/>
    <hyperlink xmlns:r="http://schemas.openxmlformats.org/officeDocument/2006/relationships" ref="AD378" r:id="rId523"/>
    <hyperlink xmlns:r="http://schemas.openxmlformats.org/officeDocument/2006/relationships" ref="AE378" r:id="rId524"/>
    <hyperlink xmlns:r="http://schemas.openxmlformats.org/officeDocument/2006/relationships" ref="AG379" display="https://jira.its-sib.ru/issues/?jql=issue%20in%20(TECHWIM-4192)" r:id="rId525"/>
    <hyperlink xmlns:r="http://schemas.openxmlformats.org/officeDocument/2006/relationships" ref="AH379" display="https://jira.its-sib.ru/issues/?jql=issue%20in%20(TECHWIM-4348,TECHWIM-4348,TECHWIM-4192)" r:id="rId526"/>
    <hyperlink xmlns:r="http://schemas.openxmlformats.org/officeDocument/2006/relationships" ref="H387" r:id="rId527"/>
    <hyperlink xmlns:r="http://schemas.openxmlformats.org/officeDocument/2006/relationships" ref="I387" r:id="rId528"/>
    <hyperlink xmlns:r="http://schemas.openxmlformats.org/officeDocument/2006/relationships" ref="J387" r:id="rId529"/>
    <hyperlink xmlns:r="http://schemas.openxmlformats.org/officeDocument/2006/relationships" ref="V388" display="https://jira.its-sib.ru/issues/?jql=issue%20in%20(TECHWIM-4213)" r:id="rId530"/>
    <hyperlink xmlns:r="http://schemas.openxmlformats.org/officeDocument/2006/relationships" ref="Z388" display="https://jira.its-sib.ru/issues/?jql=issue%20in%20(TECHWIM-4278)" r:id="rId531"/>
    <hyperlink xmlns:r="http://schemas.openxmlformats.org/officeDocument/2006/relationships" ref="AC388" display="https://jira.its-sib.ru/issues/?jql=issue%20in%20(TECHWIM-4301)" r:id="rId532"/>
    <hyperlink xmlns:r="http://schemas.openxmlformats.org/officeDocument/2006/relationships" ref="AE388" display="https://jira.its-sib.ru/issues/?jql=issue%20in%20(TECHWIM-4325)" r:id="rId533"/>
    <hyperlink xmlns:r="http://schemas.openxmlformats.org/officeDocument/2006/relationships" ref="AF388" display="https://jira.its-sib.ru/issues/?jql=issue%20in%20(TECHWIM-4325,TECHWIM-3746)" r:id="rId534"/>
    <hyperlink xmlns:r="http://schemas.openxmlformats.org/officeDocument/2006/relationships" ref="AH388" display="https://jira.its-sib.ru/issues/?jql=issue%20in%20(TECHWIM-4347,TECHWIM-3747)" r:id="rId535"/>
    <hyperlink xmlns:r="http://schemas.openxmlformats.org/officeDocument/2006/relationships" ref="Z389" display="https://jira.its-sib.ru/issues/?jql=issue%20in%20(TECHWIM-4253)" r:id="rId536"/>
    <hyperlink xmlns:r="http://schemas.openxmlformats.org/officeDocument/2006/relationships" ref="V392" display="https://jira.its-sib.ru/issues/?jql=issue%20in%20(TECHWIM-4212,TECHWIM-4209)" r:id="rId537"/>
    <hyperlink xmlns:r="http://schemas.openxmlformats.org/officeDocument/2006/relationships" ref="W395" display="https://jira.its-sib.ru/issues/?jql=issue%20in%20(DOCCORP-23388)" r:id="rId538"/>
    <hyperlink xmlns:r="http://schemas.openxmlformats.org/officeDocument/2006/relationships" ref="X395" display="https://jira.its-sib.ru/issues/?jql=issue%20in%20(DOCCORP-23388)" r:id="rId539"/>
    <hyperlink xmlns:r="http://schemas.openxmlformats.org/officeDocument/2006/relationships" ref="Y395" display="https://jira.its-sib.ru/issues/?jql=issue%20in%20(DOCCORP-23388)" r:id="rId540"/>
    <hyperlink xmlns:r="http://schemas.openxmlformats.org/officeDocument/2006/relationships" ref="W396" display="https://jira.its-sib.ru/issues/?jql=issue%20in%20(TECHWIM-4210,DOCCORP-23388)" r:id="rId541"/>
    <hyperlink xmlns:r="http://schemas.openxmlformats.org/officeDocument/2006/relationships" ref="X396" display="https://jira.its-sib.ru/issues/?jql=issue%20in%20(DOCCORP-23388)" r:id="rId542"/>
    <hyperlink xmlns:r="http://schemas.openxmlformats.org/officeDocument/2006/relationships" ref="Y396" display="https://jira.its-sib.ru/issues/?jql=issue%20in%20(DOCCORP-23388)" r:id="rId543"/>
    <hyperlink xmlns:r="http://schemas.openxmlformats.org/officeDocument/2006/relationships" ref="V399" display="https://jira.its-sib.ru/issues/?jql=issue%20in%20(TECHWIM-4213,TECHWIM-4213)" r:id="rId544"/>
    <hyperlink xmlns:r="http://schemas.openxmlformats.org/officeDocument/2006/relationships" ref="Z400" display="https://jira.its-sib.ru/issues/?jql=issue%20in%20(TECHWIM-4253,TECHWIM-4253)" r:id="rId545"/>
    <hyperlink xmlns:r="http://schemas.openxmlformats.org/officeDocument/2006/relationships" ref="V403" display="https://jira.its-sib.ru/issues/?jql=issue%20in%20(TECHWIM-4212,TECHWIM-4212,TECHWIM-4209,TECHWIM-4209)" r:id="rId546"/>
    <hyperlink xmlns:r="http://schemas.openxmlformats.org/officeDocument/2006/relationships" ref="W406" display="https://jira.its-sib.ru/issues/?jql=issue%20in%20(DOCCORP-23387)" r:id="rId547"/>
    <hyperlink xmlns:r="http://schemas.openxmlformats.org/officeDocument/2006/relationships" ref="X406" display="https://jira.its-sib.ru/issues/?jql=issue%20in%20(TECHWIM-4249,DOCCORP-23387,TECHWIM-4247,DOCCORP-23387)" r:id="rId548"/>
    <hyperlink xmlns:r="http://schemas.openxmlformats.org/officeDocument/2006/relationships" ref="Y406" display="https://jira.its-sib.ru/issues/?jql=issue%20in%20(DOCCORP-23387)" r:id="rId549"/>
    <hyperlink xmlns:r="http://schemas.openxmlformats.org/officeDocument/2006/relationships" ref="W407" display="https://jira.its-sib.ru/issues/?jql=issue%20in%20(TECHWIM-4211,DOCCORP-23387,TECHWIM-4210,DOCCORP-23387)" r:id="rId550"/>
    <hyperlink xmlns:r="http://schemas.openxmlformats.org/officeDocument/2006/relationships" ref="X407" display="https://jira.its-sib.ru/issues/?jql=issue%20in%20(DOCCORP-23387)" r:id="rId551"/>
    <hyperlink xmlns:r="http://schemas.openxmlformats.org/officeDocument/2006/relationships" ref="Y407" display="https://jira.its-sib.ru/issues/?jql=issue%20in%20(DOCCORP-23387)" r:id="rId552"/>
    <hyperlink xmlns:r="http://schemas.openxmlformats.org/officeDocument/2006/relationships" ref="AA408" r:id="rId553"/>
    <hyperlink xmlns:r="http://schemas.openxmlformats.org/officeDocument/2006/relationships" ref="AB408" r:id="rId554"/>
    <hyperlink xmlns:r="http://schemas.openxmlformats.org/officeDocument/2006/relationships" ref="AC408" display="https://jira.its-sib.ru/issues/?jql=issue%20in%20(DOCCORP-23350)" r:id="rId555"/>
    <hyperlink xmlns:r="http://schemas.openxmlformats.org/officeDocument/2006/relationships" ref="AD408" display="https://jira.its-sib.ru/issues/?jql=issue%20in%20(DOCCORP-23350)" r:id="rId556"/>
    <hyperlink xmlns:r="http://schemas.openxmlformats.org/officeDocument/2006/relationships" ref="AE408" display="https://jira.its-sib.ru/issues/?jql=issue%20in%20(TECHWIM-4332,DOCCORP-23350,TECHWIM-4332,DOCCORP-23350,TECHWIM-4331,DOCCORP-23350,TECHWIM-4331,DOCCORP-23350)" r:id="rId557"/>
    <hyperlink xmlns:r="http://schemas.openxmlformats.org/officeDocument/2006/relationships" ref="AF408" display="https://jira.its-sib.ru/issues/?jql=issue%20in%20(DOCCORP-23350)" r:id="rId558"/>
    <hyperlink xmlns:r="http://schemas.openxmlformats.org/officeDocument/2006/relationships" ref="AG408" display="https://jira.its-sib.ru/issues/?jql=issue%20in%20(DOCCORP-23350)" r:id="rId559"/>
    <hyperlink xmlns:r="http://schemas.openxmlformats.org/officeDocument/2006/relationships" ref="AH408" display="https://jira.its-sib.ru/issues/?jql=issue%20in%20(DOCCORP-23350)" r:id="rId560"/>
    <hyperlink xmlns:r="http://schemas.openxmlformats.org/officeDocument/2006/relationships" ref="P412" display="https://jira.its-sib.ru/issues/?jql=issue%20in%20(TECHWIM-4126)" r:id="rId561"/>
    <hyperlink xmlns:r="http://schemas.openxmlformats.org/officeDocument/2006/relationships" ref="Q412" display="https://jira.its-sib.ru/issues/?jql=issue%20in%20(TECHWIM-4126)" r:id="rId562"/>
    <hyperlink xmlns:r="http://schemas.openxmlformats.org/officeDocument/2006/relationships" ref="AD416" display="https://jira.its-sib.ru/issues/?jql=issue%20in%20(TECHWIM-4318,TECHWIM-4308,TECHWIM-4307,TECHWIM-4153)" r:id="rId563"/>
    <hyperlink xmlns:r="http://schemas.openxmlformats.org/officeDocument/2006/relationships" ref="AE416" display="https://jira.its-sib.ru/issues/?jql=issue%20in%20(TECHWIM-4318,TECHWIM-4308,TECHWIM-4307,TECHWIM-4153)" r:id="rId564"/>
    <hyperlink xmlns:r="http://schemas.openxmlformats.org/officeDocument/2006/relationships" ref="AF416" display="https://jira.its-sib.ru/issues/?jql=issue%20in%20(TECHWIM-4318,TECHWIM-4153)" r:id="rId565"/>
    <hyperlink xmlns:r="http://schemas.openxmlformats.org/officeDocument/2006/relationships" ref="AG416" display="https://jira.its-sib.ru/issues/?jql=issue%20in%20(TECHWIM-4153)" r:id="rId566"/>
    <hyperlink xmlns:r="http://schemas.openxmlformats.org/officeDocument/2006/relationships" ref="AH416" display="https://jira.its-sib.ru/issues/?jql=issue%20in%20(TECHWIM-4153)" r:id="rId567"/>
    <hyperlink xmlns:r="http://schemas.openxmlformats.org/officeDocument/2006/relationships" ref="O417" display="https://jira.its-sib.ru/issues/?jql=issue%20in%20(TECHWIM-4125)" r:id="rId568"/>
    <hyperlink xmlns:r="http://schemas.openxmlformats.org/officeDocument/2006/relationships" ref="P417" display="https://jira.its-sib.ru/issues/?jql=issue%20in%20(TECHWIM-4125)" r:id="rId569"/>
    <hyperlink xmlns:r="http://schemas.openxmlformats.org/officeDocument/2006/relationships" ref="Q417" display="https://jira.its-sib.ru/issues/?jql=issue%20in%20(TECHWIM-4125)" r:id="rId570"/>
    <hyperlink xmlns:r="http://schemas.openxmlformats.org/officeDocument/2006/relationships" ref="H421" display="https://jira.its-sib.ru/issues/?jql=issue%20in%20(TECHWIM-3691)" r:id="rId571"/>
    <hyperlink xmlns:r="http://schemas.openxmlformats.org/officeDocument/2006/relationships" ref="I421" display="https://jira.its-sib.ru/issues/?jql=issue%20in%20(TECHWIM-3691)" r:id="rId572"/>
    <hyperlink xmlns:r="http://schemas.openxmlformats.org/officeDocument/2006/relationships" ref="L421" display="https://jira.its-sib.ru/issues/?jql=issue%20in%20(TECHWIM-3691)" r:id="rId573"/>
    <hyperlink xmlns:r="http://schemas.openxmlformats.org/officeDocument/2006/relationships" ref="O421" display="https://jira.its-sib.ru/issues/?jql=issue%20in%20(TECHWIM-3691)" r:id="rId574"/>
    <hyperlink xmlns:r="http://schemas.openxmlformats.org/officeDocument/2006/relationships" ref="P421" display="https://jira.its-sib.ru/issues/?jql=issue%20in%20(TECHWIM-3691)" r:id="rId575"/>
    <hyperlink xmlns:r="http://schemas.openxmlformats.org/officeDocument/2006/relationships" ref="Q421" display="https://jira.its-sib.ru/issues/?jql=issue%20in%20(TECHWIM-3691)" r:id="rId576"/>
    <hyperlink xmlns:r="http://schemas.openxmlformats.org/officeDocument/2006/relationships" ref="R421" display="https://jira.its-sib.ru/issues/?jql=issue%20in%20(TECHWIM-3691,TECHWIM-4157)" r:id="rId577"/>
    <hyperlink xmlns:r="http://schemas.openxmlformats.org/officeDocument/2006/relationships" ref="S421" display="https://jira.its-sib.ru/issues/?jql=issue%20in%20(TECHWIM-3691,TECHWIM-4157)" r:id="rId578"/>
    <hyperlink xmlns:r="http://schemas.openxmlformats.org/officeDocument/2006/relationships" ref="V421" display="https://jira.its-sib.ru/issues/?jql=issue%20in%20(TECHWIM-3691)" r:id="rId579"/>
    <hyperlink xmlns:r="http://schemas.openxmlformats.org/officeDocument/2006/relationships" ref="W421" display="https://jira.its-sib.ru/issues/?jql=issue%20in%20(TECHWIM-3691)" r:id="rId580"/>
    <hyperlink xmlns:r="http://schemas.openxmlformats.org/officeDocument/2006/relationships" ref="Z421" display="https://jira.its-sib.ru/issues/?jql=issue%20in%20(TECHWIM-3691)" r:id="rId581"/>
    <hyperlink xmlns:r="http://schemas.openxmlformats.org/officeDocument/2006/relationships" ref="AC421" display="https://jira.its-sib.ru/issues/?jql=issue%20in%20(TECHWIM-4245,TECHWIM-3691)" r:id="rId582"/>
    <hyperlink xmlns:r="http://schemas.openxmlformats.org/officeDocument/2006/relationships" ref="AG421" display="https://jira.its-sib.ru/issues/?jql=issue%20in%20(TECHWIM-3691)" r:id="rId583"/>
    <hyperlink xmlns:r="http://schemas.openxmlformats.org/officeDocument/2006/relationships" ref="AH421" display="https://jira.its-sib.ru/issues/?jql=issue%20in%20(TECHWIM-3691,TECHWIM-4245)" r:id="rId584"/>
    <hyperlink xmlns:r="http://schemas.openxmlformats.org/officeDocument/2006/relationships" ref="X423" display="https://jira.its-sib.ru/issues/?jql=issue%20in%20(TECHWIM-3691,DOCCORP-23380)" r:id="rId585"/>
    <hyperlink xmlns:r="http://schemas.openxmlformats.org/officeDocument/2006/relationships" ref="Y423" display="https://jira.its-sib.ru/issues/?jql=issue%20in%20(TECHWIM-3691,DOCCORP-23380)" r:id="rId586"/>
    <hyperlink xmlns:r="http://schemas.openxmlformats.org/officeDocument/2006/relationships" ref="AF424" display="https://jira.its-sib.ru/issues/?jql=issue%20in%20(DOCCORP-23490)" r:id="rId587"/>
    <hyperlink xmlns:r="http://schemas.openxmlformats.org/officeDocument/2006/relationships" ref="AD425" display="https://jira.its-sib.ru/issues/?jql=issue%20in%20(DOCCORP-23451)" r:id="rId588"/>
    <hyperlink xmlns:r="http://schemas.openxmlformats.org/officeDocument/2006/relationships" ref="AE425" display="https://jira.its-sib.ru/issues/?jql=issue%20in%20(DOCCORP-23451)" r:id="rId589"/>
    <hyperlink xmlns:r="http://schemas.openxmlformats.org/officeDocument/2006/relationships" ref="AF425" display="https://jira.its-sib.ru/issues/?jql=issue%20in%20(DOCCORP-23451)" r:id="rId590"/>
    <hyperlink xmlns:r="http://schemas.openxmlformats.org/officeDocument/2006/relationships" ref="H435" r:id="rId591"/>
    <hyperlink xmlns:r="http://schemas.openxmlformats.org/officeDocument/2006/relationships" ref="I435" r:id="rId592"/>
    <hyperlink xmlns:r="http://schemas.openxmlformats.org/officeDocument/2006/relationships" ref="J435" r:id="rId593"/>
    <hyperlink xmlns:r="http://schemas.openxmlformats.org/officeDocument/2006/relationships" ref="K442" display="https://jira.its-sib.ru/issues/?jql=issue%20in%20(SPAUTO-695)" r:id="rId594"/>
    <hyperlink xmlns:r="http://schemas.openxmlformats.org/officeDocument/2006/relationships" ref="W443" display="https://jira.its-sib.ru/issues/?jql=issue%20in%20(SPAUTO-700)" r:id="rId595"/>
    <hyperlink xmlns:r="http://schemas.openxmlformats.org/officeDocument/2006/relationships" ref="R444" display="https://jira.its-sib.ru/issues/?jql=issue%20in%20(SPAUTO-698)" r:id="rId596"/>
    <hyperlink xmlns:r="http://schemas.openxmlformats.org/officeDocument/2006/relationships" ref="O447" display="https://jira.its-sib.ru/issues/?jql=issue%20in%20(SPAUTO-694)" r:id="rId597"/>
    <hyperlink xmlns:r="http://schemas.openxmlformats.org/officeDocument/2006/relationships" ref="P447" display="https://jira.its-sib.ru/issues/?jql=issue%20in%20(SPAUTO-694)" r:id="rId598"/>
    <hyperlink xmlns:r="http://schemas.openxmlformats.org/officeDocument/2006/relationships" ref="Q447" display="https://jira.its-sib.ru/issues/?jql=issue%20in%20(SPAUTO-694)" r:id="rId599"/>
    <hyperlink xmlns:r="http://schemas.openxmlformats.org/officeDocument/2006/relationships" ref="H448" display="https://jira.its-sib.ru/issues/?jql=issue%20in%20(SPAUTO-694,DOCCORP-23196)" r:id="rId600"/>
    <hyperlink xmlns:r="http://schemas.openxmlformats.org/officeDocument/2006/relationships" ref="I448" display="https://jira.its-sib.ru/issues/?jql=issue%20in%20(SPAUTO-694,DOCCORP-23196)" r:id="rId601"/>
    <hyperlink xmlns:r="http://schemas.openxmlformats.org/officeDocument/2006/relationships" ref="J448" display="https://jira.its-sib.ru/issues/?jql=issue%20in%20(SPAUTO-694,DOCCORP-23196)" r:id="rId602"/>
    <hyperlink xmlns:r="http://schemas.openxmlformats.org/officeDocument/2006/relationships" ref="K448" display="https://jira.its-sib.ru/issues/?jql=issue%20in%20(SPAUTO-694,DOCCORP-23196)" r:id="rId603"/>
    <hyperlink xmlns:r="http://schemas.openxmlformats.org/officeDocument/2006/relationships" ref="L448" display="https://jira.its-sib.ru/issues/?jql=issue%20in%20(SPAUTO-694,DOCCORP-23196)" r:id="rId604"/>
    <hyperlink xmlns:r="http://schemas.openxmlformats.org/officeDocument/2006/relationships" ref="S451" display="https://jira.its-sib.ru/issues/?jql=issue%20in%20(TECHWIM-4184)" r:id="rId605"/>
    <hyperlink xmlns:r="http://schemas.openxmlformats.org/officeDocument/2006/relationships" ref="S452" display="https://jira.its-sib.ru/issues/?jql=issue%20in%20(TECHITS-1808)" r:id="rId606"/>
    <hyperlink xmlns:r="http://schemas.openxmlformats.org/officeDocument/2006/relationships" ref="H453" display="https://jira.its-sib.ru/issues/?jql=issue%20in%20(TECHITS-1747)" r:id="rId607"/>
    <hyperlink xmlns:r="http://schemas.openxmlformats.org/officeDocument/2006/relationships" ref="I453" display="https://jira.its-sib.ru/issues/?jql=issue%20in%20(TECHITS-1760,TECHITS-1747)" r:id="rId608"/>
    <hyperlink xmlns:r="http://schemas.openxmlformats.org/officeDocument/2006/relationships" ref="P453" display="https://jira.its-sib.ru/issues/?jql=issue%20in%20(TECHITS-1795)" r:id="rId609"/>
    <hyperlink xmlns:r="http://schemas.openxmlformats.org/officeDocument/2006/relationships" ref="Q453" display="https://jira.its-sib.ru/issues/?jql=issue%20in%20(TECHITS-1795)" r:id="rId610"/>
    <hyperlink xmlns:r="http://schemas.openxmlformats.org/officeDocument/2006/relationships" ref="R453" display="https://jira.its-sib.ru/issues/?jql=issue%20in%20(TECHITS-1806,TECHITS-1805,TECHITS-1804)" r:id="rId611"/>
    <hyperlink xmlns:r="http://schemas.openxmlformats.org/officeDocument/2006/relationships" ref="S453" display="https://jira.its-sib.ru/issues/?jql=issue%20in%20(TECHITS-1806,TECHITS-1805,TECHITS-1804)" r:id="rId612"/>
    <hyperlink xmlns:r="http://schemas.openxmlformats.org/officeDocument/2006/relationships" ref="AF453" display="https://jira.its-sib.ru/issues/?jql=issue%20in%20(TECHITS-1869,TECHITS-1863,TECHITS-1862,TECHITS-1861,TECHITS-1860)" r:id="rId613"/>
    <hyperlink xmlns:r="http://schemas.openxmlformats.org/officeDocument/2006/relationships" ref="AG453" display="https://jira.its-sib.ru/issues/?jql=issue%20in%20(TECHITS-1869,TECHITS-1863,TECHITS-1862,TECHITS-1861)" r:id="rId614"/>
    <hyperlink xmlns:r="http://schemas.openxmlformats.org/officeDocument/2006/relationships" ref="AH453" display="https://jira.its-sib.ru/issues/?jql=issue%20in%20(TECHITS-1869,TECHITS-1863,TECHITS-1862,TECHITS-1861)" r:id="rId615"/>
    <hyperlink xmlns:r="http://schemas.openxmlformats.org/officeDocument/2006/relationships" ref="K454" display="https://jira.its-sib.ru/issues/?jql=issue%20in%20(TECHITS-1771)" r:id="rId616"/>
    <hyperlink xmlns:r="http://schemas.openxmlformats.org/officeDocument/2006/relationships" ref="O454" display="https://jira.its-sib.ru/issues/?jql=issue%20in%20(TECHITS-1794)" r:id="rId617"/>
    <hyperlink xmlns:r="http://schemas.openxmlformats.org/officeDocument/2006/relationships" ref="AD454" display="https://jira.its-sib.ru/issues/?jql=issue%20in%20(TECHITS-1826)" r:id="rId618"/>
    <hyperlink xmlns:r="http://schemas.openxmlformats.org/officeDocument/2006/relationships" ref="AE454" display="https://jira.its-sib.ru/issues/?jql=issue%20in%20(TECHITS-1826)" r:id="rId619"/>
    <hyperlink xmlns:r="http://schemas.openxmlformats.org/officeDocument/2006/relationships" ref="AF454" display="https://jira.its-sib.ru/issues/?jql=issue%20in%20(TECHITS-1826)" r:id="rId620"/>
    <hyperlink xmlns:r="http://schemas.openxmlformats.org/officeDocument/2006/relationships" ref="AG454" display="https://jira.its-sib.ru/issues/?jql=issue%20in%20(TECHITS-1826)" r:id="rId621"/>
    <hyperlink xmlns:r="http://schemas.openxmlformats.org/officeDocument/2006/relationships" ref="AH454" display="https://jira.its-sib.ru/issues/?jql=issue%20in%20(TECHITS-1826)" r:id="rId622"/>
    <hyperlink xmlns:r="http://schemas.openxmlformats.org/officeDocument/2006/relationships" ref="R455" display="https://jira.its-sib.ru/issues/?jql=issue%20in%20(TECHWIM-4152)" r:id="rId623"/>
    <hyperlink xmlns:r="http://schemas.openxmlformats.org/officeDocument/2006/relationships" ref="S455" display="https://jira.its-sib.ru/issues/?jql=issue%20in%20(TECHWIM-4171,TECHWIM-4152)" r:id="rId624"/>
    <hyperlink xmlns:r="http://schemas.openxmlformats.org/officeDocument/2006/relationships" ref="AF455" display="https://jira.its-sib.ru/issues/?jql=issue%20in%20(TECHWIM-4341)" r:id="rId625"/>
    <hyperlink xmlns:r="http://schemas.openxmlformats.org/officeDocument/2006/relationships" ref="AG455" display="https://jira.its-sib.ru/issues/?jql=issue%20in%20(TECHWIM-4341)" r:id="rId626"/>
    <hyperlink xmlns:r="http://schemas.openxmlformats.org/officeDocument/2006/relationships" ref="AH455" display="https://jira.its-sib.ru/issues/?jql=issue%20in%20(TECHWIM-4341)" r:id="rId627"/>
    <hyperlink xmlns:r="http://schemas.openxmlformats.org/officeDocument/2006/relationships" ref="V456" display="https://jira.its-sib.ru/issues/?jql=issue%20in%20(DOCCORP-23127)" r:id="rId628"/>
    <hyperlink xmlns:r="http://schemas.openxmlformats.org/officeDocument/2006/relationships" ref="W456" display="https://jira.its-sib.ru/issues/?jql=issue%20in%20(DOCCORP-23127)" r:id="rId629"/>
    <hyperlink xmlns:r="http://schemas.openxmlformats.org/officeDocument/2006/relationships" ref="X456" display="https://jira.its-sib.ru/issues/?jql=issue%20in%20(DOCCORP-23127)" r:id="rId630"/>
    <hyperlink xmlns:r="http://schemas.openxmlformats.org/officeDocument/2006/relationships" ref="Y456" display="https://jira.its-sib.ru/issues/?jql=issue%20in%20(DOCCORP-23127)" r:id="rId631"/>
    <hyperlink xmlns:r="http://schemas.openxmlformats.org/officeDocument/2006/relationships" ref="Z456" display="https://jira.its-sib.ru/issues/?jql=issue%20in%20(DOCCORP-23127)" r:id="rId632"/>
    <hyperlink xmlns:r="http://schemas.openxmlformats.org/officeDocument/2006/relationships" ref="AA456" r:id="rId633"/>
    <hyperlink xmlns:r="http://schemas.openxmlformats.org/officeDocument/2006/relationships" ref="W460" display="https://jira.its-sib.ru/issues/?jql=issue%20in%20(TECHWIM-4230,TECHWIM-4191)" r:id="rId634"/>
    <hyperlink xmlns:r="http://schemas.openxmlformats.org/officeDocument/2006/relationships" ref="J463" display="https://jira.its-sib.ru/issues/?jql=issue%20in%20(TECHITS-1767)" r:id="rId635"/>
    <hyperlink xmlns:r="http://schemas.openxmlformats.org/officeDocument/2006/relationships" ref="I467" display="https://jira.its-sib.ru/issues/?jql=issue%20in%20(TECHITS-1764,TECHITS-1763,TECHITS-1762)" r:id="rId636"/>
    <hyperlink xmlns:r="http://schemas.openxmlformats.org/officeDocument/2006/relationships" ref="L467" display="https://jira.its-sib.ru/issues/?jql=issue%20in%20(TECHITS-1781,TECHITS-1776)" r:id="rId637"/>
    <hyperlink xmlns:r="http://schemas.openxmlformats.org/officeDocument/2006/relationships" ref="AD467" display="https://jira.its-sib.ru/issues/?jql=issue%20in%20(TECHITS-1826)" r:id="rId638"/>
    <hyperlink xmlns:r="http://schemas.openxmlformats.org/officeDocument/2006/relationships" ref="L469" display="https://jira.its-sib.ru/issues/?jql=issue%20in%20(TECHWIM-4112)" r:id="rId639"/>
    <hyperlink xmlns:r="http://schemas.openxmlformats.org/officeDocument/2006/relationships" ref="Y472" display="https://jira.its-sib.ru/issues/?jql=issue%20in%20(TECHWIM-4257,DOCCORP-23419)" r:id="rId640"/>
    <hyperlink xmlns:r="http://schemas.openxmlformats.org/officeDocument/2006/relationships" ref="Z472" display="https://jira.its-sib.ru/issues/?jql=issue%20in%20(DOCCORP-23419)" r:id="rId641"/>
    <hyperlink xmlns:r="http://schemas.openxmlformats.org/officeDocument/2006/relationships" ref="AK473" display="https://jira.its-sib.ru/issues/?jql=issue%20in%20(DOCCORP-23502)" r:id="rId642"/>
    <hyperlink xmlns:r="http://schemas.openxmlformats.org/officeDocument/2006/relationships" ref="AK474" display="https://jira.its-sib.ru/issues/?jql=issue%20in%20(DOCCORP-23502)" r:id="rId643"/>
    <hyperlink xmlns:r="http://schemas.openxmlformats.org/officeDocument/2006/relationships" ref="AK475" r:id="rId644"/>
    <hyperlink xmlns:r="http://schemas.openxmlformats.org/officeDocument/2006/relationships" ref="H477" display="https://jira.its-sib.ru/issues/?jql=issue%20in%20(TECHWIM-3810,DOCCORP-23190,TECHWIM-3809,DOCCORP-23190)" r:id="rId645"/>
    <hyperlink xmlns:r="http://schemas.openxmlformats.org/officeDocument/2006/relationships" ref="I477" display="https://jira.its-sib.ru/issues/?jql=issue%20in%20(TECHWIM-3810,DOCCORP-23190,TECHWIM-3809,DOCCORP-23190)" r:id="rId646"/>
    <hyperlink xmlns:r="http://schemas.openxmlformats.org/officeDocument/2006/relationships" ref="J477" display="https://jira.its-sib.ru/issues/?jql=issue%20in%20(TECHWIM-3810,DOCCORP-23190,TECHWIM-3809,DOCCORP-23190)" r:id="rId647"/>
    <hyperlink xmlns:r="http://schemas.openxmlformats.org/officeDocument/2006/relationships" ref="K477" display="https://jira.its-sib.ru/issues/?jql=issue%20in%20(TECHWIM-4085,DOCCORP-23190,TECHWIM-4084,DOCCORP-23190,TECHWIM-3810,DOCCORP-23190,TECHWIM-3809,DOCCORP-23190)" r:id="rId648"/>
    <hyperlink xmlns:r="http://schemas.openxmlformats.org/officeDocument/2006/relationships" ref="L477" display="https://jira.its-sib.ru/issues/?jql=issue%20in%20(TECHWIM-4116,DOCCORP-23190,TECHWIM-4085,DOCCORP-23190,TECHWIM-4084,DOCCORP-23190)" r:id="rId649"/>
    <hyperlink xmlns:r="http://schemas.openxmlformats.org/officeDocument/2006/relationships" ref="M477" r:id="rId650"/>
    <hyperlink xmlns:r="http://schemas.openxmlformats.org/officeDocument/2006/relationships" ref="N477" r:id="rId651"/>
    <hyperlink xmlns:r="http://schemas.openxmlformats.org/officeDocument/2006/relationships" ref="H479" display="https://jira.its-sib.ru/issues/?jql=issue%20in%20(TECHWIM-3810,DOCCORP-23192)" r:id="rId652"/>
    <hyperlink xmlns:r="http://schemas.openxmlformats.org/officeDocument/2006/relationships" ref="I479" display="https://jira.its-sib.ru/issues/?jql=issue%20in%20(TECHWIM-3810,DOCCORP-23192)" r:id="rId653"/>
    <hyperlink xmlns:r="http://schemas.openxmlformats.org/officeDocument/2006/relationships" ref="J479" display="https://jira.its-sib.ru/issues/?jql=issue%20in%20(TECHWIM-3810,DOCCORP-23192)" r:id="rId654"/>
    <hyperlink xmlns:r="http://schemas.openxmlformats.org/officeDocument/2006/relationships" ref="K479" display="https://jira.its-sib.ru/issues/?jql=issue%20in%20(TECHWIM-4085,DOCCORP-23192,TECHWIM-4084,DOCCORP-23192,TECHWIM-3810,DOCCORP-23192)" r:id="rId655"/>
    <hyperlink xmlns:r="http://schemas.openxmlformats.org/officeDocument/2006/relationships" ref="L479" display="https://jira.its-sib.ru/issues/?jql=issue%20in%20(TECHWIM-4116,DOCCORP-23192,TECHWIM-4085,DOCCORP-23192,TECHWIM-4084,DOCCORP-23192)" r:id="rId656"/>
    <hyperlink xmlns:r="http://schemas.openxmlformats.org/officeDocument/2006/relationships" ref="M479" r:id="rId657"/>
    <hyperlink xmlns:r="http://schemas.openxmlformats.org/officeDocument/2006/relationships" ref="N479" r:id="rId658"/>
    <hyperlink xmlns:r="http://schemas.openxmlformats.org/officeDocument/2006/relationships" ref="H482" display="https://jira.its-sib.ru/issues/?jql=issue%20in%20(TECHWIM-3691)" r:id="rId659"/>
    <hyperlink xmlns:r="http://schemas.openxmlformats.org/officeDocument/2006/relationships" ref="I482" display="https://jira.its-sib.ru/issues/?jql=issue%20in%20(TECHWIM-3691)" r:id="rId660"/>
    <hyperlink xmlns:r="http://schemas.openxmlformats.org/officeDocument/2006/relationships" ref="K482" display="https://jira.its-sib.ru/issues/?jql=issue%20in%20(TECHWIM-4098)" r:id="rId661"/>
    <hyperlink xmlns:r="http://schemas.openxmlformats.org/officeDocument/2006/relationships" ref="L482" display="https://jira.its-sib.ru/issues/?jql=issue%20in%20(TECHWIM-3691)" r:id="rId662"/>
    <hyperlink xmlns:r="http://schemas.openxmlformats.org/officeDocument/2006/relationships" ref="O482" display="https://jira.its-sib.ru/issues/?jql=issue%20in%20(TECHWIM-3691)" r:id="rId663"/>
    <hyperlink xmlns:r="http://schemas.openxmlformats.org/officeDocument/2006/relationships" ref="P482" display="https://jira.its-sib.ru/issues/?jql=issue%20in%20(TECHWIM-3691)" r:id="rId664"/>
    <hyperlink xmlns:r="http://schemas.openxmlformats.org/officeDocument/2006/relationships" ref="Q482" display="https://jira.its-sib.ru/issues/?jql=issue%20in%20(TECHWIM-3691,TECHWIM-4146)" r:id="rId665"/>
    <hyperlink xmlns:r="http://schemas.openxmlformats.org/officeDocument/2006/relationships" ref="R482" display="https://jira.its-sib.ru/issues/?jql=issue%20in%20(TECHWIM-3691)" r:id="rId666"/>
    <hyperlink xmlns:r="http://schemas.openxmlformats.org/officeDocument/2006/relationships" ref="S482" display="https://jira.its-sib.ru/issues/?jql=issue%20in%20(TECHWIM-3691)" r:id="rId667"/>
    <hyperlink xmlns:r="http://schemas.openxmlformats.org/officeDocument/2006/relationships" ref="V482" display="https://jira.its-sib.ru/issues/?jql=issue%20in%20(TECHWIM-3691,TECHWIM-4197)" r:id="rId668"/>
    <hyperlink xmlns:r="http://schemas.openxmlformats.org/officeDocument/2006/relationships" ref="W482" display="https://jira.its-sib.ru/issues/?jql=issue%20in%20(TECHWIM-3691)" r:id="rId669"/>
    <hyperlink xmlns:r="http://schemas.openxmlformats.org/officeDocument/2006/relationships" ref="Z482" display="https://jira.its-sib.ru/issues/?jql=issue%20in%20(TECHWIM-3691)" r:id="rId670"/>
    <hyperlink xmlns:r="http://schemas.openxmlformats.org/officeDocument/2006/relationships" ref="AC482" display="https://jira.its-sib.ru/issues/?jql=issue%20in%20(TECHWIM-3691)" r:id="rId671"/>
    <hyperlink xmlns:r="http://schemas.openxmlformats.org/officeDocument/2006/relationships" ref="AD482" display="https://jira.its-sib.ru/issues/?jql=issue%20in%20(TECHWIM-3691)" r:id="rId672"/>
    <hyperlink xmlns:r="http://schemas.openxmlformats.org/officeDocument/2006/relationships" ref="AE482" display="https://jira.its-sib.ru/issues/?jql=issue%20in%20(TECHWIM-3691)" r:id="rId673"/>
    <hyperlink xmlns:r="http://schemas.openxmlformats.org/officeDocument/2006/relationships" ref="AF482" display="https://jira.its-sib.ru/issues/?jql=issue%20in%20(TECHWIM-3691,TECHWIM-4144,TECHWIM-4144)" r:id="rId674"/>
    <hyperlink xmlns:r="http://schemas.openxmlformats.org/officeDocument/2006/relationships" ref="AG482" display="https://jira.its-sib.ru/issues/?jql=issue%20in%20(TECHWIM-3691)" r:id="rId675"/>
    <hyperlink xmlns:r="http://schemas.openxmlformats.org/officeDocument/2006/relationships" ref="AH482" display="https://jira.its-sib.ru/issues/?jql=issue%20in%20(TECHWIM-3691)" r:id="rId676"/>
    <hyperlink xmlns:r="http://schemas.openxmlformats.org/officeDocument/2006/relationships" ref="X484" display="https://jira.its-sib.ru/issues/?jql=issue%20in%20(TECHWIM-3691,DOCCORP-23383)" r:id="rId677"/>
    <hyperlink xmlns:r="http://schemas.openxmlformats.org/officeDocument/2006/relationships" ref="Y484" display="https://jira.its-sib.ru/issues/?jql=issue%20in%20(TECHWIM-3691,DOCCORP-23383)" r:id="rId678"/>
    <hyperlink xmlns:r="http://schemas.openxmlformats.org/officeDocument/2006/relationships" ref="H487" display="https://jira.its-sib.ru/issues/?jql=issue%20in%20(TECHWIM-3691)" r:id="rId679"/>
    <hyperlink xmlns:r="http://schemas.openxmlformats.org/officeDocument/2006/relationships" ref="I487" display="https://jira.its-sib.ru/issues/?jql=issue%20in%20(TECHWIM-3691)" r:id="rId680"/>
    <hyperlink xmlns:r="http://schemas.openxmlformats.org/officeDocument/2006/relationships" ref="L487" display="https://jira.its-sib.ru/issues/?jql=issue%20in%20(TECHWIM-3691)" r:id="rId681"/>
    <hyperlink xmlns:r="http://schemas.openxmlformats.org/officeDocument/2006/relationships" ref="O487" display="https://jira.its-sib.ru/issues/?jql=issue%20in%20(TECHWIM-3691)" r:id="rId682"/>
    <hyperlink xmlns:r="http://schemas.openxmlformats.org/officeDocument/2006/relationships" ref="P487" display="https://jira.its-sib.ru/issues/?jql=issue%20in%20(TECHWIM-3691)" r:id="rId683"/>
    <hyperlink xmlns:r="http://schemas.openxmlformats.org/officeDocument/2006/relationships" ref="Q487" display="https://jira.its-sib.ru/issues/?jql=issue%20in%20(TECHWIM-3691)" r:id="rId684"/>
    <hyperlink xmlns:r="http://schemas.openxmlformats.org/officeDocument/2006/relationships" ref="R487" display="https://jira.its-sib.ru/issues/?jql=issue%20in%20(TECHWIM-3691)" r:id="rId685"/>
    <hyperlink xmlns:r="http://schemas.openxmlformats.org/officeDocument/2006/relationships" ref="S487" display="https://jira.its-sib.ru/issues/?jql=issue%20in%20(TECHWIM-3691)" r:id="rId686"/>
    <hyperlink xmlns:r="http://schemas.openxmlformats.org/officeDocument/2006/relationships" ref="V487" display="https://jira.its-sib.ru/issues/?jql=issue%20in%20(TECHWIM-3691)" r:id="rId687"/>
    <hyperlink xmlns:r="http://schemas.openxmlformats.org/officeDocument/2006/relationships" ref="W487" display="https://jira.its-sib.ru/issues/?jql=issue%20in%20(TECHWIM-3691)" r:id="rId688"/>
    <hyperlink xmlns:r="http://schemas.openxmlformats.org/officeDocument/2006/relationships" ref="Z487" display="https://jira.its-sib.ru/issues/?jql=issue%20in%20(TECHWIM-3691)" r:id="rId689"/>
    <hyperlink xmlns:r="http://schemas.openxmlformats.org/officeDocument/2006/relationships" ref="AC487" display="https://jira.its-sib.ru/issues/?jql=issue%20in%20(TECHWIM-4245,TECHWIM-3691)" r:id="rId690"/>
    <hyperlink xmlns:r="http://schemas.openxmlformats.org/officeDocument/2006/relationships" ref="AD487" display="https://jira.its-sib.ru/issues/?jql=issue%20in%20(TECHWIM-4317,TECHWIM-3691)" r:id="rId691"/>
    <hyperlink xmlns:r="http://schemas.openxmlformats.org/officeDocument/2006/relationships" ref="AE487" display="https://jira.its-sib.ru/issues/?jql=issue%20in%20(TECHWIM-3691)" r:id="rId692"/>
    <hyperlink xmlns:r="http://schemas.openxmlformats.org/officeDocument/2006/relationships" ref="AF487" display="https://jira.its-sib.ru/issues/?jql=issue%20in%20(TECHWIM-4226,TECHWIM-3691)" r:id="rId693"/>
    <hyperlink xmlns:r="http://schemas.openxmlformats.org/officeDocument/2006/relationships" ref="AG487" display="https://jira.its-sib.ru/issues/?jql=issue%20in%20(TECHWIM-3691)" r:id="rId694"/>
    <hyperlink xmlns:r="http://schemas.openxmlformats.org/officeDocument/2006/relationships" ref="AH487" display="https://jira.its-sib.ru/issues/?jql=issue%20in%20(TECHWIM-3691)" r:id="rId695"/>
    <hyperlink xmlns:r="http://schemas.openxmlformats.org/officeDocument/2006/relationships" ref="X489" display="https://jira.its-sib.ru/issues/?jql=issue%20in%20(TECHWIM-3691,DOCCORP-23381)" r:id="rId696"/>
    <hyperlink xmlns:r="http://schemas.openxmlformats.org/officeDocument/2006/relationships" ref="Y489" display="https://jira.its-sib.ru/issues/?jql=issue%20in%20(TECHWIM-3691,DOCCORP-23381)" r:id="rId697"/>
    <hyperlink xmlns:r="http://schemas.openxmlformats.org/officeDocument/2006/relationships" ref="P494" display="https://jira.its-sib.ru/issues/?jql=issue%20in%20(TECHFVF-108)" r:id="rId698"/>
    <hyperlink xmlns:r="http://schemas.openxmlformats.org/officeDocument/2006/relationships" ref="Q494" display="https://jira.its-sib.ru/issues/?jql=issue%20in%20(TECHFVF-108)" r:id="rId699"/>
    <hyperlink xmlns:r="http://schemas.openxmlformats.org/officeDocument/2006/relationships" ref="V494" display="https://jira.its-sib.ru/issues/?jql=issue%20in%20(TECHFVF-110)" r:id="rId700"/>
    <hyperlink xmlns:r="http://schemas.openxmlformats.org/officeDocument/2006/relationships" ref="K497" display="https://jira.its-sib.ru/issues/?jql=issue%20in%20(0,DOCCORP-23264)" r:id="rId701"/>
    <hyperlink xmlns:r="http://schemas.openxmlformats.org/officeDocument/2006/relationships" ref="K501" display="https://jira.its-sib.ru/issues/?jql=issue%20in%20(DOCCORP-23264)" r:id="rId702"/>
    <hyperlink xmlns:r="http://schemas.openxmlformats.org/officeDocument/2006/relationships" ref="H504" display="https://jira.its-sib.ru/issues/?jql=issue%20in%20(TECHWIM-3963,TECHWIM-3812,TECHWIM-3811)" r:id="rId703"/>
    <hyperlink xmlns:r="http://schemas.openxmlformats.org/officeDocument/2006/relationships" ref="I504" display="https://jira.its-sib.ru/issues/?jql=issue%20in%20(TECHWIM-4087,TECHWIM-4086)" r:id="rId704"/>
    <hyperlink xmlns:r="http://schemas.openxmlformats.org/officeDocument/2006/relationships" ref="J504" display="https://jira.its-sib.ru/issues/?jql=issue%20in%20(TECHWIM-4087,TECHWIM-4086)" r:id="rId705"/>
    <hyperlink xmlns:r="http://schemas.openxmlformats.org/officeDocument/2006/relationships" ref="K504" display="https://jira.its-sib.ru/issues/?jql=issue%20in%20(TECHWIM-4087,TECHWIM-4086)" r:id="rId706"/>
    <hyperlink xmlns:r="http://schemas.openxmlformats.org/officeDocument/2006/relationships" ref="L504" display="https://jira.its-sib.ru/issues/?jql=issue%20in%20(TECHWIM-4087,TECHWIM-4086)" r:id="rId707"/>
    <hyperlink xmlns:r="http://schemas.openxmlformats.org/officeDocument/2006/relationships" ref="O504" display="https://jira.its-sib.ru/issues/?jql=issue%20in%20(TECHWIM-4117,TECHWIM-4087,TECHWIM-4086)" r:id="rId708"/>
    <hyperlink xmlns:r="http://schemas.openxmlformats.org/officeDocument/2006/relationships" ref="P504" display="https://jira.its-sib.ru/issues/?jql=issue%20in%20(TECHWIM-4117,TECHWIM-4087,TECHWIM-4086)" r:id="rId709"/>
    <hyperlink xmlns:r="http://schemas.openxmlformats.org/officeDocument/2006/relationships" ref="Q504" display="https://jira.its-sib.ru/issues/?jql=issue%20in%20(TECHWIM-4117,TECHWIM-4087,TECHWIM-4086)" r:id="rId710"/>
    <hyperlink xmlns:r="http://schemas.openxmlformats.org/officeDocument/2006/relationships" ref="R504" display="https://jira.its-sib.ru/issues/?jql=issue%20in%20(TECHWIM-4117,TECHWIM-4087,TECHWIM-4086)" r:id="rId711"/>
    <hyperlink xmlns:r="http://schemas.openxmlformats.org/officeDocument/2006/relationships" ref="S504" display="https://jira.its-sib.ru/issues/?jql=issue%20in%20(TECHWIM-4117,TECHWIM-4087,TECHWIM-4086)" r:id="rId712"/>
    <hyperlink xmlns:r="http://schemas.openxmlformats.org/officeDocument/2006/relationships" ref="V504" display="https://jira.its-sib.ru/issues/?jql=issue%20in%20(TECHWIM-4186,TECHWIM-4117,TECHWIM-4087,TECHWIM-4086)" r:id="rId713"/>
    <hyperlink xmlns:r="http://schemas.openxmlformats.org/officeDocument/2006/relationships" ref="W504" display="https://jira.its-sib.ru/issues/?jql=issue%20in%20(TECHWIM-4117,TECHWIM-4087,TECHWIM-4086)" r:id="rId714"/>
    <hyperlink xmlns:r="http://schemas.openxmlformats.org/officeDocument/2006/relationships" ref="X504" display="https://jira.its-sib.ru/issues/?jql=issue%20in%20(TECHWIM-4117,TECHWIM-4087,TECHWIM-4086)" r:id="rId715"/>
    <hyperlink xmlns:r="http://schemas.openxmlformats.org/officeDocument/2006/relationships" ref="Y504" display="https://jira.its-sib.ru/issues/?jql=issue%20in%20(TECHWIM-4117,TECHWIM-4087,TECHWIM-4086)" r:id="rId716"/>
    <hyperlink xmlns:r="http://schemas.openxmlformats.org/officeDocument/2006/relationships" ref="Z504" display="https://jira.its-sib.ru/issues/?jql=issue%20in%20(TECHWIM-4117,TECHWIM-4087,TECHWIM-4086)" r:id="rId717"/>
    <hyperlink xmlns:r="http://schemas.openxmlformats.org/officeDocument/2006/relationships" ref="AC504" display="https://jira.its-sib.ru/issues/?jql=issue%20in%20(TECHWIM-4117,TECHWIM-4087,TECHWIM-4086)" r:id="rId718"/>
    <hyperlink xmlns:r="http://schemas.openxmlformats.org/officeDocument/2006/relationships" ref="AD504" display="https://jira.its-sib.ru/issues/?jql=issue%20in%20(TECHWIM-4117,TECHWIM-4087,TECHWIM-4086)" r:id="rId719"/>
    <hyperlink xmlns:r="http://schemas.openxmlformats.org/officeDocument/2006/relationships" ref="AE504" display="https://jira.its-sib.ru/issues/?jql=issue%20in%20(TECHWIM-4117,TECHWIM-4087,TECHWIM-4086)" r:id="rId720"/>
    <hyperlink xmlns:r="http://schemas.openxmlformats.org/officeDocument/2006/relationships" ref="AF504" display="https://jira.its-sib.ru/issues/?jql=issue%20in%20(TECHWIM-4117,TECHWIM-4087,TECHWIM-4086)" r:id="rId721"/>
    <hyperlink xmlns:r="http://schemas.openxmlformats.org/officeDocument/2006/relationships" ref="AG504" display="https://jira.its-sib.ru/issues/?jql=issue%20in%20(TECHWIM-4087,TECHWIM-4086)" r:id="rId722"/>
    <hyperlink xmlns:r="http://schemas.openxmlformats.org/officeDocument/2006/relationships" ref="AH504" display="https://jira.its-sib.ru/issues/?jql=issue%20in%20(TECHWIM-4087,TECHWIM-4086)" r:id="rId723"/>
    <hyperlink xmlns:r="http://schemas.openxmlformats.org/officeDocument/2006/relationships" ref="R506" display="https://jira.its-sib.ru/issues/?jql=issue%20in%20(TECHWIM-4162)" r:id="rId724"/>
    <hyperlink xmlns:r="http://schemas.openxmlformats.org/officeDocument/2006/relationships" ref="V506" display="https://jira.its-sib.ru/issues/?jql=issue%20in%20(TECHWIM-4197,TECHWIM-4204)" r:id="rId725"/>
    <hyperlink xmlns:r="http://schemas.openxmlformats.org/officeDocument/2006/relationships" ref="Y506" display="https://jira.its-sib.ru/issues/?jql=issue%20in%20(TECHWIM-4258)" r:id="rId726"/>
    <hyperlink xmlns:r="http://schemas.openxmlformats.org/officeDocument/2006/relationships" ref="AH507" display="https://jira.its-sib.ru/issues/?jql=issue%20in%20(TECHWIM-4345)" r:id="rId727"/>
    <hyperlink xmlns:r="http://schemas.openxmlformats.org/officeDocument/2006/relationships" ref="K508" display="https://jira.its-sib.ru/issues/?jql=issue%20in%20(TECHWIM-4102)" r:id="rId728"/>
    <hyperlink xmlns:r="http://schemas.openxmlformats.org/officeDocument/2006/relationships" ref="L508" display="https://jira.its-sib.ru/issues/?jql=issue%20in%20(TECHWIM-4102)" r:id="rId729"/>
    <hyperlink xmlns:r="http://schemas.openxmlformats.org/officeDocument/2006/relationships" ref="O508" display="https://jira.its-sib.ru/issues/?jql=issue%20in%20(TECHWIM-4102)" r:id="rId730"/>
    <hyperlink xmlns:r="http://schemas.openxmlformats.org/officeDocument/2006/relationships" ref="P508" display="https://jira.its-sib.ru/issues/?jql=issue%20in%20(TECHWIM-4115,TECHWIM-4102)" r:id="rId731"/>
    <hyperlink xmlns:r="http://schemas.openxmlformats.org/officeDocument/2006/relationships" ref="Q508" display="https://jira.its-sib.ru/issues/?jql=issue%20in%20(TECHWIM-4102)" r:id="rId732"/>
    <hyperlink xmlns:r="http://schemas.openxmlformats.org/officeDocument/2006/relationships" ref="R508" display="https://jira.its-sib.ru/issues/?jql=issue%20in%20(TECHWIM-4102)" r:id="rId733"/>
    <hyperlink xmlns:r="http://schemas.openxmlformats.org/officeDocument/2006/relationships" ref="S508" display="https://jira.its-sib.ru/issues/?jql=issue%20in%20(TECHWIM-4102)" r:id="rId734"/>
    <hyperlink xmlns:r="http://schemas.openxmlformats.org/officeDocument/2006/relationships" ref="V508" display="https://jira.its-sib.ru/issues/?jql=issue%20in%20(TECHWIM-4102)" r:id="rId735"/>
    <hyperlink xmlns:r="http://schemas.openxmlformats.org/officeDocument/2006/relationships" ref="W508" display="https://jira.its-sib.ru/issues/?jql=issue%20in%20(TECHWIM-4102)" r:id="rId736"/>
    <hyperlink xmlns:r="http://schemas.openxmlformats.org/officeDocument/2006/relationships" ref="X508" display="https://jira.its-sib.ru/issues/?jql=issue%20in%20(TECHWIM-4102)" r:id="rId737"/>
    <hyperlink xmlns:r="http://schemas.openxmlformats.org/officeDocument/2006/relationships" ref="Y508" display="https://jira.its-sib.ru/issues/?jql=issue%20in%20(TECHWIM-4102)" r:id="rId738"/>
    <hyperlink xmlns:r="http://schemas.openxmlformats.org/officeDocument/2006/relationships" ref="Z508" display="https://jira.its-sib.ru/issues/?jql=issue%20in%20(TECHWIM-4102)" r:id="rId739"/>
    <hyperlink xmlns:r="http://schemas.openxmlformats.org/officeDocument/2006/relationships" ref="AC508" display="https://jira.its-sib.ru/issues/?jql=issue%20in%20(TECHWIM-4102)" r:id="rId740"/>
    <hyperlink xmlns:r="http://schemas.openxmlformats.org/officeDocument/2006/relationships" ref="AD508" display="https://jira.its-sib.ru/issues/?jql=issue%20in%20(TECHWIM-4102)" r:id="rId741"/>
    <hyperlink xmlns:r="http://schemas.openxmlformats.org/officeDocument/2006/relationships" ref="AE508" display="https://jira.its-sib.ru/issues/?jql=issue%20in%20(TECHWIM-4102)" r:id="rId742"/>
    <hyperlink xmlns:r="http://schemas.openxmlformats.org/officeDocument/2006/relationships" ref="AF508" display="https://jira.its-sib.ru/issues/?jql=issue%20in%20(TECHWIM-4102)" r:id="rId743"/>
    <hyperlink xmlns:r="http://schemas.openxmlformats.org/officeDocument/2006/relationships" ref="R509" display="https://jira.its-sib.ru/issues/?jql=issue%20in%20(TECHWIM-4161)" r:id="rId744"/>
    <hyperlink xmlns:r="http://schemas.openxmlformats.org/officeDocument/2006/relationships" ref="H510" display="https://jira.its-sib.ru/issues/?jql=issue%20in%20(TECHWIM-4080)" r:id="rId745"/>
    <hyperlink xmlns:r="http://schemas.openxmlformats.org/officeDocument/2006/relationships" ref="Q510" display="https://jira.its-sib.ru/issues/?jql=issue%20in%20(TECHWIM-4154)" r:id="rId746"/>
    <hyperlink xmlns:r="http://schemas.openxmlformats.org/officeDocument/2006/relationships" ref="R510" display="https://jira.its-sib.ru/issues/?jql=issue%20in%20(TECHWIM-4154)" r:id="rId747"/>
    <hyperlink xmlns:r="http://schemas.openxmlformats.org/officeDocument/2006/relationships" ref="V510" display="https://jira.its-sib.ru/issues/?jql=issue%20in%20(TECHWIM-4208)" r:id="rId748"/>
    <hyperlink xmlns:r="http://schemas.openxmlformats.org/officeDocument/2006/relationships" ref="H511" display="https://jira.its-sib.ru/issues/?jql=issue%20in%20(TECHWIM-3802)" r:id="rId749"/>
    <hyperlink xmlns:r="http://schemas.openxmlformats.org/officeDocument/2006/relationships" ref="I511" display="https://jira.its-sib.ru/issues/?jql=issue%20in%20(TECHWIM-3802)" r:id="rId750"/>
    <hyperlink xmlns:r="http://schemas.openxmlformats.org/officeDocument/2006/relationships" ref="J511" display="https://jira.its-sib.ru/issues/?jql=issue%20in%20(TECHWIM-3802)" r:id="rId751"/>
    <hyperlink xmlns:r="http://schemas.openxmlformats.org/officeDocument/2006/relationships" ref="K511" display="https://jira.its-sib.ru/issues/?jql=issue%20in%20(TECHWIM-3802)" r:id="rId752"/>
    <hyperlink xmlns:r="http://schemas.openxmlformats.org/officeDocument/2006/relationships" ref="L511" display="https://jira.its-sib.ru/issues/?jql=issue%20in%20(TECHWIM-3802)" r:id="rId753"/>
    <hyperlink xmlns:r="http://schemas.openxmlformats.org/officeDocument/2006/relationships" ref="O511" display="https://jira.its-sib.ru/issues/?jql=issue%20in%20(TECHWIM-3802)" r:id="rId754"/>
    <hyperlink xmlns:r="http://schemas.openxmlformats.org/officeDocument/2006/relationships" ref="P511" display="https://jira.its-sib.ru/issues/?jql=issue%20in%20(TECHWIM-3802)" r:id="rId755"/>
    <hyperlink xmlns:r="http://schemas.openxmlformats.org/officeDocument/2006/relationships" ref="Q511" display="https://jira.its-sib.ru/issues/?jql=issue%20in%20(TECHWIM-3802)" r:id="rId756"/>
    <hyperlink xmlns:r="http://schemas.openxmlformats.org/officeDocument/2006/relationships" ref="R511" display="https://jira.its-sib.ru/issues/?jql=issue%20in%20(TECHWIM-3802)" r:id="rId757"/>
    <hyperlink xmlns:r="http://schemas.openxmlformats.org/officeDocument/2006/relationships" ref="S511" display="https://jira.its-sib.ru/issues/?jql=issue%20in%20(TECHWIM-3802)" r:id="rId758"/>
    <hyperlink xmlns:r="http://schemas.openxmlformats.org/officeDocument/2006/relationships" ref="AF511" display="https://jira.its-sib.ru/issues/?jql=issue%20in%20(TECHWIM-4322)" r:id="rId759"/>
    <hyperlink xmlns:r="http://schemas.openxmlformats.org/officeDocument/2006/relationships" ref="H512" display="https://jira.its-sib.ru/issues/?jql=issue%20in%20(TECHWIM-4052,TECHWIM-3208)" r:id="rId760"/>
    <hyperlink xmlns:r="http://schemas.openxmlformats.org/officeDocument/2006/relationships" ref="O512" display="https://jira.its-sib.ru/issues/?jql=issue%20in%20(TECHWIM-4130)" r:id="rId761"/>
    <hyperlink xmlns:r="http://schemas.openxmlformats.org/officeDocument/2006/relationships" ref="P512" display="https://jira.its-sib.ru/issues/?jql=issue%20in%20(TECHWIM-4130)" r:id="rId762"/>
    <hyperlink xmlns:r="http://schemas.openxmlformats.org/officeDocument/2006/relationships" ref="J513" display="https://jira.its-sib.ru/issues/?jql=issue%20in%20(TECHWIM-4090)" r:id="rId763"/>
    <hyperlink xmlns:r="http://schemas.openxmlformats.org/officeDocument/2006/relationships" ref="K513" display="https://jira.its-sib.ru/issues/?jql=issue%20in%20(TECHWIM-4090)" r:id="rId764"/>
    <hyperlink xmlns:r="http://schemas.openxmlformats.org/officeDocument/2006/relationships" ref="L513" display="https://jira.its-sib.ru/issues/?jql=issue%20in%20(TECHWIM-4100,TECHWIM-4090)" r:id="rId765"/>
    <hyperlink xmlns:r="http://schemas.openxmlformats.org/officeDocument/2006/relationships" ref="Y513" display="https://jira.its-sib.ru/issues/?jql=issue%20in%20(TECHWIM-4251,TECHWIM-4250)" r:id="rId766"/>
    <hyperlink xmlns:r="http://schemas.openxmlformats.org/officeDocument/2006/relationships" ref="Z513" display="https://jira.its-sib.ru/issues/?jql=issue%20in%20(TECHWIM-4251,TECHWIM-4250)" r:id="rId767"/>
    <hyperlink xmlns:r="http://schemas.openxmlformats.org/officeDocument/2006/relationships" ref="AB516" r:id="rId768"/>
    <hyperlink xmlns:r="http://schemas.openxmlformats.org/officeDocument/2006/relationships" ref="AC516" display="https://jira.its-sib.ru/issues/?jql=issue%20in%20(DOCCORP-23400)" r:id="rId769"/>
    <hyperlink xmlns:r="http://schemas.openxmlformats.org/officeDocument/2006/relationships" ref="AD516" display="https://jira.its-sib.ru/issues/?jql=issue%20in%20(DOCCORP-23400)" r:id="rId770"/>
    <hyperlink xmlns:r="http://schemas.openxmlformats.org/officeDocument/2006/relationships" ref="AE516" display="https://jira.its-sib.ru/issues/?jql=issue%20in%20(DOCCORP-23400)" r:id="rId771"/>
    <hyperlink xmlns:r="http://schemas.openxmlformats.org/officeDocument/2006/relationships" ref="AF516" display="https://jira.its-sib.ru/issues/?jql=issue%20in%20(DOCCORP-23400)" r:id="rId772"/>
    <hyperlink xmlns:r="http://schemas.openxmlformats.org/officeDocument/2006/relationships" ref="AG516" display="https://jira.its-sib.ru/issues/?jql=issue%20in%20(DOCCORP-23400)" r:id="rId773"/>
    <hyperlink xmlns:r="http://schemas.openxmlformats.org/officeDocument/2006/relationships" ref="Z523" display="https://jira.its-sib.ru/issues/?jql=issue%20in%20(TECHITS-1844,TECHITS-1839,TECHITS-1838,TECHITS-1837,TECHITS-1836,TECHITS-1835,TECHITS-1834)" r:id="rId774"/>
    <hyperlink xmlns:r="http://schemas.openxmlformats.org/officeDocument/2006/relationships" ref="H537" display="https://jira.its-sib.ru/issues/?jql=issue%20in%20(TECHITS-1753)" r:id="rId775"/>
    <hyperlink xmlns:r="http://schemas.openxmlformats.org/officeDocument/2006/relationships" ref="I537" display="https://jira.its-sib.ru/issues/?jql=issue%20in%20(TECHITS-1753)" r:id="rId776"/>
    <hyperlink xmlns:r="http://schemas.openxmlformats.org/officeDocument/2006/relationships" ref="H538" display="https://jira.its-sib.ru/issues/?jql=issue%20in%20(TECHITS-1752)" r:id="rId777"/>
    <hyperlink xmlns:r="http://schemas.openxmlformats.org/officeDocument/2006/relationships" ref="I538" display="https://jira.its-sib.ru/issues/?jql=issue%20in%20(TECHITS-1752)" r:id="rId778"/>
    <hyperlink xmlns:r="http://schemas.openxmlformats.org/officeDocument/2006/relationships" ref="H540" display="https://jira.its-sib.ru/issues/?jql=issue%20in%20(TECHITS-1748,TECHITS-1745,TECHITS-1744)" r:id="rId779"/>
    <hyperlink xmlns:r="http://schemas.openxmlformats.org/officeDocument/2006/relationships" ref="I540" display="https://jira.its-sib.ru/issues/?jql=issue%20in%20(TECHITS-1748)" r:id="rId780"/>
    <hyperlink xmlns:r="http://schemas.openxmlformats.org/officeDocument/2006/relationships" ref="J540" display="https://jira.its-sib.ru/issues/?jql=issue%20in%20(TECHITS-1760)" r:id="rId781"/>
    <hyperlink xmlns:r="http://schemas.openxmlformats.org/officeDocument/2006/relationships" ref="L540" display="https://jira.its-sib.ru/issues/?jql=issue%20in%20(TECHITS-1760)" r:id="rId782"/>
    <hyperlink xmlns:r="http://schemas.openxmlformats.org/officeDocument/2006/relationships" ref="H541" display="https://jira.its-sib.ru/issues/?jql=issue%20in%20(TECHITS-1751,TECHITS-1750,TECHITS-1749,TECHITS-1746,TECHITS-1742)" r:id="rId783"/>
    <hyperlink xmlns:r="http://schemas.openxmlformats.org/officeDocument/2006/relationships" ref="I541" display="https://jira.its-sib.ru/issues/?jql=issue%20in%20(TECHITS-1751,TECHITS-1750,TECHITS-1749)" r:id="rId784"/>
    <hyperlink xmlns:r="http://schemas.openxmlformats.org/officeDocument/2006/relationships" ref="L541" display="https://jira.its-sib.ru/issues/?jql=issue%20in%20(TECHITS-1780)" r:id="rId785"/>
    <hyperlink xmlns:r="http://schemas.openxmlformats.org/officeDocument/2006/relationships" ref="H562" r:id="rId786"/>
    <hyperlink xmlns:r="http://schemas.openxmlformats.org/officeDocument/2006/relationships" ref="I562" r:id="rId787"/>
    <hyperlink xmlns:r="http://schemas.openxmlformats.org/officeDocument/2006/relationships" ref="J562" r:id="rId788"/>
    <hyperlink xmlns:r="http://schemas.openxmlformats.org/officeDocument/2006/relationships" ref="K562" r:id="rId789"/>
    <hyperlink xmlns:r="http://schemas.openxmlformats.org/officeDocument/2006/relationships" ref="L562" r:id="rId790"/>
    <hyperlink xmlns:r="http://schemas.openxmlformats.org/officeDocument/2006/relationships" ref="M562" r:id="rId791"/>
    <hyperlink xmlns:r="http://schemas.openxmlformats.org/officeDocument/2006/relationships" ref="N562" r:id="rId792"/>
    <hyperlink xmlns:r="http://schemas.openxmlformats.org/officeDocument/2006/relationships" ref="L567" display="https://jira.its-sib.ru/issues/?jql=issue%20in%20(TECHWIM-4028)" r:id="rId793"/>
    <hyperlink xmlns:r="http://schemas.openxmlformats.org/officeDocument/2006/relationships" ref="O567" display="https://jira.its-sib.ru/issues/?jql=issue%20in%20(TECHWIM-4028)" r:id="rId794"/>
    <hyperlink xmlns:r="http://schemas.openxmlformats.org/officeDocument/2006/relationships" ref="P567" display="https://jira.its-sib.ru/issues/?jql=issue%20in%20(TECHWIM-4028)" r:id="rId795"/>
    <hyperlink xmlns:r="http://schemas.openxmlformats.org/officeDocument/2006/relationships" ref="Y567" display="https://jira.its-sib.ru/issues/?jql=issue%20in%20(TECHWIM-4239)" r:id="rId796"/>
    <hyperlink xmlns:r="http://schemas.openxmlformats.org/officeDocument/2006/relationships" ref="O568" display="https://jira.its-sib.ru/issues/?jql=issue%20in%20(TECHWIM-4125)" r:id="rId797"/>
    <hyperlink xmlns:r="http://schemas.openxmlformats.org/officeDocument/2006/relationships" ref="P568" display="https://jira.its-sib.ru/issues/?jql=issue%20in%20(TECHWIM-4125)" r:id="rId798"/>
    <hyperlink xmlns:r="http://schemas.openxmlformats.org/officeDocument/2006/relationships" ref="Q568" display="https://jira.its-sib.ru/issues/?jql=issue%20in%20(TECHWIM-4125)" r:id="rId799"/>
    <hyperlink xmlns:r="http://schemas.openxmlformats.org/officeDocument/2006/relationships" ref="L572" display="https://jira.its-sib.ru/issues/?jql=issue%20in%20(TECHWIM-4028)" r:id="rId800"/>
    <hyperlink xmlns:r="http://schemas.openxmlformats.org/officeDocument/2006/relationships" ref="O572" display="https://jira.its-sib.ru/issues/?jql=issue%20in%20(TECHWIM-4028)" r:id="rId801"/>
    <hyperlink xmlns:r="http://schemas.openxmlformats.org/officeDocument/2006/relationships" ref="P572" display="https://jira.its-sib.ru/issues/?jql=issue%20in%20(TECHWIM-4028)" r:id="rId802"/>
    <hyperlink xmlns:r="http://schemas.openxmlformats.org/officeDocument/2006/relationships" ref="Y572" display="https://jira.its-sib.ru/issues/?jql=issue%20in%20(TECHWIM-4239)" r:id="rId803"/>
    <hyperlink xmlns:r="http://schemas.openxmlformats.org/officeDocument/2006/relationships" ref="O573" display="https://jira.its-sib.ru/issues/?jql=issue%20in%20(TECHWIM-4125)" r:id="rId804"/>
    <hyperlink xmlns:r="http://schemas.openxmlformats.org/officeDocument/2006/relationships" ref="P573" display="https://jira.its-sib.ru/issues/?jql=issue%20in%20(TECHWIM-4125)" r:id="rId805"/>
    <hyperlink xmlns:r="http://schemas.openxmlformats.org/officeDocument/2006/relationships" ref="Q573" display="https://jira.its-sib.ru/issues/?jql=issue%20in%20(TECHWIM-4125)" r:id="rId806"/>
    <hyperlink xmlns:r="http://schemas.openxmlformats.org/officeDocument/2006/relationships" ref="L577" display="https://jira.its-sib.ru/issues/?jql=issue%20in%20(TECHWIM-3691)" r:id="rId807"/>
    <hyperlink xmlns:r="http://schemas.openxmlformats.org/officeDocument/2006/relationships" ref="O577" display="https://jira.its-sib.ru/issues/?jql=issue%20in%20(TECHWIM-3691)" r:id="rId808"/>
    <hyperlink xmlns:r="http://schemas.openxmlformats.org/officeDocument/2006/relationships" ref="P577" display="https://jira.its-sib.ru/issues/?jql=issue%20in%20(TECHWIM-3691,TECHWIM-4131)" r:id="rId809"/>
    <hyperlink xmlns:r="http://schemas.openxmlformats.org/officeDocument/2006/relationships" ref="Q577" display="https://jira.its-sib.ru/issues/?jql=issue%20in%20(TECHWIM-3691)" r:id="rId810"/>
    <hyperlink xmlns:r="http://schemas.openxmlformats.org/officeDocument/2006/relationships" ref="R577" display="https://jira.its-sib.ru/issues/?jql=issue%20in%20(TECHWIM-3691)" r:id="rId811"/>
    <hyperlink xmlns:r="http://schemas.openxmlformats.org/officeDocument/2006/relationships" ref="S577" display="https://jira.its-sib.ru/issues/?jql=issue%20in%20(TECHWIM-3691)" r:id="rId812"/>
    <hyperlink xmlns:r="http://schemas.openxmlformats.org/officeDocument/2006/relationships" ref="V577" display="https://jira.its-sib.ru/issues/?jql=issue%20in%20(TECHWIM-3691)" r:id="rId813"/>
    <hyperlink xmlns:r="http://schemas.openxmlformats.org/officeDocument/2006/relationships" ref="W577" display="https://jira.its-sib.ru/issues/?jql=issue%20in%20(TECHWIM-3691)" r:id="rId814"/>
    <hyperlink xmlns:r="http://schemas.openxmlformats.org/officeDocument/2006/relationships" ref="Z577" display="https://jira.its-sib.ru/issues/?jql=issue%20in%20(TECHWIM-3691)" r:id="rId815"/>
    <hyperlink xmlns:r="http://schemas.openxmlformats.org/officeDocument/2006/relationships" ref="AC577" display="https://jira.its-sib.ru/issues/?jql=issue%20in%20(TECHWIM-3691)" r:id="rId816"/>
    <hyperlink xmlns:r="http://schemas.openxmlformats.org/officeDocument/2006/relationships" ref="AG577" display="https://jira.its-sib.ru/issues/?jql=issue%20in%20(TECHWIM-3691)" r:id="rId817"/>
    <hyperlink xmlns:r="http://schemas.openxmlformats.org/officeDocument/2006/relationships" ref="AH577" display="https://jira.its-sib.ru/issues/?jql=issue%20in%20(TECHWIM-3691)" r:id="rId818"/>
    <hyperlink xmlns:r="http://schemas.openxmlformats.org/officeDocument/2006/relationships" ref="X579" display="https://jira.its-sib.ru/issues/?jql=issue%20in%20(TECHWIM-3691,DOCCORP-23382)" r:id="rId819"/>
    <hyperlink xmlns:r="http://schemas.openxmlformats.org/officeDocument/2006/relationships" ref="Y579" display="https://jira.its-sib.ru/issues/?jql=issue%20in%20(TECHWIM-3691,DOCCORP-23382)" r:id="rId820"/>
    <hyperlink xmlns:r="http://schemas.openxmlformats.org/officeDocument/2006/relationships" ref="AF580" display="https://jira.its-sib.ru/issues/?jql=issue%20in%20(DOCCORP-23489)" r:id="rId821"/>
    <hyperlink xmlns:r="http://schemas.openxmlformats.org/officeDocument/2006/relationships" ref="AD581" display="https://jira.its-sib.ru/issues/?jql=issue%20in%20(DOCCORP-23452)" r:id="rId822"/>
    <hyperlink xmlns:r="http://schemas.openxmlformats.org/officeDocument/2006/relationships" ref="AE581" display="https://jira.its-sib.ru/issues/?jql=issue%20in%20(DOCCORP-23452)" r:id="rId823"/>
    <hyperlink xmlns:r="http://schemas.openxmlformats.org/officeDocument/2006/relationships" ref="AF581" display="https://jira.its-sib.ru/issues/?jql=issue%20in%20(DOCCORP-23452)" r:id="rId824"/>
    <hyperlink xmlns:r="http://schemas.openxmlformats.org/officeDocument/2006/relationships" ref="K584" display="https://jira.its-sib.ru/issues/?jql=issue%20in%20(TECHWIM-4098)" r:id="rId825"/>
    <hyperlink xmlns:r="http://schemas.openxmlformats.org/officeDocument/2006/relationships" ref="P584" display="https://jira.its-sib.ru/issues/?jql=issue%20in%20(TECHWIM-4147)" r:id="rId826"/>
    <hyperlink xmlns:r="http://schemas.openxmlformats.org/officeDocument/2006/relationships" ref="R584" display="https://jira.its-sib.ru/issues/?jql=issue%20in%20(TECHWIM-4166,TECHWIM-4162)" r:id="rId827"/>
    <hyperlink xmlns:r="http://schemas.openxmlformats.org/officeDocument/2006/relationships" ref="V584" display="https://jira.its-sib.ru/issues/?jql=issue%20in%20(TECHWIM-4157)" r:id="rId828"/>
    <hyperlink xmlns:r="http://schemas.openxmlformats.org/officeDocument/2006/relationships" ref="W584" display="https://jira.its-sib.ru/issues/?jql=issue%20in%20(TECHWIM-4233,TECHWIM-4226)" r:id="rId829"/>
    <hyperlink xmlns:r="http://schemas.openxmlformats.org/officeDocument/2006/relationships" ref="X584" display="https://jira.its-sib.ru/issues/?jql=issue%20in%20(TECHWIM-4226)" r:id="rId830"/>
    <hyperlink xmlns:r="http://schemas.openxmlformats.org/officeDocument/2006/relationships" ref="Y584" display="https://jira.its-sib.ru/issues/?jql=issue%20in%20(TECHWIM-4226)" r:id="rId831"/>
    <hyperlink xmlns:r="http://schemas.openxmlformats.org/officeDocument/2006/relationships" ref="Z584" display="https://jira.its-sib.ru/issues/?jql=issue%20in%20(TECHWIM-4226)" r:id="rId832"/>
    <hyperlink xmlns:r="http://schemas.openxmlformats.org/officeDocument/2006/relationships" ref="AC584" display="https://jira.its-sib.ru/issues/?jql=issue%20in%20(TECHWIM-4262,TECHWIM-4226)" r:id="rId833"/>
    <hyperlink xmlns:r="http://schemas.openxmlformats.org/officeDocument/2006/relationships" ref="AD584" display="https://jira.its-sib.ru/issues/?jql=issue%20in%20(TECHWIM-4226)" r:id="rId834"/>
    <hyperlink xmlns:r="http://schemas.openxmlformats.org/officeDocument/2006/relationships" ref="AE584" display="https://jira.its-sib.ru/issues/?jql=issue%20in%20(TECHWIM-4226)" r:id="rId835"/>
    <hyperlink xmlns:r="http://schemas.openxmlformats.org/officeDocument/2006/relationships" ref="AH584" display="https://jira.its-sib.ru/issues/?jql=issue%20in%20(TECHWIM-4144)" r:id="rId836"/>
    <hyperlink xmlns:r="http://schemas.openxmlformats.org/officeDocument/2006/relationships" ref="H587" display="https://jira.its-sib.ru/issues/?jql=issue%20in%20(TECHWIM-4079)" r:id="rId837"/>
    <hyperlink xmlns:r="http://schemas.openxmlformats.org/officeDocument/2006/relationships" ref="R588" display="https://jira.its-sib.ru/issues/?jql=issue%20in%20(TECHWIM-4161)" r:id="rId838"/>
    <hyperlink xmlns:r="http://schemas.openxmlformats.org/officeDocument/2006/relationships" ref="S588" display="https://jira.its-sib.ru/issues/?jql=issue%20in%20(TECHWIM-4161)" r:id="rId839"/>
    <hyperlink xmlns:r="http://schemas.openxmlformats.org/officeDocument/2006/relationships" ref="AF589" display="https://jira.its-sib.ru/issues/?jql=issue%20in%20(TECHWIM-4322)" r:id="rId840"/>
    <hyperlink xmlns:r="http://schemas.openxmlformats.org/officeDocument/2006/relationships" ref="AG589" display="https://jira.its-sib.ru/issues/?jql=issue%20in%20(TECHWIM-4322)" r:id="rId841"/>
    <hyperlink xmlns:r="http://schemas.openxmlformats.org/officeDocument/2006/relationships" ref="AH589" display="https://jira.its-sib.ru/issues/?jql=issue%20in%20(TECHWIM-4322)" r:id="rId842"/>
    <hyperlink xmlns:r="http://schemas.openxmlformats.org/officeDocument/2006/relationships" ref="L590" display="https://jira.its-sib.ru/issues/?jql=issue%20in%20(TECHWIM-4113)" r:id="rId843"/>
    <hyperlink xmlns:r="http://schemas.openxmlformats.org/officeDocument/2006/relationships" ref="P595" display="https://jira.its-sib.ru/issues/?jql=issue%20in%20(TECHWIM-3738)" r:id="rId844"/>
    <hyperlink xmlns:r="http://schemas.openxmlformats.org/officeDocument/2006/relationships" ref="Q595" display="https://jira.its-sib.ru/issues/?jql=issue%20in%20(TECHWIM-3738)" r:id="rId845"/>
    <hyperlink xmlns:r="http://schemas.openxmlformats.org/officeDocument/2006/relationships" ref="R595" display="https://jira.its-sib.ru/issues/?jql=issue%20in%20(TECHWIM-3738)" r:id="rId846"/>
    <hyperlink xmlns:r="http://schemas.openxmlformats.org/officeDocument/2006/relationships" ref="S595" display="https://jira.its-sib.ru/issues/?jql=issue%20in%20(TECHWIM-3738)" r:id="rId847"/>
    <hyperlink xmlns:r="http://schemas.openxmlformats.org/officeDocument/2006/relationships" ref="V595" display="https://jira.its-sib.ru/issues/?jql=issue%20in%20(TECHWIM-3738)" r:id="rId848"/>
    <hyperlink xmlns:r="http://schemas.openxmlformats.org/officeDocument/2006/relationships" ref="W595" display="https://jira.its-sib.ru/issues/?jql=issue%20in%20(TECHWIM-3738)" r:id="rId849"/>
    <hyperlink xmlns:r="http://schemas.openxmlformats.org/officeDocument/2006/relationships" ref="X595" display="https://jira.its-sib.ru/issues/?jql=issue%20in%20(TECHWIM-3738)" r:id="rId850"/>
    <hyperlink xmlns:r="http://schemas.openxmlformats.org/officeDocument/2006/relationships" ref="Y595" display="https://jira.its-sib.ru/issues/?jql=issue%20in%20(TECHWIM-3738)" r:id="rId851"/>
    <hyperlink xmlns:r="http://schemas.openxmlformats.org/officeDocument/2006/relationships" ref="Z595" display="https://jira.its-sib.ru/issues/?jql=issue%20in%20(TECHWIM-3738)" r:id="rId852"/>
    <hyperlink xmlns:r="http://schemas.openxmlformats.org/officeDocument/2006/relationships" ref="AC595" display="https://jira.its-sib.ru/issues/?jql=issue%20in%20(TECHWIM-3738)" r:id="rId853"/>
    <hyperlink xmlns:r="http://schemas.openxmlformats.org/officeDocument/2006/relationships" ref="AD595" display="https://jira.its-sib.ru/issues/?jql=issue%20in%20(TECHWIM-3738)" r:id="rId854"/>
    <hyperlink xmlns:r="http://schemas.openxmlformats.org/officeDocument/2006/relationships" ref="H596" display="https://jira.its-sib.ru/issues/?jql=issue%20in%20(TECHWIM-4052,TECHWIM-4011,TECHWIM-3978,TECHWIM-3688)" r:id="rId855"/>
    <hyperlink xmlns:r="http://schemas.openxmlformats.org/officeDocument/2006/relationships" ref="I596" display="https://jira.its-sib.ru/issues/?jql=issue%20in%20(TECHWIM-4083,TECHWIM-4011,TECHWIM-3978)" r:id="rId856"/>
    <hyperlink xmlns:r="http://schemas.openxmlformats.org/officeDocument/2006/relationships" ref="J596" display="https://jira.its-sib.ru/issues/?jql=issue%20in%20(TECHWIM-4092,TECHWIM-4083,TECHWIM-4011,TECHWIM-3978)" r:id="rId857"/>
    <hyperlink xmlns:r="http://schemas.openxmlformats.org/officeDocument/2006/relationships" ref="K596" display="https://jira.its-sib.ru/issues/?jql=issue%20in%20(TECHWIM-4011,TECHWIM-3978)" r:id="rId858"/>
    <hyperlink xmlns:r="http://schemas.openxmlformats.org/officeDocument/2006/relationships" ref="L596" display="https://jira.its-sib.ru/issues/?jql=issue%20in%20(TECHWIM-4083,TECHWIM-4011,TECHWIM-3978)" r:id="rId859"/>
    <hyperlink xmlns:r="http://schemas.openxmlformats.org/officeDocument/2006/relationships" ref="O596" display="https://jira.its-sib.ru/issues/?jql=issue%20in%20(TECHWIM-4083,TECHWIM-4011,TECHWIM-3978,TECHWIM-3772)" r:id="rId860"/>
    <hyperlink xmlns:r="http://schemas.openxmlformats.org/officeDocument/2006/relationships" ref="P596" display="https://jira.its-sib.ru/issues/?jql=issue%20in%20(TECHWIM-4083)" r:id="rId861"/>
    <hyperlink xmlns:r="http://schemas.openxmlformats.org/officeDocument/2006/relationships" ref="Q596" display="https://jira.its-sib.ru/issues/?jql=issue%20in%20(TECHWIM-4083)" r:id="rId862"/>
    <hyperlink xmlns:r="http://schemas.openxmlformats.org/officeDocument/2006/relationships" ref="R596" display="https://jira.its-sib.ru/issues/?jql=issue%20in%20(TECHWIM-4160,TECHWIM-4156)" r:id="rId863"/>
    <hyperlink xmlns:r="http://schemas.openxmlformats.org/officeDocument/2006/relationships" ref="S596" display="https://jira.its-sib.ru/issues/?jql=issue%20in%20(TECHWIM-4160,TECHWIM-4156,TECHWIM-2628)" r:id="rId864"/>
    <hyperlink xmlns:r="http://schemas.openxmlformats.org/officeDocument/2006/relationships" ref="V596" display="https://jira.its-sib.ru/issues/?jql=issue%20in%20(TECHWIM-4188,TECHWIM-4193,TECHWIM-4160)" r:id="rId865"/>
    <hyperlink xmlns:r="http://schemas.openxmlformats.org/officeDocument/2006/relationships" ref="W596" display="https://jira.its-sib.ru/issues/?jql=issue%20in%20(TECHWIM-4228,TECHWIM-4160)" r:id="rId866"/>
    <hyperlink xmlns:r="http://schemas.openxmlformats.org/officeDocument/2006/relationships" ref="X596" display="https://jira.its-sib.ru/issues/?jql=issue%20in%20(TECHWIM-4228,TECHWIM-4160)" r:id="rId867"/>
    <hyperlink xmlns:r="http://schemas.openxmlformats.org/officeDocument/2006/relationships" ref="Y596" display="https://jira.its-sib.ru/issues/?jql=issue%20in%20(TECHWIM-4160)" r:id="rId868"/>
    <hyperlink xmlns:r="http://schemas.openxmlformats.org/officeDocument/2006/relationships" ref="Z596" display="https://jira.its-sib.ru/issues/?jql=issue%20in%20(TECHWIM-4279)" r:id="rId869"/>
    <hyperlink xmlns:r="http://schemas.openxmlformats.org/officeDocument/2006/relationships" ref="AC596" display="https://jira.its-sib.ru/issues/?jql=issue%20in%20(TECHWIM-4279)" r:id="rId870"/>
    <hyperlink xmlns:r="http://schemas.openxmlformats.org/officeDocument/2006/relationships" ref="AD596" display="https://jira.its-sib.ru/issues/?jql=issue%20in%20(TECHWIM-4279)" r:id="rId871"/>
    <hyperlink xmlns:r="http://schemas.openxmlformats.org/officeDocument/2006/relationships" ref="W597" display="https://jira.its-sib.ru/issues/?jql=issue%20in%20(TECHFVF-113,TECHFVF-112,TECHFVF-111)" r:id="rId872"/>
    <hyperlink xmlns:r="http://schemas.openxmlformats.org/officeDocument/2006/relationships" ref="X597" display="https://jira.its-sib.ru/issues/?jql=issue%20in%20(TECHFVF-113,TECHFVF-112,TECHFVF-111)" r:id="rId873"/>
    <hyperlink xmlns:r="http://schemas.openxmlformats.org/officeDocument/2006/relationships" ref="Y597" display="https://jira.its-sib.ru/issues/?jql=issue%20in%20(TECHFVF-113,TECHFVF-112,TECHFVF-111)" r:id="rId874"/>
    <hyperlink xmlns:r="http://schemas.openxmlformats.org/officeDocument/2006/relationships" ref="Z597" display="https://jira.its-sib.ru/issues/?jql=issue%20in%20(TECHFVF-113,TECHFVF-112,TECHFVF-111)" r:id="rId875"/>
    <hyperlink xmlns:r="http://schemas.openxmlformats.org/officeDocument/2006/relationships" ref="AC597" display="https://jira.its-sib.ru/issues/?jql=issue%20in%20(TECHFVF-113,TECHFVF-112,TECHFVF-111)" r:id="rId876"/>
    <hyperlink xmlns:r="http://schemas.openxmlformats.org/officeDocument/2006/relationships" ref="AD597" display="https://jira.its-sib.ru/issues/?jql=issue%20in%20(TECHFVF-113,TECHFVF-112,TECHFVF-111)" r:id="rId877"/>
    <hyperlink xmlns:r="http://schemas.openxmlformats.org/officeDocument/2006/relationships" ref="AF600" display="https://jira.its-sib.ru/issues/?jql=issue%20in%20(TECHWIM-4330)" r:id="rId878"/>
    <hyperlink xmlns:r="http://schemas.openxmlformats.org/officeDocument/2006/relationships" ref="H601" display="https://jira.its-sib.ru/issues/?jql=issue%20in%20(TECHWIM-4074,TECHWIM-3395)" r:id="rId879"/>
    <hyperlink xmlns:r="http://schemas.openxmlformats.org/officeDocument/2006/relationships" ref="P601" display="https://jira.its-sib.ru/issues/?jql=issue%20in%20(TECHWIM-4141,TECHWIM-4140,TECHWIM-4137)" r:id="rId880"/>
    <hyperlink xmlns:r="http://schemas.openxmlformats.org/officeDocument/2006/relationships" ref="Q601" display="https://jira.its-sib.ru/issues/?jql=issue%20in%20(TECHWIM-4141,TECHWIM-4140)" r:id="rId881"/>
    <hyperlink xmlns:r="http://schemas.openxmlformats.org/officeDocument/2006/relationships" ref="S601" display="https://jira.its-sib.ru/issues/?jql=issue%20in%20(TECHWIM-4179)" r:id="rId882"/>
    <hyperlink xmlns:r="http://schemas.openxmlformats.org/officeDocument/2006/relationships" ref="V601" display="https://jira.its-sib.ru/issues/?jql=issue%20in%20(TECHWIM-4199,TECHWIM-4179)" r:id="rId883"/>
    <hyperlink xmlns:r="http://schemas.openxmlformats.org/officeDocument/2006/relationships" ref="W601" display="https://jira.its-sib.ru/issues/?jql=issue%20in%20(TECHWIM-4223)" r:id="rId884"/>
    <hyperlink xmlns:r="http://schemas.openxmlformats.org/officeDocument/2006/relationships" ref="AE601" display="https://jira.its-sib.ru/issues/?jql=issue%20in%20(TECHWIM-4328)" r:id="rId885"/>
    <hyperlink xmlns:r="http://schemas.openxmlformats.org/officeDocument/2006/relationships" ref="AF601" display="https://jira.its-sib.ru/issues/?jql=issue%20in%20(TECHWIM-4328)" r:id="rId886"/>
    <hyperlink xmlns:r="http://schemas.openxmlformats.org/officeDocument/2006/relationships" ref="S602" display="https://jira.its-sib.ru/issues/?jql=issue%20in%20(TECHWIM-4185)" r:id="rId887"/>
    <hyperlink xmlns:r="http://schemas.openxmlformats.org/officeDocument/2006/relationships" ref="V602" display="https://jira.its-sib.ru/issues/?jql=issue%20in%20(TECHWIM-4185)" r:id="rId888"/>
    <hyperlink xmlns:r="http://schemas.openxmlformats.org/officeDocument/2006/relationships" ref="V603" display="https://jira.its-sib.ru/issues/?jql=issue%20in%20(TECHWIM-4205)" r:id="rId889"/>
    <hyperlink xmlns:r="http://schemas.openxmlformats.org/officeDocument/2006/relationships" ref="AC603" display="https://jira.its-sib.ru/issues/?jql=issue%20in%20(TECHWIM-4209)" r:id="rId890"/>
    <hyperlink xmlns:r="http://schemas.openxmlformats.org/officeDocument/2006/relationships" ref="AF604" display="https://jira.its-sib.ru/issues/?jql=issue%20in%20(TECHWIM-4342,TECHWIM-4331)" r:id="rId891"/>
    <hyperlink xmlns:r="http://schemas.openxmlformats.org/officeDocument/2006/relationships" ref="W607" display="https://jira.its-sib.ru/issues/?jql=issue%20in%20(TECHWIM-4231)" r:id="rId892"/>
    <hyperlink xmlns:r="http://schemas.openxmlformats.org/officeDocument/2006/relationships" ref="X607" display="https://jira.its-sib.ru/issues/?jql=issue%20in%20(TECHWIM-4231)" r:id="rId893"/>
    <hyperlink xmlns:r="http://schemas.openxmlformats.org/officeDocument/2006/relationships" ref="AD607" display="https://jira.its-sib.ru/issues/?jql=issue%20in%20(TECHWIM-4318,TECHWIM-4308,TECHWIM-4307,TECHWIM-4153)" r:id="rId894"/>
    <hyperlink xmlns:r="http://schemas.openxmlformats.org/officeDocument/2006/relationships" ref="AE607" display="https://jira.its-sib.ru/issues/?jql=issue%20in%20(TECHWIM-4318,TECHWIM-4308,TECHWIM-4307,TECHWIM-4153)" r:id="rId895"/>
    <hyperlink xmlns:r="http://schemas.openxmlformats.org/officeDocument/2006/relationships" ref="AF607" display="https://jira.its-sib.ru/issues/?jql=issue%20in%20(TECHWIM-4318,TECHWIM-4153)" r:id="rId896"/>
    <hyperlink xmlns:r="http://schemas.openxmlformats.org/officeDocument/2006/relationships" ref="AG607" display="https://jira.its-sib.ru/issues/?jql=issue%20in%20(TECHWIM-4153)" r:id="rId897"/>
    <hyperlink xmlns:r="http://schemas.openxmlformats.org/officeDocument/2006/relationships" ref="AH607" display="https://jira.its-sib.ru/issues/?jql=issue%20in%20(TECHWIM-4153)" r:id="rId898"/>
    <hyperlink xmlns:r="http://schemas.openxmlformats.org/officeDocument/2006/relationships" ref="O608" display="https://jira.its-sib.ru/issues/?jql=issue%20in%20(TECHWIM-4125)" r:id="rId899"/>
    <hyperlink xmlns:r="http://schemas.openxmlformats.org/officeDocument/2006/relationships" ref="P608" display="https://jira.its-sib.ru/issues/?jql=issue%20in%20(TECHWIM-4125)" r:id="rId900"/>
    <hyperlink xmlns:r="http://schemas.openxmlformats.org/officeDocument/2006/relationships" ref="Q608" display="https://jira.its-sib.ru/issues/?jql=issue%20in%20(TECHWIM-4125)" r:id="rId901"/>
    <hyperlink xmlns:r="http://schemas.openxmlformats.org/officeDocument/2006/relationships" ref="L614" display="https://jira.its-sib.ru/issues/?jql=issue%20in%20(TECHFVF-107,TECHFVF-106,TECHFVF-106)" r:id="rId902"/>
    <hyperlink xmlns:r="http://schemas.openxmlformats.org/officeDocument/2006/relationships" ref="X614" display="https://jira.its-sib.ru/issues/?jql=issue%20in%20(TECHFVF-114)" r:id="rId903"/>
    <hyperlink xmlns:r="http://schemas.openxmlformats.org/officeDocument/2006/relationships" ref="Y614" display="https://jira.its-sib.ru/issues/?jql=issue%20in%20(TECHFVF-115)" r:id="rId904"/>
    <hyperlink xmlns:r="http://schemas.openxmlformats.org/officeDocument/2006/relationships" ref="S619" display="https://jira.its-sib.ru/issues/?jql=issue%20in%20(0,DOCCORP-23357)" r:id="rId905"/>
    <hyperlink xmlns:r="http://schemas.openxmlformats.org/officeDocument/2006/relationships" ref="H631" display="https://jira.its-sib.ru/issues/?jql=issue%20in%20(TECHITS-1759,TECHITS-1758,TECHITS-1757,TECHITS-1756,TECHITS-1755,TECHITS-1754)" r:id="rId906"/>
    <hyperlink xmlns:r="http://schemas.openxmlformats.org/officeDocument/2006/relationships" ref="I635" display="https://jira.its-sib.ru/issues/?jql=issue%20in%20(DOCCORP-23179)" r:id="rId907"/>
    <hyperlink xmlns:r="http://schemas.openxmlformats.org/officeDocument/2006/relationships" ref="J635" display="https://jira.its-sib.ru/issues/?jql=issue%20in%20(DOCCORP-23179)" r:id="rId908"/>
    <hyperlink xmlns:r="http://schemas.openxmlformats.org/officeDocument/2006/relationships" ref="K635" display="https://jira.its-sib.ru/issues/?jql=issue%20in%20(DOCCORP-23179)" r:id="rId909"/>
    <hyperlink xmlns:r="http://schemas.openxmlformats.org/officeDocument/2006/relationships" ref="L635" display="https://jira.its-sib.ru/issues/?jql=issue%20in%20(DOCCORP-23179)" r:id="rId910"/>
    <hyperlink xmlns:r="http://schemas.openxmlformats.org/officeDocument/2006/relationships" ref="M635" r:id="rId911"/>
    <hyperlink xmlns:r="http://schemas.openxmlformats.org/officeDocument/2006/relationships" ref="N635" r:id="rId912"/>
    <hyperlink xmlns:r="http://schemas.openxmlformats.org/officeDocument/2006/relationships" ref="O635" display="https://jira.its-sib.ru/issues/?jql=issue%20in%20(DOCCORP-23179)" r:id="rId913"/>
    <hyperlink xmlns:r="http://schemas.openxmlformats.org/officeDocument/2006/relationships" ref="P635" display="https://jira.its-sib.ru/issues/?jql=issue%20in%20(DOCCORP-23179)" r:id="rId914"/>
    <hyperlink xmlns:r="http://schemas.openxmlformats.org/officeDocument/2006/relationships" ref="Q635" display="https://jira.its-sib.ru/issues/?jql=issue%20in%20(DOCCORP-23179)" r:id="rId915"/>
    <hyperlink xmlns:r="http://schemas.openxmlformats.org/officeDocument/2006/relationships" ref="R635" display="https://jira.its-sib.ru/issues/?jql=issue%20in%20(DOCCORP-23179)" r:id="rId916"/>
    <hyperlink xmlns:r="http://schemas.openxmlformats.org/officeDocument/2006/relationships" ref="S635" display="https://jira.its-sib.ru/issues/?jql=issue%20in%20(DOCCORP-23179)" r:id="rId917"/>
    <hyperlink xmlns:r="http://schemas.openxmlformats.org/officeDocument/2006/relationships" ref="T635" r:id="rId918"/>
    <hyperlink xmlns:r="http://schemas.openxmlformats.org/officeDocument/2006/relationships" ref="U635" r:id="rId919"/>
    <hyperlink xmlns:r="http://schemas.openxmlformats.org/officeDocument/2006/relationships" ref="V635" display="https://jira.its-sib.ru/issues/?jql=issue%20in%20(TECHWIM-4085,DOCCORP-23179)" r:id="rId920"/>
    <hyperlink xmlns:r="http://schemas.openxmlformats.org/officeDocument/2006/relationships" ref="W635" display="https://jira.its-sib.ru/issues/?jql=issue%20in%20(TECHWIM-4085,DOCCORP-23179)" r:id="rId921"/>
    <hyperlink xmlns:r="http://schemas.openxmlformats.org/officeDocument/2006/relationships" ref="X635" display="https://jira.its-sib.ru/issues/?jql=issue%20in%20(TECHWIM-4085,DOCCORP-23179,TECHWIM-4084,DOCCORP-23179)" r:id="rId922"/>
    <hyperlink xmlns:r="http://schemas.openxmlformats.org/officeDocument/2006/relationships" ref="Y635" display="https://jira.its-sib.ru/issues/?jql=issue%20in%20(TECHWIM-4085,DOCCORP-23179,TECHWIM-4084,DOCCORP-23179)" r:id="rId923"/>
    <hyperlink xmlns:r="http://schemas.openxmlformats.org/officeDocument/2006/relationships" ref="Z635" display="https://jira.its-sib.ru/issues/?jql=issue%20in%20(TECHWIM-4085,DOCCORP-23179,TECHWIM-4084,DOCCORP-23179)" r:id="rId924"/>
    <hyperlink xmlns:r="http://schemas.openxmlformats.org/officeDocument/2006/relationships" ref="AA635" r:id="rId925"/>
    <hyperlink xmlns:r="http://schemas.openxmlformats.org/officeDocument/2006/relationships" ref="AB635" r:id="rId926"/>
    <hyperlink xmlns:r="http://schemas.openxmlformats.org/officeDocument/2006/relationships" ref="AC635" display="https://jira.its-sib.ru/issues/?jql=issue%20in%20(TECHWIM-4085,DOCCORP-23179,TECHWIM-4084,DOCCORP-23179)" r:id="rId927"/>
    <hyperlink xmlns:r="http://schemas.openxmlformats.org/officeDocument/2006/relationships" ref="AD635" display="https://jira.its-sib.ru/issues/?jql=issue%20in%20(TECHWIM-4085,DOCCORP-23179,TECHWIM-4084,DOCCORP-23179)" r:id="rId928"/>
    <hyperlink xmlns:r="http://schemas.openxmlformats.org/officeDocument/2006/relationships" ref="AE635" display="https://jira.its-sib.ru/issues/?jql=issue%20in%20(TECHWIM-4085,DOCCORP-23179,TECHWIM-4084,DOCCORP-23179)" r:id="rId929"/>
    <hyperlink xmlns:r="http://schemas.openxmlformats.org/officeDocument/2006/relationships" ref="AF635" display="https://jira.its-sib.ru/issues/?jql=issue%20in%20(TECHWIM-4085,DOCCORP-23179,TECHWIM-4084,DOCCORP-23179)" r:id="rId930"/>
    <hyperlink xmlns:r="http://schemas.openxmlformats.org/officeDocument/2006/relationships" ref="AG635" display="https://jira.its-sib.ru/issues/?jql=issue%20in%20(TECHWIM-4085,DOCCORP-23179,TECHWIM-4084,DOCCORP-23179)" r:id="rId931"/>
    <hyperlink xmlns:r="http://schemas.openxmlformats.org/officeDocument/2006/relationships" ref="AH635" display="https://jira.its-sib.ru/issues/?jql=issue%20in%20(TECHWIM-4085,DOCCORP-23179,TECHWIM-4084,DOCCORP-23179)" r:id="rId932"/>
    <hyperlink xmlns:r="http://schemas.openxmlformats.org/officeDocument/2006/relationships" ref="AI635" r:id="rId933"/>
    <hyperlink xmlns:r="http://schemas.openxmlformats.org/officeDocument/2006/relationships" ref="AJ635" r:id="rId934"/>
    <hyperlink xmlns:r="http://schemas.openxmlformats.org/officeDocument/2006/relationships" ref="AK635" r:id="rId935"/>
    <hyperlink xmlns:r="http://schemas.openxmlformats.org/officeDocument/2006/relationships" ref="H637" r:id="rId936"/>
    <hyperlink xmlns:r="http://schemas.openxmlformats.org/officeDocument/2006/relationships" ref="I637" r:id="rId937"/>
    <hyperlink xmlns:r="http://schemas.openxmlformats.org/officeDocument/2006/relationships" ref="J637" r:id="rId938"/>
    <hyperlink xmlns:r="http://schemas.openxmlformats.org/officeDocument/2006/relationships" ref="K637" r:id="rId939"/>
    <hyperlink xmlns:r="http://schemas.openxmlformats.org/officeDocument/2006/relationships" ref="L637" r:id="rId940"/>
    <hyperlink xmlns:r="http://schemas.openxmlformats.org/officeDocument/2006/relationships" ref="M637" r:id="rId941"/>
    <hyperlink xmlns:r="http://schemas.openxmlformats.org/officeDocument/2006/relationships" ref="N637" r:id="rId942"/>
    <hyperlink xmlns:r="http://schemas.openxmlformats.org/officeDocument/2006/relationships" ref="J643" display="https://jira.its-sib.ru/issues/?jql=issue%20in%20(TECHWIM-4094)" r:id="rId943"/>
    <hyperlink xmlns:r="http://schemas.openxmlformats.org/officeDocument/2006/relationships" ref="O644" display="https://jira.its-sib.ru/issues/?jql=issue%20in%20(TECHWIM-4129)" r:id="rId944"/>
    <hyperlink xmlns:r="http://schemas.openxmlformats.org/officeDocument/2006/relationships" ref="V645" display="https://jira.its-sib.ru/issues/?jql=issue%20in%20(TECHWIM-4200)" r:id="rId945"/>
    <hyperlink xmlns:r="http://schemas.openxmlformats.org/officeDocument/2006/relationships" ref="W645" display="https://jira.its-sib.ru/issues/?jql=issue%20in%20(TECHWIM-4240)" r:id="rId946"/>
    <hyperlink xmlns:r="http://schemas.openxmlformats.org/officeDocument/2006/relationships" ref="AD646" display="https://jira.its-sib.ru/issues/?jql=issue%20in%20(TECHWIM-4310)" r:id="rId947"/>
    <hyperlink xmlns:r="http://schemas.openxmlformats.org/officeDocument/2006/relationships" ref="AD647" display="https://jira.its-sib.ru/issues/?jql=issue%20in%20(TECHWIM-4316)" r:id="rId948"/>
    <hyperlink xmlns:r="http://schemas.openxmlformats.org/officeDocument/2006/relationships" ref="O650" display="https://jira.its-sib.ru/issues/?jql=issue%20in%20(TECHITS-1789,TECHITS-1788)" r:id="rId949"/>
    <hyperlink xmlns:r="http://schemas.openxmlformats.org/officeDocument/2006/relationships" ref="O651" display="https://jira.its-sib.ru/issues/?jql=issue%20in%20(TECHITS-1790)" r:id="rId950"/>
    <hyperlink xmlns:r="http://schemas.openxmlformats.org/officeDocument/2006/relationships" ref="W651" display="https://jira.its-sib.ru/issues/?jql=issue%20in%20(TECHITS-1766)" r:id="rId951"/>
    <hyperlink xmlns:r="http://schemas.openxmlformats.org/officeDocument/2006/relationships" ref="X651" display="https://jira.its-sib.ru/issues/?jql=issue%20in%20(TECHITS-1766)" r:id="rId952"/>
    <hyperlink xmlns:r="http://schemas.openxmlformats.org/officeDocument/2006/relationships" ref="AC651" display="https://jira.its-sib.ru/issues/?jql=issue%20in%20(TECHITS-1852,TECHITS-1833)" r:id="rId953"/>
    <hyperlink xmlns:r="http://schemas.openxmlformats.org/officeDocument/2006/relationships" ref="V652" display="https://jira.its-sib.ru/issues/?jql=issue%20in%20(TECHITS-1813,TECHITS-1812)" r:id="rId954"/>
    <hyperlink xmlns:r="http://schemas.openxmlformats.org/officeDocument/2006/relationships" ref="O653" display="https://jira.its-sib.ru/issues/?jql=issue%20in%20(TECHWIM-4119)" r:id="rId955"/>
    <hyperlink xmlns:r="http://schemas.openxmlformats.org/officeDocument/2006/relationships" ref="Y654" display="https://jira.its-sib.ru/issues/?jql=issue%20in%20(TECHWIM-4191,DOCCORP-23420)" r:id="rId956"/>
    <hyperlink xmlns:r="http://schemas.openxmlformats.org/officeDocument/2006/relationships" ref="Z654" display="https://jira.its-sib.ru/issues/?jql=issue%20in%20(DOCCORP-23420)" r:id="rId957"/>
    <hyperlink xmlns:r="http://schemas.openxmlformats.org/officeDocument/2006/relationships" ref="AF655" display="https://jira.its-sib.ru/issues/?jql=issue%20in%20(DOCCORP-23474)" r:id="rId958"/>
    <hyperlink xmlns:r="http://schemas.openxmlformats.org/officeDocument/2006/relationships" ref="AG655" display="https://jira.its-sib.ru/issues/?jql=issue%20in%20(DOCCORP-23474)" r:id="rId959"/>
    <hyperlink xmlns:r="http://schemas.openxmlformats.org/officeDocument/2006/relationships" ref="AF656" display="https://jira.its-sib.ru/issues/?jql=issue%20in%20(DOCCORP-23474)" r:id="rId960"/>
    <hyperlink xmlns:r="http://schemas.openxmlformats.org/officeDocument/2006/relationships" ref="AG656" display="https://jira.its-sib.ru/issues/?jql=issue%20in%20(DOCCORP-23474)" r:id="rId961"/>
    <hyperlink xmlns:r="http://schemas.openxmlformats.org/officeDocument/2006/relationships" ref="AF657" display="https://jira.its-sib.ru/issues/?jql=issue%20in%20(DOCCORP-23474)" r:id="rId962"/>
    <hyperlink xmlns:r="http://schemas.openxmlformats.org/officeDocument/2006/relationships" ref="AG657" display="https://jira.its-sib.ru/issues/?jql=issue%20in%20(DOCCORP-23474)" r:id="rId963"/>
    <hyperlink xmlns:r="http://schemas.openxmlformats.org/officeDocument/2006/relationships" ref="AH660" display="https://jira.its-sib.ru/issues/?jql=issue%20in%20(TECHWIM-4346)" r:id="rId96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86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 outlineLevelCol="0"/>
  <cols>
    <col width="4.57" customWidth="1" style="55" min="1" max="1"/>
    <col width="32.57" customWidth="1" style="55" min="2" max="2"/>
    <col width="32.57" customWidth="1" style="55" min="3" max="3"/>
    <col width="22.14" customWidth="1" style="55" min="4" max="4"/>
    <col width="22.14" customWidth="1" style="55" min="5" max="5"/>
    <col width="5" customWidth="1" style="55" min="6" max="6"/>
    <col width="5" customWidth="1" style="55" min="7" max="7"/>
    <col width="3.7" customWidth="1" style="55" min="8" max="8"/>
    <col width="3.7" customWidth="1" style="55" min="9" max="9"/>
    <col width="3.7" customWidth="1" style="55" min="10" max="10"/>
    <col width="3.7" customWidth="1" style="55" min="11" max="11"/>
    <col width="3.7" customWidth="1" style="55" min="12" max="12"/>
    <col width="3.7" customWidth="1" style="55" min="13" max="13"/>
    <col width="3.7" customWidth="1" style="55" min="14" max="14"/>
    <col width="3.7" customWidth="1" style="55" min="15" max="15"/>
    <col width="3.7" customWidth="1" style="55" min="16" max="16"/>
    <col width="3.7" customWidth="1" style="55" min="17" max="17"/>
    <col width="3.7" customWidth="1" style="55" min="18" max="18"/>
    <col width="3.7" customWidth="1" style="55" min="19" max="19"/>
    <col width="3.7" customWidth="1" style="55" min="20" max="20"/>
    <col width="3.7" customWidth="1" style="55" min="21" max="21"/>
    <col width="3.7" customWidth="1" style="55" min="22" max="22"/>
    <col width="3.7" customWidth="1" style="55" min="23" max="23"/>
    <col width="3.7" customWidth="1" style="55" min="24" max="24"/>
    <col width="3.7" customWidth="1" style="55" min="25" max="25"/>
    <col width="3.7" customWidth="1" style="55" min="26" max="26"/>
    <col width="3.7" customWidth="1" style="55" min="27" max="27"/>
    <col width="3.7" customWidth="1" style="55" min="28" max="28"/>
    <col width="3.7" customWidth="1" style="55" min="29" max="29"/>
    <col width="3.7" customWidth="1" style="55" min="30" max="30"/>
    <col width="3.7" customWidth="1" style="55" min="31" max="31"/>
    <col width="3.7" customWidth="1" style="55" min="32" max="32"/>
    <col width="3.7" customWidth="1" style="55" min="33" max="33"/>
    <col width="3.7" customWidth="1" style="55" min="34" max="34"/>
    <col width="3.7" customWidth="1" style="55" min="35" max="35"/>
    <col width="3.7" customWidth="1" style="55" min="36" max="36"/>
    <col width="3.7" customWidth="1" style="55" min="37" max="37"/>
    <col width="3.7" customWidth="1" style="55" min="38" max="38"/>
    <col width="5" customWidth="1" style="55" min="39" max="39"/>
    <col width="5" customWidth="1" style="55" min="40" max="40"/>
    <col width="5" customWidth="1" style="55" min="41" max="41"/>
    <col width="5" customWidth="1" style="55" min="42" max="42"/>
    <col width="5" customWidth="1" style="55" min="43" max="43"/>
    <col width="5" customWidth="1" style="55" min="44" max="44"/>
    <col width="5" customWidth="1" style="55" min="45" max="45"/>
    <col width="5" customWidth="1" style="55" min="46" max="46"/>
    <col width="5" customWidth="1" style="55" min="47" max="47"/>
    <col width="5" customWidth="1" style="55" min="48" max="48"/>
  </cols>
  <sheetData>
    <row r="1" spans="1:49">
      <c r="H1" s="95" t="s">
        <v>0</v>
      </c>
      <c r="I1" s="115" t="s">
        <v>1</v>
      </c>
      <c r="AG1" s="117" t="s">
        <v>2</v>
      </c>
    </row>
    <row r="2" spans="1:49">
      <c r="H2" s="95" t="s">
        <v>3</v>
      </c>
      <c r="I2" s="115" t="s">
        <v>4</v>
      </c>
    </row>
    <row r="3" spans="1:49">
      <c r="B3" s="3" t="s">
        <v>5</v>
      </c>
      <c r="D3" s="4" t="s">
        <v>314</v>
      </c>
      <c r="H3" s="95" t="s">
        <v>7</v>
      </c>
      <c r="I3" s="115" t="s">
        <v>8</v>
      </c>
    </row>
    <row r="4" spans="1:49">
      <c r="H4" s="100" t="s">
        <v>9</v>
      </c>
      <c r="I4" s="119" t="s">
        <v>10</v>
      </c>
    </row>
    <row r="6" spans="1:49">
      <c r="A6" s="105" t="s">
        <v>11</v>
      </c>
      <c r="B6" s="105" t="s">
        <v>12</v>
      </c>
      <c r="C6" s="105" t="s">
        <v>13</v>
      </c>
      <c r="D6" s="105" t="s">
        <v>14</v>
      </c>
      <c r="E6" s="105" t="s">
        <v>15</v>
      </c>
      <c r="F6" s="106" t="s">
        <v>16</v>
      </c>
      <c r="G6" s="106" t="s">
        <v>17</v>
      </c>
      <c r="H6" s="107" t="n">
        <v>1</v>
      </c>
      <c r="I6" s="108" t="n">
        <v>2</v>
      </c>
      <c r="J6" s="108" t="n">
        <v>3</v>
      </c>
      <c r="K6" s="107" t="n">
        <v>4</v>
      </c>
      <c r="L6" s="107" t="n">
        <v>5</v>
      </c>
      <c r="M6" s="108" t="n">
        <v>6</v>
      </c>
      <c r="N6" s="108" t="n">
        <v>7</v>
      </c>
      <c r="O6" s="108" t="n">
        <v>8</v>
      </c>
      <c r="P6" s="107" t="n">
        <v>9</v>
      </c>
      <c r="Q6" s="107" t="n">
        <v>10</v>
      </c>
      <c r="R6" s="107" t="n">
        <v>11</v>
      </c>
      <c r="S6" s="107" t="n">
        <v>12</v>
      </c>
      <c r="T6" s="108" t="n">
        <v>13</v>
      </c>
      <c r="U6" s="108" t="n">
        <v>14</v>
      </c>
      <c r="V6" s="108" t="n">
        <v>15</v>
      </c>
      <c r="W6" s="108" t="n">
        <v>16</v>
      </c>
      <c r="X6" s="108" t="n">
        <v>17</v>
      </c>
      <c r="Y6" s="107" t="n">
        <v>18</v>
      </c>
      <c r="Z6" s="107" t="n">
        <v>19</v>
      </c>
      <c r="AA6" s="108" t="n">
        <v>20</v>
      </c>
      <c r="AB6" s="108" t="n">
        <v>21</v>
      </c>
      <c r="AC6" s="108" t="n">
        <v>22</v>
      </c>
      <c r="AD6" s="108" t="n">
        <v>23</v>
      </c>
      <c r="AE6" s="108" t="n">
        <v>24</v>
      </c>
      <c r="AF6" s="107" t="n">
        <v>25</v>
      </c>
      <c r="AG6" s="107" t="n">
        <v>26</v>
      </c>
      <c r="AH6" s="108" t="n">
        <v>27</v>
      </c>
      <c r="AI6" s="108" t="n">
        <v>28</v>
      </c>
      <c r="AJ6" s="108" t="n">
        <v>29</v>
      </c>
      <c r="AK6" s="108" t="n">
        <v>30</v>
      </c>
      <c r="AL6" s="108" t="n">
        <v>31</v>
      </c>
      <c r="AM6" s="109" t="s">
        <v>18</v>
      </c>
      <c r="AN6" s="109" t="s">
        <v>19</v>
      </c>
      <c r="AO6" s="109" t="s">
        <v>20</v>
      </c>
      <c r="AP6" s="109" t="s">
        <v>21</v>
      </c>
      <c r="AQ6" s="109" t="s">
        <v>22</v>
      </c>
      <c r="AR6" s="109" t="s">
        <v>23</v>
      </c>
      <c r="AS6" s="110" t="s">
        <v>17</v>
      </c>
      <c r="AT6" s="110" t="s">
        <v>24</v>
      </c>
      <c r="AU6" s="110" t="s">
        <v>25</v>
      </c>
      <c r="AV6" s="110" t="s">
        <v>26</v>
      </c>
      <c r="AW6" s="110" t="s">
        <v>27</v>
      </c>
    </row>
    <row r="7" spans="1:49">
      <c r="A7" s="111" t="n">
        <v>1</v>
      </c>
      <c r="B7" s="111" t="s">
        <v>28</v>
      </c>
      <c r="C7" s="111" t="s">
        <v>29</v>
      </c>
      <c r="D7" s="111" t="s">
        <v>30</v>
      </c>
      <c r="E7" s="111" t="s">
        <v>31</v>
      </c>
      <c r="F7" s="111" t="s">
        <v>32</v>
      </c>
      <c r="G7" s="111" t="n"/>
      <c r="H7" s="111" t="s">
        <v>7</v>
      </c>
      <c r="I7" s="112" t="s">
        <v>0</v>
      </c>
      <c r="J7" s="112" t="s">
        <v>0</v>
      </c>
      <c r="K7" s="112" t="s">
        <v>0</v>
      </c>
      <c r="L7" s="112" t="s">
        <v>0</v>
      </c>
      <c r="M7" s="111" t="n">
        <v>8</v>
      </c>
      <c r="N7" s="111" t="n">
        <v>8</v>
      </c>
      <c r="O7" s="111" t="n">
        <v>7</v>
      </c>
      <c r="P7" s="111" t="s">
        <v>7</v>
      </c>
      <c r="Q7" s="111" t="s">
        <v>7</v>
      </c>
      <c r="R7" s="111" t="s">
        <v>7</v>
      </c>
      <c r="S7" s="111" t="s">
        <v>7</v>
      </c>
      <c r="T7" s="111" t="n">
        <v>8</v>
      </c>
      <c r="U7" s="111" t="n">
        <v>8</v>
      </c>
      <c r="V7" s="111" t="n">
        <v>8</v>
      </c>
      <c r="W7" s="111" t="n">
        <v>8</v>
      </c>
      <c r="X7" s="111" t="n">
        <v>8</v>
      </c>
      <c r="Y7" s="111" t="s">
        <v>7</v>
      </c>
      <c r="Z7" s="111" t="s">
        <v>7</v>
      </c>
      <c r="AA7" s="111" t="n">
        <v>8</v>
      </c>
      <c r="AB7" s="111" t="n">
        <v>8</v>
      </c>
      <c r="AC7" s="111" t="n">
        <v>8</v>
      </c>
      <c r="AD7" s="111" t="n">
        <v>8</v>
      </c>
      <c r="AE7" s="111" t="n">
        <v>8</v>
      </c>
      <c r="AF7" s="111" t="s">
        <v>7</v>
      </c>
      <c r="AG7" s="111" t="s">
        <v>7</v>
      </c>
      <c r="AH7" s="111" t="n">
        <v>8</v>
      </c>
      <c r="AI7" s="111" t="n">
        <v>8</v>
      </c>
      <c r="AJ7" s="111" t="n">
        <v>8</v>
      </c>
      <c r="AK7" s="111" t="n">
        <v>8</v>
      </c>
      <c r="AL7" s="111" t="n">
        <v>8</v>
      </c>
      <c r="AM7" s="113">
        <f>COUNT(H7:AL7)</f>
        <v/>
      </c>
      <c r="AN7" s="111" t="n"/>
      <c r="AO7" s="113">
        <f>COUNTIF(H7:AL7,"О")</f>
        <v/>
      </c>
      <c r="AP7" s="113">
        <f>COUNTIF(H7:AL7,"От")</f>
        <v/>
      </c>
      <c r="AQ7" s="113">
        <f>COUNTIF(H7:AL7,"Б")</f>
        <v/>
      </c>
      <c r="AR7" s="113">
        <f>COUNTIF(H7:AL7,"Н")</f>
        <v/>
      </c>
      <c r="AS7" s="111" t="n"/>
      <c r="AT7" s="113">
        <f>SUM(H7:AL7)</f>
        <v/>
      </c>
      <c r="AU7" s="111" t="n"/>
      <c r="AV7" s="113">
        <f>SUM(H7,K7,L7,P7,Q7,R7,S7,Y7,Z7,AF7,AG7)</f>
        <v/>
      </c>
      <c r="AW7" s="111" t="n"/>
    </row>
    <row r="8" spans="1:49">
      <c r="A8" s="114" t="n">
        <v>2</v>
      </c>
      <c r="B8" s="114" t="s">
        <v>28</v>
      </c>
      <c r="C8" s="114" t="s">
        <v>29</v>
      </c>
      <c r="D8" s="114" t="s">
        <v>30</v>
      </c>
      <c r="E8" s="114" t="s">
        <v>33</v>
      </c>
      <c r="F8" s="114" t="n"/>
      <c r="G8" s="114" t="n"/>
      <c r="H8" s="114" t="n">
        <v>0</v>
      </c>
      <c r="I8" s="114" t="n">
        <v>0</v>
      </c>
      <c r="J8" s="114" t="n">
        <v>0</v>
      </c>
      <c r="K8" s="114" t="n">
        <v>0</v>
      </c>
      <c r="L8" s="114" t="n">
        <v>0</v>
      </c>
      <c r="M8" s="114" t="n">
        <v>8</v>
      </c>
      <c r="N8" s="114" t="n">
        <v>8</v>
      </c>
      <c r="O8" s="114" t="n">
        <v>7</v>
      </c>
      <c r="P8" s="114" t="n">
        <v>0</v>
      </c>
      <c r="Q8" s="114" t="n">
        <v>0</v>
      </c>
      <c r="R8" s="114" t="n">
        <v>0</v>
      </c>
      <c r="S8" s="114" t="n">
        <v>0</v>
      </c>
      <c r="T8" s="114" t="n">
        <v>8</v>
      </c>
      <c r="U8" s="114" t="n">
        <v>8</v>
      </c>
      <c r="V8" s="114" t="n">
        <v>8</v>
      </c>
      <c r="W8" s="114" t="n">
        <v>8</v>
      </c>
      <c r="X8" s="114" t="n">
        <v>8</v>
      </c>
      <c r="Y8" s="114" t="n">
        <v>0</v>
      </c>
      <c r="Z8" s="114" t="n">
        <v>0</v>
      </c>
      <c r="AA8" s="114" t="n">
        <v>8</v>
      </c>
      <c r="AB8" s="114" t="n">
        <v>8</v>
      </c>
      <c r="AC8" s="114" t="n">
        <v>8</v>
      </c>
      <c r="AD8" s="114" t="n">
        <v>8</v>
      </c>
      <c r="AE8" s="114" t="n">
        <v>8</v>
      </c>
      <c r="AF8" s="114" t="n">
        <v>0</v>
      </c>
      <c r="AG8" s="114" t="n">
        <v>0</v>
      </c>
      <c r="AH8" s="114" t="n">
        <v>8</v>
      </c>
      <c r="AI8" s="114" t="n">
        <v>8</v>
      </c>
      <c r="AJ8" s="114" t="n">
        <v>8</v>
      </c>
      <c r="AK8" s="114" t="n">
        <v>8</v>
      </c>
      <c r="AL8" s="114" t="n">
        <v>8</v>
      </c>
      <c r="AM8" s="114">
        <f>COUNT(IF(SUM(H7)&gt;0,1,"FALSE"),IF(SUM(I7)&gt;0,1,"FALSE"),IF(SUM(J7)&gt;0,1,"FALSE"),IF(SUM(K7)&gt;0,1,"FALSE"),IF(SUM(L7)&gt;0,1,"FALSE"),IF(SUM(M7)&gt;0,1,"FALSE"),IF(SUM(N7)&gt;0,1,"FALSE"),IF(SUM(O7)&gt;0,1,"FALSE"),IF(SUM(P7)&gt;0,1,"FALSE"),IF(SUM(Q7)&gt;0,1,"FALSE"),IF(SUM(R7)&gt;0,1,"FALSE"),IF(SUM(S7)&gt;0,1,"FALSE"),IF(SUM(T7)&gt;0,1,"FALSE"),IF(SUM(V7)&gt;0,1,"FALSE"),IF(SUM(W7)&gt;0,1,"FALSE"),IF(SUM(X7)&gt;0,1,"FALSE"),IF(SUM(Y7)&gt;0,1,"FALSE"),IF(SUM(AB7)&gt;0,1,"FALSE"),IF(SUM(Z7)&gt;0,1,"FALSE"),IF(SUM(AC7)&gt;0,1,"FALSE"),IF(SUM(AF7)&gt;0,1,"FALSE"),IF(SUM(AG7)&gt;0,1,"FALSE"),IF(SUM(AD7)&gt;0,1,"FALSE"),IF(SUM(AE7)&gt;0,1,"FALSE"),IF(SUM(U7)&gt;0,1,"FALSE"),IF(SUM(AA7)&gt;0,1,"FALSE"),IF(SUM(AH7)&gt;0,1,"FALSE"),IF(SUM(AI7)&gt;0,1,"FALSE"),IF(SUM(AJ7)&gt;0,1,"FALSE"),IF(SUM(AK7)&gt;0,1,"FALSE"),IF(SUM(AL7)&gt;0,1,"FALSE"))</f>
        <v/>
      </c>
      <c r="AN8" s="114" t="n"/>
      <c r="AO8" s="114">
        <f>MAX(AO7:AO7)</f>
        <v/>
      </c>
      <c r="AP8" s="114">
        <f>MAX(AP7:AP7)</f>
        <v/>
      </c>
      <c r="AQ8" s="114">
        <f>MAX(AQ7:AQ7)</f>
        <v/>
      </c>
      <c r="AR8" s="114">
        <f>MAX(AR7:AR7)</f>
        <v/>
      </c>
      <c r="AS8" s="114">
        <f>SUM(AS7:AS7)</f>
        <v/>
      </c>
      <c r="AT8" s="114">
        <f>SUM(AT7:AT7)</f>
        <v/>
      </c>
      <c r="AU8" s="114">
        <f>SUM(AU7:AU7)</f>
        <v/>
      </c>
      <c r="AV8" s="114">
        <f>SUM(AV7:AV7)</f>
        <v/>
      </c>
      <c r="AW8" s="114">
        <f>SUM(AW7:AW7)</f>
        <v/>
      </c>
    </row>
    <row r="9" spans="1:49">
      <c r="A9" s="111" t="n">
        <v>3</v>
      </c>
      <c r="B9" s="111" t="s">
        <v>34</v>
      </c>
      <c r="C9" s="111" t="s">
        <v>29</v>
      </c>
      <c r="D9" s="111" t="s">
        <v>30</v>
      </c>
      <c r="E9" s="111" t="s">
        <v>31</v>
      </c>
      <c r="F9" s="111" t="s">
        <v>32</v>
      </c>
      <c r="G9" s="111" t="n"/>
      <c r="H9" s="111" t="s">
        <v>7</v>
      </c>
      <c r="I9" s="111" t="n">
        <v>8</v>
      </c>
      <c r="J9" s="111" t="n">
        <v>8</v>
      </c>
      <c r="K9" s="111" t="s">
        <v>7</v>
      </c>
      <c r="L9" s="111" t="s">
        <v>7</v>
      </c>
      <c r="M9" s="111" t="n">
        <v>8</v>
      </c>
      <c r="N9" s="111" t="n">
        <v>8</v>
      </c>
      <c r="O9" s="111" t="n">
        <v>7</v>
      </c>
      <c r="P9" s="111" t="s">
        <v>7</v>
      </c>
      <c r="Q9" s="111" t="s">
        <v>7</v>
      </c>
      <c r="R9" s="111" t="s">
        <v>7</v>
      </c>
      <c r="S9" s="111" t="s">
        <v>7</v>
      </c>
      <c r="T9" s="111" t="n">
        <v>8</v>
      </c>
      <c r="U9" s="111" t="n">
        <v>8</v>
      </c>
      <c r="V9" s="111" t="n">
        <v>8</v>
      </c>
      <c r="W9" s="111" t="n">
        <v>8</v>
      </c>
      <c r="X9" s="111" t="n">
        <v>8</v>
      </c>
      <c r="Y9" s="111" t="s">
        <v>7</v>
      </c>
      <c r="Z9" s="111" t="s">
        <v>7</v>
      </c>
      <c r="AA9" s="111" t="n">
        <v>8</v>
      </c>
      <c r="AB9" s="111" t="n">
        <v>8</v>
      </c>
      <c r="AC9" s="111" t="n">
        <v>8</v>
      </c>
      <c r="AD9" s="111" t="n">
        <v>8</v>
      </c>
      <c r="AE9" s="111" t="n">
        <v>8</v>
      </c>
      <c r="AF9" s="111" t="s">
        <v>7</v>
      </c>
      <c r="AG9" s="111" t="s">
        <v>7</v>
      </c>
      <c r="AH9" s="111" t="n">
        <v>8</v>
      </c>
      <c r="AI9" s="111" t="n">
        <v>8</v>
      </c>
      <c r="AJ9" s="111" t="n">
        <v>8</v>
      </c>
      <c r="AK9" s="111" t="n">
        <v>8</v>
      </c>
      <c r="AL9" s="111" t="n">
        <v>8</v>
      </c>
      <c r="AM9" s="113">
        <f>COUNT(H9:AL9)</f>
        <v/>
      </c>
      <c r="AN9" s="111" t="n"/>
      <c r="AO9" s="113">
        <f>COUNTIF(H9:AL9,"О")</f>
        <v/>
      </c>
      <c r="AP9" s="113">
        <f>COUNTIF(H9:AL9,"От")</f>
        <v/>
      </c>
      <c r="AQ9" s="113">
        <f>COUNTIF(H9:AL9,"Б")</f>
        <v/>
      </c>
      <c r="AR9" s="113">
        <f>COUNTIF(H9:AL9,"Н")</f>
        <v/>
      </c>
      <c r="AS9" s="111" t="n"/>
      <c r="AT9" s="113">
        <f>SUM(H9:AL9)</f>
        <v/>
      </c>
      <c r="AU9" s="111" t="n"/>
      <c r="AV9" s="113">
        <f>SUM(H9,K9,L9,P9,Q9,R9,S9,Y9,Z9,AF9,AG9)</f>
        <v/>
      </c>
      <c r="AW9" s="111" t="n"/>
    </row>
    <row r="10" spans="1:49">
      <c r="A10" s="114" t="n">
        <v>4</v>
      </c>
      <c r="B10" s="114" t="s">
        <v>34</v>
      </c>
      <c r="C10" s="114" t="s">
        <v>29</v>
      </c>
      <c r="D10" s="114" t="s">
        <v>30</v>
      </c>
      <c r="E10" s="114" t="s">
        <v>33</v>
      </c>
      <c r="F10" s="114" t="n"/>
      <c r="G10" s="114" t="n"/>
      <c r="H10" s="114" t="n">
        <v>0</v>
      </c>
      <c r="I10" s="114" t="n">
        <v>8</v>
      </c>
      <c r="J10" s="114" t="n">
        <v>8</v>
      </c>
      <c r="K10" s="114" t="n">
        <v>0</v>
      </c>
      <c r="L10" s="114" t="n">
        <v>0</v>
      </c>
      <c r="M10" s="114" t="n">
        <v>8</v>
      </c>
      <c r="N10" s="114" t="n">
        <v>8</v>
      </c>
      <c r="O10" s="114" t="n">
        <v>7</v>
      </c>
      <c r="P10" s="114" t="n">
        <v>0</v>
      </c>
      <c r="Q10" s="114" t="n">
        <v>0</v>
      </c>
      <c r="R10" s="114" t="n">
        <v>0</v>
      </c>
      <c r="S10" s="114" t="n">
        <v>0</v>
      </c>
      <c r="T10" s="114" t="n">
        <v>8</v>
      </c>
      <c r="U10" s="114" t="n">
        <v>8</v>
      </c>
      <c r="V10" s="114" t="n">
        <v>8</v>
      </c>
      <c r="W10" s="114" t="n">
        <v>8</v>
      </c>
      <c r="X10" s="114" t="n">
        <v>8</v>
      </c>
      <c r="Y10" s="114" t="n">
        <v>0</v>
      </c>
      <c r="Z10" s="114" t="n">
        <v>0</v>
      </c>
      <c r="AA10" s="114" t="n">
        <v>8</v>
      </c>
      <c r="AB10" s="114" t="n">
        <v>8</v>
      </c>
      <c r="AC10" s="114" t="n">
        <v>8</v>
      </c>
      <c r="AD10" s="114" t="n">
        <v>8</v>
      </c>
      <c r="AE10" s="114" t="n">
        <v>8</v>
      </c>
      <c r="AF10" s="114" t="n">
        <v>0</v>
      </c>
      <c r="AG10" s="114" t="n">
        <v>0</v>
      </c>
      <c r="AH10" s="114" t="n">
        <v>8</v>
      </c>
      <c r="AI10" s="114" t="n">
        <v>8</v>
      </c>
      <c r="AJ10" s="114" t="n">
        <v>8</v>
      </c>
      <c r="AK10" s="114" t="n">
        <v>8</v>
      </c>
      <c r="AL10" s="114" t="n">
        <v>8</v>
      </c>
      <c r="AM10" s="114">
        <f>COUNT(IF(SUM(H9)&gt;0,1,"FALSE"),IF(SUM(I9)&gt;0,1,"FALSE"),IF(SUM(J9)&gt;0,1,"FALSE"),IF(SUM(K9)&gt;0,1,"FALSE"),IF(SUM(L9)&gt;0,1,"FALSE"),IF(SUM(M9)&gt;0,1,"FALSE"),IF(SUM(N9)&gt;0,1,"FALSE"),IF(SUM(O9)&gt;0,1,"FALSE"),IF(SUM(P9)&gt;0,1,"FALSE"),IF(SUM(Q9)&gt;0,1,"FALSE"),IF(SUM(R9)&gt;0,1,"FALSE"),IF(SUM(S9)&gt;0,1,"FALSE"),IF(SUM(T9)&gt;0,1,"FALSE"),IF(SUM(V9)&gt;0,1,"FALSE"),IF(SUM(W9)&gt;0,1,"FALSE"),IF(SUM(X9)&gt;0,1,"FALSE"),IF(SUM(Y9)&gt;0,1,"FALSE"),IF(SUM(AB9)&gt;0,1,"FALSE"),IF(SUM(Z9)&gt;0,1,"FALSE"),IF(SUM(AC9)&gt;0,1,"FALSE"),IF(SUM(AF9)&gt;0,1,"FALSE"),IF(SUM(AG9)&gt;0,1,"FALSE"),IF(SUM(AD9)&gt;0,1,"FALSE"),IF(SUM(AE9)&gt;0,1,"FALSE"),IF(SUM(U9)&gt;0,1,"FALSE"),IF(SUM(AA9)&gt;0,1,"FALSE"),IF(SUM(AH9)&gt;0,1,"FALSE"),IF(SUM(AI9)&gt;0,1,"FALSE"),IF(SUM(AJ9)&gt;0,1,"FALSE"),IF(SUM(AK9)&gt;0,1,"FALSE"),IF(SUM(AL9)&gt;0,1,"FALSE"))</f>
        <v/>
      </c>
      <c r="AN10" s="114" t="n"/>
      <c r="AO10" s="114">
        <f>MAX(AO9:AO9)</f>
        <v/>
      </c>
      <c r="AP10" s="114">
        <f>MAX(AP9:AP9)</f>
        <v/>
      </c>
      <c r="AQ10" s="114">
        <f>MAX(AQ9:AQ9)</f>
        <v/>
      </c>
      <c r="AR10" s="114">
        <f>MAX(AR9:AR9)</f>
        <v/>
      </c>
      <c r="AS10" s="114">
        <f>SUM(AS9:AS9)</f>
        <v/>
      </c>
      <c r="AT10" s="114">
        <f>SUM(AT9:AT9)</f>
        <v/>
      </c>
      <c r="AU10" s="114">
        <f>SUM(AU9:AU9)</f>
        <v/>
      </c>
      <c r="AV10" s="114">
        <f>SUM(AV9:AV9)</f>
        <v/>
      </c>
      <c r="AW10" s="114">
        <f>SUM(AW9:AW9)</f>
        <v/>
      </c>
    </row>
    <row r="11" spans="1:49">
      <c r="A11" s="111" t="n">
        <v>5</v>
      </c>
      <c r="B11" s="111" t="s">
        <v>35</v>
      </c>
      <c r="C11" s="111" t="s">
        <v>29</v>
      </c>
      <c r="D11" s="111" t="s">
        <v>30</v>
      </c>
      <c r="E11" s="111" t="s">
        <v>31</v>
      </c>
      <c r="F11" s="111" t="s">
        <v>32</v>
      </c>
      <c r="G11" s="111" t="n"/>
      <c r="H11" s="111" t="s">
        <v>7</v>
      </c>
      <c r="I11" s="111" t="n">
        <v>8</v>
      </c>
      <c r="J11" s="111" t="n">
        <v>8</v>
      </c>
      <c r="K11" s="111" t="s">
        <v>7</v>
      </c>
      <c r="L11" s="111" t="s">
        <v>7</v>
      </c>
      <c r="M11" s="111" t="n">
        <v>8</v>
      </c>
      <c r="N11" s="111" t="n">
        <v>8</v>
      </c>
      <c r="O11" s="112" t="s">
        <v>0</v>
      </c>
      <c r="P11" s="111" t="s">
        <v>7</v>
      </c>
      <c r="Q11" s="111" t="s">
        <v>7</v>
      </c>
      <c r="R11" s="111" t="s">
        <v>7</v>
      </c>
      <c r="S11" s="111" t="s">
        <v>7</v>
      </c>
      <c r="T11" s="111" t="n">
        <v>8</v>
      </c>
      <c r="U11" s="111" t="n">
        <v>8</v>
      </c>
      <c r="V11" s="111" t="n">
        <v>8</v>
      </c>
      <c r="W11" s="111" t="n">
        <v>8</v>
      </c>
      <c r="X11" s="111" t="n">
        <v>8</v>
      </c>
      <c r="Y11" s="111" t="s">
        <v>7</v>
      </c>
      <c r="Z11" s="111" t="s">
        <v>7</v>
      </c>
      <c r="AA11" s="111" t="n">
        <v>8</v>
      </c>
      <c r="AB11" s="111" t="n">
        <v>8</v>
      </c>
      <c r="AC11" s="111" t="n">
        <v>8</v>
      </c>
      <c r="AD11" s="111" t="n">
        <v>8</v>
      </c>
      <c r="AE11" s="111" t="n">
        <v>8</v>
      </c>
      <c r="AF11" s="111" t="s">
        <v>7</v>
      </c>
      <c r="AG11" s="111" t="s">
        <v>7</v>
      </c>
      <c r="AH11" s="111" t="n">
        <v>8</v>
      </c>
      <c r="AI11" s="111" t="n">
        <v>8</v>
      </c>
      <c r="AJ11" s="111" t="n">
        <v>8</v>
      </c>
      <c r="AK11" s="111" t="n">
        <v>8</v>
      </c>
      <c r="AL11" s="111" t="n">
        <v>8</v>
      </c>
      <c r="AM11" s="113">
        <f>COUNT(H11:AL11)</f>
        <v/>
      </c>
      <c r="AN11" s="111" t="n"/>
      <c r="AO11" s="113">
        <f>COUNTIF(H11:AL11,"О")</f>
        <v/>
      </c>
      <c r="AP11" s="113">
        <f>COUNTIF(H11:AL11,"От")</f>
        <v/>
      </c>
      <c r="AQ11" s="113">
        <f>COUNTIF(H11:AL11,"Б")</f>
        <v/>
      </c>
      <c r="AR11" s="113">
        <f>COUNTIF(H11:AL11,"Н")</f>
        <v/>
      </c>
      <c r="AS11" s="111" t="n"/>
      <c r="AT11" s="113">
        <f>SUM(H11:AL11)</f>
        <v/>
      </c>
      <c r="AU11" s="111" t="n"/>
      <c r="AV11" s="113">
        <f>SUM(H11,K11,L11,P11,Q11,R11,S11,Y11,Z11,AF11,AG11)</f>
        <v/>
      </c>
      <c r="AW11" s="111" t="n"/>
    </row>
    <row r="12" spans="1:49">
      <c r="A12" s="114" t="n">
        <v>6</v>
      </c>
      <c r="B12" s="114" t="s">
        <v>35</v>
      </c>
      <c r="C12" s="114" t="s">
        <v>29</v>
      </c>
      <c r="D12" s="114" t="s">
        <v>30</v>
      </c>
      <c r="E12" s="114" t="s">
        <v>33</v>
      </c>
      <c r="F12" s="114" t="n"/>
      <c r="G12" s="114" t="n"/>
      <c r="H12" s="114" t="n">
        <v>0</v>
      </c>
      <c r="I12" s="114" t="n">
        <v>8</v>
      </c>
      <c r="J12" s="114" t="n">
        <v>8</v>
      </c>
      <c r="K12" s="114" t="n">
        <v>0</v>
      </c>
      <c r="L12" s="114" t="n">
        <v>0</v>
      </c>
      <c r="M12" s="114" t="n">
        <v>8</v>
      </c>
      <c r="N12" s="114" t="n">
        <v>8</v>
      </c>
      <c r="O12" s="114" t="n">
        <v>0</v>
      </c>
      <c r="P12" s="114" t="n">
        <v>0</v>
      </c>
      <c r="Q12" s="114" t="n">
        <v>0</v>
      </c>
      <c r="R12" s="114" t="n">
        <v>0</v>
      </c>
      <c r="S12" s="114" t="n">
        <v>0</v>
      </c>
      <c r="T12" s="114" t="n">
        <v>8</v>
      </c>
      <c r="U12" s="114" t="n">
        <v>8</v>
      </c>
      <c r="V12" s="114" t="n">
        <v>8</v>
      </c>
      <c r="W12" s="114" t="n">
        <v>8</v>
      </c>
      <c r="X12" s="114" t="n">
        <v>8</v>
      </c>
      <c r="Y12" s="114" t="n">
        <v>0</v>
      </c>
      <c r="Z12" s="114" t="n">
        <v>0</v>
      </c>
      <c r="AA12" s="114" t="n">
        <v>8</v>
      </c>
      <c r="AB12" s="114" t="n">
        <v>8</v>
      </c>
      <c r="AC12" s="114" t="n">
        <v>8</v>
      </c>
      <c r="AD12" s="114" t="n">
        <v>8</v>
      </c>
      <c r="AE12" s="114" t="n">
        <v>8</v>
      </c>
      <c r="AF12" s="114" t="n">
        <v>0</v>
      </c>
      <c r="AG12" s="114" t="n">
        <v>0</v>
      </c>
      <c r="AH12" s="114" t="n">
        <v>8</v>
      </c>
      <c r="AI12" s="114" t="n">
        <v>8</v>
      </c>
      <c r="AJ12" s="114" t="n">
        <v>8</v>
      </c>
      <c r="AK12" s="114" t="n">
        <v>8</v>
      </c>
      <c r="AL12" s="114" t="n">
        <v>8</v>
      </c>
      <c r="AM12" s="114">
        <f>COUNT(IF(SUM(H11)&gt;0,1,"FALSE"),IF(SUM(I11)&gt;0,1,"FALSE"),IF(SUM(J11)&gt;0,1,"FALSE"),IF(SUM(K11)&gt;0,1,"FALSE"),IF(SUM(L11)&gt;0,1,"FALSE"),IF(SUM(M11)&gt;0,1,"FALSE"),IF(SUM(N11)&gt;0,1,"FALSE"),IF(SUM(O11)&gt;0,1,"FALSE"),IF(SUM(P11)&gt;0,1,"FALSE"),IF(SUM(Q11)&gt;0,1,"FALSE"),IF(SUM(R11)&gt;0,1,"FALSE"),IF(SUM(S11)&gt;0,1,"FALSE"),IF(SUM(T11)&gt;0,1,"FALSE"),IF(SUM(V11)&gt;0,1,"FALSE"),IF(SUM(W11)&gt;0,1,"FALSE"),IF(SUM(X11)&gt;0,1,"FALSE"),IF(SUM(Y11)&gt;0,1,"FALSE"),IF(SUM(AB11)&gt;0,1,"FALSE"),IF(SUM(Z11)&gt;0,1,"FALSE"),IF(SUM(AC11)&gt;0,1,"FALSE"),IF(SUM(AF11)&gt;0,1,"FALSE"),IF(SUM(AG11)&gt;0,1,"FALSE"),IF(SUM(AD11)&gt;0,1,"FALSE"),IF(SUM(AE11)&gt;0,1,"FALSE"),IF(SUM(U11)&gt;0,1,"FALSE"),IF(SUM(AA11)&gt;0,1,"FALSE"),IF(SUM(AH11)&gt;0,1,"FALSE"),IF(SUM(AI11)&gt;0,1,"FALSE"),IF(SUM(AJ11)&gt;0,1,"FALSE"),IF(SUM(AK11)&gt;0,1,"FALSE"),IF(SUM(AL11)&gt;0,1,"FALSE"))</f>
        <v/>
      </c>
      <c r="AN12" s="114" t="n"/>
      <c r="AO12" s="114">
        <f>MAX(AO11:AO11)</f>
        <v/>
      </c>
      <c r="AP12" s="114">
        <f>MAX(AP11:AP11)</f>
        <v/>
      </c>
      <c r="AQ12" s="114">
        <f>MAX(AQ11:AQ11)</f>
        <v/>
      </c>
      <c r="AR12" s="114">
        <f>MAX(AR11:AR11)</f>
        <v/>
      </c>
      <c r="AS12" s="114">
        <f>SUM(AS11:AS11)</f>
        <v/>
      </c>
      <c r="AT12" s="114">
        <f>SUM(AT11:AT11)</f>
        <v/>
      </c>
      <c r="AU12" s="114">
        <f>SUM(AU11:AU11)</f>
        <v/>
      </c>
      <c r="AV12" s="114">
        <f>SUM(AV11:AV11)</f>
        <v/>
      </c>
      <c r="AW12" s="114">
        <f>SUM(AW11:AW11)</f>
        <v/>
      </c>
    </row>
    <row r="13" spans="1:49">
      <c r="A13" s="111" t="n">
        <v>7</v>
      </c>
      <c r="B13" s="111" t="s">
        <v>36</v>
      </c>
      <c r="C13" s="111" t="s">
        <v>29</v>
      </c>
      <c r="D13" s="111" t="s">
        <v>37</v>
      </c>
      <c r="E13" s="111" t="s">
        <v>31</v>
      </c>
      <c r="F13" s="111" t="s">
        <v>32</v>
      </c>
      <c r="G13" s="111" t="n"/>
      <c r="H13" s="111" t="s">
        <v>7</v>
      </c>
      <c r="I13" s="111" t="n">
        <v>8</v>
      </c>
      <c r="J13" s="111" t="n">
        <v>8</v>
      </c>
      <c r="K13" s="111" t="s">
        <v>7</v>
      </c>
      <c r="L13" s="111" t="s">
        <v>7</v>
      </c>
      <c r="M13" s="111" t="n">
        <v>8</v>
      </c>
      <c r="N13" s="111" t="n">
        <v>8</v>
      </c>
      <c r="O13" s="111" t="n">
        <v>7</v>
      </c>
      <c r="P13" s="111" t="s">
        <v>7</v>
      </c>
      <c r="Q13" s="111" t="s">
        <v>7</v>
      </c>
      <c r="R13" s="111" t="s">
        <v>7</v>
      </c>
      <c r="S13" s="111" t="s">
        <v>7</v>
      </c>
      <c r="T13" s="111" t="n">
        <v>8</v>
      </c>
      <c r="U13" s="111" t="n">
        <v>8</v>
      </c>
      <c r="V13" s="111" t="n">
        <v>8</v>
      </c>
      <c r="W13" s="111" t="n">
        <v>8</v>
      </c>
      <c r="X13" s="111" t="n">
        <v>8</v>
      </c>
      <c r="Y13" s="111" t="s">
        <v>7</v>
      </c>
      <c r="Z13" s="111" t="s">
        <v>7</v>
      </c>
      <c r="AA13" s="111" t="n">
        <v>8</v>
      </c>
      <c r="AB13" s="111" t="n">
        <v>8</v>
      </c>
      <c r="AC13" s="111" t="n">
        <v>8</v>
      </c>
      <c r="AD13" s="111" t="n">
        <v>8</v>
      </c>
      <c r="AE13" s="111" t="n">
        <v>8</v>
      </c>
      <c r="AF13" s="111" t="s">
        <v>7</v>
      </c>
      <c r="AG13" s="111" t="s">
        <v>7</v>
      </c>
      <c r="AH13" s="111" t="n">
        <v>8</v>
      </c>
      <c r="AI13" s="111" t="n">
        <v>8</v>
      </c>
      <c r="AJ13" s="111" t="n">
        <v>8</v>
      </c>
      <c r="AK13" s="111" t="n">
        <v>8</v>
      </c>
      <c r="AL13" s="111" t="n">
        <v>8</v>
      </c>
      <c r="AM13" s="113">
        <f>COUNT(H13:AL13)</f>
        <v/>
      </c>
      <c r="AN13" s="111" t="n"/>
      <c r="AO13" s="113">
        <f>COUNTIF(H13:AL13,"О")</f>
        <v/>
      </c>
      <c r="AP13" s="113">
        <f>COUNTIF(H13:AL13,"От")</f>
        <v/>
      </c>
      <c r="AQ13" s="113">
        <f>COUNTIF(H13:AL13,"Б")</f>
        <v/>
      </c>
      <c r="AR13" s="113">
        <f>COUNTIF(H13:AL13,"Н")</f>
        <v/>
      </c>
      <c r="AS13" s="111" t="n"/>
      <c r="AT13" s="113">
        <f>SUM(H13:AL13)</f>
        <v/>
      </c>
      <c r="AU13" s="111" t="n"/>
      <c r="AV13" s="113">
        <f>SUM(H13,K13,L13,P13,Q13,R13,S13,Y13,Z13,AF13,AG13)</f>
        <v/>
      </c>
      <c r="AW13" s="111" t="n"/>
    </row>
    <row r="14" spans="1:49">
      <c r="A14" s="114" t="n">
        <v>8</v>
      </c>
      <c r="B14" s="114" t="s">
        <v>36</v>
      </c>
      <c r="C14" s="114" t="s">
        <v>29</v>
      </c>
      <c r="D14" s="114" t="s">
        <v>37</v>
      </c>
      <c r="E14" s="114" t="s">
        <v>33</v>
      </c>
      <c r="F14" s="114" t="n"/>
      <c r="G14" s="114" t="n"/>
      <c r="H14" s="114" t="n">
        <v>0</v>
      </c>
      <c r="I14" s="114" t="n">
        <v>8</v>
      </c>
      <c r="J14" s="114" t="n">
        <v>8</v>
      </c>
      <c r="K14" s="114" t="n">
        <v>0</v>
      </c>
      <c r="L14" s="114" t="n">
        <v>0</v>
      </c>
      <c r="M14" s="114" t="n">
        <v>8</v>
      </c>
      <c r="N14" s="114" t="n">
        <v>8</v>
      </c>
      <c r="O14" s="114" t="n">
        <v>7</v>
      </c>
      <c r="P14" s="114" t="n">
        <v>0</v>
      </c>
      <c r="Q14" s="114" t="n">
        <v>0</v>
      </c>
      <c r="R14" s="114" t="n">
        <v>0</v>
      </c>
      <c r="S14" s="114" t="n">
        <v>0</v>
      </c>
      <c r="T14" s="114" t="n">
        <v>8</v>
      </c>
      <c r="U14" s="114" t="n">
        <v>8</v>
      </c>
      <c r="V14" s="114" t="n">
        <v>8</v>
      </c>
      <c r="W14" s="114" t="n">
        <v>8</v>
      </c>
      <c r="X14" s="114" t="n">
        <v>8</v>
      </c>
      <c r="Y14" s="114" t="n">
        <v>0</v>
      </c>
      <c r="Z14" s="114" t="n">
        <v>0</v>
      </c>
      <c r="AA14" s="114" t="n">
        <v>8</v>
      </c>
      <c r="AB14" s="114" t="n">
        <v>8</v>
      </c>
      <c r="AC14" s="114" t="n">
        <v>8</v>
      </c>
      <c r="AD14" s="114" t="n">
        <v>8</v>
      </c>
      <c r="AE14" s="114" t="n">
        <v>8</v>
      </c>
      <c r="AF14" s="114" t="n">
        <v>0</v>
      </c>
      <c r="AG14" s="114" t="n">
        <v>0</v>
      </c>
      <c r="AH14" s="114" t="n">
        <v>8</v>
      </c>
      <c r="AI14" s="114" t="n">
        <v>8</v>
      </c>
      <c r="AJ14" s="114" t="n">
        <v>8</v>
      </c>
      <c r="AK14" s="114" t="n">
        <v>8</v>
      </c>
      <c r="AL14" s="114" t="n">
        <v>8</v>
      </c>
      <c r="AM14" s="114">
        <f>COUNT(IF(SUM(H13)&gt;0,1,"FALSE"),IF(SUM(I13)&gt;0,1,"FALSE"),IF(SUM(J13)&gt;0,1,"FALSE"),IF(SUM(K13)&gt;0,1,"FALSE"),IF(SUM(L13)&gt;0,1,"FALSE"),IF(SUM(M13)&gt;0,1,"FALSE"),IF(SUM(N13)&gt;0,1,"FALSE"),IF(SUM(O13)&gt;0,1,"FALSE"),IF(SUM(P13)&gt;0,1,"FALSE"),IF(SUM(Q13)&gt;0,1,"FALSE"),IF(SUM(R13)&gt;0,1,"FALSE"),IF(SUM(S13)&gt;0,1,"FALSE"),IF(SUM(T13)&gt;0,1,"FALSE"),IF(SUM(V13)&gt;0,1,"FALSE"),IF(SUM(W13)&gt;0,1,"FALSE"),IF(SUM(X13)&gt;0,1,"FALSE"),IF(SUM(Y13)&gt;0,1,"FALSE"),IF(SUM(AB13)&gt;0,1,"FALSE"),IF(SUM(Z13)&gt;0,1,"FALSE"),IF(SUM(AC13)&gt;0,1,"FALSE"),IF(SUM(AF13)&gt;0,1,"FALSE"),IF(SUM(AG13)&gt;0,1,"FALSE"),IF(SUM(AD13)&gt;0,1,"FALSE"),IF(SUM(AE13)&gt;0,1,"FALSE"),IF(SUM(U13)&gt;0,1,"FALSE"),IF(SUM(AA13)&gt;0,1,"FALSE"),IF(SUM(AH13)&gt;0,1,"FALSE"),IF(SUM(AI13)&gt;0,1,"FALSE"),IF(SUM(AJ13)&gt;0,1,"FALSE"),IF(SUM(AK13)&gt;0,1,"FALSE"),IF(SUM(AL13)&gt;0,1,"FALSE"))</f>
        <v/>
      </c>
      <c r="AN14" s="114" t="n"/>
      <c r="AO14" s="114">
        <f>MAX(AO13:AO13)</f>
        <v/>
      </c>
      <c r="AP14" s="114">
        <f>MAX(AP13:AP13)</f>
        <v/>
      </c>
      <c r="AQ14" s="114">
        <f>MAX(AQ13:AQ13)</f>
        <v/>
      </c>
      <c r="AR14" s="114">
        <f>MAX(AR13:AR13)</f>
        <v/>
      </c>
      <c r="AS14" s="114">
        <f>SUM(AS13:AS13)</f>
        <v/>
      </c>
      <c r="AT14" s="114">
        <f>SUM(AT13:AT13)</f>
        <v/>
      </c>
      <c r="AU14" s="114">
        <f>SUM(AU13:AU13)</f>
        <v/>
      </c>
      <c r="AV14" s="114">
        <f>SUM(AV13:AV13)</f>
        <v/>
      </c>
      <c r="AW14" s="114">
        <f>SUM(AW13:AW13)</f>
        <v/>
      </c>
    </row>
    <row r="15" spans="1:49">
      <c r="A15" s="111" t="n">
        <v>9</v>
      </c>
      <c r="B15" s="111" t="s">
        <v>38</v>
      </c>
      <c r="C15" s="111" t="s">
        <v>29</v>
      </c>
      <c r="D15" s="111" t="s">
        <v>39</v>
      </c>
      <c r="E15" s="111" t="s">
        <v>31</v>
      </c>
      <c r="F15" s="111" t="s">
        <v>32</v>
      </c>
      <c r="G15" s="111" t="n"/>
      <c r="H15" s="111" t="s">
        <v>7</v>
      </c>
      <c r="I15" s="111" t="n">
        <v>8</v>
      </c>
      <c r="J15" s="111" t="n">
        <v>8</v>
      </c>
      <c r="K15" s="111" t="s">
        <v>7</v>
      </c>
      <c r="L15" s="111" t="s">
        <v>7</v>
      </c>
      <c r="M15" s="111" t="n">
        <v>8</v>
      </c>
      <c r="N15" s="111" t="n">
        <v>8</v>
      </c>
      <c r="O15" s="111" t="n">
        <v>7</v>
      </c>
      <c r="P15" s="111" t="s">
        <v>7</v>
      </c>
      <c r="Q15" s="111" t="s">
        <v>7</v>
      </c>
      <c r="R15" s="111" t="s">
        <v>7</v>
      </c>
      <c r="S15" s="111" t="s">
        <v>7</v>
      </c>
      <c r="T15" s="111" t="n">
        <v>8</v>
      </c>
      <c r="U15" s="111" t="n">
        <v>8</v>
      </c>
      <c r="V15" s="111" t="n">
        <v>8</v>
      </c>
      <c r="W15" s="111" t="n">
        <v>8</v>
      </c>
      <c r="X15" s="111" t="n">
        <v>8</v>
      </c>
      <c r="Y15" s="111" t="s">
        <v>7</v>
      </c>
      <c r="Z15" s="111" t="s">
        <v>7</v>
      </c>
      <c r="AA15" s="112" t="s">
        <v>0</v>
      </c>
      <c r="AB15" s="112" t="s">
        <v>0</v>
      </c>
      <c r="AC15" s="112" t="s">
        <v>0</v>
      </c>
      <c r="AD15" s="112" t="s">
        <v>0</v>
      </c>
      <c r="AE15" s="112" t="s">
        <v>0</v>
      </c>
      <c r="AF15" s="112" t="s">
        <v>0</v>
      </c>
      <c r="AG15" s="112" t="s">
        <v>0</v>
      </c>
      <c r="AH15" s="112" t="s">
        <v>0</v>
      </c>
      <c r="AI15" s="112" t="s">
        <v>0</v>
      </c>
      <c r="AJ15" s="112" t="s">
        <v>0</v>
      </c>
      <c r="AK15" s="112" t="s">
        <v>0</v>
      </c>
      <c r="AL15" s="112" t="s">
        <v>0</v>
      </c>
      <c r="AM15" s="113">
        <f>COUNT(H15:AL15)</f>
        <v/>
      </c>
      <c r="AN15" s="111" t="n"/>
      <c r="AO15" s="113">
        <f>COUNTIF(H15:AL15,"О")</f>
        <v/>
      </c>
      <c r="AP15" s="113">
        <f>COUNTIF(H15:AL15,"От")</f>
        <v/>
      </c>
      <c r="AQ15" s="113">
        <f>COUNTIF(H15:AL15,"Б")</f>
        <v/>
      </c>
      <c r="AR15" s="113">
        <f>COUNTIF(H15:AL15,"Н")</f>
        <v/>
      </c>
      <c r="AS15" s="111" t="n"/>
      <c r="AT15" s="113">
        <f>SUM(H15:AL15)</f>
        <v/>
      </c>
      <c r="AU15" s="111" t="n"/>
      <c r="AV15" s="113">
        <f>SUM(H15,K15,L15,P15,Q15,R15,S15,Y15,Z15,AF15,AG15)</f>
        <v/>
      </c>
      <c r="AW15" s="111" t="n"/>
    </row>
    <row r="16" spans="1:49">
      <c r="A16" s="114" t="n">
        <v>10</v>
      </c>
      <c r="B16" s="114" t="s">
        <v>38</v>
      </c>
      <c r="C16" s="114" t="s">
        <v>29</v>
      </c>
      <c r="D16" s="114" t="s">
        <v>39</v>
      </c>
      <c r="E16" s="114" t="s">
        <v>33</v>
      </c>
      <c r="F16" s="114" t="n"/>
      <c r="G16" s="114" t="n"/>
      <c r="H16" s="114" t="n">
        <v>0</v>
      </c>
      <c r="I16" s="114" t="n">
        <v>8</v>
      </c>
      <c r="J16" s="114" t="n">
        <v>8</v>
      </c>
      <c r="K16" s="114" t="n">
        <v>0</v>
      </c>
      <c r="L16" s="114" t="n">
        <v>0</v>
      </c>
      <c r="M16" s="114" t="n">
        <v>8</v>
      </c>
      <c r="N16" s="114" t="n">
        <v>8</v>
      </c>
      <c r="O16" s="114" t="n">
        <v>7</v>
      </c>
      <c r="P16" s="114" t="n">
        <v>0</v>
      </c>
      <c r="Q16" s="114" t="n">
        <v>0</v>
      </c>
      <c r="R16" s="114" t="n">
        <v>0</v>
      </c>
      <c r="S16" s="114" t="n">
        <v>0</v>
      </c>
      <c r="T16" s="114" t="n">
        <v>8</v>
      </c>
      <c r="U16" s="114" t="n">
        <v>8</v>
      </c>
      <c r="V16" s="114" t="n">
        <v>8</v>
      </c>
      <c r="W16" s="114" t="n">
        <v>8</v>
      </c>
      <c r="X16" s="114" t="n">
        <v>8</v>
      </c>
      <c r="Y16" s="114" t="n">
        <v>0</v>
      </c>
      <c r="Z16" s="114" t="n">
        <v>0</v>
      </c>
      <c r="AA16" s="114" t="n">
        <v>0</v>
      </c>
      <c r="AB16" s="114" t="n">
        <v>0</v>
      </c>
      <c r="AC16" s="114" t="n">
        <v>0</v>
      </c>
      <c r="AD16" s="114" t="n">
        <v>0</v>
      </c>
      <c r="AE16" s="114" t="n">
        <v>0</v>
      </c>
      <c r="AF16" s="114" t="n">
        <v>0</v>
      </c>
      <c r="AG16" s="114" t="n">
        <v>0</v>
      </c>
      <c r="AH16" s="114" t="n">
        <v>0</v>
      </c>
      <c r="AI16" s="114" t="n">
        <v>0</v>
      </c>
      <c r="AJ16" s="114" t="n">
        <v>0</v>
      </c>
      <c r="AK16" s="114" t="n">
        <v>0</v>
      </c>
      <c r="AL16" s="114" t="n">
        <v>0</v>
      </c>
      <c r="AM16" s="114">
        <f>COUNT(IF(SUM(H15)&gt;0,1,"FALSE"),IF(SUM(I15)&gt;0,1,"FALSE"),IF(SUM(J15)&gt;0,1,"FALSE"),IF(SUM(K15)&gt;0,1,"FALSE"),IF(SUM(L15)&gt;0,1,"FALSE"),IF(SUM(M15)&gt;0,1,"FALSE"),IF(SUM(N15)&gt;0,1,"FALSE"),IF(SUM(O15)&gt;0,1,"FALSE"),IF(SUM(P15)&gt;0,1,"FALSE"),IF(SUM(Q15)&gt;0,1,"FALSE"),IF(SUM(R15)&gt;0,1,"FALSE"),IF(SUM(S15)&gt;0,1,"FALSE"),IF(SUM(T15)&gt;0,1,"FALSE"),IF(SUM(V15)&gt;0,1,"FALSE"),IF(SUM(W15)&gt;0,1,"FALSE"),IF(SUM(X15)&gt;0,1,"FALSE"),IF(SUM(Y15)&gt;0,1,"FALSE"),IF(SUM(AB15)&gt;0,1,"FALSE"),IF(SUM(Z15)&gt;0,1,"FALSE"),IF(SUM(AC15)&gt;0,1,"FALSE"),IF(SUM(AF15)&gt;0,1,"FALSE"),IF(SUM(AG15)&gt;0,1,"FALSE"),IF(SUM(AD15)&gt;0,1,"FALSE"),IF(SUM(AE15)&gt;0,1,"FALSE"),IF(SUM(U15)&gt;0,1,"FALSE"),IF(SUM(AA15)&gt;0,1,"FALSE"),IF(SUM(AH15)&gt;0,1,"FALSE"),IF(SUM(AI15)&gt;0,1,"FALSE"),IF(SUM(AJ15)&gt;0,1,"FALSE"),IF(SUM(AK15)&gt;0,1,"FALSE"),IF(SUM(AL15)&gt;0,1,"FALSE"))</f>
        <v/>
      </c>
      <c r="AN16" s="114" t="n"/>
      <c r="AO16" s="114">
        <f>MAX(AO15:AO15)</f>
        <v/>
      </c>
      <c r="AP16" s="114">
        <f>MAX(AP15:AP15)</f>
        <v/>
      </c>
      <c r="AQ16" s="114">
        <f>MAX(AQ15:AQ15)</f>
        <v/>
      </c>
      <c r="AR16" s="114">
        <f>MAX(AR15:AR15)</f>
        <v/>
      </c>
      <c r="AS16" s="114">
        <f>SUM(AS15:AS15)</f>
        <v/>
      </c>
      <c r="AT16" s="114">
        <f>SUM(AT15:AT15)</f>
        <v/>
      </c>
      <c r="AU16" s="114">
        <f>SUM(AU15:AU15)</f>
        <v/>
      </c>
      <c r="AV16" s="114">
        <f>SUM(AV15:AV15)</f>
        <v/>
      </c>
      <c r="AW16" s="114">
        <f>SUM(AW15:AW15)</f>
        <v/>
      </c>
    </row>
    <row r="17" spans="1:49">
      <c r="A17" s="111" t="n">
        <v>11</v>
      </c>
      <c r="B17" s="111" t="s">
        <v>62</v>
      </c>
      <c r="C17" s="111" t="s">
        <v>53</v>
      </c>
      <c r="D17" s="111" t="s">
        <v>63</v>
      </c>
      <c r="E17" s="111" t="s">
        <v>31</v>
      </c>
      <c r="F17" s="111" t="s">
        <v>32</v>
      </c>
      <c r="G17" s="111" t="n"/>
      <c r="H17" s="111" t="s">
        <v>7</v>
      </c>
      <c r="I17" s="111" t="n">
        <v>8</v>
      </c>
      <c r="J17" s="111" t="n">
        <v>8</v>
      </c>
      <c r="K17" s="111" t="s">
        <v>7</v>
      </c>
      <c r="L17" s="111" t="s">
        <v>7</v>
      </c>
      <c r="M17" s="111" t="n">
        <v>8</v>
      </c>
      <c r="N17" s="111" t="n">
        <v>8</v>
      </c>
      <c r="O17" s="111" t="n">
        <v>7</v>
      </c>
      <c r="P17" s="111" t="s">
        <v>7</v>
      </c>
      <c r="Q17" s="111" t="s">
        <v>7</v>
      </c>
      <c r="R17" s="111" t="s">
        <v>7</v>
      </c>
      <c r="S17" s="111" t="s">
        <v>7</v>
      </c>
      <c r="T17" s="111" t="n">
        <v>8</v>
      </c>
      <c r="U17" s="111" t="n">
        <v>8</v>
      </c>
      <c r="V17" s="111" t="n">
        <v>8</v>
      </c>
      <c r="W17" s="111" t="n">
        <v>8</v>
      </c>
      <c r="X17" s="111" t="n">
        <v>8</v>
      </c>
      <c r="Y17" s="111" t="s">
        <v>7</v>
      </c>
      <c r="Z17" s="111" t="s">
        <v>7</v>
      </c>
      <c r="AA17" s="111" t="n">
        <v>8</v>
      </c>
      <c r="AB17" s="111" t="n">
        <v>8</v>
      </c>
      <c r="AC17" s="111" t="n">
        <v>8</v>
      </c>
      <c r="AD17" s="111" t="n">
        <v>8</v>
      </c>
      <c r="AE17" s="111" t="n">
        <v>8</v>
      </c>
      <c r="AF17" s="111" t="s">
        <v>7</v>
      </c>
      <c r="AG17" s="111" t="s">
        <v>7</v>
      </c>
      <c r="AH17" s="111" t="n">
        <v>8</v>
      </c>
      <c r="AI17" s="111" t="n">
        <v>8</v>
      </c>
      <c r="AJ17" s="111" t="n">
        <v>8</v>
      </c>
      <c r="AK17" s="111" t="n">
        <v>8</v>
      </c>
      <c r="AL17" s="111" t="n">
        <v>8</v>
      </c>
      <c r="AM17" s="113">
        <f>COUNT(H17:AL17)</f>
        <v/>
      </c>
      <c r="AN17" s="111" t="n"/>
      <c r="AO17" s="113">
        <f>COUNTIF(H17:AL17,"О")</f>
        <v/>
      </c>
      <c r="AP17" s="113">
        <f>COUNTIF(H17:AL17,"От")</f>
        <v/>
      </c>
      <c r="AQ17" s="113">
        <f>COUNTIF(H17:AL17,"Б")</f>
        <v/>
      </c>
      <c r="AR17" s="113">
        <f>COUNTIF(H17:AL17,"Н")</f>
        <v/>
      </c>
      <c r="AS17" s="111" t="n"/>
      <c r="AT17" s="113">
        <f>SUM(H17:AL17)</f>
        <v/>
      </c>
      <c r="AU17" s="111" t="n"/>
      <c r="AV17" s="113">
        <f>SUM(H17,K17,L17,P17,Q17,R17,S17,Y17,Z17,AF17,AG17)</f>
        <v/>
      </c>
      <c r="AW17" s="111" t="n"/>
    </row>
    <row r="18" spans="1:49">
      <c r="A18" s="114" t="n">
        <v>12</v>
      </c>
      <c r="B18" s="114" t="s">
        <v>62</v>
      </c>
      <c r="C18" s="114" t="s">
        <v>53</v>
      </c>
      <c r="D18" s="114" t="s">
        <v>63</v>
      </c>
      <c r="E18" s="114" t="s">
        <v>33</v>
      </c>
      <c r="F18" s="114" t="n"/>
      <c r="G18" s="114" t="n"/>
      <c r="H18" s="114" t="n">
        <v>0</v>
      </c>
      <c r="I18" s="114" t="n">
        <v>8</v>
      </c>
      <c r="J18" s="114" t="n">
        <v>8</v>
      </c>
      <c r="K18" s="114" t="n">
        <v>0</v>
      </c>
      <c r="L18" s="114" t="n">
        <v>0</v>
      </c>
      <c r="M18" s="114" t="n">
        <v>8</v>
      </c>
      <c r="N18" s="114" t="n">
        <v>8</v>
      </c>
      <c r="O18" s="114" t="n">
        <v>7</v>
      </c>
      <c r="P18" s="114" t="n">
        <v>0</v>
      </c>
      <c r="Q18" s="114" t="n">
        <v>0</v>
      </c>
      <c r="R18" s="114" t="n">
        <v>0</v>
      </c>
      <c r="S18" s="114" t="n">
        <v>0</v>
      </c>
      <c r="T18" s="114" t="n">
        <v>8</v>
      </c>
      <c r="U18" s="114" t="n">
        <v>8</v>
      </c>
      <c r="V18" s="114" t="n">
        <v>8</v>
      </c>
      <c r="W18" s="114" t="n">
        <v>8</v>
      </c>
      <c r="X18" s="114" t="n">
        <v>8</v>
      </c>
      <c r="Y18" s="114" t="n">
        <v>0</v>
      </c>
      <c r="Z18" s="114" t="n">
        <v>0</v>
      </c>
      <c r="AA18" s="114" t="n">
        <v>8</v>
      </c>
      <c r="AB18" s="114" t="n">
        <v>8</v>
      </c>
      <c r="AC18" s="114" t="n">
        <v>8</v>
      </c>
      <c r="AD18" s="114" t="n">
        <v>8</v>
      </c>
      <c r="AE18" s="114" t="n">
        <v>8</v>
      </c>
      <c r="AF18" s="114" t="n">
        <v>0</v>
      </c>
      <c r="AG18" s="114" t="n">
        <v>0</v>
      </c>
      <c r="AH18" s="114" t="n">
        <v>8</v>
      </c>
      <c r="AI18" s="114" t="n">
        <v>8</v>
      </c>
      <c r="AJ18" s="114" t="n">
        <v>8</v>
      </c>
      <c r="AK18" s="114" t="n">
        <v>8</v>
      </c>
      <c r="AL18" s="114" t="n">
        <v>8</v>
      </c>
      <c r="AM18" s="114">
        <f>COUNT(IF(SUM(H17)&gt;0,1,"FALSE"),IF(SUM(I17)&gt;0,1,"FALSE"),IF(SUM(J17)&gt;0,1,"FALSE"),IF(SUM(K17)&gt;0,1,"FALSE"),IF(SUM(L17)&gt;0,1,"FALSE"),IF(SUM(M17)&gt;0,1,"FALSE"),IF(SUM(N17)&gt;0,1,"FALSE"),IF(SUM(O17)&gt;0,1,"FALSE"),IF(SUM(P17)&gt;0,1,"FALSE"),IF(SUM(Q17)&gt;0,1,"FALSE"),IF(SUM(R17)&gt;0,1,"FALSE"),IF(SUM(S17)&gt;0,1,"FALSE"),IF(SUM(T17)&gt;0,1,"FALSE"),IF(SUM(V17)&gt;0,1,"FALSE"),IF(SUM(W17)&gt;0,1,"FALSE"),IF(SUM(X17)&gt;0,1,"FALSE"),IF(SUM(Y17)&gt;0,1,"FALSE"),IF(SUM(AB17)&gt;0,1,"FALSE"),IF(SUM(Z17)&gt;0,1,"FALSE"),IF(SUM(AC17)&gt;0,1,"FALSE"),IF(SUM(AF17)&gt;0,1,"FALSE"),IF(SUM(AG17)&gt;0,1,"FALSE"),IF(SUM(AD17)&gt;0,1,"FALSE"),IF(SUM(AE17)&gt;0,1,"FALSE"),IF(SUM(U17)&gt;0,1,"FALSE"),IF(SUM(AA17)&gt;0,1,"FALSE"),IF(SUM(AH17)&gt;0,1,"FALSE"),IF(SUM(AI17)&gt;0,1,"FALSE"),IF(SUM(AJ17)&gt;0,1,"FALSE"),IF(SUM(AK17)&gt;0,1,"FALSE"),IF(SUM(AL17)&gt;0,1,"FALSE"))</f>
        <v/>
      </c>
      <c r="AN18" s="114" t="n"/>
      <c r="AO18" s="114">
        <f>MAX(AO17:AO17)</f>
        <v/>
      </c>
      <c r="AP18" s="114">
        <f>MAX(AP17:AP17)</f>
        <v/>
      </c>
      <c r="AQ18" s="114">
        <f>MAX(AQ17:AQ17)</f>
        <v/>
      </c>
      <c r="AR18" s="114">
        <f>MAX(AR17:AR17)</f>
        <v/>
      </c>
      <c r="AS18" s="114">
        <f>SUM(AS17:AS17)</f>
        <v/>
      </c>
      <c r="AT18" s="114">
        <f>SUM(AT17:AT17)</f>
        <v/>
      </c>
      <c r="AU18" s="114">
        <f>SUM(AU17:AU17)</f>
        <v/>
      </c>
      <c r="AV18" s="114">
        <f>SUM(AV17:AV17)</f>
        <v/>
      </c>
      <c r="AW18" s="114">
        <f>SUM(AW17:AW17)</f>
        <v/>
      </c>
    </row>
    <row r="19" spans="1:49">
      <c r="A19" s="111" t="n">
        <v>13</v>
      </c>
      <c r="B19" s="111" t="s">
        <v>120</v>
      </c>
      <c r="C19" s="111" t="s">
        <v>121</v>
      </c>
      <c r="D19" s="111" t="s">
        <v>122</v>
      </c>
      <c r="E19" s="111" t="s">
        <v>31</v>
      </c>
      <c r="F19" s="111" t="s">
        <v>32</v>
      </c>
      <c r="G19" s="111" t="n"/>
      <c r="H19" s="111" t="s">
        <v>7</v>
      </c>
      <c r="I19" s="111" t="n">
        <v>8</v>
      </c>
      <c r="J19" s="111" t="n">
        <v>8</v>
      </c>
      <c r="K19" s="111" t="s">
        <v>7</v>
      </c>
      <c r="L19" s="111" t="s">
        <v>7</v>
      </c>
      <c r="M19" s="111" t="n">
        <v>8</v>
      </c>
      <c r="N19" s="111" t="n">
        <v>8</v>
      </c>
      <c r="O19" s="111" t="n">
        <v>7</v>
      </c>
      <c r="P19" s="111" t="s">
        <v>7</v>
      </c>
      <c r="Q19" s="111" t="s">
        <v>7</v>
      </c>
      <c r="R19" s="111" t="s">
        <v>7</v>
      </c>
      <c r="S19" s="111" t="s">
        <v>7</v>
      </c>
      <c r="T19" s="111" t="n">
        <v>8</v>
      </c>
      <c r="U19" s="111" t="n"/>
      <c r="V19" s="111" t="n">
        <v>8</v>
      </c>
      <c r="W19" s="111" t="n"/>
      <c r="X19" s="111" t="n"/>
      <c r="Y19" s="111" t="n"/>
      <c r="Z19" s="111" t="n"/>
      <c r="AA19" s="111" t="n"/>
      <c r="AB19" s="111" t="n"/>
      <c r="AC19" s="111" t="n"/>
      <c r="AD19" s="111" t="n"/>
      <c r="AE19" s="111" t="n"/>
      <c r="AF19" s="111" t="n"/>
      <c r="AG19" s="111" t="n"/>
      <c r="AH19" s="111" t="n"/>
      <c r="AI19" s="111" t="n"/>
      <c r="AJ19" s="111" t="n"/>
      <c r="AK19" s="111" t="n"/>
      <c r="AL19" s="111" t="n"/>
      <c r="AM19" s="113">
        <f>COUNT(H19:AL19)</f>
        <v/>
      </c>
      <c r="AN19" s="111" t="n"/>
      <c r="AO19" s="113">
        <f>COUNTIF(H19:AL19,"О")</f>
        <v/>
      </c>
      <c r="AP19" s="113">
        <f>COUNTIF(H19:AL19,"От")</f>
        <v/>
      </c>
      <c r="AQ19" s="113">
        <f>COUNTIF(H19:AL19,"Б")</f>
        <v/>
      </c>
      <c r="AR19" s="113">
        <f>COUNTIF(H19:AL19,"Н")</f>
        <v/>
      </c>
      <c r="AS19" s="111" t="n"/>
      <c r="AT19" s="113">
        <f>SUM(H19:AL19)</f>
        <v/>
      </c>
      <c r="AU19" s="111" t="n"/>
      <c r="AV19" s="113">
        <f>SUM(H19,K19,L19,P19,Q19,R19,S19,Y19,Z19,AF19,AG19)</f>
        <v/>
      </c>
      <c r="AW19" s="111" t="n"/>
    </row>
    <row r="20" spans="1:49">
      <c r="A20" s="114" t="n">
        <v>14</v>
      </c>
      <c r="B20" s="114" t="s">
        <v>120</v>
      </c>
      <c r="C20" s="114" t="s">
        <v>121</v>
      </c>
      <c r="D20" s="114" t="s">
        <v>122</v>
      </c>
      <c r="E20" s="114" t="s">
        <v>33</v>
      </c>
      <c r="F20" s="114" t="n"/>
      <c r="G20" s="114" t="n"/>
      <c r="H20" s="114" t="n">
        <v>0</v>
      </c>
      <c r="I20" s="114" t="n">
        <v>8</v>
      </c>
      <c r="J20" s="114" t="n">
        <v>8</v>
      </c>
      <c r="K20" s="114" t="n">
        <v>0</v>
      </c>
      <c r="L20" s="114" t="n">
        <v>0</v>
      </c>
      <c r="M20" s="114" t="n">
        <v>8</v>
      </c>
      <c r="N20" s="114" t="n">
        <v>8</v>
      </c>
      <c r="O20" s="114" t="n">
        <v>7</v>
      </c>
      <c r="P20" s="114" t="n">
        <v>0</v>
      </c>
      <c r="Q20" s="114" t="n">
        <v>0</v>
      </c>
      <c r="R20" s="114" t="n">
        <v>0</v>
      </c>
      <c r="S20" s="114" t="n">
        <v>0</v>
      </c>
      <c r="T20" s="114" t="n">
        <v>8</v>
      </c>
      <c r="U20" s="114" t="n">
        <v>8</v>
      </c>
      <c r="V20" s="114" t="n">
        <v>8</v>
      </c>
      <c r="W20" s="114" t="n"/>
      <c r="X20" s="114" t="n"/>
      <c r="Y20" s="114" t="n"/>
      <c r="Z20" s="114" t="n"/>
      <c r="AA20" s="114" t="n"/>
      <c r="AB20" s="114" t="n"/>
      <c r="AC20" s="114" t="n"/>
      <c r="AD20" s="114" t="n"/>
      <c r="AE20" s="114" t="n"/>
      <c r="AF20" s="114" t="n"/>
      <c r="AG20" s="114" t="n"/>
      <c r="AH20" s="114" t="n"/>
      <c r="AI20" s="114" t="n"/>
      <c r="AJ20" s="114" t="n"/>
      <c r="AK20" s="114" t="n"/>
      <c r="AL20" s="114" t="n"/>
      <c r="AM20" s="114">
        <f>COUNT(IF(SUM(H19)&gt;0,1,"FALSE"),IF(SUM(I19)&gt;0,1,"FALSE"),IF(SUM(J19)&gt;0,1,"FALSE"),IF(SUM(K19)&gt;0,1,"FALSE"),IF(SUM(L19)&gt;0,1,"FALSE"),IF(SUM(M19)&gt;0,1,"FALSE"),IF(SUM(N19)&gt;0,1,"FALSE"),IF(SUM(O19)&gt;0,1,"FALSE"),IF(SUM(P19)&gt;0,1,"FALSE"),IF(SUM(Q19)&gt;0,1,"FALSE"),IF(SUM(R19)&gt;0,1,"FALSE"),IF(SUM(S19)&gt;0,1,"FALSE"),IF(SUM(T19)&gt;0,1,"FALSE"),IF(SUM(V19)&gt;0,1,"FALSE"))</f>
        <v/>
      </c>
      <c r="AN20" s="114" t="n"/>
      <c r="AO20" s="114">
        <f>MAX(AO19:AO19)</f>
        <v/>
      </c>
      <c r="AP20" s="114">
        <f>MAX(AP19:AP19)</f>
        <v/>
      </c>
      <c r="AQ20" s="114">
        <f>MAX(AQ19:AQ19)</f>
        <v/>
      </c>
      <c r="AR20" s="114">
        <f>MAX(AR19:AR19)</f>
        <v/>
      </c>
      <c r="AS20" s="114">
        <f>SUM(AS19:AS19)</f>
        <v/>
      </c>
      <c r="AT20" s="114">
        <f>SUM(AT19:AT19)</f>
        <v/>
      </c>
      <c r="AU20" s="114">
        <f>SUM(AU19:AU19)</f>
        <v/>
      </c>
      <c r="AV20" s="114">
        <f>SUM(AV19:AV19)</f>
        <v/>
      </c>
      <c r="AW20" s="114">
        <f>SUM(AW19:AW19)</f>
        <v/>
      </c>
    </row>
    <row r="21" spans="1:49">
      <c r="A21" s="111" t="n">
        <v>15</v>
      </c>
      <c r="B21" s="111" t="s">
        <v>123</v>
      </c>
      <c r="C21" s="111" t="s">
        <v>124</v>
      </c>
      <c r="D21" s="111" t="s">
        <v>125</v>
      </c>
      <c r="E21" s="111" t="s">
        <v>31</v>
      </c>
      <c r="F21" s="111" t="s">
        <v>32</v>
      </c>
      <c r="G21" s="111" t="n"/>
      <c r="H21" s="111" t="s">
        <v>7</v>
      </c>
      <c r="I21" s="111" t="n">
        <v>8</v>
      </c>
      <c r="J21" s="111" t="n">
        <v>8</v>
      </c>
      <c r="K21" s="111" t="s">
        <v>7</v>
      </c>
      <c r="L21" s="111" t="s">
        <v>7</v>
      </c>
      <c r="M21" s="111" t="n">
        <v>8</v>
      </c>
      <c r="N21" s="111" t="n">
        <v>8</v>
      </c>
      <c r="O21" s="111" t="n">
        <v>7</v>
      </c>
      <c r="P21" s="111" t="s">
        <v>7</v>
      </c>
      <c r="Q21" s="111" t="s">
        <v>7</v>
      </c>
      <c r="R21" s="111" t="s">
        <v>7</v>
      </c>
      <c r="S21" s="111" t="s">
        <v>7</v>
      </c>
      <c r="T21" s="111" t="n">
        <v>8</v>
      </c>
      <c r="U21" s="111" t="n">
        <v>8</v>
      </c>
      <c r="V21" s="111" t="n">
        <v>8</v>
      </c>
      <c r="W21" s="111" t="n">
        <v>8</v>
      </c>
      <c r="X21" s="111" t="n">
        <v>8</v>
      </c>
      <c r="Y21" s="111" t="s">
        <v>7</v>
      </c>
      <c r="Z21" s="111" t="s">
        <v>7</v>
      </c>
      <c r="AA21" s="111" t="n">
        <v>8</v>
      </c>
      <c r="AB21" s="111" t="n">
        <v>8</v>
      </c>
      <c r="AC21" s="111" t="n">
        <v>8</v>
      </c>
      <c r="AD21" s="111" t="n">
        <v>8</v>
      </c>
      <c r="AE21" s="111" t="n">
        <v>8</v>
      </c>
      <c r="AF21" s="111" t="s">
        <v>7</v>
      </c>
      <c r="AG21" s="111" t="s">
        <v>7</v>
      </c>
      <c r="AH21" s="111" t="n">
        <v>8</v>
      </c>
      <c r="AI21" s="111" t="n">
        <v>8</v>
      </c>
      <c r="AJ21" s="111" t="n">
        <v>8</v>
      </c>
      <c r="AK21" s="111" t="n">
        <v>8</v>
      </c>
      <c r="AL21" s="111" t="n">
        <v>8</v>
      </c>
      <c r="AM21" s="113">
        <f>COUNT(H21:AL21)</f>
        <v/>
      </c>
      <c r="AN21" s="111" t="n"/>
      <c r="AO21" s="113">
        <f>COUNTIF(H21:AL21,"О")</f>
        <v/>
      </c>
      <c r="AP21" s="113">
        <f>COUNTIF(H21:AL21,"От")</f>
        <v/>
      </c>
      <c r="AQ21" s="113">
        <f>COUNTIF(H21:AL21,"Б")</f>
        <v/>
      </c>
      <c r="AR21" s="113">
        <f>COUNTIF(H21:AL21,"Н")</f>
        <v/>
      </c>
      <c r="AS21" s="111" t="n"/>
      <c r="AT21" s="113">
        <f>SUM(H21:AL21)</f>
        <v/>
      </c>
      <c r="AU21" s="111" t="n"/>
      <c r="AV21" s="113">
        <f>SUM(H21,K21,L21,P21,Q21,R21,S21,Y21,Z21,AF21,AG21)</f>
        <v/>
      </c>
      <c r="AW21" s="111" t="n"/>
    </row>
    <row r="22" spans="1:49">
      <c r="A22" s="114" t="n">
        <v>16</v>
      </c>
      <c r="B22" s="114" t="s">
        <v>123</v>
      </c>
      <c r="C22" s="114" t="s">
        <v>124</v>
      </c>
      <c r="D22" s="114" t="s">
        <v>125</v>
      </c>
      <c r="E22" s="114" t="s">
        <v>33</v>
      </c>
      <c r="F22" s="114" t="n"/>
      <c r="G22" s="114" t="n"/>
      <c r="H22" s="114" t="n">
        <v>0</v>
      </c>
      <c r="I22" s="114" t="n">
        <v>8</v>
      </c>
      <c r="J22" s="114" t="n">
        <v>8</v>
      </c>
      <c r="K22" s="114" t="n">
        <v>0</v>
      </c>
      <c r="L22" s="114" t="n">
        <v>0</v>
      </c>
      <c r="M22" s="114" t="n">
        <v>8</v>
      </c>
      <c r="N22" s="114" t="n">
        <v>8</v>
      </c>
      <c r="O22" s="114" t="n">
        <v>7</v>
      </c>
      <c r="P22" s="114" t="n">
        <v>0</v>
      </c>
      <c r="Q22" s="114" t="n">
        <v>0</v>
      </c>
      <c r="R22" s="114" t="n">
        <v>0</v>
      </c>
      <c r="S22" s="114" t="n">
        <v>0</v>
      </c>
      <c r="T22" s="114" t="n">
        <v>8</v>
      </c>
      <c r="U22" s="114" t="n">
        <v>8</v>
      </c>
      <c r="V22" s="114" t="n">
        <v>8</v>
      </c>
      <c r="W22" s="114" t="n">
        <v>8</v>
      </c>
      <c r="X22" s="114" t="n">
        <v>8</v>
      </c>
      <c r="Y22" s="114" t="n">
        <v>0</v>
      </c>
      <c r="Z22" s="114" t="n">
        <v>0</v>
      </c>
      <c r="AA22" s="114" t="n">
        <v>8</v>
      </c>
      <c r="AB22" s="114" t="n">
        <v>8</v>
      </c>
      <c r="AC22" s="114" t="n">
        <v>8</v>
      </c>
      <c r="AD22" s="114" t="n">
        <v>8</v>
      </c>
      <c r="AE22" s="114" t="n">
        <v>8</v>
      </c>
      <c r="AF22" s="114" t="n">
        <v>0</v>
      </c>
      <c r="AG22" s="114" t="n">
        <v>0</v>
      </c>
      <c r="AH22" s="114" t="n">
        <v>8</v>
      </c>
      <c r="AI22" s="114" t="n">
        <v>8</v>
      </c>
      <c r="AJ22" s="114" t="n">
        <v>8</v>
      </c>
      <c r="AK22" s="114" t="n">
        <v>8</v>
      </c>
      <c r="AL22" s="114" t="n">
        <v>8</v>
      </c>
      <c r="AM22" s="114">
        <f>COUNT(IF(SUM(H21)&gt;0,1,"FALSE"),IF(SUM(I21)&gt;0,1,"FALSE"),IF(SUM(J21)&gt;0,1,"FALSE"),IF(SUM(K21)&gt;0,1,"FALSE"),IF(SUM(L21)&gt;0,1,"FALSE"),IF(SUM(M21)&gt;0,1,"FALSE"),IF(SUM(N21)&gt;0,1,"FALSE"),IF(SUM(O21)&gt;0,1,"FALSE"),IF(SUM(P21)&gt;0,1,"FALSE"),IF(SUM(Q21)&gt;0,1,"FALSE"),IF(SUM(R21)&gt;0,1,"FALSE"),IF(SUM(S21)&gt;0,1,"FALSE"),IF(SUM(T21)&gt;0,1,"FALSE"),IF(SUM(V21)&gt;0,1,"FALSE"),IF(SUM(W21)&gt;0,1,"FALSE"),IF(SUM(X21)&gt;0,1,"FALSE"),IF(SUM(Y21)&gt;0,1,"FALSE"),IF(SUM(AB21)&gt;0,1,"FALSE"),IF(SUM(Z21)&gt;0,1,"FALSE"),IF(SUM(AC21)&gt;0,1,"FALSE"),IF(SUM(AF21)&gt;0,1,"FALSE"),IF(SUM(AG21)&gt;0,1,"FALSE"),IF(SUM(AD21)&gt;0,1,"FALSE"),IF(SUM(AE21)&gt;0,1,"FALSE"),IF(SUM(U21)&gt;0,1,"FALSE"),IF(SUM(AA21)&gt;0,1,"FALSE"),IF(SUM(AH21)&gt;0,1,"FALSE"),IF(SUM(AI21)&gt;0,1,"FALSE"),IF(SUM(AJ21)&gt;0,1,"FALSE"),IF(SUM(AK21)&gt;0,1,"FALSE"),IF(SUM(AL21)&gt;0,1,"FALSE"))</f>
        <v/>
      </c>
      <c r="AN22" s="114" t="n"/>
      <c r="AO22" s="114">
        <f>MAX(AO21:AO21)</f>
        <v/>
      </c>
      <c r="AP22" s="114">
        <f>MAX(AP21:AP21)</f>
        <v/>
      </c>
      <c r="AQ22" s="114">
        <f>MAX(AQ21:AQ21)</f>
        <v/>
      </c>
      <c r="AR22" s="114">
        <f>MAX(AR21:AR21)</f>
        <v/>
      </c>
      <c r="AS22" s="114">
        <f>SUM(AS21:AS21)</f>
        <v/>
      </c>
      <c r="AT22" s="114">
        <f>SUM(AT21:AT21)</f>
        <v/>
      </c>
      <c r="AU22" s="114">
        <f>SUM(AU21:AU21)</f>
        <v/>
      </c>
      <c r="AV22" s="114">
        <f>SUM(AV21:AV21)</f>
        <v/>
      </c>
      <c r="AW22" s="114">
        <f>SUM(AW21:AW21)</f>
        <v/>
      </c>
    </row>
    <row r="23" spans="1:49">
      <c r="A23" s="111" t="n">
        <v>17</v>
      </c>
      <c r="B23" s="111" t="s">
        <v>126</v>
      </c>
      <c r="C23" s="111" t="s">
        <v>124</v>
      </c>
      <c r="D23" s="111" t="s">
        <v>127</v>
      </c>
      <c r="E23" s="111" t="s">
        <v>31</v>
      </c>
      <c r="F23" s="111" t="s">
        <v>32</v>
      </c>
      <c r="G23" s="111" t="n"/>
      <c r="H23" s="111" t="s">
        <v>7</v>
      </c>
      <c r="I23" s="111" t="n">
        <v>8</v>
      </c>
      <c r="J23" s="111" t="n">
        <v>8</v>
      </c>
      <c r="K23" s="111" t="s">
        <v>7</v>
      </c>
      <c r="L23" s="111" t="s">
        <v>7</v>
      </c>
      <c r="M23" s="111" t="n">
        <v>8</v>
      </c>
      <c r="N23" s="111" t="n">
        <v>8</v>
      </c>
      <c r="O23" s="111" t="n">
        <v>7</v>
      </c>
      <c r="P23" s="111" t="s">
        <v>7</v>
      </c>
      <c r="Q23" s="111" t="s">
        <v>7</v>
      </c>
      <c r="R23" s="111" t="s">
        <v>7</v>
      </c>
      <c r="S23" s="111" t="s">
        <v>7</v>
      </c>
      <c r="T23" s="111" t="n">
        <v>8</v>
      </c>
      <c r="U23" s="111" t="n">
        <v>8</v>
      </c>
      <c r="V23" s="111" t="n">
        <v>8</v>
      </c>
      <c r="W23" s="111" t="n">
        <v>8</v>
      </c>
      <c r="X23" s="111" t="n">
        <v>8</v>
      </c>
      <c r="Y23" s="111" t="s">
        <v>7</v>
      </c>
      <c r="Z23" s="111" t="s">
        <v>7</v>
      </c>
      <c r="AA23" s="111" t="n">
        <v>8</v>
      </c>
      <c r="AB23" s="111" t="n">
        <v>8</v>
      </c>
      <c r="AC23" s="111" t="n">
        <v>8</v>
      </c>
      <c r="AD23" s="111" t="n">
        <v>8</v>
      </c>
      <c r="AE23" s="111" t="n">
        <v>8</v>
      </c>
      <c r="AF23" s="111" t="s">
        <v>7</v>
      </c>
      <c r="AG23" s="111" t="s">
        <v>7</v>
      </c>
      <c r="AH23" s="111" t="n">
        <v>8</v>
      </c>
      <c r="AI23" s="111" t="n">
        <v>8</v>
      </c>
      <c r="AJ23" s="111" t="n">
        <v>8</v>
      </c>
      <c r="AK23" s="111" t="n">
        <v>8</v>
      </c>
      <c r="AL23" s="111" t="n">
        <v>8</v>
      </c>
      <c r="AM23" s="113">
        <f>COUNT(H23:AL23)</f>
        <v/>
      </c>
      <c r="AN23" s="111" t="n"/>
      <c r="AO23" s="113">
        <f>COUNTIF(H23:AL23,"О")</f>
        <v/>
      </c>
      <c r="AP23" s="113">
        <f>COUNTIF(H23:AL23,"От")</f>
        <v/>
      </c>
      <c r="AQ23" s="113">
        <f>COUNTIF(H23:AL23,"Б")</f>
        <v/>
      </c>
      <c r="AR23" s="113">
        <f>COUNTIF(H23:AL23,"Н")</f>
        <v/>
      </c>
      <c r="AS23" s="111" t="n"/>
      <c r="AT23" s="113">
        <f>SUM(H23:AL23)</f>
        <v/>
      </c>
      <c r="AU23" s="111" t="n"/>
      <c r="AV23" s="113">
        <f>SUM(H23,K23,L23,P23,Q23,R23,S23,Y23,Z23,AF23,AG23)</f>
        <v/>
      </c>
      <c r="AW23" s="111" t="n"/>
    </row>
    <row r="24" spans="1:49">
      <c r="A24" s="114" t="n">
        <v>18</v>
      </c>
      <c r="B24" s="114" t="s">
        <v>126</v>
      </c>
      <c r="C24" s="114" t="s">
        <v>124</v>
      </c>
      <c r="D24" s="114" t="s">
        <v>127</v>
      </c>
      <c r="E24" s="114" t="s">
        <v>33</v>
      </c>
      <c r="F24" s="114" t="n"/>
      <c r="G24" s="114" t="n"/>
      <c r="H24" s="114" t="n">
        <v>0</v>
      </c>
      <c r="I24" s="114" t="n">
        <v>8</v>
      </c>
      <c r="J24" s="114" t="n">
        <v>8</v>
      </c>
      <c r="K24" s="114" t="n">
        <v>0</v>
      </c>
      <c r="L24" s="114" t="n">
        <v>0</v>
      </c>
      <c r="M24" s="114" t="n">
        <v>8</v>
      </c>
      <c r="N24" s="114" t="n">
        <v>8</v>
      </c>
      <c r="O24" s="114" t="n">
        <v>7</v>
      </c>
      <c r="P24" s="114" t="n">
        <v>0</v>
      </c>
      <c r="Q24" s="114" t="n">
        <v>0</v>
      </c>
      <c r="R24" s="114" t="n">
        <v>0</v>
      </c>
      <c r="S24" s="114" t="n">
        <v>0</v>
      </c>
      <c r="T24" s="114" t="n">
        <v>8</v>
      </c>
      <c r="U24" s="114" t="n">
        <v>8</v>
      </c>
      <c r="V24" s="114" t="n">
        <v>8</v>
      </c>
      <c r="W24" s="114" t="n">
        <v>8</v>
      </c>
      <c r="X24" s="114" t="n">
        <v>8</v>
      </c>
      <c r="Y24" s="114" t="n">
        <v>0</v>
      </c>
      <c r="Z24" s="114" t="n">
        <v>0</v>
      </c>
      <c r="AA24" s="114" t="n">
        <v>8</v>
      </c>
      <c r="AB24" s="114" t="n">
        <v>8</v>
      </c>
      <c r="AC24" s="114" t="n">
        <v>8</v>
      </c>
      <c r="AD24" s="114" t="n">
        <v>8</v>
      </c>
      <c r="AE24" s="114" t="n">
        <v>8</v>
      </c>
      <c r="AF24" s="114" t="n">
        <v>0</v>
      </c>
      <c r="AG24" s="114" t="n">
        <v>0</v>
      </c>
      <c r="AH24" s="114" t="n">
        <v>8</v>
      </c>
      <c r="AI24" s="114" t="n">
        <v>8</v>
      </c>
      <c r="AJ24" s="114" t="n">
        <v>8</v>
      </c>
      <c r="AK24" s="114" t="n">
        <v>8</v>
      </c>
      <c r="AL24" s="114" t="n">
        <v>8</v>
      </c>
      <c r="AM24" s="114">
        <f>COUNT(IF(SUM(H23)&gt;0,1,"FALSE"),IF(SUM(I23)&gt;0,1,"FALSE"),IF(SUM(J23)&gt;0,1,"FALSE"),IF(SUM(K23)&gt;0,1,"FALSE"),IF(SUM(L23)&gt;0,1,"FALSE"),IF(SUM(M23)&gt;0,1,"FALSE"),IF(SUM(N23)&gt;0,1,"FALSE"),IF(SUM(O23)&gt;0,1,"FALSE"),IF(SUM(P23)&gt;0,1,"FALSE"),IF(SUM(Q23)&gt;0,1,"FALSE"),IF(SUM(R23)&gt;0,1,"FALSE"),IF(SUM(S23)&gt;0,1,"FALSE"),IF(SUM(T23)&gt;0,1,"FALSE"),IF(SUM(V23)&gt;0,1,"FALSE"),IF(SUM(W23)&gt;0,1,"FALSE"),IF(SUM(X23)&gt;0,1,"FALSE"),IF(SUM(Y23)&gt;0,1,"FALSE"),IF(SUM(AB23)&gt;0,1,"FALSE"),IF(SUM(Z23)&gt;0,1,"FALSE"),IF(SUM(AC23)&gt;0,1,"FALSE"),IF(SUM(AF23)&gt;0,1,"FALSE"),IF(SUM(AG23)&gt;0,1,"FALSE"),IF(SUM(AD23)&gt;0,1,"FALSE"),IF(SUM(AE23)&gt;0,1,"FALSE"),IF(SUM(U23)&gt;0,1,"FALSE"),IF(SUM(AA23)&gt;0,1,"FALSE"),IF(SUM(AH23)&gt;0,1,"FALSE"),IF(SUM(AI23)&gt;0,1,"FALSE"),IF(SUM(AJ23)&gt;0,1,"FALSE"),IF(SUM(AK23)&gt;0,1,"FALSE"),IF(SUM(AL23)&gt;0,1,"FALSE"))</f>
        <v/>
      </c>
      <c r="AN24" s="114" t="n"/>
      <c r="AO24" s="114">
        <f>MAX(AO23:AO23)</f>
        <v/>
      </c>
      <c r="AP24" s="114">
        <f>MAX(AP23:AP23)</f>
        <v/>
      </c>
      <c r="AQ24" s="114">
        <f>MAX(AQ23:AQ23)</f>
        <v/>
      </c>
      <c r="AR24" s="114">
        <f>MAX(AR23:AR23)</f>
        <v/>
      </c>
      <c r="AS24" s="114">
        <f>SUM(AS23:AS23)</f>
        <v/>
      </c>
      <c r="AT24" s="114">
        <f>SUM(AT23:AT23)</f>
        <v/>
      </c>
      <c r="AU24" s="114">
        <f>SUM(AU23:AU23)</f>
        <v/>
      </c>
      <c r="AV24" s="114">
        <f>SUM(AV23:AV23)</f>
        <v/>
      </c>
      <c r="AW24" s="114">
        <f>SUM(AW23:AW23)</f>
        <v/>
      </c>
    </row>
    <row r="25" spans="1:49">
      <c r="A25" s="111" t="n">
        <v>19</v>
      </c>
      <c r="B25" s="111" t="s">
        <v>128</v>
      </c>
      <c r="C25" s="111" t="s">
        <v>124</v>
      </c>
      <c r="D25" s="111" t="s">
        <v>125</v>
      </c>
      <c r="E25" s="111" t="s">
        <v>31</v>
      </c>
      <c r="F25" s="111" t="s">
        <v>32</v>
      </c>
      <c r="G25" s="111" t="n"/>
      <c r="H25" s="111" t="s">
        <v>3</v>
      </c>
      <c r="I25" s="111" t="s">
        <v>3</v>
      </c>
      <c r="J25" s="111" t="s">
        <v>3</v>
      </c>
      <c r="K25" s="111" t="s">
        <v>3</v>
      </c>
      <c r="L25" s="111" t="s">
        <v>3</v>
      </c>
      <c r="M25" s="111" t="s">
        <v>3</v>
      </c>
      <c r="N25" s="111" t="s">
        <v>3</v>
      </c>
      <c r="O25" s="111" t="s">
        <v>3</v>
      </c>
      <c r="P25" s="111" t="s">
        <v>3</v>
      </c>
      <c r="Q25" s="111" t="s">
        <v>3</v>
      </c>
      <c r="R25" s="111" t="s">
        <v>3</v>
      </c>
      <c r="S25" s="111" t="s">
        <v>3</v>
      </c>
      <c r="T25" s="111" t="n">
        <v>8</v>
      </c>
      <c r="U25" s="111" t="s">
        <v>3</v>
      </c>
      <c r="V25" s="111" t="s">
        <v>3</v>
      </c>
      <c r="W25" s="111" t="s">
        <v>3</v>
      </c>
      <c r="X25" s="111" t="n">
        <v>8</v>
      </c>
      <c r="Y25" s="111" t="s">
        <v>7</v>
      </c>
      <c r="Z25" s="111" t="s">
        <v>7</v>
      </c>
      <c r="AA25" s="111" t="n">
        <v>8</v>
      </c>
      <c r="AB25" s="111" t="n">
        <v>8</v>
      </c>
      <c r="AC25" s="111" t="n">
        <v>8</v>
      </c>
      <c r="AD25" s="111" t="n">
        <v>8</v>
      </c>
      <c r="AE25" s="111" t="n">
        <v>8</v>
      </c>
      <c r="AF25" s="111" t="s">
        <v>7</v>
      </c>
      <c r="AG25" s="111" t="s">
        <v>7</v>
      </c>
      <c r="AH25" s="111" t="n">
        <v>8</v>
      </c>
      <c r="AI25" s="111" t="n">
        <v>8</v>
      </c>
      <c r="AJ25" s="111" t="n">
        <v>8</v>
      </c>
      <c r="AK25" s="111" t="n">
        <v>8</v>
      </c>
      <c r="AL25" s="111" t="n">
        <v>8</v>
      </c>
      <c r="AM25" s="113">
        <f>COUNT(H25:AL25)</f>
        <v/>
      </c>
      <c r="AN25" s="111" t="n"/>
      <c r="AO25" s="113">
        <f>COUNTIF(H25:AL25,"О")</f>
        <v/>
      </c>
      <c r="AP25" s="113">
        <f>COUNTIF(H25:AL25,"От")</f>
        <v/>
      </c>
      <c r="AQ25" s="113">
        <f>COUNTIF(H25:AL25,"Б")</f>
        <v/>
      </c>
      <c r="AR25" s="113">
        <f>COUNTIF(H25:AL25,"Н")</f>
        <v/>
      </c>
      <c r="AS25" s="111" t="n"/>
      <c r="AT25" s="113">
        <f>SUM(H25:AL25)</f>
        <v/>
      </c>
      <c r="AU25" s="111" t="n"/>
      <c r="AV25" s="113">
        <f>SUM(H25,K25,L25,P25,Q25,R25,S25,Y25,Z25,AF25,AG25)</f>
        <v/>
      </c>
      <c r="AW25" s="111" t="n"/>
    </row>
    <row r="26" spans="1:49">
      <c r="A26" s="114" t="n">
        <v>20</v>
      </c>
      <c r="B26" s="114" t="s">
        <v>128</v>
      </c>
      <c r="C26" s="114" t="s">
        <v>124</v>
      </c>
      <c r="D26" s="114" t="s">
        <v>125</v>
      </c>
      <c r="E26" s="114" t="s">
        <v>33</v>
      </c>
      <c r="F26" s="114" t="n"/>
      <c r="G26" s="114" t="n"/>
      <c r="H26" s="114" t="n">
        <v>0</v>
      </c>
      <c r="I26" s="114" t="n">
        <v>0</v>
      </c>
      <c r="J26" s="114" t="n">
        <v>0</v>
      </c>
      <c r="K26" s="114" t="n">
        <v>0</v>
      </c>
      <c r="L26" s="114" t="n">
        <v>0</v>
      </c>
      <c r="M26" s="114" t="n">
        <v>0</v>
      </c>
      <c r="N26" s="114" t="n">
        <v>0</v>
      </c>
      <c r="O26" s="114" t="n">
        <v>0</v>
      </c>
      <c r="P26" s="114" t="n">
        <v>0</v>
      </c>
      <c r="Q26" s="114" t="n">
        <v>0</v>
      </c>
      <c r="R26" s="114" t="n">
        <v>0</v>
      </c>
      <c r="S26" s="114" t="n">
        <v>0</v>
      </c>
      <c r="T26" s="114" t="n">
        <v>8</v>
      </c>
      <c r="U26" s="114" t="n">
        <v>0</v>
      </c>
      <c r="V26" s="114" t="n">
        <v>8</v>
      </c>
      <c r="W26" s="114" t="n">
        <v>8</v>
      </c>
      <c r="X26" s="114" t="n">
        <v>8</v>
      </c>
      <c r="Y26" s="114" t="n">
        <v>0</v>
      </c>
      <c r="Z26" s="114" t="n">
        <v>0</v>
      </c>
      <c r="AA26" s="114" t="n">
        <v>8</v>
      </c>
      <c r="AB26" s="114" t="n">
        <v>8</v>
      </c>
      <c r="AC26" s="114" t="n">
        <v>8</v>
      </c>
      <c r="AD26" s="114" t="n">
        <v>8</v>
      </c>
      <c r="AE26" s="114" t="n">
        <v>8</v>
      </c>
      <c r="AF26" s="114" t="n">
        <v>0</v>
      </c>
      <c r="AG26" s="114" t="n">
        <v>0</v>
      </c>
      <c r="AH26" s="114" t="n">
        <v>8</v>
      </c>
      <c r="AI26" s="114" t="n">
        <v>8</v>
      </c>
      <c r="AJ26" s="114" t="n">
        <v>8</v>
      </c>
      <c r="AK26" s="114" t="n">
        <v>8</v>
      </c>
      <c r="AL26" s="114" t="n">
        <v>8</v>
      </c>
      <c r="AM26" s="114">
        <f>COUNT(IF(SUM(H25)&gt;0,1,"FALSE"),IF(SUM(I25)&gt;0,1,"FALSE"),IF(SUM(J25)&gt;0,1,"FALSE"),IF(SUM(K25)&gt;0,1,"FALSE"),IF(SUM(L25)&gt;0,1,"FALSE"),IF(SUM(M25)&gt;0,1,"FALSE"),IF(SUM(N25)&gt;0,1,"FALSE"),IF(SUM(O25)&gt;0,1,"FALSE"),IF(SUM(P25)&gt;0,1,"FALSE"),IF(SUM(Q25)&gt;0,1,"FALSE"),IF(SUM(R25)&gt;0,1,"FALSE"),IF(SUM(S25)&gt;0,1,"FALSE"),IF(SUM(T25)&gt;0,1,"FALSE"),IF(SUM(V25)&gt;0,1,"FALSE"),IF(SUM(W25)&gt;0,1,"FALSE"),IF(SUM(X25)&gt;0,1,"FALSE"),IF(SUM(Y25)&gt;0,1,"FALSE"),IF(SUM(AB25)&gt;0,1,"FALSE"),IF(SUM(Z25)&gt;0,1,"FALSE"),IF(SUM(AC25)&gt;0,1,"FALSE"),IF(SUM(AF25)&gt;0,1,"FALSE"),IF(SUM(AG25)&gt;0,1,"FALSE"),IF(SUM(AD25)&gt;0,1,"FALSE"),IF(SUM(AE25)&gt;0,1,"FALSE"),IF(SUM(U25)&gt;0,1,"FALSE"),IF(SUM(AA25)&gt;0,1,"FALSE"),IF(SUM(AH25)&gt;0,1,"FALSE"),IF(SUM(AI25)&gt;0,1,"FALSE"),IF(SUM(AJ25)&gt;0,1,"FALSE"),IF(SUM(AK25)&gt;0,1,"FALSE"),IF(SUM(AL25)&gt;0,1,"FALSE"))</f>
        <v/>
      </c>
      <c r="AN26" s="114" t="n"/>
      <c r="AO26" s="114">
        <f>MAX(AO25:AO25)</f>
        <v/>
      </c>
      <c r="AP26" s="114">
        <f>MAX(AP25:AP25)</f>
        <v/>
      </c>
      <c r="AQ26" s="114">
        <f>MAX(AQ25:AQ25)</f>
        <v/>
      </c>
      <c r="AR26" s="114">
        <f>MAX(AR25:AR25)</f>
        <v/>
      </c>
      <c r="AS26" s="114">
        <f>SUM(AS25:AS25)</f>
        <v/>
      </c>
      <c r="AT26" s="114">
        <f>SUM(AT25:AT25)</f>
        <v/>
      </c>
      <c r="AU26" s="114">
        <f>SUM(AU25:AU25)</f>
        <v/>
      </c>
      <c r="AV26" s="114">
        <f>SUM(AV25:AV25)</f>
        <v/>
      </c>
      <c r="AW26" s="114">
        <f>SUM(AW25:AW25)</f>
        <v/>
      </c>
    </row>
    <row r="27" spans="1:49">
      <c r="A27" s="111" t="n">
        <v>21</v>
      </c>
      <c r="B27" s="111" t="s">
        <v>129</v>
      </c>
      <c r="C27" s="111" t="s">
        <v>124</v>
      </c>
      <c r="D27" s="111" t="s">
        <v>130</v>
      </c>
      <c r="E27" s="111" t="s">
        <v>31</v>
      </c>
      <c r="F27" s="111" t="s">
        <v>32</v>
      </c>
      <c r="G27" s="111" t="n"/>
      <c r="H27" s="111" t="s">
        <v>7</v>
      </c>
      <c r="I27" s="111" t="n">
        <v>8</v>
      </c>
      <c r="J27" s="111" t="n">
        <v>8</v>
      </c>
      <c r="K27" s="111" t="s">
        <v>7</v>
      </c>
      <c r="L27" s="111" t="s">
        <v>7</v>
      </c>
      <c r="M27" s="111" t="n">
        <v>8</v>
      </c>
      <c r="N27" s="111" t="n">
        <v>8</v>
      </c>
      <c r="O27" s="111" t="n">
        <v>7</v>
      </c>
      <c r="P27" s="111" t="s">
        <v>7</v>
      </c>
      <c r="Q27" s="111" t="s">
        <v>7</v>
      </c>
      <c r="R27" s="111" t="s">
        <v>7</v>
      </c>
      <c r="S27" s="111" t="s">
        <v>7</v>
      </c>
      <c r="T27" s="111" t="n">
        <v>8</v>
      </c>
      <c r="U27" s="111" t="n">
        <v>8</v>
      </c>
      <c r="V27" s="111" t="n">
        <v>8</v>
      </c>
      <c r="W27" s="111" t="n">
        <v>8</v>
      </c>
      <c r="X27" s="111" t="n">
        <v>8</v>
      </c>
      <c r="Y27" s="111" t="s">
        <v>7</v>
      </c>
      <c r="Z27" s="111" t="s">
        <v>7</v>
      </c>
      <c r="AA27" s="111" t="n">
        <v>8</v>
      </c>
      <c r="AB27" s="111" t="n">
        <v>8</v>
      </c>
      <c r="AC27" s="111" t="n">
        <v>8</v>
      </c>
      <c r="AD27" s="111" t="n">
        <v>8</v>
      </c>
      <c r="AE27" s="111" t="n">
        <v>8</v>
      </c>
      <c r="AF27" s="111" t="s">
        <v>7</v>
      </c>
      <c r="AG27" s="111" t="s">
        <v>7</v>
      </c>
      <c r="AH27" s="111" t="n">
        <v>8</v>
      </c>
      <c r="AI27" s="111" t="n">
        <v>8</v>
      </c>
      <c r="AJ27" s="111" t="n">
        <v>8</v>
      </c>
      <c r="AK27" s="111" t="n">
        <v>8</v>
      </c>
      <c r="AL27" s="111" t="n">
        <v>8</v>
      </c>
      <c r="AM27" s="113">
        <f>COUNT(H27:AL27)</f>
        <v/>
      </c>
      <c r="AN27" s="111" t="n"/>
      <c r="AO27" s="113">
        <f>COUNTIF(H27:AL27,"О")</f>
        <v/>
      </c>
      <c r="AP27" s="113">
        <f>COUNTIF(H27:AL27,"От")</f>
        <v/>
      </c>
      <c r="AQ27" s="113">
        <f>COUNTIF(H27:AL27,"Б")</f>
        <v/>
      </c>
      <c r="AR27" s="113">
        <f>COUNTIF(H27:AL27,"Н")</f>
        <v/>
      </c>
      <c r="AS27" s="111" t="n"/>
      <c r="AT27" s="113">
        <f>SUM(H27:AL27)</f>
        <v/>
      </c>
      <c r="AU27" s="111" t="n"/>
      <c r="AV27" s="113">
        <f>SUM(H27,K27,L27,P27,Q27,R27,S27,Y27,Z27,AF27,AG27)</f>
        <v/>
      </c>
      <c r="AW27" s="111" t="n"/>
    </row>
    <row r="28" spans="1:49">
      <c r="A28" s="114" t="n">
        <v>22</v>
      </c>
      <c r="B28" s="114" t="s">
        <v>129</v>
      </c>
      <c r="C28" s="114" t="s">
        <v>124</v>
      </c>
      <c r="D28" s="114" t="s">
        <v>130</v>
      </c>
      <c r="E28" s="114" t="s">
        <v>33</v>
      </c>
      <c r="F28" s="114" t="n"/>
      <c r="G28" s="114" t="n"/>
      <c r="H28" s="114" t="n">
        <v>0</v>
      </c>
      <c r="I28" s="114" t="n">
        <v>8</v>
      </c>
      <c r="J28" s="114" t="n">
        <v>8</v>
      </c>
      <c r="K28" s="114" t="n">
        <v>0</v>
      </c>
      <c r="L28" s="114" t="n">
        <v>0</v>
      </c>
      <c r="M28" s="114" t="n">
        <v>8</v>
      </c>
      <c r="N28" s="114" t="n">
        <v>8</v>
      </c>
      <c r="O28" s="114" t="n">
        <v>7</v>
      </c>
      <c r="P28" s="114" t="n">
        <v>0</v>
      </c>
      <c r="Q28" s="114" t="n">
        <v>0</v>
      </c>
      <c r="R28" s="114" t="n">
        <v>0</v>
      </c>
      <c r="S28" s="114" t="n">
        <v>0</v>
      </c>
      <c r="T28" s="114" t="n">
        <v>8</v>
      </c>
      <c r="U28" s="114" t="n">
        <v>8</v>
      </c>
      <c r="V28" s="114" t="n">
        <v>8</v>
      </c>
      <c r="W28" s="114" t="n">
        <v>8</v>
      </c>
      <c r="X28" s="114" t="n">
        <v>8</v>
      </c>
      <c r="Y28" s="114" t="n">
        <v>0</v>
      </c>
      <c r="Z28" s="114" t="n">
        <v>0</v>
      </c>
      <c r="AA28" s="114" t="n">
        <v>8</v>
      </c>
      <c r="AB28" s="114" t="n">
        <v>8</v>
      </c>
      <c r="AC28" s="114" t="n">
        <v>8</v>
      </c>
      <c r="AD28" s="114" t="n">
        <v>8</v>
      </c>
      <c r="AE28" s="114" t="n">
        <v>8</v>
      </c>
      <c r="AF28" s="114" t="n">
        <v>0</v>
      </c>
      <c r="AG28" s="114" t="n">
        <v>0</v>
      </c>
      <c r="AH28" s="114" t="n">
        <v>8</v>
      </c>
      <c r="AI28" s="114" t="n">
        <v>8</v>
      </c>
      <c r="AJ28" s="114" t="n">
        <v>8</v>
      </c>
      <c r="AK28" s="114" t="n">
        <v>8</v>
      </c>
      <c r="AL28" s="114" t="n">
        <v>8</v>
      </c>
      <c r="AM28" s="114">
        <f>COUNT(IF(SUM(H27)&gt;0,1,"FALSE"),IF(SUM(I27)&gt;0,1,"FALSE"),IF(SUM(J27)&gt;0,1,"FALSE"),IF(SUM(K27)&gt;0,1,"FALSE"),IF(SUM(L27)&gt;0,1,"FALSE"),IF(SUM(M27)&gt;0,1,"FALSE"),IF(SUM(N27)&gt;0,1,"FALSE"),IF(SUM(O27)&gt;0,1,"FALSE"),IF(SUM(P27)&gt;0,1,"FALSE"),IF(SUM(Q27)&gt;0,1,"FALSE"),IF(SUM(R27)&gt;0,1,"FALSE"),IF(SUM(S27)&gt;0,1,"FALSE"),IF(SUM(T27)&gt;0,1,"FALSE"),IF(SUM(V27)&gt;0,1,"FALSE"),IF(SUM(W27)&gt;0,1,"FALSE"),IF(SUM(X27)&gt;0,1,"FALSE"),IF(SUM(Y27)&gt;0,1,"FALSE"),IF(SUM(AB27)&gt;0,1,"FALSE"),IF(SUM(Z27)&gt;0,1,"FALSE"),IF(SUM(AC27)&gt;0,1,"FALSE"),IF(SUM(AF27)&gt;0,1,"FALSE"),IF(SUM(AG27)&gt;0,1,"FALSE"),IF(SUM(AD27)&gt;0,1,"FALSE"),IF(SUM(AE27)&gt;0,1,"FALSE"),IF(SUM(U27)&gt;0,1,"FALSE"),IF(SUM(AA27)&gt;0,1,"FALSE"),IF(SUM(AH27)&gt;0,1,"FALSE"),IF(SUM(AI27)&gt;0,1,"FALSE"),IF(SUM(AJ27)&gt;0,1,"FALSE"),IF(SUM(AK27)&gt;0,1,"FALSE"),IF(SUM(AL27)&gt;0,1,"FALSE"))</f>
        <v/>
      </c>
      <c r="AN28" s="114" t="n"/>
      <c r="AO28" s="114">
        <f>MAX(AO27:AO27)</f>
        <v/>
      </c>
      <c r="AP28" s="114">
        <f>MAX(AP27:AP27)</f>
        <v/>
      </c>
      <c r="AQ28" s="114">
        <f>MAX(AQ27:AQ27)</f>
        <v/>
      </c>
      <c r="AR28" s="114">
        <f>MAX(AR27:AR27)</f>
        <v/>
      </c>
      <c r="AS28" s="114">
        <f>SUM(AS27:AS27)</f>
        <v/>
      </c>
      <c r="AT28" s="114">
        <f>SUM(AT27:AT27)</f>
        <v/>
      </c>
      <c r="AU28" s="114">
        <f>SUM(AU27:AU27)</f>
        <v/>
      </c>
      <c r="AV28" s="114">
        <f>SUM(AV27:AV27)</f>
        <v/>
      </c>
      <c r="AW28" s="114">
        <f>SUM(AW27:AW27)</f>
        <v/>
      </c>
    </row>
    <row r="29" spans="1:49">
      <c r="A29" s="111" t="n">
        <v>23</v>
      </c>
      <c r="B29" s="111" t="s">
        <v>136</v>
      </c>
      <c r="C29" s="111" t="s">
        <v>124</v>
      </c>
      <c r="D29" s="111" t="s">
        <v>125</v>
      </c>
      <c r="E29" s="111" t="s">
        <v>31</v>
      </c>
      <c r="F29" s="111" t="s">
        <v>32</v>
      </c>
      <c r="G29" s="111" t="n"/>
      <c r="H29" s="111" t="s">
        <v>7</v>
      </c>
      <c r="I29" s="111" t="n">
        <v>8</v>
      </c>
      <c r="J29" s="111" t="n">
        <v>8</v>
      </c>
      <c r="K29" s="111" t="s">
        <v>7</v>
      </c>
      <c r="L29" s="111" t="s">
        <v>7</v>
      </c>
      <c r="M29" s="111" t="n">
        <v>8</v>
      </c>
      <c r="N29" s="111" t="n">
        <v>8</v>
      </c>
      <c r="O29" s="111" t="n">
        <v>7</v>
      </c>
      <c r="P29" s="111" t="s">
        <v>7</v>
      </c>
      <c r="Q29" s="111" t="s">
        <v>7</v>
      </c>
      <c r="R29" s="111" t="s">
        <v>7</v>
      </c>
      <c r="S29" s="111" t="s">
        <v>7</v>
      </c>
      <c r="T29" s="111" t="n">
        <v>8</v>
      </c>
      <c r="U29" s="111" t="n"/>
      <c r="V29" s="111" t="n">
        <v>8</v>
      </c>
      <c r="W29" s="111" t="n"/>
      <c r="X29" s="111" t="n"/>
      <c r="Y29" s="111" t="n"/>
      <c r="Z29" s="111" t="n"/>
      <c r="AA29" s="111" t="n"/>
      <c r="AB29" s="111" t="n"/>
      <c r="AC29" s="111" t="n"/>
      <c r="AD29" s="111" t="n"/>
      <c r="AE29" s="111" t="n"/>
      <c r="AF29" s="111" t="n"/>
      <c r="AG29" s="111" t="n"/>
      <c r="AH29" s="111" t="n"/>
      <c r="AI29" s="111" t="n"/>
      <c r="AJ29" s="111" t="n"/>
      <c r="AK29" s="111" t="n"/>
      <c r="AL29" s="111" t="n"/>
      <c r="AM29" s="113">
        <f>COUNT(H29:AL29)</f>
        <v/>
      </c>
      <c r="AN29" s="111" t="n"/>
      <c r="AO29" s="113">
        <f>COUNTIF(H29:AL29,"О")</f>
        <v/>
      </c>
      <c r="AP29" s="113">
        <f>COUNTIF(H29:AL29,"От")</f>
        <v/>
      </c>
      <c r="AQ29" s="113">
        <f>COUNTIF(H29:AL29,"Б")</f>
        <v/>
      </c>
      <c r="AR29" s="113">
        <f>COUNTIF(H29:AL29,"Н")</f>
        <v/>
      </c>
      <c r="AS29" s="111" t="n"/>
      <c r="AT29" s="113">
        <f>SUM(H29:AL29)</f>
        <v/>
      </c>
      <c r="AU29" s="111" t="n"/>
      <c r="AV29" s="113">
        <f>SUM(H29,K29,L29,P29,Q29,R29,S29,Y29,Z29,AF29,AG29)</f>
        <v/>
      </c>
      <c r="AW29" s="111" t="n"/>
    </row>
    <row r="30" spans="1:49">
      <c r="A30" s="114" t="n">
        <v>24</v>
      </c>
      <c r="B30" s="114" t="s">
        <v>136</v>
      </c>
      <c r="C30" s="114" t="s">
        <v>124</v>
      </c>
      <c r="D30" s="114" t="s">
        <v>125</v>
      </c>
      <c r="E30" s="114" t="s">
        <v>33</v>
      </c>
      <c r="F30" s="114" t="n"/>
      <c r="G30" s="114" t="n"/>
      <c r="H30" s="114" t="n">
        <v>0</v>
      </c>
      <c r="I30" s="114" t="n">
        <v>8</v>
      </c>
      <c r="J30" s="114" t="n">
        <v>8</v>
      </c>
      <c r="K30" s="114" t="n">
        <v>0</v>
      </c>
      <c r="L30" s="114" t="n">
        <v>0</v>
      </c>
      <c r="M30" s="114" t="n">
        <v>8</v>
      </c>
      <c r="N30" s="114" t="n">
        <v>8</v>
      </c>
      <c r="O30" s="114" t="n">
        <v>7</v>
      </c>
      <c r="P30" s="114" t="n">
        <v>0</v>
      </c>
      <c r="Q30" s="114" t="n">
        <v>0</v>
      </c>
      <c r="R30" s="114" t="n">
        <v>0</v>
      </c>
      <c r="S30" s="114" t="n">
        <v>0</v>
      </c>
      <c r="T30" s="114" t="n">
        <v>8</v>
      </c>
      <c r="U30" s="114" t="n">
        <v>8</v>
      </c>
      <c r="V30" s="114" t="n">
        <v>8</v>
      </c>
      <c r="W30" s="114" t="n"/>
      <c r="X30" s="114" t="n"/>
      <c r="Y30" s="114" t="n"/>
      <c r="Z30" s="114" t="n"/>
      <c r="AA30" s="114" t="n"/>
      <c r="AB30" s="114" t="n"/>
      <c r="AC30" s="114" t="n"/>
      <c r="AD30" s="114" t="n"/>
      <c r="AE30" s="114" t="n"/>
      <c r="AF30" s="114" t="n"/>
      <c r="AG30" s="114" t="n"/>
      <c r="AH30" s="114" t="n"/>
      <c r="AI30" s="114" t="n"/>
      <c r="AJ30" s="114" t="n"/>
      <c r="AK30" s="114" t="n"/>
      <c r="AL30" s="114" t="n"/>
      <c r="AM30" s="114">
        <f>COUNT(IF(SUM(H29)&gt;0,1,"FALSE"),IF(SUM(I29)&gt;0,1,"FALSE"),IF(SUM(J29)&gt;0,1,"FALSE"),IF(SUM(K29)&gt;0,1,"FALSE"),IF(SUM(L29)&gt;0,1,"FALSE"),IF(SUM(M29)&gt;0,1,"FALSE"),IF(SUM(N29)&gt;0,1,"FALSE"),IF(SUM(O29)&gt;0,1,"FALSE"),IF(SUM(P29)&gt;0,1,"FALSE"),IF(SUM(Q29)&gt;0,1,"FALSE"),IF(SUM(R29)&gt;0,1,"FALSE"),IF(SUM(S29)&gt;0,1,"FALSE"),IF(SUM(T29)&gt;0,1,"FALSE"),IF(SUM(V29)&gt;0,1,"FALSE"))</f>
        <v/>
      </c>
      <c r="AN30" s="114" t="n"/>
      <c r="AO30" s="114">
        <f>MAX(AO29:AO29)</f>
        <v/>
      </c>
      <c r="AP30" s="114">
        <f>MAX(AP29:AP29)</f>
        <v/>
      </c>
      <c r="AQ30" s="114">
        <f>MAX(AQ29:AQ29)</f>
        <v/>
      </c>
      <c r="AR30" s="114">
        <f>MAX(AR29:AR29)</f>
        <v/>
      </c>
      <c r="AS30" s="114">
        <f>SUM(AS29:AS29)</f>
        <v/>
      </c>
      <c r="AT30" s="114">
        <f>SUM(AT29:AT29)</f>
        <v/>
      </c>
      <c r="AU30" s="114">
        <f>SUM(AU29:AU29)</f>
        <v/>
      </c>
      <c r="AV30" s="114">
        <f>SUM(AV29:AV29)</f>
        <v/>
      </c>
      <c r="AW30" s="114">
        <f>SUM(AW29:AW29)</f>
        <v/>
      </c>
    </row>
    <row r="31" spans="1:49">
      <c r="A31" s="111" t="n">
        <v>25</v>
      </c>
      <c r="B31" s="111" t="s">
        <v>146</v>
      </c>
      <c r="C31" s="111" t="s">
        <v>147</v>
      </c>
      <c r="D31" s="111" t="s">
        <v>109</v>
      </c>
      <c r="E31" s="111" t="s">
        <v>31</v>
      </c>
      <c r="F31" s="111" t="s">
        <v>32</v>
      </c>
      <c r="G31" s="111" t="n"/>
      <c r="H31" s="111" t="s">
        <v>7</v>
      </c>
      <c r="I31" s="111" t="n"/>
      <c r="J31" s="111" t="n"/>
      <c r="K31" s="111" t="s">
        <v>7</v>
      </c>
      <c r="L31" s="111" t="s">
        <v>7</v>
      </c>
      <c r="M31" s="111" t="n">
        <v>3.51667</v>
      </c>
      <c r="N31" s="111" t="n">
        <v>8</v>
      </c>
      <c r="O31" s="111" t="n">
        <v>7</v>
      </c>
      <c r="P31" s="111" t="s">
        <v>7</v>
      </c>
      <c r="Q31" s="111" t="s">
        <v>7</v>
      </c>
      <c r="R31" s="111" t="s">
        <v>7</v>
      </c>
      <c r="S31" s="111" t="s">
        <v>7</v>
      </c>
      <c r="T31" s="111" t="n">
        <v>8</v>
      </c>
      <c r="U31" s="111" t="n">
        <v>8</v>
      </c>
      <c r="V31" s="111" t="n">
        <v>8</v>
      </c>
      <c r="W31" s="111" t="n">
        <v>8</v>
      </c>
      <c r="X31" s="111" t="n">
        <v>8</v>
      </c>
      <c r="Y31" s="111" t="s">
        <v>7</v>
      </c>
      <c r="Z31" s="111" t="s">
        <v>7</v>
      </c>
      <c r="AA31" s="111" t="n">
        <v>8</v>
      </c>
      <c r="AB31" s="111" t="n">
        <v>8</v>
      </c>
      <c r="AC31" s="111" t="n">
        <v>8</v>
      </c>
      <c r="AD31" s="111" t="n">
        <v>8</v>
      </c>
      <c r="AE31" s="111" t="n">
        <v>8</v>
      </c>
      <c r="AF31" s="111" t="s">
        <v>7</v>
      </c>
      <c r="AG31" s="111" t="s">
        <v>7</v>
      </c>
      <c r="AH31" s="111" t="n">
        <v>8</v>
      </c>
      <c r="AI31" s="111" t="n">
        <v>8</v>
      </c>
      <c r="AJ31" s="111" t="n">
        <v>8</v>
      </c>
      <c r="AK31" s="111" t="n">
        <v>8</v>
      </c>
      <c r="AL31" s="111" t="n">
        <v>8</v>
      </c>
      <c r="AM31" s="113">
        <f>COUNT(H31:AL31)</f>
        <v/>
      </c>
      <c r="AN31" s="111" t="n"/>
      <c r="AO31" s="113">
        <f>COUNTIF(H31:AL31,"О")</f>
        <v/>
      </c>
      <c r="AP31" s="113">
        <f>COUNTIF(H31:AL31,"От")</f>
        <v/>
      </c>
      <c r="AQ31" s="113">
        <f>COUNTIF(H31:AL31,"Б")</f>
        <v/>
      </c>
      <c r="AR31" s="113">
        <f>COUNTIF(H31:AL31,"Н")</f>
        <v/>
      </c>
      <c r="AS31" s="111" t="n"/>
      <c r="AT31" s="113">
        <f>SUM(H31:AL31)</f>
        <v/>
      </c>
      <c r="AU31" s="111" t="n"/>
      <c r="AV31" s="113">
        <f>SUM(H31,K31,L31,P31,Q31,R31,S31,Y31,Z31,AF31,AG31)</f>
        <v/>
      </c>
      <c r="AW31" s="111" t="n"/>
    </row>
    <row r="32" spans="1:49">
      <c r="A32" s="111" t="n">
        <v>26</v>
      </c>
      <c r="B32" s="111" t="s">
        <v>146</v>
      </c>
      <c r="C32" s="111" t="s">
        <v>147</v>
      </c>
      <c r="D32" s="111" t="s">
        <v>109</v>
      </c>
      <c r="E32" s="111" t="s">
        <v>149</v>
      </c>
      <c r="F32" s="111" t="s">
        <v>32</v>
      </c>
      <c r="G32" s="111" t="n"/>
      <c r="H32" s="111" t="n"/>
      <c r="I32" s="112" t="n">
        <v>8</v>
      </c>
      <c r="J32" s="112" t="n">
        <v>8</v>
      </c>
      <c r="K32" s="111" t="n"/>
      <c r="L32" s="111" t="n"/>
      <c r="M32" s="112" t="n">
        <v>4.48333</v>
      </c>
      <c r="N32" s="111" t="n"/>
      <c r="O32" s="111" t="n"/>
      <c r="P32" s="111" t="n"/>
      <c r="Q32" s="111" t="n"/>
      <c r="R32" s="111" t="n"/>
      <c r="S32" s="111" t="n"/>
      <c r="T32" s="111" t="n"/>
      <c r="U32" s="111" t="n"/>
      <c r="V32" s="111" t="n"/>
      <c r="W32" s="111" t="n"/>
      <c r="X32" s="111" t="n"/>
      <c r="Y32" s="111" t="n"/>
      <c r="Z32" s="111" t="n"/>
      <c r="AA32" s="111" t="n"/>
      <c r="AB32" s="111" t="n"/>
      <c r="AC32" s="111" t="n"/>
      <c r="AD32" s="111" t="n"/>
      <c r="AE32" s="111" t="n"/>
      <c r="AF32" s="111" t="n"/>
      <c r="AG32" s="111" t="n"/>
      <c r="AH32" s="111" t="n"/>
      <c r="AI32" s="111" t="n"/>
      <c r="AJ32" s="111" t="n"/>
      <c r="AK32" s="111" t="n"/>
      <c r="AL32" s="111" t="n"/>
      <c r="AM32" s="113">
        <f>COUNT(H32:AL32)</f>
        <v/>
      </c>
      <c r="AN32" s="111" t="n"/>
      <c r="AO32" s="111" t="n"/>
      <c r="AP32" s="111" t="n"/>
      <c r="AQ32" s="111" t="n"/>
      <c r="AR32" s="111" t="n"/>
      <c r="AS32" s="111" t="n"/>
      <c r="AT32" s="113">
        <f>SUM(H32:AL32)</f>
        <v/>
      </c>
      <c r="AU32" s="111" t="n"/>
      <c r="AV32" s="113">
        <f>SUM(H32,K32,L32,P32,Q32,R32,S32,Y32,Z32,AF32,AG32)</f>
        <v/>
      </c>
      <c r="AW32" s="111" t="n"/>
    </row>
    <row r="33" spans="1:49">
      <c r="A33" s="114" t="n">
        <v>27</v>
      </c>
      <c r="B33" s="114" t="s">
        <v>146</v>
      </c>
      <c r="C33" s="114" t="s">
        <v>147</v>
      </c>
      <c r="D33" s="114" t="s">
        <v>109</v>
      </c>
      <c r="E33" s="114" t="s">
        <v>33</v>
      </c>
      <c r="F33" s="114" t="n"/>
      <c r="G33" s="114" t="n"/>
      <c r="H33" s="114" t="n">
        <v>0</v>
      </c>
      <c r="I33" s="114" t="n">
        <v>8</v>
      </c>
      <c r="J33" s="114" t="n">
        <v>8</v>
      </c>
      <c r="K33" s="114" t="n">
        <v>0</v>
      </c>
      <c r="L33" s="114" t="n">
        <v>0</v>
      </c>
      <c r="M33" s="114" t="n">
        <v>8</v>
      </c>
      <c r="N33" s="114" t="n">
        <v>8</v>
      </c>
      <c r="O33" s="114" t="n">
        <v>7</v>
      </c>
      <c r="P33" s="114" t="n">
        <v>0</v>
      </c>
      <c r="Q33" s="114" t="n">
        <v>0</v>
      </c>
      <c r="R33" s="114" t="n">
        <v>0</v>
      </c>
      <c r="S33" s="114" t="n">
        <v>0</v>
      </c>
      <c r="T33" s="114" t="n">
        <v>8</v>
      </c>
      <c r="U33" s="114" t="n">
        <v>8</v>
      </c>
      <c r="V33" s="114" t="n">
        <v>8</v>
      </c>
      <c r="W33" s="114" t="n">
        <v>8</v>
      </c>
      <c r="X33" s="114" t="n">
        <v>8</v>
      </c>
      <c r="Y33" s="114" t="n">
        <v>0</v>
      </c>
      <c r="Z33" s="114" t="n">
        <v>0</v>
      </c>
      <c r="AA33" s="114" t="n">
        <v>8</v>
      </c>
      <c r="AB33" s="114" t="n">
        <v>8</v>
      </c>
      <c r="AC33" s="114" t="n">
        <v>8</v>
      </c>
      <c r="AD33" s="114" t="n">
        <v>8</v>
      </c>
      <c r="AE33" s="114" t="n">
        <v>8</v>
      </c>
      <c r="AF33" s="114" t="n">
        <v>0</v>
      </c>
      <c r="AG33" s="114" t="n">
        <v>0</v>
      </c>
      <c r="AH33" s="114" t="n">
        <v>8</v>
      </c>
      <c r="AI33" s="114" t="n">
        <v>8</v>
      </c>
      <c r="AJ33" s="114" t="n">
        <v>8</v>
      </c>
      <c r="AK33" s="114" t="n">
        <v>8</v>
      </c>
      <c r="AL33" s="114" t="n">
        <v>8</v>
      </c>
      <c r="AM33" s="114">
        <f>COUNT(IF(SUM(H32,H31)&gt;0,1,"FALSE"),IF(SUM(I31,I32)&gt;0,1,"FALSE"),IF(SUM(J32,J31)&gt;0,1,"FALSE"),IF(SUM(K31,K32)&gt;0,1,"FALSE"),IF(SUM(L31,L32)&gt;0,1,"FALSE"),IF(SUM(M32,M31)&gt;0,1,"FALSE"),IF(SUM(N32,N31)&gt;0,1,"FALSE"),IF(SUM(O31,O32)&gt;0,1,"FALSE"),IF(SUM(P32,P31)&gt;0,1,"FALSE"),IF(SUM(Q32,Q31)&gt;0,1,"FALSE"),IF(SUM(R32,R31)&gt;0,1,"FALSE"),IF(SUM(S32,S31)&gt;0,1,"FALSE"),IF(SUM(T31,T32)&gt;0,1,"FALSE"),IF(SUM(V32,V31)&gt;0,1,"FALSE"),IF(SUM(W32,W31)&gt;0,1,"FALSE"),IF(SUM(X31,X32)&gt;0,1,"FALSE"),IF(SUM(Y32,Y31)&gt;0,1,"FALSE"),IF(SUM(AB32,AB31)&gt;0,1,"FALSE"),IF(SUM(Z31,Z32)&gt;0,1,"FALSE"),IF(SUM(AC32,AC31)&gt;0,1,"FALSE"),IF(SUM(AF31,AF32)&gt;0,1,"FALSE"),IF(SUM(AG32,AG31)&gt;0,1,"FALSE"),IF(SUM(AD31,AD32)&gt;0,1,"FALSE"),IF(SUM(AE31,AE32)&gt;0,1,"FALSE"),IF(SUM(U32,U31)&gt;0,1,"FALSE"),IF(SUM(AA32,AA31)&gt;0,1,"FALSE"),IF(SUM(AH32,AH31)&gt;0,1,"FALSE"),IF(SUM(AI32,AI31)&gt;0,1,"FALSE"),IF(SUM(AJ31,AJ32)&gt;0,1,"FALSE"),IF(SUM(AK32,AK31)&gt;0,1,"FALSE"),IF(SUM(AL32,AL31)&gt;0,1,"FALSE"))</f>
        <v/>
      </c>
      <c r="AN33" s="114" t="n"/>
      <c r="AO33" s="114">
        <f>MAX(AO31:AO32)</f>
        <v/>
      </c>
      <c r="AP33" s="114">
        <f>MAX(AP31:AP32)</f>
        <v/>
      </c>
      <c r="AQ33" s="114">
        <f>MAX(AQ31:AQ32)</f>
        <v/>
      </c>
      <c r="AR33" s="114">
        <f>MAX(AR31:AR32)</f>
        <v/>
      </c>
      <c r="AS33" s="114">
        <f>SUM(AS31:AS32)</f>
        <v/>
      </c>
      <c r="AT33" s="114">
        <f>SUM(AT31:AT32)</f>
        <v/>
      </c>
      <c r="AU33" s="114">
        <f>SUM(AU31:AU32)</f>
        <v/>
      </c>
      <c r="AV33" s="114">
        <f>SUM(AV31:AV32)</f>
        <v/>
      </c>
      <c r="AW33" s="114">
        <f>SUM(AW31:AW32)</f>
        <v/>
      </c>
    </row>
    <row r="34" spans="1:49">
      <c r="A34" s="111" t="n">
        <v>28</v>
      </c>
      <c r="B34" s="111" t="s">
        <v>185</v>
      </c>
      <c r="C34" s="111" t="s">
        <v>183</v>
      </c>
      <c r="D34" s="111" t="s">
        <v>186</v>
      </c>
      <c r="E34" s="111" t="s">
        <v>31</v>
      </c>
      <c r="F34" s="111" t="s">
        <v>32</v>
      </c>
      <c r="G34" s="111" t="n"/>
      <c r="H34" s="111" t="s">
        <v>7</v>
      </c>
      <c r="I34" s="111" t="n">
        <v>8</v>
      </c>
      <c r="J34" s="111" t="n">
        <v>8</v>
      </c>
      <c r="K34" s="111" t="s">
        <v>7</v>
      </c>
      <c r="L34" s="111" t="s">
        <v>7</v>
      </c>
      <c r="M34" s="111" t="n">
        <v>8</v>
      </c>
      <c r="N34" s="111" t="n">
        <v>8</v>
      </c>
      <c r="O34" s="111" t="n">
        <v>7</v>
      </c>
      <c r="P34" s="111" t="s">
        <v>7</v>
      </c>
      <c r="Q34" s="111" t="s">
        <v>7</v>
      </c>
      <c r="R34" s="111" t="s">
        <v>7</v>
      </c>
      <c r="S34" s="111" t="s">
        <v>7</v>
      </c>
      <c r="T34" s="111" t="n">
        <v>8</v>
      </c>
      <c r="U34" s="111" t="n">
        <v>8</v>
      </c>
      <c r="V34" s="111" t="n">
        <v>8</v>
      </c>
      <c r="W34" s="111" t="n">
        <v>8</v>
      </c>
      <c r="X34" s="111" t="n">
        <v>8</v>
      </c>
      <c r="Y34" s="111" t="s">
        <v>7</v>
      </c>
      <c r="Z34" s="111" t="s">
        <v>7</v>
      </c>
      <c r="AA34" s="111" t="n">
        <v>8</v>
      </c>
      <c r="AB34" s="111" t="n">
        <v>8</v>
      </c>
      <c r="AC34" s="112" t="s">
        <v>0</v>
      </c>
      <c r="AD34" s="112" t="s">
        <v>0</v>
      </c>
      <c r="AE34" s="112" t="s">
        <v>0</v>
      </c>
      <c r="AF34" s="112" t="s">
        <v>0</v>
      </c>
      <c r="AG34" s="112" t="s">
        <v>0</v>
      </c>
      <c r="AH34" s="112" t="s">
        <v>0</v>
      </c>
      <c r="AI34" s="112" t="s">
        <v>0</v>
      </c>
      <c r="AJ34" s="112" t="s">
        <v>0</v>
      </c>
      <c r="AK34" s="112" t="s">
        <v>0</v>
      </c>
      <c r="AL34" s="112" t="s">
        <v>0</v>
      </c>
      <c r="AM34" s="113">
        <f>COUNT(H34:AL34)</f>
        <v/>
      </c>
      <c r="AN34" s="111" t="n"/>
      <c r="AO34" s="113">
        <f>COUNTIF(H34:AL34,"О")</f>
        <v/>
      </c>
      <c r="AP34" s="113">
        <f>COUNTIF(H34:AL34,"От")</f>
        <v/>
      </c>
      <c r="AQ34" s="113">
        <f>COUNTIF(H34:AL34,"Б")</f>
        <v/>
      </c>
      <c r="AR34" s="113">
        <f>COUNTIF(H34:AL34,"Н")</f>
        <v/>
      </c>
      <c r="AS34" s="111" t="n"/>
      <c r="AT34" s="113">
        <f>SUM(H34:AL34)</f>
        <v/>
      </c>
      <c r="AU34" s="111" t="n"/>
      <c r="AV34" s="113">
        <f>SUM(H34,K34,L34,P34,Q34,R34,S34,Y34,Z34,AF34,AG34)</f>
        <v/>
      </c>
      <c r="AW34" s="111" t="n"/>
    </row>
    <row r="35" spans="1:49">
      <c r="A35" s="114" t="n">
        <v>29</v>
      </c>
      <c r="B35" s="114" t="s">
        <v>185</v>
      </c>
      <c r="C35" s="114" t="s">
        <v>183</v>
      </c>
      <c r="D35" s="114" t="s">
        <v>186</v>
      </c>
      <c r="E35" s="114" t="s">
        <v>33</v>
      </c>
      <c r="F35" s="114" t="n"/>
      <c r="G35" s="114" t="n"/>
      <c r="H35" s="114" t="n">
        <v>0</v>
      </c>
      <c r="I35" s="114" t="n">
        <v>8</v>
      </c>
      <c r="J35" s="114" t="n">
        <v>8</v>
      </c>
      <c r="K35" s="114" t="n">
        <v>0</v>
      </c>
      <c r="L35" s="114" t="n">
        <v>0</v>
      </c>
      <c r="M35" s="114" t="n">
        <v>8</v>
      </c>
      <c r="N35" s="114" t="n">
        <v>8</v>
      </c>
      <c r="O35" s="114" t="n">
        <v>7</v>
      </c>
      <c r="P35" s="114" t="n">
        <v>0</v>
      </c>
      <c r="Q35" s="114" t="n">
        <v>0</v>
      </c>
      <c r="R35" s="114" t="n">
        <v>0</v>
      </c>
      <c r="S35" s="114" t="n">
        <v>0</v>
      </c>
      <c r="T35" s="114" t="n">
        <v>8</v>
      </c>
      <c r="U35" s="114" t="n">
        <v>8</v>
      </c>
      <c r="V35" s="114" t="n">
        <v>8</v>
      </c>
      <c r="W35" s="114" t="n">
        <v>8</v>
      </c>
      <c r="X35" s="114" t="n">
        <v>8</v>
      </c>
      <c r="Y35" s="114" t="n">
        <v>0</v>
      </c>
      <c r="Z35" s="114" t="n">
        <v>0</v>
      </c>
      <c r="AA35" s="114" t="n">
        <v>8</v>
      </c>
      <c r="AB35" s="114" t="n">
        <v>8</v>
      </c>
      <c r="AC35" s="114" t="n">
        <v>0</v>
      </c>
      <c r="AD35" s="114" t="n">
        <v>0</v>
      </c>
      <c r="AE35" s="114" t="n">
        <v>0</v>
      </c>
      <c r="AF35" s="114" t="n">
        <v>0</v>
      </c>
      <c r="AG35" s="114" t="n">
        <v>0</v>
      </c>
      <c r="AH35" s="114" t="n">
        <v>0</v>
      </c>
      <c r="AI35" s="114" t="n">
        <v>0</v>
      </c>
      <c r="AJ35" s="114" t="n">
        <v>0</v>
      </c>
      <c r="AK35" s="114" t="n">
        <v>0</v>
      </c>
      <c r="AL35" s="114" t="n">
        <v>0</v>
      </c>
      <c r="AM35" s="114">
        <f>COUNT(IF(SUM(H34)&gt;0,1,"FALSE"),IF(SUM(I34)&gt;0,1,"FALSE"),IF(SUM(J34)&gt;0,1,"FALSE"),IF(SUM(K34)&gt;0,1,"FALSE"),IF(SUM(L34)&gt;0,1,"FALSE"),IF(SUM(M34)&gt;0,1,"FALSE"),IF(SUM(N34)&gt;0,1,"FALSE"),IF(SUM(O34)&gt;0,1,"FALSE"),IF(SUM(P34)&gt;0,1,"FALSE"),IF(SUM(Q34)&gt;0,1,"FALSE"),IF(SUM(R34)&gt;0,1,"FALSE"),IF(SUM(S34)&gt;0,1,"FALSE"),IF(SUM(T34)&gt;0,1,"FALSE"),IF(SUM(V34)&gt;0,1,"FALSE"),IF(SUM(W34)&gt;0,1,"FALSE"),IF(SUM(X34)&gt;0,1,"FALSE"),IF(SUM(Y34)&gt;0,1,"FALSE"),IF(SUM(AB34)&gt;0,1,"FALSE"),IF(SUM(Z34)&gt;0,1,"FALSE"),IF(SUM(AC34)&gt;0,1,"FALSE"),IF(SUM(AF34)&gt;0,1,"FALSE"),IF(SUM(AG34)&gt;0,1,"FALSE"),IF(SUM(AD34)&gt;0,1,"FALSE"),IF(SUM(AE34)&gt;0,1,"FALSE"),IF(SUM(U34)&gt;0,1,"FALSE"),IF(SUM(AA34)&gt;0,1,"FALSE"),IF(SUM(AH34)&gt;0,1,"FALSE"),IF(SUM(AI34)&gt;0,1,"FALSE"),IF(SUM(AJ34)&gt;0,1,"FALSE"),IF(SUM(AK34)&gt;0,1,"FALSE"),IF(SUM(AL34)&gt;0,1,"FALSE"))</f>
        <v/>
      </c>
      <c r="AN35" s="114" t="n"/>
      <c r="AO35" s="114">
        <f>MAX(AO34:AO34)</f>
        <v/>
      </c>
      <c r="AP35" s="114">
        <f>MAX(AP34:AP34)</f>
        <v/>
      </c>
      <c r="AQ35" s="114">
        <f>MAX(AQ34:AQ34)</f>
        <v/>
      </c>
      <c r="AR35" s="114">
        <f>MAX(AR34:AR34)</f>
        <v/>
      </c>
      <c r="AS35" s="114">
        <f>SUM(AS34:AS34)</f>
        <v/>
      </c>
      <c r="AT35" s="114">
        <f>SUM(AT34:AT34)</f>
        <v/>
      </c>
      <c r="AU35" s="114">
        <f>SUM(AU34:AU34)</f>
        <v/>
      </c>
      <c r="AV35" s="114">
        <f>SUM(AV34:AV34)</f>
        <v/>
      </c>
      <c r="AW35" s="114">
        <f>SUM(AW34:AW34)</f>
        <v/>
      </c>
    </row>
    <row r="36" spans="1:49">
      <c r="A36" s="111" t="n">
        <v>30</v>
      </c>
      <c r="B36" s="111" t="s">
        <v>187</v>
      </c>
      <c r="C36" s="111" t="s">
        <v>183</v>
      </c>
      <c r="D36" s="111" t="s">
        <v>188</v>
      </c>
      <c r="E36" s="111" t="s">
        <v>31</v>
      </c>
      <c r="F36" s="111" t="s">
        <v>32</v>
      </c>
      <c r="G36" s="111" t="n"/>
      <c r="H36" s="111" t="s">
        <v>7</v>
      </c>
      <c r="I36" s="111" t="n">
        <v>8</v>
      </c>
      <c r="J36" s="111" t="n">
        <v>8</v>
      </c>
      <c r="K36" s="111" t="s">
        <v>7</v>
      </c>
      <c r="L36" s="111" t="s">
        <v>7</v>
      </c>
      <c r="M36" s="111" t="n">
        <v>8</v>
      </c>
      <c r="N36" s="111" t="n">
        <v>8</v>
      </c>
      <c r="O36" s="111" t="n">
        <v>7</v>
      </c>
      <c r="P36" s="111" t="s">
        <v>7</v>
      </c>
      <c r="Q36" s="111" t="s">
        <v>7</v>
      </c>
      <c r="R36" s="111" t="s">
        <v>7</v>
      </c>
      <c r="S36" s="111" t="s">
        <v>7</v>
      </c>
      <c r="T36" s="111" t="n">
        <v>8</v>
      </c>
      <c r="U36" s="111" t="n">
        <v>8</v>
      </c>
      <c r="V36" s="111" t="n">
        <v>8</v>
      </c>
      <c r="W36" s="111" t="n">
        <v>8</v>
      </c>
      <c r="X36" s="111" t="n">
        <v>8</v>
      </c>
      <c r="Y36" s="111" t="s">
        <v>7</v>
      </c>
      <c r="Z36" s="111" t="s">
        <v>7</v>
      </c>
      <c r="AA36" s="111" t="n">
        <v>8</v>
      </c>
      <c r="AB36" s="111" t="n">
        <v>8</v>
      </c>
      <c r="AC36" s="111" t="n">
        <v>8</v>
      </c>
      <c r="AD36" s="111" t="n">
        <v>8</v>
      </c>
      <c r="AE36" s="111" t="n">
        <v>8</v>
      </c>
      <c r="AF36" s="111" t="s">
        <v>7</v>
      </c>
      <c r="AG36" s="111" t="s">
        <v>7</v>
      </c>
      <c r="AH36" s="111" t="n">
        <v>8</v>
      </c>
      <c r="AI36" s="111" t="n">
        <v>8</v>
      </c>
      <c r="AJ36" s="111" t="n">
        <v>8</v>
      </c>
      <c r="AK36" s="111" t="n">
        <v>8</v>
      </c>
      <c r="AL36" s="111" t="n">
        <v>8</v>
      </c>
      <c r="AM36" s="113">
        <f>COUNT(H36:AL36)</f>
        <v/>
      </c>
      <c r="AN36" s="111" t="n"/>
      <c r="AO36" s="113">
        <f>COUNTIF(H36:AL36,"О")</f>
        <v/>
      </c>
      <c r="AP36" s="113">
        <f>COUNTIF(H36:AL36,"От")</f>
        <v/>
      </c>
      <c r="AQ36" s="113">
        <f>COUNTIF(H36:AL36,"Б")</f>
        <v/>
      </c>
      <c r="AR36" s="113">
        <f>COUNTIF(H36:AL36,"Н")</f>
        <v/>
      </c>
      <c r="AS36" s="111" t="n"/>
      <c r="AT36" s="113">
        <f>SUM(H36:AL36)</f>
        <v/>
      </c>
      <c r="AU36" s="111" t="n"/>
      <c r="AV36" s="113">
        <f>SUM(H36,K36,L36,P36,Q36,R36,S36,Y36,Z36,AF36,AG36)</f>
        <v/>
      </c>
      <c r="AW36" s="111" t="n"/>
    </row>
    <row r="37" spans="1:49">
      <c r="A37" s="114" t="n">
        <v>31</v>
      </c>
      <c r="B37" s="114" t="s">
        <v>187</v>
      </c>
      <c r="C37" s="114" t="s">
        <v>183</v>
      </c>
      <c r="D37" s="114" t="s">
        <v>188</v>
      </c>
      <c r="E37" s="114" t="s">
        <v>33</v>
      </c>
      <c r="F37" s="114" t="n"/>
      <c r="G37" s="114" t="n"/>
      <c r="H37" s="114" t="n">
        <v>0</v>
      </c>
      <c r="I37" s="114" t="n">
        <v>8</v>
      </c>
      <c r="J37" s="114" t="n">
        <v>8</v>
      </c>
      <c r="K37" s="114" t="n">
        <v>0</v>
      </c>
      <c r="L37" s="114" t="n">
        <v>0</v>
      </c>
      <c r="M37" s="114" t="n">
        <v>8</v>
      </c>
      <c r="N37" s="114" t="n">
        <v>8</v>
      </c>
      <c r="O37" s="114" t="n">
        <v>7</v>
      </c>
      <c r="P37" s="114" t="n">
        <v>0</v>
      </c>
      <c r="Q37" s="114" t="n">
        <v>0</v>
      </c>
      <c r="R37" s="114" t="n">
        <v>0</v>
      </c>
      <c r="S37" s="114" t="n">
        <v>0</v>
      </c>
      <c r="T37" s="114" t="n">
        <v>8</v>
      </c>
      <c r="U37" s="114" t="n">
        <v>8</v>
      </c>
      <c r="V37" s="114" t="n">
        <v>8</v>
      </c>
      <c r="W37" s="114" t="n">
        <v>8</v>
      </c>
      <c r="X37" s="114" t="n">
        <v>8</v>
      </c>
      <c r="Y37" s="114" t="n">
        <v>0</v>
      </c>
      <c r="Z37" s="114" t="n">
        <v>0</v>
      </c>
      <c r="AA37" s="114" t="n">
        <v>8</v>
      </c>
      <c r="AB37" s="114" t="n">
        <v>8</v>
      </c>
      <c r="AC37" s="114" t="n">
        <v>8</v>
      </c>
      <c r="AD37" s="114" t="n">
        <v>8</v>
      </c>
      <c r="AE37" s="114" t="n">
        <v>8</v>
      </c>
      <c r="AF37" s="114" t="n">
        <v>0</v>
      </c>
      <c r="AG37" s="114" t="n">
        <v>0</v>
      </c>
      <c r="AH37" s="114" t="n">
        <v>8</v>
      </c>
      <c r="AI37" s="114" t="n">
        <v>8</v>
      </c>
      <c r="AJ37" s="114" t="n">
        <v>8</v>
      </c>
      <c r="AK37" s="114" t="n">
        <v>8</v>
      </c>
      <c r="AL37" s="114" t="n">
        <v>8</v>
      </c>
      <c r="AM37" s="114">
        <f>COUNT(IF(SUM(H36)&gt;0,1,"FALSE"),IF(SUM(I36)&gt;0,1,"FALSE"),IF(SUM(J36)&gt;0,1,"FALSE"),IF(SUM(K36)&gt;0,1,"FALSE"),IF(SUM(L36)&gt;0,1,"FALSE"),IF(SUM(M36)&gt;0,1,"FALSE"),IF(SUM(N36)&gt;0,1,"FALSE"),IF(SUM(O36)&gt;0,1,"FALSE"),IF(SUM(P36)&gt;0,1,"FALSE"),IF(SUM(Q36)&gt;0,1,"FALSE"),IF(SUM(R36)&gt;0,1,"FALSE"),IF(SUM(S36)&gt;0,1,"FALSE"),IF(SUM(T36)&gt;0,1,"FALSE"),IF(SUM(V36)&gt;0,1,"FALSE"),IF(SUM(W36)&gt;0,1,"FALSE"),IF(SUM(X36)&gt;0,1,"FALSE"),IF(SUM(Y36)&gt;0,1,"FALSE"),IF(SUM(AB36)&gt;0,1,"FALSE"),IF(SUM(Z36)&gt;0,1,"FALSE"),IF(SUM(AC36)&gt;0,1,"FALSE"),IF(SUM(AF36)&gt;0,1,"FALSE"),IF(SUM(AG36)&gt;0,1,"FALSE"),IF(SUM(AD36)&gt;0,1,"FALSE"),IF(SUM(AE36)&gt;0,1,"FALSE"),IF(SUM(U36)&gt;0,1,"FALSE"),IF(SUM(AA36)&gt;0,1,"FALSE"),IF(SUM(AH36)&gt;0,1,"FALSE"),IF(SUM(AI36)&gt;0,1,"FALSE"),IF(SUM(AJ36)&gt;0,1,"FALSE"),IF(SUM(AK36)&gt;0,1,"FALSE"),IF(SUM(AL36)&gt;0,1,"FALSE"))</f>
        <v/>
      </c>
      <c r="AN37" s="114" t="n"/>
      <c r="AO37" s="114">
        <f>MAX(AO36:AO36)</f>
        <v/>
      </c>
      <c r="AP37" s="114">
        <f>MAX(AP36:AP36)</f>
        <v/>
      </c>
      <c r="AQ37" s="114">
        <f>MAX(AQ36:AQ36)</f>
        <v/>
      </c>
      <c r="AR37" s="114">
        <f>MAX(AR36:AR36)</f>
        <v/>
      </c>
      <c r="AS37" s="114">
        <f>SUM(AS36:AS36)</f>
        <v/>
      </c>
      <c r="AT37" s="114">
        <f>SUM(AT36:AT36)</f>
        <v/>
      </c>
      <c r="AU37" s="114">
        <f>SUM(AU36:AU36)</f>
        <v/>
      </c>
      <c r="AV37" s="114">
        <f>SUM(AV36:AV36)</f>
        <v/>
      </c>
      <c r="AW37" s="114">
        <f>SUM(AW36:AW36)</f>
        <v/>
      </c>
    </row>
    <row r="38" spans="1:49">
      <c r="A38" s="111" t="n">
        <v>32</v>
      </c>
      <c r="B38" s="111" t="s">
        <v>189</v>
      </c>
      <c r="C38" s="111" t="s">
        <v>190</v>
      </c>
      <c r="D38" s="111" t="s">
        <v>191</v>
      </c>
      <c r="E38" s="111" t="s">
        <v>31</v>
      </c>
      <c r="F38" s="111" t="s">
        <v>32</v>
      </c>
      <c r="G38" s="111" t="n"/>
      <c r="H38" s="111" t="s">
        <v>7</v>
      </c>
      <c r="I38" s="111" t="n">
        <v>8</v>
      </c>
      <c r="J38" s="111" t="n">
        <v>8</v>
      </c>
      <c r="K38" s="111" t="s">
        <v>7</v>
      </c>
      <c r="L38" s="111" t="s">
        <v>7</v>
      </c>
      <c r="M38" s="111" t="n">
        <v>8</v>
      </c>
      <c r="N38" s="111" t="n">
        <v>8</v>
      </c>
      <c r="O38" s="111" t="n">
        <v>7</v>
      </c>
      <c r="P38" s="111" t="s">
        <v>7</v>
      </c>
      <c r="Q38" s="111" t="s">
        <v>7</v>
      </c>
      <c r="R38" s="111" t="s">
        <v>7</v>
      </c>
      <c r="S38" s="111" t="s">
        <v>7</v>
      </c>
      <c r="T38" s="111" t="n">
        <v>8</v>
      </c>
      <c r="U38" s="111" t="n">
        <v>8</v>
      </c>
      <c r="V38" s="111" t="n">
        <v>8</v>
      </c>
      <c r="W38" s="111" t="n">
        <v>8</v>
      </c>
      <c r="X38" s="111" t="n">
        <v>8</v>
      </c>
      <c r="Y38" s="111" t="s">
        <v>7</v>
      </c>
      <c r="Z38" s="111" t="s">
        <v>7</v>
      </c>
      <c r="AA38" s="111" t="n">
        <v>8</v>
      </c>
      <c r="AB38" s="111" t="n">
        <v>8</v>
      </c>
      <c r="AC38" s="111" t="n">
        <v>8</v>
      </c>
      <c r="AD38" s="111" t="n">
        <v>8</v>
      </c>
      <c r="AE38" s="111" t="n">
        <v>8</v>
      </c>
      <c r="AF38" s="111" t="s">
        <v>7</v>
      </c>
      <c r="AG38" s="111" t="s">
        <v>7</v>
      </c>
      <c r="AH38" s="111" t="n">
        <v>8</v>
      </c>
      <c r="AI38" s="111" t="n">
        <v>8</v>
      </c>
      <c r="AJ38" s="111" t="n">
        <v>8</v>
      </c>
      <c r="AK38" s="111" t="n">
        <v>8</v>
      </c>
      <c r="AL38" s="111" t="n">
        <v>8</v>
      </c>
      <c r="AM38" s="113">
        <f>COUNT(H38:AL38)</f>
        <v/>
      </c>
      <c r="AN38" s="111" t="n"/>
      <c r="AO38" s="113">
        <f>COUNTIF(H38:AL38,"О")</f>
        <v/>
      </c>
      <c r="AP38" s="113">
        <f>COUNTIF(H38:AL38,"От")</f>
        <v/>
      </c>
      <c r="AQ38" s="113">
        <f>COUNTIF(H38:AL38,"Б")</f>
        <v/>
      </c>
      <c r="AR38" s="113">
        <f>COUNTIF(H38:AL38,"Н")</f>
        <v/>
      </c>
      <c r="AS38" s="111" t="n"/>
      <c r="AT38" s="113">
        <f>SUM(H38:AL38)</f>
        <v/>
      </c>
      <c r="AU38" s="111" t="n"/>
      <c r="AV38" s="113">
        <f>SUM(H38,K38,L38,P38,Q38,R38,S38,Y38,Z38,AF38,AG38)</f>
        <v/>
      </c>
      <c r="AW38" s="111" t="n"/>
    </row>
    <row r="39" spans="1:49">
      <c r="A39" s="114" t="n">
        <v>33</v>
      </c>
      <c r="B39" s="114" t="s">
        <v>189</v>
      </c>
      <c r="C39" s="114" t="s">
        <v>190</v>
      </c>
      <c r="D39" s="114" t="s">
        <v>191</v>
      </c>
      <c r="E39" s="114" t="s">
        <v>33</v>
      </c>
      <c r="F39" s="114" t="n"/>
      <c r="G39" s="114" t="n"/>
      <c r="H39" s="114" t="n">
        <v>0</v>
      </c>
      <c r="I39" s="114" t="n">
        <v>8</v>
      </c>
      <c r="J39" s="114" t="n">
        <v>8</v>
      </c>
      <c r="K39" s="114" t="n">
        <v>0</v>
      </c>
      <c r="L39" s="114" t="n">
        <v>0</v>
      </c>
      <c r="M39" s="114" t="n">
        <v>8</v>
      </c>
      <c r="N39" s="114" t="n">
        <v>8</v>
      </c>
      <c r="O39" s="114" t="n">
        <v>7</v>
      </c>
      <c r="P39" s="114" t="n">
        <v>0</v>
      </c>
      <c r="Q39" s="114" t="n">
        <v>0</v>
      </c>
      <c r="R39" s="114" t="n">
        <v>0</v>
      </c>
      <c r="S39" s="114" t="n">
        <v>0</v>
      </c>
      <c r="T39" s="114" t="n">
        <v>8</v>
      </c>
      <c r="U39" s="114" t="n">
        <v>8</v>
      </c>
      <c r="V39" s="114" t="n">
        <v>8</v>
      </c>
      <c r="W39" s="114" t="n">
        <v>8</v>
      </c>
      <c r="X39" s="114" t="n">
        <v>8</v>
      </c>
      <c r="Y39" s="114" t="n">
        <v>0</v>
      </c>
      <c r="Z39" s="114" t="n">
        <v>0</v>
      </c>
      <c r="AA39" s="114" t="n">
        <v>8</v>
      </c>
      <c r="AB39" s="114" t="n">
        <v>8</v>
      </c>
      <c r="AC39" s="114" t="n">
        <v>8</v>
      </c>
      <c r="AD39" s="114" t="n">
        <v>8</v>
      </c>
      <c r="AE39" s="114" t="n">
        <v>8</v>
      </c>
      <c r="AF39" s="114" t="n">
        <v>0</v>
      </c>
      <c r="AG39" s="114" t="n">
        <v>0</v>
      </c>
      <c r="AH39" s="114" t="n">
        <v>8</v>
      </c>
      <c r="AI39" s="114" t="n">
        <v>8</v>
      </c>
      <c r="AJ39" s="114" t="n">
        <v>8</v>
      </c>
      <c r="AK39" s="114" t="n">
        <v>8</v>
      </c>
      <c r="AL39" s="114" t="n">
        <v>8</v>
      </c>
      <c r="AM39" s="114">
        <f>COUNT(IF(SUM(H38)&gt;0,1,"FALSE"),IF(SUM(I38)&gt;0,1,"FALSE"),IF(SUM(J38)&gt;0,1,"FALSE"),IF(SUM(K38)&gt;0,1,"FALSE"),IF(SUM(L38)&gt;0,1,"FALSE"),IF(SUM(M38)&gt;0,1,"FALSE"),IF(SUM(N38)&gt;0,1,"FALSE"),IF(SUM(O38)&gt;0,1,"FALSE"),IF(SUM(P38)&gt;0,1,"FALSE"),IF(SUM(Q38)&gt;0,1,"FALSE"),IF(SUM(R38)&gt;0,1,"FALSE"),IF(SUM(S38)&gt;0,1,"FALSE"),IF(SUM(T38)&gt;0,1,"FALSE"),IF(SUM(V38)&gt;0,1,"FALSE"),IF(SUM(W38)&gt;0,1,"FALSE"),IF(SUM(X38)&gt;0,1,"FALSE"),IF(SUM(Y38)&gt;0,1,"FALSE"),IF(SUM(AB38)&gt;0,1,"FALSE"),IF(SUM(Z38)&gt;0,1,"FALSE"),IF(SUM(AC38)&gt;0,1,"FALSE"),IF(SUM(AF38)&gt;0,1,"FALSE"),IF(SUM(AG38)&gt;0,1,"FALSE"),IF(SUM(AD38)&gt;0,1,"FALSE"),IF(SUM(AE38)&gt;0,1,"FALSE"),IF(SUM(U38)&gt;0,1,"FALSE"),IF(SUM(AA38)&gt;0,1,"FALSE"),IF(SUM(AH38)&gt;0,1,"FALSE"),IF(SUM(AI38)&gt;0,1,"FALSE"),IF(SUM(AJ38)&gt;0,1,"FALSE"),IF(SUM(AK38)&gt;0,1,"FALSE"),IF(SUM(AL38)&gt;0,1,"FALSE"))</f>
        <v/>
      </c>
      <c r="AN39" s="114" t="n"/>
      <c r="AO39" s="114">
        <f>MAX(AO38:AO38)</f>
        <v/>
      </c>
      <c r="AP39" s="114">
        <f>MAX(AP38:AP38)</f>
        <v/>
      </c>
      <c r="AQ39" s="114">
        <f>MAX(AQ38:AQ38)</f>
        <v/>
      </c>
      <c r="AR39" s="114">
        <f>MAX(AR38:AR38)</f>
        <v/>
      </c>
      <c r="AS39" s="114">
        <f>SUM(AS38:AS38)</f>
        <v/>
      </c>
      <c r="AT39" s="114">
        <f>SUM(AT38:AT38)</f>
        <v/>
      </c>
      <c r="AU39" s="114">
        <f>SUM(AU38:AU38)</f>
        <v/>
      </c>
      <c r="AV39" s="114">
        <f>SUM(AV38:AV38)</f>
        <v/>
      </c>
      <c r="AW39" s="114">
        <f>SUM(AW38:AW38)</f>
        <v/>
      </c>
    </row>
    <row r="40" spans="1:49">
      <c r="A40" s="111" t="n">
        <v>34</v>
      </c>
      <c r="B40" s="111" t="s">
        <v>195</v>
      </c>
      <c r="C40" s="111" t="s">
        <v>193</v>
      </c>
      <c r="D40" s="111" t="s">
        <v>196</v>
      </c>
      <c r="E40" s="111" t="s">
        <v>43</v>
      </c>
      <c r="F40" s="111" t="s">
        <v>32</v>
      </c>
      <c r="G40" s="111" t="n"/>
      <c r="H40" s="111" t="s">
        <v>7</v>
      </c>
      <c r="I40" s="111" t="n">
        <v>4.71667</v>
      </c>
      <c r="J40" s="111" t="n">
        <v>6.9</v>
      </c>
      <c r="K40" s="111" t="s">
        <v>7</v>
      </c>
      <c r="L40" s="111" t="s">
        <v>7</v>
      </c>
      <c r="M40" s="111" t="n">
        <v>1.21667</v>
      </c>
      <c r="N40" s="111" t="n">
        <v>1.58333</v>
      </c>
      <c r="O40" s="111" t="n">
        <v>6.65</v>
      </c>
      <c r="P40" s="111" t="s">
        <v>7</v>
      </c>
      <c r="Q40" s="111" t="s">
        <v>7</v>
      </c>
      <c r="R40" s="111" t="s">
        <v>7</v>
      </c>
      <c r="S40" s="111" t="s">
        <v>7</v>
      </c>
      <c r="T40" s="111" t="n">
        <v>8</v>
      </c>
      <c r="U40" s="111" t="n">
        <v>0.85</v>
      </c>
      <c r="V40" s="111" t="n">
        <v>8</v>
      </c>
      <c r="W40" s="111" t="n">
        <v>8</v>
      </c>
      <c r="X40" s="111" t="n">
        <v>2.16667</v>
      </c>
      <c r="Y40" s="111" t="s">
        <v>7</v>
      </c>
      <c r="Z40" s="111" t="s">
        <v>7</v>
      </c>
      <c r="AA40" s="111" t="n"/>
      <c r="AB40" s="111" t="n">
        <v>4.98333</v>
      </c>
      <c r="AC40" s="111" t="n">
        <v>2.81667</v>
      </c>
      <c r="AD40" s="111" t="n">
        <v>1.28333</v>
      </c>
      <c r="AE40" s="111" t="n"/>
      <c r="AF40" s="111" t="s">
        <v>7</v>
      </c>
      <c r="AG40" s="111" t="s">
        <v>7</v>
      </c>
      <c r="AH40" s="111" t="n"/>
      <c r="AI40" s="111" t="n"/>
      <c r="AJ40" s="111" t="n"/>
      <c r="AK40" s="111" t="n"/>
      <c r="AL40" s="111" t="n"/>
      <c r="AM40" s="113">
        <f>COUNT(H40:AL40)</f>
        <v/>
      </c>
      <c r="AN40" s="111" t="n"/>
      <c r="AO40" s="113">
        <f>COUNTIF(H40:AL40,"О")</f>
        <v/>
      </c>
      <c r="AP40" s="113">
        <f>COUNTIF(H40:AL40,"От")</f>
        <v/>
      </c>
      <c r="AQ40" s="113">
        <f>COUNTIF(H40:AL40,"Б")</f>
        <v/>
      </c>
      <c r="AR40" s="113">
        <f>COUNTIF(H40:AL40,"Н")</f>
        <v/>
      </c>
      <c r="AS40" s="111" t="n"/>
      <c r="AT40" s="113">
        <f>SUM(H40:AL40)</f>
        <v/>
      </c>
      <c r="AU40" s="111" t="n"/>
      <c r="AV40" s="113">
        <f>SUM(H40,K40,L40,P40,Q40,R40,S40,Y40,Z40,AF40,AG40)</f>
        <v/>
      </c>
      <c r="AW40" s="111" t="n"/>
    </row>
    <row r="41" spans="1:49">
      <c r="A41" s="111" t="n">
        <v>35</v>
      </c>
      <c r="B41" s="111" t="s">
        <v>195</v>
      </c>
      <c r="C41" s="111" t="s">
        <v>193</v>
      </c>
      <c r="D41" s="111" t="s">
        <v>196</v>
      </c>
      <c r="E41" s="111" t="s">
        <v>69</v>
      </c>
      <c r="F41" s="111" t="s">
        <v>32</v>
      </c>
      <c r="G41" s="111" t="n"/>
      <c r="H41" s="111" t="n"/>
      <c r="I41" s="111" t="n"/>
      <c r="J41" s="111" t="n"/>
      <c r="K41" s="111" t="n"/>
      <c r="L41" s="111" t="n"/>
      <c r="M41" s="111" t="n"/>
      <c r="N41" s="111" t="n"/>
      <c r="O41" s="111" t="n"/>
      <c r="P41" s="111" t="n"/>
      <c r="Q41" s="111" t="n"/>
      <c r="R41" s="111" t="n"/>
      <c r="S41" s="111" t="n"/>
      <c r="T41" s="111" t="n"/>
      <c r="U41" s="111" t="n"/>
      <c r="V41" s="111" t="n"/>
      <c r="W41" s="111" t="n"/>
      <c r="X41" s="111" t="n"/>
      <c r="Y41" s="111" t="n"/>
      <c r="Z41" s="111" t="n"/>
      <c r="AA41" s="111" t="n"/>
      <c r="AB41" s="111" t="n"/>
      <c r="AC41" s="111" t="n"/>
      <c r="AD41" s="112" t="n">
        <v>6.71667</v>
      </c>
      <c r="AE41" s="112" t="n">
        <v>8</v>
      </c>
      <c r="AF41" s="111" t="n"/>
      <c r="AG41" s="111" t="n"/>
      <c r="AH41" s="111" t="n"/>
      <c r="AI41" s="111" t="n"/>
      <c r="AJ41" s="111" t="n"/>
      <c r="AK41" s="111" t="n"/>
      <c r="AL41" s="112" t="n">
        <v>0.39506</v>
      </c>
      <c r="AM41" s="113">
        <f>COUNT(H41:AL41)</f>
        <v/>
      </c>
      <c r="AN41" s="111" t="n"/>
      <c r="AO41" s="111" t="n"/>
      <c r="AP41" s="111" t="n"/>
      <c r="AQ41" s="111" t="n"/>
      <c r="AR41" s="111" t="n"/>
      <c r="AS41" s="111" t="n"/>
      <c r="AT41" s="113">
        <f>SUM(H41:AL41)</f>
        <v/>
      </c>
      <c r="AU41" s="111" t="n"/>
      <c r="AV41" s="113">
        <f>SUM(H41,K41,L41,P41,Q41,R41,S41,Y41,Z41,AF41,AG41)</f>
        <v/>
      </c>
      <c r="AW41" s="111" t="n"/>
    </row>
    <row r="42" spans="1:49">
      <c r="A42" s="111" t="n">
        <v>36</v>
      </c>
      <c r="B42" s="111" t="s">
        <v>195</v>
      </c>
      <c r="C42" s="111" t="s">
        <v>193</v>
      </c>
      <c r="D42" s="111" t="s">
        <v>196</v>
      </c>
      <c r="E42" s="111" t="s">
        <v>77</v>
      </c>
      <c r="F42" s="111" t="s">
        <v>32</v>
      </c>
      <c r="G42" s="111" t="n"/>
      <c r="H42" s="111" t="n"/>
      <c r="I42" s="112" t="n">
        <v>2.48333</v>
      </c>
      <c r="J42" s="111" t="n"/>
      <c r="K42" s="111" t="n"/>
      <c r="L42" s="111" t="n"/>
      <c r="M42" s="111" t="n"/>
      <c r="N42" s="111" t="n"/>
      <c r="O42" s="111" t="n"/>
      <c r="P42" s="111" t="n"/>
      <c r="Q42" s="111" t="n"/>
      <c r="R42" s="111" t="n"/>
      <c r="S42" s="111" t="n"/>
      <c r="T42" s="111" t="n"/>
      <c r="U42" s="111" t="n"/>
      <c r="V42" s="111" t="n"/>
      <c r="W42" s="111" t="n"/>
      <c r="X42" s="111" t="n"/>
      <c r="Y42" s="111" t="n"/>
      <c r="Z42" s="111" t="n"/>
      <c r="AA42" s="111" t="n"/>
      <c r="AB42" s="111" t="n"/>
      <c r="AC42" s="111" t="n"/>
      <c r="AD42" s="111" t="n"/>
      <c r="AE42" s="111" t="n"/>
      <c r="AF42" s="111" t="n"/>
      <c r="AG42" s="111" t="n"/>
      <c r="AH42" s="111" t="n"/>
      <c r="AI42" s="111" t="n"/>
      <c r="AJ42" s="111" t="n"/>
      <c r="AK42" s="111" t="n"/>
      <c r="AL42" s="111" t="n"/>
      <c r="AM42" s="113">
        <f>COUNT(H42:AL42)</f>
        <v/>
      </c>
      <c r="AN42" s="111" t="n"/>
      <c r="AO42" s="111" t="n"/>
      <c r="AP42" s="111" t="n"/>
      <c r="AQ42" s="111" t="n"/>
      <c r="AR42" s="111" t="n"/>
      <c r="AS42" s="111" t="n"/>
      <c r="AT42" s="113">
        <f>SUM(H42:AL42)</f>
        <v/>
      </c>
      <c r="AU42" s="111" t="n"/>
      <c r="AV42" s="113">
        <f>SUM(H42,K42,L42,P42,Q42,R42,S42,Y42,Z42,AF42,AG42)</f>
        <v/>
      </c>
      <c r="AW42" s="111" t="n"/>
    </row>
    <row r="43" spans="1:49">
      <c r="A43" s="111" t="n">
        <v>37</v>
      </c>
      <c r="B43" s="111" t="s">
        <v>195</v>
      </c>
      <c r="C43" s="111" t="s">
        <v>193</v>
      </c>
      <c r="D43" s="111" t="s">
        <v>196</v>
      </c>
      <c r="E43" s="111" t="s">
        <v>79</v>
      </c>
      <c r="F43" s="111" t="s">
        <v>32</v>
      </c>
      <c r="G43" s="111" t="n"/>
      <c r="H43" s="111" t="n"/>
      <c r="I43" s="111" t="n"/>
      <c r="J43" s="112" t="n">
        <v>1.1</v>
      </c>
      <c r="K43" s="111" t="n"/>
      <c r="L43" s="111" t="n"/>
      <c r="M43" s="111" t="n"/>
      <c r="N43" s="111" t="n"/>
      <c r="O43" s="111" t="n"/>
      <c r="P43" s="111" t="n"/>
      <c r="Q43" s="111" t="n"/>
      <c r="R43" s="111" t="n"/>
      <c r="S43" s="111" t="n"/>
      <c r="T43" s="111" t="n"/>
      <c r="U43" s="111" t="n"/>
      <c r="V43" s="111" t="n"/>
      <c r="W43" s="111" t="n"/>
      <c r="X43" s="111" t="n"/>
      <c r="Y43" s="111" t="n"/>
      <c r="Z43" s="111" t="n"/>
      <c r="AA43" s="111" t="n"/>
      <c r="AB43" s="111" t="n"/>
      <c r="AC43" s="111" t="n"/>
      <c r="AD43" s="111" t="n"/>
      <c r="AE43" s="111" t="n"/>
      <c r="AF43" s="111" t="n"/>
      <c r="AG43" s="111" t="n"/>
      <c r="AH43" s="111" t="n"/>
      <c r="AI43" s="111" t="n"/>
      <c r="AJ43" s="111" t="n"/>
      <c r="AK43" s="111" t="n"/>
      <c r="AL43" s="111" t="n"/>
      <c r="AM43" s="113">
        <f>COUNT(H43:AL43)</f>
        <v/>
      </c>
      <c r="AN43" s="111" t="n"/>
      <c r="AO43" s="111" t="n"/>
      <c r="AP43" s="111" t="n"/>
      <c r="AQ43" s="111" t="n"/>
      <c r="AR43" s="111" t="n"/>
      <c r="AS43" s="111" t="n"/>
      <c r="AT43" s="113">
        <f>SUM(H43:AL43)</f>
        <v/>
      </c>
      <c r="AU43" s="111" t="n"/>
      <c r="AV43" s="113">
        <f>SUM(H43,K43,L43,P43,Q43,R43,S43,Y43,Z43,AF43,AG43)</f>
        <v/>
      </c>
      <c r="AW43" s="111" t="n"/>
    </row>
    <row r="44" spans="1:49">
      <c r="A44" s="111" t="n">
        <v>38</v>
      </c>
      <c r="B44" s="111" t="s">
        <v>195</v>
      </c>
      <c r="C44" s="111" t="s">
        <v>193</v>
      </c>
      <c r="D44" s="111" t="s">
        <v>196</v>
      </c>
      <c r="E44" s="111" t="s">
        <v>105</v>
      </c>
      <c r="F44" s="111" t="s">
        <v>32</v>
      </c>
      <c r="G44" s="111" t="n"/>
      <c r="H44" s="111" t="n"/>
      <c r="I44" s="111" t="n"/>
      <c r="J44" s="111" t="n"/>
      <c r="K44" s="111" t="n"/>
      <c r="L44" s="111" t="n"/>
      <c r="M44" s="111" t="n"/>
      <c r="N44" s="111" t="n"/>
      <c r="O44" s="111" t="n"/>
      <c r="P44" s="111" t="n"/>
      <c r="Q44" s="111" t="n"/>
      <c r="R44" s="111" t="n"/>
      <c r="S44" s="111" t="n"/>
      <c r="T44" s="111" t="n"/>
      <c r="U44" s="112" t="n">
        <v>4.35</v>
      </c>
      <c r="V44" s="111" t="n"/>
      <c r="W44" s="111" t="n"/>
      <c r="X44" s="111" t="n"/>
      <c r="Y44" s="111" t="n"/>
      <c r="Z44" s="111" t="n"/>
      <c r="AA44" s="111" t="n"/>
      <c r="AB44" s="111" t="n"/>
      <c r="AC44" s="112" t="n">
        <v>4.11667</v>
      </c>
      <c r="AD44" s="111" t="n"/>
      <c r="AE44" s="111" t="n"/>
      <c r="AF44" s="111" t="n"/>
      <c r="AG44" s="111" t="n"/>
      <c r="AH44" s="112" t="n">
        <v>2.83386</v>
      </c>
      <c r="AI44" s="112" t="n">
        <v>0.65428</v>
      </c>
      <c r="AJ44" s="111" t="n"/>
      <c r="AK44" s="111" t="n"/>
      <c r="AL44" s="111" t="n"/>
      <c r="AM44" s="113">
        <f>COUNT(H44:AL44)</f>
        <v/>
      </c>
      <c r="AN44" s="111" t="n"/>
      <c r="AO44" s="111" t="n"/>
      <c r="AP44" s="111" t="n"/>
      <c r="AQ44" s="111" t="n"/>
      <c r="AR44" s="111" t="n"/>
      <c r="AS44" s="111" t="n"/>
      <c r="AT44" s="113">
        <f>SUM(H44:AL44)</f>
        <v/>
      </c>
      <c r="AU44" s="111" t="n"/>
      <c r="AV44" s="113">
        <f>SUM(H44,K44,L44,P44,Q44,R44,S44,Y44,Z44,AF44,AG44)</f>
        <v/>
      </c>
      <c r="AW44" s="111" t="n"/>
    </row>
    <row r="45" spans="1:49">
      <c r="A45" s="111" t="n">
        <v>39</v>
      </c>
      <c r="B45" s="111" t="s">
        <v>195</v>
      </c>
      <c r="C45" s="111" t="s">
        <v>193</v>
      </c>
      <c r="D45" s="111" t="s">
        <v>196</v>
      </c>
      <c r="E45" s="111" t="s">
        <v>149</v>
      </c>
      <c r="F45" s="111" t="s">
        <v>32</v>
      </c>
      <c r="G45" s="111" t="n"/>
      <c r="H45" s="111" t="n"/>
      <c r="I45" s="112" t="n">
        <v>0.8</v>
      </c>
      <c r="J45" s="111" t="n"/>
      <c r="K45" s="111" t="n"/>
      <c r="L45" s="111" t="n"/>
      <c r="M45" s="112" t="n">
        <v>0.31667</v>
      </c>
      <c r="N45" s="111" t="n"/>
      <c r="O45" s="111" t="n"/>
      <c r="P45" s="111" t="n"/>
      <c r="Q45" s="111" t="n"/>
      <c r="R45" s="111" t="n"/>
      <c r="S45" s="111" t="n"/>
      <c r="T45" s="111" t="n"/>
      <c r="U45" s="111" t="n"/>
      <c r="V45" s="111" t="n"/>
      <c r="W45" s="111" t="n"/>
      <c r="X45" s="111" t="n"/>
      <c r="Y45" s="111" t="n"/>
      <c r="Z45" s="111" t="n"/>
      <c r="AA45" s="111" t="n"/>
      <c r="AB45" s="111" t="n"/>
      <c r="AC45" s="111" t="n"/>
      <c r="AD45" s="111" t="n"/>
      <c r="AE45" s="111" t="n"/>
      <c r="AF45" s="111" t="n"/>
      <c r="AG45" s="111" t="n"/>
      <c r="AH45" s="111" t="n"/>
      <c r="AI45" s="111" t="n"/>
      <c r="AJ45" s="111" t="n"/>
      <c r="AK45" s="111" t="n"/>
      <c r="AL45" s="111" t="n"/>
      <c r="AM45" s="113">
        <f>COUNT(H45:AL45)</f>
        <v/>
      </c>
      <c r="AN45" s="111" t="n"/>
      <c r="AO45" s="111" t="n"/>
      <c r="AP45" s="111" t="n"/>
      <c r="AQ45" s="111" t="n"/>
      <c r="AR45" s="111" t="n"/>
      <c r="AS45" s="111" t="n"/>
      <c r="AT45" s="113">
        <f>SUM(H45:AL45)</f>
        <v/>
      </c>
      <c r="AU45" s="111" t="n"/>
      <c r="AV45" s="113">
        <f>SUM(H45,K45,L45,P45,Q45,R45,S45,Y45,Z45,AF45,AG45)</f>
        <v/>
      </c>
      <c r="AW45" s="111" t="n"/>
    </row>
    <row r="46" spans="1:49">
      <c r="A46" s="111" t="n">
        <v>40</v>
      </c>
      <c r="B46" s="111" t="s">
        <v>195</v>
      </c>
      <c r="C46" s="111" t="s">
        <v>193</v>
      </c>
      <c r="D46" s="111" t="s">
        <v>196</v>
      </c>
      <c r="E46" s="111" t="s">
        <v>155</v>
      </c>
      <c r="F46" s="111" t="s">
        <v>32</v>
      </c>
      <c r="G46" s="111" t="n"/>
      <c r="H46" s="111" t="n"/>
      <c r="I46" s="111" t="n"/>
      <c r="J46" s="111" t="n"/>
      <c r="K46" s="111" t="n"/>
      <c r="L46" s="111" t="n"/>
      <c r="M46" s="111" t="n"/>
      <c r="N46" s="111" t="n"/>
      <c r="O46" s="111" t="n"/>
      <c r="P46" s="111" t="n"/>
      <c r="Q46" s="111" t="n"/>
      <c r="R46" s="111" t="n"/>
      <c r="S46" s="111" t="n"/>
      <c r="T46" s="111" t="n"/>
      <c r="U46" s="111" t="n"/>
      <c r="V46" s="111" t="n"/>
      <c r="W46" s="111" t="n"/>
      <c r="X46" s="111" t="n"/>
      <c r="Y46" s="111" t="n"/>
      <c r="Z46" s="111" t="n"/>
      <c r="AA46" s="111" t="n"/>
      <c r="AB46" s="111" t="n"/>
      <c r="AC46" s="111" t="n"/>
      <c r="AD46" s="111" t="n"/>
      <c r="AE46" s="111" t="n"/>
      <c r="AF46" s="111" t="n"/>
      <c r="AG46" s="111" t="n"/>
      <c r="AH46" s="111" t="n"/>
      <c r="AI46" s="112" t="n">
        <v>0.40149</v>
      </c>
      <c r="AJ46" s="111" t="n"/>
      <c r="AK46" s="111" t="n"/>
      <c r="AL46" s="111" t="n"/>
      <c r="AM46" s="113">
        <f>COUNT(H46:AL46)</f>
        <v/>
      </c>
      <c r="AN46" s="111" t="n"/>
      <c r="AO46" s="111" t="n"/>
      <c r="AP46" s="111" t="n"/>
      <c r="AQ46" s="111" t="n"/>
      <c r="AR46" s="111" t="n"/>
      <c r="AS46" s="111" t="n"/>
      <c r="AT46" s="113">
        <f>SUM(H46:AL46)</f>
        <v/>
      </c>
      <c r="AU46" s="111" t="n"/>
      <c r="AV46" s="113">
        <f>SUM(H46,K46,L46,P46,Q46,R46,S46,Y46,Z46,AF46,AG46)</f>
        <v/>
      </c>
      <c r="AW46" s="111" t="n"/>
    </row>
    <row r="47" spans="1:49">
      <c r="A47" s="111" t="n">
        <v>41</v>
      </c>
      <c r="B47" s="111" t="s">
        <v>195</v>
      </c>
      <c r="C47" s="111" t="s">
        <v>193</v>
      </c>
      <c r="D47" s="111" t="s">
        <v>196</v>
      </c>
      <c r="E47" s="111" t="s">
        <v>168</v>
      </c>
      <c r="F47" s="111" t="s">
        <v>32</v>
      </c>
      <c r="G47" s="111" t="n"/>
      <c r="H47" s="111" t="n"/>
      <c r="I47" s="111" t="n"/>
      <c r="J47" s="111" t="n"/>
      <c r="K47" s="111" t="n"/>
      <c r="L47" s="111" t="n"/>
      <c r="M47" s="112" t="n">
        <v>0.2</v>
      </c>
      <c r="N47" s="111" t="n"/>
      <c r="O47" s="111" t="n"/>
      <c r="P47" s="111" t="n"/>
      <c r="Q47" s="111" t="n"/>
      <c r="R47" s="111" t="n"/>
      <c r="S47" s="111" t="n"/>
      <c r="T47" s="111" t="n"/>
      <c r="U47" s="111" t="n"/>
      <c r="V47" s="111" t="n"/>
      <c r="W47" s="111" t="n"/>
      <c r="X47" s="111" t="n"/>
      <c r="Y47" s="111" t="n"/>
      <c r="Z47" s="111" t="n"/>
      <c r="AA47" s="111" t="n"/>
      <c r="AB47" s="112" t="n">
        <v>0.06666999999999999</v>
      </c>
      <c r="AC47" s="111" t="n"/>
      <c r="AD47" s="111" t="n"/>
      <c r="AE47" s="111" t="n"/>
      <c r="AF47" s="111" t="n"/>
      <c r="AG47" s="111" t="n"/>
      <c r="AH47" s="112" t="n">
        <v>0.56426</v>
      </c>
      <c r="AI47" s="112" t="n">
        <v>1.29368</v>
      </c>
      <c r="AJ47" s="112" t="n">
        <v>3.92015</v>
      </c>
      <c r="AK47" s="112" t="n">
        <v>4</v>
      </c>
      <c r="AL47" s="112" t="n">
        <v>2.69489</v>
      </c>
      <c r="AM47" s="113">
        <f>COUNT(H47:AL47)</f>
        <v/>
      </c>
      <c r="AN47" s="111" t="n"/>
      <c r="AO47" s="111" t="n"/>
      <c r="AP47" s="111" t="n"/>
      <c r="AQ47" s="111" t="n"/>
      <c r="AR47" s="111" t="n"/>
      <c r="AS47" s="111" t="n"/>
      <c r="AT47" s="113">
        <f>SUM(H47:AL47)</f>
        <v/>
      </c>
      <c r="AU47" s="111" t="n"/>
      <c r="AV47" s="113">
        <f>SUM(H47,K47,L47,P47,Q47,R47,S47,Y47,Z47,AF47,AG47)</f>
        <v/>
      </c>
      <c r="AW47" s="111" t="n"/>
    </row>
    <row r="48" spans="1:49">
      <c r="A48" s="111" t="n">
        <v>42</v>
      </c>
      <c r="B48" s="111" t="s">
        <v>195</v>
      </c>
      <c r="C48" s="111" t="s">
        <v>193</v>
      </c>
      <c r="D48" s="111" t="s">
        <v>196</v>
      </c>
      <c r="E48" s="111" t="s">
        <v>169</v>
      </c>
      <c r="F48" s="111" t="s">
        <v>32</v>
      </c>
      <c r="G48" s="111" t="n"/>
      <c r="H48" s="111" t="n"/>
      <c r="I48" s="111" t="n"/>
      <c r="J48" s="111" t="n"/>
      <c r="K48" s="111" t="n"/>
      <c r="L48" s="111" t="n"/>
      <c r="M48" s="112" t="n">
        <v>2.63333</v>
      </c>
      <c r="N48" s="112" t="n">
        <v>3.13333</v>
      </c>
      <c r="O48" s="111" t="n"/>
      <c r="P48" s="111" t="n"/>
      <c r="Q48" s="111" t="n"/>
      <c r="R48" s="111" t="n"/>
      <c r="S48" s="111" t="n"/>
      <c r="T48" s="111" t="n"/>
      <c r="U48" s="112" t="n">
        <v>2.8</v>
      </c>
      <c r="V48" s="111" t="n"/>
      <c r="W48" s="111" t="n"/>
      <c r="X48" s="111" t="n"/>
      <c r="Y48" s="111" t="n"/>
      <c r="Z48" s="111" t="n"/>
      <c r="AA48" s="111" t="n"/>
      <c r="AB48" s="112" t="n">
        <v>0.03333</v>
      </c>
      <c r="AC48" s="111" t="n"/>
      <c r="AD48" s="111" t="n"/>
      <c r="AE48" s="111" t="n"/>
      <c r="AF48" s="111" t="n"/>
      <c r="AG48" s="111" t="n"/>
      <c r="AH48" s="111" t="n"/>
      <c r="AI48" s="111" t="n"/>
      <c r="AJ48" s="111" t="n"/>
      <c r="AK48" s="111" t="n"/>
      <c r="AL48" s="111" t="n"/>
      <c r="AM48" s="113">
        <f>COUNT(H48:AL48)</f>
        <v/>
      </c>
      <c r="AN48" s="111" t="n"/>
      <c r="AO48" s="111" t="n"/>
      <c r="AP48" s="111" t="n"/>
      <c r="AQ48" s="111" t="n"/>
      <c r="AR48" s="111" t="n"/>
      <c r="AS48" s="111" t="n"/>
      <c r="AT48" s="113">
        <f>SUM(H48:AL48)</f>
        <v/>
      </c>
      <c r="AU48" s="111" t="n"/>
      <c r="AV48" s="113">
        <f>SUM(H48,K48,L48,P48,Q48,R48,S48,Y48,Z48,AF48,AG48)</f>
        <v/>
      </c>
      <c r="AW48" s="111" t="n"/>
    </row>
    <row r="49" spans="1:49">
      <c r="A49" s="111" t="n">
        <v>43</v>
      </c>
      <c r="B49" s="111" t="s">
        <v>195</v>
      </c>
      <c r="C49" s="111" t="s">
        <v>193</v>
      </c>
      <c r="D49" s="111" t="s">
        <v>196</v>
      </c>
      <c r="E49" s="111" t="s">
        <v>199</v>
      </c>
      <c r="F49" s="111" t="s">
        <v>32</v>
      </c>
      <c r="G49" s="111" t="n"/>
      <c r="H49" s="111" t="n"/>
      <c r="I49" s="111" t="n"/>
      <c r="J49" s="111" t="n"/>
      <c r="K49" s="111" t="n"/>
      <c r="L49" s="111" t="n"/>
      <c r="M49" s="112" t="n">
        <v>2.9</v>
      </c>
      <c r="N49" s="111" t="n"/>
      <c r="O49" s="111" t="n"/>
      <c r="P49" s="111" t="n"/>
      <c r="Q49" s="111" t="n"/>
      <c r="R49" s="111" t="n"/>
      <c r="S49" s="111" t="n"/>
      <c r="T49" s="111" t="n"/>
      <c r="U49" s="111" t="n"/>
      <c r="V49" s="111" t="n"/>
      <c r="W49" s="111" t="n"/>
      <c r="X49" s="111" t="n"/>
      <c r="Y49" s="111" t="n"/>
      <c r="Z49" s="111" t="n"/>
      <c r="AA49" s="111" t="n"/>
      <c r="AB49" s="111" t="n"/>
      <c r="AC49" s="111" t="n"/>
      <c r="AD49" s="111" t="n"/>
      <c r="AE49" s="111" t="n"/>
      <c r="AF49" s="111" t="n"/>
      <c r="AG49" s="111" t="n"/>
      <c r="AH49" s="111" t="n"/>
      <c r="AI49" s="111" t="n"/>
      <c r="AJ49" s="112" t="n">
        <v>0.15971</v>
      </c>
      <c r="AK49" s="111" t="n"/>
      <c r="AL49" s="112" t="n">
        <v>2.21517</v>
      </c>
      <c r="AM49" s="113">
        <f>COUNT(H49:AL49)</f>
        <v/>
      </c>
      <c r="AN49" s="111" t="n"/>
      <c r="AO49" s="111" t="n"/>
      <c r="AP49" s="111" t="n"/>
      <c r="AQ49" s="111" t="n"/>
      <c r="AR49" s="111" t="n"/>
      <c r="AS49" s="111" t="n"/>
      <c r="AT49" s="113">
        <f>SUM(H49:AL49)</f>
        <v/>
      </c>
      <c r="AU49" s="111" t="n"/>
      <c r="AV49" s="113">
        <f>SUM(H49,K49,L49,P49,Q49,R49,S49,Y49,Z49,AF49,AG49)</f>
        <v/>
      </c>
      <c r="AW49" s="111" t="n"/>
    </row>
    <row r="50" spans="1:49">
      <c r="A50" s="111" t="n">
        <v>44</v>
      </c>
      <c r="B50" s="111" t="s">
        <v>195</v>
      </c>
      <c r="C50" s="111" t="s">
        <v>193</v>
      </c>
      <c r="D50" s="111" t="s">
        <v>196</v>
      </c>
      <c r="E50" s="111" t="s">
        <v>90</v>
      </c>
      <c r="F50" s="111" t="s">
        <v>32</v>
      </c>
      <c r="G50" s="111" t="n"/>
      <c r="H50" s="111" t="n"/>
      <c r="I50" s="111" t="n"/>
      <c r="J50" s="111" t="n"/>
      <c r="K50" s="111" t="n"/>
      <c r="L50" s="111" t="n"/>
      <c r="M50" s="111" t="n"/>
      <c r="N50" s="111" t="n"/>
      <c r="O50" s="112" t="n">
        <v>0.35</v>
      </c>
      <c r="P50" s="111" t="n"/>
      <c r="Q50" s="111" t="n"/>
      <c r="R50" s="111" t="n"/>
      <c r="S50" s="111" t="n"/>
      <c r="T50" s="111" t="n"/>
      <c r="U50" s="111" t="n"/>
      <c r="V50" s="111" t="n"/>
      <c r="W50" s="111" t="n"/>
      <c r="X50" s="111" t="n"/>
      <c r="Y50" s="111" t="n"/>
      <c r="Z50" s="111" t="n"/>
      <c r="AA50" s="111" t="n"/>
      <c r="AB50" s="111" t="n"/>
      <c r="AC50" s="111" t="n"/>
      <c r="AD50" s="111" t="n"/>
      <c r="AE50" s="111" t="n"/>
      <c r="AF50" s="111" t="n"/>
      <c r="AG50" s="111" t="n"/>
      <c r="AH50" s="111" t="n"/>
      <c r="AI50" s="111" t="n"/>
      <c r="AJ50" s="111" t="n"/>
      <c r="AK50" s="111" t="n"/>
      <c r="AL50" s="111" t="n"/>
      <c r="AM50" s="113">
        <f>COUNT(H50:AL50)</f>
        <v/>
      </c>
      <c r="AN50" s="111" t="n"/>
      <c r="AO50" s="111" t="n"/>
      <c r="AP50" s="111" t="n"/>
      <c r="AQ50" s="111" t="n"/>
      <c r="AR50" s="111" t="n"/>
      <c r="AS50" s="111" t="n"/>
      <c r="AT50" s="113">
        <f>SUM(H50:AL50)</f>
        <v/>
      </c>
      <c r="AU50" s="111" t="n"/>
      <c r="AV50" s="113">
        <f>SUM(H50,K50,L50,P50,Q50,R50,S50,Y50,Z50,AF50,AG50)</f>
        <v/>
      </c>
      <c r="AW50" s="111" t="n"/>
    </row>
    <row r="51" spans="1:49">
      <c r="A51" s="111" t="n">
        <v>45</v>
      </c>
      <c r="B51" s="111" t="s">
        <v>195</v>
      </c>
      <c r="C51" s="111" t="s">
        <v>193</v>
      </c>
      <c r="D51" s="111" t="s">
        <v>196</v>
      </c>
      <c r="E51" s="111" t="s">
        <v>282</v>
      </c>
      <c r="F51" s="111" t="s">
        <v>32</v>
      </c>
      <c r="G51" s="111" t="n"/>
      <c r="H51" s="111" t="n"/>
      <c r="I51" s="111" t="n"/>
      <c r="J51" s="111" t="n"/>
      <c r="K51" s="111" t="n"/>
      <c r="L51" s="111" t="n"/>
      <c r="M51" s="112" t="n">
        <v>0.73333</v>
      </c>
      <c r="N51" s="112" t="n">
        <v>3.28333</v>
      </c>
      <c r="O51" s="111" t="n"/>
      <c r="P51" s="111" t="n"/>
      <c r="Q51" s="111" t="n"/>
      <c r="R51" s="111" t="n"/>
      <c r="S51" s="111" t="n"/>
      <c r="T51" s="111" t="n"/>
      <c r="U51" s="111" t="n"/>
      <c r="V51" s="111" t="n"/>
      <c r="W51" s="111" t="n"/>
      <c r="X51" s="112" t="n">
        <v>5.83333</v>
      </c>
      <c r="Y51" s="111" t="n"/>
      <c r="Z51" s="111" t="n"/>
      <c r="AA51" s="112" t="n">
        <v>8</v>
      </c>
      <c r="AB51" s="112" t="n">
        <v>2.91667</v>
      </c>
      <c r="AC51" s="112" t="n">
        <v>1.06667</v>
      </c>
      <c r="AD51" s="111" t="n"/>
      <c r="AE51" s="111" t="n"/>
      <c r="AF51" s="111" t="n"/>
      <c r="AG51" s="111" t="n"/>
      <c r="AH51" s="112" t="n">
        <v>4.60188</v>
      </c>
      <c r="AI51" s="112" t="n">
        <v>5.65056</v>
      </c>
      <c r="AJ51" s="112" t="n">
        <v>3.92015</v>
      </c>
      <c r="AK51" s="112" t="n">
        <v>4</v>
      </c>
      <c r="AL51" s="112" t="n">
        <v>2.69489</v>
      </c>
      <c r="AM51" s="113">
        <f>COUNT(H51:AL51)</f>
        <v/>
      </c>
      <c r="AN51" s="111" t="n"/>
      <c r="AO51" s="111" t="n"/>
      <c r="AP51" s="111" t="n"/>
      <c r="AQ51" s="111" t="n"/>
      <c r="AR51" s="111" t="n"/>
      <c r="AS51" s="111" t="n"/>
      <c r="AT51" s="113">
        <f>SUM(H51:AL51)</f>
        <v/>
      </c>
      <c r="AU51" s="111" t="n"/>
      <c r="AV51" s="113">
        <f>SUM(H51,K51,L51,P51,Q51,R51,S51,Y51,Z51,AF51,AG51)</f>
        <v/>
      </c>
      <c r="AW51" s="111" t="n"/>
    </row>
    <row r="52" spans="1:49">
      <c r="A52" s="114" t="n">
        <v>46</v>
      </c>
      <c r="B52" s="114" t="s">
        <v>195</v>
      </c>
      <c r="C52" s="114" t="s">
        <v>193</v>
      </c>
      <c r="D52" s="114" t="s">
        <v>196</v>
      </c>
      <c r="E52" s="114" t="s">
        <v>33</v>
      </c>
      <c r="F52" s="114" t="n"/>
      <c r="G52" s="114" t="n"/>
      <c r="H52" s="114" t="n">
        <v>0</v>
      </c>
      <c r="I52" s="114" t="n">
        <v>8</v>
      </c>
      <c r="J52" s="114" t="n">
        <v>8</v>
      </c>
      <c r="K52" s="114" t="n">
        <v>0</v>
      </c>
      <c r="L52" s="114" t="n">
        <v>0</v>
      </c>
      <c r="M52" s="114" t="n">
        <v>8</v>
      </c>
      <c r="N52" s="114" t="n">
        <v>8</v>
      </c>
      <c r="O52" s="114" t="n">
        <v>7</v>
      </c>
      <c r="P52" s="114" t="n">
        <v>0</v>
      </c>
      <c r="Q52" s="114" t="n">
        <v>0</v>
      </c>
      <c r="R52" s="114" t="n">
        <v>0</v>
      </c>
      <c r="S52" s="114" t="n">
        <v>0</v>
      </c>
      <c r="T52" s="114" t="n">
        <v>8</v>
      </c>
      <c r="U52" s="114" t="n">
        <v>8</v>
      </c>
      <c r="V52" s="114" t="n">
        <v>8</v>
      </c>
      <c r="W52" s="114" t="n">
        <v>8</v>
      </c>
      <c r="X52" s="114" t="n">
        <v>8</v>
      </c>
      <c r="Y52" s="114" t="n">
        <v>0</v>
      </c>
      <c r="Z52" s="114" t="n">
        <v>0</v>
      </c>
      <c r="AA52" s="114" t="n">
        <v>8</v>
      </c>
      <c r="AB52" s="114" t="n">
        <v>8</v>
      </c>
      <c r="AC52" s="114" t="n">
        <v>8</v>
      </c>
      <c r="AD52" s="114" t="n">
        <v>8</v>
      </c>
      <c r="AE52" s="114" t="n">
        <v>8</v>
      </c>
      <c r="AF52" s="114" t="n">
        <v>0</v>
      </c>
      <c r="AG52" s="114" t="n">
        <v>0</v>
      </c>
      <c r="AH52" s="114" t="n">
        <v>8</v>
      </c>
      <c r="AI52" s="114" t="n">
        <v>8</v>
      </c>
      <c r="AJ52" s="114" t="n">
        <v>8</v>
      </c>
      <c r="AK52" s="114" t="n">
        <v>8</v>
      </c>
      <c r="AL52" s="114" t="n">
        <v>8</v>
      </c>
      <c r="AM52" s="114">
        <f>COUNT(IF(SUM(H40)&gt;0,1,"FALSE"),IF(SUM(I45,I42,I40)&gt;0,1,"FALSE"),IF(SUM(J43,J40)&gt;0,1,"FALSE"),IF(SUM(K40)&gt;0,1,"FALSE"),IF(SUM(L40)&gt;0,1,"FALSE"),IF(SUM(M45,M49,M51,M48,M47,M40)&gt;0,1,"FALSE"),IF(SUM(N48,N51,N40)&gt;0,1,"FALSE"),IF(SUM(O40,O50)&gt;0,1,"FALSE"),IF(SUM(P40)&gt;0,1,"FALSE"),IF(SUM(Q40)&gt;0,1,"FALSE"),IF(SUM(R40)&gt;0,1,"FALSE"),IF(SUM(S40)&gt;0,1,"FALSE"),IF(SUM(T40)&gt;0,1,"FALSE"),IF(SUM(V40,V44)&gt;0,1,"FALSE"),IF(SUM(W40)&gt;0,1,"FALSE"),IF(SUM(X40,X51)&gt;0,1,"FALSE"),IF(SUM(Y51,Y40)&gt;0,1,"FALSE"),IF(SUM(AB48,AB47,AB40,AB51)&gt;0,1,"FALSE"),IF(SUM(Z40,Z51)&gt;0,1,"FALSE"),IF(SUM(AC44,AC51,AC40)&gt;0,1,"FALSE"),IF(SUM(AF40,AF41)&gt;0,1,"FALSE"),IF(SUM(AG40,AG41)&gt;0,1,"FALSE"),IF(SUM(AD41,AD40,AD44,AD51)&gt;0,1,"FALSE"),IF(SUM(AE40,AE41)&gt;0,1,"FALSE"),IF(SUM(U44,U40,U48)&gt;0,1,"FALSE"),IF(SUM(AA40,AA51)&gt;0,1,"FALSE"),IF(SUM(AH47,AH44,AH41,AH40,AH51)&gt;0,1,"FALSE"),IF(SUM(AI40,AI51,AI47,AI46,AI44)&gt;0,1,"FALSE"),IF(SUM(AJ49,AJ47,AJ40,AJ51)&gt;0,1,"FALSE"),IF(SUM(AK51,AK47,AK40)&gt;0,1,"FALSE"),IF(SUM(AL40,AL41,AL47,AL51,AL49)&gt;0,1,"FALSE"))</f>
        <v/>
      </c>
      <c r="AN52" s="114" t="n"/>
      <c r="AO52" s="114">
        <f>MAX(AO40:AO51)</f>
        <v/>
      </c>
      <c r="AP52" s="114">
        <f>MAX(AP40:AP51)</f>
        <v/>
      </c>
      <c r="AQ52" s="114">
        <f>MAX(AQ40:AQ51)</f>
        <v/>
      </c>
      <c r="AR52" s="114">
        <f>MAX(AR40:AR51)</f>
        <v/>
      </c>
      <c r="AS52" s="114">
        <f>SUM(AS40:AS51)</f>
        <v/>
      </c>
      <c r="AT52" s="114">
        <f>SUM(AT40:AT51)</f>
        <v/>
      </c>
      <c r="AU52" s="114">
        <f>SUM(AU40:AU51)</f>
        <v/>
      </c>
      <c r="AV52" s="114">
        <f>SUM(AV40:AV51)</f>
        <v/>
      </c>
      <c r="AW52" s="114">
        <f>SUM(AW40:AW51)</f>
        <v/>
      </c>
    </row>
    <row r="53" spans="1:49">
      <c r="A53" s="111" t="n">
        <v>47</v>
      </c>
      <c r="B53" s="111" t="s">
        <v>203</v>
      </c>
      <c r="C53" s="111" t="s">
        <v>193</v>
      </c>
      <c r="D53" s="111" t="s">
        <v>204</v>
      </c>
      <c r="E53" s="111" t="s">
        <v>31</v>
      </c>
      <c r="F53" s="111" t="s">
        <v>32</v>
      </c>
      <c r="G53" s="111" t="n"/>
      <c r="H53" s="111" t="s">
        <v>7</v>
      </c>
      <c r="I53" s="111" t="n">
        <v>8</v>
      </c>
      <c r="J53" s="111" t="n">
        <v>8</v>
      </c>
      <c r="K53" s="111" t="s">
        <v>7</v>
      </c>
      <c r="L53" s="111" t="s">
        <v>7</v>
      </c>
      <c r="M53" s="111" t="n">
        <v>8</v>
      </c>
      <c r="N53" s="111" t="n">
        <v>8</v>
      </c>
      <c r="O53" s="111" t="n">
        <v>7</v>
      </c>
      <c r="P53" s="111" t="s">
        <v>7</v>
      </c>
      <c r="Q53" s="111" t="s">
        <v>7</v>
      </c>
      <c r="R53" s="111" t="s">
        <v>7</v>
      </c>
      <c r="S53" s="111" t="s">
        <v>7</v>
      </c>
      <c r="T53" s="111" t="n">
        <v>8</v>
      </c>
      <c r="U53" s="111" t="n">
        <v>8</v>
      </c>
      <c r="V53" s="111" t="n">
        <v>7.66667</v>
      </c>
      <c r="W53" s="111" t="n">
        <v>8</v>
      </c>
      <c r="X53" s="111" t="n">
        <v>8</v>
      </c>
      <c r="Y53" s="111" t="s">
        <v>7</v>
      </c>
      <c r="Z53" s="111" t="s">
        <v>7</v>
      </c>
      <c r="AA53" s="111" t="n">
        <v>8</v>
      </c>
      <c r="AB53" s="111" t="n">
        <v>8</v>
      </c>
      <c r="AC53" s="111" t="n">
        <v>8</v>
      </c>
      <c r="AD53" s="111" t="n">
        <v>8</v>
      </c>
      <c r="AE53" s="111" t="n">
        <v>8</v>
      </c>
      <c r="AF53" s="111" t="s">
        <v>7</v>
      </c>
      <c r="AG53" s="111" t="s">
        <v>7</v>
      </c>
      <c r="AH53" s="111" t="n">
        <v>8</v>
      </c>
      <c r="AI53" s="111" t="n">
        <v>8</v>
      </c>
      <c r="AJ53" s="111" t="n">
        <v>8</v>
      </c>
      <c r="AK53" s="111" t="n">
        <v>8</v>
      </c>
      <c r="AL53" s="111" t="n">
        <v>8</v>
      </c>
      <c r="AM53" s="113">
        <f>COUNT(H53:AL53)</f>
        <v/>
      </c>
      <c r="AN53" s="111" t="n"/>
      <c r="AO53" s="113">
        <f>COUNTIF(H53:AL53,"О")</f>
        <v/>
      </c>
      <c r="AP53" s="113">
        <f>COUNTIF(H53:AL53,"От")</f>
        <v/>
      </c>
      <c r="AQ53" s="113">
        <f>COUNTIF(H53:AL53,"Б")</f>
        <v/>
      </c>
      <c r="AR53" s="113">
        <f>COUNTIF(H53:AL53,"Н")</f>
        <v/>
      </c>
      <c r="AS53" s="111" t="n"/>
      <c r="AT53" s="113">
        <f>SUM(H53:AL53)</f>
        <v/>
      </c>
      <c r="AU53" s="111" t="n"/>
      <c r="AV53" s="113">
        <f>SUM(H53,K53,L53,P53,Q53,R53,S53,Y53,Z53,AF53,AG53)</f>
        <v/>
      </c>
      <c r="AW53" s="111" t="n"/>
    </row>
    <row r="54" spans="1:49">
      <c r="A54" s="111" t="n">
        <v>48</v>
      </c>
      <c r="B54" s="111" t="s">
        <v>203</v>
      </c>
      <c r="C54" s="111" t="s">
        <v>193</v>
      </c>
      <c r="D54" s="111" t="s">
        <v>204</v>
      </c>
      <c r="E54" s="111" t="s">
        <v>168</v>
      </c>
      <c r="F54" s="111" t="s">
        <v>32</v>
      </c>
      <c r="G54" s="111" t="n"/>
      <c r="H54" s="111" t="n"/>
      <c r="I54" s="111" t="n"/>
      <c r="J54" s="111" t="n"/>
      <c r="K54" s="111" t="n"/>
      <c r="L54" s="111" t="n"/>
      <c r="M54" s="111" t="n"/>
      <c r="N54" s="111" t="n"/>
      <c r="O54" s="111" t="n"/>
      <c r="P54" s="111" t="n"/>
      <c r="Q54" s="111" t="n"/>
      <c r="R54" s="111" t="n"/>
      <c r="S54" s="111" t="n"/>
      <c r="T54" s="111" t="n"/>
      <c r="U54" s="111" t="n"/>
      <c r="V54" s="112" t="n">
        <v>0.33333</v>
      </c>
      <c r="W54" s="111" t="n"/>
      <c r="X54" s="111" t="n"/>
      <c r="Y54" s="111" t="n"/>
      <c r="Z54" s="111" t="n"/>
      <c r="AA54" s="111" t="n"/>
      <c r="AB54" s="111" t="n"/>
      <c r="AC54" s="111" t="n"/>
      <c r="AD54" s="111" t="n"/>
      <c r="AE54" s="111" t="n"/>
      <c r="AF54" s="111" t="n"/>
      <c r="AG54" s="111" t="n"/>
      <c r="AH54" s="111" t="n"/>
      <c r="AI54" s="111" t="n"/>
      <c r="AJ54" s="111" t="n"/>
      <c r="AK54" s="111" t="n"/>
      <c r="AL54" s="111" t="n"/>
      <c r="AM54" s="113">
        <f>COUNT(H54:AL54)</f>
        <v/>
      </c>
      <c r="AN54" s="111" t="n"/>
      <c r="AO54" s="111" t="n"/>
      <c r="AP54" s="111" t="n"/>
      <c r="AQ54" s="111" t="n"/>
      <c r="AR54" s="111" t="n"/>
      <c r="AS54" s="111" t="n"/>
      <c r="AT54" s="113">
        <f>SUM(H54:AL54)</f>
        <v/>
      </c>
      <c r="AU54" s="111" t="n"/>
      <c r="AV54" s="113">
        <f>SUM(H54,K54,L54,P54,Q54,R54,S54,Y54,Z54,AF54,AG54)</f>
        <v/>
      </c>
      <c r="AW54" s="111" t="n"/>
    </row>
    <row r="55" spans="1:49">
      <c r="A55" s="111" t="n">
        <v>49</v>
      </c>
      <c r="B55" s="111" t="s">
        <v>203</v>
      </c>
      <c r="C55" s="111" t="s">
        <v>193</v>
      </c>
      <c r="D55" s="111" t="s">
        <v>204</v>
      </c>
      <c r="E55" s="111" t="s">
        <v>105</v>
      </c>
      <c r="F55" s="111" t="s">
        <v>32</v>
      </c>
      <c r="G55" s="111" t="n"/>
      <c r="H55" s="111" t="n"/>
      <c r="I55" s="111" t="n"/>
      <c r="J55" s="111" t="n"/>
      <c r="K55" s="111" t="n"/>
      <c r="L55" s="111" t="n"/>
      <c r="M55" s="111" t="n"/>
      <c r="N55" s="111" t="n"/>
      <c r="O55" s="111" t="n"/>
      <c r="P55" s="111" t="n"/>
      <c r="Q55" s="111" t="n"/>
      <c r="R55" s="111" t="n"/>
      <c r="S55" s="111" t="n"/>
      <c r="T55" s="111" t="n"/>
      <c r="U55" s="111" t="n"/>
      <c r="V55" s="111" t="n"/>
      <c r="W55" s="111" t="n"/>
      <c r="X55" s="111" t="n"/>
      <c r="Y55" s="111" t="n"/>
      <c r="Z55" s="111" t="n"/>
      <c r="AA55" s="111" t="n"/>
      <c r="AB55" s="111" t="n"/>
      <c r="AC55" s="111" t="n"/>
      <c r="AD55" s="111" t="n"/>
      <c r="AE55" s="111" t="n"/>
      <c r="AF55" s="112" t="n">
        <v>1</v>
      </c>
      <c r="AG55" s="111" t="n"/>
      <c r="AH55" s="111" t="n"/>
      <c r="AI55" s="111" t="n"/>
      <c r="AJ55" s="111" t="n"/>
      <c r="AK55" s="111" t="n"/>
      <c r="AL55" s="111" t="n"/>
      <c r="AM55" s="113">
        <f>COUNT(H55:AL55)</f>
        <v/>
      </c>
      <c r="AN55" s="111" t="n"/>
      <c r="AO55" s="111" t="n"/>
      <c r="AP55" s="111" t="n"/>
      <c r="AQ55" s="111" t="n"/>
      <c r="AR55" s="111" t="n"/>
      <c r="AS55" s="111" t="n"/>
      <c r="AT55" s="113">
        <f>SUM(H55:AL55)</f>
        <v/>
      </c>
      <c r="AU55" s="111" t="n"/>
      <c r="AV55" s="113">
        <f>SUM(H55,K55,L55,P55,Q55,R55,S55,Y55,Z55,AF55,AG55)</f>
        <v/>
      </c>
      <c r="AW55" s="111" t="n"/>
    </row>
    <row r="56" spans="1:49">
      <c r="A56" s="111" t="n">
        <v>50</v>
      </c>
      <c r="B56" s="111" t="s">
        <v>203</v>
      </c>
      <c r="C56" s="111" t="s">
        <v>193</v>
      </c>
      <c r="D56" s="111" t="s">
        <v>204</v>
      </c>
      <c r="E56" s="111" t="s">
        <v>105</v>
      </c>
      <c r="F56" s="111" t="s">
        <v>48</v>
      </c>
      <c r="G56" s="111" t="n"/>
      <c r="H56" s="111" t="n"/>
      <c r="I56" s="111" t="n"/>
      <c r="J56" s="111" t="n"/>
      <c r="K56" s="111" t="n"/>
      <c r="L56" s="111" t="n"/>
      <c r="M56" s="111" t="n"/>
      <c r="N56" s="111" t="n"/>
      <c r="O56" s="111" t="n"/>
      <c r="P56" s="111" t="n"/>
      <c r="Q56" s="111" t="n"/>
      <c r="R56" s="111" t="n"/>
      <c r="S56" s="111" t="n"/>
      <c r="T56" s="111" t="n"/>
      <c r="U56" s="111" t="n"/>
      <c r="V56" s="111" t="n"/>
      <c r="W56" s="111" t="n"/>
      <c r="X56" s="111" t="n"/>
      <c r="Y56" s="111" t="n"/>
      <c r="Z56" s="111" t="n"/>
      <c r="AA56" s="111" t="n"/>
      <c r="AB56" s="111" t="n"/>
      <c r="AC56" s="111" t="n"/>
      <c r="AD56" s="111" t="n"/>
      <c r="AE56" s="111" t="n"/>
      <c r="AF56" s="112" t="n">
        <v>1.93</v>
      </c>
      <c r="AG56" s="111" t="n"/>
      <c r="AH56" s="111" t="n"/>
      <c r="AI56" s="111" t="n"/>
      <c r="AJ56" s="111" t="n"/>
      <c r="AK56" s="111" t="n"/>
      <c r="AL56" s="111" t="n"/>
      <c r="AM56" s="111" t="n"/>
      <c r="AN56" s="113">
        <f>COUNT(H56:AL56)</f>
        <v/>
      </c>
      <c r="AO56" s="111" t="n"/>
      <c r="AP56" s="111" t="n"/>
      <c r="AQ56" s="111" t="n"/>
      <c r="AR56" s="111" t="n"/>
      <c r="AS56" s="111" t="n"/>
      <c r="AT56" s="111" t="n"/>
      <c r="AU56" s="113">
        <f>SUM(H56:AL56)</f>
        <v/>
      </c>
      <c r="AV56" s="111" t="n"/>
      <c r="AW56" s="113">
        <f>SUM(H56,K56,L56,P56,Q56,R56,S56,Y56,Z56,AF56,AG56)</f>
        <v/>
      </c>
    </row>
    <row r="57" spans="1:49">
      <c r="A57" s="114" t="n">
        <v>51</v>
      </c>
      <c r="B57" s="114" t="s">
        <v>203</v>
      </c>
      <c r="C57" s="114" t="s">
        <v>193</v>
      </c>
      <c r="D57" s="114" t="s">
        <v>204</v>
      </c>
      <c r="E57" s="114" t="s">
        <v>33</v>
      </c>
      <c r="F57" s="114" t="n"/>
      <c r="G57" s="114" t="n"/>
      <c r="H57" s="114" t="n">
        <v>0</v>
      </c>
      <c r="I57" s="114" t="n">
        <v>8</v>
      </c>
      <c r="J57" s="114" t="n">
        <v>8</v>
      </c>
      <c r="K57" s="114" t="n">
        <v>0</v>
      </c>
      <c r="L57" s="114" t="n">
        <v>0</v>
      </c>
      <c r="M57" s="114" t="n">
        <v>8</v>
      </c>
      <c r="N57" s="114" t="n">
        <v>8</v>
      </c>
      <c r="O57" s="114" t="n">
        <v>7</v>
      </c>
      <c r="P57" s="114" t="n">
        <v>0</v>
      </c>
      <c r="Q57" s="114" t="n">
        <v>0</v>
      </c>
      <c r="R57" s="114" t="n">
        <v>0</v>
      </c>
      <c r="S57" s="114" t="n">
        <v>0</v>
      </c>
      <c r="T57" s="114" t="n">
        <v>8</v>
      </c>
      <c r="U57" s="114" t="n">
        <v>8</v>
      </c>
      <c r="V57" s="114" t="n">
        <v>8</v>
      </c>
      <c r="W57" s="114" t="n">
        <v>8</v>
      </c>
      <c r="X57" s="114" t="n">
        <v>8</v>
      </c>
      <c r="Y57" s="114" t="n">
        <v>0</v>
      </c>
      <c r="Z57" s="114" t="n">
        <v>0</v>
      </c>
      <c r="AA57" s="114" t="n">
        <v>8</v>
      </c>
      <c r="AB57" s="114" t="n">
        <v>8</v>
      </c>
      <c r="AC57" s="114" t="n">
        <v>8</v>
      </c>
      <c r="AD57" s="114" t="n">
        <v>8</v>
      </c>
      <c r="AE57" s="114" t="n">
        <v>8</v>
      </c>
      <c r="AF57" s="114" t="n">
        <v>2.93</v>
      </c>
      <c r="AG57" s="114" t="n">
        <v>0</v>
      </c>
      <c r="AH57" s="114" t="n">
        <v>8</v>
      </c>
      <c r="AI57" s="114" t="n">
        <v>8</v>
      </c>
      <c r="AJ57" s="114" t="n">
        <v>8</v>
      </c>
      <c r="AK57" s="114" t="n">
        <v>8</v>
      </c>
      <c r="AL57" s="114" t="n">
        <v>8</v>
      </c>
      <c r="AM57" s="114">
        <f>COUNT(IF(SUM(H53)&gt;0,1,"FALSE"),IF(SUM(I53)&gt;0,1,"FALSE"),IF(SUM(J53)&gt;0,1,"FALSE"),IF(SUM(K53)&gt;0,1,"FALSE"),IF(SUM(L53)&gt;0,1,"FALSE"),IF(SUM(M53)&gt;0,1,"FALSE"),IF(SUM(N53)&gt;0,1,"FALSE"),IF(SUM(O53)&gt;0,1,"FALSE"),IF(SUM(P53)&gt;0,1,"FALSE"),IF(SUM(Q53)&gt;0,1,"FALSE"),IF(SUM(R53)&gt;0,1,"FALSE"),IF(SUM(S53)&gt;0,1,"FALSE"),IF(SUM(T53)&gt;0,1,"FALSE"),IF(SUM(V53,V54)&gt;0,1,"FALSE"),IF(SUM(W53)&gt;0,1,"FALSE"),IF(SUM(X53)&gt;0,1,"FALSE"),IF(SUM(Y53)&gt;0,1,"FALSE"),IF(SUM(AB53)&gt;0,1,"FALSE"),IF(SUM(Z53)&gt;0,1,"FALSE"),IF(SUM(AC53)&gt;0,1,"FALSE"),IF(SUM(AF53,AF55)&gt;0,1,"FALSE"),IF(SUM(AG53)&gt;0,1,"FALSE"),IF(SUM(AD53)&gt;0,1,"FALSE"),IF(SUM(AE53)&gt;0,1,"FALSE"),IF(SUM(U53)&gt;0,1,"FALSE"),IF(SUM(AA53)&gt;0,1,"FALSE"),IF(SUM(AH53)&gt;0,1,"FALSE"),IF(SUM(AI53)&gt;0,1,"FALSE"),IF(SUM(AJ53)&gt;0,1,"FALSE"),IF(SUM(AK53)&gt;0,1,"FALSE"),IF(SUM(AL53)&gt;0,1,"FALSE"))</f>
        <v/>
      </c>
      <c r="AN57" s="114">
        <f>COUNT(IF(SUM(AF56)&gt;0,1,"FALSE"))</f>
        <v/>
      </c>
      <c r="AO57" s="114">
        <f>MAX(AO53:AO56)</f>
        <v/>
      </c>
      <c r="AP57" s="114">
        <f>MAX(AP53:AP56)</f>
        <v/>
      </c>
      <c r="AQ57" s="114">
        <f>MAX(AQ53:AQ56)</f>
        <v/>
      </c>
      <c r="AR57" s="114">
        <f>MAX(AR53:AR56)</f>
        <v/>
      </c>
      <c r="AS57" s="114">
        <f>SUM(AS53:AS56)</f>
        <v/>
      </c>
      <c r="AT57" s="114">
        <f>SUM(AT53:AT56)</f>
        <v/>
      </c>
      <c r="AU57" s="114">
        <f>SUM(AU53:AU56)</f>
        <v/>
      </c>
      <c r="AV57" s="114">
        <f>SUM(AV53:AV56)</f>
        <v/>
      </c>
      <c r="AW57" s="114">
        <f>SUM(AW53:AW56)</f>
        <v/>
      </c>
    </row>
    <row r="58" spans="1:49">
      <c r="A58" s="111" t="n">
        <v>52</v>
      </c>
      <c r="B58" s="111" t="s">
        <v>209</v>
      </c>
      <c r="C58" s="111" t="s">
        <v>193</v>
      </c>
      <c r="D58" s="111" t="s">
        <v>210</v>
      </c>
      <c r="E58" s="111" t="s">
        <v>31</v>
      </c>
      <c r="F58" s="111" t="s">
        <v>32</v>
      </c>
      <c r="G58" s="111" t="n"/>
      <c r="H58" s="111" t="s">
        <v>7</v>
      </c>
      <c r="I58" s="111" t="n"/>
      <c r="J58" s="111" t="n"/>
      <c r="K58" s="111" t="s">
        <v>7</v>
      </c>
      <c r="L58" s="111" t="s">
        <v>7</v>
      </c>
      <c r="M58" s="111" t="n"/>
      <c r="N58" s="111" t="n"/>
      <c r="O58" s="111" t="n"/>
      <c r="P58" s="111" t="s">
        <v>7</v>
      </c>
      <c r="Q58" s="111" t="s">
        <v>7</v>
      </c>
      <c r="R58" s="111" t="s">
        <v>7</v>
      </c>
      <c r="S58" s="111" t="s">
        <v>7</v>
      </c>
      <c r="T58" s="111" t="n"/>
      <c r="U58" s="111" t="n"/>
      <c r="V58" s="111" t="n"/>
      <c r="W58" s="111" t="n"/>
      <c r="X58" s="111" t="n"/>
      <c r="Y58" s="111" t="s">
        <v>7</v>
      </c>
      <c r="Z58" s="111" t="s">
        <v>7</v>
      </c>
      <c r="AA58" s="111" t="n"/>
      <c r="AB58" s="111" t="n"/>
      <c r="AC58" s="111" t="n"/>
      <c r="AD58" s="111" t="n"/>
      <c r="AE58" s="111" t="n"/>
      <c r="AF58" s="111" t="s">
        <v>7</v>
      </c>
      <c r="AG58" s="111" t="s">
        <v>7</v>
      </c>
      <c r="AH58" s="111" t="n"/>
      <c r="AI58" s="111" t="n"/>
      <c r="AJ58" s="111" t="n"/>
      <c r="AK58" s="111" t="n"/>
      <c r="AL58" s="111" t="n"/>
      <c r="AM58" s="113">
        <f>COUNT(H58:AL58)</f>
        <v/>
      </c>
      <c r="AN58" s="111" t="n"/>
      <c r="AO58" s="113">
        <f>COUNTIF(H58:AL58,"О")</f>
        <v/>
      </c>
      <c r="AP58" s="113">
        <f>COUNTIF(H58:AL58,"От")</f>
        <v/>
      </c>
      <c r="AQ58" s="113">
        <f>COUNTIF(H58:AL58,"Б")</f>
        <v/>
      </c>
      <c r="AR58" s="113">
        <f>COUNTIF(H58:AL58,"Н")</f>
        <v/>
      </c>
      <c r="AS58" s="111" t="n"/>
      <c r="AT58" s="113">
        <f>SUM(H58:AL58)</f>
        <v/>
      </c>
      <c r="AU58" s="111" t="n"/>
      <c r="AV58" s="113">
        <f>SUM(H58,K58,L58,P58,Q58,R58,S58,Y58,Z58,AF58,AG58)</f>
        <v/>
      </c>
      <c r="AW58" s="111" t="n"/>
    </row>
    <row r="59" spans="1:49">
      <c r="A59" s="111" t="n">
        <v>53</v>
      </c>
      <c r="B59" s="111" t="s">
        <v>209</v>
      </c>
      <c r="C59" s="111" t="s">
        <v>193</v>
      </c>
      <c r="D59" s="111" t="s">
        <v>210</v>
      </c>
      <c r="E59" s="111" t="s">
        <v>79</v>
      </c>
      <c r="F59" s="111" t="s">
        <v>32</v>
      </c>
      <c r="G59" s="111" t="n"/>
      <c r="H59" s="111" t="n"/>
      <c r="I59" s="112" t="n">
        <v>8</v>
      </c>
      <c r="J59" s="112" t="n">
        <v>7.59851</v>
      </c>
      <c r="K59" s="111" t="n"/>
      <c r="L59" s="111" t="n"/>
      <c r="M59" s="112" t="n">
        <v>7.36296</v>
      </c>
      <c r="N59" s="112" t="n">
        <v>5.33333</v>
      </c>
      <c r="O59" s="112" t="n">
        <v>4.24164</v>
      </c>
      <c r="P59" s="111" t="n"/>
      <c r="Q59" s="111" t="n"/>
      <c r="R59" s="111" t="n"/>
      <c r="S59" s="111" t="n"/>
      <c r="T59" s="112" t="n">
        <v>7.07807</v>
      </c>
      <c r="U59" s="112" t="n">
        <v>8</v>
      </c>
      <c r="V59" s="112" t="n">
        <v>8</v>
      </c>
      <c r="W59" s="112" t="n">
        <v>8</v>
      </c>
      <c r="X59" s="112" t="n">
        <v>8</v>
      </c>
      <c r="Y59" s="111" t="n"/>
      <c r="Z59" s="111" t="n"/>
      <c r="AA59" s="112" t="n">
        <v>8</v>
      </c>
      <c r="AB59" s="112" t="n">
        <v>8</v>
      </c>
      <c r="AC59" s="112" t="n">
        <v>8</v>
      </c>
      <c r="AD59" s="112" t="n">
        <v>8</v>
      </c>
      <c r="AE59" s="112" t="n">
        <v>8</v>
      </c>
      <c r="AF59" s="111" t="n"/>
      <c r="AG59" s="111" t="n"/>
      <c r="AH59" s="112" t="n">
        <v>8</v>
      </c>
      <c r="AI59" s="112" t="n">
        <v>8</v>
      </c>
      <c r="AJ59" s="112" t="n">
        <v>8</v>
      </c>
      <c r="AK59" s="112" t="n">
        <v>8</v>
      </c>
      <c r="AL59" s="112" t="n">
        <v>8</v>
      </c>
      <c r="AM59" s="113">
        <f>COUNT(H59:AL59)</f>
        <v/>
      </c>
      <c r="AN59" s="111" t="n"/>
      <c r="AO59" s="111" t="n"/>
      <c r="AP59" s="111" t="n"/>
      <c r="AQ59" s="111" t="n"/>
      <c r="AR59" s="111" t="n"/>
      <c r="AS59" s="111" t="n"/>
      <c r="AT59" s="113">
        <f>SUM(H59:AL59)</f>
        <v/>
      </c>
      <c r="AU59" s="111" t="n"/>
      <c r="AV59" s="113">
        <f>SUM(H59,K59,L59,P59,Q59,R59,S59,Y59,Z59,AF59,AG59)</f>
        <v/>
      </c>
      <c r="AW59" s="111" t="n"/>
    </row>
    <row r="60" spans="1:49">
      <c r="A60" s="111" t="n">
        <v>54</v>
      </c>
      <c r="B60" s="111" t="s">
        <v>209</v>
      </c>
      <c r="C60" s="111" t="s">
        <v>193</v>
      </c>
      <c r="D60" s="111" t="s">
        <v>210</v>
      </c>
      <c r="E60" s="111" t="s">
        <v>105</v>
      </c>
      <c r="F60" s="111" t="s">
        <v>32</v>
      </c>
      <c r="G60" s="111" t="n"/>
      <c r="H60" s="111" t="n"/>
      <c r="I60" s="111" t="n"/>
      <c r="J60" s="112" t="n">
        <v>0.23792</v>
      </c>
      <c r="K60" s="111" t="n"/>
      <c r="L60" s="111" t="n"/>
      <c r="M60" s="111" t="n"/>
      <c r="N60" s="111" t="n"/>
      <c r="O60" s="111" t="n"/>
      <c r="P60" s="111" t="n"/>
      <c r="Q60" s="111" t="n"/>
      <c r="R60" s="111" t="n"/>
      <c r="S60" s="111" t="n"/>
      <c r="T60" s="111" t="n"/>
      <c r="U60" s="111" t="n"/>
      <c r="V60" s="111" t="n"/>
      <c r="W60" s="111" t="n"/>
      <c r="X60" s="111" t="n"/>
      <c r="Y60" s="111" t="n"/>
      <c r="Z60" s="111" t="n"/>
      <c r="AA60" s="111" t="n"/>
      <c r="AB60" s="111" t="n"/>
      <c r="AC60" s="111" t="n"/>
      <c r="AD60" s="111" t="n"/>
      <c r="AE60" s="111" t="n"/>
      <c r="AF60" s="111" t="n"/>
      <c r="AG60" s="111" t="n"/>
      <c r="AH60" s="111" t="n"/>
      <c r="AI60" s="111" t="n"/>
      <c r="AJ60" s="111" t="n"/>
      <c r="AK60" s="111" t="n"/>
      <c r="AL60" s="111" t="n"/>
      <c r="AM60" s="113">
        <f>COUNT(H60:AL60)</f>
        <v/>
      </c>
      <c r="AN60" s="111" t="n"/>
      <c r="AO60" s="111" t="n"/>
      <c r="AP60" s="111" t="n"/>
      <c r="AQ60" s="111" t="n"/>
      <c r="AR60" s="111" t="n"/>
      <c r="AS60" s="111" t="n"/>
      <c r="AT60" s="113">
        <f>SUM(H60:AL60)</f>
        <v/>
      </c>
      <c r="AU60" s="111" t="n"/>
      <c r="AV60" s="113">
        <f>SUM(H60,K60,L60,P60,Q60,R60,S60,Y60,Z60,AF60,AG60)</f>
        <v/>
      </c>
      <c r="AW60" s="111" t="n"/>
    </row>
    <row r="61" spans="1:49">
      <c r="A61" s="111" t="n">
        <v>55</v>
      </c>
      <c r="B61" s="111" t="s">
        <v>209</v>
      </c>
      <c r="C61" s="111" t="s">
        <v>193</v>
      </c>
      <c r="D61" s="111" t="s">
        <v>210</v>
      </c>
      <c r="E61" s="111" t="s">
        <v>135</v>
      </c>
      <c r="F61" s="111" t="s">
        <v>32</v>
      </c>
      <c r="G61" s="111" t="n"/>
      <c r="H61" s="111" t="n"/>
      <c r="I61" s="111" t="n"/>
      <c r="J61" s="111" t="n"/>
      <c r="K61" s="111" t="n"/>
      <c r="L61" s="111" t="n"/>
      <c r="M61" s="112" t="n">
        <v>0.05926</v>
      </c>
      <c r="N61" s="111" t="n"/>
      <c r="O61" s="111" t="n"/>
      <c r="P61" s="111" t="n"/>
      <c r="Q61" s="111" t="n"/>
      <c r="R61" s="111" t="n"/>
      <c r="S61" s="111" t="n"/>
      <c r="T61" s="111" t="n"/>
      <c r="U61" s="111" t="n"/>
      <c r="V61" s="111" t="n"/>
      <c r="W61" s="111" t="n"/>
      <c r="X61" s="111" t="n"/>
      <c r="Y61" s="111" t="n"/>
      <c r="Z61" s="111" t="n"/>
      <c r="AA61" s="111" t="n"/>
      <c r="AB61" s="111" t="n"/>
      <c r="AC61" s="111" t="n"/>
      <c r="AD61" s="111" t="n"/>
      <c r="AE61" s="111" t="n"/>
      <c r="AF61" s="111" t="n"/>
      <c r="AG61" s="111" t="n"/>
      <c r="AH61" s="111" t="n"/>
      <c r="AI61" s="111" t="n"/>
      <c r="AJ61" s="111" t="n"/>
      <c r="AK61" s="111" t="n"/>
      <c r="AL61" s="111" t="n"/>
      <c r="AM61" s="113">
        <f>COUNT(H61:AL61)</f>
        <v/>
      </c>
      <c r="AN61" s="111" t="n"/>
      <c r="AO61" s="111" t="n"/>
      <c r="AP61" s="111" t="n"/>
      <c r="AQ61" s="111" t="n"/>
      <c r="AR61" s="111" t="n"/>
      <c r="AS61" s="111" t="n"/>
      <c r="AT61" s="113">
        <f>SUM(H61:AL61)</f>
        <v/>
      </c>
      <c r="AU61" s="111" t="n"/>
      <c r="AV61" s="113">
        <f>SUM(H61,K61,L61,P61,Q61,R61,S61,Y61,Z61,AF61,AG61)</f>
        <v/>
      </c>
      <c r="AW61" s="111" t="n"/>
    </row>
    <row r="62" spans="1:49">
      <c r="A62" s="111" t="n">
        <v>56</v>
      </c>
      <c r="B62" s="111" t="s">
        <v>209</v>
      </c>
      <c r="C62" s="111" t="s">
        <v>193</v>
      </c>
      <c r="D62" s="111" t="s">
        <v>210</v>
      </c>
      <c r="E62" s="111" t="s">
        <v>149</v>
      </c>
      <c r="F62" s="111" t="s">
        <v>32</v>
      </c>
      <c r="G62" s="111" t="n"/>
      <c r="H62" s="111" t="n"/>
      <c r="I62" s="111" t="n"/>
      <c r="J62" s="112" t="n">
        <v>0.04461</v>
      </c>
      <c r="K62" s="111" t="n"/>
      <c r="L62" s="111" t="n"/>
      <c r="M62" s="111" t="n"/>
      <c r="N62" s="111" t="n"/>
      <c r="O62" s="112" t="n">
        <v>0.63755</v>
      </c>
      <c r="P62" s="111" t="n"/>
      <c r="Q62" s="111" t="n"/>
      <c r="R62" s="111" t="n"/>
      <c r="S62" s="111" t="n"/>
      <c r="T62" s="112" t="n">
        <v>0.46097</v>
      </c>
      <c r="U62" s="111" t="n"/>
      <c r="V62" s="111" t="n"/>
      <c r="W62" s="111" t="n"/>
      <c r="X62" s="111" t="n"/>
      <c r="Y62" s="111" t="n"/>
      <c r="Z62" s="111" t="n"/>
      <c r="AA62" s="111" t="n"/>
      <c r="AB62" s="111" t="n"/>
      <c r="AC62" s="111" t="n"/>
      <c r="AD62" s="111" t="n"/>
      <c r="AE62" s="111" t="n"/>
      <c r="AF62" s="111" t="n"/>
      <c r="AG62" s="111" t="n"/>
      <c r="AH62" s="111" t="n"/>
      <c r="AI62" s="111" t="n"/>
      <c r="AJ62" s="111" t="n"/>
      <c r="AK62" s="111" t="n"/>
      <c r="AL62" s="111" t="n"/>
      <c r="AM62" s="113">
        <f>COUNT(H62:AL62)</f>
        <v/>
      </c>
      <c r="AN62" s="111" t="n"/>
      <c r="AO62" s="111" t="n"/>
      <c r="AP62" s="111" t="n"/>
      <c r="AQ62" s="111" t="n"/>
      <c r="AR62" s="111" t="n"/>
      <c r="AS62" s="111" t="n"/>
      <c r="AT62" s="113">
        <f>SUM(H62:AL62)</f>
        <v/>
      </c>
      <c r="AU62" s="111" t="n"/>
      <c r="AV62" s="113">
        <f>SUM(H62,K62,L62,P62,Q62,R62,S62,Y62,Z62,AF62,AG62)</f>
        <v/>
      </c>
      <c r="AW62" s="111" t="n"/>
    </row>
    <row r="63" spans="1:49">
      <c r="A63" s="111" t="n">
        <v>57</v>
      </c>
      <c r="B63" s="111" t="s">
        <v>209</v>
      </c>
      <c r="C63" s="111" t="s">
        <v>193</v>
      </c>
      <c r="D63" s="111" t="s">
        <v>210</v>
      </c>
      <c r="E63" s="111" t="s">
        <v>199</v>
      </c>
      <c r="F63" s="111" t="s">
        <v>32</v>
      </c>
      <c r="G63" s="111" t="n"/>
      <c r="H63" s="111" t="n"/>
      <c r="I63" s="111" t="n"/>
      <c r="J63" s="112" t="n">
        <v>0.11896</v>
      </c>
      <c r="K63" s="111" t="n"/>
      <c r="L63" s="111" t="n"/>
      <c r="M63" s="112" t="n">
        <v>0.57778</v>
      </c>
      <c r="N63" s="112" t="n">
        <v>2.66667</v>
      </c>
      <c r="O63" s="112" t="n">
        <v>2.12082</v>
      </c>
      <c r="P63" s="111" t="n"/>
      <c r="Q63" s="111" t="n"/>
      <c r="R63" s="111" t="n"/>
      <c r="S63" s="111" t="n"/>
      <c r="T63" s="112" t="n">
        <v>0.46097</v>
      </c>
      <c r="U63" s="111" t="n"/>
      <c r="V63" s="111" t="n"/>
      <c r="W63" s="111" t="n"/>
      <c r="X63" s="111" t="n"/>
      <c r="Y63" s="111" t="n"/>
      <c r="Z63" s="111" t="n"/>
      <c r="AA63" s="111" t="n"/>
      <c r="AB63" s="111" t="n"/>
      <c r="AC63" s="111" t="n"/>
      <c r="AD63" s="111" t="n"/>
      <c r="AE63" s="111" t="n"/>
      <c r="AF63" s="111" t="n"/>
      <c r="AG63" s="111" t="n"/>
      <c r="AH63" s="111" t="n"/>
      <c r="AI63" s="111" t="n"/>
      <c r="AJ63" s="111" t="n"/>
      <c r="AK63" s="111" t="n"/>
      <c r="AL63" s="111" t="n"/>
      <c r="AM63" s="113">
        <f>COUNT(H63:AL63)</f>
        <v/>
      </c>
      <c r="AN63" s="111" t="n"/>
      <c r="AO63" s="111" t="n"/>
      <c r="AP63" s="111" t="n"/>
      <c r="AQ63" s="111" t="n"/>
      <c r="AR63" s="111" t="n"/>
      <c r="AS63" s="111" t="n"/>
      <c r="AT63" s="113">
        <f>SUM(H63:AL63)</f>
        <v/>
      </c>
      <c r="AU63" s="111" t="n"/>
      <c r="AV63" s="113">
        <f>SUM(H63,K63,L63,P63,Q63,R63,S63,Y63,Z63,AF63,AG63)</f>
        <v/>
      </c>
      <c r="AW63" s="111" t="n"/>
    </row>
    <row r="64" spans="1:49">
      <c r="A64" s="114" t="n">
        <v>58</v>
      </c>
      <c r="B64" s="114" t="s">
        <v>209</v>
      </c>
      <c r="C64" s="114" t="s">
        <v>193</v>
      </c>
      <c r="D64" s="114" t="s">
        <v>210</v>
      </c>
      <c r="E64" s="114" t="s">
        <v>33</v>
      </c>
      <c r="F64" s="114" t="n"/>
      <c r="G64" s="114" t="n"/>
      <c r="H64" s="114" t="n">
        <v>0</v>
      </c>
      <c r="I64" s="114" t="n">
        <v>8</v>
      </c>
      <c r="J64" s="114" t="n">
        <v>8</v>
      </c>
      <c r="K64" s="114" t="n">
        <v>0</v>
      </c>
      <c r="L64" s="114" t="n">
        <v>0</v>
      </c>
      <c r="M64" s="114" t="n">
        <v>8</v>
      </c>
      <c r="N64" s="114" t="n">
        <v>8</v>
      </c>
      <c r="O64" s="114" t="n">
        <v>7</v>
      </c>
      <c r="P64" s="114" t="n">
        <v>0</v>
      </c>
      <c r="Q64" s="114" t="n">
        <v>0</v>
      </c>
      <c r="R64" s="114" t="n">
        <v>0</v>
      </c>
      <c r="S64" s="114" t="n">
        <v>0</v>
      </c>
      <c r="T64" s="114" t="n">
        <v>8</v>
      </c>
      <c r="U64" s="114" t="n">
        <v>8</v>
      </c>
      <c r="V64" s="114" t="n">
        <v>8</v>
      </c>
      <c r="W64" s="114" t="n">
        <v>8</v>
      </c>
      <c r="X64" s="114" t="n">
        <v>8</v>
      </c>
      <c r="Y64" s="114" t="n">
        <v>0</v>
      </c>
      <c r="Z64" s="114" t="n">
        <v>0</v>
      </c>
      <c r="AA64" s="114" t="n">
        <v>8</v>
      </c>
      <c r="AB64" s="114" t="n">
        <v>8</v>
      </c>
      <c r="AC64" s="114" t="n">
        <v>8</v>
      </c>
      <c r="AD64" s="114" t="n">
        <v>8</v>
      </c>
      <c r="AE64" s="114" t="n">
        <v>8</v>
      </c>
      <c r="AF64" s="114" t="n">
        <v>0</v>
      </c>
      <c r="AG64" s="114" t="n">
        <v>0</v>
      </c>
      <c r="AH64" s="114" t="n">
        <v>8</v>
      </c>
      <c r="AI64" s="114" t="n">
        <v>8</v>
      </c>
      <c r="AJ64" s="114" t="n">
        <v>8</v>
      </c>
      <c r="AK64" s="114" t="n">
        <v>8</v>
      </c>
      <c r="AL64" s="114" t="n">
        <v>8</v>
      </c>
      <c r="AM64" s="114">
        <f>COUNT(IF(SUM(H58,H59)&gt;0,1,"FALSE"),IF(SUM(I58,I59)&gt;0,1,"FALSE"),IF(SUM(J62,J63,J58,J60,J59)&gt;0,1,"FALSE"),IF(SUM(K58,K59)&gt;0,1,"FALSE"),IF(SUM(L58,L59)&gt;0,1,"FALSE"),IF(SUM(M58,M61,M59,M63)&gt;0,1,"FALSE"),IF(SUM(N58,N63,N59)&gt;0,1,"FALSE"),IF(SUM(O63,O58,O62,O59)&gt;0,1,"FALSE"),IF(SUM(P62,P63,P59,P58)&gt;0,1,"FALSE"),IF(SUM(Q63,Q58,Q62,Q59)&gt;0,1,"FALSE"),IF(SUM(R59,R62,R58,R63)&gt;0,1,"FALSE"),IF(SUM(S59,S63,S58,S62)&gt;0,1,"FALSE"),IF(SUM(T58,T63,T62,T59)&gt;0,1,"FALSE"),IF(SUM(V59,V58)&gt;0,1,"FALSE"),IF(SUM(W58,W59)&gt;0,1,"FALSE"),IF(SUM(X58,X59)&gt;0,1,"FALSE"),IF(SUM(Y59,Y58)&gt;0,1,"FALSE"),IF(SUM(AB58,AB59)&gt;0,1,"FALSE"),IF(SUM(Z59,Z58)&gt;0,1,"FALSE"),IF(SUM(AC59,AC58)&gt;0,1,"FALSE"),IF(SUM(AF58,AF59)&gt;0,1,"FALSE"),IF(SUM(AG59,AG58)&gt;0,1,"FALSE"),IF(SUM(AD58,AD59)&gt;0,1,"FALSE"),IF(SUM(AE58,AE59)&gt;0,1,"FALSE"),IF(SUM(U59,U58)&gt;0,1,"FALSE"),IF(SUM(AA59,AA58)&gt;0,1,"FALSE"),IF(SUM(AH58,AH59)&gt;0,1,"FALSE"),IF(SUM(AI58,AI59)&gt;0,1,"FALSE"),IF(SUM(AJ59,AJ58)&gt;0,1,"FALSE"),IF(SUM(AK59,AK58)&gt;0,1,"FALSE"),IF(SUM(AL58,AL59)&gt;0,1,"FALSE"))</f>
        <v/>
      </c>
      <c r="AN64" s="114" t="n"/>
      <c r="AO64" s="114">
        <f>MAX(AO58:AO63)</f>
        <v/>
      </c>
      <c r="AP64" s="114">
        <f>MAX(AP58:AP63)</f>
        <v/>
      </c>
      <c r="AQ64" s="114">
        <f>MAX(AQ58:AQ63)</f>
        <v/>
      </c>
      <c r="AR64" s="114">
        <f>MAX(AR58:AR63)</f>
        <v/>
      </c>
      <c r="AS64" s="114">
        <f>SUM(AS58:AS63)</f>
        <v/>
      </c>
      <c r="AT64" s="114">
        <f>SUM(AT58:AT63)</f>
        <v/>
      </c>
      <c r="AU64" s="114">
        <f>SUM(AU58:AU63)</f>
        <v/>
      </c>
      <c r="AV64" s="114">
        <f>SUM(AV58:AV63)</f>
        <v/>
      </c>
      <c r="AW64" s="114">
        <f>SUM(AW58:AW63)</f>
        <v/>
      </c>
    </row>
    <row r="65" spans="1:49">
      <c r="A65" s="111" t="n">
        <v>59</v>
      </c>
      <c r="B65" s="111" t="s">
        <v>224</v>
      </c>
      <c r="C65" s="111" t="s">
        <v>193</v>
      </c>
      <c r="D65" s="111" t="s">
        <v>204</v>
      </c>
      <c r="E65" s="111" t="s">
        <v>31</v>
      </c>
      <c r="F65" s="111" t="s">
        <v>32</v>
      </c>
      <c r="G65" s="111" t="n"/>
      <c r="H65" s="111" t="s">
        <v>7</v>
      </c>
      <c r="I65" s="111" t="n"/>
      <c r="J65" s="111" t="n">
        <v>3.45</v>
      </c>
      <c r="K65" s="111" t="s">
        <v>7</v>
      </c>
      <c r="L65" s="111" t="s">
        <v>7</v>
      </c>
      <c r="M65" s="111" t="n">
        <v>4.51667</v>
      </c>
      <c r="N65" s="111" t="n">
        <v>7.75</v>
      </c>
      <c r="O65" s="111" t="n">
        <v>7</v>
      </c>
      <c r="P65" s="111" t="s">
        <v>7</v>
      </c>
      <c r="Q65" s="111" t="s">
        <v>7</v>
      </c>
      <c r="R65" s="111" t="s">
        <v>7</v>
      </c>
      <c r="S65" s="111" t="s">
        <v>7</v>
      </c>
      <c r="T65" s="111" t="n">
        <v>8</v>
      </c>
      <c r="U65" s="111" t="n">
        <v>8</v>
      </c>
      <c r="V65" s="111" t="n">
        <v>7.26667</v>
      </c>
      <c r="W65" s="111" t="n">
        <v>8</v>
      </c>
      <c r="X65" s="111" t="n">
        <v>4.28333</v>
      </c>
      <c r="Y65" s="111" t="s">
        <v>7</v>
      </c>
      <c r="Z65" s="111" t="s">
        <v>7</v>
      </c>
      <c r="AA65" s="111" t="n"/>
      <c r="AB65" s="111" t="n"/>
      <c r="AC65" s="111" t="n"/>
      <c r="AD65" s="111" t="n"/>
      <c r="AE65" s="111" t="n"/>
      <c r="AF65" s="111" t="s">
        <v>7</v>
      </c>
      <c r="AG65" s="111" t="s">
        <v>7</v>
      </c>
      <c r="AH65" s="111" t="n"/>
      <c r="AI65" s="111" t="n"/>
      <c r="AJ65" s="111" t="n"/>
      <c r="AK65" s="111" t="n"/>
      <c r="AL65" s="111" t="n"/>
      <c r="AM65" s="113">
        <f>COUNT(H65:AL65)</f>
        <v/>
      </c>
      <c r="AN65" s="111" t="n"/>
      <c r="AO65" s="113">
        <f>COUNTIF(H65:AL65,"О")</f>
        <v/>
      </c>
      <c r="AP65" s="113">
        <f>COUNTIF(H65:AL65,"От")</f>
        <v/>
      </c>
      <c r="AQ65" s="113">
        <f>COUNTIF(H65:AL65,"Б")</f>
        <v/>
      </c>
      <c r="AR65" s="113">
        <f>COUNTIF(H65:AL65,"Н")</f>
        <v/>
      </c>
      <c r="AS65" s="111" t="n"/>
      <c r="AT65" s="113">
        <f>SUM(H65:AL65)</f>
        <v/>
      </c>
      <c r="AU65" s="111" t="n"/>
      <c r="AV65" s="113">
        <f>SUM(H65,K65,L65,P65,Q65,R65,S65,Y65,Z65,AF65,AG65)</f>
        <v/>
      </c>
      <c r="AW65" s="111" t="n"/>
    </row>
    <row r="66" spans="1:49">
      <c r="A66" s="111" t="n">
        <v>60</v>
      </c>
      <c r="B66" s="111" t="s">
        <v>224</v>
      </c>
      <c r="C66" s="111" t="s">
        <v>193</v>
      </c>
      <c r="D66" s="111" t="s">
        <v>204</v>
      </c>
      <c r="E66" s="111" t="s">
        <v>69</v>
      </c>
      <c r="F66" s="111" t="s">
        <v>32</v>
      </c>
      <c r="G66" s="111" t="n"/>
      <c r="H66" s="111" t="n"/>
      <c r="I66" s="111" t="n"/>
      <c r="J66" s="111" t="n"/>
      <c r="K66" s="111" t="n"/>
      <c r="L66" s="111" t="n"/>
      <c r="M66" s="111" t="n"/>
      <c r="N66" s="111" t="n"/>
      <c r="O66" s="111" t="n"/>
      <c r="P66" s="111" t="n"/>
      <c r="Q66" s="111" t="n"/>
      <c r="R66" s="111" t="n"/>
      <c r="S66" s="111" t="n"/>
      <c r="T66" s="111" t="n"/>
      <c r="U66" s="111" t="n"/>
      <c r="V66" s="111" t="n"/>
      <c r="W66" s="111" t="n"/>
      <c r="X66" s="111" t="n"/>
      <c r="Y66" s="111" t="n"/>
      <c r="Z66" s="111" t="n"/>
      <c r="AA66" s="111" t="n"/>
      <c r="AB66" s="111" t="n"/>
      <c r="AC66" s="111" t="n"/>
      <c r="AD66" s="111" t="n"/>
      <c r="AE66" s="111" t="n"/>
      <c r="AF66" s="111" t="n"/>
      <c r="AG66" s="111" t="n"/>
      <c r="AH66" s="111" t="n"/>
      <c r="AI66" s="111" t="n"/>
      <c r="AJ66" s="111" t="n"/>
      <c r="AK66" s="111" t="n"/>
      <c r="AL66" s="112" t="n">
        <v>5.33821</v>
      </c>
      <c r="AM66" s="113">
        <f>COUNT(H66:AL66)</f>
        <v/>
      </c>
      <c r="AN66" s="111" t="n"/>
      <c r="AO66" s="111" t="n"/>
      <c r="AP66" s="111" t="n"/>
      <c r="AQ66" s="111" t="n"/>
      <c r="AR66" s="111" t="n"/>
      <c r="AS66" s="111" t="n"/>
      <c r="AT66" s="113">
        <f>SUM(H66:AL66)</f>
        <v/>
      </c>
      <c r="AU66" s="111" t="n"/>
      <c r="AV66" s="113">
        <f>SUM(H66,K66,L66,P66,Q66,R66,S66,Y66,Z66,AF66,AG66)</f>
        <v/>
      </c>
      <c r="AW66" s="111" t="n"/>
    </row>
    <row r="67" spans="1:49">
      <c r="A67" s="111" t="n">
        <v>61</v>
      </c>
      <c r="B67" s="111" t="s">
        <v>224</v>
      </c>
      <c r="C67" s="111" t="s">
        <v>193</v>
      </c>
      <c r="D67" s="111" t="s">
        <v>204</v>
      </c>
      <c r="E67" s="111" t="s">
        <v>149</v>
      </c>
      <c r="F67" s="111" t="s">
        <v>32</v>
      </c>
      <c r="G67" s="111" t="n"/>
      <c r="H67" s="111" t="n"/>
      <c r="I67" s="111" t="n"/>
      <c r="J67" s="111" t="n"/>
      <c r="K67" s="111" t="n"/>
      <c r="L67" s="111" t="n"/>
      <c r="M67" s="112" t="n">
        <v>3.48333</v>
      </c>
      <c r="N67" s="112" t="n">
        <v>0.25</v>
      </c>
      <c r="O67" s="111" t="n"/>
      <c r="P67" s="111" t="n"/>
      <c r="Q67" s="111" t="n"/>
      <c r="R67" s="111" t="n"/>
      <c r="S67" s="111" t="n"/>
      <c r="T67" s="111" t="n"/>
      <c r="U67" s="111" t="n"/>
      <c r="V67" s="111" t="n"/>
      <c r="W67" s="111" t="n"/>
      <c r="X67" s="111" t="n"/>
      <c r="Y67" s="111" t="n"/>
      <c r="Z67" s="111" t="n"/>
      <c r="AA67" s="111" t="n"/>
      <c r="AB67" s="111" t="n"/>
      <c r="AC67" s="111" t="n"/>
      <c r="AD67" s="111" t="n"/>
      <c r="AE67" s="111" t="n"/>
      <c r="AF67" s="111" t="n"/>
      <c r="AG67" s="111" t="n"/>
      <c r="AH67" s="111" t="n"/>
      <c r="AI67" s="111" t="n"/>
      <c r="AJ67" s="111" t="n"/>
      <c r="AK67" s="111" t="n"/>
      <c r="AL67" s="111" t="n"/>
      <c r="AM67" s="113">
        <f>COUNT(H67:AL67)</f>
        <v/>
      </c>
      <c r="AN67" s="111" t="n"/>
      <c r="AO67" s="111" t="n"/>
      <c r="AP67" s="111" t="n"/>
      <c r="AQ67" s="111" t="n"/>
      <c r="AR67" s="111" t="n"/>
      <c r="AS67" s="111" t="n"/>
      <c r="AT67" s="113">
        <f>SUM(H67:AL67)</f>
        <v/>
      </c>
      <c r="AU67" s="111" t="n"/>
      <c r="AV67" s="113">
        <f>SUM(H67,K67,L67,P67,Q67,R67,S67,Y67,Z67,AF67,AG67)</f>
        <v/>
      </c>
      <c r="AW67" s="111" t="n"/>
    </row>
    <row r="68" spans="1:49">
      <c r="A68" s="111" t="n">
        <v>62</v>
      </c>
      <c r="B68" s="111" t="s">
        <v>224</v>
      </c>
      <c r="C68" s="111" t="s">
        <v>193</v>
      </c>
      <c r="D68" s="111" t="s">
        <v>204</v>
      </c>
      <c r="E68" s="111" t="s">
        <v>158</v>
      </c>
      <c r="F68" s="111" t="s">
        <v>32</v>
      </c>
      <c r="G68" s="111" t="n"/>
      <c r="H68" s="111" t="n"/>
      <c r="I68" s="111" t="n"/>
      <c r="J68" s="111" t="n"/>
      <c r="K68" s="111" t="n"/>
      <c r="L68" s="111" t="n"/>
      <c r="M68" s="111" t="n"/>
      <c r="N68" s="111" t="n"/>
      <c r="O68" s="111" t="n"/>
      <c r="P68" s="111" t="n"/>
      <c r="Q68" s="111" t="n"/>
      <c r="R68" s="111" t="n"/>
      <c r="S68" s="111" t="n"/>
      <c r="T68" s="111" t="n"/>
      <c r="U68" s="111" t="n"/>
      <c r="V68" s="111" t="n"/>
      <c r="W68" s="111" t="n"/>
      <c r="X68" s="112" t="n">
        <v>3.71667</v>
      </c>
      <c r="Y68" s="111" t="n"/>
      <c r="Z68" s="111" t="n"/>
      <c r="AA68" s="111" t="n"/>
      <c r="AB68" s="111" t="n"/>
      <c r="AC68" s="111" t="n"/>
      <c r="AD68" s="111" t="n"/>
      <c r="AE68" s="111" t="n"/>
      <c r="AF68" s="111" t="n"/>
      <c r="AG68" s="111" t="n"/>
      <c r="AH68" s="111" t="n"/>
      <c r="AI68" s="111" t="n"/>
      <c r="AJ68" s="111" t="n"/>
      <c r="AK68" s="111" t="n"/>
      <c r="AL68" s="111" t="n"/>
      <c r="AM68" s="113">
        <f>COUNT(H68:AL68)</f>
        <v/>
      </c>
      <c r="AN68" s="111" t="n"/>
      <c r="AO68" s="111" t="n"/>
      <c r="AP68" s="111" t="n"/>
      <c r="AQ68" s="111" t="n"/>
      <c r="AR68" s="111" t="n"/>
      <c r="AS68" s="111" t="n"/>
      <c r="AT68" s="113">
        <f>SUM(H68:AL68)</f>
        <v/>
      </c>
      <c r="AU68" s="111" t="n"/>
      <c r="AV68" s="113">
        <f>SUM(H68,K68,L68,P68,Q68,R68,S68,Y68,Z68,AF68,AG68)</f>
        <v/>
      </c>
      <c r="AW68" s="111" t="n"/>
    </row>
    <row r="69" spans="1:49">
      <c r="A69" s="111" t="n">
        <v>63</v>
      </c>
      <c r="B69" s="111" t="s">
        <v>224</v>
      </c>
      <c r="C69" s="111" t="s">
        <v>193</v>
      </c>
      <c r="D69" s="111" t="s">
        <v>204</v>
      </c>
      <c r="E69" s="111" t="s">
        <v>168</v>
      </c>
      <c r="F69" s="111" t="s">
        <v>32</v>
      </c>
      <c r="G69" s="111" t="n"/>
      <c r="H69" s="111" t="n"/>
      <c r="I69" s="112" t="n">
        <v>6.93135</v>
      </c>
      <c r="J69" s="112" t="n">
        <v>4.55</v>
      </c>
      <c r="K69" s="111" t="n"/>
      <c r="L69" s="111" t="n"/>
      <c r="M69" s="111" t="n"/>
      <c r="N69" s="111" t="n"/>
      <c r="O69" s="111" t="n"/>
      <c r="P69" s="111" t="n"/>
      <c r="Q69" s="111" t="n"/>
      <c r="R69" s="111" t="n"/>
      <c r="S69" s="111" t="n"/>
      <c r="T69" s="111" t="n"/>
      <c r="U69" s="111" t="n"/>
      <c r="V69" s="111" t="n"/>
      <c r="W69" s="111" t="n"/>
      <c r="X69" s="111" t="n"/>
      <c r="Y69" s="111" t="n"/>
      <c r="Z69" s="111" t="n"/>
      <c r="AA69" s="112" t="n">
        <v>8</v>
      </c>
      <c r="AB69" s="112" t="n">
        <v>5.73333</v>
      </c>
      <c r="AC69" s="112" t="n">
        <v>0.71243</v>
      </c>
      <c r="AD69" s="111" t="n"/>
      <c r="AE69" s="111" t="n"/>
      <c r="AF69" s="111" t="n"/>
      <c r="AG69" s="111" t="n"/>
      <c r="AH69" s="111" t="n"/>
      <c r="AI69" s="111" t="n"/>
      <c r="AJ69" s="111" t="n"/>
      <c r="AK69" s="111" t="n"/>
      <c r="AL69" s="111" t="n"/>
      <c r="AM69" s="113">
        <f>COUNT(H69:AL69)</f>
        <v/>
      </c>
      <c r="AN69" s="111" t="n"/>
      <c r="AO69" s="111" t="n"/>
      <c r="AP69" s="111" t="n"/>
      <c r="AQ69" s="111" t="n"/>
      <c r="AR69" s="111" t="n"/>
      <c r="AS69" s="111" t="n"/>
      <c r="AT69" s="113">
        <f>SUM(H69:AL69)</f>
        <v/>
      </c>
      <c r="AU69" s="111" t="n"/>
      <c r="AV69" s="113">
        <f>SUM(H69,K69,L69,P69,Q69,R69,S69,Y69,Z69,AF69,AG69)</f>
        <v/>
      </c>
      <c r="AW69" s="111" t="n"/>
    </row>
    <row r="70" spans="1:49">
      <c r="A70" s="111" t="n">
        <v>64</v>
      </c>
      <c r="B70" s="111" t="s">
        <v>224</v>
      </c>
      <c r="C70" s="111" t="s">
        <v>193</v>
      </c>
      <c r="D70" s="111" t="s">
        <v>204</v>
      </c>
      <c r="E70" s="111" t="s">
        <v>169</v>
      </c>
      <c r="F70" s="111" t="s">
        <v>32</v>
      </c>
      <c r="G70" s="111" t="n"/>
      <c r="H70" s="111" t="n"/>
      <c r="I70" s="111" t="n"/>
      <c r="J70" s="111" t="n"/>
      <c r="K70" s="111" t="n"/>
      <c r="L70" s="111" t="n"/>
      <c r="M70" s="111" t="n"/>
      <c r="N70" s="111" t="n"/>
      <c r="O70" s="111" t="n"/>
      <c r="P70" s="111" t="n"/>
      <c r="Q70" s="111" t="n"/>
      <c r="R70" s="111" t="n"/>
      <c r="S70" s="111" t="n"/>
      <c r="T70" s="111" t="n"/>
      <c r="U70" s="111" t="n"/>
      <c r="V70" s="112" t="n">
        <v>0.73333</v>
      </c>
      <c r="W70" s="111" t="n"/>
      <c r="X70" s="111" t="n"/>
      <c r="Y70" s="111" t="n"/>
      <c r="Z70" s="111" t="n"/>
      <c r="AA70" s="111" t="n"/>
      <c r="AB70" s="112" t="n">
        <v>2.26667</v>
      </c>
      <c r="AC70" s="112" t="n">
        <v>7.28757</v>
      </c>
      <c r="AD70" s="112" t="n">
        <v>8</v>
      </c>
      <c r="AE70" s="112" t="n">
        <v>8</v>
      </c>
      <c r="AF70" s="111" t="n"/>
      <c r="AG70" s="111" t="n"/>
      <c r="AH70" s="112" t="n">
        <v>8</v>
      </c>
      <c r="AI70" s="112" t="n">
        <v>8</v>
      </c>
      <c r="AJ70" s="112" t="n">
        <v>9</v>
      </c>
      <c r="AK70" s="112" t="n">
        <v>8</v>
      </c>
      <c r="AL70" s="111" t="n"/>
      <c r="AM70" s="113">
        <f>COUNT(H70:AL70)</f>
        <v/>
      </c>
      <c r="AN70" s="111" t="n"/>
      <c r="AO70" s="111" t="n"/>
      <c r="AP70" s="111" t="n"/>
      <c r="AQ70" s="111" t="n"/>
      <c r="AR70" s="111" t="n"/>
      <c r="AS70" s="111" t="n"/>
      <c r="AT70" s="113">
        <f>SUM(H70:AL70)</f>
        <v/>
      </c>
      <c r="AU70" s="111" t="n"/>
      <c r="AV70" s="113">
        <f>SUM(H70,K70,L70,P70,Q70,R70,S70,Y70,Z70,AF70,AG70)</f>
        <v/>
      </c>
      <c r="AW70" s="111" t="n"/>
    </row>
    <row r="71" spans="1:49">
      <c r="A71" s="111" t="n">
        <v>65</v>
      </c>
      <c r="B71" s="111" t="s">
        <v>224</v>
      </c>
      <c r="C71" s="111" t="s">
        <v>193</v>
      </c>
      <c r="D71" s="111" t="s">
        <v>204</v>
      </c>
      <c r="E71" s="111" t="s">
        <v>199</v>
      </c>
      <c r="F71" s="111" t="s">
        <v>32</v>
      </c>
      <c r="G71" s="111" t="n"/>
      <c r="H71" s="111" t="n"/>
      <c r="I71" s="112" t="n">
        <v>0.68275</v>
      </c>
      <c r="J71" s="111" t="n"/>
      <c r="K71" s="111" t="n"/>
      <c r="L71" s="111" t="n"/>
      <c r="M71" s="111" t="n"/>
      <c r="N71" s="111" t="n"/>
      <c r="O71" s="111" t="n"/>
      <c r="P71" s="111" t="n"/>
      <c r="Q71" s="111" t="n"/>
      <c r="R71" s="111" t="n"/>
      <c r="S71" s="111" t="n"/>
      <c r="T71" s="111" t="n"/>
      <c r="U71" s="111" t="n"/>
      <c r="V71" s="111" t="n"/>
      <c r="W71" s="111" t="n"/>
      <c r="X71" s="111" t="n"/>
      <c r="Y71" s="111" t="n"/>
      <c r="Z71" s="111" t="n"/>
      <c r="AA71" s="111" t="n"/>
      <c r="AB71" s="111" t="n"/>
      <c r="AC71" s="111" t="n"/>
      <c r="AD71" s="111" t="n"/>
      <c r="AE71" s="111" t="n"/>
      <c r="AF71" s="111" t="n"/>
      <c r="AG71" s="111" t="n"/>
      <c r="AH71" s="111" t="n"/>
      <c r="AI71" s="111" t="n"/>
      <c r="AJ71" s="111" t="n"/>
      <c r="AK71" s="111" t="n"/>
      <c r="AL71" s="111" t="n"/>
      <c r="AM71" s="113">
        <f>COUNT(H71:AL71)</f>
        <v/>
      </c>
      <c r="AN71" s="111" t="n"/>
      <c r="AO71" s="111" t="n"/>
      <c r="AP71" s="111" t="n"/>
      <c r="AQ71" s="111" t="n"/>
      <c r="AR71" s="111" t="n"/>
      <c r="AS71" s="111" t="n"/>
      <c r="AT71" s="113">
        <f>SUM(H71:AL71)</f>
        <v/>
      </c>
      <c r="AU71" s="111" t="n"/>
      <c r="AV71" s="113">
        <f>SUM(H71,K71,L71,P71,Q71,R71,S71,Y71,Z71,AF71,AG71)</f>
        <v/>
      </c>
      <c r="AW71" s="111" t="n"/>
    </row>
    <row r="72" spans="1:49">
      <c r="A72" s="111" t="n">
        <v>66</v>
      </c>
      <c r="B72" s="111" t="s">
        <v>224</v>
      </c>
      <c r="C72" s="111" t="s">
        <v>193</v>
      </c>
      <c r="D72" s="111" t="s">
        <v>204</v>
      </c>
      <c r="E72" s="111" t="s">
        <v>282</v>
      </c>
      <c r="F72" s="111" t="s">
        <v>32</v>
      </c>
      <c r="G72" s="111" t="n"/>
      <c r="H72" s="111" t="n"/>
      <c r="I72" s="112" t="n">
        <v>0.3859</v>
      </c>
      <c r="J72" s="111" t="n"/>
      <c r="K72" s="111" t="n"/>
      <c r="L72" s="111" t="n"/>
      <c r="M72" s="111" t="n"/>
      <c r="N72" s="111" t="n"/>
      <c r="O72" s="111" t="n"/>
      <c r="P72" s="111" t="n"/>
      <c r="Q72" s="111" t="n"/>
      <c r="R72" s="111" t="n"/>
      <c r="S72" s="111" t="n"/>
      <c r="T72" s="111" t="n"/>
      <c r="U72" s="111" t="n"/>
      <c r="V72" s="111" t="n"/>
      <c r="W72" s="111" t="n"/>
      <c r="X72" s="111" t="n"/>
      <c r="Y72" s="111" t="n"/>
      <c r="Z72" s="111" t="n"/>
      <c r="AA72" s="111" t="n"/>
      <c r="AB72" s="111" t="n"/>
      <c r="AC72" s="111" t="n"/>
      <c r="AD72" s="111" t="n"/>
      <c r="AE72" s="111" t="n"/>
      <c r="AF72" s="111" t="n"/>
      <c r="AG72" s="111" t="n"/>
      <c r="AH72" s="111" t="n"/>
      <c r="AI72" s="111" t="n"/>
      <c r="AJ72" s="111" t="n"/>
      <c r="AK72" s="111" t="n"/>
      <c r="AL72" s="112" t="n">
        <v>2.57404</v>
      </c>
      <c r="AM72" s="113">
        <f>COUNT(H72:AL72)</f>
        <v/>
      </c>
      <c r="AN72" s="111" t="n"/>
      <c r="AO72" s="111" t="n"/>
      <c r="AP72" s="111" t="n"/>
      <c r="AQ72" s="111" t="n"/>
      <c r="AR72" s="111" t="n"/>
      <c r="AS72" s="111" t="n"/>
      <c r="AT72" s="113">
        <f>SUM(H72:AL72)</f>
        <v/>
      </c>
      <c r="AU72" s="111" t="n"/>
      <c r="AV72" s="113">
        <f>SUM(H72,K72,L72,P72,Q72,R72,S72,Y72,Z72,AF72,AG72)</f>
        <v/>
      </c>
      <c r="AW72" s="111" t="n"/>
    </row>
    <row r="73" spans="1:49">
      <c r="A73" s="111" t="n">
        <v>67</v>
      </c>
      <c r="B73" s="111" t="s">
        <v>224</v>
      </c>
      <c r="C73" s="111" t="s">
        <v>193</v>
      </c>
      <c r="D73" s="111" t="s">
        <v>204</v>
      </c>
      <c r="E73" s="111" t="s">
        <v>315</v>
      </c>
      <c r="F73" s="111" t="s">
        <v>32</v>
      </c>
      <c r="G73" s="111" t="n"/>
      <c r="H73" s="111" t="n"/>
      <c r="I73" s="111" t="n"/>
      <c r="J73" s="111" t="n"/>
      <c r="K73" s="111" t="n"/>
      <c r="L73" s="111" t="n"/>
      <c r="M73" s="111" t="n"/>
      <c r="N73" s="111" t="n"/>
      <c r="O73" s="111" t="n"/>
      <c r="P73" s="111" t="n"/>
      <c r="Q73" s="111" t="n"/>
      <c r="R73" s="111" t="n"/>
      <c r="S73" s="111" t="n"/>
      <c r="T73" s="111" t="n"/>
      <c r="U73" s="111" t="n"/>
      <c r="V73" s="111" t="n"/>
      <c r="W73" s="111" t="n"/>
      <c r="X73" s="111" t="n"/>
      <c r="Y73" s="111" t="n"/>
      <c r="Z73" s="111" t="n"/>
      <c r="AA73" s="111" t="n"/>
      <c r="AB73" s="111" t="n"/>
      <c r="AC73" s="111" t="n"/>
      <c r="AD73" s="111" t="n"/>
      <c r="AE73" s="111" t="n"/>
      <c r="AF73" s="111" t="n"/>
      <c r="AG73" s="111" t="n"/>
      <c r="AH73" s="111" t="n"/>
      <c r="AI73" s="111" t="n"/>
      <c r="AJ73" s="111" t="n"/>
      <c r="AK73" s="111" t="n"/>
      <c r="AL73" s="112" t="n">
        <v>0.08774999999999999</v>
      </c>
      <c r="AM73" s="113">
        <f>COUNT(H73:AL73)</f>
        <v/>
      </c>
      <c r="AN73" s="111" t="n"/>
      <c r="AO73" s="111" t="n"/>
      <c r="AP73" s="111" t="n"/>
      <c r="AQ73" s="111" t="n"/>
      <c r="AR73" s="111" t="n"/>
      <c r="AS73" s="111" t="n"/>
      <c r="AT73" s="113">
        <f>SUM(H73:AL73)</f>
        <v/>
      </c>
      <c r="AU73" s="111" t="n"/>
      <c r="AV73" s="113">
        <f>SUM(H73,K73,L73,P73,Q73,R73,S73,Y73,Z73,AF73,AG73)</f>
        <v/>
      </c>
      <c r="AW73" s="111" t="n"/>
    </row>
    <row r="74" spans="1:49">
      <c r="A74" s="111" t="n">
        <v>68</v>
      </c>
      <c r="B74" s="111" t="s">
        <v>224</v>
      </c>
      <c r="C74" s="111" t="s">
        <v>193</v>
      </c>
      <c r="D74" s="111" t="s">
        <v>204</v>
      </c>
      <c r="E74" s="111" t="s">
        <v>168</v>
      </c>
      <c r="F74" s="111" t="s">
        <v>32</v>
      </c>
      <c r="G74" s="111" t="n"/>
      <c r="H74" s="111" t="n"/>
      <c r="I74" s="111" t="n"/>
      <c r="J74" s="111" t="n"/>
      <c r="K74" s="111" t="n"/>
      <c r="L74" s="111" t="n"/>
      <c r="M74" s="111" t="n"/>
      <c r="N74" s="111" t="n"/>
      <c r="O74" s="111" t="n"/>
      <c r="P74" s="111" t="n"/>
      <c r="Q74" s="111" t="n"/>
      <c r="R74" s="111" t="n"/>
      <c r="S74" s="111" t="n"/>
      <c r="T74" s="111" t="n"/>
      <c r="U74" s="111" t="n"/>
      <c r="V74" s="111" t="n"/>
      <c r="W74" s="111" t="n"/>
      <c r="X74" s="111" t="n"/>
      <c r="Y74" s="111" t="n"/>
      <c r="Z74" s="111" t="n"/>
      <c r="AA74" s="111" t="n"/>
      <c r="AB74" s="111" t="n"/>
      <c r="AC74" s="111" t="n"/>
      <c r="AD74" s="111" t="n"/>
      <c r="AE74" s="111" t="n"/>
      <c r="AF74" s="111" t="n"/>
      <c r="AG74" s="111" t="n"/>
      <c r="AH74" s="111" t="n"/>
      <c r="AI74" s="111" t="n"/>
      <c r="AJ74" s="112" t="n">
        <v>5</v>
      </c>
      <c r="AK74" s="111" t="n"/>
      <c r="AL74" s="111" t="n"/>
      <c r="AM74" s="113">
        <f>COUNT(H74:AL74)</f>
        <v/>
      </c>
      <c r="AN74" s="111" t="n"/>
      <c r="AO74" s="111" t="n"/>
      <c r="AP74" s="111" t="n"/>
      <c r="AQ74" s="111" t="n"/>
      <c r="AR74" s="111" t="n"/>
      <c r="AS74" s="111" t="n"/>
      <c r="AT74" s="113">
        <f>SUM(H74:AL74)</f>
        <v/>
      </c>
      <c r="AU74" s="111" t="n"/>
      <c r="AV74" s="113">
        <f>SUM(H74,K74,L74,P74,Q74,R74,S74,Y74,Z74,AF74,AG74)</f>
        <v/>
      </c>
      <c r="AW74" s="111" t="n"/>
    </row>
    <row r="75" spans="1:49">
      <c r="A75" s="114" t="n">
        <v>69</v>
      </c>
      <c r="B75" s="114" t="s">
        <v>224</v>
      </c>
      <c r="C75" s="114" t="s">
        <v>193</v>
      </c>
      <c r="D75" s="114" t="s">
        <v>204</v>
      </c>
      <c r="E75" s="114" t="s">
        <v>33</v>
      </c>
      <c r="F75" s="114" t="n"/>
      <c r="G75" s="114" t="n"/>
      <c r="H75" s="114" t="n">
        <v>0</v>
      </c>
      <c r="I75" s="114" t="n">
        <v>8</v>
      </c>
      <c r="J75" s="114" t="n">
        <v>8</v>
      </c>
      <c r="K75" s="114" t="n">
        <v>0</v>
      </c>
      <c r="L75" s="114" t="n">
        <v>0</v>
      </c>
      <c r="M75" s="114" t="n">
        <v>8</v>
      </c>
      <c r="N75" s="114" t="n">
        <v>8</v>
      </c>
      <c r="O75" s="114" t="n">
        <v>7</v>
      </c>
      <c r="P75" s="114" t="n">
        <v>0</v>
      </c>
      <c r="Q75" s="114" t="n">
        <v>0</v>
      </c>
      <c r="R75" s="114" t="n">
        <v>0</v>
      </c>
      <c r="S75" s="114" t="n">
        <v>0</v>
      </c>
      <c r="T75" s="114" t="n">
        <v>8</v>
      </c>
      <c r="U75" s="114" t="n">
        <v>8</v>
      </c>
      <c r="V75" s="114" t="n">
        <v>8</v>
      </c>
      <c r="W75" s="114" t="n">
        <v>8</v>
      </c>
      <c r="X75" s="114" t="n">
        <v>8</v>
      </c>
      <c r="Y75" s="114" t="n">
        <v>0</v>
      </c>
      <c r="Z75" s="114" t="n">
        <v>0</v>
      </c>
      <c r="AA75" s="114" t="n">
        <v>8</v>
      </c>
      <c r="AB75" s="114" t="n">
        <v>8</v>
      </c>
      <c r="AC75" s="114" t="n">
        <v>8</v>
      </c>
      <c r="AD75" s="114" t="n">
        <v>8</v>
      </c>
      <c r="AE75" s="114" t="n">
        <v>8</v>
      </c>
      <c r="AF75" s="114" t="n">
        <v>0</v>
      </c>
      <c r="AG75" s="114" t="n">
        <v>0</v>
      </c>
      <c r="AH75" s="114" t="n">
        <v>8</v>
      </c>
      <c r="AI75" s="114" t="n">
        <v>8</v>
      </c>
      <c r="AJ75" s="114" t="n">
        <v>13</v>
      </c>
      <c r="AK75" s="114" t="n">
        <v>8</v>
      </c>
      <c r="AL75" s="114" t="n">
        <v>8</v>
      </c>
      <c r="AM75" s="114">
        <f>COUNT(IF(SUM(H65,H71,H69)&gt;0,1,"FALSE"),IF(SUM(I72,I65,I69,I71)&gt;0,1,"FALSE"),IF(SUM(J65,J69)&gt;0,1,"FALSE"),IF(SUM(K65)&gt;0,1,"FALSE"),IF(SUM(L65)&gt;0,1,"FALSE"),IF(SUM(M65,M67)&gt;0,1,"FALSE"),IF(SUM(N67,N65)&gt;0,1,"FALSE"),IF(SUM(O65)&gt;0,1,"FALSE"),IF(SUM(P65)&gt;0,1,"FALSE"),IF(SUM(Q65)&gt;0,1,"FALSE"),IF(SUM(R65)&gt;0,1,"FALSE"),IF(SUM(S65)&gt;0,1,"FALSE"),IF(SUM(T65)&gt;0,1,"FALSE"),IF(SUM(V70,V65)&gt;0,1,"FALSE"),IF(SUM(W65)&gt;0,1,"FALSE"),IF(SUM(X68,X65)&gt;0,1,"FALSE"),IF(SUM(Y65,Y68)&gt;0,1,"FALSE"),IF(SUM(AB69,AB65,AB70)&gt;0,1,"FALSE"),IF(SUM(Z65,Z68)&gt;0,1,"FALSE"),IF(SUM(AC65,AC69,AC70)&gt;0,1,"FALSE"),IF(SUM(AF70,AF65)&gt;0,1,"FALSE"),IF(SUM(AG70,AG65)&gt;0,1,"FALSE"),IF(SUM(AD70,AD65)&gt;0,1,"FALSE"),IF(SUM(AE65,AE70)&gt;0,1,"FALSE"),IF(SUM(U65)&gt;0,1,"FALSE"),IF(SUM(AA65,AA68,AA69)&gt;0,1,"FALSE"),IF(SUM(AH65,AH70)&gt;0,1,"FALSE"),IF(SUM(AI70,AI65)&gt;0,1,"FALSE"),IF(SUM(AJ74,AJ65,AJ70)&gt;0,1,"FALSE"),IF(SUM(AK65,AK70)&gt;0,1,"FALSE"),IF(SUM(AL65,AL73,AL72,AL66)&gt;0,1,"FALSE"))</f>
        <v/>
      </c>
      <c r="AN75" s="114" t="n"/>
      <c r="AO75" s="114">
        <f>MAX(AO65:AO74)</f>
        <v/>
      </c>
      <c r="AP75" s="114">
        <f>MAX(AP65:AP74)</f>
        <v/>
      </c>
      <c r="AQ75" s="114">
        <f>MAX(AQ65:AQ74)</f>
        <v/>
      </c>
      <c r="AR75" s="114">
        <f>MAX(AR65:AR74)</f>
        <v/>
      </c>
      <c r="AS75" s="114">
        <f>SUM(AS65:AS74)</f>
        <v/>
      </c>
      <c r="AT75" s="114">
        <f>SUM(AT65:AT74)</f>
        <v/>
      </c>
      <c r="AU75" s="114">
        <f>SUM(AU65:AU74)</f>
        <v/>
      </c>
      <c r="AV75" s="114">
        <f>SUM(AV65:AV74)</f>
        <v/>
      </c>
      <c r="AW75" s="114">
        <f>SUM(AW65:AW74)</f>
        <v/>
      </c>
    </row>
    <row r="76" spans="1:49">
      <c r="A76" s="111" t="n">
        <v>70</v>
      </c>
      <c r="B76" s="111" t="s">
        <v>225</v>
      </c>
      <c r="C76" s="111" t="s">
        <v>193</v>
      </c>
      <c r="D76" s="111" t="s">
        <v>226</v>
      </c>
      <c r="E76" s="111" t="s">
        <v>31</v>
      </c>
      <c r="F76" s="111" t="s">
        <v>32</v>
      </c>
      <c r="G76" s="111" t="n"/>
      <c r="H76" s="112" t="s">
        <v>0</v>
      </c>
      <c r="I76" s="112" t="s">
        <v>0</v>
      </c>
      <c r="J76" s="112" t="s">
        <v>0</v>
      </c>
      <c r="K76" s="112" t="s">
        <v>0</v>
      </c>
      <c r="L76" s="112" t="s">
        <v>0</v>
      </c>
      <c r="M76" s="112" t="s">
        <v>0</v>
      </c>
      <c r="N76" s="112" t="s">
        <v>0</v>
      </c>
      <c r="O76" s="112" t="s">
        <v>0</v>
      </c>
      <c r="P76" s="111" t="s">
        <v>7</v>
      </c>
      <c r="Q76" s="111" t="s">
        <v>7</v>
      </c>
      <c r="R76" s="111" t="s">
        <v>7</v>
      </c>
      <c r="S76" s="111" t="s">
        <v>7</v>
      </c>
      <c r="T76" s="111" t="n">
        <v>1.63333</v>
      </c>
      <c r="U76" s="111" t="n"/>
      <c r="V76" s="111" t="n"/>
      <c r="W76" s="111" t="n"/>
      <c r="X76" s="111" t="n"/>
      <c r="Y76" s="111" t="s">
        <v>7</v>
      </c>
      <c r="Z76" s="111" t="s">
        <v>7</v>
      </c>
      <c r="AA76" s="111" t="n"/>
      <c r="AB76" s="111" t="n"/>
      <c r="AC76" s="111" t="n"/>
      <c r="AD76" s="111" t="n"/>
      <c r="AE76" s="111" t="n"/>
      <c r="AF76" s="111" t="s">
        <v>7</v>
      </c>
      <c r="AG76" s="111" t="s">
        <v>7</v>
      </c>
      <c r="AH76" s="111" t="n"/>
      <c r="AI76" s="111" t="n"/>
      <c r="AJ76" s="111" t="n"/>
      <c r="AK76" s="111" t="n"/>
      <c r="AL76" s="111" t="n"/>
      <c r="AM76" s="113">
        <f>COUNT(H76:AL76)</f>
        <v/>
      </c>
      <c r="AN76" s="111" t="n"/>
      <c r="AO76" s="113">
        <f>COUNTIF(H76:AL76,"О")</f>
        <v/>
      </c>
      <c r="AP76" s="113">
        <f>COUNTIF(H76:AL76,"От")</f>
        <v/>
      </c>
      <c r="AQ76" s="113">
        <f>COUNTIF(H76:AL76,"Б")</f>
        <v/>
      </c>
      <c r="AR76" s="113">
        <f>COUNTIF(H76:AL76,"Н")</f>
        <v/>
      </c>
      <c r="AS76" s="111" t="n"/>
      <c r="AT76" s="113">
        <f>SUM(H76:AL76)</f>
        <v/>
      </c>
      <c r="AU76" s="111" t="n"/>
      <c r="AV76" s="113">
        <f>SUM(H76,K76,L76,P76,Q76,R76,S76,Y76,Z76,AF76,AG76)</f>
        <v/>
      </c>
      <c r="AW76" s="111" t="n"/>
    </row>
    <row r="77" spans="1:49">
      <c r="A77" s="111" t="n">
        <v>71</v>
      </c>
      <c r="B77" s="111" t="s">
        <v>225</v>
      </c>
      <c r="C77" s="111" t="s">
        <v>193</v>
      </c>
      <c r="D77" s="111" t="s">
        <v>226</v>
      </c>
      <c r="E77" s="111" t="s">
        <v>69</v>
      </c>
      <c r="F77" s="111" t="s">
        <v>32</v>
      </c>
      <c r="G77" s="111" t="n"/>
      <c r="H77" s="111" t="n"/>
      <c r="I77" s="111" t="n"/>
      <c r="J77" s="111" t="n"/>
      <c r="K77" s="111" t="n"/>
      <c r="L77" s="111" t="n"/>
      <c r="M77" s="111" t="n"/>
      <c r="N77" s="111" t="n"/>
      <c r="O77" s="111" t="n"/>
      <c r="P77" s="111" t="n"/>
      <c r="Q77" s="111" t="n"/>
      <c r="R77" s="111" t="n"/>
      <c r="S77" s="111" t="n"/>
      <c r="T77" s="111" t="n"/>
      <c r="U77" s="111" t="n"/>
      <c r="V77" s="111" t="n"/>
      <c r="W77" s="111" t="n"/>
      <c r="X77" s="111" t="n"/>
      <c r="Y77" s="111" t="n"/>
      <c r="Z77" s="111" t="n"/>
      <c r="AA77" s="112" t="n">
        <v>0.02957</v>
      </c>
      <c r="AB77" s="111" t="n"/>
      <c r="AC77" s="111" t="n"/>
      <c r="AD77" s="111" t="n"/>
      <c r="AE77" s="111" t="n"/>
      <c r="AF77" s="111" t="n"/>
      <c r="AG77" s="111" t="n"/>
      <c r="AH77" s="111" t="n"/>
      <c r="AI77" s="111" t="n"/>
      <c r="AJ77" s="111" t="n"/>
      <c r="AK77" s="111" t="n"/>
      <c r="AL77" s="111" t="n"/>
      <c r="AM77" s="113">
        <f>COUNT(H77:AL77)</f>
        <v/>
      </c>
      <c r="AN77" s="111" t="n"/>
      <c r="AO77" s="111" t="n"/>
      <c r="AP77" s="111" t="n"/>
      <c r="AQ77" s="111" t="n"/>
      <c r="AR77" s="111" t="n"/>
      <c r="AS77" s="111" t="n"/>
      <c r="AT77" s="113">
        <f>SUM(H77:AL77)</f>
        <v/>
      </c>
      <c r="AU77" s="111" t="n"/>
      <c r="AV77" s="113">
        <f>SUM(H77,K77,L77,P77,Q77,R77,S77,Y77,Z77,AF77,AG77)</f>
        <v/>
      </c>
      <c r="AW77" s="111" t="n"/>
    </row>
    <row r="78" spans="1:49">
      <c r="A78" s="111" t="n">
        <v>72</v>
      </c>
      <c r="B78" s="111" t="s">
        <v>225</v>
      </c>
      <c r="C78" s="111" t="s">
        <v>193</v>
      </c>
      <c r="D78" s="111" t="s">
        <v>226</v>
      </c>
      <c r="E78" s="111" t="s">
        <v>105</v>
      </c>
      <c r="F78" s="111" t="s">
        <v>32</v>
      </c>
      <c r="G78" s="111" t="n"/>
      <c r="H78" s="111" t="n"/>
      <c r="I78" s="111" t="n"/>
      <c r="J78" s="111" t="n"/>
      <c r="K78" s="111" t="n"/>
      <c r="L78" s="111" t="n"/>
      <c r="M78" s="111" t="n"/>
      <c r="N78" s="111" t="n"/>
      <c r="O78" s="111" t="n"/>
      <c r="P78" s="111" t="n"/>
      <c r="Q78" s="111" t="n"/>
      <c r="R78" s="111" t="n"/>
      <c r="S78" s="111" t="n"/>
      <c r="T78" s="112" t="n">
        <v>2.86667</v>
      </c>
      <c r="U78" s="112" t="n">
        <v>0.38519</v>
      </c>
      <c r="V78" s="112" t="n">
        <v>3.97782</v>
      </c>
      <c r="W78" s="112" t="n">
        <v>5.7885</v>
      </c>
      <c r="X78" s="112" t="n">
        <v>8</v>
      </c>
      <c r="Y78" s="111" t="n"/>
      <c r="Z78" s="111" t="n"/>
      <c r="AA78" s="112" t="n">
        <v>7.94085</v>
      </c>
      <c r="AB78" s="112" t="n">
        <v>8</v>
      </c>
      <c r="AC78" s="112" t="n">
        <v>8</v>
      </c>
      <c r="AD78" s="112" t="n">
        <v>6.10019</v>
      </c>
      <c r="AE78" s="112" t="n">
        <v>3.91304</v>
      </c>
      <c r="AF78" s="111" t="n"/>
      <c r="AG78" s="111" t="n"/>
      <c r="AH78" s="112" t="n">
        <v>7.55473</v>
      </c>
      <c r="AI78" s="112" t="n">
        <v>7.94118</v>
      </c>
      <c r="AJ78" s="112" t="n">
        <v>8</v>
      </c>
      <c r="AK78" s="112" t="n">
        <v>8</v>
      </c>
      <c r="AL78" s="112" t="n">
        <v>8</v>
      </c>
      <c r="AM78" s="113">
        <f>COUNT(H78:AL78)</f>
        <v/>
      </c>
      <c r="AN78" s="111" t="n"/>
      <c r="AO78" s="111" t="n"/>
      <c r="AP78" s="111" t="n"/>
      <c r="AQ78" s="111" t="n"/>
      <c r="AR78" s="111" t="n"/>
      <c r="AS78" s="111" t="n"/>
      <c r="AT78" s="113">
        <f>SUM(H78:AL78)</f>
        <v/>
      </c>
      <c r="AU78" s="111" t="n"/>
      <c r="AV78" s="113">
        <f>SUM(H78,K78,L78,P78,Q78,R78,S78,Y78,Z78,AF78,AG78)</f>
        <v/>
      </c>
      <c r="AW78" s="111" t="n"/>
    </row>
    <row r="79" spans="1:49">
      <c r="A79" s="111" t="n">
        <v>73</v>
      </c>
      <c r="B79" s="111" t="s">
        <v>225</v>
      </c>
      <c r="C79" s="111" t="s">
        <v>193</v>
      </c>
      <c r="D79" s="111" t="s">
        <v>226</v>
      </c>
      <c r="E79" s="111" t="s">
        <v>149</v>
      </c>
      <c r="F79" s="111" t="s">
        <v>32</v>
      </c>
      <c r="G79" s="111" t="n"/>
      <c r="H79" s="111" t="n"/>
      <c r="I79" s="111" t="n"/>
      <c r="J79" s="111" t="n"/>
      <c r="K79" s="111" t="n"/>
      <c r="L79" s="111" t="n"/>
      <c r="M79" s="111" t="n"/>
      <c r="N79" s="111" t="n"/>
      <c r="O79" s="111" t="n"/>
      <c r="P79" s="111" t="n"/>
      <c r="Q79" s="111" t="n"/>
      <c r="R79" s="111" t="n"/>
      <c r="S79" s="111" t="n"/>
      <c r="T79" s="112" t="n">
        <v>3.5</v>
      </c>
      <c r="U79" s="112" t="n">
        <v>5.73333</v>
      </c>
      <c r="V79" s="112" t="n">
        <v>4.02218</v>
      </c>
      <c r="W79" s="112" t="n">
        <v>2.2115</v>
      </c>
      <c r="X79" s="111" t="n"/>
      <c r="Y79" s="111" t="n"/>
      <c r="Z79" s="111" t="n"/>
      <c r="AA79" s="111" t="n"/>
      <c r="AB79" s="111" t="n"/>
      <c r="AC79" s="111" t="n"/>
      <c r="AD79" s="111" t="n"/>
      <c r="AE79" s="111" t="n"/>
      <c r="AF79" s="111" t="n"/>
      <c r="AG79" s="111" t="n"/>
      <c r="AH79" s="111" t="n"/>
      <c r="AI79" s="111" t="n"/>
      <c r="AJ79" s="111" t="n"/>
      <c r="AK79" s="111" t="n"/>
      <c r="AL79" s="111" t="n"/>
      <c r="AM79" s="113">
        <f>COUNT(H79:AL79)</f>
        <v/>
      </c>
      <c r="AN79" s="111" t="n"/>
      <c r="AO79" s="111" t="n"/>
      <c r="AP79" s="111" t="n"/>
      <c r="AQ79" s="111" t="n"/>
      <c r="AR79" s="111" t="n"/>
      <c r="AS79" s="111" t="n"/>
      <c r="AT79" s="113">
        <f>SUM(H79:AL79)</f>
        <v/>
      </c>
      <c r="AU79" s="111" t="n"/>
      <c r="AV79" s="113">
        <f>SUM(H79,K79,L79,P79,Q79,R79,S79,Y79,Z79,AF79,AG79)</f>
        <v/>
      </c>
      <c r="AW79" s="111" t="n"/>
    </row>
    <row r="80" spans="1:49">
      <c r="A80" s="111" t="n">
        <v>74</v>
      </c>
      <c r="B80" s="111" t="s">
        <v>225</v>
      </c>
      <c r="C80" s="111" t="s">
        <v>193</v>
      </c>
      <c r="D80" s="111" t="s">
        <v>226</v>
      </c>
      <c r="E80" s="111" t="s">
        <v>155</v>
      </c>
      <c r="F80" s="111" t="s">
        <v>32</v>
      </c>
      <c r="G80" s="111" t="n"/>
      <c r="H80" s="111" t="n"/>
      <c r="I80" s="111" t="n"/>
      <c r="J80" s="111" t="n"/>
      <c r="K80" s="111" t="n"/>
      <c r="L80" s="111" t="n"/>
      <c r="M80" s="111" t="n"/>
      <c r="N80" s="111" t="n"/>
      <c r="O80" s="111" t="n"/>
      <c r="P80" s="111" t="n"/>
      <c r="Q80" s="111" t="n"/>
      <c r="R80" s="111" t="n"/>
      <c r="S80" s="111" t="n"/>
      <c r="T80" s="111" t="n"/>
      <c r="U80" s="111" t="n"/>
      <c r="V80" s="111" t="n"/>
      <c r="W80" s="111" t="n"/>
      <c r="X80" s="111" t="n"/>
      <c r="Y80" s="111" t="n"/>
      <c r="Z80" s="111" t="n"/>
      <c r="AA80" s="111" t="n"/>
      <c r="AB80" s="111" t="n"/>
      <c r="AC80" s="111" t="n"/>
      <c r="AD80" s="111" t="n"/>
      <c r="AE80" s="111" t="n"/>
      <c r="AF80" s="111" t="n"/>
      <c r="AG80" s="111" t="n"/>
      <c r="AH80" s="111" t="n"/>
      <c r="AI80" s="112" t="n">
        <v>0.05882</v>
      </c>
      <c r="AJ80" s="111" t="n"/>
      <c r="AK80" s="111" t="n"/>
      <c r="AL80" s="111" t="n"/>
      <c r="AM80" s="113">
        <f>COUNT(H80:AL80)</f>
        <v/>
      </c>
      <c r="AN80" s="111" t="n"/>
      <c r="AO80" s="111" t="n"/>
      <c r="AP80" s="111" t="n"/>
      <c r="AQ80" s="111" t="n"/>
      <c r="AR80" s="111" t="n"/>
      <c r="AS80" s="111" t="n"/>
      <c r="AT80" s="113">
        <f>SUM(H80:AL80)</f>
        <v/>
      </c>
      <c r="AU80" s="111" t="n"/>
      <c r="AV80" s="113">
        <f>SUM(H80,K80,L80,P80,Q80,R80,S80,Y80,Z80,AF80,AG80)</f>
        <v/>
      </c>
      <c r="AW80" s="111" t="n"/>
    </row>
    <row r="81" spans="1:49">
      <c r="A81" s="111" t="n">
        <v>75</v>
      </c>
      <c r="B81" s="111" t="s">
        <v>225</v>
      </c>
      <c r="C81" s="111" t="s">
        <v>193</v>
      </c>
      <c r="D81" s="111" t="s">
        <v>226</v>
      </c>
      <c r="E81" s="111" t="s">
        <v>199</v>
      </c>
      <c r="F81" s="111" t="s">
        <v>32</v>
      </c>
      <c r="G81" s="111" t="n"/>
      <c r="H81" s="111" t="n"/>
      <c r="I81" s="111" t="n"/>
      <c r="J81" s="111" t="n"/>
      <c r="K81" s="111" t="n"/>
      <c r="L81" s="111" t="n"/>
      <c r="M81" s="111" t="n"/>
      <c r="N81" s="111" t="n"/>
      <c r="O81" s="111" t="n"/>
      <c r="P81" s="111" t="n"/>
      <c r="Q81" s="111" t="n"/>
      <c r="R81" s="111" t="n"/>
      <c r="S81" s="111" t="n"/>
      <c r="T81" s="111" t="n"/>
      <c r="U81" s="111" t="n"/>
      <c r="V81" s="111" t="n"/>
      <c r="W81" s="111" t="n"/>
      <c r="X81" s="111" t="n"/>
      <c r="Y81" s="111" t="n"/>
      <c r="Z81" s="111" t="n"/>
      <c r="AA81" s="111" t="n"/>
      <c r="AB81" s="111" t="n"/>
      <c r="AC81" s="111" t="n"/>
      <c r="AD81" s="111" t="n"/>
      <c r="AE81" s="112" t="n">
        <v>0.17391</v>
      </c>
      <c r="AF81" s="111" t="n"/>
      <c r="AG81" s="111" t="n"/>
      <c r="AH81" s="111" t="n"/>
      <c r="AI81" s="111" t="n"/>
      <c r="AJ81" s="111" t="n"/>
      <c r="AK81" s="111" t="n"/>
      <c r="AL81" s="111" t="n"/>
      <c r="AM81" s="113">
        <f>COUNT(H81:AL81)</f>
        <v/>
      </c>
      <c r="AN81" s="111" t="n"/>
      <c r="AO81" s="111" t="n"/>
      <c r="AP81" s="111" t="n"/>
      <c r="AQ81" s="111" t="n"/>
      <c r="AR81" s="111" t="n"/>
      <c r="AS81" s="111" t="n"/>
      <c r="AT81" s="113">
        <f>SUM(H81:AL81)</f>
        <v/>
      </c>
      <c r="AU81" s="111" t="n"/>
      <c r="AV81" s="113">
        <f>SUM(H81,K81,L81,P81,Q81,R81,S81,Y81,Z81,AF81,AG81)</f>
        <v/>
      </c>
      <c r="AW81" s="111" t="n"/>
    </row>
    <row r="82" spans="1:49">
      <c r="A82" s="111" t="n">
        <v>76</v>
      </c>
      <c r="B82" s="111" t="s">
        <v>225</v>
      </c>
      <c r="C82" s="111" t="s">
        <v>193</v>
      </c>
      <c r="D82" s="111" t="s">
        <v>226</v>
      </c>
      <c r="E82" s="111" t="s">
        <v>65</v>
      </c>
      <c r="F82" s="111" t="s">
        <v>32</v>
      </c>
      <c r="G82" s="111" t="n"/>
      <c r="H82" s="111" t="n"/>
      <c r="I82" s="111" t="n"/>
      <c r="J82" s="111" t="n"/>
      <c r="K82" s="111" t="n"/>
      <c r="L82" s="111" t="n"/>
      <c r="M82" s="111" t="n"/>
      <c r="N82" s="111" t="n"/>
      <c r="O82" s="111" t="n"/>
      <c r="P82" s="111" t="n"/>
      <c r="Q82" s="111" t="n"/>
      <c r="R82" s="111" t="n"/>
      <c r="S82" s="111" t="n"/>
      <c r="T82" s="111" t="n"/>
      <c r="U82" s="112" t="n">
        <v>1.88148</v>
      </c>
      <c r="V82" s="111" t="n"/>
      <c r="W82" s="111" t="n"/>
      <c r="X82" s="111" t="n"/>
      <c r="Y82" s="111" t="n"/>
      <c r="Z82" s="111" t="n"/>
      <c r="AA82" s="112" t="n">
        <v>0.02957</v>
      </c>
      <c r="AB82" s="111" t="n"/>
      <c r="AC82" s="111" t="n"/>
      <c r="AD82" s="112" t="n">
        <v>1.89981</v>
      </c>
      <c r="AE82" s="112" t="n">
        <v>3.91304</v>
      </c>
      <c r="AF82" s="111" t="n"/>
      <c r="AG82" s="111" t="n"/>
      <c r="AH82" s="112" t="n">
        <v>0.35622</v>
      </c>
      <c r="AI82" s="111" t="n"/>
      <c r="AJ82" s="111" t="n"/>
      <c r="AK82" s="111" t="n"/>
      <c r="AL82" s="111" t="n"/>
      <c r="AM82" s="113">
        <f>COUNT(H82:AL82)</f>
        <v/>
      </c>
      <c r="AN82" s="111" t="n"/>
      <c r="AO82" s="111" t="n"/>
      <c r="AP82" s="111" t="n"/>
      <c r="AQ82" s="111" t="n"/>
      <c r="AR82" s="111" t="n"/>
      <c r="AS82" s="111" t="n"/>
      <c r="AT82" s="113">
        <f>SUM(H82:AL82)</f>
        <v/>
      </c>
      <c r="AU82" s="111" t="n"/>
      <c r="AV82" s="113">
        <f>SUM(H82,K82,L82,P82,Q82,R82,S82,Y82,Z82,AF82,AG82)</f>
        <v/>
      </c>
      <c r="AW82" s="111" t="n"/>
    </row>
    <row r="83" spans="1:49">
      <c r="A83" s="111" t="n">
        <v>77</v>
      </c>
      <c r="B83" s="111" t="s">
        <v>225</v>
      </c>
      <c r="C83" s="111" t="s">
        <v>193</v>
      </c>
      <c r="D83" s="111" t="s">
        <v>226</v>
      </c>
      <c r="E83" s="111" t="s">
        <v>282</v>
      </c>
      <c r="F83" s="111" t="s">
        <v>32</v>
      </c>
      <c r="G83" s="111" t="n"/>
      <c r="H83" s="111" t="n"/>
      <c r="I83" s="111" t="n"/>
      <c r="J83" s="111" t="n"/>
      <c r="K83" s="111" t="n"/>
      <c r="L83" s="111" t="n"/>
      <c r="M83" s="111" t="n"/>
      <c r="N83" s="111" t="n"/>
      <c r="O83" s="111" t="n"/>
      <c r="P83" s="111" t="n"/>
      <c r="Q83" s="111" t="n"/>
      <c r="R83" s="111" t="n"/>
      <c r="S83" s="111" t="n"/>
      <c r="T83" s="111" t="n"/>
      <c r="U83" s="111" t="n"/>
      <c r="V83" s="111" t="n"/>
      <c r="W83" s="111" t="n"/>
      <c r="X83" s="111" t="n"/>
      <c r="Y83" s="111" t="n"/>
      <c r="Z83" s="111" t="n"/>
      <c r="AA83" s="111" t="n"/>
      <c r="AB83" s="111" t="n"/>
      <c r="AC83" s="111" t="n"/>
      <c r="AD83" s="111" t="n"/>
      <c r="AE83" s="111" t="n"/>
      <c r="AF83" s="111" t="n"/>
      <c r="AG83" s="111" t="n"/>
      <c r="AH83" s="112" t="n">
        <v>0.08905</v>
      </c>
      <c r="AI83" s="111" t="n"/>
      <c r="AJ83" s="111" t="n"/>
      <c r="AK83" s="111" t="n"/>
      <c r="AL83" s="111" t="n"/>
      <c r="AM83" s="113">
        <f>COUNT(H83:AL83)</f>
        <v/>
      </c>
      <c r="AN83" s="111" t="n"/>
      <c r="AO83" s="111" t="n"/>
      <c r="AP83" s="111" t="n"/>
      <c r="AQ83" s="111" t="n"/>
      <c r="AR83" s="111" t="n"/>
      <c r="AS83" s="111" t="n"/>
      <c r="AT83" s="113">
        <f>SUM(H83:AL83)</f>
        <v/>
      </c>
      <c r="AU83" s="111" t="n"/>
      <c r="AV83" s="113">
        <f>SUM(H83,K83,L83,P83,Q83,R83,S83,Y83,Z83,AF83,AG83)</f>
        <v/>
      </c>
      <c r="AW83" s="111" t="n"/>
    </row>
    <row r="84" spans="1:49">
      <c r="A84" s="114" t="n">
        <v>78</v>
      </c>
      <c r="B84" s="114" t="s">
        <v>225</v>
      </c>
      <c r="C84" s="114" t="s">
        <v>193</v>
      </c>
      <c r="D84" s="114" t="s">
        <v>226</v>
      </c>
      <c r="E84" s="114" t="s">
        <v>33</v>
      </c>
      <c r="F84" s="114" t="n"/>
      <c r="G84" s="114" t="n"/>
      <c r="H84" s="114" t="n">
        <v>0</v>
      </c>
      <c r="I84" s="114" t="n">
        <v>0</v>
      </c>
      <c r="J84" s="114" t="n">
        <v>0</v>
      </c>
      <c r="K84" s="114" t="n">
        <v>0</v>
      </c>
      <c r="L84" s="114" t="n">
        <v>0</v>
      </c>
      <c r="M84" s="114" t="n">
        <v>0</v>
      </c>
      <c r="N84" s="114" t="n">
        <v>0</v>
      </c>
      <c r="O84" s="114" t="n">
        <v>0</v>
      </c>
      <c r="P84" s="114" t="n">
        <v>0</v>
      </c>
      <c r="Q84" s="114" t="n">
        <v>0</v>
      </c>
      <c r="R84" s="114" t="n">
        <v>0</v>
      </c>
      <c r="S84" s="114" t="n">
        <v>0</v>
      </c>
      <c r="T84" s="114" t="n">
        <v>8</v>
      </c>
      <c r="U84" s="114" t="n">
        <v>8</v>
      </c>
      <c r="V84" s="114" t="n">
        <v>8</v>
      </c>
      <c r="W84" s="114" t="n">
        <v>8</v>
      </c>
      <c r="X84" s="114" t="n">
        <v>8</v>
      </c>
      <c r="Y84" s="114" t="n">
        <v>0</v>
      </c>
      <c r="Z84" s="114" t="n">
        <v>0</v>
      </c>
      <c r="AA84" s="114" t="n">
        <v>8</v>
      </c>
      <c r="AB84" s="114" t="n">
        <v>8</v>
      </c>
      <c r="AC84" s="114" t="n">
        <v>8</v>
      </c>
      <c r="AD84" s="114" t="n">
        <v>8</v>
      </c>
      <c r="AE84" s="114" t="n">
        <v>8</v>
      </c>
      <c r="AF84" s="114" t="n">
        <v>0</v>
      </c>
      <c r="AG84" s="114" t="n">
        <v>0</v>
      </c>
      <c r="AH84" s="114" t="n">
        <v>8</v>
      </c>
      <c r="AI84" s="114" t="n">
        <v>8</v>
      </c>
      <c r="AJ84" s="114" t="n">
        <v>8</v>
      </c>
      <c r="AK84" s="114" t="n">
        <v>8</v>
      </c>
      <c r="AL84" s="114" t="n">
        <v>8</v>
      </c>
      <c r="AM84" s="114">
        <f>COUNT(IF(SUM(H76)&gt;0,1,"FALSE"),IF(SUM(I76)&gt;0,1,"FALSE"),IF(SUM(J76)&gt;0,1,"FALSE"),IF(SUM(K76)&gt;0,1,"FALSE"),IF(SUM(L76)&gt;0,1,"FALSE"),IF(SUM(M76)&gt;0,1,"FALSE"),IF(SUM(N76)&gt;0,1,"FALSE"),IF(SUM(O76)&gt;0,1,"FALSE"),IF(SUM(P76)&gt;0,1,"FALSE"),IF(SUM(Q76)&gt;0,1,"FALSE"),IF(SUM(R76)&gt;0,1,"FALSE"),IF(SUM(S76)&gt;0,1,"FALSE"),IF(SUM(T79,T76,T78)&gt;0,1,"FALSE"),IF(SUM(V79,V76,V78,V82)&gt;0,1,"FALSE"),IF(SUM(W79,W78,W76)&gt;0,1,"FALSE"),IF(SUM(X78,X76)&gt;0,1,"FALSE"),IF(SUM(Y78,Y76)&gt;0,1,"FALSE"),IF(SUM(AB76,AB78)&gt;0,1,"FALSE"),IF(SUM(Z78,Z76)&gt;0,1,"FALSE"),IF(SUM(AC76,AC78)&gt;0,1,"FALSE"),IF(SUM(AF82,AF76,AF78)&gt;0,1,"FALSE"),IF(SUM(AG78,AG82,AG76)&gt;0,1,"FALSE"),IF(SUM(AD82,AD78,AD76)&gt;0,1,"FALSE"),IF(SUM(AE81,AE76,AE82,AE78)&gt;0,1,"FALSE"),IF(SUM(U79,U78,U82,U76)&gt;0,1,"FALSE"),IF(SUM(AA77,AA78,AA76,AA82)&gt;0,1,"FALSE"),IF(SUM(AH78,AH82,AH76,AH83)&gt;0,1,"FALSE"),IF(SUM(AI78,AI76,AI80)&gt;0,1,"FALSE"),IF(SUM(AJ76,AJ78)&gt;0,1,"FALSE"),IF(SUM(AK78,AK76)&gt;0,1,"FALSE"),IF(SUM(AL78,AL76)&gt;0,1,"FALSE"))</f>
        <v/>
      </c>
      <c r="AN84" s="114" t="n"/>
      <c r="AO84" s="114">
        <f>MAX(AO76:AO83)</f>
        <v/>
      </c>
      <c r="AP84" s="114">
        <f>MAX(AP76:AP83)</f>
        <v/>
      </c>
      <c r="AQ84" s="114">
        <f>MAX(AQ76:AQ83)</f>
        <v/>
      </c>
      <c r="AR84" s="114">
        <f>MAX(AR76:AR83)</f>
        <v/>
      </c>
      <c r="AS84" s="114">
        <f>SUM(AS76:AS83)</f>
        <v/>
      </c>
      <c r="AT84" s="114">
        <f>SUM(AT76:AT83)</f>
        <v/>
      </c>
      <c r="AU84" s="114">
        <f>SUM(AU76:AU83)</f>
        <v/>
      </c>
      <c r="AV84" s="114">
        <f>SUM(AV76:AV83)</f>
        <v/>
      </c>
      <c r="AW84" s="114">
        <f>SUM(AW76:AW83)</f>
        <v/>
      </c>
    </row>
    <row r="85" spans="1:49">
      <c r="A85" s="111" t="n">
        <v>79</v>
      </c>
      <c r="B85" s="111" t="s">
        <v>233</v>
      </c>
      <c r="C85" s="111" t="s">
        <v>234</v>
      </c>
      <c r="D85" s="111" t="s">
        <v>235</v>
      </c>
      <c r="E85" s="111" t="s">
        <v>31</v>
      </c>
      <c r="F85" s="111" t="s">
        <v>32</v>
      </c>
      <c r="G85" s="111" t="n"/>
      <c r="H85" s="112" t="s">
        <v>0</v>
      </c>
      <c r="I85" s="112" t="s">
        <v>0</v>
      </c>
      <c r="J85" s="112" t="s">
        <v>0</v>
      </c>
      <c r="K85" s="112" t="s">
        <v>0</v>
      </c>
      <c r="L85" s="112" t="s">
        <v>0</v>
      </c>
      <c r="M85" s="112" t="s">
        <v>0</v>
      </c>
      <c r="N85" s="112" t="s">
        <v>0</v>
      </c>
      <c r="O85" s="112" t="s">
        <v>0</v>
      </c>
      <c r="P85" s="112" t="s">
        <v>0</v>
      </c>
      <c r="Q85" s="112" t="s">
        <v>0</v>
      </c>
      <c r="R85" s="112" t="s">
        <v>0</v>
      </c>
      <c r="S85" s="112" t="s">
        <v>0</v>
      </c>
      <c r="T85" s="111" t="n">
        <v>8</v>
      </c>
      <c r="U85" s="111" t="n">
        <v>8</v>
      </c>
      <c r="V85" s="111" t="n">
        <v>8</v>
      </c>
      <c r="W85" s="111" t="n">
        <v>8</v>
      </c>
      <c r="X85" s="111" t="n">
        <v>8</v>
      </c>
      <c r="Y85" s="111" t="s">
        <v>7</v>
      </c>
      <c r="Z85" s="111" t="s">
        <v>7</v>
      </c>
      <c r="AA85" s="111" t="n">
        <v>8</v>
      </c>
      <c r="AB85" s="111" t="n">
        <v>8</v>
      </c>
      <c r="AC85" s="111" t="n">
        <v>8</v>
      </c>
      <c r="AD85" s="111" t="n">
        <v>8</v>
      </c>
      <c r="AE85" s="111" t="n">
        <v>8</v>
      </c>
      <c r="AF85" s="111" t="s">
        <v>7</v>
      </c>
      <c r="AG85" s="111" t="s">
        <v>7</v>
      </c>
      <c r="AH85" s="111" t="n">
        <v>8</v>
      </c>
      <c r="AI85" s="111" t="n">
        <v>8</v>
      </c>
      <c r="AJ85" s="111" t="n">
        <v>8</v>
      </c>
      <c r="AK85" s="111" t="n">
        <v>8</v>
      </c>
      <c r="AL85" s="111" t="n">
        <v>8</v>
      </c>
      <c r="AM85" s="113">
        <f>COUNT(H85:AL85)</f>
        <v/>
      </c>
      <c r="AN85" s="111" t="n"/>
      <c r="AO85" s="113">
        <f>COUNTIF(H85:AL85,"О")</f>
        <v/>
      </c>
      <c r="AP85" s="113">
        <f>COUNTIF(H85:AL85,"От")</f>
        <v/>
      </c>
      <c r="AQ85" s="113">
        <f>COUNTIF(H85:AL85,"Б")</f>
        <v/>
      </c>
      <c r="AR85" s="113">
        <f>COUNTIF(H85:AL85,"Н")</f>
        <v/>
      </c>
      <c r="AS85" s="111" t="n"/>
      <c r="AT85" s="113">
        <f>SUM(H85:AL85)</f>
        <v/>
      </c>
      <c r="AU85" s="111" t="n"/>
      <c r="AV85" s="113">
        <f>SUM(H85,K85,L85,P85,Q85,R85,S85,Y85,Z85,AF85,AG85)</f>
        <v/>
      </c>
      <c r="AW85" s="111" t="n"/>
    </row>
    <row r="86" spans="1:49">
      <c r="A86" s="114" t="n">
        <v>80</v>
      </c>
      <c r="B86" s="114" t="s">
        <v>233</v>
      </c>
      <c r="C86" s="114" t="s">
        <v>234</v>
      </c>
      <c r="D86" s="114" t="s">
        <v>235</v>
      </c>
      <c r="E86" s="114" t="s">
        <v>33</v>
      </c>
      <c r="F86" s="114" t="n"/>
      <c r="G86" s="114" t="n"/>
      <c r="H86" s="114" t="n">
        <v>0</v>
      </c>
      <c r="I86" s="114" t="n">
        <v>0</v>
      </c>
      <c r="J86" s="114" t="n">
        <v>0</v>
      </c>
      <c r="K86" s="114" t="n">
        <v>0</v>
      </c>
      <c r="L86" s="114" t="n">
        <v>0</v>
      </c>
      <c r="M86" s="114" t="n">
        <v>0</v>
      </c>
      <c r="N86" s="114" t="n">
        <v>0</v>
      </c>
      <c r="O86" s="114" t="n">
        <v>0</v>
      </c>
      <c r="P86" s="114" t="n">
        <v>0</v>
      </c>
      <c r="Q86" s="114" t="n">
        <v>0</v>
      </c>
      <c r="R86" s="114" t="n">
        <v>0</v>
      </c>
      <c r="S86" s="114" t="n">
        <v>0</v>
      </c>
      <c r="T86" s="114" t="n">
        <v>8</v>
      </c>
      <c r="U86" s="114" t="n">
        <v>8</v>
      </c>
      <c r="V86" s="114" t="n">
        <v>8</v>
      </c>
      <c r="W86" s="114" t="n">
        <v>8</v>
      </c>
      <c r="X86" s="114" t="n">
        <v>8</v>
      </c>
      <c r="Y86" s="114" t="n">
        <v>0</v>
      </c>
      <c r="Z86" s="114" t="n">
        <v>0</v>
      </c>
      <c r="AA86" s="114" t="n">
        <v>8</v>
      </c>
      <c r="AB86" s="114" t="n">
        <v>8</v>
      </c>
      <c r="AC86" s="114" t="n">
        <v>8</v>
      </c>
      <c r="AD86" s="114" t="n">
        <v>8</v>
      </c>
      <c r="AE86" s="114" t="n">
        <v>8</v>
      </c>
      <c r="AF86" s="114" t="n">
        <v>0</v>
      </c>
      <c r="AG86" s="114" t="n">
        <v>0</v>
      </c>
      <c r="AH86" s="114" t="n">
        <v>8</v>
      </c>
      <c r="AI86" s="114" t="n">
        <v>8</v>
      </c>
      <c r="AJ86" s="114" t="n">
        <v>8</v>
      </c>
      <c r="AK86" s="114" t="n">
        <v>8</v>
      </c>
      <c r="AL86" s="114" t="n">
        <v>8</v>
      </c>
      <c r="AM86" s="114">
        <f>COUNT(IF(SUM(H85)&gt;0,1,"FALSE"),IF(SUM(I85)&gt;0,1,"FALSE"),IF(SUM(J85)&gt;0,1,"FALSE"),IF(SUM(K85)&gt;0,1,"FALSE"),IF(SUM(L85)&gt;0,1,"FALSE"),IF(SUM(M85)&gt;0,1,"FALSE"),IF(SUM(N85)&gt;0,1,"FALSE"),IF(SUM(O85)&gt;0,1,"FALSE"),IF(SUM(P85)&gt;0,1,"FALSE"),IF(SUM(Q85)&gt;0,1,"FALSE"),IF(SUM(R85)&gt;0,1,"FALSE"),IF(SUM(S85)&gt;0,1,"FALSE"),IF(SUM(T85)&gt;0,1,"FALSE"),IF(SUM(V85)&gt;0,1,"FALSE"),IF(SUM(W85)&gt;0,1,"FALSE"),IF(SUM(X85)&gt;0,1,"FALSE"),IF(SUM(Y85)&gt;0,1,"FALSE"),IF(SUM(AB85)&gt;0,1,"FALSE"),IF(SUM(Z85)&gt;0,1,"FALSE"),IF(SUM(AC85)&gt;0,1,"FALSE"),IF(SUM(AF85)&gt;0,1,"FALSE"),IF(SUM(AG85)&gt;0,1,"FALSE"),IF(SUM(AD85)&gt;0,1,"FALSE"),IF(SUM(AE85)&gt;0,1,"FALSE"),IF(SUM(U85)&gt;0,1,"FALSE"),IF(SUM(AA85)&gt;0,1,"FALSE"),IF(SUM(AH85)&gt;0,1,"FALSE"),IF(SUM(AI85)&gt;0,1,"FALSE"),IF(SUM(AJ85)&gt;0,1,"FALSE"),IF(SUM(AK85)&gt;0,1,"FALSE"),IF(SUM(AL85)&gt;0,1,"FALSE"))</f>
        <v/>
      </c>
      <c r="AN86" s="114" t="n"/>
      <c r="AO86" s="114">
        <f>MAX(AO85:AO85)</f>
        <v/>
      </c>
      <c r="AP86" s="114">
        <f>MAX(AP85:AP85)</f>
        <v/>
      </c>
      <c r="AQ86" s="114">
        <f>MAX(AQ85:AQ85)</f>
        <v/>
      </c>
      <c r="AR86" s="114">
        <f>MAX(AR85:AR85)</f>
        <v/>
      </c>
      <c r="AS86" s="114">
        <f>SUM(AS85:AS85)</f>
        <v/>
      </c>
      <c r="AT86" s="114">
        <f>SUM(AT85:AT85)</f>
        <v/>
      </c>
      <c r="AU86" s="114">
        <f>SUM(AU85:AU85)</f>
        <v/>
      </c>
      <c r="AV86" s="114">
        <f>SUM(AV85:AV85)</f>
        <v/>
      </c>
      <c r="AW86" s="114">
        <f>SUM(AW85:AW85)</f>
        <v/>
      </c>
    </row>
    <row r="87" spans="1:49">
      <c r="A87" s="111" t="n">
        <v>81</v>
      </c>
      <c r="B87" s="111" t="s">
        <v>102</v>
      </c>
      <c r="C87" s="111" t="s">
        <v>281</v>
      </c>
      <c r="D87" s="111" t="s">
        <v>51</v>
      </c>
      <c r="E87" s="111" t="s">
        <v>31</v>
      </c>
      <c r="F87" s="111" t="s">
        <v>32</v>
      </c>
      <c r="G87" s="111" t="n"/>
      <c r="H87" s="111" t="s">
        <v>7</v>
      </c>
      <c r="I87" s="111" t="n">
        <v>8</v>
      </c>
      <c r="J87" s="111" t="n">
        <v>8</v>
      </c>
      <c r="K87" s="111" t="s">
        <v>7</v>
      </c>
      <c r="L87" s="111" t="s">
        <v>7</v>
      </c>
      <c r="M87" s="111" t="n">
        <v>8</v>
      </c>
      <c r="N87" s="111" t="n">
        <v>8</v>
      </c>
      <c r="O87" s="111" t="n">
        <v>7</v>
      </c>
      <c r="P87" s="111" t="s">
        <v>7</v>
      </c>
      <c r="Q87" s="111" t="s">
        <v>7</v>
      </c>
      <c r="R87" s="111" t="s">
        <v>7</v>
      </c>
      <c r="S87" s="111" t="s">
        <v>7</v>
      </c>
      <c r="T87" s="111" t="n">
        <v>8</v>
      </c>
      <c r="U87" s="111" t="n"/>
      <c r="V87" s="111" t="n">
        <v>8</v>
      </c>
      <c r="W87" s="111" t="n">
        <v>8</v>
      </c>
      <c r="X87" s="111" t="n">
        <v>8</v>
      </c>
      <c r="Y87" s="111" t="s">
        <v>7</v>
      </c>
      <c r="Z87" s="111" t="s">
        <v>7</v>
      </c>
      <c r="AA87" s="111" t="n">
        <v>8</v>
      </c>
      <c r="AB87" s="111" t="n">
        <v>8</v>
      </c>
      <c r="AC87" s="111" t="n">
        <v>4.7</v>
      </c>
      <c r="AD87" s="111" t="n">
        <v>7.66667</v>
      </c>
      <c r="AE87" s="111" t="n">
        <v>4.53333</v>
      </c>
      <c r="AF87" s="111" t="s">
        <v>7</v>
      </c>
      <c r="AG87" s="111" t="s">
        <v>7</v>
      </c>
      <c r="AH87" s="111" t="n">
        <v>8</v>
      </c>
      <c r="AI87" s="111" t="n">
        <v>8</v>
      </c>
      <c r="AJ87" s="111" t="n">
        <v>8</v>
      </c>
      <c r="AK87" s="111" t="n">
        <v>8</v>
      </c>
      <c r="AL87" s="111" t="n">
        <v>8</v>
      </c>
      <c r="AM87" s="113">
        <f>COUNT(H87:AL87)</f>
        <v/>
      </c>
      <c r="AN87" s="111" t="n"/>
      <c r="AO87" s="113">
        <f>COUNTIF(H87:AL87,"О")</f>
        <v/>
      </c>
      <c r="AP87" s="113">
        <f>COUNTIF(H87:AL87,"От")</f>
        <v/>
      </c>
      <c r="AQ87" s="113">
        <f>COUNTIF(H87:AL87,"Б")</f>
        <v/>
      </c>
      <c r="AR87" s="113">
        <f>COUNTIF(H87:AL87,"Н")</f>
        <v/>
      </c>
      <c r="AS87" s="111" t="n"/>
      <c r="AT87" s="113">
        <f>SUM(H87:AL87)</f>
        <v/>
      </c>
      <c r="AU87" s="111" t="n"/>
      <c r="AV87" s="113">
        <f>SUM(H87,K87,L87,P87,Q87,R87,S87,Y87,Z87,AF87,AG87)</f>
        <v/>
      </c>
      <c r="AW87" s="111" t="n"/>
    </row>
    <row r="88" spans="1:49">
      <c r="A88" s="111" t="n">
        <v>82</v>
      </c>
      <c r="B88" s="111" t="s">
        <v>102</v>
      </c>
      <c r="C88" s="111" t="s">
        <v>281</v>
      </c>
      <c r="D88" s="111" t="s">
        <v>51</v>
      </c>
      <c r="E88" s="111" t="s">
        <v>69</v>
      </c>
      <c r="F88" s="111" t="s">
        <v>32</v>
      </c>
      <c r="G88" s="111" t="n"/>
      <c r="H88" s="111" t="n"/>
      <c r="I88" s="111" t="n"/>
      <c r="J88" s="111" t="n"/>
      <c r="K88" s="111" t="n"/>
      <c r="L88" s="111" t="n"/>
      <c r="M88" s="111" t="n"/>
      <c r="N88" s="111" t="n"/>
      <c r="O88" s="111" t="n"/>
      <c r="P88" s="111" t="n"/>
      <c r="Q88" s="111" t="n"/>
      <c r="R88" s="111" t="n"/>
      <c r="S88" s="111" t="n"/>
      <c r="T88" s="111" t="n"/>
      <c r="U88" s="112" t="n">
        <v>8</v>
      </c>
      <c r="V88" s="111" t="n"/>
      <c r="W88" s="111" t="n"/>
      <c r="X88" s="111" t="n"/>
      <c r="Y88" s="111" t="n"/>
      <c r="Z88" s="111" t="n"/>
      <c r="AA88" s="111" t="n"/>
      <c r="AB88" s="111" t="n"/>
      <c r="AC88" s="111" t="n"/>
      <c r="AD88" s="111" t="n"/>
      <c r="AE88" s="112" t="n">
        <v>3.46667</v>
      </c>
      <c r="AF88" s="111" t="n"/>
      <c r="AG88" s="111" t="n"/>
      <c r="AH88" s="111" t="n"/>
      <c r="AI88" s="111" t="n"/>
      <c r="AJ88" s="111" t="n"/>
      <c r="AK88" s="111" t="n"/>
      <c r="AL88" s="111" t="n"/>
      <c r="AM88" s="113">
        <f>COUNT(H88:AL88)</f>
        <v/>
      </c>
      <c r="AN88" s="111" t="n"/>
      <c r="AO88" s="111" t="n"/>
      <c r="AP88" s="111" t="n"/>
      <c r="AQ88" s="111" t="n"/>
      <c r="AR88" s="111" t="n"/>
      <c r="AS88" s="111" t="n"/>
      <c r="AT88" s="113">
        <f>SUM(H88:AL88)</f>
        <v/>
      </c>
      <c r="AU88" s="111" t="n"/>
      <c r="AV88" s="113">
        <f>SUM(H88,K88,L88,P88,Q88,R88,S88,Y88,Z88,AF88,AG88)</f>
        <v/>
      </c>
      <c r="AW88" s="111" t="n"/>
    </row>
    <row r="89" spans="1:49">
      <c r="A89" s="111" t="n">
        <v>83</v>
      </c>
      <c r="B89" s="111" t="s">
        <v>102</v>
      </c>
      <c r="C89" s="111" t="s">
        <v>281</v>
      </c>
      <c r="D89" s="111" t="s">
        <v>51</v>
      </c>
      <c r="E89" s="111" t="s">
        <v>105</v>
      </c>
      <c r="F89" s="111" t="s">
        <v>32</v>
      </c>
      <c r="G89" s="111" t="n"/>
      <c r="H89" s="111" t="n"/>
      <c r="I89" s="111" t="n"/>
      <c r="J89" s="111" t="n"/>
      <c r="K89" s="111" t="n"/>
      <c r="L89" s="111" t="n"/>
      <c r="M89" s="111" t="n"/>
      <c r="N89" s="111" t="n"/>
      <c r="O89" s="111" t="n"/>
      <c r="P89" s="111" t="n"/>
      <c r="Q89" s="111" t="n"/>
      <c r="R89" s="111" t="n"/>
      <c r="S89" s="111" t="n"/>
      <c r="T89" s="111" t="n"/>
      <c r="U89" s="111" t="n"/>
      <c r="V89" s="111" t="n"/>
      <c r="W89" s="111" t="n"/>
      <c r="X89" s="111" t="n"/>
      <c r="Y89" s="111" t="n"/>
      <c r="Z89" s="111" t="n"/>
      <c r="AA89" s="111" t="n"/>
      <c r="AB89" s="111" t="n"/>
      <c r="AC89" s="111" t="n"/>
      <c r="AD89" s="112" t="n">
        <v>0.33333</v>
      </c>
      <c r="AE89" s="111" t="n"/>
      <c r="AF89" s="111" t="n"/>
      <c r="AG89" s="111" t="n"/>
      <c r="AH89" s="111" t="n"/>
      <c r="AI89" s="111" t="n"/>
      <c r="AJ89" s="111" t="n"/>
      <c r="AK89" s="111" t="n"/>
      <c r="AL89" s="111" t="n"/>
      <c r="AM89" s="113">
        <f>COUNT(H89:AL89)</f>
        <v/>
      </c>
      <c r="AN89" s="111" t="n"/>
      <c r="AO89" s="111" t="n"/>
      <c r="AP89" s="111" t="n"/>
      <c r="AQ89" s="111" t="n"/>
      <c r="AR89" s="111" t="n"/>
      <c r="AS89" s="111" t="n"/>
      <c r="AT89" s="113">
        <f>SUM(H89:AL89)</f>
        <v/>
      </c>
      <c r="AU89" s="111" t="n"/>
      <c r="AV89" s="113">
        <f>SUM(H89,K89,L89,P89,Q89,R89,S89,Y89,Z89,AF89,AG89)</f>
        <v/>
      </c>
      <c r="AW89" s="111" t="n"/>
    </row>
    <row r="90" spans="1:49">
      <c r="A90" s="111" t="n">
        <v>84</v>
      </c>
      <c r="B90" s="111" t="s">
        <v>102</v>
      </c>
      <c r="C90" s="111" t="s">
        <v>281</v>
      </c>
      <c r="D90" s="111" t="s">
        <v>51</v>
      </c>
      <c r="E90" s="111" t="s">
        <v>282</v>
      </c>
      <c r="F90" s="111" t="s">
        <v>32</v>
      </c>
      <c r="G90" s="111" t="n"/>
      <c r="H90" s="111" t="n"/>
      <c r="I90" s="111" t="n"/>
      <c r="J90" s="111" t="n"/>
      <c r="K90" s="111" t="n"/>
      <c r="L90" s="111" t="n"/>
      <c r="M90" s="111" t="n"/>
      <c r="N90" s="111" t="n"/>
      <c r="O90" s="111" t="n"/>
      <c r="P90" s="111" t="n"/>
      <c r="Q90" s="111" t="n"/>
      <c r="R90" s="111" t="n"/>
      <c r="S90" s="111" t="n"/>
      <c r="T90" s="111" t="n"/>
      <c r="U90" s="111" t="n"/>
      <c r="V90" s="111" t="n"/>
      <c r="W90" s="111" t="n"/>
      <c r="X90" s="111" t="n"/>
      <c r="Y90" s="111" t="n"/>
      <c r="Z90" s="111" t="n"/>
      <c r="AA90" s="111" t="n"/>
      <c r="AB90" s="111" t="n"/>
      <c r="AC90" s="112" t="n">
        <v>3.3</v>
      </c>
      <c r="AD90" s="111" t="n"/>
      <c r="AE90" s="111" t="n"/>
      <c r="AF90" s="111" t="n"/>
      <c r="AG90" s="111" t="n"/>
      <c r="AH90" s="111" t="n"/>
      <c r="AI90" s="111" t="n"/>
      <c r="AJ90" s="111" t="n"/>
      <c r="AK90" s="111" t="n"/>
      <c r="AL90" s="111" t="n"/>
      <c r="AM90" s="113">
        <f>COUNT(H90:AL90)</f>
        <v/>
      </c>
      <c r="AN90" s="111" t="n"/>
      <c r="AO90" s="111" t="n"/>
      <c r="AP90" s="111" t="n"/>
      <c r="AQ90" s="111" t="n"/>
      <c r="AR90" s="111" t="n"/>
      <c r="AS90" s="111" t="n"/>
      <c r="AT90" s="113">
        <f>SUM(H90:AL90)</f>
        <v/>
      </c>
      <c r="AU90" s="111" t="n"/>
      <c r="AV90" s="113">
        <f>SUM(H90,K90,L90,P90,Q90,R90,S90,Y90,Z90,AF90,AG90)</f>
        <v/>
      </c>
      <c r="AW90" s="111" t="n"/>
    </row>
    <row r="91" spans="1:49">
      <c r="A91" s="114" t="n">
        <v>85</v>
      </c>
      <c r="B91" s="114" t="s">
        <v>102</v>
      </c>
      <c r="C91" s="114" t="s">
        <v>281</v>
      </c>
      <c r="D91" s="114" t="s">
        <v>51</v>
      </c>
      <c r="E91" s="114" t="s">
        <v>33</v>
      </c>
      <c r="F91" s="114" t="n"/>
      <c r="G91" s="114" t="n"/>
      <c r="H91" s="114" t="n">
        <v>0</v>
      </c>
      <c r="I91" s="114" t="n">
        <v>8</v>
      </c>
      <c r="J91" s="114" t="n">
        <v>8</v>
      </c>
      <c r="K91" s="114" t="n">
        <v>0</v>
      </c>
      <c r="L91" s="114" t="n">
        <v>0</v>
      </c>
      <c r="M91" s="114" t="n">
        <v>8</v>
      </c>
      <c r="N91" s="114" t="n">
        <v>8</v>
      </c>
      <c r="O91" s="114" t="n">
        <v>7</v>
      </c>
      <c r="P91" s="114" t="n">
        <v>0</v>
      </c>
      <c r="Q91" s="114" t="n">
        <v>0</v>
      </c>
      <c r="R91" s="114" t="n">
        <v>0</v>
      </c>
      <c r="S91" s="114" t="n">
        <v>0</v>
      </c>
      <c r="T91" s="114" t="n">
        <v>8</v>
      </c>
      <c r="U91" s="114" t="n">
        <v>8</v>
      </c>
      <c r="V91" s="114" t="n">
        <v>8</v>
      </c>
      <c r="W91" s="114" t="n">
        <v>8</v>
      </c>
      <c r="X91" s="114" t="n">
        <v>8</v>
      </c>
      <c r="Y91" s="114" t="n">
        <v>0</v>
      </c>
      <c r="Z91" s="114" t="n">
        <v>0</v>
      </c>
      <c r="AA91" s="114" t="n">
        <v>8</v>
      </c>
      <c r="AB91" s="114" t="n">
        <v>8</v>
      </c>
      <c r="AC91" s="114" t="n">
        <v>8</v>
      </c>
      <c r="AD91" s="114" t="n">
        <v>8</v>
      </c>
      <c r="AE91" s="114" t="n">
        <v>8</v>
      </c>
      <c r="AF91" s="114" t="n">
        <v>0</v>
      </c>
      <c r="AG91" s="114" t="n">
        <v>0</v>
      </c>
      <c r="AH91" s="114" t="n">
        <v>8</v>
      </c>
      <c r="AI91" s="114" t="n">
        <v>8</v>
      </c>
      <c r="AJ91" s="114" t="n">
        <v>8</v>
      </c>
      <c r="AK91" s="114" t="n">
        <v>8</v>
      </c>
      <c r="AL91" s="114" t="n">
        <v>8</v>
      </c>
      <c r="AM91" s="114">
        <f>COUNT(IF(SUM(H87)&gt;0,1,"FALSE"),IF(SUM(I87)&gt;0,1,"FALSE"),IF(SUM(J87)&gt;0,1,"FALSE"),IF(SUM(K87)&gt;0,1,"FALSE"),IF(SUM(L87)&gt;0,1,"FALSE"),IF(SUM(M87)&gt;0,1,"FALSE"),IF(SUM(N87)&gt;0,1,"FALSE"),IF(SUM(O87)&gt;0,1,"FALSE"),IF(SUM(P87)&gt;0,1,"FALSE"),IF(SUM(Q87)&gt;0,1,"FALSE"),IF(SUM(R87)&gt;0,1,"FALSE"),IF(SUM(S87)&gt;0,1,"FALSE"),IF(SUM(T87)&gt;0,1,"FALSE"),IF(SUM(V87)&gt;0,1,"FALSE"),IF(SUM(W87)&gt;0,1,"FALSE"),IF(SUM(X87)&gt;0,1,"FALSE"),IF(SUM(Y87)&gt;0,1,"FALSE"),IF(SUM(AB87)&gt;0,1,"FALSE"),IF(SUM(Z87)&gt;0,1,"FALSE"),IF(SUM(AC87,AC90)&gt;0,1,"FALSE"),IF(SUM(AF87)&gt;0,1,"FALSE"),IF(SUM(AG87)&gt;0,1,"FALSE"),IF(SUM(AD89,AD87)&gt;0,1,"FALSE"),IF(SUM(AE88,AE87)&gt;0,1,"FALSE"),IF(SUM(U87,U88)&gt;0,1,"FALSE"),IF(SUM(AA87)&gt;0,1,"FALSE"),IF(SUM(AH87)&gt;0,1,"FALSE"),IF(SUM(AI87)&gt;0,1,"FALSE"),IF(SUM(AJ87)&gt;0,1,"FALSE"),IF(SUM(AK87)&gt;0,1,"FALSE"),IF(SUM(AL87)&gt;0,1,"FALSE"))</f>
        <v/>
      </c>
      <c r="AN91" s="114" t="n"/>
      <c r="AO91" s="114">
        <f>MAX(AO87:AO90)</f>
        <v/>
      </c>
      <c r="AP91" s="114">
        <f>MAX(AP87:AP90)</f>
        <v/>
      </c>
      <c r="AQ91" s="114">
        <f>MAX(AQ87:AQ90)</f>
        <v/>
      </c>
      <c r="AR91" s="114">
        <f>MAX(AR87:AR90)</f>
        <v/>
      </c>
      <c r="AS91" s="114">
        <f>SUM(AS87:AS90)</f>
        <v/>
      </c>
      <c r="AT91" s="114">
        <f>SUM(AT87:AT90)</f>
        <v/>
      </c>
      <c r="AU91" s="114">
        <f>SUM(AU87:AU90)</f>
        <v/>
      </c>
      <c r="AV91" s="114">
        <f>SUM(AV87:AV90)</f>
        <v/>
      </c>
      <c r="AW91" s="114">
        <f>SUM(AW87:AW90)</f>
        <v/>
      </c>
    </row>
    <row r="92" spans="1:49">
      <c r="A92" s="111" t="n">
        <v>86</v>
      </c>
      <c r="B92" s="111" t="s">
        <v>283</v>
      </c>
      <c r="C92" s="111" t="s">
        <v>281</v>
      </c>
      <c r="D92" s="111" t="s">
        <v>284</v>
      </c>
      <c r="E92" s="111" t="s">
        <v>31</v>
      </c>
      <c r="F92" s="111" t="s">
        <v>32</v>
      </c>
      <c r="G92" s="111" t="n"/>
      <c r="H92" s="111" t="s">
        <v>7</v>
      </c>
      <c r="I92" s="111" t="n">
        <v>8</v>
      </c>
      <c r="J92" s="111" t="n">
        <v>8</v>
      </c>
      <c r="K92" s="111" t="s">
        <v>7</v>
      </c>
      <c r="L92" s="111" t="s">
        <v>7</v>
      </c>
      <c r="M92" s="111" t="n">
        <v>8</v>
      </c>
      <c r="N92" s="111" t="n">
        <v>8</v>
      </c>
      <c r="O92" s="111" t="n">
        <v>7</v>
      </c>
      <c r="P92" s="111" t="s">
        <v>7</v>
      </c>
      <c r="Q92" s="111" t="s">
        <v>7</v>
      </c>
      <c r="R92" s="111" t="s">
        <v>7</v>
      </c>
      <c r="S92" s="111" t="s">
        <v>7</v>
      </c>
      <c r="T92" s="111" t="n">
        <v>8</v>
      </c>
      <c r="U92" s="111" t="n">
        <v>8</v>
      </c>
      <c r="V92" s="111" t="n">
        <v>8</v>
      </c>
      <c r="W92" s="111" t="n">
        <v>8</v>
      </c>
      <c r="X92" s="111" t="n">
        <v>8</v>
      </c>
      <c r="Y92" s="111" t="s">
        <v>7</v>
      </c>
      <c r="Z92" s="111" t="s">
        <v>7</v>
      </c>
      <c r="AA92" s="111" t="n">
        <v>8</v>
      </c>
      <c r="AB92" s="111" t="n">
        <v>8</v>
      </c>
      <c r="AC92" s="111" t="n">
        <v>8</v>
      </c>
      <c r="AD92" s="111" t="n">
        <v>8</v>
      </c>
      <c r="AE92" s="111" t="n">
        <v>8</v>
      </c>
      <c r="AF92" s="111" t="s">
        <v>7</v>
      </c>
      <c r="AG92" s="111" t="s">
        <v>7</v>
      </c>
      <c r="AH92" s="111" t="n">
        <v>8</v>
      </c>
      <c r="AI92" s="111" t="n">
        <v>8</v>
      </c>
      <c r="AJ92" s="111" t="n">
        <v>8</v>
      </c>
      <c r="AK92" s="111" t="n">
        <v>8</v>
      </c>
      <c r="AL92" s="111" t="n">
        <v>8</v>
      </c>
      <c r="AM92" s="113">
        <f>COUNT(H92:AL92)</f>
        <v/>
      </c>
      <c r="AN92" s="111" t="n"/>
      <c r="AO92" s="113">
        <f>COUNTIF(H92:AL92,"О")</f>
        <v/>
      </c>
      <c r="AP92" s="113">
        <f>COUNTIF(H92:AL92,"От")</f>
        <v/>
      </c>
      <c r="AQ92" s="113">
        <f>COUNTIF(H92:AL92,"Б")</f>
        <v/>
      </c>
      <c r="AR92" s="113">
        <f>COUNTIF(H92:AL92,"Н")</f>
        <v/>
      </c>
      <c r="AS92" s="111" t="n"/>
      <c r="AT92" s="113">
        <f>SUM(H92:AL92)</f>
        <v/>
      </c>
      <c r="AU92" s="111" t="n"/>
      <c r="AV92" s="113">
        <f>SUM(H92,K92,L92,P92,Q92,R92,S92,Y92,Z92,AF92,AG92)</f>
        <v/>
      </c>
      <c r="AW92" s="111" t="n"/>
    </row>
    <row r="93" spans="1:49">
      <c r="A93" s="114" t="n">
        <v>87</v>
      </c>
      <c r="B93" s="114" t="s">
        <v>283</v>
      </c>
      <c r="C93" s="114" t="s">
        <v>281</v>
      </c>
      <c r="D93" s="114" t="s">
        <v>284</v>
      </c>
      <c r="E93" s="114" t="s">
        <v>33</v>
      </c>
      <c r="F93" s="114" t="n"/>
      <c r="G93" s="114" t="n"/>
      <c r="H93" s="114" t="n">
        <v>0</v>
      </c>
      <c r="I93" s="114" t="n">
        <v>8</v>
      </c>
      <c r="J93" s="114" t="n">
        <v>8</v>
      </c>
      <c r="K93" s="114" t="n">
        <v>0</v>
      </c>
      <c r="L93" s="114" t="n">
        <v>0</v>
      </c>
      <c r="M93" s="114" t="n">
        <v>8</v>
      </c>
      <c r="N93" s="114" t="n">
        <v>8</v>
      </c>
      <c r="O93" s="114" t="n">
        <v>7</v>
      </c>
      <c r="P93" s="114" t="n">
        <v>0</v>
      </c>
      <c r="Q93" s="114" t="n">
        <v>0</v>
      </c>
      <c r="R93" s="114" t="n">
        <v>0</v>
      </c>
      <c r="S93" s="114" t="n">
        <v>0</v>
      </c>
      <c r="T93" s="114" t="n">
        <v>8</v>
      </c>
      <c r="U93" s="114" t="n">
        <v>8</v>
      </c>
      <c r="V93" s="114" t="n">
        <v>8</v>
      </c>
      <c r="W93" s="114" t="n">
        <v>8</v>
      </c>
      <c r="X93" s="114" t="n">
        <v>8</v>
      </c>
      <c r="Y93" s="114" t="n">
        <v>0</v>
      </c>
      <c r="Z93" s="114" t="n">
        <v>0</v>
      </c>
      <c r="AA93" s="114" t="n">
        <v>8</v>
      </c>
      <c r="AB93" s="114" t="n">
        <v>8</v>
      </c>
      <c r="AC93" s="114" t="n">
        <v>8</v>
      </c>
      <c r="AD93" s="114" t="n">
        <v>8</v>
      </c>
      <c r="AE93" s="114" t="n">
        <v>8</v>
      </c>
      <c r="AF93" s="114" t="n">
        <v>0</v>
      </c>
      <c r="AG93" s="114" t="n">
        <v>0</v>
      </c>
      <c r="AH93" s="114" t="n">
        <v>8</v>
      </c>
      <c r="AI93" s="114" t="n">
        <v>8</v>
      </c>
      <c r="AJ93" s="114" t="n">
        <v>8</v>
      </c>
      <c r="AK93" s="114" t="n">
        <v>8</v>
      </c>
      <c r="AL93" s="114" t="n">
        <v>8</v>
      </c>
      <c r="AM93" s="114">
        <f>COUNT(IF(SUM(H92)&gt;0,1,"FALSE"),IF(SUM(I92)&gt;0,1,"FALSE"),IF(SUM(J92)&gt;0,1,"FALSE"),IF(SUM(K92)&gt;0,1,"FALSE"),IF(SUM(L92)&gt;0,1,"FALSE"),IF(SUM(M92)&gt;0,1,"FALSE"),IF(SUM(N92)&gt;0,1,"FALSE"),IF(SUM(O92)&gt;0,1,"FALSE"),IF(SUM(P92)&gt;0,1,"FALSE"),IF(SUM(Q92)&gt;0,1,"FALSE"),IF(SUM(R92)&gt;0,1,"FALSE"),IF(SUM(S92)&gt;0,1,"FALSE"),IF(SUM(T92)&gt;0,1,"FALSE"),IF(SUM(V92)&gt;0,1,"FALSE"),IF(SUM(W92)&gt;0,1,"FALSE"),IF(SUM(X92)&gt;0,1,"FALSE"),IF(SUM(Y92)&gt;0,1,"FALSE"),IF(SUM(AB92)&gt;0,1,"FALSE"),IF(SUM(Z92)&gt;0,1,"FALSE"),IF(SUM(AC92)&gt;0,1,"FALSE"),IF(SUM(AF92)&gt;0,1,"FALSE"),IF(SUM(AG92)&gt;0,1,"FALSE"),IF(SUM(AD92)&gt;0,1,"FALSE"),IF(SUM(AE92)&gt;0,1,"FALSE"),IF(SUM(U92)&gt;0,1,"FALSE"),IF(SUM(AA92)&gt;0,1,"FALSE"),IF(SUM(AH92)&gt;0,1,"FALSE"),IF(SUM(AI92)&gt;0,1,"FALSE"),IF(SUM(AJ92)&gt;0,1,"FALSE"),IF(SUM(AK92)&gt;0,1,"FALSE"),IF(SUM(AL92)&gt;0,1,"FALSE"))</f>
        <v/>
      </c>
      <c r="AN93" s="114" t="n"/>
      <c r="AO93" s="114">
        <f>MAX(AO92:AO92)</f>
        <v/>
      </c>
      <c r="AP93" s="114">
        <f>MAX(AP92:AP92)</f>
        <v/>
      </c>
      <c r="AQ93" s="114">
        <f>MAX(AQ92:AQ92)</f>
        <v/>
      </c>
      <c r="AR93" s="114">
        <f>MAX(AR92:AR92)</f>
        <v/>
      </c>
      <c r="AS93" s="114">
        <f>SUM(AS92:AS92)</f>
        <v/>
      </c>
      <c r="AT93" s="114">
        <f>SUM(AT92:AT92)</f>
        <v/>
      </c>
      <c r="AU93" s="114">
        <f>SUM(AU92:AU92)</f>
        <v/>
      </c>
      <c r="AV93" s="114">
        <f>SUM(AV92:AV92)</f>
        <v/>
      </c>
      <c r="AW93" s="114">
        <f>SUM(AW92:AW92)</f>
        <v/>
      </c>
    </row>
    <row r="94" spans="1:49">
      <c r="A94" s="111" t="n">
        <v>88</v>
      </c>
      <c r="B94" s="111" t="s">
        <v>201</v>
      </c>
      <c r="C94" s="111" t="s">
        <v>285</v>
      </c>
      <c r="D94" s="111" t="s">
        <v>286</v>
      </c>
      <c r="E94" s="111" t="s">
        <v>31</v>
      </c>
      <c r="F94" s="111" t="s">
        <v>32</v>
      </c>
      <c r="G94" s="111" t="n"/>
      <c r="H94" s="111" t="s">
        <v>7</v>
      </c>
      <c r="I94" s="112" t="s">
        <v>0</v>
      </c>
      <c r="J94" s="112" t="s">
        <v>0</v>
      </c>
      <c r="K94" s="111" t="s">
        <v>7</v>
      </c>
      <c r="L94" s="111" t="s">
        <v>7</v>
      </c>
      <c r="M94" s="112" t="s">
        <v>0</v>
      </c>
      <c r="N94" s="112" t="s">
        <v>0</v>
      </c>
      <c r="O94" s="112" t="s">
        <v>0</v>
      </c>
      <c r="P94" s="112" t="s">
        <v>0</v>
      </c>
      <c r="Q94" s="112" t="s">
        <v>0</v>
      </c>
      <c r="R94" s="112" t="s">
        <v>0</v>
      </c>
      <c r="S94" s="112" t="s">
        <v>0</v>
      </c>
      <c r="T94" s="112" t="s">
        <v>0</v>
      </c>
      <c r="U94" s="112" t="s">
        <v>0</v>
      </c>
      <c r="V94" s="112" t="s">
        <v>0</v>
      </c>
      <c r="W94" s="112" t="s">
        <v>0</v>
      </c>
      <c r="X94" s="112" t="s">
        <v>0</v>
      </c>
      <c r="Y94" s="112" t="s">
        <v>0</v>
      </c>
      <c r="Z94" s="112" t="s">
        <v>0</v>
      </c>
      <c r="AA94" s="112" t="s">
        <v>0</v>
      </c>
      <c r="AB94" s="112" t="s">
        <v>0</v>
      </c>
      <c r="AC94" s="112" t="s">
        <v>0</v>
      </c>
      <c r="AD94" s="112" t="s">
        <v>0</v>
      </c>
      <c r="AE94" s="112" t="s">
        <v>0</v>
      </c>
      <c r="AF94" s="112" t="s">
        <v>0</v>
      </c>
      <c r="AG94" s="112" t="s">
        <v>0</v>
      </c>
      <c r="AH94" s="112" t="s">
        <v>0</v>
      </c>
      <c r="AI94" s="112" t="s">
        <v>0</v>
      </c>
      <c r="AJ94" s="112" t="s">
        <v>0</v>
      </c>
      <c r="AK94" s="112" t="s">
        <v>0</v>
      </c>
      <c r="AL94" s="112" t="s">
        <v>0</v>
      </c>
      <c r="AM94" s="113">
        <f>COUNT(H94:AL94)</f>
        <v/>
      </c>
      <c r="AN94" s="111" t="n"/>
      <c r="AO94" s="113">
        <f>COUNTIF(H94:AL94,"О")</f>
        <v/>
      </c>
      <c r="AP94" s="113">
        <f>COUNTIF(H94:AL94,"От")</f>
        <v/>
      </c>
      <c r="AQ94" s="113">
        <f>COUNTIF(H94:AL94,"Б")</f>
        <v/>
      </c>
      <c r="AR94" s="113">
        <f>COUNTIF(H94:AL94,"Н")</f>
        <v/>
      </c>
      <c r="AS94" s="111" t="n"/>
      <c r="AT94" s="113">
        <f>SUM(H94:AL94)</f>
        <v/>
      </c>
      <c r="AU94" s="111" t="n"/>
      <c r="AV94" s="113">
        <f>SUM(H94,K94,L94,P94,Q94,R94,S94,Y94,Z94,AF94,AG94)</f>
        <v/>
      </c>
      <c r="AW94" s="111" t="n"/>
    </row>
    <row r="95" spans="1:49">
      <c r="A95" s="114" t="n">
        <v>89</v>
      </c>
      <c r="B95" s="114" t="s">
        <v>201</v>
      </c>
      <c r="C95" s="114" t="s">
        <v>285</v>
      </c>
      <c r="D95" s="114" t="s">
        <v>286</v>
      </c>
      <c r="E95" s="114" t="s">
        <v>33</v>
      </c>
      <c r="F95" s="114" t="n"/>
      <c r="G95" s="114" t="n"/>
      <c r="H95" s="114" t="n">
        <v>0</v>
      </c>
      <c r="I95" s="114" t="n">
        <v>0</v>
      </c>
      <c r="J95" s="114" t="n">
        <v>0</v>
      </c>
      <c r="K95" s="114" t="n">
        <v>0</v>
      </c>
      <c r="L95" s="114" t="n">
        <v>0</v>
      </c>
      <c r="M95" s="114" t="n">
        <v>0</v>
      </c>
      <c r="N95" s="114" t="n">
        <v>0</v>
      </c>
      <c r="O95" s="114" t="n">
        <v>0</v>
      </c>
      <c r="P95" s="114" t="n">
        <v>0</v>
      </c>
      <c r="Q95" s="114" t="n">
        <v>0</v>
      </c>
      <c r="R95" s="114" t="n">
        <v>0</v>
      </c>
      <c r="S95" s="114" t="n">
        <v>0</v>
      </c>
      <c r="T95" s="114" t="n">
        <v>0</v>
      </c>
      <c r="U95" s="114" t="n">
        <v>0</v>
      </c>
      <c r="V95" s="114" t="n">
        <v>0</v>
      </c>
      <c r="W95" s="114" t="n">
        <v>0</v>
      </c>
      <c r="X95" s="114" t="n">
        <v>0</v>
      </c>
      <c r="Y95" s="114" t="n">
        <v>0</v>
      </c>
      <c r="Z95" s="114" t="n">
        <v>0</v>
      </c>
      <c r="AA95" s="114" t="n">
        <v>0</v>
      </c>
      <c r="AB95" s="114" t="n">
        <v>0</v>
      </c>
      <c r="AC95" s="114" t="n">
        <v>0</v>
      </c>
      <c r="AD95" s="114" t="n">
        <v>0</v>
      </c>
      <c r="AE95" s="114" t="n">
        <v>0</v>
      </c>
      <c r="AF95" s="114" t="n">
        <v>0</v>
      </c>
      <c r="AG95" s="114" t="n">
        <v>0</v>
      </c>
      <c r="AH95" s="114" t="n">
        <v>0</v>
      </c>
      <c r="AI95" s="114" t="n">
        <v>0</v>
      </c>
      <c r="AJ95" s="114" t="n">
        <v>0</v>
      </c>
      <c r="AK95" s="114" t="n">
        <v>0</v>
      </c>
      <c r="AL95" s="114" t="n">
        <v>0</v>
      </c>
      <c r="AM95" s="114">
        <f>COUNT(IF(SUM(H94)&gt;0,1,"FALSE"),IF(SUM(I94)&gt;0,1,"FALSE"),IF(SUM(J94)&gt;0,1,"FALSE"),IF(SUM(K94)&gt;0,1,"FALSE"),IF(SUM(L94)&gt;0,1,"FALSE"),IF(SUM(M94)&gt;0,1,"FALSE"),IF(SUM(N94)&gt;0,1,"FALSE"),IF(SUM(O94)&gt;0,1,"FALSE"),IF(SUM(P94)&gt;0,1,"FALSE"),IF(SUM(Q94)&gt;0,1,"FALSE"),IF(SUM(R94)&gt;0,1,"FALSE"),IF(SUM(S94)&gt;0,1,"FALSE"),IF(SUM(T94)&gt;0,1,"FALSE"),IF(SUM(V94)&gt;0,1,"FALSE"),IF(SUM(W94)&gt;0,1,"FALSE"),IF(SUM(X94)&gt;0,1,"FALSE"),IF(SUM(Y94)&gt;0,1,"FALSE"),IF(SUM(AB94)&gt;0,1,"FALSE"),IF(SUM(Z94)&gt;0,1,"FALSE"),IF(SUM(AC94)&gt;0,1,"FALSE"),IF(SUM(AF94)&gt;0,1,"FALSE"),IF(SUM(AG94)&gt;0,1,"FALSE"),IF(SUM(AD94)&gt;0,1,"FALSE"),IF(SUM(AE94)&gt;0,1,"FALSE"),IF(SUM(U94)&gt;0,1,"FALSE"),IF(SUM(AA94)&gt;0,1,"FALSE"),IF(SUM(AH94)&gt;0,1,"FALSE"),IF(SUM(AI94)&gt;0,1,"FALSE"),IF(SUM(AJ94)&gt;0,1,"FALSE"),IF(SUM(AK94)&gt;0,1,"FALSE"),IF(SUM(AL94)&gt;0,1,"FALSE"))</f>
        <v/>
      </c>
      <c r="AN95" s="114" t="n"/>
      <c r="AO95" s="114">
        <f>MAX(AO94:AO94)</f>
        <v/>
      </c>
      <c r="AP95" s="114">
        <f>MAX(AP94:AP94)</f>
        <v/>
      </c>
      <c r="AQ95" s="114">
        <f>MAX(AQ94:AQ94)</f>
        <v/>
      </c>
      <c r="AR95" s="114">
        <f>MAX(AR94:AR94)</f>
        <v/>
      </c>
      <c r="AS95" s="114">
        <f>SUM(AS94:AS94)</f>
        <v/>
      </c>
      <c r="AT95" s="114">
        <f>SUM(AT94:AT94)</f>
        <v/>
      </c>
      <c r="AU95" s="114">
        <f>SUM(AU94:AU94)</f>
        <v/>
      </c>
      <c r="AV95" s="114">
        <f>SUM(AV94:AV94)</f>
        <v/>
      </c>
      <c r="AW95" s="114">
        <f>SUM(AW94:AW94)</f>
        <v/>
      </c>
    </row>
    <row r="96" spans="1:49">
      <c r="A96" s="111" t="n">
        <v>90</v>
      </c>
      <c r="B96" s="111" t="s">
        <v>212</v>
      </c>
      <c r="C96" s="111" t="s">
        <v>285</v>
      </c>
      <c r="D96" s="111" t="s">
        <v>51</v>
      </c>
      <c r="E96" s="111" t="s">
        <v>31</v>
      </c>
      <c r="F96" s="111" t="s">
        <v>32</v>
      </c>
      <c r="G96" s="111" t="n"/>
      <c r="H96" s="111" t="s">
        <v>7</v>
      </c>
      <c r="I96" s="111" t="n">
        <v>8</v>
      </c>
      <c r="J96" s="111" t="n">
        <v>8</v>
      </c>
      <c r="K96" s="111" t="s">
        <v>7</v>
      </c>
      <c r="L96" s="111" t="s">
        <v>7</v>
      </c>
      <c r="M96" s="111" t="n">
        <v>8</v>
      </c>
      <c r="N96" s="111" t="n">
        <v>8</v>
      </c>
      <c r="O96" s="111" t="n">
        <v>7</v>
      </c>
      <c r="P96" s="111" t="s">
        <v>7</v>
      </c>
      <c r="Q96" s="111" t="s">
        <v>7</v>
      </c>
      <c r="R96" s="111" t="s">
        <v>7</v>
      </c>
      <c r="S96" s="111" t="s">
        <v>7</v>
      </c>
      <c r="T96" s="111" t="n">
        <v>8</v>
      </c>
      <c r="U96" s="111" t="n">
        <v>8</v>
      </c>
      <c r="V96" s="111" t="n">
        <v>8</v>
      </c>
      <c r="W96" s="111" t="n">
        <v>8</v>
      </c>
      <c r="X96" s="111" t="n">
        <v>8</v>
      </c>
      <c r="Y96" s="111" t="s">
        <v>7</v>
      </c>
      <c r="Z96" s="111" t="s">
        <v>7</v>
      </c>
      <c r="AA96" s="111" t="n">
        <v>8</v>
      </c>
      <c r="AB96" s="111" t="n">
        <v>8</v>
      </c>
      <c r="AC96" s="111" t="n">
        <v>8</v>
      </c>
      <c r="AD96" s="111" t="n">
        <v>8</v>
      </c>
      <c r="AE96" s="111" t="n">
        <v>8</v>
      </c>
      <c r="AF96" s="111" t="s">
        <v>7</v>
      </c>
      <c r="AG96" s="111" t="s">
        <v>7</v>
      </c>
      <c r="AH96" s="111" t="n">
        <v>8</v>
      </c>
      <c r="AI96" s="111" t="n">
        <v>8</v>
      </c>
      <c r="AJ96" s="111" t="n">
        <v>8</v>
      </c>
      <c r="AK96" s="111" t="n">
        <v>8</v>
      </c>
      <c r="AL96" s="111" t="n">
        <v>8</v>
      </c>
      <c r="AM96" s="113">
        <f>COUNT(H96:AL96)</f>
        <v/>
      </c>
      <c r="AN96" s="111" t="n"/>
      <c r="AO96" s="113">
        <f>COUNTIF(H96:AL96,"О")</f>
        <v/>
      </c>
      <c r="AP96" s="113">
        <f>COUNTIF(H96:AL96,"От")</f>
        <v/>
      </c>
      <c r="AQ96" s="113">
        <f>COUNTIF(H96:AL96,"Б")</f>
        <v/>
      </c>
      <c r="AR96" s="113">
        <f>COUNTIF(H96:AL96,"Н")</f>
        <v/>
      </c>
      <c r="AS96" s="111" t="n"/>
      <c r="AT96" s="113">
        <f>SUM(H96:AL96)</f>
        <v/>
      </c>
      <c r="AU96" s="111" t="n"/>
      <c r="AV96" s="113">
        <f>SUM(H96,K96,L96,P96,Q96,R96,S96,Y96,Z96,AF96,AG96)</f>
        <v/>
      </c>
      <c r="AW96" s="111" t="n"/>
    </row>
    <row r="97" spans="1:49">
      <c r="A97" s="114" t="n">
        <v>91</v>
      </c>
      <c r="B97" s="114" t="s">
        <v>212</v>
      </c>
      <c r="C97" s="114" t="s">
        <v>285</v>
      </c>
      <c r="D97" s="114" t="s">
        <v>51</v>
      </c>
      <c r="E97" s="114" t="s">
        <v>33</v>
      </c>
      <c r="F97" s="114" t="n"/>
      <c r="G97" s="114" t="n"/>
      <c r="H97" s="114" t="n">
        <v>0</v>
      </c>
      <c r="I97" s="114" t="n">
        <v>8</v>
      </c>
      <c r="J97" s="114" t="n">
        <v>8</v>
      </c>
      <c r="K97" s="114" t="n">
        <v>0</v>
      </c>
      <c r="L97" s="114" t="n">
        <v>0</v>
      </c>
      <c r="M97" s="114" t="n">
        <v>8</v>
      </c>
      <c r="N97" s="114" t="n">
        <v>8</v>
      </c>
      <c r="O97" s="114" t="n">
        <v>7</v>
      </c>
      <c r="P97" s="114" t="n">
        <v>0</v>
      </c>
      <c r="Q97" s="114" t="n">
        <v>0</v>
      </c>
      <c r="R97" s="114" t="n">
        <v>0</v>
      </c>
      <c r="S97" s="114" t="n">
        <v>0</v>
      </c>
      <c r="T97" s="114" t="n">
        <v>8</v>
      </c>
      <c r="U97" s="114" t="n">
        <v>8</v>
      </c>
      <c r="V97" s="114" t="n">
        <v>8</v>
      </c>
      <c r="W97" s="114" t="n">
        <v>8</v>
      </c>
      <c r="X97" s="114" t="n">
        <v>8</v>
      </c>
      <c r="Y97" s="114" t="n">
        <v>0</v>
      </c>
      <c r="Z97" s="114" t="n">
        <v>0</v>
      </c>
      <c r="AA97" s="114" t="n">
        <v>8</v>
      </c>
      <c r="AB97" s="114" t="n">
        <v>8</v>
      </c>
      <c r="AC97" s="114" t="n">
        <v>8</v>
      </c>
      <c r="AD97" s="114" t="n">
        <v>8</v>
      </c>
      <c r="AE97" s="114" t="n">
        <v>8</v>
      </c>
      <c r="AF97" s="114" t="n">
        <v>0</v>
      </c>
      <c r="AG97" s="114" t="n">
        <v>0</v>
      </c>
      <c r="AH97" s="114" t="n">
        <v>8</v>
      </c>
      <c r="AI97" s="114" t="n">
        <v>8</v>
      </c>
      <c r="AJ97" s="114" t="n">
        <v>8</v>
      </c>
      <c r="AK97" s="114" t="n">
        <v>8</v>
      </c>
      <c r="AL97" s="114" t="n">
        <v>8</v>
      </c>
      <c r="AM97" s="114">
        <f>COUNT(IF(SUM(H96)&gt;0,1,"FALSE"),IF(SUM(I96)&gt;0,1,"FALSE"),IF(SUM(J96)&gt;0,1,"FALSE"),IF(SUM(K96)&gt;0,1,"FALSE"),IF(SUM(L96)&gt;0,1,"FALSE"),IF(SUM(M96)&gt;0,1,"FALSE"),IF(SUM(N96)&gt;0,1,"FALSE"),IF(SUM(O96)&gt;0,1,"FALSE"),IF(SUM(P96)&gt;0,1,"FALSE"),IF(SUM(Q96)&gt;0,1,"FALSE"),IF(SUM(R96)&gt;0,1,"FALSE"),IF(SUM(S96)&gt;0,1,"FALSE"),IF(SUM(T96)&gt;0,1,"FALSE"),IF(SUM(V96)&gt;0,1,"FALSE"),IF(SUM(W96)&gt;0,1,"FALSE"),IF(SUM(X96)&gt;0,1,"FALSE"),IF(SUM(Y96)&gt;0,1,"FALSE"),IF(SUM(AB96)&gt;0,1,"FALSE"),IF(SUM(Z96)&gt;0,1,"FALSE"),IF(SUM(AC96)&gt;0,1,"FALSE"),IF(SUM(AF96)&gt;0,1,"FALSE"),IF(SUM(AG96)&gt;0,1,"FALSE"),IF(SUM(AD96)&gt;0,1,"FALSE"),IF(SUM(AE96)&gt;0,1,"FALSE"),IF(SUM(U96)&gt;0,1,"FALSE"),IF(SUM(AA96)&gt;0,1,"FALSE"),IF(SUM(AH96)&gt;0,1,"FALSE"),IF(SUM(AI96)&gt;0,1,"FALSE"),IF(SUM(AJ96)&gt;0,1,"FALSE"),IF(SUM(AK96)&gt;0,1,"FALSE"),IF(SUM(AL96)&gt;0,1,"FALSE"))</f>
        <v/>
      </c>
      <c r="AN97" s="114" t="n"/>
      <c r="AO97" s="114">
        <f>MAX(AO96:AO96)</f>
        <v/>
      </c>
      <c r="AP97" s="114">
        <f>MAX(AP96:AP96)</f>
        <v/>
      </c>
      <c r="AQ97" s="114">
        <f>MAX(AQ96:AQ96)</f>
        <v/>
      </c>
      <c r="AR97" s="114">
        <f>MAX(AR96:AR96)</f>
        <v/>
      </c>
      <c r="AS97" s="114">
        <f>SUM(AS96:AS96)</f>
        <v/>
      </c>
      <c r="AT97" s="114">
        <f>SUM(AT96:AT96)</f>
        <v/>
      </c>
      <c r="AU97" s="114">
        <f>SUM(AU96:AU96)</f>
        <v/>
      </c>
      <c r="AV97" s="114">
        <f>SUM(AV96:AV96)</f>
        <v/>
      </c>
      <c r="AW97" s="114">
        <f>SUM(AW96:AW96)</f>
        <v/>
      </c>
    </row>
    <row r="98" spans="1:49">
      <c r="A98" s="111" t="n">
        <v>92</v>
      </c>
      <c r="B98" s="111" t="s">
        <v>216</v>
      </c>
      <c r="C98" s="111" t="s">
        <v>289</v>
      </c>
      <c r="D98" s="111" t="s">
        <v>51</v>
      </c>
      <c r="E98" s="111" t="s">
        <v>31</v>
      </c>
      <c r="F98" s="111" t="s">
        <v>32</v>
      </c>
      <c r="G98" s="111" t="n"/>
      <c r="H98" s="111" t="s">
        <v>7</v>
      </c>
      <c r="I98" s="111" t="n">
        <v>8</v>
      </c>
      <c r="J98" s="111" t="n">
        <v>8</v>
      </c>
      <c r="K98" s="111" t="s">
        <v>7</v>
      </c>
      <c r="L98" s="111" t="s">
        <v>7</v>
      </c>
      <c r="M98" s="111" t="n">
        <v>8</v>
      </c>
      <c r="N98" s="111" t="n">
        <v>8</v>
      </c>
      <c r="O98" s="111" t="n">
        <v>7</v>
      </c>
      <c r="P98" s="111" t="s">
        <v>7</v>
      </c>
      <c r="Q98" s="111" t="s">
        <v>7</v>
      </c>
      <c r="R98" s="111" t="s">
        <v>7</v>
      </c>
      <c r="S98" s="111" t="s">
        <v>7</v>
      </c>
      <c r="T98" s="111" t="n">
        <v>8</v>
      </c>
      <c r="U98" s="111" t="n">
        <v>8</v>
      </c>
      <c r="V98" s="111" t="n">
        <v>8</v>
      </c>
      <c r="W98" s="111" t="n">
        <v>8</v>
      </c>
      <c r="X98" s="111" t="n">
        <v>8</v>
      </c>
      <c r="Y98" s="111" t="s">
        <v>7</v>
      </c>
      <c r="Z98" s="111" t="s">
        <v>7</v>
      </c>
      <c r="AA98" s="111" t="n">
        <v>8</v>
      </c>
      <c r="AB98" s="111" t="n">
        <v>8</v>
      </c>
      <c r="AC98" s="111" t="n">
        <v>8</v>
      </c>
      <c r="AD98" s="111" t="n">
        <v>8</v>
      </c>
      <c r="AE98" s="111" t="n">
        <v>8</v>
      </c>
      <c r="AF98" s="111" t="s">
        <v>7</v>
      </c>
      <c r="AG98" s="111" t="s">
        <v>7</v>
      </c>
      <c r="AH98" s="111" t="n">
        <v>8</v>
      </c>
      <c r="AI98" s="111" t="n">
        <v>8</v>
      </c>
      <c r="AJ98" s="111" t="n">
        <v>8</v>
      </c>
      <c r="AK98" s="111" t="n">
        <v>8</v>
      </c>
      <c r="AL98" s="111" t="n">
        <v>8</v>
      </c>
      <c r="AM98" s="113">
        <f>COUNT(H98:AL98)</f>
        <v/>
      </c>
      <c r="AN98" s="111" t="n"/>
      <c r="AO98" s="113">
        <f>COUNTIF(H98:AL98,"О")</f>
        <v/>
      </c>
      <c r="AP98" s="113">
        <f>COUNTIF(H98:AL98,"От")</f>
        <v/>
      </c>
      <c r="AQ98" s="113">
        <f>COUNTIF(H98:AL98,"Б")</f>
        <v/>
      </c>
      <c r="AR98" s="113">
        <f>COUNTIF(H98:AL98,"Н")</f>
        <v/>
      </c>
      <c r="AS98" s="111" t="n"/>
      <c r="AT98" s="113">
        <f>SUM(H98:AL98)</f>
        <v/>
      </c>
      <c r="AU98" s="111" t="n"/>
      <c r="AV98" s="113">
        <f>SUM(H98,K98,L98,P98,Q98,R98,S98,Y98,Z98,AF98,AG98)</f>
        <v/>
      </c>
      <c r="AW98" s="111" t="n"/>
    </row>
    <row r="99" spans="1:49">
      <c r="A99" s="114" t="n">
        <v>93</v>
      </c>
      <c r="B99" s="114" t="s">
        <v>216</v>
      </c>
      <c r="C99" s="114" t="s">
        <v>289</v>
      </c>
      <c r="D99" s="114" t="s">
        <v>51</v>
      </c>
      <c r="E99" s="114" t="s">
        <v>33</v>
      </c>
      <c r="F99" s="114" t="n"/>
      <c r="G99" s="114" t="n"/>
      <c r="H99" s="114" t="n">
        <v>0</v>
      </c>
      <c r="I99" s="114" t="n">
        <v>8</v>
      </c>
      <c r="J99" s="114" t="n">
        <v>8</v>
      </c>
      <c r="K99" s="114" t="n">
        <v>0</v>
      </c>
      <c r="L99" s="114" t="n">
        <v>0</v>
      </c>
      <c r="M99" s="114" t="n">
        <v>8</v>
      </c>
      <c r="N99" s="114" t="n">
        <v>8</v>
      </c>
      <c r="O99" s="114" t="n">
        <v>7</v>
      </c>
      <c r="P99" s="114" t="n">
        <v>0</v>
      </c>
      <c r="Q99" s="114" t="n">
        <v>0</v>
      </c>
      <c r="R99" s="114" t="n">
        <v>0</v>
      </c>
      <c r="S99" s="114" t="n">
        <v>0</v>
      </c>
      <c r="T99" s="114" t="n">
        <v>8</v>
      </c>
      <c r="U99" s="114" t="n">
        <v>8</v>
      </c>
      <c r="V99" s="114" t="n">
        <v>8</v>
      </c>
      <c r="W99" s="114" t="n">
        <v>8</v>
      </c>
      <c r="X99" s="114" t="n">
        <v>8</v>
      </c>
      <c r="Y99" s="114" t="n">
        <v>0</v>
      </c>
      <c r="Z99" s="114" t="n">
        <v>0</v>
      </c>
      <c r="AA99" s="114" t="n">
        <v>8</v>
      </c>
      <c r="AB99" s="114" t="n">
        <v>8</v>
      </c>
      <c r="AC99" s="114" t="n">
        <v>8</v>
      </c>
      <c r="AD99" s="114" t="n">
        <v>8</v>
      </c>
      <c r="AE99" s="114" t="n">
        <v>8</v>
      </c>
      <c r="AF99" s="114" t="n">
        <v>0</v>
      </c>
      <c r="AG99" s="114" t="n">
        <v>0</v>
      </c>
      <c r="AH99" s="114" t="n">
        <v>8</v>
      </c>
      <c r="AI99" s="114" t="n">
        <v>8</v>
      </c>
      <c r="AJ99" s="114" t="n">
        <v>8</v>
      </c>
      <c r="AK99" s="114" t="n">
        <v>8</v>
      </c>
      <c r="AL99" s="114" t="n">
        <v>8</v>
      </c>
      <c r="AM99" s="114">
        <f>COUNT(IF(SUM(H98)&gt;0,1,"FALSE"),IF(SUM(I98)&gt;0,1,"FALSE"),IF(SUM(J98)&gt;0,1,"FALSE"),IF(SUM(K98)&gt;0,1,"FALSE"),IF(SUM(L98)&gt;0,1,"FALSE"),IF(SUM(M98)&gt;0,1,"FALSE"),IF(SUM(N98)&gt;0,1,"FALSE"),IF(SUM(O98)&gt;0,1,"FALSE"),IF(SUM(P98)&gt;0,1,"FALSE"),IF(SUM(Q98)&gt;0,1,"FALSE"),IF(SUM(R98)&gt;0,1,"FALSE"),IF(SUM(S98)&gt;0,1,"FALSE"),IF(SUM(T98)&gt;0,1,"FALSE"),IF(SUM(V98)&gt;0,1,"FALSE"),IF(SUM(W98)&gt;0,1,"FALSE"),IF(SUM(X98)&gt;0,1,"FALSE"),IF(SUM(Y98)&gt;0,1,"FALSE"),IF(SUM(AB98)&gt;0,1,"FALSE"),IF(SUM(Z98)&gt;0,1,"FALSE"),IF(SUM(AC98)&gt;0,1,"FALSE"),IF(SUM(AF98)&gt;0,1,"FALSE"),IF(SUM(AG98)&gt;0,1,"FALSE"),IF(SUM(AD98)&gt;0,1,"FALSE"),IF(SUM(AE98)&gt;0,1,"FALSE"),IF(SUM(U98)&gt;0,1,"FALSE"),IF(SUM(AA98)&gt;0,1,"FALSE"),IF(SUM(AH98)&gt;0,1,"FALSE"),IF(SUM(AI98)&gt;0,1,"FALSE"),IF(SUM(AJ98)&gt;0,1,"FALSE"),IF(SUM(AK98)&gt;0,1,"FALSE"),IF(SUM(AL98)&gt;0,1,"FALSE"))</f>
        <v/>
      </c>
      <c r="AN99" s="114" t="n"/>
      <c r="AO99" s="114">
        <f>MAX(AO98:AO98)</f>
        <v/>
      </c>
      <c r="AP99" s="114">
        <f>MAX(AP98:AP98)</f>
        <v/>
      </c>
      <c r="AQ99" s="114">
        <f>MAX(AQ98:AQ98)</f>
        <v/>
      </c>
      <c r="AR99" s="114">
        <f>MAX(AR98:AR98)</f>
        <v/>
      </c>
      <c r="AS99" s="114">
        <f>SUM(AS98:AS98)</f>
        <v/>
      </c>
      <c r="AT99" s="114">
        <f>SUM(AT98:AT98)</f>
        <v/>
      </c>
      <c r="AU99" s="114">
        <f>SUM(AU98:AU98)</f>
        <v/>
      </c>
      <c r="AV99" s="114">
        <f>SUM(AV98:AV98)</f>
        <v/>
      </c>
      <c r="AW99" s="114">
        <f>SUM(AW98:AW98)</f>
        <v/>
      </c>
    </row>
    <row r="100" spans="1:49">
      <c r="A100" s="111" t="n">
        <v>94</v>
      </c>
      <c r="B100" s="111" t="s">
        <v>220</v>
      </c>
      <c r="C100" s="111" t="s">
        <v>124</v>
      </c>
      <c r="D100" s="111" t="s">
        <v>221</v>
      </c>
      <c r="E100" s="111" t="s">
        <v>31</v>
      </c>
      <c r="F100" s="111" t="s">
        <v>32</v>
      </c>
      <c r="G100" s="111" t="n"/>
      <c r="H100" s="111" t="s">
        <v>7</v>
      </c>
      <c r="I100" s="111" t="n">
        <v>8</v>
      </c>
      <c r="J100" s="111" t="n">
        <v>8</v>
      </c>
      <c r="K100" s="111" t="s">
        <v>7</v>
      </c>
      <c r="L100" s="111" t="s">
        <v>7</v>
      </c>
      <c r="M100" s="111" t="n">
        <v>8</v>
      </c>
      <c r="N100" s="111" t="n">
        <v>8</v>
      </c>
      <c r="O100" s="111" t="n">
        <v>7</v>
      </c>
      <c r="P100" s="111" t="s">
        <v>7</v>
      </c>
      <c r="Q100" s="111" t="s">
        <v>7</v>
      </c>
      <c r="R100" s="111" t="s">
        <v>7</v>
      </c>
      <c r="S100" s="111" t="s">
        <v>7</v>
      </c>
      <c r="T100" s="111" t="n">
        <v>8</v>
      </c>
      <c r="U100" s="111" t="n">
        <v>8</v>
      </c>
      <c r="V100" s="111" t="n">
        <v>8</v>
      </c>
      <c r="W100" s="111" t="n">
        <v>8</v>
      </c>
      <c r="X100" s="111" t="n">
        <v>8</v>
      </c>
      <c r="Y100" s="111" t="s">
        <v>7</v>
      </c>
      <c r="Z100" s="111" t="s">
        <v>7</v>
      </c>
      <c r="AA100" s="111" t="n">
        <v>8</v>
      </c>
      <c r="AB100" s="111" t="n">
        <v>8</v>
      </c>
      <c r="AC100" s="111" t="n">
        <v>8</v>
      </c>
      <c r="AD100" s="111" t="n">
        <v>8</v>
      </c>
      <c r="AE100" s="111" t="n">
        <v>8</v>
      </c>
      <c r="AF100" s="111" t="s">
        <v>7</v>
      </c>
      <c r="AG100" s="111" t="s">
        <v>7</v>
      </c>
      <c r="AH100" s="111" t="n">
        <v>8</v>
      </c>
      <c r="AI100" s="111" t="n">
        <v>8</v>
      </c>
      <c r="AJ100" s="111" t="n">
        <v>8</v>
      </c>
      <c r="AK100" s="111" t="n">
        <v>8</v>
      </c>
      <c r="AL100" s="111" t="n">
        <v>8</v>
      </c>
      <c r="AM100" s="113">
        <f>COUNT(H100:AL100)</f>
        <v/>
      </c>
      <c r="AN100" s="111" t="n"/>
      <c r="AO100" s="113">
        <f>COUNTIF(H100:AL100,"О")</f>
        <v/>
      </c>
      <c r="AP100" s="113">
        <f>COUNTIF(H100:AL100,"От")</f>
        <v/>
      </c>
      <c r="AQ100" s="113">
        <f>COUNTIF(H100:AL100,"Б")</f>
        <v/>
      </c>
      <c r="AR100" s="113">
        <f>COUNTIF(H100:AL100,"Н")</f>
        <v/>
      </c>
      <c r="AS100" s="111" t="n"/>
      <c r="AT100" s="113">
        <f>SUM(H100:AL100)</f>
        <v/>
      </c>
      <c r="AU100" s="111" t="n"/>
      <c r="AV100" s="113">
        <f>SUM(H100,K100,L100,P100,Q100,R100,S100,Y100,Z100,AF100,AG100)</f>
        <v/>
      </c>
      <c r="AW100" s="111" t="n"/>
    </row>
    <row r="101" spans="1:49">
      <c r="A101" s="114" t="n">
        <v>95</v>
      </c>
      <c r="B101" s="114" t="s">
        <v>220</v>
      </c>
      <c r="C101" s="114" t="s">
        <v>124</v>
      </c>
      <c r="D101" s="114" t="s">
        <v>221</v>
      </c>
      <c r="E101" s="114" t="s">
        <v>33</v>
      </c>
      <c r="F101" s="114" t="n"/>
      <c r="G101" s="114" t="n"/>
      <c r="H101" s="114" t="n">
        <v>0</v>
      </c>
      <c r="I101" s="114" t="n">
        <v>8</v>
      </c>
      <c r="J101" s="114" t="n">
        <v>8</v>
      </c>
      <c r="K101" s="114" t="n">
        <v>0</v>
      </c>
      <c r="L101" s="114" t="n">
        <v>0</v>
      </c>
      <c r="M101" s="114" t="n">
        <v>8</v>
      </c>
      <c r="N101" s="114" t="n">
        <v>8</v>
      </c>
      <c r="O101" s="114" t="n">
        <v>7</v>
      </c>
      <c r="P101" s="114" t="n">
        <v>0</v>
      </c>
      <c r="Q101" s="114" t="n">
        <v>0</v>
      </c>
      <c r="R101" s="114" t="n">
        <v>0</v>
      </c>
      <c r="S101" s="114" t="n">
        <v>0</v>
      </c>
      <c r="T101" s="114" t="n">
        <v>8</v>
      </c>
      <c r="U101" s="114" t="n">
        <v>8</v>
      </c>
      <c r="V101" s="114" t="n">
        <v>8</v>
      </c>
      <c r="W101" s="114" t="n">
        <v>8</v>
      </c>
      <c r="X101" s="114" t="n">
        <v>8</v>
      </c>
      <c r="Y101" s="114" t="n">
        <v>0</v>
      </c>
      <c r="Z101" s="114" t="n">
        <v>0</v>
      </c>
      <c r="AA101" s="114" t="n">
        <v>8</v>
      </c>
      <c r="AB101" s="114" t="n">
        <v>8</v>
      </c>
      <c r="AC101" s="114" t="n">
        <v>8</v>
      </c>
      <c r="AD101" s="114" t="n">
        <v>8</v>
      </c>
      <c r="AE101" s="114" t="n">
        <v>8</v>
      </c>
      <c r="AF101" s="114" t="n">
        <v>0</v>
      </c>
      <c r="AG101" s="114" t="n">
        <v>0</v>
      </c>
      <c r="AH101" s="114" t="n">
        <v>8</v>
      </c>
      <c r="AI101" s="114" t="n">
        <v>8</v>
      </c>
      <c r="AJ101" s="114" t="n">
        <v>8</v>
      </c>
      <c r="AK101" s="114" t="n">
        <v>8</v>
      </c>
      <c r="AL101" s="114" t="n">
        <v>8</v>
      </c>
      <c r="AM101" s="114">
        <f>COUNT(IF(SUM(H100)&gt;0,1,"FALSE"),IF(SUM(I100)&gt;0,1,"FALSE"),IF(SUM(J100)&gt;0,1,"FALSE"),IF(SUM(K100)&gt;0,1,"FALSE"),IF(SUM(L100)&gt;0,1,"FALSE"),IF(SUM(M100)&gt;0,1,"FALSE"),IF(SUM(N100)&gt;0,1,"FALSE"),IF(SUM(O100)&gt;0,1,"FALSE"),IF(SUM(P100)&gt;0,1,"FALSE"),IF(SUM(Q100)&gt;0,1,"FALSE"),IF(SUM(R100)&gt;0,1,"FALSE"),IF(SUM(S100)&gt;0,1,"FALSE"),IF(SUM(T100)&gt;0,1,"FALSE"),IF(SUM(V100)&gt;0,1,"FALSE"),IF(SUM(W100)&gt;0,1,"FALSE"),IF(SUM(X100)&gt;0,1,"FALSE"),IF(SUM(Y100)&gt;0,1,"FALSE"),IF(SUM(AB100)&gt;0,1,"FALSE"),IF(SUM(Z100)&gt;0,1,"FALSE"),IF(SUM(AC100)&gt;0,1,"FALSE"),IF(SUM(AF100)&gt;0,1,"FALSE"),IF(SUM(AG100)&gt;0,1,"FALSE"),IF(SUM(AD100)&gt;0,1,"FALSE"),IF(SUM(AE100)&gt;0,1,"FALSE"),IF(SUM(U100)&gt;0,1,"FALSE"),IF(SUM(AA100)&gt;0,1,"FALSE"),IF(SUM(AH100)&gt;0,1,"FALSE"),IF(SUM(AI100)&gt;0,1,"FALSE"),IF(SUM(AJ100)&gt;0,1,"FALSE"),IF(SUM(AK100)&gt;0,1,"FALSE"),IF(SUM(AL100)&gt;0,1,"FALSE"))</f>
        <v/>
      </c>
      <c r="AN101" s="114" t="n"/>
      <c r="AO101" s="114">
        <f>MAX(AO100:AO100)</f>
        <v/>
      </c>
      <c r="AP101" s="114">
        <f>MAX(AP100:AP100)</f>
        <v/>
      </c>
      <c r="AQ101" s="114">
        <f>MAX(AQ100:AQ100)</f>
        <v/>
      </c>
      <c r="AR101" s="114">
        <f>MAX(AR100:AR100)</f>
        <v/>
      </c>
      <c r="AS101" s="114">
        <f>SUM(AS100:AS100)</f>
        <v/>
      </c>
      <c r="AT101" s="114">
        <f>SUM(AT100:AT100)</f>
        <v/>
      </c>
      <c r="AU101" s="114">
        <f>SUM(AU100:AU100)</f>
        <v/>
      </c>
      <c r="AV101" s="114">
        <f>SUM(AV100:AV100)</f>
        <v/>
      </c>
      <c r="AW101" s="114">
        <f>SUM(AW100:AW100)</f>
        <v/>
      </c>
    </row>
    <row r="102" spans="1:49">
      <c r="A102" s="111" t="n">
        <v>96</v>
      </c>
      <c r="B102" s="111" t="s">
        <v>267</v>
      </c>
      <c r="C102" s="111" t="s">
        <v>74</v>
      </c>
      <c r="D102" s="111" t="s">
        <v>72</v>
      </c>
      <c r="E102" s="111" t="s">
        <v>31</v>
      </c>
      <c r="F102" s="111" t="s">
        <v>32</v>
      </c>
      <c r="G102" s="111" t="n"/>
      <c r="H102" s="111" t="s">
        <v>7</v>
      </c>
      <c r="I102" s="111" t="n"/>
      <c r="J102" s="111" t="n"/>
      <c r="K102" s="111" t="s">
        <v>7</v>
      </c>
      <c r="L102" s="111" t="s">
        <v>7</v>
      </c>
      <c r="M102" s="111" t="n"/>
      <c r="N102" s="111" t="n"/>
      <c r="O102" s="111" t="n"/>
      <c r="P102" s="111" t="s">
        <v>7</v>
      </c>
      <c r="Q102" s="111" t="s">
        <v>7</v>
      </c>
      <c r="R102" s="111" t="s">
        <v>7</v>
      </c>
      <c r="S102" s="111" t="s">
        <v>7</v>
      </c>
      <c r="T102" s="111" t="n"/>
      <c r="U102" s="111" t="n"/>
      <c r="V102" s="111" t="n">
        <v>7.16667</v>
      </c>
      <c r="W102" s="111" t="n">
        <v>8</v>
      </c>
      <c r="X102" s="111" t="n">
        <v>3.61667</v>
      </c>
      <c r="Y102" s="111" t="s">
        <v>7</v>
      </c>
      <c r="Z102" s="111" t="s">
        <v>7</v>
      </c>
      <c r="AA102" s="111" t="n"/>
      <c r="AB102" s="111" t="n">
        <v>1.05</v>
      </c>
      <c r="AC102" s="111" t="n">
        <v>8</v>
      </c>
      <c r="AD102" s="111" t="n">
        <v>1.31667</v>
      </c>
      <c r="AE102" s="111" t="n">
        <v>1.41667</v>
      </c>
      <c r="AF102" s="111" t="s">
        <v>7</v>
      </c>
      <c r="AG102" s="111" t="s">
        <v>7</v>
      </c>
      <c r="AH102" s="111" t="n">
        <v>0.18333</v>
      </c>
      <c r="AI102" s="111" t="n">
        <v>8</v>
      </c>
      <c r="AJ102" s="111" t="n"/>
      <c r="AK102" s="111" t="n">
        <v>3.11667</v>
      </c>
      <c r="AL102" s="111" t="n"/>
      <c r="AM102" s="113">
        <f>COUNT(H102:AL102)</f>
        <v/>
      </c>
      <c r="AN102" s="111" t="n"/>
      <c r="AO102" s="113">
        <f>COUNTIF(H102:AL102,"О")</f>
        <v/>
      </c>
      <c r="AP102" s="113">
        <f>COUNTIF(H102:AL102,"От")</f>
        <v/>
      </c>
      <c r="AQ102" s="113">
        <f>COUNTIF(H102:AL102,"Б")</f>
        <v/>
      </c>
      <c r="AR102" s="113">
        <f>COUNTIF(H102:AL102,"Н")</f>
        <v/>
      </c>
      <c r="AS102" s="111" t="n"/>
      <c r="AT102" s="113">
        <f>SUM(H102:AL102)</f>
        <v/>
      </c>
      <c r="AU102" s="111" t="n"/>
      <c r="AV102" s="113">
        <f>SUM(H102,K102,L102,P102,Q102,R102,S102,Y102,Z102,AF102,AG102)</f>
        <v/>
      </c>
      <c r="AW102" s="111" t="n"/>
    </row>
    <row r="103" spans="1:49">
      <c r="A103" s="111" t="n">
        <v>97</v>
      </c>
      <c r="B103" s="111" t="s">
        <v>267</v>
      </c>
      <c r="C103" s="111" t="s">
        <v>74</v>
      </c>
      <c r="D103" s="111" t="s">
        <v>72</v>
      </c>
      <c r="E103" s="111" t="s">
        <v>56</v>
      </c>
      <c r="F103" s="111" t="s">
        <v>32</v>
      </c>
      <c r="G103" s="111" t="n"/>
      <c r="H103" s="111" t="n"/>
      <c r="I103" s="111" t="n"/>
      <c r="J103" s="111" t="n"/>
      <c r="K103" s="111" t="n"/>
      <c r="L103" s="111" t="n"/>
      <c r="M103" s="111" t="n"/>
      <c r="N103" s="111" t="n"/>
      <c r="O103" s="111" t="n"/>
      <c r="P103" s="111" t="n"/>
      <c r="Q103" s="111" t="n"/>
      <c r="R103" s="111" t="n"/>
      <c r="S103" s="111" t="n"/>
      <c r="T103" s="111" t="n"/>
      <c r="U103" s="111" t="n"/>
      <c r="V103" s="111" t="n"/>
      <c r="W103" s="111" t="n"/>
      <c r="X103" s="111" t="n"/>
      <c r="Y103" s="111" t="n"/>
      <c r="Z103" s="111" t="n"/>
      <c r="AA103" s="111" t="n"/>
      <c r="AB103" s="111" t="n"/>
      <c r="AC103" s="111" t="n"/>
      <c r="AD103" s="111" t="n"/>
      <c r="AE103" s="111" t="n"/>
      <c r="AF103" s="111" t="n"/>
      <c r="AG103" s="111" t="n"/>
      <c r="AH103" s="111" t="n"/>
      <c r="AI103" s="111" t="n"/>
      <c r="AJ103" s="111" t="n"/>
      <c r="AK103" s="111" t="n"/>
      <c r="AL103" s="111" t="n"/>
      <c r="AM103" s="113">
        <f>COUNT(H103:AL103)</f>
        <v/>
      </c>
      <c r="AN103" s="111" t="n"/>
      <c r="AO103" s="111" t="n"/>
      <c r="AP103" s="111" t="n"/>
      <c r="AQ103" s="111" t="n"/>
      <c r="AR103" s="111" t="n"/>
      <c r="AS103" s="111" t="n"/>
      <c r="AT103" s="113">
        <f>SUM(H103:AL103)</f>
        <v/>
      </c>
      <c r="AU103" s="111" t="n"/>
      <c r="AV103" s="113">
        <f>SUM(H103,K103,L103,P103,Q103,R103,S103,Y103,Z103,AF103,AG103)</f>
        <v/>
      </c>
      <c r="AW103" s="111" t="n"/>
    </row>
    <row r="104" spans="1:49">
      <c r="A104" s="111" t="n">
        <v>98</v>
      </c>
      <c r="B104" s="111" t="s">
        <v>267</v>
      </c>
      <c r="C104" s="111" t="s">
        <v>74</v>
      </c>
      <c r="D104" s="111" t="s">
        <v>72</v>
      </c>
      <c r="E104" s="111" t="s">
        <v>61</v>
      </c>
      <c r="F104" s="111" t="s">
        <v>32</v>
      </c>
      <c r="G104" s="111" t="n"/>
      <c r="H104" s="111" t="n"/>
      <c r="I104" s="111" t="n"/>
      <c r="J104" s="111" t="n"/>
      <c r="K104" s="111" t="n"/>
      <c r="L104" s="111" t="n"/>
      <c r="M104" s="111" t="n"/>
      <c r="N104" s="111" t="n"/>
      <c r="O104" s="111" t="n"/>
      <c r="P104" s="111" t="n"/>
      <c r="Q104" s="111" t="n"/>
      <c r="R104" s="111" t="n"/>
      <c r="S104" s="111" t="n"/>
      <c r="T104" s="111" t="n"/>
      <c r="U104" s="111" t="n"/>
      <c r="V104" s="111" t="n"/>
      <c r="W104" s="111" t="n"/>
      <c r="X104" s="111" t="n"/>
      <c r="Y104" s="111" t="n"/>
      <c r="Z104" s="111" t="n"/>
      <c r="AA104" s="111" t="n"/>
      <c r="AB104" s="111" t="n"/>
      <c r="AC104" s="111" t="n"/>
      <c r="AD104" s="111" t="n"/>
      <c r="AE104" s="111" t="n"/>
      <c r="AF104" s="111" t="n"/>
      <c r="AG104" s="111" t="n"/>
      <c r="AH104" s="111" t="n"/>
      <c r="AI104" s="111" t="n"/>
      <c r="AJ104" s="111" t="n"/>
      <c r="AK104" s="111" t="n"/>
      <c r="AL104" s="111" t="n"/>
      <c r="AM104" s="113">
        <f>COUNT(H104:AL104)</f>
        <v/>
      </c>
      <c r="AN104" s="111" t="n"/>
      <c r="AO104" s="111" t="n"/>
      <c r="AP104" s="111" t="n"/>
      <c r="AQ104" s="111" t="n"/>
      <c r="AR104" s="111" t="n"/>
      <c r="AS104" s="111" t="n"/>
      <c r="AT104" s="113">
        <f>SUM(H104:AL104)</f>
        <v/>
      </c>
      <c r="AU104" s="111" t="n"/>
      <c r="AV104" s="113">
        <f>SUM(H104,K104,L104,P104,Q104,R104,S104,Y104,Z104,AF104,AG104)</f>
        <v/>
      </c>
      <c r="AW104" s="111" t="n"/>
    </row>
    <row r="105" spans="1:49">
      <c r="A105" s="111" t="n">
        <v>99</v>
      </c>
      <c r="B105" s="111" t="s">
        <v>267</v>
      </c>
      <c r="C105" s="111" t="s">
        <v>74</v>
      </c>
      <c r="D105" s="111" t="s">
        <v>72</v>
      </c>
      <c r="E105" s="111" t="s">
        <v>76</v>
      </c>
      <c r="F105" s="111" t="s">
        <v>32</v>
      </c>
      <c r="G105" s="111" t="n"/>
      <c r="H105" s="111" t="n"/>
      <c r="I105" s="112" t="n">
        <v>8</v>
      </c>
      <c r="J105" s="112" t="n">
        <v>8</v>
      </c>
      <c r="K105" s="111" t="n"/>
      <c r="L105" s="111" t="n"/>
      <c r="M105" s="112" t="n">
        <v>8</v>
      </c>
      <c r="N105" s="112" t="n">
        <v>8</v>
      </c>
      <c r="O105" s="112" t="n">
        <v>7</v>
      </c>
      <c r="P105" s="111" t="n"/>
      <c r="Q105" s="111" t="n"/>
      <c r="R105" s="111" t="n"/>
      <c r="S105" s="111" t="n"/>
      <c r="T105" s="112" t="n">
        <v>8</v>
      </c>
      <c r="U105" s="112" t="n">
        <v>0.57885</v>
      </c>
      <c r="V105" s="111" t="n"/>
      <c r="W105" s="111" t="n"/>
      <c r="X105" s="111" t="n"/>
      <c r="Y105" s="111" t="n"/>
      <c r="Z105" s="111" t="n"/>
      <c r="AA105" s="111" t="n"/>
      <c r="AB105" s="111" t="n"/>
      <c r="AC105" s="111" t="n"/>
      <c r="AD105" s="111" t="n"/>
      <c r="AE105" s="111" t="n"/>
      <c r="AF105" s="111" t="n"/>
      <c r="AG105" s="111" t="n"/>
      <c r="AH105" s="111" t="n"/>
      <c r="AI105" s="111" t="n"/>
      <c r="AJ105" s="111" t="n"/>
      <c r="AK105" s="111" t="n"/>
      <c r="AL105" s="111" t="n"/>
      <c r="AM105" s="113">
        <f>COUNT(H105:AL105)</f>
        <v/>
      </c>
      <c r="AN105" s="111" t="n"/>
      <c r="AO105" s="111" t="n"/>
      <c r="AP105" s="111" t="n"/>
      <c r="AQ105" s="111" t="n"/>
      <c r="AR105" s="111" t="n"/>
      <c r="AS105" s="111" t="n"/>
      <c r="AT105" s="113">
        <f>SUM(H105:AL105)</f>
        <v/>
      </c>
      <c r="AU105" s="111" t="n"/>
      <c r="AV105" s="113">
        <f>SUM(H105,K105,L105,P105,Q105,R105,S105,Y105,Z105,AF105,AG105)</f>
        <v/>
      </c>
      <c r="AW105" s="111" t="n"/>
    </row>
    <row r="106" spans="1:49">
      <c r="A106" s="111" t="n">
        <v>100</v>
      </c>
      <c r="B106" s="111" t="s">
        <v>267</v>
      </c>
      <c r="C106" s="111" t="s">
        <v>74</v>
      </c>
      <c r="D106" s="111" t="s">
        <v>72</v>
      </c>
      <c r="E106" s="111" t="s">
        <v>77</v>
      </c>
      <c r="F106" s="111" t="s">
        <v>32</v>
      </c>
      <c r="G106" s="111" t="n"/>
      <c r="H106" s="111" t="n"/>
      <c r="I106" s="111" t="n"/>
      <c r="J106" s="111" t="n"/>
      <c r="K106" s="111" t="n"/>
      <c r="L106" s="111" t="n"/>
      <c r="M106" s="111" t="n"/>
      <c r="N106" s="111" t="n"/>
      <c r="O106" s="111" t="n"/>
      <c r="P106" s="111" t="n"/>
      <c r="Q106" s="111" t="n"/>
      <c r="R106" s="111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1" t="n"/>
      <c r="AH106" s="111" t="n"/>
      <c r="AI106" s="111" t="n"/>
      <c r="AJ106" s="111" t="n"/>
      <c r="AK106" s="112" t="n">
        <v>4.88333</v>
      </c>
      <c r="AL106" s="112" t="n">
        <v>8</v>
      </c>
      <c r="AM106" s="113">
        <f>COUNT(H106:AL106)</f>
        <v/>
      </c>
      <c r="AN106" s="111" t="n"/>
      <c r="AO106" s="111" t="n"/>
      <c r="AP106" s="111" t="n"/>
      <c r="AQ106" s="111" t="n"/>
      <c r="AR106" s="111" t="n"/>
      <c r="AS106" s="111" t="n"/>
      <c r="AT106" s="113">
        <f>SUM(H106:AL106)</f>
        <v/>
      </c>
      <c r="AU106" s="111" t="n"/>
      <c r="AV106" s="113">
        <f>SUM(H106,K106,L106,P106,Q106,R106,S106,Y106,Z106,AF106,AG106)</f>
        <v/>
      </c>
      <c r="AW106" s="111" t="n"/>
    </row>
    <row r="107" spans="1:49">
      <c r="A107" s="111" t="n">
        <v>101</v>
      </c>
      <c r="B107" s="111" t="s">
        <v>267</v>
      </c>
      <c r="C107" s="111" t="s">
        <v>74</v>
      </c>
      <c r="D107" s="111" t="s">
        <v>72</v>
      </c>
      <c r="E107" s="111" t="s">
        <v>79</v>
      </c>
      <c r="F107" s="111" t="s">
        <v>32</v>
      </c>
      <c r="G107" s="111" t="n"/>
      <c r="H107" s="111" t="n"/>
      <c r="I107" s="111" t="n"/>
      <c r="J107" s="111" t="n"/>
      <c r="K107" s="111" t="n"/>
      <c r="L107" s="111" t="n"/>
      <c r="M107" s="111" t="n"/>
      <c r="N107" s="111" t="n"/>
      <c r="O107" s="111" t="n"/>
      <c r="P107" s="111" t="n"/>
      <c r="Q107" s="111" t="n"/>
      <c r="R107" s="111" t="n"/>
      <c r="S107" s="111" t="n"/>
      <c r="T107" s="111" t="n"/>
      <c r="U107" s="111" t="n"/>
      <c r="V107" s="111" t="n"/>
      <c r="W107" s="111" t="n"/>
      <c r="X107" s="111" t="n"/>
      <c r="Y107" s="111" t="n"/>
      <c r="Z107" s="111" t="n"/>
      <c r="AA107" s="111" t="n"/>
      <c r="AB107" s="111" t="n"/>
      <c r="AC107" s="111" t="n"/>
      <c r="AD107" s="111" t="n"/>
      <c r="AE107" s="111" t="n"/>
      <c r="AF107" s="111" t="n"/>
      <c r="AG107" s="111" t="n"/>
      <c r="AH107" s="111" t="n"/>
      <c r="AI107" s="111" t="n"/>
      <c r="AJ107" s="111" t="n"/>
      <c r="AK107" s="111" t="n"/>
      <c r="AL107" s="111" t="n"/>
      <c r="AM107" s="113">
        <f>COUNT(H107:AL107)</f>
        <v/>
      </c>
      <c r="AN107" s="111" t="n"/>
      <c r="AO107" s="111" t="n"/>
      <c r="AP107" s="111" t="n"/>
      <c r="AQ107" s="111" t="n"/>
      <c r="AR107" s="111" t="n"/>
      <c r="AS107" s="111" t="n"/>
      <c r="AT107" s="113">
        <f>SUM(H107:AL107)</f>
        <v/>
      </c>
      <c r="AU107" s="111" t="n"/>
      <c r="AV107" s="113">
        <f>SUM(H107,K107,L107,P107,Q107,R107,S107,Y107,Z107,AF107,AG107)</f>
        <v/>
      </c>
      <c r="AW107" s="111" t="n"/>
    </row>
    <row r="108" spans="1:49">
      <c r="A108" s="111" t="n">
        <v>102</v>
      </c>
      <c r="B108" s="111" t="s">
        <v>267</v>
      </c>
      <c r="C108" s="111" t="s">
        <v>74</v>
      </c>
      <c r="D108" s="111" t="s">
        <v>72</v>
      </c>
      <c r="E108" s="111" t="s">
        <v>83</v>
      </c>
      <c r="F108" s="111" t="s">
        <v>32</v>
      </c>
      <c r="G108" s="111" t="n"/>
      <c r="H108" s="111" t="n"/>
      <c r="I108" s="111" t="n"/>
      <c r="J108" s="111" t="n"/>
      <c r="K108" s="111" t="n"/>
      <c r="L108" s="111" t="n"/>
      <c r="M108" s="111" t="n"/>
      <c r="N108" s="111" t="n"/>
      <c r="O108" s="111" t="n"/>
      <c r="P108" s="111" t="n"/>
      <c r="Q108" s="111" t="n"/>
      <c r="R108" s="111" t="n"/>
      <c r="S108" s="111" t="n"/>
      <c r="T108" s="111" t="n"/>
      <c r="U108" s="111" t="n"/>
      <c r="V108" s="111" t="n"/>
      <c r="W108" s="111" t="n"/>
      <c r="X108" s="111" t="n"/>
      <c r="Y108" s="111" t="n"/>
      <c r="Z108" s="111" t="n"/>
      <c r="AA108" s="111" t="n"/>
      <c r="AB108" s="111" t="n"/>
      <c r="AC108" s="111" t="n"/>
      <c r="AD108" s="111" t="n"/>
      <c r="AE108" s="111" t="n"/>
      <c r="AF108" s="111" t="n"/>
      <c r="AG108" s="111" t="n"/>
      <c r="AH108" s="111" t="n"/>
      <c r="AI108" s="111" t="n"/>
      <c r="AJ108" s="111" t="n"/>
      <c r="AK108" s="111" t="n"/>
      <c r="AL108" s="111" t="n"/>
      <c r="AM108" s="113">
        <f>COUNT(H108:AL108)</f>
        <v/>
      </c>
      <c r="AN108" s="111" t="n"/>
      <c r="AO108" s="111" t="n"/>
      <c r="AP108" s="111" t="n"/>
      <c r="AQ108" s="111" t="n"/>
      <c r="AR108" s="111" t="n"/>
      <c r="AS108" s="111" t="n"/>
      <c r="AT108" s="113">
        <f>SUM(H108:AL108)</f>
        <v/>
      </c>
      <c r="AU108" s="111" t="n"/>
      <c r="AV108" s="113">
        <f>SUM(H108,K108,L108,P108,Q108,R108,S108,Y108,Z108,AF108,AG108)</f>
        <v/>
      </c>
      <c r="AW108" s="111" t="n"/>
    </row>
    <row r="109" spans="1:49">
      <c r="A109" s="111" t="n">
        <v>103</v>
      </c>
      <c r="B109" s="111" t="s">
        <v>267</v>
      </c>
      <c r="C109" s="111" t="s">
        <v>74</v>
      </c>
      <c r="D109" s="111" t="s">
        <v>72</v>
      </c>
      <c r="E109" s="111" t="s">
        <v>86</v>
      </c>
      <c r="F109" s="111" t="s">
        <v>32</v>
      </c>
      <c r="G109" s="111" t="n"/>
      <c r="H109" s="111" t="n"/>
      <c r="I109" s="111" t="n"/>
      <c r="J109" s="111" t="n"/>
      <c r="K109" s="111" t="n"/>
      <c r="L109" s="111" t="n"/>
      <c r="M109" s="111" t="n"/>
      <c r="N109" s="111" t="n"/>
      <c r="O109" s="111" t="n"/>
      <c r="P109" s="111" t="n"/>
      <c r="Q109" s="111" t="n"/>
      <c r="R109" s="111" t="n"/>
      <c r="S109" s="111" t="n"/>
      <c r="T109" s="111" t="n"/>
      <c r="U109" s="111" t="n"/>
      <c r="V109" s="111" t="n"/>
      <c r="W109" s="111" t="n"/>
      <c r="X109" s="111" t="n"/>
      <c r="Y109" s="111" t="n"/>
      <c r="Z109" s="111" t="n"/>
      <c r="AA109" s="111" t="n"/>
      <c r="AB109" s="112" t="n">
        <v>0.23333</v>
      </c>
      <c r="AC109" s="111" t="n"/>
      <c r="AD109" s="111" t="n"/>
      <c r="AE109" s="111" t="n"/>
      <c r="AF109" s="111" t="n"/>
      <c r="AG109" s="111" t="n"/>
      <c r="AH109" s="111" t="n"/>
      <c r="AI109" s="111" t="n"/>
      <c r="AJ109" s="112" t="n">
        <v>2.65928</v>
      </c>
      <c r="AK109" s="111" t="n"/>
      <c r="AL109" s="111" t="n"/>
      <c r="AM109" s="113">
        <f>COUNT(H109:AL109)</f>
        <v/>
      </c>
      <c r="AN109" s="111" t="n"/>
      <c r="AO109" s="111" t="n"/>
      <c r="AP109" s="111" t="n"/>
      <c r="AQ109" s="111" t="n"/>
      <c r="AR109" s="111" t="n"/>
      <c r="AS109" s="111" t="n"/>
      <c r="AT109" s="113">
        <f>SUM(H109:AL109)</f>
        <v/>
      </c>
      <c r="AU109" s="111" t="n"/>
      <c r="AV109" s="113">
        <f>SUM(H109,K109,L109,P109,Q109,R109,S109,Y109,Z109,AF109,AG109)</f>
        <v/>
      </c>
      <c r="AW109" s="111" t="n"/>
    </row>
    <row r="110" spans="1:49">
      <c r="A110" s="111" t="n">
        <v>104</v>
      </c>
      <c r="B110" s="111" t="s">
        <v>267</v>
      </c>
      <c r="C110" s="111" t="s">
        <v>74</v>
      </c>
      <c r="D110" s="111" t="s">
        <v>72</v>
      </c>
      <c r="E110" s="111" t="s">
        <v>87</v>
      </c>
      <c r="F110" s="111" t="s">
        <v>32</v>
      </c>
      <c r="G110" s="111" t="n"/>
      <c r="H110" s="111" t="n"/>
      <c r="I110" s="111" t="n"/>
      <c r="J110" s="111" t="n"/>
      <c r="K110" s="111" t="n"/>
      <c r="L110" s="111" t="n"/>
      <c r="M110" s="111" t="n"/>
      <c r="N110" s="111" t="n"/>
      <c r="O110" s="111" t="n"/>
      <c r="P110" s="111" t="n"/>
      <c r="Q110" s="111" t="n"/>
      <c r="R110" s="111" t="n"/>
      <c r="S110" s="111" t="n"/>
      <c r="T110" s="111" t="n"/>
      <c r="U110" s="111" t="n"/>
      <c r="V110" s="111" t="n"/>
      <c r="W110" s="111" t="n"/>
      <c r="X110" s="111" t="n"/>
      <c r="Y110" s="111" t="n"/>
      <c r="Z110" s="111" t="n"/>
      <c r="AA110" s="112" t="n">
        <v>8</v>
      </c>
      <c r="AB110" s="112" t="n">
        <v>1.1</v>
      </c>
      <c r="AC110" s="111" t="n"/>
      <c r="AD110" s="111" t="n"/>
      <c r="AE110" s="111" t="n"/>
      <c r="AF110" s="111" t="n"/>
      <c r="AG110" s="111" t="n"/>
      <c r="AH110" s="111" t="n"/>
      <c r="AI110" s="111" t="n"/>
      <c r="AJ110" s="111" t="n"/>
      <c r="AK110" s="111" t="n"/>
      <c r="AL110" s="111" t="n"/>
      <c r="AM110" s="113">
        <f>COUNT(H110:AL110)</f>
        <v/>
      </c>
      <c r="AN110" s="111" t="n"/>
      <c r="AO110" s="111" t="n"/>
      <c r="AP110" s="111" t="n"/>
      <c r="AQ110" s="111" t="n"/>
      <c r="AR110" s="111" t="n"/>
      <c r="AS110" s="111" t="n"/>
      <c r="AT110" s="113">
        <f>SUM(H110:AL110)</f>
        <v/>
      </c>
      <c r="AU110" s="111" t="n"/>
      <c r="AV110" s="113">
        <f>SUM(H110,K110,L110,P110,Q110,R110,S110,Y110,Z110,AF110,AG110)</f>
        <v/>
      </c>
      <c r="AW110" s="111" t="n"/>
    </row>
    <row r="111" spans="1:49">
      <c r="A111" s="111" t="n">
        <v>105</v>
      </c>
      <c r="B111" s="111" t="s">
        <v>267</v>
      </c>
      <c r="C111" s="111" t="s">
        <v>74</v>
      </c>
      <c r="D111" s="111" t="s">
        <v>72</v>
      </c>
      <c r="E111" s="111" t="s">
        <v>88</v>
      </c>
      <c r="F111" s="111" t="s">
        <v>32</v>
      </c>
      <c r="G111" s="111" t="n"/>
      <c r="H111" s="111" t="n"/>
      <c r="I111" s="111" t="n"/>
      <c r="J111" s="111" t="n"/>
      <c r="K111" s="111" t="n"/>
      <c r="L111" s="111" t="n"/>
      <c r="M111" s="111" t="n"/>
      <c r="N111" s="111" t="n"/>
      <c r="O111" s="111" t="n"/>
      <c r="P111" s="111" t="n"/>
      <c r="Q111" s="111" t="n"/>
      <c r="R111" s="111" t="n"/>
      <c r="S111" s="111" t="n"/>
      <c r="T111" s="111" t="n"/>
      <c r="U111" s="111" t="n"/>
      <c r="V111" s="111" t="n"/>
      <c r="W111" s="111" t="n"/>
      <c r="X111" s="111" t="n"/>
      <c r="Y111" s="111" t="n"/>
      <c r="Z111" s="111" t="n"/>
      <c r="AA111" s="111" t="n"/>
      <c r="AB111" s="111" t="n"/>
      <c r="AC111" s="111" t="n"/>
      <c r="AD111" s="111" t="n"/>
      <c r="AE111" s="111" t="n"/>
      <c r="AF111" s="111" t="n"/>
      <c r="AG111" s="111" t="n"/>
      <c r="AH111" s="111" t="n"/>
      <c r="AI111" s="111" t="n"/>
      <c r="AJ111" s="111" t="n"/>
      <c r="AK111" s="111" t="n"/>
      <c r="AL111" s="111" t="n"/>
      <c r="AM111" s="113">
        <f>COUNT(H111:AL111)</f>
        <v/>
      </c>
      <c r="AN111" s="111" t="n"/>
      <c r="AO111" s="111" t="n"/>
      <c r="AP111" s="111" t="n"/>
      <c r="AQ111" s="111" t="n"/>
      <c r="AR111" s="111" t="n"/>
      <c r="AS111" s="111" t="n"/>
      <c r="AT111" s="113">
        <f>SUM(H111:AL111)</f>
        <v/>
      </c>
      <c r="AU111" s="111" t="n"/>
      <c r="AV111" s="113">
        <f>SUM(H111,K111,L111,P111,Q111,R111,S111,Y111,Z111,AF111,AG111)</f>
        <v/>
      </c>
      <c r="AW111" s="111" t="n"/>
    </row>
    <row r="112" spans="1:49">
      <c r="A112" s="111" t="n">
        <v>106</v>
      </c>
      <c r="B112" s="111" t="s">
        <v>267</v>
      </c>
      <c r="C112" s="111" t="s">
        <v>74</v>
      </c>
      <c r="D112" s="111" t="s">
        <v>72</v>
      </c>
      <c r="E112" s="111" t="s">
        <v>65</v>
      </c>
      <c r="F112" s="111" t="s">
        <v>32</v>
      </c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2" t="n">
        <v>7.42115</v>
      </c>
      <c r="V112" s="112" t="n">
        <v>0.83333</v>
      </c>
      <c r="W112" s="111" t="n"/>
      <c r="X112" s="112" t="n">
        <v>4.38333</v>
      </c>
      <c r="Y112" s="111" t="n"/>
      <c r="Z112" s="111" t="n"/>
      <c r="AA112" s="111" t="n"/>
      <c r="AB112" s="112" t="n">
        <v>5.61667</v>
      </c>
      <c r="AC112" s="111" t="n"/>
      <c r="AD112" s="112" t="n">
        <v>6.68333</v>
      </c>
      <c r="AE112" s="112" t="n">
        <v>6.58333</v>
      </c>
      <c r="AF112" s="111" t="n"/>
      <c r="AG112" s="111" t="n"/>
      <c r="AH112" s="112" t="n">
        <v>7.81667</v>
      </c>
      <c r="AI112" s="111" t="n"/>
      <c r="AJ112" s="112" t="n">
        <v>5.34072</v>
      </c>
      <c r="AK112" s="111" t="n"/>
      <c r="AL112" s="111" t="n"/>
      <c r="AM112" s="113">
        <f>COUNT(H112:AL112)</f>
        <v/>
      </c>
      <c r="AN112" s="111" t="n"/>
      <c r="AO112" s="111" t="n"/>
      <c r="AP112" s="111" t="n"/>
      <c r="AQ112" s="111" t="n"/>
      <c r="AR112" s="111" t="n"/>
      <c r="AS112" s="111" t="n"/>
      <c r="AT112" s="113">
        <f>SUM(H112:AL112)</f>
        <v/>
      </c>
      <c r="AU112" s="111" t="n"/>
      <c r="AV112" s="113">
        <f>SUM(H112,K112,L112,P112,Q112,R112,S112,Y112,Z112,AF112,AG112)</f>
        <v/>
      </c>
      <c r="AW112" s="111" t="n"/>
    </row>
    <row r="113" spans="1:49">
      <c r="A113" s="111" t="n">
        <v>107</v>
      </c>
      <c r="B113" s="111" t="s">
        <v>267</v>
      </c>
      <c r="C113" s="111" t="s">
        <v>74</v>
      </c>
      <c r="D113" s="111" t="s">
        <v>72</v>
      </c>
      <c r="E113" s="111" t="s">
        <v>90</v>
      </c>
      <c r="F113" s="111" t="s">
        <v>32</v>
      </c>
      <c r="G113" s="111" t="n"/>
      <c r="H113" s="111" t="n"/>
      <c r="I113" s="111" t="n"/>
      <c r="J113" s="111" t="n"/>
      <c r="K113" s="111" t="n"/>
      <c r="L113" s="111" t="n"/>
      <c r="M113" s="111" t="n"/>
      <c r="N113" s="111" t="n"/>
      <c r="O113" s="111" t="n"/>
      <c r="P113" s="111" t="n"/>
      <c r="Q113" s="111" t="n"/>
      <c r="R113" s="111" t="n"/>
      <c r="S113" s="111" t="n"/>
      <c r="T113" s="111" t="n"/>
      <c r="U113" s="111" t="n"/>
      <c r="V113" s="111" t="n"/>
      <c r="W113" s="111" t="n"/>
      <c r="X113" s="111" t="n"/>
      <c r="Y113" s="111" t="n"/>
      <c r="Z113" s="111" t="n"/>
      <c r="AA113" s="111" t="n"/>
      <c r="AB113" s="111" t="n"/>
      <c r="AC113" s="111" t="n"/>
      <c r="AD113" s="111" t="n"/>
      <c r="AE113" s="111" t="n"/>
      <c r="AF113" s="111" t="n"/>
      <c r="AG113" s="111" t="n"/>
      <c r="AH113" s="111" t="n"/>
      <c r="AI113" s="111" t="n"/>
      <c r="AJ113" s="111" t="n"/>
      <c r="AK113" s="111" t="n"/>
      <c r="AL113" s="111" t="n"/>
      <c r="AM113" s="113">
        <f>COUNT(H113:AL113)</f>
        <v/>
      </c>
      <c r="AN113" s="111" t="n"/>
      <c r="AO113" s="111" t="n"/>
      <c r="AP113" s="111" t="n"/>
      <c r="AQ113" s="111" t="n"/>
      <c r="AR113" s="111" t="n"/>
      <c r="AS113" s="111" t="n"/>
      <c r="AT113" s="113">
        <f>SUM(H113:AL113)</f>
        <v/>
      </c>
      <c r="AU113" s="111" t="n"/>
      <c r="AV113" s="113">
        <f>SUM(H113,K113,L113,P113,Q113,R113,S113,Y113,Z113,AF113,AG113)</f>
        <v/>
      </c>
      <c r="AW113" s="111" t="n"/>
    </row>
    <row r="114" spans="1:49">
      <c r="A114" s="111" t="n">
        <v>108</v>
      </c>
      <c r="B114" s="111" t="s">
        <v>267</v>
      </c>
      <c r="C114" s="111" t="s">
        <v>74</v>
      </c>
      <c r="D114" s="111" t="s">
        <v>72</v>
      </c>
      <c r="E114" s="111" t="s">
        <v>279</v>
      </c>
      <c r="F114" s="111" t="s">
        <v>32</v>
      </c>
      <c r="G114" s="111" t="n"/>
      <c r="H114" s="111" t="n"/>
      <c r="I114" s="111" t="n"/>
      <c r="J114" s="111" t="n"/>
      <c r="K114" s="111" t="n"/>
      <c r="L114" s="111" t="n"/>
      <c r="M114" s="111" t="n"/>
      <c r="N114" s="111" t="n"/>
      <c r="O114" s="111" t="n"/>
      <c r="P114" s="111" t="n"/>
      <c r="Q114" s="111" t="n"/>
      <c r="R114" s="111" t="n"/>
      <c r="S114" s="111" t="n"/>
      <c r="T114" s="111" t="n"/>
      <c r="U114" s="111" t="n"/>
      <c r="V114" s="111" t="n"/>
      <c r="W114" s="111" t="n"/>
      <c r="X114" s="111" t="n"/>
      <c r="Y114" s="111" t="n"/>
      <c r="Z114" s="111" t="n"/>
      <c r="AA114" s="111" t="n"/>
      <c r="AB114" s="111" t="n"/>
      <c r="AC114" s="111" t="n"/>
      <c r="AD114" s="111" t="n"/>
      <c r="AE114" s="111" t="n"/>
      <c r="AF114" s="111" t="n"/>
      <c r="AG114" s="111" t="n"/>
      <c r="AH114" s="111" t="n"/>
      <c r="AI114" s="111" t="n"/>
      <c r="AJ114" s="111" t="n"/>
      <c r="AK114" s="111" t="n"/>
      <c r="AL114" s="111" t="n"/>
      <c r="AM114" s="113">
        <f>COUNT(H114:AL114)</f>
        <v/>
      </c>
      <c r="AN114" s="111" t="n"/>
      <c r="AO114" s="111" t="n"/>
      <c r="AP114" s="111" t="n"/>
      <c r="AQ114" s="111" t="n"/>
      <c r="AR114" s="111" t="n"/>
      <c r="AS114" s="111" t="n"/>
      <c r="AT114" s="113">
        <f>SUM(H114:AL114)</f>
        <v/>
      </c>
      <c r="AU114" s="111" t="n"/>
      <c r="AV114" s="113">
        <f>SUM(H114,K114,L114,P114,Q114,R114,S114,Y114,Z114,AF114,AG114)</f>
        <v/>
      </c>
      <c r="AW114" s="111" t="n"/>
    </row>
    <row r="115" spans="1:49">
      <c r="A115" s="114" t="n">
        <v>109</v>
      </c>
      <c r="B115" s="114" t="s">
        <v>267</v>
      </c>
      <c r="C115" s="114" t="s">
        <v>74</v>
      </c>
      <c r="D115" s="114" t="s">
        <v>72</v>
      </c>
      <c r="E115" s="114" t="s">
        <v>33</v>
      </c>
      <c r="F115" s="114" t="n"/>
      <c r="G115" s="114" t="n"/>
      <c r="H115" s="114" t="n">
        <v>0</v>
      </c>
      <c r="I115" s="114" t="n">
        <v>8</v>
      </c>
      <c r="J115" s="114" t="n">
        <v>8</v>
      </c>
      <c r="K115" s="114" t="n">
        <v>0</v>
      </c>
      <c r="L115" s="114" t="n">
        <v>0</v>
      </c>
      <c r="M115" s="114" t="n">
        <v>8</v>
      </c>
      <c r="N115" s="114" t="n">
        <v>8</v>
      </c>
      <c r="O115" s="114" t="n">
        <v>7</v>
      </c>
      <c r="P115" s="114" t="n">
        <v>0</v>
      </c>
      <c r="Q115" s="114" t="n">
        <v>0</v>
      </c>
      <c r="R115" s="114" t="n">
        <v>0</v>
      </c>
      <c r="S115" s="114" t="n">
        <v>0</v>
      </c>
      <c r="T115" s="114" t="n">
        <v>8</v>
      </c>
      <c r="U115" s="114" t="n">
        <v>8</v>
      </c>
      <c r="V115" s="114" t="n">
        <v>8</v>
      </c>
      <c r="W115" s="114" t="n">
        <v>8</v>
      </c>
      <c r="X115" s="114" t="n">
        <v>8</v>
      </c>
      <c r="Y115" s="114" t="n">
        <v>0</v>
      </c>
      <c r="Z115" s="114" t="n">
        <v>0</v>
      </c>
      <c r="AA115" s="114" t="n">
        <v>8</v>
      </c>
      <c r="AB115" s="114" t="n">
        <v>8</v>
      </c>
      <c r="AC115" s="114" t="n">
        <v>8</v>
      </c>
      <c r="AD115" s="114" t="n">
        <v>8</v>
      </c>
      <c r="AE115" s="114" t="n">
        <v>8</v>
      </c>
      <c r="AF115" s="114" t="n">
        <v>0</v>
      </c>
      <c r="AG115" s="114" t="n">
        <v>0</v>
      </c>
      <c r="AH115" s="114" t="n">
        <v>8</v>
      </c>
      <c r="AI115" s="114" t="n">
        <v>8</v>
      </c>
      <c r="AJ115" s="114" t="n">
        <v>8</v>
      </c>
      <c r="AK115" s="114" t="n">
        <v>8</v>
      </c>
      <c r="AL115" s="114" t="n">
        <v>8</v>
      </c>
      <c r="AM115" s="114">
        <f>COUNT(IF(SUM(H102,H104,H109,H111,H112,H113,H114,H103,H105,H108,H107,H110)&gt;0,1,"FALSE"),IF(SUM(I111,I112,I114,I113,I104,I107,I110,I105,I102,I108,I109,I103)&gt;0,1,"FALSE"),IF(SUM(J103,J113,J108,J111,J110,J112,J107,J109,J104,J102,J105,J114)&gt;0,1,"FALSE"),IF(SUM(K107,K112,K110,K102,K109,K108,K114,K111,K103,K104,K113,K105)&gt;0,1,"FALSE"),IF(SUM(L111,L112,L104,L102,L105,L113,L109,L114,L103,L107,L108,L110)&gt;0,1,"FALSE"),IF(SUM(M114,M110,M104,M108,M111,M105,M107,M113,M102,M109,M103,M112)&gt;0,1,"FALSE"),IF(SUM(N107,N103,N114,N113,N110,N111,N104,N102,N112,N108,N109,N105)&gt;0,1,"FALSE"),IF(SUM(O110,O107,O108,O103,O111,O113,O105,O104,O102,O112,O114,O109)&gt;0,1,"FALSE"),IF(SUM(P109,P103,P112,P102,P108,P110,P114,P104,P105,P113,P107,P111)&gt;0,1,"FALSE"),IF(SUM(Q111,Q105,Q108,Q112,Q114,Q113,Q102,Q110,Q103,Q107,Q104,Q109)&gt;0,1,"FALSE"),IF(SUM(R111,R104,R107,R112,R109,R108,R102,R103,R105,R114,R113,R110)&gt;0,1,"FALSE"),IF(SUM(S107,S102,S108,S104,S111,S113,S112,S114,S110,S105,S103,S109)&gt;0,1,"FALSE"),IF(SUM(T112,T111,T104,T109,T107,T103,T108,T105,T114,T113,T110,T102)&gt;0,1,"FALSE"),IF(SUM(V112,V109,V110,V108,V103,V114,V111,V113,V105,V102,V107,V104)&gt;0,1,"FALSE"),IF(SUM(W114,W102,W111,W110,W113,W112,W109,W108,W104,W107,W103,W105)&gt;0,1,"FALSE"),IF(SUM(X107,X108,X104,X110,X103,X112,X114,X113,X102,X111,X109,X105)&gt;0,1,"FALSE"),IF(SUM(Y109,Y108,Y113,Y105,Y110,Y112,Y107,Y102,Y104,Y103,Y111,Y114)&gt;0,1,"FALSE"),IF(SUM(AB108,AB114,AB111,AB112,AB102,AB103,AB107,AB104,AB110,AB113,AB109,AB105)&gt;0,1,"FALSE"),IF(SUM(Z110,Z104,Z114,Z113,Z102,Z109,Z111,Z112,Z108,Z105,Z103,Z107)&gt;0,1,"FALSE"),IF(SUM(AC107,AC102,AC105,AC104,AC108,AC109,AC113,AC114,AC112,AC110,AC111,AC103)&gt;0,1,"FALSE"),IF(SUM(AF102,AF112,AF105,AF114,AF107,AF110,AF108,AF111,AF113,AF103,AF109,AF104)&gt;0,1,"FALSE"),IF(SUM(AG113,AG105,AG110,AG114,AG103,AG112,AG107,AG111,AG102,AG108,AG104,AG109)&gt;0,1,"FALSE"),IF(SUM(AD104,AD111,AD113,AD108,AD114,AD110,AD112,AD103,AD105,AD109,AD107,AD102)&gt;0,1,"FALSE"),IF(SUM(AE112,AE107,AE105,AE110,AE102,AE109,AE111,AE113,AE114,AE104,AE108,AE103)&gt;0,1,"FALSE"),IF(SUM(U113,U107,U102,U104,U111,U109,U108,U105,U103,U112,U114,U110)&gt;0,1,"FALSE"),IF(SUM(AA104,AA103,AA111,AA109,AA105,AA102,AA112,AA114,AA113,AA108,AA107,AA110)&gt;0,1,"FALSE"),IF(SUM(AH114,AH111,AH104,AH107,AH110,AH105,AH112,AH113,AH109,AH103,AH102,AH108)&gt;0,1,"FALSE"),IF(SUM(AI109,AI107,AI111,AI113,AI102,AI110,AI108,AI112,AI114,AI105,AI103,AI104)&gt;0,1,"FALSE"),IF(SUM(AJ112,AJ107,AJ114,AJ105,AJ108,AJ109,AJ103,AJ113,AJ110,AJ102,AJ104,AJ111)&gt;0,1,"FALSE"),IF(SUM(AK108,AK102,AK107,AK106,AK112,AK113,AK103,AK111,AK114,AK105,AK110,AK109,AK104)&gt;0,1,"FALSE"),IF(SUM(AL110,AL104,AL112,AL105,AL111,AL106,AL114,AL103,AL107,AL113,AL102,AL108)&gt;0,1,"FALSE"))</f>
        <v/>
      </c>
      <c r="AN115" s="114" t="n"/>
      <c r="AO115" s="114">
        <f>MAX(AO102:AO114)</f>
        <v/>
      </c>
      <c r="AP115" s="114">
        <f>MAX(AP102:AP114)</f>
        <v/>
      </c>
      <c r="AQ115" s="114">
        <f>MAX(AQ102:AQ114)</f>
        <v/>
      </c>
      <c r="AR115" s="114">
        <f>MAX(AR102:AR114)</f>
        <v/>
      </c>
      <c r="AS115" s="114">
        <f>SUM(AS102:AS114)</f>
        <v/>
      </c>
      <c r="AT115" s="114">
        <f>SUM(AT102:AT114)</f>
        <v/>
      </c>
      <c r="AU115" s="114">
        <f>SUM(AU102:AU114)</f>
        <v/>
      </c>
      <c r="AV115" s="114">
        <f>SUM(AV102:AV114)</f>
        <v/>
      </c>
      <c r="AW115" s="114">
        <f>SUM(AW102:AW114)</f>
        <v/>
      </c>
    </row>
    <row r="116" spans="1:49">
      <c r="A116" s="111" t="n">
        <v>110</v>
      </c>
      <c r="B116" s="111" t="s">
        <v>293</v>
      </c>
      <c r="C116" s="111" t="s">
        <v>190</v>
      </c>
      <c r="D116" s="111" t="s">
        <v>294</v>
      </c>
      <c r="E116" s="111" t="s">
        <v>31</v>
      </c>
      <c r="F116" s="111" t="s">
        <v>32</v>
      </c>
      <c r="G116" s="111" t="n"/>
      <c r="H116" s="111" t="s">
        <v>7</v>
      </c>
      <c r="I116" s="111" t="n">
        <v>8</v>
      </c>
      <c r="J116" s="111" t="n">
        <v>8</v>
      </c>
      <c r="K116" s="111" t="s">
        <v>7</v>
      </c>
      <c r="L116" s="111" t="s">
        <v>7</v>
      </c>
      <c r="M116" s="111" t="n">
        <v>8</v>
      </c>
      <c r="N116" s="111" t="n">
        <v>8</v>
      </c>
      <c r="O116" s="111" t="n">
        <v>7</v>
      </c>
      <c r="P116" s="111" t="s">
        <v>7</v>
      </c>
      <c r="Q116" s="111" t="s">
        <v>7</v>
      </c>
      <c r="R116" s="111" t="s">
        <v>7</v>
      </c>
      <c r="S116" s="111" t="s">
        <v>7</v>
      </c>
      <c r="T116" s="111" t="n">
        <v>8</v>
      </c>
      <c r="U116" s="111" t="n">
        <v>8</v>
      </c>
      <c r="V116" s="111" t="s">
        <v>3</v>
      </c>
      <c r="W116" s="111" t="s">
        <v>3</v>
      </c>
      <c r="X116" s="111" t="s">
        <v>3</v>
      </c>
      <c r="Y116" s="111" t="s">
        <v>3</v>
      </c>
      <c r="Z116" s="111" t="s">
        <v>3</v>
      </c>
      <c r="AA116" s="111" t="s">
        <v>3</v>
      </c>
      <c r="AB116" s="111" t="s">
        <v>3</v>
      </c>
      <c r="AC116" s="111" t="s">
        <v>3</v>
      </c>
      <c r="AD116" s="111" t="s">
        <v>3</v>
      </c>
      <c r="AE116" s="111" t="n">
        <v>8</v>
      </c>
      <c r="AF116" s="111" t="s">
        <v>7</v>
      </c>
      <c r="AG116" s="111" t="s">
        <v>7</v>
      </c>
      <c r="AH116" s="111" t="n">
        <v>8</v>
      </c>
      <c r="AI116" s="111" t="n">
        <v>8</v>
      </c>
      <c r="AJ116" s="111" t="n">
        <v>8</v>
      </c>
      <c r="AK116" s="111" t="n">
        <v>8</v>
      </c>
      <c r="AL116" s="111" t="n">
        <v>8</v>
      </c>
      <c r="AM116" s="113">
        <f>COUNT(H116:AL116)</f>
        <v/>
      </c>
      <c r="AN116" s="111" t="n"/>
      <c r="AO116" s="113">
        <f>COUNTIF(H116:AL116,"О")</f>
        <v/>
      </c>
      <c r="AP116" s="113">
        <f>COUNTIF(H116:AL116,"От")</f>
        <v/>
      </c>
      <c r="AQ116" s="113">
        <f>COUNTIF(H116:AL116,"Б")</f>
        <v/>
      </c>
      <c r="AR116" s="113">
        <f>COUNTIF(H116:AL116,"Н")</f>
        <v/>
      </c>
      <c r="AS116" s="111" t="n"/>
      <c r="AT116" s="113">
        <f>SUM(H116:AL116)</f>
        <v/>
      </c>
      <c r="AU116" s="111" t="n"/>
      <c r="AV116" s="113">
        <f>SUM(H116,K116,L116,P116,Q116,R116,S116,Y116,Z116,AF116,AG116)</f>
        <v/>
      </c>
      <c r="AW116" s="111" t="n"/>
    </row>
    <row r="117" spans="1:49">
      <c r="A117" s="114" t="n">
        <v>111</v>
      </c>
      <c r="B117" s="114" t="s">
        <v>293</v>
      </c>
      <c r="C117" s="114" t="s">
        <v>190</v>
      </c>
      <c r="D117" s="114" t="s">
        <v>294</v>
      </c>
      <c r="E117" s="114" t="s">
        <v>33</v>
      </c>
      <c r="F117" s="114" t="n"/>
      <c r="G117" s="114" t="n"/>
      <c r="H117" s="114" t="n">
        <v>0</v>
      </c>
      <c r="I117" s="114" t="n">
        <v>8</v>
      </c>
      <c r="J117" s="114" t="n">
        <v>8</v>
      </c>
      <c r="K117" s="114" t="n">
        <v>0</v>
      </c>
      <c r="L117" s="114" t="n">
        <v>0</v>
      </c>
      <c r="M117" s="114" t="n">
        <v>8</v>
      </c>
      <c r="N117" s="114" t="n">
        <v>8</v>
      </c>
      <c r="O117" s="114" t="n">
        <v>7</v>
      </c>
      <c r="P117" s="114" t="n">
        <v>0</v>
      </c>
      <c r="Q117" s="114" t="n">
        <v>0</v>
      </c>
      <c r="R117" s="114" t="n">
        <v>0</v>
      </c>
      <c r="S117" s="114" t="n">
        <v>0</v>
      </c>
      <c r="T117" s="114" t="n">
        <v>8</v>
      </c>
      <c r="U117" s="114" t="n">
        <v>8</v>
      </c>
      <c r="V117" s="114" t="n">
        <v>0</v>
      </c>
      <c r="W117" s="114" t="n">
        <v>0</v>
      </c>
      <c r="X117" s="114" t="n">
        <v>0</v>
      </c>
      <c r="Y117" s="114" t="n">
        <v>0</v>
      </c>
      <c r="Z117" s="114" t="n">
        <v>0</v>
      </c>
      <c r="AA117" s="114" t="n">
        <v>0</v>
      </c>
      <c r="AB117" s="114" t="n">
        <v>0</v>
      </c>
      <c r="AC117" s="114" t="n">
        <v>0</v>
      </c>
      <c r="AD117" s="114" t="n">
        <v>0</v>
      </c>
      <c r="AE117" s="114" t="n">
        <v>8</v>
      </c>
      <c r="AF117" s="114" t="n">
        <v>0</v>
      </c>
      <c r="AG117" s="114" t="n">
        <v>0</v>
      </c>
      <c r="AH117" s="114" t="n">
        <v>8</v>
      </c>
      <c r="AI117" s="114" t="n">
        <v>8</v>
      </c>
      <c r="AJ117" s="114" t="n">
        <v>8</v>
      </c>
      <c r="AK117" s="114" t="n">
        <v>8</v>
      </c>
      <c r="AL117" s="114" t="n">
        <v>8</v>
      </c>
      <c r="AM117" s="114">
        <f>COUNT(IF(SUM(H116)&gt;0,1,"FALSE"),IF(SUM(I116)&gt;0,1,"FALSE"),IF(SUM(J116)&gt;0,1,"FALSE"),IF(SUM(K116)&gt;0,1,"FALSE"),IF(SUM(L116)&gt;0,1,"FALSE"),IF(SUM(M116)&gt;0,1,"FALSE"),IF(SUM(N116)&gt;0,1,"FALSE"),IF(SUM(O116)&gt;0,1,"FALSE"),IF(SUM(P116)&gt;0,1,"FALSE"),IF(SUM(Q116)&gt;0,1,"FALSE"),IF(SUM(R116)&gt;0,1,"FALSE"),IF(SUM(S116)&gt;0,1,"FALSE"),IF(SUM(T116)&gt;0,1,"FALSE"),IF(SUM(V116)&gt;0,1,"FALSE"),IF(SUM(W116)&gt;0,1,"FALSE"),IF(SUM(X116)&gt;0,1,"FALSE"),IF(SUM(Y116)&gt;0,1,"FALSE"),IF(SUM(AB116)&gt;0,1,"FALSE"),IF(SUM(Z116)&gt;0,1,"FALSE"),IF(SUM(AC116)&gt;0,1,"FALSE"),IF(SUM(AF116)&gt;0,1,"FALSE"),IF(SUM(AG116)&gt;0,1,"FALSE"),IF(SUM(AD116)&gt;0,1,"FALSE"),IF(SUM(AE116)&gt;0,1,"FALSE"),IF(SUM(U116)&gt;0,1,"FALSE"),IF(SUM(AA116)&gt;0,1,"FALSE"),IF(SUM(AH116)&gt;0,1,"FALSE"),IF(SUM(AI116)&gt;0,1,"FALSE"),IF(SUM(AJ116)&gt;0,1,"FALSE"),IF(SUM(AK116)&gt;0,1,"FALSE"),IF(SUM(AL116)&gt;0,1,"FALSE"))</f>
        <v/>
      </c>
      <c r="AN117" s="114" t="n"/>
      <c r="AO117" s="114">
        <f>MAX(AO116:AO116)</f>
        <v/>
      </c>
      <c r="AP117" s="114">
        <f>MAX(AP116:AP116)</f>
        <v/>
      </c>
      <c r="AQ117" s="114">
        <f>MAX(AQ116:AQ116)</f>
        <v/>
      </c>
      <c r="AR117" s="114">
        <f>MAX(AR116:AR116)</f>
        <v/>
      </c>
      <c r="AS117" s="114">
        <f>SUM(AS116:AS116)</f>
        <v/>
      </c>
      <c r="AT117" s="114">
        <f>SUM(AT116:AT116)</f>
        <v/>
      </c>
      <c r="AU117" s="114">
        <f>SUM(AU116:AU116)</f>
        <v/>
      </c>
      <c r="AV117" s="114">
        <f>SUM(AV116:AV116)</f>
        <v/>
      </c>
      <c r="AW117" s="114">
        <f>SUM(AW116:AW116)</f>
        <v/>
      </c>
    </row>
    <row r="118" spans="1:49">
      <c r="A118" s="111" t="n">
        <v>112</v>
      </c>
      <c r="B118" s="111" t="s">
        <v>295</v>
      </c>
      <c r="C118" s="111" t="s">
        <v>183</v>
      </c>
      <c r="D118" s="111" t="s">
        <v>296</v>
      </c>
      <c r="E118" s="111" t="s">
        <v>31</v>
      </c>
      <c r="F118" s="111" t="s">
        <v>32</v>
      </c>
      <c r="G118" s="111" t="n"/>
      <c r="H118" s="111" t="s">
        <v>7</v>
      </c>
      <c r="I118" s="111" t="n">
        <v>8</v>
      </c>
      <c r="J118" s="111" t="n">
        <v>8</v>
      </c>
      <c r="K118" s="111" t="s">
        <v>7</v>
      </c>
      <c r="L118" s="111" t="s">
        <v>7</v>
      </c>
      <c r="M118" s="111" t="n">
        <v>8</v>
      </c>
      <c r="N118" s="111" t="n">
        <v>8</v>
      </c>
      <c r="O118" s="111" t="n">
        <v>7</v>
      </c>
      <c r="P118" s="111" t="s">
        <v>7</v>
      </c>
      <c r="Q118" s="111" t="s">
        <v>7</v>
      </c>
      <c r="R118" s="111" t="s">
        <v>7</v>
      </c>
      <c r="S118" s="111" t="s">
        <v>7</v>
      </c>
      <c r="T118" s="111" t="n">
        <v>8</v>
      </c>
      <c r="U118" s="111" t="n">
        <v>8</v>
      </c>
      <c r="V118" s="111" t="n">
        <v>8</v>
      </c>
      <c r="W118" s="111" t="n">
        <v>8</v>
      </c>
      <c r="X118" s="111" t="n">
        <v>8</v>
      </c>
      <c r="Y118" s="111" t="s">
        <v>7</v>
      </c>
      <c r="Z118" s="111" t="s">
        <v>7</v>
      </c>
      <c r="AA118" s="111" t="n">
        <v>8</v>
      </c>
      <c r="AB118" s="111" t="n">
        <v>8</v>
      </c>
      <c r="AC118" s="111" t="n">
        <v>8</v>
      </c>
      <c r="AD118" s="111" t="n">
        <v>8</v>
      </c>
      <c r="AE118" s="111" t="n">
        <v>8</v>
      </c>
      <c r="AF118" s="111" t="s">
        <v>7</v>
      </c>
      <c r="AG118" s="111" t="s">
        <v>7</v>
      </c>
      <c r="AH118" s="111" t="n">
        <v>8</v>
      </c>
      <c r="AI118" s="111" t="n">
        <v>8</v>
      </c>
      <c r="AJ118" s="111" t="n">
        <v>8</v>
      </c>
      <c r="AK118" s="111" t="n">
        <v>8</v>
      </c>
      <c r="AL118" s="111" t="n">
        <v>8</v>
      </c>
      <c r="AM118" s="113">
        <f>COUNT(H118:AL118)</f>
        <v/>
      </c>
      <c r="AN118" s="111" t="n"/>
      <c r="AO118" s="113">
        <f>COUNTIF(H118:AL118,"О")</f>
        <v/>
      </c>
      <c r="AP118" s="113">
        <f>COUNTIF(H118:AL118,"От")</f>
        <v/>
      </c>
      <c r="AQ118" s="113">
        <f>COUNTIF(H118:AL118,"Б")</f>
        <v/>
      </c>
      <c r="AR118" s="113">
        <f>COUNTIF(H118:AL118,"Н")</f>
        <v/>
      </c>
      <c r="AS118" s="111" t="n"/>
      <c r="AT118" s="113">
        <f>SUM(H118:AL118)</f>
        <v/>
      </c>
      <c r="AU118" s="111" t="n"/>
      <c r="AV118" s="113">
        <f>SUM(H118,K118,L118,P118,Q118,R118,S118,Y118,Z118,AF118,AG118)</f>
        <v/>
      </c>
      <c r="AW118" s="111" t="n"/>
    </row>
    <row r="119" spans="1:49">
      <c r="A119" s="114" t="n">
        <v>113</v>
      </c>
      <c r="B119" s="114" t="s">
        <v>295</v>
      </c>
      <c r="C119" s="114" t="s">
        <v>183</v>
      </c>
      <c r="D119" s="114" t="s">
        <v>296</v>
      </c>
      <c r="E119" s="114" t="s">
        <v>33</v>
      </c>
      <c r="F119" s="114" t="n"/>
      <c r="G119" s="114" t="n"/>
      <c r="H119" s="114" t="n">
        <v>0</v>
      </c>
      <c r="I119" s="114" t="n">
        <v>8</v>
      </c>
      <c r="J119" s="114" t="n">
        <v>8</v>
      </c>
      <c r="K119" s="114" t="n">
        <v>0</v>
      </c>
      <c r="L119" s="114" t="n">
        <v>0</v>
      </c>
      <c r="M119" s="114" t="n">
        <v>8</v>
      </c>
      <c r="N119" s="114" t="n">
        <v>8</v>
      </c>
      <c r="O119" s="114" t="n">
        <v>7</v>
      </c>
      <c r="P119" s="114" t="n">
        <v>0</v>
      </c>
      <c r="Q119" s="114" t="n">
        <v>0</v>
      </c>
      <c r="R119" s="114" t="n">
        <v>0</v>
      </c>
      <c r="S119" s="114" t="n">
        <v>0</v>
      </c>
      <c r="T119" s="114" t="n">
        <v>8</v>
      </c>
      <c r="U119" s="114" t="n">
        <v>8</v>
      </c>
      <c r="V119" s="114" t="n">
        <v>8</v>
      </c>
      <c r="W119" s="114" t="n">
        <v>8</v>
      </c>
      <c r="X119" s="114" t="n">
        <v>8</v>
      </c>
      <c r="Y119" s="114" t="n">
        <v>0</v>
      </c>
      <c r="Z119" s="114" t="n">
        <v>0</v>
      </c>
      <c r="AA119" s="114" t="n">
        <v>8</v>
      </c>
      <c r="AB119" s="114" t="n">
        <v>8</v>
      </c>
      <c r="AC119" s="114" t="n">
        <v>8</v>
      </c>
      <c r="AD119" s="114" t="n">
        <v>8</v>
      </c>
      <c r="AE119" s="114" t="n">
        <v>8</v>
      </c>
      <c r="AF119" s="114" t="n">
        <v>0</v>
      </c>
      <c r="AG119" s="114" t="n">
        <v>0</v>
      </c>
      <c r="AH119" s="114" t="n">
        <v>8</v>
      </c>
      <c r="AI119" s="114" t="n">
        <v>8</v>
      </c>
      <c r="AJ119" s="114" t="n">
        <v>8</v>
      </c>
      <c r="AK119" s="114" t="n">
        <v>8</v>
      </c>
      <c r="AL119" s="114" t="n">
        <v>8</v>
      </c>
      <c r="AM119" s="114">
        <f>COUNT(IF(SUM(H118)&gt;0,1,"FALSE"),IF(SUM(I118)&gt;0,1,"FALSE"),IF(SUM(J118)&gt;0,1,"FALSE"),IF(SUM(K118)&gt;0,1,"FALSE"),IF(SUM(L118)&gt;0,1,"FALSE"),IF(SUM(M118)&gt;0,1,"FALSE"),IF(SUM(N118)&gt;0,1,"FALSE"),IF(SUM(O118)&gt;0,1,"FALSE"),IF(SUM(P118)&gt;0,1,"FALSE"),IF(SUM(Q118)&gt;0,1,"FALSE"),IF(SUM(R118)&gt;0,1,"FALSE"),IF(SUM(S118)&gt;0,1,"FALSE"),IF(SUM(T118)&gt;0,1,"FALSE"),IF(SUM(V118)&gt;0,1,"FALSE"),IF(SUM(W118)&gt;0,1,"FALSE"),IF(SUM(X118)&gt;0,1,"FALSE"),IF(SUM(Y118)&gt;0,1,"FALSE"),IF(SUM(AB118)&gt;0,1,"FALSE"),IF(SUM(Z118)&gt;0,1,"FALSE"),IF(SUM(AC118)&gt;0,1,"FALSE"),IF(SUM(AF118)&gt;0,1,"FALSE"),IF(SUM(AG118)&gt;0,1,"FALSE"),IF(SUM(AD118)&gt;0,1,"FALSE"),IF(SUM(AE118)&gt;0,1,"FALSE"),IF(SUM(U118)&gt;0,1,"FALSE"),IF(SUM(AA118)&gt;0,1,"FALSE"),IF(SUM(AH118)&gt;0,1,"FALSE"),IF(SUM(AI118)&gt;0,1,"FALSE"),IF(SUM(AJ118)&gt;0,1,"FALSE"),IF(SUM(AK118)&gt;0,1,"FALSE"),IF(SUM(AL118)&gt;0,1,"FALSE"))</f>
        <v/>
      </c>
      <c r="AN119" s="114" t="n"/>
      <c r="AO119" s="114">
        <f>MAX(AO118:AO118)</f>
        <v/>
      </c>
      <c r="AP119" s="114">
        <f>MAX(AP118:AP118)</f>
        <v/>
      </c>
      <c r="AQ119" s="114">
        <f>MAX(AQ118:AQ118)</f>
        <v/>
      </c>
      <c r="AR119" s="114">
        <f>MAX(AR118:AR118)</f>
        <v/>
      </c>
      <c r="AS119" s="114">
        <f>SUM(AS118:AS118)</f>
        <v/>
      </c>
      <c r="AT119" s="114">
        <f>SUM(AT118:AT118)</f>
        <v/>
      </c>
      <c r="AU119" s="114">
        <f>SUM(AU118:AU118)</f>
        <v/>
      </c>
      <c r="AV119" s="114">
        <f>SUM(AV118:AV118)</f>
        <v/>
      </c>
      <c r="AW119" s="114">
        <f>SUM(AW118:AW118)</f>
        <v/>
      </c>
    </row>
    <row r="120" spans="1:49">
      <c r="A120" s="111" t="n">
        <v>114</v>
      </c>
      <c r="B120" s="111" t="s">
        <v>297</v>
      </c>
      <c r="C120" s="111" t="s">
        <v>183</v>
      </c>
      <c r="D120" s="111" t="s">
        <v>184</v>
      </c>
      <c r="E120" s="111" t="s">
        <v>31</v>
      </c>
      <c r="F120" s="111" t="s">
        <v>32</v>
      </c>
      <c r="G120" s="111" t="n"/>
      <c r="H120" s="111" t="s">
        <v>3</v>
      </c>
      <c r="I120" s="111" t="s">
        <v>3</v>
      </c>
      <c r="J120" s="111" t="s">
        <v>3</v>
      </c>
      <c r="K120" s="111" t="s">
        <v>3</v>
      </c>
      <c r="L120" s="111" t="s">
        <v>3</v>
      </c>
      <c r="M120" s="111" t="s">
        <v>3</v>
      </c>
      <c r="N120" s="111" t="s">
        <v>3</v>
      </c>
      <c r="O120" s="111" t="s">
        <v>3</v>
      </c>
      <c r="P120" s="111" t="s">
        <v>3</v>
      </c>
      <c r="Q120" s="111" t="s">
        <v>3</v>
      </c>
      <c r="R120" s="111" t="s">
        <v>3</v>
      </c>
      <c r="S120" s="111" t="s">
        <v>3</v>
      </c>
      <c r="T120" s="111" t="s">
        <v>3</v>
      </c>
      <c r="U120" s="111" t="s">
        <v>3</v>
      </c>
      <c r="V120" s="111" t="s">
        <v>3</v>
      </c>
      <c r="W120" s="111" t="s">
        <v>3</v>
      </c>
      <c r="X120" s="111" t="s">
        <v>3</v>
      </c>
      <c r="Y120" s="111" t="s">
        <v>3</v>
      </c>
      <c r="Z120" s="111" t="s">
        <v>3</v>
      </c>
      <c r="AA120" s="111" t="s">
        <v>3</v>
      </c>
      <c r="AB120" s="111" t="s">
        <v>3</v>
      </c>
      <c r="AC120" s="111" t="s">
        <v>3</v>
      </c>
      <c r="AD120" s="111" t="s">
        <v>3</v>
      </c>
      <c r="AE120" s="111" t="s">
        <v>3</v>
      </c>
      <c r="AF120" s="111" t="s">
        <v>3</v>
      </c>
      <c r="AG120" s="111" t="s">
        <v>3</v>
      </c>
      <c r="AH120" s="111" t="s">
        <v>3</v>
      </c>
      <c r="AI120" s="111" t="s">
        <v>3</v>
      </c>
      <c r="AJ120" s="111" t="s">
        <v>3</v>
      </c>
      <c r="AK120" s="111" t="s">
        <v>3</v>
      </c>
      <c r="AL120" s="111" t="s">
        <v>3</v>
      </c>
      <c r="AM120" s="113">
        <f>COUNT(H120:AL120)</f>
        <v/>
      </c>
      <c r="AN120" s="111" t="n"/>
      <c r="AO120" s="113">
        <f>COUNTIF(H120:AL120,"О")</f>
        <v/>
      </c>
      <c r="AP120" s="113">
        <f>COUNTIF(H120:AL120,"От")</f>
        <v/>
      </c>
      <c r="AQ120" s="113">
        <f>COUNTIF(H120:AL120,"Б")</f>
        <v/>
      </c>
      <c r="AR120" s="113">
        <f>COUNTIF(H120:AL120,"Н")</f>
        <v/>
      </c>
      <c r="AS120" s="111" t="n"/>
      <c r="AT120" s="113">
        <f>SUM(H120:AL120)</f>
        <v/>
      </c>
      <c r="AU120" s="111" t="n"/>
      <c r="AV120" s="113">
        <f>SUM(H120,K120,L120,P120,Q120,R120,S120,Y120,Z120,AF120,AG120)</f>
        <v/>
      </c>
      <c r="AW120" s="111" t="n"/>
    </row>
    <row r="121" spans="1:49">
      <c r="A121" s="114" t="n">
        <v>115</v>
      </c>
      <c r="B121" s="114" t="s">
        <v>297</v>
      </c>
      <c r="C121" s="114" t="s">
        <v>183</v>
      </c>
      <c r="D121" s="114" t="s">
        <v>184</v>
      </c>
      <c r="E121" s="114" t="s">
        <v>33</v>
      </c>
      <c r="F121" s="114" t="n"/>
      <c r="G121" s="114" t="n"/>
      <c r="H121" s="114" t="n">
        <v>0</v>
      </c>
      <c r="I121" s="114" t="n">
        <v>0</v>
      </c>
      <c r="J121" s="114" t="n">
        <v>0</v>
      </c>
      <c r="K121" s="114" t="n">
        <v>0</v>
      </c>
      <c r="L121" s="114" t="n">
        <v>0</v>
      </c>
      <c r="M121" s="114" t="n">
        <v>0</v>
      </c>
      <c r="N121" s="114" t="n">
        <v>0</v>
      </c>
      <c r="O121" s="114" t="n">
        <v>0</v>
      </c>
      <c r="P121" s="114" t="n">
        <v>0</v>
      </c>
      <c r="Q121" s="114" t="n">
        <v>0</v>
      </c>
      <c r="R121" s="114" t="n">
        <v>0</v>
      </c>
      <c r="S121" s="114" t="n">
        <v>0</v>
      </c>
      <c r="T121" s="114" t="n">
        <v>0</v>
      </c>
      <c r="U121" s="114" t="n">
        <v>0</v>
      </c>
      <c r="V121" s="114" t="n">
        <v>0</v>
      </c>
      <c r="W121" s="114" t="n">
        <v>0</v>
      </c>
      <c r="X121" s="114" t="n">
        <v>0</v>
      </c>
      <c r="Y121" s="114" t="n">
        <v>0</v>
      </c>
      <c r="Z121" s="114" t="n">
        <v>0</v>
      </c>
      <c r="AA121" s="114" t="n">
        <v>0</v>
      </c>
      <c r="AB121" s="114" t="n">
        <v>0</v>
      </c>
      <c r="AC121" s="114" t="n">
        <v>0</v>
      </c>
      <c r="AD121" s="114" t="n">
        <v>0</v>
      </c>
      <c r="AE121" s="114" t="n">
        <v>0</v>
      </c>
      <c r="AF121" s="114" t="n">
        <v>0</v>
      </c>
      <c r="AG121" s="114" t="n">
        <v>0</v>
      </c>
      <c r="AH121" s="114" t="n">
        <v>0</v>
      </c>
      <c r="AI121" s="114" t="n">
        <v>0</v>
      </c>
      <c r="AJ121" s="114" t="n">
        <v>0</v>
      </c>
      <c r="AK121" s="114" t="n">
        <v>0</v>
      </c>
      <c r="AL121" s="114" t="n">
        <v>0</v>
      </c>
      <c r="AM121" s="114">
        <f>COUNT(IF(SUM(H120)&gt;0,1,"FALSE"),IF(SUM(I120)&gt;0,1,"FALSE"),IF(SUM(J120)&gt;0,1,"FALSE"),IF(SUM(K120)&gt;0,1,"FALSE"),IF(SUM(L120)&gt;0,1,"FALSE"),IF(SUM(M120)&gt;0,1,"FALSE"),IF(SUM(N120)&gt;0,1,"FALSE"),IF(SUM(O120)&gt;0,1,"FALSE"),IF(SUM(P120)&gt;0,1,"FALSE"),IF(SUM(Q120)&gt;0,1,"FALSE"),IF(SUM(R120)&gt;0,1,"FALSE"),IF(SUM(S120)&gt;0,1,"FALSE"),IF(SUM(T120)&gt;0,1,"FALSE"),IF(SUM(V120)&gt;0,1,"FALSE"),IF(SUM(W120)&gt;0,1,"FALSE"),IF(SUM(X120)&gt;0,1,"FALSE"),IF(SUM(Y120)&gt;0,1,"FALSE"),IF(SUM(AB120)&gt;0,1,"FALSE"),IF(SUM(Z120)&gt;0,1,"FALSE"),IF(SUM(AC120)&gt;0,1,"FALSE"),IF(SUM(AF120)&gt;0,1,"FALSE"),IF(SUM(AG120)&gt;0,1,"FALSE"),IF(SUM(AD120)&gt;0,1,"FALSE"),IF(SUM(AE120)&gt;0,1,"FALSE"),IF(SUM(U120)&gt;0,1,"FALSE"),IF(SUM(AA120)&gt;0,1,"FALSE"),IF(SUM(AH120)&gt;0,1,"FALSE"),IF(SUM(AI120)&gt;0,1,"FALSE"),IF(SUM(AJ120)&gt;0,1,"FALSE"),IF(SUM(AK120)&gt;0,1,"FALSE"),IF(SUM(AL120)&gt;0,1,"FALSE"))</f>
        <v/>
      </c>
      <c r="AN121" s="114" t="n"/>
      <c r="AO121" s="114">
        <f>MAX(AO120:AO120)</f>
        <v/>
      </c>
      <c r="AP121" s="114">
        <f>MAX(AP120:AP120)</f>
        <v/>
      </c>
      <c r="AQ121" s="114">
        <f>MAX(AQ120:AQ120)</f>
        <v/>
      </c>
      <c r="AR121" s="114">
        <f>MAX(AR120:AR120)</f>
        <v/>
      </c>
      <c r="AS121" s="114">
        <f>SUM(AS120:AS120)</f>
        <v/>
      </c>
      <c r="AT121" s="114">
        <f>SUM(AT120:AT120)</f>
        <v/>
      </c>
      <c r="AU121" s="114">
        <f>SUM(AU120:AU120)</f>
        <v/>
      </c>
      <c r="AV121" s="114">
        <f>SUM(AV120:AV120)</f>
        <v/>
      </c>
      <c r="AW121" s="114">
        <f>SUM(AW120:AW120)</f>
        <v/>
      </c>
    </row>
    <row r="122" spans="1:49">
      <c r="A122" s="111" t="n">
        <v>116</v>
      </c>
      <c r="B122" s="111" t="s">
        <v>131</v>
      </c>
      <c r="C122" s="111" t="s">
        <v>124</v>
      </c>
      <c r="D122" s="111" t="s">
        <v>132</v>
      </c>
      <c r="E122" s="111" t="s">
        <v>43</v>
      </c>
      <c r="F122" s="111" t="s">
        <v>32</v>
      </c>
      <c r="G122" s="111" t="n"/>
      <c r="H122" s="111" t="s">
        <v>7</v>
      </c>
      <c r="I122" s="111" t="n">
        <v>8</v>
      </c>
      <c r="J122" s="111" t="n">
        <v>8</v>
      </c>
      <c r="K122" s="111" t="s">
        <v>7</v>
      </c>
      <c r="L122" s="111" t="s">
        <v>7</v>
      </c>
      <c r="M122" s="111" t="n">
        <v>8</v>
      </c>
      <c r="N122" s="111" t="n">
        <v>8</v>
      </c>
      <c r="O122" s="111" t="n">
        <v>7</v>
      </c>
      <c r="P122" s="111" t="s">
        <v>7</v>
      </c>
      <c r="Q122" s="111" t="s">
        <v>7</v>
      </c>
      <c r="R122" s="111" t="s">
        <v>7</v>
      </c>
      <c r="S122" s="111" t="s">
        <v>7</v>
      </c>
      <c r="T122" s="111" t="n">
        <v>8</v>
      </c>
      <c r="U122" s="111" t="n">
        <v>8</v>
      </c>
      <c r="V122" s="111" t="n">
        <v>8</v>
      </c>
      <c r="W122" s="111" t="n">
        <v>8</v>
      </c>
      <c r="X122" s="111" t="n">
        <v>8</v>
      </c>
      <c r="Y122" s="111" t="s">
        <v>7</v>
      </c>
      <c r="Z122" s="111" t="s">
        <v>7</v>
      </c>
      <c r="AA122" s="111" t="n">
        <v>8</v>
      </c>
      <c r="AB122" s="111" t="n">
        <v>8</v>
      </c>
      <c r="AC122" s="111" t="n">
        <v>8</v>
      </c>
      <c r="AD122" s="111" t="n">
        <v>8</v>
      </c>
      <c r="AE122" s="111" t="n">
        <v>8</v>
      </c>
      <c r="AF122" s="111" t="s">
        <v>7</v>
      </c>
      <c r="AG122" s="111" t="s">
        <v>7</v>
      </c>
      <c r="AH122" s="111" t="n">
        <v>8</v>
      </c>
      <c r="AI122" s="111" t="n">
        <v>8</v>
      </c>
      <c r="AJ122" s="111" t="n">
        <v>8</v>
      </c>
      <c r="AK122" s="111" t="n">
        <v>8</v>
      </c>
      <c r="AL122" s="111" t="n">
        <v>8</v>
      </c>
      <c r="AM122" s="113">
        <f>COUNT(H122:AL122)</f>
        <v/>
      </c>
      <c r="AN122" s="111" t="n"/>
      <c r="AO122" s="113">
        <f>COUNTIF(H122:AL122,"О")</f>
        <v/>
      </c>
      <c r="AP122" s="113">
        <f>COUNTIF(H122:AL122,"От")</f>
        <v/>
      </c>
      <c r="AQ122" s="113">
        <f>COUNTIF(H122:AL122,"Б")</f>
        <v/>
      </c>
      <c r="AR122" s="113">
        <f>COUNTIF(H122:AL122,"Н")</f>
        <v/>
      </c>
      <c r="AS122" s="111" t="n"/>
      <c r="AT122" s="113">
        <f>SUM(H122:AL122)</f>
        <v/>
      </c>
      <c r="AU122" s="111" t="n"/>
      <c r="AV122" s="113">
        <f>SUM(H122,K122,L122,P122,Q122,R122,S122,Y122,Z122,AF122,AG122)</f>
        <v/>
      </c>
      <c r="AW122" s="111" t="n"/>
    </row>
    <row r="123" spans="1:49">
      <c r="A123" s="111" t="n">
        <v>117</v>
      </c>
      <c r="B123" s="111" t="s">
        <v>131</v>
      </c>
      <c r="C123" s="111" t="s">
        <v>124</v>
      </c>
      <c r="D123" s="111" t="s">
        <v>132</v>
      </c>
      <c r="E123" s="111" t="s">
        <v>134</v>
      </c>
      <c r="F123" s="111" t="s">
        <v>32</v>
      </c>
      <c r="G123" s="111" t="n"/>
      <c r="H123" s="111" t="n"/>
      <c r="I123" s="111" t="n"/>
      <c r="J123" s="111" t="n"/>
      <c r="K123" s="111" t="n"/>
      <c r="L123" s="111" t="n"/>
      <c r="M123" s="111" t="n"/>
      <c r="N123" s="111" t="n"/>
      <c r="O123" s="111" t="n"/>
      <c r="P123" s="111" t="n"/>
      <c r="Q123" s="111" t="n"/>
      <c r="R123" s="111" t="n"/>
      <c r="S123" s="111" t="n"/>
      <c r="T123" s="111" t="n"/>
      <c r="U123" s="111" t="n"/>
      <c r="V123" s="111" t="n"/>
      <c r="W123" s="111" t="n"/>
      <c r="X123" s="111" t="n"/>
      <c r="Y123" s="111" t="n"/>
      <c r="Z123" s="111" t="n"/>
      <c r="AA123" s="111" t="n"/>
      <c r="AB123" s="111" t="n"/>
      <c r="AC123" s="111" t="n"/>
      <c r="AD123" s="111" t="n"/>
      <c r="AE123" s="111" t="n"/>
      <c r="AF123" s="111" t="n"/>
      <c r="AG123" s="111" t="n"/>
      <c r="AH123" s="111" t="n"/>
      <c r="AI123" s="111" t="n"/>
      <c r="AJ123" s="111" t="n"/>
      <c r="AK123" s="111" t="n"/>
      <c r="AL123" s="111" t="n"/>
      <c r="AM123" s="113">
        <f>COUNT(H123:AL123)</f>
        <v/>
      </c>
      <c r="AN123" s="111" t="n"/>
      <c r="AO123" s="111" t="n"/>
      <c r="AP123" s="111" t="n"/>
      <c r="AQ123" s="111" t="n"/>
      <c r="AR123" s="111" t="n"/>
      <c r="AS123" s="111" t="n"/>
      <c r="AT123" s="113">
        <f>SUM(H123:AL123)</f>
        <v/>
      </c>
      <c r="AU123" s="111" t="n"/>
      <c r="AV123" s="113">
        <f>SUM(H123,K123,L123,P123,Q123,R123,S123,Y123,Z123,AF123,AG123)</f>
        <v/>
      </c>
      <c r="AW123" s="111" t="n"/>
    </row>
    <row r="124" spans="1:49">
      <c r="A124" s="111" t="n">
        <v>118</v>
      </c>
      <c r="B124" s="111" t="s">
        <v>131</v>
      </c>
      <c r="C124" s="111" t="s">
        <v>124</v>
      </c>
      <c r="D124" s="111" t="s">
        <v>132</v>
      </c>
      <c r="E124" s="111" t="s">
        <v>135</v>
      </c>
      <c r="F124" s="111" t="s">
        <v>32</v>
      </c>
      <c r="G124" s="111" t="n"/>
      <c r="H124" s="111" t="n"/>
      <c r="I124" s="111" t="n"/>
      <c r="J124" s="111" t="n"/>
      <c r="K124" s="111" t="n"/>
      <c r="L124" s="111" t="n"/>
      <c r="M124" s="111" t="n"/>
      <c r="N124" s="111" t="n"/>
      <c r="O124" s="111" t="n"/>
      <c r="P124" s="111" t="n"/>
      <c r="Q124" s="111" t="n"/>
      <c r="R124" s="111" t="n"/>
      <c r="S124" s="111" t="n"/>
      <c r="T124" s="111" t="n"/>
      <c r="U124" s="111" t="n"/>
      <c r="V124" s="111" t="n"/>
      <c r="W124" s="111" t="n"/>
      <c r="X124" s="111" t="n"/>
      <c r="Y124" s="111" t="n"/>
      <c r="Z124" s="111" t="n"/>
      <c r="AA124" s="111" t="n"/>
      <c r="AB124" s="111" t="n"/>
      <c r="AC124" s="111" t="n"/>
      <c r="AD124" s="111" t="n"/>
      <c r="AE124" s="111" t="n"/>
      <c r="AF124" s="111" t="n"/>
      <c r="AG124" s="111" t="n"/>
      <c r="AH124" s="111" t="n"/>
      <c r="AI124" s="111" t="n"/>
      <c r="AJ124" s="111" t="n"/>
      <c r="AK124" s="111" t="n"/>
      <c r="AL124" s="111" t="n"/>
      <c r="AM124" s="113">
        <f>COUNT(H124:AL124)</f>
        <v/>
      </c>
      <c r="AN124" s="111" t="n"/>
      <c r="AO124" s="111" t="n"/>
      <c r="AP124" s="111" t="n"/>
      <c r="AQ124" s="111" t="n"/>
      <c r="AR124" s="111" t="n"/>
      <c r="AS124" s="111" t="n"/>
      <c r="AT124" s="113">
        <f>SUM(H124:AL124)</f>
        <v/>
      </c>
      <c r="AU124" s="111" t="n"/>
      <c r="AV124" s="113">
        <f>SUM(H124,K124,L124,P124,Q124,R124,S124,Y124,Z124,AF124,AG124)</f>
        <v/>
      </c>
      <c r="AW124" s="111" t="n"/>
    </row>
    <row r="125" spans="1:49">
      <c r="A125" s="111" t="n">
        <v>119</v>
      </c>
      <c r="B125" s="111" t="s">
        <v>131</v>
      </c>
      <c r="C125" s="111" t="s">
        <v>124</v>
      </c>
      <c r="D125" s="111" t="s">
        <v>132</v>
      </c>
      <c r="E125" s="111" t="s">
        <v>280</v>
      </c>
      <c r="F125" s="111" t="s">
        <v>32</v>
      </c>
      <c r="G125" s="111" t="n"/>
      <c r="H125" s="111" t="n"/>
      <c r="I125" s="111" t="n"/>
      <c r="J125" s="111" t="n"/>
      <c r="K125" s="111" t="n"/>
      <c r="L125" s="111" t="n"/>
      <c r="M125" s="111" t="n"/>
      <c r="N125" s="111" t="n"/>
      <c r="O125" s="111" t="n"/>
      <c r="P125" s="111" t="n"/>
      <c r="Q125" s="111" t="n"/>
      <c r="R125" s="111" t="n"/>
      <c r="S125" s="111" t="n"/>
      <c r="T125" s="111" t="n"/>
      <c r="U125" s="111" t="n"/>
      <c r="V125" s="111" t="n"/>
      <c r="W125" s="111" t="n"/>
      <c r="X125" s="111" t="n"/>
      <c r="Y125" s="111" t="n"/>
      <c r="Z125" s="111" t="n"/>
      <c r="AA125" s="111" t="n"/>
      <c r="AB125" s="111" t="n"/>
      <c r="AC125" s="111" t="n"/>
      <c r="AD125" s="111" t="n"/>
      <c r="AE125" s="111" t="n"/>
      <c r="AF125" s="111" t="n"/>
      <c r="AG125" s="111" t="n"/>
      <c r="AH125" s="111" t="n"/>
      <c r="AI125" s="111" t="n"/>
      <c r="AJ125" s="111" t="n"/>
      <c r="AK125" s="111" t="n"/>
      <c r="AL125" s="111" t="n"/>
      <c r="AM125" s="113">
        <f>COUNT(H125:AL125)</f>
        <v/>
      </c>
      <c r="AN125" s="111" t="n"/>
      <c r="AO125" s="111" t="n"/>
      <c r="AP125" s="111" t="n"/>
      <c r="AQ125" s="111" t="n"/>
      <c r="AR125" s="111" t="n"/>
      <c r="AS125" s="111" t="n"/>
      <c r="AT125" s="113">
        <f>SUM(H125:AL125)</f>
        <v/>
      </c>
      <c r="AU125" s="111" t="n"/>
      <c r="AV125" s="113">
        <f>SUM(H125,K125,L125,P125,Q125,R125,S125,Y125,Z125,AF125,AG125)</f>
        <v/>
      </c>
      <c r="AW125" s="111" t="n"/>
    </row>
    <row r="126" spans="1:49">
      <c r="A126" s="111" t="n">
        <v>120</v>
      </c>
      <c r="B126" s="111" t="s">
        <v>131</v>
      </c>
      <c r="C126" s="111" t="s">
        <v>124</v>
      </c>
      <c r="D126" s="111" t="s">
        <v>132</v>
      </c>
      <c r="E126" s="111" t="s">
        <v>299</v>
      </c>
      <c r="F126" s="111" t="s">
        <v>32</v>
      </c>
      <c r="G126" s="111" t="n"/>
      <c r="H126" s="111" t="n"/>
      <c r="I126" s="111" t="n"/>
      <c r="J126" s="111" t="n"/>
      <c r="K126" s="111" t="n"/>
      <c r="L126" s="111" t="n"/>
      <c r="M126" s="111" t="n"/>
      <c r="N126" s="111" t="n"/>
      <c r="O126" s="111" t="n"/>
      <c r="P126" s="111" t="n"/>
      <c r="Q126" s="111" t="n"/>
      <c r="R126" s="111" t="n"/>
      <c r="S126" s="111" t="n"/>
      <c r="T126" s="111" t="n"/>
      <c r="U126" s="111" t="n"/>
      <c r="V126" s="111" t="n"/>
      <c r="W126" s="111" t="n"/>
      <c r="X126" s="111" t="n"/>
      <c r="Y126" s="111" t="n"/>
      <c r="Z126" s="111" t="n"/>
      <c r="AA126" s="111" t="n"/>
      <c r="AB126" s="111" t="n"/>
      <c r="AC126" s="111" t="n"/>
      <c r="AD126" s="111" t="n"/>
      <c r="AE126" s="111" t="n"/>
      <c r="AF126" s="111" t="n"/>
      <c r="AG126" s="111" t="n"/>
      <c r="AH126" s="111" t="n"/>
      <c r="AI126" s="111" t="n"/>
      <c r="AJ126" s="111" t="n"/>
      <c r="AK126" s="111" t="n"/>
      <c r="AL126" s="111" t="n"/>
      <c r="AM126" s="113">
        <f>COUNT(H126:AL126)</f>
        <v/>
      </c>
      <c r="AN126" s="111" t="n"/>
      <c r="AO126" s="111" t="n"/>
      <c r="AP126" s="111" t="n"/>
      <c r="AQ126" s="111" t="n"/>
      <c r="AR126" s="111" t="n"/>
      <c r="AS126" s="111" t="n"/>
      <c r="AT126" s="113">
        <f>SUM(H126:AL126)</f>
        <v/>
      </c>
      <c r="AU126" s="111" t="n"/>
      <c r="AV126" s="113">
        <f>SUM(H126,K126,L126,P126,Q126,R126,S126,Y126,Z126,AF126,AG126)</f>
        <v/>
      </c>
      <c r="AW126" s="111" t="n"/>
    </row>
    <row r="127" spans="1:49">
      <c r="A127" s="111" t="n">
        <v>121</v>
      </c>
      <c r="B127" s="111" t="s">
        <v>131</v>
      </c>
      <c r="C127" s="111" t="s">
        <v>124</v>
      </c>
      <c r="D127" s="111" t="s">
        <v>132</v>
      </c>
      <c r="E127" s="111" t="s">
        <v>316</v>
      </c>
      <c r="F127" s="111" t="s">
        <v>32</v>
      </c>
      <c r="G127" s="111" t="n"/>
      <c r="H127" s="111" t="n"/>
      <c r="I127" s="111" t="n"/>
      <c r="J127" s="111" t="n"/>
      <c r="K127" s="111" t="n"/>
      <c r="L127" s="111" t="n"/>
      <c r="M127" s="111" t="n"/>
      <c r="N127" s="111" t="n"/>
      <c r="O127" s="111" t="n"/>
      <c r="P127" s="111" t="n"/>
      <c r="Q127" s="111" t="n"/>
      <c r="R127" s="111" t="n"/>
      <c r="S127" s="111" t="n"/>
      <c r="T127" s="111" t="n"/>
      <c r="U127" s="111" t="n"/>
      <c r="V127" s="111" t="n"/>
      <c r="W127" s="111" t="n"/>
      <c r="X127" s="111" t="n"/>
      <c r="Y127" s="111" t="n"/>
      <c r="Z127" s="111" t="n"/>
      <c r="AA127" s="111" t="n"/>
      <c r="AB127" s="111" t="n"/>
      <c r="AC127" s="111" t="n"/>
      <c r="AD127" s="111" t="n"/>
      <c r="AE127" s="111" t="n"/>
      <c r="AF127" s="111" t="n"/>
      <c r="AG127" s="111" t="n"/>
      <c r="AH127" s="111" t="n"/>
      <c r="AI127" s="111" t="n"/>
      <c r="AJ127" s="111" t="n"/>
      <c r="AK127" s="111" t="n"/>
      <c r="AL127" s="111" t="n"/>
      <c r="AM127" s="113">
        <f>COUNT(H127:AL127)</f>
        <v/>
      </c>
      <c r="AN127" s="111" t="n"/>
      <c r="AO127" s="111" t="n"/>
      <c r="AP127" s="111" t="n"/>
      <c r="AQ127" s="111" t="n"/>
      <c r="AR127" s="111" t="n"/>
      <c r="AS127" s="111" t="n"/>
      <c r="AT127" s="113">
        <f>SUM(H127:AL127)</f>
        <v/>
      </c>
      <c r="AU127" s="111" t="n"/>
      <c r="AV127" s="113">
        <f>SUM(H127,K127,L127,P127,Q127,R127,S127,Y127,Z127,AF127,AG127)</f>
        <v/>
      </c>
      <c r="AW127" s="111" t="n"/>
    </row>
    <row r="128" spans="1:49">
      <c r="A128" s="114" t="n">
        <v>122</v>
      </c>
      <c r="B128" s="114" t="s">
        <v>131</v>
      </c>
      <c r="C128" s="114" t="s">
        <v>124</v>
      </c>
      <c r="D128" s="114" t="s">
        <v>132</v>
      </c>
      <c r="E128" s="114" t="s">
        <v>33</v>
      </c>
      <c r="F128" s="114" t="n"/>
      <c r="G128" s="114" t="n"/>
      <c r="H128" s="114" t="n">
        <v>0</v>
      </c>
      <c r="I128" s="114" t="n">
        <v>8</v>
      </c>
      <c r="J128" s="114" t="n">
        <v>8</v>
      </c>
      <c r="K128" s="114" t="n">
        <v>0</v>
      </c>
      <c r="L128" s="114" t="n">
        <v>0</v>
      </c>
      <c r="M128" s="114" t="n">
        <v>8</v>
      </c>
      <c r="N128" s="114" t="n">
        <v>8</v>
      </c>
      <c r="O128" s="114" t="n">
        <v>7</v>
      </c>
      <c r="P128" s="114" t="n">
        <v>0</v>
      </c>
      <c r="Q128" s="114" t="n">
        <v>0</v>
      </c>
      <c r="R128" s="114" t="n">
        <v>0</v>
      </c>
      <c r="S128" s="114" t="n">
        <v>0</v>
      </c>
      <c r="T128" s="114" t="n">
        <v>8</v>
      </c>
      <c r="U128" s="114" t="n">
        <v>8</v>
      </c>
      <c r="V128" s="114" t="n">
        <v>8</v>
      </c>
      <c r="W128" s="114" t="n">
        <v>8</v>
      </c>
      <c r="X128" s="114" t="n">
        <v>8</v>
      </c>
      <c r="Y128" s="114" t="n">
        <v>0</v>
      </c>
      <c r="Z128" s="114" t="n">
        <v>0</v>
      </c>
      <c r="AA128" s="114" t="n">
        <v>8</v>
      </c>
      <c r="AB128" s="114" t="n">
        <v>8</v>
      </c>
      <c r="AC128" s="114" t="n">
        <v>8</v>
      </c>
      <c r="AD128" s="114" t="n">
        <v>8</v>
      </c>
      <c r="AE128" s="114" t="n">
        <v>8</v>
      </c>
      <c r="AF128" s="114" t="n">
        <v>0</v>
      </c>
      <c r="AG128" s="114" t="n">
        <v>0</v>
      </c>
      <c r="AH128" s="114" t="n">
        <v>8</v>
      </c>
      <c r="AI128" s="114" t="n">
        <v>8</v>
      </c>
      <c r="AJ128" s="114" t="n">
        <v>8</v>
      </c>
      <c r="AK128" s="114" t="n">
        <v>8</v>
      </c>
      <c r="AL128" s="114" t="n">
        <v>8</v>
      </c>
      <c r="AM128" s="114">
        <f>COUNT(IF(SUM(H125,H123,H122,H124,H126)&gt;0,1,"FALSE"),IF(SUM(I123,I126,I124,I122,I125)&gt;0,1,"FALSE"),IF(SUM(J123,J124,J125,J122,J126)&gt;0,1,"FALSE"),IF(SUM(K126,K125,K123,K124,K122)&gt;0,1,"FALSE"),IF(SUM(L123,L126,L125,L124,L122)&gt;0,1,"FALSE"),IF(SUM(M126,M125,M124,M123,M122)&gt;0,1,"FALSE"),IF(SUM(N122,N124,N123,N125,N126)&gt;0,1,"FALSE"),IF(SUM(O122,O123,O124,O126,O125)&gt;0,1,"FALSE"),IF(SUM(P125,P122,P123,P124,P126)&gt;0,1,"FALSE"),IF(SUM(Q122,Q124,Q125,Q123,Q126)&gt;0,1,"FALSE"),IF(SUM(R125,R123,R124,R126,R122)&gt;0,1,"FALSE"),IF(SUM(S125,S124,S122,S126,S123)&gt;0,1,"FALSE"),IF(SUM(T125,T126,T123,T122,T124)&gt;0,1,"FALSE"),IF(SUM(V126,V122,V125,V124,V123)&gt;0,1,"FALSE"),IF(SUM(W126,W122,W123,W124,W125)&gt;0,1,"FALSE"),IF(SUM(X125,X124,X126,X122,X123)&gt;0,1,"FALSE"),IF(SUM(Y122,Y123,Y126,Y124,Y125)&gt;0,1,"FALSE"),IF(SUM(AB124,AB122,AB123,AB125,AB126)&gt;0,1,"FALSE"),IF(SUM(Z126,Z123,Z122,Z125,Z124)&gt;0,1,"FALSE"),IF(SUM(AC122,AC123,AC124,AC126,AC125)&gt;0,1,"FALSE"),IF(SUM(AF124,AF127,AF125,AF126,AF123,AF122)&gt;0,1,"FALSE"),IF(SUM(AG125,AG124,AG123,AG127,AG122,AG126)&gt;0,1,"FALSE"),IF(SUM(AD127,AD123,AD124,AD125,AD126,AD122)&gt;0,1,"FALSE"),IF(SUM(AE125,AE124,AE123,AE122,AE126,AE127)&gt;0,1,"FALSE"),IF(SUM(U124,U125,U123,U126,U122)&gt;0,1,"FALSE"),IF(SUM(AA123,AA124,AA125,AA122,AA126)&gt;0,1,"FALSE"),IF(SUM(AH126,AH122,AH125,AH124,AH127,AH123)&gt;0,1,"FALSE"),IF(SUM(AI122,AI126,AI127,AI124,AI123,AI125)&gt;0,1,"FALSE"),IF(SUM(AJ127,AJ123,AJ124,AJ126,AJ122,AJ125)&gt;0,1,"FALSE"),IF(SUM(AK127,AK122,AK125,AK126,AK124,AK123)&gt;0,1,"FALSE"),IF(SUM(AL127,AL122,AL123,AL124,AL125,AL126)&gt;0,1,"FALSE"))</f>
        <v/>
      </c>
      <c r="AN128" s="114" t="n"/>
      <c r="AO128" s="114">
        <f>MAX(AO122:AO127)</f>
        <v/>
      </c>
      <c r="AP128" s="114">
        <f>MAX(AP122:AP127)</f>
        <v/>
      </c>
      <c r="AQ128" s="114">
        <f>MAX(AQ122:AQ127)</f>
        <v/>
      </c>
      <c r="AR128" s="114">
        <f>MAX(AR122:AR127)</f>
        <v/>
      </c>
      <c r="AS128" s="114">
        <f>SUM(AS122:AS127)</f>
        <v/>
      </c>
      <c r="AT128" s="114">
        <f>SUM(AT122:AT127)</f>
        <v/>
      </c>
      <c r="AU128" s="114">
        <f>SUM(AU122:AU127)</f>
        <v/>
      </c>
      <c r="AV128" s="114">
        <f>SUM(AV122:AV127)</f>
        <v/>
      </c>
      <c r="AW128" s="114">
        <f>SUM(AW122:AW127)</f>
        <v/>
      </c>
    </row>
    <row r="129" spans="1:49">
      <c r="A129" s="111" t="n">
        <v>123</v>
      </c>
      <c r="B129" s="111" t="s">
        <v>300</v>
      </c>
      <c r="C129" s="111" t="s">
        <v>190</v>
      </c>
      <c r="D129" s="111" t="s">
        <v>301</v>
      </c>
      <c r="E129" s="111" t="s">
        <v>31</v>
      </c>
      <c r="F129" s="111" t="s">
        <v>32</v>
      </c>
      <c r="G129" s="111" t="n"/>
      <c r="H129" s="111" t="s">
        <v>7</v>
      </c>
      <c r="I129" s="111" t="n">
        <v>8</v>
      </c>
      <c r="J129" s="111" t="n">
        <v>8</v>
      </c>
      <c r="K129" s="111" t="s">
        <v>7</v>
      </c>
      <c r="L129" s="111" t="s">
        <v>7</v>
      </c>
      <c r="M129" s="111" t="n">
        <v>8</v>
      </c>
      <c r="N129" s="111" t="n">
        <v>8</v>
      </c>
      <c r="O129" s="111" t="n">
        <v>7</v>
      </c>
      <c r="P129" s="111" t="s">
        <v>7</v>
      </c>
      <c r="Q129" s="111" t="s">
        <v>7</v>
      </c>
      <c r="R129" s="111" t="s">
        <v>7</v>
      </c>
      <c r="S129" s="111" t="s">
        <v>7</v>
      </c>
      <c r="T129" s="111" t="n">
        <v>8</v>
      </c>
      <c r="U129" s="111" t="n">
        <v>8</v>
      </c>
      <c r="V129" s="111" t="n">
        <v>8</v>
      </c>
      <c r="W129" s="111" t="n">
        <v>8</v>
      </c>
      <c r="X129" s="111" t="n">
        <v>8</v>
      </c>
      <c r="Y129" s="111" t="s">
        <v>7</v>
      </c>
      <c r="Z129" s="111" t="s">
        <v>7</v>
      </c>
      <c r="AA129" s="111" t="n">
        <v>8</v>
      </c>
      <c r="AB129" s="111" t="n">
        <v>8</v>
      </c>
      <c r="AC129" s="111" t="n">
        <v>8</v>
      </c>
      <c r="AD129" s="111" t="n">
        <v>8</v>
      </c>
      <c r="AE129" s="111" t="n">
        <v>8</v>
      </c>
      <c r="AF129" s="111" t="s">
        <v>7</v>
      </c>
      <c r="AG129" s="111" t="s">
        <v>7</v>
      </c>
      <c r="AH129" s="111" t="n">
        <v>8</v>
      </c>
      <c r="AI129" s="111" t="n">
        <v>8</v>
      </c>
      <c r="AJ129" s="111" t="n">
        <v>8</v>
      </c>
      <c r="AK129" s="111" t="n">
        <v>8</v>
      </c>
      <c r="AL129" s="111" t="n">
        <v>8</v>
      </c>
      <c r="AM129" s="113">
        <f>COUNT(H129:AL129)</f>
        <v/>
      </c>
      <c r="AN129" s="111" t="n"/>
      <c r="AO129" s="113">
        <f>COUNTIF(H129:AL129,"О")</f>
        <v/>
      </c>
      <c r="AP129" s="113">
        <f>COUNTIF(H129:AL129,"От")</f>
        <v/>
      </c>
      <c r="AQ129" s="113">
        <f>COUNTIF(H129:AL129,"Б")</f>
        <v/>
      </c>
      <c r="AR129" s="113">
        <f>COUNTIF(H129:AL129,"Н")</f>
        <v/>
      </c>
      <c r="AS129" s="111" t="n"/>
      <c r="AT129" s="113">
        <f>SUM(H129:AL129)</f>
        <v/>
      </c>
      <c r="AU129" s="111" t="n"/>
      <c r="AV129" s="113">
        <f>SUM(H129,K129,L129,P129,Q129,R129,S129,Y129,Z129,AF129,AG129)</f>
        <v/>
      </c>
      <c r="AW129" s="111" t="n"/>
    </row>
    <row r="130" spans="1:49">
      <c r="A130" s="114" t="n">
        <v>124</v>
      </c>
      <c r="B130" s="114" t="s">
        <v>300</v>
      </c>
      <c r="C130" s="114" t="s">
        <v>190</v>
      </c>
      <c r="D130" s="114" t="s">
        <v>301</v>
      </c>
      <c r="E130" s="114" t="s">
        <v>33</v>
      </c>
      <c r="F130" s="114" t="n"/>
      <c r="G130" s="114" t="n"/>
      <c r="H130" s="114" t="n">
        <v>0</v>
      </c>
      <c r="I130" s="114" t="n">
        <v>8</v>
      </c>
      <c r="J130" s="114" t="n">
        <v>8</v>
      </c>
      <c r="K130" s="114" t="n">
        <v>0</v>
      </c>
      <c r="L130" s="114" t="n">
        <v>0</v>
      </c>
      <c r="M130" s="114" t="n">
        <v>8</v>
      </c>
      <c r="N130" s="114" t="n">
        <v>8</v>
      </c>
      <c r="O130" s="114" t="n">
        <v>7</v>
      </c>
      <c r="P130" s="114" t="n">
        <v>0</v>
      </c>
      <c r="Q130" s="114" t="n">
        <v>0</v>
      </c>
      <c r="R130" s="114" t="n">
        <v>0</v>
      </c>
      <c r="S130" s="114" t="n">
        <v>0</v>
      </c>
      <c r="T130" s="114" t="n">
        <v>8</v>
      </c>
      <c r="U130" s="114" t="n">
        <v>8</v>
      </c>
      <c r="V130" s="114" t="n">
        <v>8</v>
      </c>
      <c r="W130" s="114" t="n">
        <v>8</v>
      </c>
      <c r="X130" s="114" t="n">
        <v>8</v>
      </c>
      <c r="Y130" s="114" t="n">
        <v>0</v>
      </c>
      <c r="Z130" s="114" t="n">
        <v>0</v>
      </c>
      <c r="AA130" s="114" t="n">
        <v>8</v>
      </c>
      <c r="AB130" s="114" t="n">
        <v>8</v>
      </c>
      <c r="AC130" s="114" t="n">
        <v>8</v>
      </c>
      <c r="AD130" s="114" t="n">
        <v>8</v>
      </c>
      <c r="AE130" s="114" t="n">
        <v>8</v>
      </c>
      <c r="AF130" s="114" t="n">
        <v>0</v>
      </c>
      <c r="AG130" s="114" t="n">
        <v>0</v>
      </c>
      <c r="AH130" s="114" t="n">
        <v>8</v>
      </c>
      <c r="AI130" s="114" t="n">
        <v>8</v>
      </c>
      <c r="AJ130" s="114" t="n">
        <v>8</v>
      </c>
      <c r="AK130" s="114" t="n">
        <v>8</v>
      </c>
      <c r="AL130" s="114" t="n">
        <v>8</v>
      </c>
      <c r="AM130" s="114">
        <f>COUNT(IF(SUM(H129)&gt;0,1,"FALSE"),IF(SUM(I129)&gt;0,1,"FALSE"),IF(SUM(J129)&gt;0,1,"FALSE"),IF(SUM(K129)&gt;0,1,"FALSE"),IF(SUM(L129)&gt;0,1,"FALSE"),IF(SUM(M129)&gt;0,1,"FALSE"),IF(SUM(N129)&gt;0,1,"FALSE"),IF(SUM(O129)&gt;0,1,"FALSE"),IF(SUM(P129)&gt;0,1,"FALSE"),IF(SUM(Q129)&gt;0,1,"FALSE"),IF(SUM(R129)&gt;0,1,"FALSE"),IF(SUM(S129)&gt;0,1,"FALSE"),IF(SUM(T129)&gt;0,1,"FALSE"),IF(SUM(V129)&gt;0,1,"FALSE"),IF(SUM(W129)&gt;0,1,"FALSE"),IF(SUM(X129)&gt;0,1,"FALSE"),IF(SUM(Y129)&gt;0,1,"FALSE"),IF(SUM(AB129)&gt;0,1,"FALSE"),IF(SUM(Z129)&gt;0,1,"FALSE"),IF(SUM(AC129)&gt;0,1,"FALSE"),IF(SUM(AF129)&gt;0,1,"FALSE"),IF(SUM(AG129)&gt;0,1,"FALSE"),IF(SUM(AD129)&gt;0,1,"FALSE"),IF(SUM(AE129)&gt;0,1,"FALSE"),IF(SUM(U129)&gt;0,1,"FALSE"),IF(SUM(AA129)&gt;0,1,"FALSE"),IF(SUM(AH129)&gt;0,1,"FALSE"),IF(SUM(AI129)&gt;0,1,"FALSE"),IF(SUM(AJ129)&gt;0,1,"FALSE"),IF(SUM(AK129)&gt;0,1,"FALSE"),IF(SUM(AL129)&gt;0,1,"FALSE"))</f>
        <v/>
      </c>
      <c r="AN130" s="114" t="n"/>
      <c r="AO130" s="114">
        <f>MAX(AO129:AO129)</f>
        <v/>
      </c>
      <c r="AP130" s="114">
        <f>MAX(AP129:AP129)</f>
        <v/>
      </c>
      <c r="AQ130" s="114">
        <f>MAX(AQ129:AQ129)</f>
        <v/>
      </c>
      <c r="AR130" s="114">
        <f>MAX(AR129:AR129)</f>
        <v/>
      </c>
      <c r="AS130" s="114">
        <f>SUM(AS129:AS129)</f>
        <v/>
      </c>
      <c r="AT130" s="114">
        <f>SUM(AT129:AT129)</f>
        <v/>
      </c>
      <c r="AU130" s="114">
        <f>SUM(AU129:AU129)</f>
        <v/>
      </c>
      <c r="AV130" s="114">
        <f>SUM(AV129:AV129)</f>
        <v/>
      </c>
      <c r="AW130" s="114">
        <f>SUM(AW129:AW129)</f>
        <v/>
      </c>
    </row>
    <row r="131" spans="1:49">
      <c r="A131" s="111" t="n">
        <v>125</v>
      </c>
      <c r="B131" s="111" t="s">
        <v>192</v>
      </c>
      <c r="C131" s="111" t="s">
        <v>302</v>
      </c>
      <c r="D131" s="111" t="s">
        <v>194</v>
      </c>
      <c r="E131" s="111" t="s">
        <v>31</v>
      </c>
      <c r="F131" s="111" t="s">
        <v>32</v>
      </c>
      <c r="G131" s="111" t="n"/>
      <c r="H131" s="111" t="n"/>
      <c r="I131" s="111" t="n"/>
      <c r="J131" s="111" t="n"/>
      <c r="K131" s="111" t="n">
        <v>12</v>
      </c>
      <c r="L131" s="111" t="n">
        <v>12</v>
      </c>
      <c r="M131" s="111" t="n"/>
      <c r="N131" s="111" t="n"/>
      <c r="O131" s="111" t="n"/>
      <c r="P131" s="111" t="n"/>
      <c r="Q131" s="111" t="n"/>
      <c r="R131" s="111" t="n"/>
      <c r="S131" s="111" t="n">
        <v>12</v>
      </c>
      <c r="T131" s="111" t="n">
        <v>12</v>
      </c>
      <c r="U131" s="111" t="n"/>
      <c r="V131" s="111" t="n"/>
      <c r="W131" s="111" t="n"/>
      <c r="X131" s="111" t="n"/>
      <c r="Y131" s="111" t="n"/>
      <c r="Z131" s="111" t="n"/>
      <c r="AA131" s="111" t="n"/>
      <c r="AB131" s="111" t="n"/>
      <c r="AC131" s="111" t="n"/>
      <c r="AD131" s="111" t="n"/>
      <c r="AE131" s="111" t="n"/>
      <c r="AF131" s="111" t="n"/>
      <c r="AG131" s="111" t="n"/>
      <c r="AH131" s="111" t="n"/>
      <c r="AI131" s="111" t="n">
        <v>12</v>
      </c>
      <c r="AJ131" s="111" t="n">
        <v>12</v>
      </c>
      <c r="AK131" s="111" t="n"/>
      <c r="AL131" s="111" t="n"/>
      <c r="AM131" s="113">
        <f>COUNT(H131:AL131)</f>
        <v/>
      </c>
      <c r="AN131" s="111" t="n"/>
      <c r="AO131" s="113">
        <f>COUNTIF(H131:AL131,"О")</f>
        <v/>
      </c>
      <c r="AP131" s="113">
        <f>COUNTIF(H131:AL131,"От")</f>
        <v/>
      </c>
      <c r="AQ131" s="113">
        <f>COUNTIF(H131:AL131,"Б")</f>
        <v/>
      </c>
      <c r="AR131" s="113">
        <f>COUNTIF(H131:AL131,"Н")</f>
        <v/>
      </c>
      <c r="AS131" s="111" t="n"/>
      <c r="AT131" s="113">
        <f>SUM(H131:AL131)</f>
        <v/>
      </c>
      <c r="AU131" s="111" t="n"/>
      <c r="AV131" s="113">
        <f>SUM(H131,K131,L131,P131,Q131,R131,S131,Y131,Z131,AF131,AG131)</f>
        <v/>
      </c>
      <c r="AW131" s="111" t="n"/>
    </row>
    <row r="132" spans="1:49">
      <c r="A132" s="111" t="n">
        <v>126</v>
      </c>
      <c r="B132" s="111" t="s">
        <v>192</v>
      </c>
      <c r="C132" s="111" t="s">
        <v>302</v>
      </c>
      <c r="D132" s="111" t="s">
        <v>194</v>
      </c>
      <c r="E132" s="111" t="s">
        <v>31</v>
      </c>
      <c r="F132" s="111" t="s">
        <v>48</v>
      </c>
      <c r="G132" s="111" t="n"/>
      <c r="H132" s="111" t="n">
        <v>12</v>
      </c>
      <c r="I132" s="111" t="n"/>
      <c r="J132" s="111" t="n"/>
      <c r="K132" s="111" t="n"/>
      <c r="L132" s="111" t="n"/>
      <c r="M132" s="111" t="n"/>
      <c r="N132" s="111" t="n"/>
      <c r="O132" s="111" t="n">
        <v>12</v>
      </c>
      <c r="P132" s="111" t="n">
        <v>12</v>
      </c>
      <c r="Q132" s="111" t="n"/>
      <c r="R132" s="111" t="n"/>
      <c r="S132" s="111" t="n"/>
      <c r="T132" s="111" t="n"/>
      <c r="U132" s="111" t="n"/>
      <c r="V132" s="111" t="n"/>
      <c r="W132" s="111" t="n">
        <v>12</v>
      </c>
      <c r="X132" s="111" t="n">
        <v>12</v>
      </c>
      <c r="Y132" s="111" t="n"/>
      <c r="Z132" s="111" t="n">
        <v>12</v>
      </c>
      <c r="AA132" s="111" t="n"/>
      <c r="AB132" s="111" t="n"/>
      <c r="AC132" s="111" t="n"/>
      <c r="AD132" s="111" t="n"/>
      <c r="AE132" s="111" t="n">
        <v>12</v>
      </c>
      <c r="AF132" s="111" t="n"/>
      <c r="AG132" s="111" t="n"/>
      <c r="AH132" s="111" t="n"/>
      <c r="AI132" s="111" t="n"/>
      <c r="AJ132" s="111" t="n"/>
      <c r="AK132" s="111" t="n"/>
      <c r="AL132" s="111" t="n"/>
      <c r="AM132" s="111" t="n"/>
      <c r="AN132" s="113">
        <f>COUNT(H132:AL132)</f>
        <v/>
      </c>
      <c r="AO132" s="113">
        <f>COUNTIF(H132:AL132,"О")</f>
        <v/>
      </c>
      <c r="AP132" s="113">
        <f>COUNTIF(H132:AL132,"От")</f>
        <v/>
      </c>
      <c r="AQ132" s="113">
        <f>COUNTIF(H132:AL132,"Б")</f>
        <v/>
      </c>
      <c r="AR132" s="113">
        <f>COUNTIF(H132:AL132,"Н")</f>
        <v/>
      </c>
      <c r="AS132" s="111" t="n"/>
      <c r="AT132" s="111" t="n"/>
      <c r="AU132" s="113">
        <f>SUM(H132:AL132)</f>
        <v/>
      </c>
      <c r="AV132" s="111" t="n"/>
      <c r="AW132" s="113">
        <f>SUM(H132,K132,L132,P132,Q132,R132,S132,Y132,Z132,AF132,AG132)</f>
        <v/>
      </c>
    </row>
    <row r="133" spans="1:49">
      <c r="A133" s="114" t="n">
        <v>127</v>
      </c>
      <c r="B133" s="114" t="s">
        <v>192</v>
      </c>
      <c r="C133" s="114" t="s">
        <v>302</v>
      </c>
      <c r="D133" s="114" t="s">
        <v>194</v>
      </c>
      <c r="E133" s="114" t="s">
        <v>33</v>
      </c>
      <c r="F133" s="114" t="n"/>
      <c r="G133" s="114" t="n"/>
      <c r="H133" s="114" t="n">
        <v>12</v>
      </c>
      <c r="I133" s="114" t="n"/>
      <c r="J133" s="114" t="n"/>
      <c r="K133" s="114" t="n">
        <v>12</v>
      </c>
      <c r="L133" s="114" t="n">
        <v>12</v>
      </c>
      <c r="M133" s="114" t="n"/>
      <c r="N133" s="114" t="n"/>
      <c r="O133" s="114" t="n">
        <v>12</v>
      </c>
      <c r="P133" s="114" t="n">
        <v>12</v>
      </c>
      <c r="Q133" s="114" t="n"/>
      <c r="R133" s="114" t="n"/>
      <c r="S133" s="114" t="n">
        <v>12</v>
      </c>
      <c r="T133" s="114" t="n">
        <v>12</v>
      </c>
      <c r="U133" s="114" t="n"/>
      <c r="V133" s="114" t="n"/>
      <c r="W133" s="114" t="n">
        <v>12</v>
      </c>
      <c r="X133" s="114" t="n">
        <v>12</v>
      </c>
      <c r="Y133" s="114" t="n"/>
      <c r="Z133" s="114" t="n">
        <v>12</v>
      </c>
      <c r="AA133" s="114" t="n"/>
      <c r="AB133" s="114" t="n"/>
      <c r="AC133" s="114" t="n"/>
      <c r="AD133" s="114" t="n"/>
      <c r="AE133" s="114" t="n">
        <v>12</v>
      </c>
      <c r="AF133" s="114" t="n"/>
      <c r="AG133" s="114" t="n"/>
      <c r="AH133" s="114" t="n"/>
      <c r="AI133" s="114" t="n">
        <v>12</v>
      </c>
      <c r="AJ133" s="114" t="n">
        <v>12</v>
      </c>
      <c r="AK133" s="114" t="n"/>
      <c r="AL133" s="114" t="n"/>
      <c r="AM133" s="114">
        <f>COUNT(IF(SUM(K131)&gt;0,1,"FALSE"),IF(SUM(L131)&gt;0,1,"FALSE"),IF(SUM(S131)&gt;0,1,"FALSE"),IF(SUM(T131)&gt;0,1,"FALSE"),IF(SUM(AI131)&gt;0,1,"FALSE"),IF(SUM(AJ131)&gt;0,1,"FALSE"))</f>
        <v/>
      </c>
      <c r="AN133" s="114">
        <f>COUNT(IF(SUM(H132)&gt;0,1,"FALSE"),IF(SUM(O132)&gt;0,1,"FALSE"),IF(SUM(P132)&gt;0,1,"FALSE"),IF(SUM(W132)&gt;0,1,"FALSE"),IF(SUM(X132)&gt;0,1,"FALSE"),IF(SUM(Z132)&gt;0,1,"FALSE"),IF(SUM(AE132)&gt;0,1,"FALSE"))</f>
        <v/>
      </c>
      <c r="AO133" s="114">
        <f>MAX(AO131:AO132)</f>
        <v/>
      </c>
      <c r="AP133" s="114">
        <f>MAX(AP131:AP132)</f>
        <v/>
      </c>
      <c r="AQ133" s="114">
        <f>MAX(AQ131:AQ132)</f>
        <v/>
      </c>
      <c r="AR133" s="114">
        <f>MAX(AR131:AR132)</f>
        <v/>
      </c>
      <c r="AS133" s="114">
        <f>SUM(AS131:AS132)</f>
        <v/>
      </c>
      <c r="AT133" s="114">
        <f>SUM(AT131:AT132)</f>
        <v/>
      </c>
      <c r="AU133" s="114">
        <f>SUM(AU131:AU132)</f>
        <v/>
      </c>
      <c r="AV133" s="114">
        <f>SUM(AV131:AV132)</f>
        <v/>
      </c>
      <c r="AW133" s="114">
        <f>SUM(AW131:AW132)</f>
        <v/>
      </c>
    </row>
    <row r="134" spans="1:49">
      <c r="A134" s="111" t="n">
        <v>128</v>
      </c>
      <c r="B134" s="111" t="s">
        <v>200</v>
      </c>
      <c r="C134" s="111" t="s">
        <v>302</v>
      </c>
      <c r="D134" s="111" t="s">
        <v>194</v>
      </c>
      <c r="E134" s="111" t="s">
        <v>31</v>
      </c>
      <c r="F134" s="111" t="s">
        <v>32</v>
      </c>
      <c r="G134" s="111" t="n"/>
      <c r="H134" s="111" t="n">
        <v>12</v>
      </c>
      <c r="I134" s="111" t="n"/>
      <c r="J134" s="111" t="n"/>
      <c r="K134" s="111" t="n"/>
      <c r="L134" s="111" t="n"/>
      <c r="M134" s="111" t="n"/>
      <c r="N134" s="111" t="n"/>
      <c r="O134" s="111" t="n">
        <v>12</v>
      </c>
      <c r="P134" s="111" t="n">
        <v>12</v>
      </c>
      <c r="Q134" s="111" t="n"/>
      <c r="R134" s="111" t="n"/>
      <c r="S134" s="111" t="n"/>
      <c r="T134" s="111" t="n"/>
      <c r="U134" s="111" t="n"/>
      <c r="V134" s="111" t="n"/>
      <c r="W134" s="111" t="n">
        <v>12</v>
      </c>
      <c r="X134" s="111" t="n">
        <v>12</v>
      </c>
      <c r="Y134" s="111" t="n"/>
      <c r="Z134" s="111" t="n"/>
      <c r="AA134" s="111" t="n"/>
      <c r="AB134" s="111" t="n"/>
      <c r="AC134" s="111" t="n"/>
      <c r="AD134" s="111" t="n"/>
      <c r="AE134" s="111" t="n">
        <v>12</v>
      </c>
      <c r="AF134" s="111" t="n">
        <v>12</v>
      </c>
      <c r="AG134" s="111" t="n"/>
      <c r="AH134" s="111" t="n"/>
      <c r="AI134" s="111" t="n"/>
      <c r="AJ134" s="111" t="n"/>
      <c r="AK134" s="111" t="n"/>
      <c r="AL134" s="111" t="n"/>
      <c r="AM134" s="113">
        <f>COUNT(H134:AL134)</f>
        <v/>
      </c>
      <c r="AN134" s="111" t="n"/>
      <c r="AO134" s="113">
        <f>COUNTIF(H134:AL134,"О")</f>
        <v/>
      </c>
      <c r="AP134" s="113">
        <f>COUNTIF(H134:AL134,"От")</f>
        <v/>
      </c>
      <c r="AQ134" s="113">
        <f>COUNTIF(H134:AL134,"Б")</f>
        <v/>
      </c>
      <c r="AR134" s="113">
        <f>COUNTIF(H134:AL134,"Н")</f>
        <v/>
      </c>
      <c r="AS134" s="111" t="n"/>
      <c r="AT134" s="113">
        <f>SUM(H134:AL134)</f>
        <v/>
      </c>
      <c r="AU134" s="111" t="n"/>
      <c r="AV134" s="113">
        <f>SUM(H134,K134,L134,P134,Q134,R134,S134,Y134,Z134,AF134,AG134)</f>
        <v/>
      </c>
      <c r="AW134" s="111" t="n"/>
    </row>
    <row r="135" spans="1:49">
      <c r="A135" s="111" t="n">
        <v>129</v>
      </c>
      <c r="B135" s="111" t="s">
        <v>200</v>
      </c>
      <c r="C135" s="111" t="s">
        <v>302</v>
      </c>
      <c r="D135" s="111" t="s">
        <v>194</v>
      </c>
      <c r="E135" s="111" t="s">
        <v>31</v>
      </c>
      <c r="F135" s="111" t="s">
        <v>48</v>
      </c>
      <c r="G135" s="111" t="n"/>
      <c r="H135" s="111" t="n"/>
      <c r="I135" s="111" t="n"/>
      <c r="J135" s="111" t="n"/>
      <c r="K135" s="111" t="n"/>
      <c r="L135" s="111" t="n"/>
      <c r="M135" s="111" t="n"/>
      <c r="N135" s="111" t="n"/>
      <c r="O135" s="111" t="n"/>
      <c r="P135" s="111" t="n"/>
      <c r="Q135" s="111" t="n"/>
      <c r="R135" s="111" t="n"/>
      <c r="S135" s="111" t="n">
        <v>12</v>
      </c>
      <c r="T135" s="111" t="n">
        <v>12</v>
      </c>
      <c r="U135" s="111" t="n"/>
      <c r="V135" s="111" t="n"/>
      <c r="W135" s="111" t="n"/>
      <c r="X135" s="111" t="n"/>
      <c r="Y135" s="111" t="n"/>
      <c r="Z135" s="111" t="n"/>
      <c r="AA135" s="111" t="n">
        <v>12</v>
      </c>
      <c r="AB135" s="111" t="n">
        <v>12</v>
      </c>
      <c r="AC135" s="111" t="n"/>
      <c r="AD135" s="111" t="n"/>
      <c r="AE135" s="111" t="n"/>
      <c r="AF135" s="111" t="n"/>
      <c r="AG135" s="111" t="n"/>
      <c r="AH135" s="111" t="n"/>
      <c r="AI135" s="111" t="n">
        <v>12</v>
      </c>
      <c r="AJ135" s="111" t="n">
        <v>12</v>
      </c>
      <c r="AK135" s="111" t="n"/>
      <c r="AL135" s="111" t="n"/>
      <c r="AM135" s="111" t="n"/>
      <c r="AN135" s="113">
        <f>COUNT(H135:AL135)</f>
        <v/>
      </c>
      <c r="AO135" s="113">
        <f>COUNTIF(H135:AL135,"О")</f>
        <v/>
      </c>
      <c r="AP135" s="113">
        <f>COUNTIF(H135:AL135,"От")</f>
        <v/>
      </c>
      <c r="AQ135" s="113">
        <f>COUNTIF(H135:AL135,"Б")</f>
        <v/>
      </c>
      <c r="AR135" s="113">
        <f>COUNTIF(H135:AL135,"Н")</f>
        <v/>
      </c>
      <c r="AS135" s="111" t="n"/>
      <c r="AT135" s="111" t="n"/>
      <c r="AU135" s="113">
        <f>SUM(H135:AL135)</f>
        <v/>
      </c>
      <c r="AV135" s="111" t="n"/>
      <c r="AW135" s="113">
        <f>SUM(H135,K135,L135,P135,Q135,R135,S135,Y135,Z135,AF135,AG135)</f>
        <v/>
      </c>
    </row>
    <row r="136" spans="1:49">
      <c r="A136" s="114" t="n">
        <v>130</v>
      </c>
      <c r="B136" s="114" t="s">
        <v>200</v>
      </c>
      <c r="C136" s="114" t="s">
        <v>302</v>
      </c>
      <c r="D136" s="114" t="s">
        <v>194</v>
      </c>
      <c r="E136" s="114" t="s">
        <v>33</v>
      </c>
      <c r="F136" s="114" t="n"/>
      <c r="G136" s="114" t="n"/>
      <c r="H136" s="114" t="n">
        <v>12</v>
      </c>
      <c r="I136" s="114" t="n"/>
      <c r="J136" s="114" t="n"/>
      <c r="K136" s="114" t="n"/>
      <c r="L136" s="114" t="n"/>
      <c r="M136" s="114" t="n"/>
      <c r="N136" s="114" t="n"/>
      <c r="O136" s="114" t="n">
        <v>12</v>
      </c>
      <c r="P136" s="114" t="n">
        <v>12</v>
      </c>
      <c r="Q136" s="114" t="n"/>
      <c r="R136" s="114" t="n"/>
      <c r="S136" s="114" t="n">
        <v>12</v>
      </c>
      <c r="T136" s="114" t="n">
        <v>12</v>
      </c>
      <c r="U136" s="114" t="n"/>
      <c r="V136" s="114" t="n"/>
      <c r="W136" s="114" t="n">
        <v>12</v>
      </c>
      <c r="X136" s="114" t="n">
        <v>12</v>
      </c>
      <c r="Y136" s="114" t="n"/>
      <c r="Z136" s="114" t="n"/>
      <c r="AA136" s="114" t="n">
        <v>12</v>
      </c>
      <c r="AB136" s="114" t="n">
        <v>12</v>
      </c>
      <c r="AC136" s="114" t="n"/>
      <c r="AD136" s="114" t="n"/>
      <c r="AE136" s="114" t="n">
        <v>12</v>
      </c>
      <c r="AF136" s="114" t="n">
        <v>12</v>
      </c>
      <c r="AG136" s="114" t="n"/>
      <c r="AH136" s="114" t="n"/>
      <c r="AI136" s="114" t="n">
        <v>12</v>
      </c>
      <c r="AJ136" s="114" t="n">
        <v>12</v>
      </c>
      <c r="AK136" s="114" t="n"/>
      <c r="AL136" s="114" t="n"/>
      <c r="AM136" s="114">
        <f>COUNT(IF(SUM(H134)&gt;0,1,"FALSE"),IF(SUM(O134)&gt;0,1,"FALSE"),IF(SUM(P134)&gt;0,1,"FALSE"),IF(SUM(W134)&gt;0,1,"FALSE"),IF(SUM(X134)&gt;0,1,"FALSE"),IF(SUM(AF134)&gt;0,1,"FALSE"),IF(SUM(AE134)&gt;0,1,"FALSE"))</f>
        <v/>
      </c>
      <c r="AN136" s="114">
        <f>COUNT(IF(SUM(S135)&gt;0,1,"FALSE"),IF(SUM(T135)&gt;0,1,"FALSE"),IF(SUM(AB135)&gt;0,1,"FALSE"),IF(SUM(AA135)&gt;0,1,"FALSE"),IF(SUM(AI135)&gt;0,1,"FALSE"),IF(SUM(AJ135)&gt;0,1,"FALSE"))</f>
        <v/>
      </c>
      <c r="AO136" s="114">
        <f>MAX(AO134:AO135)</f>
        <v/>
      </c>
      <c r="AP136" s="114">
        <f>MAX(AP134:AP135)</f>
        <v/>
      </c>
      <c r="AQ136" s="114">
        <f>MAX(AQ134:AQ135)</f>
        <v/>
      </c>
      <c r="AR136" s="114">
        <f>MAX(AR134:AR135)</f>
        <v/>
      </c>
      <c r="AS136" s="114">
        <f>SUM(AS134:AS135)</f>
        <v/>
      </c>
      <c r="AT136" s="114">
        <f>SUM(AT134:AT135)</f>
        <v/>
      </c>
      <c r="AU136" s="114">
        <f>SUM(AU134:AU135)</f>
        <v/>
      </c>
      <c r="AV136" s="114">
        <f>SUM(AV134:AV135)</f>
        <v/>
      </c>
      <c r="AW136" s="114">
        <f>SUM(AW134:AW135)</f>
        <v/>
      </c>
    </row>
    <row r="137" spans="1:49">
      <c r="A137" s="111" t="n">
        <v>131</v>
      </c>
      <c r="B137" s="111" t="s">
        <v>211</v>
      </c>
      <c r="C137" s="111" t="s">
        <v>302</v>
      </c>
      <c r="D137" s="111" t="s">
        <v>194</v>
      </c>
      <c r="E137" s="111" t="s">
        <v>31</v>
      </c>
      <c r="F137" s="111" t="s">
        <v>32</v>
      </c>
      <c r="G137" s="111" t="n"/>
      <c r="H137" s="111" t="n"/>
      <c r="I137" s="111" t="n">
        <v>12</v>
      </c>
      <c r="J137" s="111" t="n">
        <v>12</v>
      </c>
      <c r="K137" s="111" t="n"/>
      <c r="L137" s="111" t="n"/>
      <c r="M137" s="111" t="n"/>
      <c r="N137" s="111" t="n"/>
      <c r="O137" s="111" t="n"/>
      <c r="P137" s="111" t="n"/>
      <c r="Q137" s="111" t="n"/>
      <c r="R137" s="111" t="n"/>
      <c r="S137" s="111" t="n"/>
      <c r="T137" s="111" t="n"/>
      <c r="U137" s="111" t="n"/>
      <c r="V137" s="111" t="n"/>
      <c r="W137" s="111" t="n"/>
      <c r="X137" s="111" t="n"/>
      <c r="Y137" s="111" t="n"/>
      <c r="Z137" s="111" t="n"/>
      <c r="AA137" s="111" t="n">
        <v>12</v>
      </c>
      <c r="AB137" s="111" t="n">
        <v>12</v>
      </c>
      <c r="AC137" s="111" t="n"/>
      <c r="AD137" s="111" t="n"/>
      <c r="AE137" s="111" t="n"/>
      <c r="AF137" s="111" t="n"/>
      <c r="AG137" s="111" t="n">
        <v>12</v>
      </c>
      <c r="AH137" s="111" t="n"/>
      <c r="AI137" s="111" t="n"/>
      <c r="AJ137" s="111" t="n"/>
      <c r="AK137" s="111" t="n"/>
      <c r="AL137" s="111" t="n"/>
      <c r="AM137" s="113">
        <f>COUNT(H137:AL137)</f>
        <v/>
      </c>
      <c r="AN137" s="111" t="n"/>
      <c r="AO137" s="113">
        <f>COUNTIF(H137:AL137,"О")</f>
        <v/>
      </c>
      <c r="AP137" s="113">
        <f>COUNTIF(H137:AL137,"От")</f>
        <v/>
      </c>
      <c r="AQ137" s="113">
        <f>COUNTIF(H137:AL137,"Б")</f>
        <v/>
      </c>
      <c r="AR137" s="113">
        <f>COUNTIF(H137:AL137,"Н")</f>
        <v/>
      </c>
      <c r="AS137" s="111" t="n"/>
      <c r="AT137" s="113">
        <f>SUM(H137:AL137)</f>
        <v/>
      </c>
      <c r="AU137" s="111" t="n"/>
      <c r="AV137" s="113">
        <f>SUM(H137,K137,L137,P137,Q137,R137,S137,Y137,Z137,AF137,AG137)</f>
        <v/>
      </c>
      <c r="AW137" s="111" t="n"/>
    </row>
    <row r="138" spans="1:49">
      <c r="A138" s="111" t="n">
        <v>132</v>
      </c>
      <c r="B138" s="111" t="s">
        <v>211</v>
      </c>
      <c r="C138" s="111" t="s">
        <v>302</v>
      </c>
      <c r="D138" s="111" t="s">
        <v>194</v>
      </c>
      <c r="E138" s="111" t="s">
        <v>31</v>
      </c>
      <c r="F138" s="111" t="s">
        <v>48</v>
      </c>
      <c r="G138" s="111" t="n"/>
      <c r="H138" s="111" t="n"/>
      <c r="I138" s="111" t="n"/>
      <c r="J138" s="111" t="n"/>
      <c r="K138" s="111" t="n"/>
      <c r="L138" s="111" t="n"/>
      <c r="M138" s="111" t="n">
        <v>12</v>
      </c>
      <c r="N138" s="111" t="n">
        <v>12</v>
      </c>
      <c r="O138" s="111" t="n"/>
      <c r="P138" s="111" t="n"/>
      <c r="Q138" s="111" t="n">
        <v>12</v>
      </c>
      <c r="R138" s="111" t="n">
        <v>12</v>
      </c>
      <c r="S138" s="111" t="n"/>
      <c r="T138" s="111" t="n"/>
      <c r="U138" s="111" t="n">
        <v>12</v>
      </c>
      <c r="V138" s="111" t="n">
        <v>12</v>
      </c>
      <c r="W138" s="111" t="n"/>
      <c r="X138" s="111" t="n"/>
      <c r="Y138" s="111" t="n">
        <v>12</v>
      </c>
      <c r="Z138" s="111" t="n"/>
      <c r="AA138" s="111" t="n"/>
      <c r="AB138" s="111" t="n"/>
      <c r="AC138" s="111" t="n"/>
      <c r="AD138" s="111" t="n"/>
      <c r="AE138" s="111" t="n"/>
      <c r="AF138" s="111" t="n"/>
      <c r="AG138" s="111" t="n"/>
      <c r="AH138" s="111" t="n">
        <v>12</v>
      </c>
      <c r="AI138" s="111" t="n"/>
      <c r="AJ138" s="111" t="n"/>
      <c r="AK138" s="111" t="n"/>
      <c r="AL138" s="111" t="n"/>
      <c r="AM138" s="111" t="n"/>
      <c r="AN138" s="113">
        <f>COUNT(H138:AL138)</f>
        <v/>
      </c>
      <c r="AO138" s="113">
        <f>COUNTIF(H138:AL138,"О")</f>
        <v/>
      </c>
      <c r="AP138" s="113">
        <f>COUNTIF(H138:AL138,"От")</f>
        <v/>
      </c>
      <c r="AQ138" s="113">
        <f>COUNTIF(H138:AL138,"Б")</f>
        <v/>
      </c>
      <c r="AR138" s="113">
        <f>COUNTIF(H138:AL138,"Н")</f>
        <v/>
      </c>
      <c r="AS138" s="111" t="n"/>
      <c r="AT138" s="111" t="n"/>
      <c r="AU138" s="113">
        <f>SUM(H138:AL138)</f>
        <v/>
      </c>
      <c r="AV138" s="111" t="n"/>
      <c r="AW138" s="113">
        <f>SUM(H138,K138,L138,P138,Q138,R138,S138,Y138,Z138,AF138,AG138)</f>
        <v/>
      </c>
    </row>
    <row r="139" spans="1:49">
      <c r="A139" s="114" t="n">
        <v>133</v>
      </c>
      <c r="B139" s="114" t="s">
        <v>211</v>
      </c>
      <c r="C139" s="114" t="s">
        <v>302</v>
      </c>
      <c r="D139" s="114" t="s">
        <v>194</v>
      </c>
      <c r="E139" s="114" t="s">
        <v>33</v>
      </c>
      <c r="F139" s="114" t="n"/>
      <c r="G139" s="114" t="n"/>
      <c r="H139" s="114" t="n"/>
      <c r="I139" s="114" t="n">
        <v>12</v>
      </c>
      <c r="J139" s="114" t="n">
        <v>12</v>
      </c>
      <c r="K139" s="114" t="n"/>
      <c r="L139" s="114" t="n"/>
      <c r="M139" s="114" t="n">
        <v>12</v>
      </c>
      <c r="N139" s="114" t="n">
        <v>12</v>
      </c>
      <c r="O139" s="114" t="n"/>
      <c r="P139" s="114" t="n"/>
      <c r="Q139" s="114" t="n">
        <v>12</v>
      </c>
      <c r="R139" s="114" t="n">
        <v>12</v>
      </c>
      <c r="S139" s="114" t="n"/>
      <c r="T139" s="114" t="n"/>
      <c r="U139" s="114" t="n">
        <v>12</v>
      </c>
      <c r="V139" s="114" t="n">
        <v>12</v>
      </c>
      <c r="W139" s="114" t="n"/>
      <c r="X139" s="114" t="n"/>
      <c r="Y139" s="114" t="n">
        <v>12</v>
      </c>
      <c r="Z139" s="114" t="n"/>
      <c r="AA139" s="114" t="n">
        <v>12</v>
      </c>
      <c r="AB139" s="114" t="n">
        <v>12</v>
      </c>
      <c r="AC139" s="114" t="n"/>
      <c r="AD139" s="114" t="n"/>
      <c r="AE139" s="114" t="n"/>
      <c r="AF139" s="114" t="n"/>
      <c r="AG139" s="114" t="n">
        <v>12</v>
      </c>
      <c r="AH139" s="114" t="n">
        <v>12</v>
      </c>
      <c r="AI139" s="114" t="n"/>
      <c r="AJ139" s="114" t="n"/>
      <c r="AK139" s="114" t="n"/>
      <c r="AL139" s="114" t="n"/>
      <c r="AM139" s="114">
        <f>COUNT(IF(SUM(I137)&gt;0,1,"FALSE"),IF(SUM(J137)&gt;0,1,"FALSE"),IF(SUM(AB137)&gt;0,1,"FALSE"),IF(SUM(AG137)&gt;0,1,"FALSE"),IF(SUM(AA137)&gt;0,1,"FALSE"))</f>
        <v/>
      </c>
      <c r="AN139" s="114">
        <f>COUNT(IF(SUM(M138)&gt;0,1,"FALSE"),IF(SUM(N138)&gt;0,1,"FALSE"),IF(SUM(Q138)&gt;0,1,"FALSE"),IF(SUM(R138)&gt;0,1,"FALSE"),IF(SUM(V138)&gt;0,1,"FALSE"),IF(SUM(Y138)&gt;0,1,"FALSE"),IF(SUM(U138)&gt;0,1,"FALSE"),IF(SUM(AH138)&gt;0,1,"FALSE"))</f>
        <v/>
      </c>
      <c r="AO139" s="114">
        <f>MAX(AO137:AO138)</f>
        <v/>
      </c>
      <c r="AP139" s="114">
        <f>MAX(AP137:AP138)</f>
        <v/>
      </c>
      <c r="AQ139" s="114">
        <f>MAX(AQ137:AQ138)</f>
        <v/>
      </c>
      <c r="AR139" s="114">
        <f>MAX(AR137:AR138)</f>
        <v/>
      </c>
      <c r="AS139" s="114">
        <f>SUM(AS137:AS138)</f>
        <v/>
      </c>
      <c r="AT139" s="114">
        <f>SUM(AT137:AT138)</f>
        <v/>
      </c>
      <c r="AU139" s="114">
        <f>SUM(AU137:AU138)</f>
        <v/>
      </c>
      <c r="AV139" s="114">
        <f>SUM(AV137:AV138)</f>
        <v/>
      </c>
      <c r="AW139" s="114">
        <f>SUM(AW137:AW138)</f>
        <v/>
      </c>
    </row>
    <row r="140" spans="1:49">
      <c r="A140" s="111" t="n">
        <v>134</v>
      </c>
      <c r="B140" s="111" t="s">
        <v>215</v>
      </c>
      <c r="C140" s="111" t="s">
        <v>302</v>
      </c>
      <c r="D140" s="111" t="s">
        <v>194</v>
      </c>
      <c r="E140" s="111" t="s">
        <v>31</v>
      </c>
      <c r="F140" s="111" t="s">
        <v>32</v>
      </c>
      <c r="G140" s="111" t="n"/>
      <c r="H140" s="111" t="n"/>
      <c r="I140" s="111" t="n"/>
      <c r="J140" s="111" t="n"/>
      <c r="K140" s="111" t="n"/>
      <c r="L140" s="111" t="n"/>
      <c r="M140" s="111" t="n"/>
      <c r="N140" s="111" t="n"/>
      <c r="O140" s="111" t="n"/>
      <c r="P140" s="111" t="n"/>
      <c r="Q140" s="111" t="n">
        <v>12</v>
      </c>
      <c r="R140" s="111" t="n">
        <v>12</v>
      </c>
      <c r="S140" s="111" t="n"/>
      <c r="T140" s="111" t="n"/>
      <c r="U140" s="111" t="n"/>
      <c r="V140" s="111" t="n"/>
      <c r="W140" s="111" t="n"/>
      <c r="X140" s="111" t="n"/>
      <c r="Y140" s="111" t="n">
        <v>12</v>
      </c>
      <c r="Z140" s="111" t="n">
        <v>12</v>
      </c>
      <c r="AA140" s="111" t="n"/>
      <c r="AB140" s="111" t="n"/>
      <c r="AC140" s="111" t="n"/>
      <c r="AD140" s="111" t="n"/>
      <c r="AE140" s="111" t="n"/>
      <c r="AF140" s="111" t="n"/>
      <c r="AG140" s="111" t="n"/>
      <c r="AH140" s="111" t="n">
        <v>12</v>
      </c>
      <c r="AI140" s="111" t="n"/>
      <c r="AJ140" s="111" t="n"/>
      <c r="AK140" s="111" t="n">
        <v>12</v>
      </c>
      <c r="AL140" s="111" t="n">
        <v>12</v>
      </c>
      <c r="AM140" s="113">
        <f>COUNT(H140:AL140)</f>
        <v/>
      </c>
      <c r="AN140" s="111" t="n"/>
      <c r="AO140" s="113">
        <f>COUNTIF(H140:AL140,"О")</f>
        <v/>
      </c>
      <c r="AP140" s="113">
        <f>COUNTIF(H140:AL140,"От")</f>
        <v/>
      </c>
      <c r="AQ140" s="113">
        <f>COUNTIF(H140:AL140,"Б")</f>
        <v/>
      </c>
      <c r="AR140" s="113">
        <f>COUNTIF(H140:AL140,"Н")</f>
        <v/>
      </c>
      <c r="AS140" s="111" t="n"/>
      <c r="AT140" s="113">
        <f>SUM(H140:AL140)</f>
        <v/>
      </c>
      <c r="AU140" s="111" t="n"/>
      <c r="AV140" s="113">
        <f>SUM(H140,K140,L140,P140,Q140,R140,S140,Y140,Z140,AF140,AG140)</f>
        <v/>
      </c>
      <c r="AW140" s="111" t="n"/>
    </row>
    <row r="141" spans="1:49">
      <c r="A141" s="111" t="n">
        <v>135</v>
      </c>
      <c r="B141" s="111" t="s">
        <v>215</v>
      </c>
      <c r="C141" s="111" t="s">
        <v>302</v>
      </c>
      <c r="D141" s="111" t="s">
        <v>194</v>
      </c>
      <c r="E141" s="111" t="s">
        <v>31</v>
      </c>
      <c r="F141" s="111" t="s">
        <v>48</v>
      </c>
      <c r="G141" s="111" t="n"/>
      <c r="H141" s="111" t="n"/>
      <c r="I141" s="111" t="n"/>
      <c r="J141" s="111" t="n"/>
      <c r="K141" s="111" t="n">
        <v>12</v>
      </c>
      <c r="L141" s="111" t="n">
        <v>12</v>
      </c>
      <c r="M141" s="111" t="n"/>
      <c r="N141" s="111" t="n"/>
      <c r="O141" s="111" t="n"/>
      <c r="P141" s="111" t="n"/>
      <c r="Q141" s="111" t="n"/>
      <c r="R141" s="111" t="n"/>
      <c r="S141" s="111" t="n"/>
      <c r="T141" s="111" t="n"/>
      <c r="U141" s="111" t="n"/>
      <c r="V141" s="111" t="n"/>
      <c r="W141" s="111" t="n"/>
      <c r="X141" s="111" t="n"/>
      <c r="Y141" s="111" t="n"/>
      <c r="Z141" s="111" t="n"/>
      <c r="AA141" s="111" t="n"/>
      <c r="AB141" s="111" t="n"/>
      <c r="AC141" s="111" t="n">
        <v>12</v>
      </c>
      <c r="AD141" s="111" t="n">
        <v>12</v>
      </c>
      <c r="AE141" s="111" t="n"/>
      <c r="AF141" s="111" t="n"/>
      <c r="AG141" s="111" t="n"/>
      <c r="AH141" s="111" t="n"/>
      <c r="AI141" s="111" t="n"/>
      <c r="AJ141" s="111" t="n"/>
      <c r="AK141" s="111" t="n"/>
      <c r="AL141" s="111" t="n"/>
      <c r="AM141" s="111" t="n"/>
      <c r="AN141" s="113">
        <f>COUNT(H141:AL141)</f>
        <v/>
      </c>
      <c r="AO141" s="113">
        <f>COUNTIF(H141:AL141,"О")</f>
        <v/>
      </c>
      <c r="AP141" s="113">
        <f>COUNTIF(H141:AL141,"От")</f>
        <v/>
      </c>
      <c r="AQ141" s="113">
        <f>COUNTIF(H141:AL141,"Б")</f>
        <v/>
      </c>
      <c r="AR141" s="113">
        <f>COUNTIF(H141:AL141,"Н")</f>
        <v/>
      </c>
      <c r="AS141" s="111" t="n"/>
      <c r="AT141" s="111" t="n"/>
      <c r="AU141" s="113">
        <f>SUM(H141:AL141)</f>
        <v/>
      </c>
      <c r="AV141" s="111" t="n"/>
      <c r="AW141" s="113">
        <f>SUM(H141,K141,L141,P141,Q141,R141,S141,Y141,Z141,AF141,AG141)</f>
        <v/>
      </c>
    </row>
    <row r="142" spans="1:49">
      <c r="A142" s="114" t="n">
        <v>136</v>
      </c>
      <c r="B142" s="114" t="s">
        <v>215</v>
      </c>
      <c r="C142" s="114" t="s">
        <v>302</v>
      </c>
      <c r="D142" s="114" t="s">
        <v>194</v>
      </c>
      <c r="E142" s="114" t="s">
        <v>33</v>
      </c>
      <c r="F142" s="114" t="n"/>
      <c r="G142" s="114" t="n"/>
      <c r="H142" s="114" t="n"/>
      <c r="I142" s="114" t="n"/>
      <c r="J142" s="114" t="n"/>
      <c r="K142" s="114" t="n">
        <v>12</v>
      </c>
      <c r="L142" s="114" t="n">
        <v>12</v>
      </c>
      <c r="M142" s="114" t="n"/>
      <c r="N142" s="114" t="n"/>
      <c r="O142" s="114" t="n"/>
      <c r="P142" s="114" t="n"/>
      <c r="Q142" s="114" t="n">
        <v>12</v>
      </c>
      <c r="R142" s="114" t="n">
        <v>12</v>
      </c>
      <c r="S142" s="114" t="n"/>
      <c r="T142" s="114" t="n"/>
      <c r="U142" s="114" t="n"/>
      <c r="V142" s="114" t="n"/>
      <c r="W142" s="114" t="n"/>
      <c r="X142" s="114" t="n"/>
      <c r="Y142" s="114" t="n">
        <v>12</v>
      </c>
      <c r="Z142" s="114" t="n">
        <v>12</v>
      </c>
      <c r="AA142" s="114" t="n"/>
      <c r="AB142" s="114" t="n"/>
      <c r="AC142" s="114" t="n">
        <v>12</v>
      </c>
      <c r="AD142" s="114" t="n">
        <v>12</v>
      </c>
      <c r="AE142" s="114" t="n"/>
      <c r="AF142" s="114" t="n"/>
      <c r="AG142" s="114" t="n"/>
      <c r="AH142" s="114" t="n">
        <v>12</v>
      </c>
      <c r="AI142" s="114" t="n"/>
      <c r="AJ142" s="114" t="n"/>
      <c r="AK142" s="114" t="n">
        <v>12</v>
      </c>
      <c r="AL142" s="114" t="n">
        <v>12</v>
      </c>
      <c r="AM142" s="114">
        <f>COUNT(IF(SUM(Q140)&gt;0,1,"FALSE"),IF(SUM(R140)&gt;0,1,"FALSE"),IF(SUM(Y140)&gt;0,1,"FALSE"),IF(SUM(Z140)&gt;0,1,"FALSE"),IF(SUM(AH140)&gt;0,1,"FALSE"),IF(SUM(AK140)&gt;0,1,"FALSE"),IF(SUM(AL140)&gt;0,1,"FALSE"))</f>
        <v/>
      </c>
      <c r="AN142" s="114">
        <f>COUNT(IF(SUM(K141)&gt;0,1,"FALSE"),IF(SUM(L141)&gt;0,1,"FALSE"),IF(SUM(AC141)&gt;0,1,"FALSE"),IF(SUM(AD141)&gt;0,1,"FALSE"))</f>
        <v/>
      </c>
      <c r="AO142" s="114">
        <f>MAX(AO140:AO141)</f>
        <v/>
      </c>
      <c r="AP142" s="114">
        <f>MAX(AP140:AP141)</f>
        <v/>
      </c>
      <c r="AQ142" s="114">
        <f>MAX(AQ140:AQ141)</f>
        <v/>
      </c>
      <c r="AR142" s="114">
        <f>MAX(AR140:AR141)</f>
        <v/>
      </c>
      <c r="AS142" s="114">
        <f>SUM(AS140:AS141)</f>
        <v/>
      </c>
      <c r="AT142" s="114">
        <f>SUM(AT140:AT141)</f>
        <v/>
      </c>
      <c r="AU142" s="114">
        <f>SUM(AU140:AU141)</f>
        <v/>
      </c>
      <c r="AV142" s="114">
        <f>SUM(AV140:AV141)</f>
        <v/>
      </c>
      <c r="AW142" s="114">
        <f>SUM(AW140:AW141)</f>
        <v/>
      </c>
    </row>
    <row r="143" spans="1:49">
      <c r="A143" s="111" t="n">
        <v>137</v>
      </c>
      <c r="B143" s="111" t="s">
        <v>223</v>
      </c>
      <c r="C143" s="111" t="s">
        <v>302</v>
      </c>
      <c r="D143" s="111" t="s">
        <v>194</v>
      </c>
      <c r="E143" s="111" t="s">
        <v>31</v>
      </c>
      <c r="F143" s="111" t="s">
        <v>32</v>
      </c>
      <c r="G143" s="111" t="n"/>
      <c r="H143" s="111" t="n"/>
      <c r="I143" s="111" t="n"/>
      <c r="J143" s="111" t="n"/>
      <c r="K143" s="111" t="n"/>
      <c r="L143" s="111" t="n"/>
      <c r="M143" s="111" t="n">
        <v>12</v>
      </c>
      <c r="N143" s="111" t="n">
        <v>12</v>
      </c>
      <c r="O143" s="111" t="n"/>
      <c r="P143" s="111" t="n"/>
      <c r="Q143" s="111" t="n"/>
      <c r="R143" s="111" t="n"/>
      <c r="S143" s="111" t="n"/>
      <c r="T143" s="111" t="n"/>
      <c r="U143" s="111" t="n">
        <v>12</v>
      </c>
      <c r="V143" s="111" t="n">
        <v>12</v>
      </c>
      <c r="W143" s="111" t="n"/>
      <c r="X143" s="111" t="n"/>
      <c r="Y143" s="111" t="n"/>
      <c r="Z143" s="111" t="n"/>
      <c r="AA143" s="111" t="n"/>
      <c r="AB143" s="111" t="n"/>
      <c r="AC143" s="111" t="n">
        <v>12</v>
      </c>
      <c r="AD143" s="111" t="n">
        <v>12</v>
      </c>
      <c r="AE143" s="111" t="n"/>
      <c r="AF143" s="111" t="n"/>
      <c r="AG143" s="111" t="n"/>
      <c r="AH143" s="111" t="n"/>
      <c r="AI143" s="111" t="n"/>
      <c r="AJ143" s="111" t="n"/>
      <c r="AK143" s="111" t="n"/>
      <c r="AL143" s="111" t="n"/>
      <c r="AM143" s="113">
        <f>COUNT(H143:AL143)</f>
        <v/>
      </c>
      <c r="AN143" s="111" t="n"/>
      <c r="AO143" s="113">
        <f>COUNTIF(H143:AL143,"О")</f>
        <v/>
      </c>
      <c r="AP143" s="113">
        <f>COUNTIF(H143:AL143,"От")</f>
        <v/>
      </c>
      <c r="AQ143" s="113">
        <f>COUNTIF(H143:AL143,"Б")</f>
        <v/>
      </c>
      <c r="AR143" s="113">
        <f>COUNTIF(H143:AL143,"Н")</f>
        <v/>
      </c>
      <c r="AS143" s="111" t="n"/>
      <c r="AT143" s="113">
        <f>SUM(H143:AL143)</f>
        <v/>
      </c>
      <c r="AU143" s="111" t="n"/>
      <c r="AV143" s="113">
        <f>SUM(H143,K143,L143,P143,Q143,R143,S143,Y143,Z143,AF143,AG143)</f>
        <v/>
      </c>
      <c r="AW143" s="111" t="n"/>
    </row>
    <row r="144" spans="1:49">
      <c r="A144" s="111" t="n">
        <v>138</v>
      </c>
      <c r="B144" s="111" t="s">
        <v>223</v>
      </c>
      <c r="C144" s="111" t="s">
        <v>302</v>
      </c>
      <c r="D144" s="111" t="s">
        <v>194</v>
      </c>
      <c r="E144" s="111" t="s">
        <v>31</v>
      </c>
      <c r="F144" s="111" t="s">
        <v>48</v>
      </c>
      <c r="G144" s="111" t="n"/>
      <c r="H144" s="111" t="n"/>
      <c r="I144" s="111" t="n">
        <v>12</v>
      </c>
      <c r="J144" s="111" t="n">
        <v>12</v>
      </c>
      <c r="K144" s="111" t="n"/>
      <c r="L144" s="111" t="n"/>
      <c r="M144" s="111" t="n"/>
      <c r="N144" s="111" t="n"/>
      <c r="O144" s="111" t="n"/>
      <c r="P144" s="111" t="n"/>
      <c r="Q144" s="111" t="n"/>
      <c r="R144" s="111" t="n"/>
      <c r="S144" s="111" t="n"/>
      <c r="T144" s="111" t="n"/>
      <c r="U144" s="111" t="n"/>
      <c r="V144" s="111" t="n"/>
      <c r="W144" s="111" t="n"/>
      <c r="X144" s="111" t="n"/>
      <c r="Y144" s="111" t="n"/>
      <c r="Z144" s="111" t="n"/>
      <c r="AA144" s="111" t="n"/>
      <c r="AB144" s="111" t="n"/>
      <c r="AC144" s="111" t="n"/>
      <c r="AD144" s="111" t="n"/>
      <c r="AE144" s="111" t="n"/>
      <c r="AF144" s="111" t="n">
        <v>12</v>
      </c>
      <c r="AG144" s="111" t="n">
        <v>12</v>
      </c>
      <c r="AH144" s="111" t="n"/>
      <c r="AI144" s="111" t="n"/>
      <c r="AJ144" s="111" t="n"/>
      <c r="AK144" s="111" t="n">
        <v>12</v>
      </c>
      <c r="AL144" s="111" t="n">
        <v>12</v>
      </c>
      <c r="AM144" s="111" t="n"/>
      <c r="AN144" s="113">
        <f>COUNT(H144:AL144)</f>
        <v/>
      </c>
      <c r="AO144" s="113">
        <f>COUNTIF(H144:AL144,"О")</f>
        <v/>
      </c>
      <c r="AP144" s="113">
        <f>COUNTIF(H144:AL144,"От")</f>
        <v/>
      </c>
      <c r="AQ144" s="113">
        <f>COUNTIF(H144:AL144,"Б")</f>
        <v/>
      </c>
      <c r="AR144" s="113">
        <f>COUNTIF(H144:AL144,"Н")</f>
        <v/>
      </c>
      <c r="AS144" s="111" t="n"/>
      <c r="AT144" s="111" t="n"/>
      <c r="AU144" s="113">
        <f>SUM(H144:AL144)</f>
        <v/>
      </c>
      <c r="AV144" s="111" t="n"/>
      <c r="AW144" s="113">
        <f>SUM(H144,K144,L144,P144,Q144,R144,S144,Y144,Z144,AF144,AG144)</f>
        <v/>
      </c>
    </row>
    <row r="145" spans="1:49">
      <c r="A145" s="114" t="n">
        <v>139</v>
      </c>
      <c r="B145" s="114" t="s">
        <v>223</v>
      </c>
      <c r="C145" s="114" t="s">
        <v>302</v>
      </c>
      <c r="D145" s="114" t="s">
        <v>194</v>
      </c>
      <c r="E145" s="114" t="s">
        <v>33</v>
      </c>
      <c r="F145" s="114" t="n"/>
      <c r="G145" s="114" t="n"/>
      <c r="H145" s="114" t="n"/>
      <c r="I145" s="114" t="n">
        <v>12</v>
      </c>
      <c r="J145" s="114" t="n">
        <v>12</v>
      </c>
      <c r="K145" s="114" t="n"/>
      <c r="L145" s="114" t="n"/>
      <c r="M145" s="114" t="n">
        <v>12</v>
      </c>
      <c r="N145" s="114" t="n">
        <v>12</v>
      </c>
      <c r="O145" s="114" t="n"/>
      <c r="P145" s="114" t="n"/>
      <c r="Q145" s="114" t="n"/>
      <c r="R145" s="114" t="n"/>
      <c r="S145" s="114" t="n"/>
      <c r="T145" s="114" t="n"/>
      <c r="U145" s="114" t="n">
        <v>12</v>
      </c>
      <c r="V145" s="114" t="n">
        <v>12</v>
      </c>
      <c r="W145" s="114" t="n"/>
      <c r="X145" s="114" t="n"/>
      <c r="Y145" s="114" t="n"/>
      <c r="Z145" s="114" t="n"/>
      <c r="AA145" s="114" t="n"/>
      <c r="AB145" s="114" t="n"/>
      <c r="AC145" s="114" t="n">
        <v>12</v>
      </c>
      <c r="AD145" s="114" t="n">
        <v>12</v>
      </c>
      <c r="AE145" s="114" t="n"/>
      <c r="AF145" s="114" t="n">
        <v>12</v>
      </c>
      <c r="AG145" s="114" t="n">
        <v>12</v>
      </c>
      <c r="AH145" s="114" t="n"/>
      <c r="AI145" s="114" t="n"/>
      <c r="AJ145" s="114" t="n"/>
      <c r="AK145" s="114" t="n">
        <v>12</v>
      </c>
      <c r="AL145" s="114" t="n">
        <v>12</v>
      </c>
      <c r="AM145" s="114">
        <f>COUNT(IF(SUM(M143)&gt;0,1,"FALSE"),IF(SUM(N143)&gt;0,1,"FALSE"),IF(SUM(V143)&gt;0,1,"FALSE"),IF(SUM(AC143)&gt;0,1,"FALSE"),IF(SUM(AD143)&gt;0,1,"FALSE"),IF(SUM(U143)&gt;0,1,"FALSE"))</f>
        <v/>
      </c>
      <c r="AN145" s="114">
        <f>COUNT(IF(SUM(I144)&gt;0,1,"FALSE"),IF(SUM(J144)&gt;0,1,"FALSE"),IF(SUM(AF144)&gt;0,1,"FALSE"),IF(SUM(AG144)&gt;0,1,"FALSE"),IF(SUM(AK144)&gt;0,1,"FALSE"),IF(SUM(AL144)&gt;0,1,"FALSE"))</f>
        <v/>
      </c>
      <c r="AO145" s="114">
        <f>MAX(AO143:AO144)</f>
        <v/>
      </c>
      <c r="AP145" s="114">
        <f>MAX(AP143:AP144)</f>
        <v/>
      </c>
      <c r="AQ145" s="114">
        <f>MAX(AQ143:AQ144)</f>
        <v/>
      </c>
      <c r="AR145" s="114">
        <f>MAX(AR143:AR144)</f>
        <v/>
      </c>
      <c r="AS145" s="114">
        <f>SUM(AS143:AS144)</f>
        <v/>
      </c>
      <c r="AT145" s="114">
        <f>SUM(AT143:AT144)</f>
        <v/>
      </c>
      <c r="AU145" s="114">
        <f>SUM(AU143:AU144)</f>
        <v/>
      </c>
      <c r="AV145" s="114">
        <f>SUM(AV143:AV144)</f>
        <v/>
      </c>
      <c r="AW145" s="114">
        <f>SUM(AW143:AW144)</f>
        <v/>
      </c>
    </row>
    <row r="146" spans="1:49">
      <c r="A146" s="111" t="n">
        <v>140</v>
      </c>
      <c r="B146" s="111" t="s">
        <v>59</v>
      </c>
      <c r="C146" s="111" t="s">
        <v>237</v>
      </c>
      <c r="D146" s="111" t="s">
        <v>60</v>
      </c>
      <c r="E146" s="111" t="s">
        <v>43</v>
      </c>
      <c r="F146" s="111" t="s">
        <v>32</v>
      </c>
      <c r="G146" s="111" t="n"/>
      <c r="H146" s="111" t="s">
        <v>7</v>
      </c>
      <c r="I146" s="111" t="n"/>
      <c r="J146" s="111" t="n"/>
      <c r="K146" s="111" t="s">
        <v>7</v>
      </c>
      <c r="L146" s="111" t="s">
        <v>7</v>
      </c>
      <c r="M146" s="111" t="n"/>
      <c r="N146" s="111" t="n"/>
      <c r="O146" s="111" t="n"/>
      <c r="P146" s="111" t="s">
        <v>7</v>
      </c>
      <c r="Q146" s="111" t="s">
        <v>7</v>
      </c>
      <c r="R146" s="111" t="s">
        <v>7</v>
      </c>
      <c r="S146" s="111" t="s">
        <v>7</v>
      </c>
      <c r="T146" s="111" t="n"/>
      <c r="U146" s="111" t="n"/>
      <c r="V146" s="111" t="n"/>
      <c r="W146" s="111" t="n"/>
      <c r="X146" s="111" t="n"/>
      <c r="Y146" s="111" t="s">
        <v>7</v>
      </c>
      <c r="Z146" s="111" t="s">
        <v>7</v>
      </c>
      <c r="AA146" s="111" t="n"/>
      <c r="AB146" s="111" t="n"/>
      <c r="AC146" s="111" t="n"/>
      <c r="AD146" s="111" t="n"/>
      <c r="AE146" s="111" t="n"/>
      <c r="AF146" s="111" t="s">
        <v>7</v>
      </c>
      <c r="AG146" s="111" t="s">
        <v>7</v>
      </c>
      <c r="AH146" s="111" t="n"/>
      <c r="AI146" s="111" t="n"/>
      <c r="AJ146" s="111" t="n"/>
      <c r="AK146" s="111" t="n"/>
      <c r="AL146" s="111" t="n"/>
      <c r="AM146" s="113">
        <f>COUNT(H146:AL146)</f>
        <v/>
      </c>
      <c r="AN146" s="111" t="n"/>
      <c r="AO146" s="113">
        <f>COUNTIF(H146:AL146,"О")</f>
        <v/>
      </c>
      <c r="AP146" s="113">
        <f>COUNTIF(H146:AL146,"От")</f>
        <v/>
      </c>
      <c r="AQ146" s="113">
        <f>COUNTIF(H146:AL146,"Б")</f>
        <v/>
      </c>
      <c r="AR146" s="113">
        <f>COUNTIF(H146:AL146,"Н")</f>
        <v/>
      </c>
      <c r="AS146" s="111" t="n"/>
      <c r="AT146" s="113">
        <f>SUM(H146:AL146)</f>
        <v/>
      </c>
      <c r="AU146" s="111" t="n"/>
      <c r="AV146" s="113">
        <f>SUM(H146,K146,L146,P146,Q146,R146,S146,Y146,Z146,AF146,AG146)</f>
        <v/>
      </c>
      <c r="AW146" s="111" t="n"/>
    </row>
    <row r="147" spans="1:49">
      <c r="A147" s="111" t="n">
        <v>141</v>
      </c>
      <c r="B147" s="111" t="s">
        <v>59</v>
      </c>
      <c r="C147" s="111" t="s">
        <v>237</v>
      </c>
      <c r="D147" s="111" t="s">
        <v>60</v>
      </c>
      <c r="E147" s="111" t="s">
        <v>31</v>
      </c>
      <c r="F147" s="111" t="s">
        <v>32</v>
      </c>
      <c r="G147" s="111" t="n"/>
      <c r="H147" s="111" t="s">
        <v>7</v>
      </c>
      <c r="I147" s="112" t="n">
        <v>8</v>
      </c>
      <c r="J147" s="112" t="n">
        <v>8</v>
      </c>
      <c r="K147" s="111" t="s">
        <v>7</v>
      </c>
      <c r="L147" s="111" t="s">
        <v>7</v>
      </c>
      <c r="M147" s="112" t="n">
        <v>8</v>
      </c>
      <c r="N147" s="112" t="n">
        <v>8</v>
      </c>
      <c r="O147" s="112" t="n">
        <v>7</v>
      </c>
      <c r="P147" s="111" t="s">
        <v>7</v>
      </c>
      <c r="Q147" s="111" t="s">
        <v>7</v>
      </c>
      <c r="R147" s="111" t="s">
        <v>7</v>
      </c>
      <c r="S147" s="111" t="s">
        <v>7</v>
      </c>
      <c r="T147" s="112" t="n">
        <v>8</v>
      </c>
      <c r="U147" s="112" t="n">
        <v>8</v>
      </c>
      <c r="V147" s="112" t="n">
        <v>8</v>
      </c>
      <c r="W147" s="112" t="n">
        <v>8</v>
      </c>
      <c r="X147" s="112" t="n">
        <v>8</v>
      </c>
      <c r="Y147" s="111" t="s">
        <v>7</v>
      </c>
      <c r="Z147" s="111" t="s">
        <v>7</v>
      </c>
      <c r="AA147" s="112" t="n">
        <v>8</v>
      </c>
      <c r="AB147" s="112" t="n">
        <v>8</v>
      </c>
      <c r="AC147" s="112" t="n">
        <v>8</v>
      </c>
      <c r="AD147" s="112" t="n">
        <v>8</v>
      </c>
      <c r="AE147" s="112" t="n">
        <v>8</v>
      </c>
      <c r="AF147" s="111" t="s">
        <v>7</v>
      </c>
      <c r="AG147" s="111" t="s">
        <v>7</v>
      </c>
      <c r="AH147" s="112" t="n">
        <v>8</v>
      </c>
      <c r="AI147" s="112" t="n">
        <v>8</v>
      </c>
      <c r="AJ147" s="112" t="n">
        <v>8</v>
      </c>
      <c r="AK147" s="112" t="n">
        <v>8</v>
      </c>
      <c r="AL147" s="112" t="n">
        <v>8</v>
      </c>
      <c r="AM147" s="113">
        <f>COUNT(H147:AL147)</f>
        <v/>
      </c>
      <c r="AN147" s="111" t="n"/>
      <c r="AO147" s="113">
        <f>COUNTIF(H147:AL147,"О")</f>
        <v/>
      </c>
      <c r="AP147" s="113">
        <f>COUNTIF(H147:AL147,"От")</f>
        <v/>
      </c>
      <c r="AQ147" s="113">
        <f>COUNTIF(H147:AL147,"Б")</f>
        <v/>
      </c>
      <c r="AR147" s="113">
        <f>COUNTIF(H147:AL147,"Н")</f>
        <v/>
      </c>
      <c r="AS147" s="111" t="n"/>
      <c r="AT147" s="113">
        <f>SUM(H147:AL147)</f>
        <v/>
      </c>
      <c r="AU147" s="111" t="n"/>
      <c r="AV147" s="113">
        <f>SUM(H147,K147,L147,P147,Q147,R147,S147,Y147,Z147,AF147,AG147)</f>
        <v/>
      </c>
      <c r="AW147" s="111" t="n"/>
    </row>
    <row r="148" spans="1:49">
      <c r="A148" s="114" t="n">
        <v>142</v>
      </c>
      <c r="B148" s="114" t="s">
        <v>59</v>
      </c>
      <c r="C148" s="114" t="s">
        <v>237</v>
      </c>
      <c r="D148" s="114" t="s">
        <v>60</v>
      </c>
      <c r="E148" s="114" t="s">
        <v>33</v>
      </c>
      <c r="F148" s="114" t="n"/>
      <c r="G148" s="114" t="n"/>
      <c r="H148" s="114" t="n">
        <v>0</v>
      </c>
      <c r="I148" s="114" t="n">
        <v>8</v>
      </c>
      <c r="J148" s="114" t="n">
        <v>8</v>
      </c>
      <c r="K148" s="114" t="n">
        <v>0</v>
      </c>
      <c r="L148" s="114" t="n">
        <v>0</v>
      </c>
      <c r="M148" s="114" t="n">
        <v>8</v>
      </c>
      <c r="N148" s="114" t="n">
        <v>8</v>
      </c>
      <c r="O148" s="114" t="n">
        <v>7</v>
      </c>
      <c r="P148" s="114" t="n">
        <v>0</v>
      </c>
      <c r="Q148" s="114" t="n">
        <v>0</v>
      </c>
      <c r="R148" s="114" t="n">
        <v>0</v>
      </c>
      <c r="S148" s="114" t="n">
        <v>0</v>
      </c>
      <c r="T148" s="114" t="n">
        <v>8</v>
      </c>
      <c r="U148" s="114" t="n">
        <v>8</v>
      </c>
      <c r="V148" s="114" t="n">
        <v>8</v>
      </c>
      <c r="W148" s="114" t="n">
        <v>8</v>
      </c>
      <c r="X148" s="114" t="n">
        <v>8</v>
      </c>
      <c r="Y148" s="114" t="n">
        <v>0</v>
      </c>
      <c r="Z148" s="114" t="n">
        <v>0</v>
      </c>
      <c r="AA148" s="114" t="n">
        <v>8</v>
      </c>
      <c r="AB148" s="114" t="n">
        <v>8</v>
      </c>
      <c r="AC148" s="114" t="n">
        <v>8</v>
      </c>
      <c r="AD148" s="114" t="n">
        <v>8</v>
      </c>
      <c r="AE148" s="114" t="n">
        <v>8</v>
      </c>
      <c r="AF148" s="114" t="n">
        <v>0</v>
      </c>
      <c r="AG148" s="114" t="n">
        <v>0</v>
      </c>
      <c r="AH148" s="114" t="n">
        <v>8</v>
      </c>
      <c r="AI148" s="114" t="n">
        <v>8</v>
      </c>
      <c r="AJ148" s="114" t="n">
        <v>8</v>
      </c>
      <c r="AK148" s="114" t="n">
        <v>8</v>
      </c>
      <c r="AL148" s="114" t="n">
        <v>8</v>
      </c>
      <c r="AM148" s="114">
        <f>COUNT(IF(SUM(H147,H146)&gt;0,1,"FALSE"),IF(SUM(I146,I147)&gt;0,1,"FALSE"),IF(SUM(J147,J146)&gt;0,1,"FALSE"),IF(SUM(K146,K147)&gt;0,1,"FALSE"),IF(SUM(L147,L146)&gt;0,1,"FALSE"),IF(SUM(M147,M146)&gt;0,1,"FALSE"),IF(SUM(N146,N147)&gt;0,1,"FALSE"),IF(SUM(O147,O146)&gt;0,1,"FALSE"),IF(SUM(P147,P146)&gt;0,1,"FALSE"),IF(SUM(Q146,Q147)&gt;0,1,"FALSE"),IF(SUM(R146,R147)&gt;0,1,"FALSE"),IF(SUM(S147,S146)&gt;0,1,"FALSE"),IF(SUM(T147,T146)&gt;0,1,"FALSE"),IF(SUM(V146,V147)&gt;0,1,"FALSE"),IF(SUM(W146,W147)&gt;0,1,"FALSE"),IF(SUM(X146,X147)&gt;0,1,"FALSE"),IF(SUM(Y146,Y147)&gt;0,1,"FALSE"),IF(SUM(AB146,AB147)&gt;0,1,"FALSE"),IF(SUM(Z146,Z147)&gt;0,1,"FALSE"),IF(SUM(AC147,AC146)&gt;0,1,"FALSE"),IF(SUM(AF147,AF146)&gt;0,1,"FALSE"),IF(SUM(AG146,AG147)&gt;0,1,"FALSE"),IF(SUM(AD146,AD147)&gt;0,1,"FALSE"),IF(SUM(AE146,AE147)&gt;0,1,"FALSE"),IF(SUM(U146,U147)&gt;0,1,"FALSE"),IF(SUM(AA147,AA146)&gt;0,1,"FALSE"),IF(SUM(AH146,AH147)&gt;0,1,"FALSE"),IF(SUM(AI146,AI147)&gt;0,1,"FALSE"),IF(SUM(AJ146,AJ147)&gt;0,1,"FALSE"),IF(SUM(AK146,AK147)&gt;0,1,"FALSE"),IF(SUM(AL147,AL146)&gt;0,1,"FALSE"))</f>
        <v/>
      </c>
      <c r="AN148" s="114" t="n"/>
      <c r="AO148" s="114">
        <f>MAX(AO146:AO147)</f>
        <v/>
      </c>
      <c r="AP148" s="114">
        <f>MAX(AP146:AP147)</f>
        <v/>
      </c>
      <c r="AQ148" s="114">
        <f>MAX(AQ146:AQ147)</f>
        <v/>
      </c>
      <c r="AR148" s="114">
        <f>MAX(AR146:AR147)</f>
        <v/>
      </c>
      <c r="AS148" s="114">
        <f>SUM(AS146:AS147)</f>
        <v/>
      </c>
      <c r="AT148" s="114">
        <f>SUM(AT146:AT147)</f>
        <v/>
      </c>
      <c r="AU148" s="114">
        <f>SUM(AU146:AU147)</f>
        <v/>
      </c>
      <c r="AV148" s="114">
        <f>SUM(AV146:AV147)</f>
        <v/>
      </c>
      <c r="AW148" s="114">
        <f>SUM(AW146:AW147)</f>
        <v/>
      </c>
    </row>
    <row r="149" spans="1:49">
      <c r="A149" s="111" t="n">
        <v>143</v>
      </c>
      <c r="B149" s="111" t="s">
        <v>120</v>
      </c>
      <c r="C149" s="111" t="s">
        <v>124</v>
      </c>
      <c r="D149" s="111" t="s">
        <v>125</v>
      </c>
      <c r="E149" s="111" t="s">
        <v>31</v>
      </c>
      <c r="F149" s="111" t="s">
        <v>32</v>
      </c>
      <c r="G149" s="111" t="n"/>
      <c r="H149" s="111" t="n"/>
      <c r="I149" s="111" t="n"/>
      <c r="J149" s="111" t="n"/>
      <c r="K149" s="111" t="n"/>
      <c r="L149" s="111" t="n"/>
      <c r="M149" s="111" t="n"/>
      <c r="N149" s="111" t="n"/>
      <c r="O149" s="111" t="n"/>
      <c r="P149" s="111" t="n"/>
      <c r="Q149" s="111" t="n"/>
      <c r="R149" s="111" t="n"/>
      <c r="S149" s="111" t="n"/>
      <c r="T149" s="111" t="n"/>
      <c r="U149" s="111" t="n">
        <v>8</v>
      </c>
      <c r="V149" s="111" t="n"/>
      <c r="W149" s="111" t="n">
        <v>8</v>
      </c>
      <c r="X149" s="111" t="n">
        <v>8</v>
      </c>
      <c r="Y149" s="111" t="s">
        <v>7</v>
      </c>
      <c r="Z149" s="111" t="s">
        <v>7</v>
      </c>
      <c r="AA149" s="111" t="n">
        <v>8</v>
      </c>
      <c r="AB149" s="111" t="n">
        <v>8</v>
      </c>
      <c r="AC149" s="111" t="n">
        <v>8</v>
      </c>
      <c r="AD149" s="111" t="n">
        <v>8</v>
      </c>
      <c r="AE149" s="111" t="n">
        <v>8</v>
      </c>
      <c r="AF149" s="111" t="s">
        <v>7</v>
      </c>
      <c r="AG149" s="111" t="s">
        <v>7</v>
      </c>
      <c r="AH149" s="111" t="n">
        <v>8</v>
      </c>
      <c r="AI149" s="111" t="n">
        <v>8</v>
      </c>
      <c r="AJ149" s="111" t="n">
        <v>8</v>
      </c>
      <c r="AK149" s="111" t="n">
        <v>8</v>
      </c>
      <c r="AL149" s="111" t="n">
        <v>8</v>
      </c>
      <c r="AM149" s="113">
        <f>COUNT(H149:AL149)</f>
        <v/>
      </c>
      <c r="AN149" s="111" t="n"/>
      <c r="AO149" s="113">
        <f>COUNTIF(H149:AL149,"О")</f>
        <v/>
      </c>
      <c r="AP149" s="113">
        <f>COUNTIF(H149:AL149,"От")</f>
        <v/>
      </c>
      <c r="AQ149" s="113">
        <f>COUNTIF(H149:AL149,"Б")</f>
        <v/>
      </c>
      <c r="AR149" s="113">
        <f>COUNTIF(H149:AL149,"Н")</f>
        <v/>
      </c>
      <c r="AS149" s="111" t="n"/>
      <c r="AT149" s="113">
        <f>SUM(H149:AL149)</f>
        <v/>
      </c>
      <c r="AU149" s="111" t="n"/>
      <c r="AV149" s="113">
        <f>SUM(H149,K149,L149,P149,Q149,R149,S149,Y149,Z149,AF149,AG149)</f>
        <v/>
      </c>
      <c r="AW149" s="111" t="n"/>
    </row>
    <row r="150" spans="1:49">
      <c r="A150" s="114" t="n">
        <v>144</v>
      </c>
      <c r="B150" s="114" t="s">
        <v>120</v>
      </c>
      <c r="C150" s="114" t="s">
        <v>124</v>
      </c>
      <c r="D150" s="114" t="s">
        <v>125</v>
      </c>
      <c r="E150" s="114" t="s">
        <v>33</v>
      </c>
      <c r="F150" s="114" t="n"/>
      <c r="G150" s="114" t="n"/>
      <c r="H150" s="114" t="n"/>
      <c r="I150" s="114" t="n"/>
      <c r="J150" s="114" t="n"/>
      <c r="K150" s="114" t="n"/>
      <c r="L150" s="114" t="n"/>
      <c r="M150" s="114" t="n"/>
      <c r="N150" s="114" t="n"/>
      <c r="O150" s="114" t="n"/>
      <c r="P150" s="114" t="n"/>
      <c r="Q150" s="114" t="n"/>
      <c r="R150" s="114" t="n"/>
      <c r="S150" s="114" t="n"/>
      <c r="T150" s="114" t="n"/>
      <c r="U150" s="114" t="n">
        <v>8</v>
      </c>
      <c r="V150" s="114" t="n"/>
      <c r="W150" s="114" t="n">
        <v>8</v>
      </c>
      <c r="X150" s="114" t="n">
        <v>8</v>
      </c>
      <c r="Y150" s="114" t="n">
        <v>0</v>
      </c>
      <c r="Z150" s="114" t="n">
        <v>0</v>
      </c>
      <c r="AA150" s="114" t="n">
        <v>8</v>
      </c>
      <c r="AB150" s="114" t="n">
        <v>8</v>
      </c>
      <c r="AC150" s="114" t="n">
        <v>8</v>
      </c>
      <c r="AD150" s="114" t="n">
        <v>8</v>
      </c>
      <c r="AE150" s="114" t="n">
        <v>8</v>
      </c>
      <c r="AF150" s="114" t="n">
        <v>0</v>
      </c>
      <c r="AG150" s="114" t="n">
        <v>0</v>
      </c>
      <c r="AH150" s="114" t="n">
        <v>8</v>
      </c>
      <c r="AI150" s="114" t="n">
        <v>8</v>
      </c>
      <c r="AJ150" s="114" t="n">
        <v>8</v>
      </c>
      <c r="AK150" s="114" t="n">
        <v>8</v>
      </c>
      <c r="AL150" s="114" t="n">
        <v>8</v>
      </c>
      <c r="AM150" s="114">
        <f>COUNT(IF(SUM(W149)&gt;0,1,"FALSE"),IF(SUM(X149)&gt;0,1,"FALSE"),IF(SUM(Y149)&gt;0,1,"FALSE"),IF(SUM(AB149)&gt;0,1,"FALSE"),IF(SUM(Z149)&gt;0,1,"FALSE"),IF(SUM(AC149)&gt;0,1,"FALSE"),IF(SUM(AF149)&gt;0,1,"FALSE"),IF(SUM(AG149)&gt;0,1,"FALSE"),IF(SUM(AD149)&gt;0,1,"FALSE"),IF(SUM(AE149)&gt;0,1,"FALSE"),IF(SUM(U149)&gt;0,1,"FALSE"),IF(SUM(AA149)&gt;0,1,"FALSE"),IF(SUM(AH149)&gt;0,1,"FALSE"),IF(SUM(AI149)&gt;0,1,"FALSE"),IF(SUM(AJ149)&gt;0,1,"FALSE"),IF(SUM(AK149)&gt;0,1,"FALSE"),IF(SUM(AL149)&gt;0,1,"FALSE"))</f>
        <v/>
      </c>
      <c r="AN150" s="114" t="n"/>
      <c r="AO150" s="114">
        <f>MAX(AO149:AO149)</f>
        <v/>
      </c>
      <c r="AP150" s="114">
        <f>MAX(AP149:AP149)</f>
        <v/>
      </c>
      <c r="AQ150" s="114">
        <f>MAX(AQ149:AQ149)</f>
        <v/>
      </c>
      <c r="AR150" s="114">
        <f>MAX(AR149:AR149)</f>
        <v/>
      </c>
      <c r="AS150" s="114">
        <f>SUM(AS149:AS149)</f>
        <v/>
      </c>
      <c r="AT150" s="114">
        <f>SUM(AT149:AT149)</f>
        <v/>
      </c>
      <c r="AU150" s="114">
        <f>SUM(AU149:AU149)</f>
        <v/>
      </c>
      <c r="AV150" s="114">
        <f>SUM(AV149:AV149)</f>
        <v/>
      </c>
      <c r="AW150" s="114">
        <f>SUM(AW149:AW149)</f>
        <v/>
      </c>
    </row>
    <row r="151" spans="1:49">
      <c r="A151" s="111" t="n">
        <v>145</v>
      </c>
      <c r="B151" s="111" t="s">
        <v>40</v>
      </c>
      <c r="C151" s="111" t="s">
        <v>41</v>
      </c>
      <c r="D151" s="111" t="s">
        <v>42</v>
      </c>
      <c r="E151" s="111" t="s">
        <v>43</v>
      </c>
      <c r="F151" s="111" t="s">
        <v>32</v>
      </c>
      <c r="G151" s="111" t="n"/>
      <c r="H151" s="111" t="s">
        <v>7</v>
      </c>
      <c r="I151" s="111" t="n">
        <v>8</v>
      </c>
      <c r="J151" s="111" t="n">
        <v>8</v>
      </c>
      <c r="K151" s="111" t="s">
        <v>7</v>
      </c>
      <c r="L151" s="111" t="s">
        <v>7</v>
      </c>
      <c r="M151" s="111" t="n">
        <v>8</v>
      </c>
      <c r="N151" s="111" t="n">
        <v>8</v>
      </c>
      <c r="O151" s="111" t="n">
        <v>7</v>
      </c>
      <c r="P151" s="111" t="s">
        <v>7</v>
      </c>
      <c r="Q151" s="111" t="s">
        <v>7</v>
      </c>
      <c r="R151" s="111" t="s">
        <v>7</v>
      </c>
      <c r="S151" s="111" t="s">
        <v>7</v>
      </c>
      <c r="T151" s="111" t="n">
        <v>8</v>
      </c>
      <c r="U151" s="111" t="n">
        <v>8</v>
      </c>
      <c r="V151" s="111" t="n">
        <v>8</v>
      </c>
      <c r="W151" s="111" t="n">
        <v>8</v>
      </c>
      <c r="X151" s="111" t="n">
        <v>8</v>
      </c>
      <c r="Y151" s="111" t="s">
        <v>7</v>
      </c>
      <c r="Z151" s="111" t="s">
        <v>7</v>
      </c>
      <c r="AA151" s="111" t="n">
        <v>8</v>
      </c>
      <c r="AB151" s="111" t="n">
        <v>8</v>
      </c>
      <c r="AC151" s="111" t="n">
        <v>8</v>
      </c>
      <c r="AD151" s="111" t="n">
        <v>8</v>
      </c>
      <c r="AE151" s="111" t="n">
        <v>8</v>
      </c>
      <c r="AF151" s="111" t="s">
        <v>7</v>
      </c>
      <c r="AG151" s="111" t="s">
        <v>7</v>
      </c>
      <c r="AH151" s="111" t="n">
        <v>8</v>
      </c>
      <c r="AI151" s="111" t="n">
        <v>8</v>
      </c>
      <c r="AJ151" s="111" t="n">
        <v>8</v>
      </c>
      <c r="AK151" s="111" t="n">
        <v>8</v>
      </c>
      <c r="AL151" s="111" t="n">
        <v>8</v>
      </c>
      <c r="AM151" s="113">
        <f>COUNT(H151:AL151)</f>
        <v/>
      </c>
      <c r="AN151" s="111" t="n"/>
      <c r="AO151" s="113">
        <f>COUNTIF(H151:AL151,"О")</f>
        <v/>
      </c>
      <c r="AP151" s="113">
        <f>COUNTIF(H151:AL151,"От")</f>
        <v/>
      </c>
      <c r="AQ151" s="113">
        <f>COUNTIF(H151:AL151,"Б")</f>
        <v/>
      </c>
      <c r="AR151" s="113">
        <f>COUNTIF(H151:AL151,"Н")</f>
        <v/>
      </c>
      <c r="AS151" s="111" t="n"/>
      <c r="AT151" s="113">
        <f>SUM(H151:AL151)</f>
        <v/>
      </c>
      <c r="AU151" s="111" t="n"/>
      <c r="AV151" s="113">
        <f>SUM(H151,K151,L151,P151,Q151,R151,S151,Y151,Z151,AF151,AG151)</f>
        <v/>
      </c>
      <c r="AW151" s="111" t="n"/>
    </row>
    <row r="152" spans="1:49">
      <c r="A152" s="111" t="n">
        <v>146</v>
      </c>
      <c r="B152" s="111" t="s">
        <v>40</v>
      </c>
      <c r="C152" s="111" t="s">
        <v>41</v>
      </c>
      <c r="D152" s="111" t="s">
        <v>42</v>
      </c>
      <c r="E152" s="111" t="s">
        <v>134</v>
      </c>
      <c r="F152" s="111" t="s">
        <v>32</v>
      </c>
      <c r="G152" s="111" t="n"/>
      <c r="H152" s="111" t="n"/>
      <c r="I152" s="111" t="n"/>
      <c r="J152" s="111" t="n"/>
      <c r="K152" s="111" t="n"/>
      <c r="L152" s="111" t="n"/>
      <c r="M152" s="111" t="n"/>
      <c r="N152" s="111" t="n"/>
      <c r="O152" s="111" t="n"/>
      <c r="P152" s="111" t="n"/>
      <c r="Q152" s="111" t="n"/>
      <c r="R152" s="111" t="n"/>
      <c r="S152" s="111" t="n"/>
      <c r="T152" s="111" t="n"/>
      <c r="U152" s="111" t="n"/>
      <c r="V152" s="111" t="n"/>
      <c r="W152" s="111" t="n"/>
      <c r="X152" s="111" t="n"/>
      <c r="Y152" s="111" t="n"/>
      <c r="Z152" s="111" t="n"/>
      <c r="AA152" s="111" t="n"/>
      <c r="AB152" s="111" t="n"/>
      <c r="AC152" s="111" t="n"/>
      <c r="AD152" s="111" t="n"/>
      <c r="AE152" s="111" t="n"/>
      <c r="AF152" s="111" t="n"/>
      <c r="AG152" s="111" t="n"/>
      <c r="AH152" s="111" t="n"/>
      <c r="AI152" s="111" t="n"/>
      <c r="AJ152" s="111" t="n"/>
      <c r="AK152" s="111" t="n"/>
      <c r="AL152" s="111" t="n"/>
      <c r="AM152" s="113">
        <f>COUNT(H152:AL152)</f>
        <v/>
      </c>
      <c r="AN152" s="111" t="n"/>
      <c r="AO152" s="111" t="n"/>
      <c r="AP152" s="111" t="n"/>
      <c r="AQ152" s="111" t="n"/>
      <c r="AR152" s="111" t="n"/>
      <c r="AS152" s="111" t="n"/>
      <c r="AT152" s="113">
        <f>SUM(H152:AL152)</f>
        <v/>
      </c>
      <c r="AU152" s="111" t="n"/>
      <c r="AV152" s="113">
        <f>SUM(H152,K152,L152,P152,Q152,R152,S152,Y152,Z152,AF152,AG152)</f>
        <v/>
      </c>
      <c r="AW152" s="111" t="n"/>
    </row>
    <row r="153" spans="1:49">
      <c r="A153" s="111" t="n">
        <v>147</v>
      </c>
      <c r="B153" s="111" t="s">
        <v>40</v>
      </c>
      <c r="C153" s="111" t="s">
        <v>41</v>
      </c>
      <c r="D153" s="111" t="s">
        <v>42</v>
      </c>
      <c r="E153" s="111" t="s">
        <v>106</v>
      </c>
      <c r="F153" s="111" t="s">
        <v>32</v>
      </c>
      <c r="G153" s="111" t="n"/>
      <c r="H153" s="111" t="n"/>
      <c r="I153" s="111" t="n"/>
      <c r="J153" s="111" t="n"/>
      <c r="K153" s="111" t="n"/>
      <c r="L153" s="111" t="n"/>
      <c r="M153" s="111" t="n"/>
      <c r="N153" s="111" t="n"/>
      <c r="O153" s="111" t="n"/>
      <c r="P153" s="111" t="n"/>
      <c r="Q153" s="111" t="n"/>
      <c r="R153" s="111" t="n"/>
      <c r="S153" s="111" t="n"/>
      <c r="T153" s="111" t="n"/>
      <c r="U153" s="111" t="n"/>
      <c r="V153" s="111" t="n"/>
      <c r="W153" s="111" t="n"/>
      <c r="X153" s="111" t="n"/>
      <c r="Y153" s="111" t="n"/>
      <c r="Z153" s="111" t="n"/>
      <c r="AA153" s="111" t="n"/>
      <c r="AB153" s="111" t="n"/>
      <c r="AC153" s="111" t="n"/>
      <c r="AD153" s="111" t="n"/>
      <c r="AE153" s="111" t="n"/>
      <c r="AF153" s="111" t="n"/>
      <c r="AG153" s="111" t="n"/>
      <c r="AH153" s="111" t="n"/>
      <c r="AI153" s="111" t="n"/>
      <c r="AJ153" s="111" t="n"/>
      <c r="AK153" s="111" t="n"/>
      <c r="AL153" s="111" t="n"/>
      <c r="AM153" s="113">
        <f>COUNT(H153:AL153)</f>
        <v/>
      </c>
      <c r="AN153" s="111" t="n"/>
      <c r="AO153" s="111" t="n"/>
      <c r="AP153" s="111" t="n"/>
      <c r="AQ153" s="111" t="n"/>
      <c r="AR153" s="111" t="n"/>
      <c r="AS153" s="111" t="n"/>
      <c r="AT153" s="113">
        <f>SUM(H153:AL153)</f>
        <v/>
      </c>
      <c r="AU153" s="111" t="n"/>
      <c r="AV153" s="113">
        <f>SUM(H153,K153,L153,P153,Q153,R153,S153,Y153,Z153,AF153,AG153)</f>
        <v/>
      </c>
      <c r="AW153" s="111" t="n"/>
    </row>
    <row r="154" spans="1:49">
      <c r="A154" s="111" t="n">
        <v>148</v>
      </c>
      <c r="B154" s="111" t="s">
        <v>40</v>
      </c>
      <c r="C154" s="111" t="s">
        <v>41</v>
      </c>
      <c r="D154" s="111" t="s">
        <v>42</v>
      </c>
      <c r="E154" s="111" t="s">
        <v>243</v>
      </c>
      <c r="F154" s="111" t="s">
        <v>32</v>
      </c>
      <c r="G154" s="111" t="n"/>
      <c r="H154" s="111" t="n"/>
      <c r="I154" s="111" t="n"/>
      <c r="J154" s="111" t="n"/>
      <c r="K154" s="111" t="n"/>
      <c r="L154" s="111" t="n"/>
      <c r="M154" s="111" t="n"/>
      <c r="N154" s="111" t="n"/>
      <c r="O154" s="111" t="n"/>
      <c r="P154" s="111" t="n"/>
      <c r="Q154" s="111" t="n"/>
      <c r="R154" s="111" t="n"/>
      <c r="S154" s="111" t="n"/>
      <c r="T154" s="111" t="n"/>
      <c r="U154" s="111" t="n"/>
      <c r="V154" s="111" t="n"/>
      <c r="W154" s="111" t="n"/>
      <c r="X154" s="111" t="n"/>
      <c r="Y154" s="111" t="n"/>
      <c r="Z154" s="111" t="n"/>
      <c r="AA154" s="111" t="n"/>
      <c r="AB154" s="111" t="n"/>
      <c r="AC154" s="111" t="n"/>
      <c r="AD154" s="111" t="n"/>
      <c r="AE154" s="111" t="n"/>
      <c r="AF154" s="111" t="n"/>
      <c r="AG154" s="111" t="n"/>
      <c r="AH154" s="111" t="n"/>
      <c r="AI154" s="111" t="n"/>
      <c r="AJ154" s="111" t="n"/>
      <c r="AK154" s="111" t="n"/>
      <c r="AL154" s="111" t="n"/>
      <c r="AM154" s="113">
        <f>COUNT(H154:AL154)</f>
        <v/>
      </c>
      <c r="AN154" s="111" t="n"/>
      <c r="AO154" s="111" t="n"/>
      <c r="AP154" s="111" t="n"/>
      <c r="AQ154" s="111" t="n"/>
      <c r="AR154" s="111" t="n"/>
      <c r="AS154" s="111" t="n"/>
      <c r="AT154" s="113">
        <f>SUM(H154:AL154)</f>
        <v/>
      </c>
      <c r="AU154" s="111" t="n"/>
      <c r="AV154" s="113">
        <f>SUM(H154,K154,L154,P154,Q154,R154,S154,Y154,Z154,AF154,AG154)</f>
        <v/>
      </c>
      <c r="AW154" s="111" t="n"/>
    </row>
    <row r="155" spans="1:49">
      <c r="A155" s="111" t="n">
        <v>149</v>
      </c>
      <c r="B155" s="111" t="s">
        <v>40</v>
      </c>
      <c r="C155" s="111" t="s">
        <v>41</v>
      </c>
      <c r="D155" s="111" t="s">
        <v>42</v>
      </c>
      <c r="E155" s="111" t="s">
        <v>275</v>
      </c>
      <c r="F155" s="111" t="s">
        <v>32</v>
      </c>
      <c r="G155" s="111" t="n"/>
      <c r="H155" s="111" t="n"/>
      <c r="I155" s="111" t="n"/>
      <c r="J155" s="111" t="n"/>
      <c r="K155" s="111" t="n"/>
      <c r="L155" s="111" t="n"/>
      <c r="M155" s="111" t="n"/>
      <c r="N155" s="111" t="n"/>
      <c r="O155" s="111" t="n"/>
      <c r="P155" s="111" t="n"/>
      <c r="Q155" s="111" t="n"/>
      <c r="R155" s="111" t="n"/>
      <c r="S155" s="111" t="n"/>
      <c r="T155" s="111" t="n"/>
      <c r="U155" s="111" t="n"/>
      <c r="V155" s="111" t="n"/>
      <c r="W155" s="111" t="n"/>
      <c r="X155" s="111" t="n"/>
      <c r="Y155" s="111" t="n"/>
      <c r="Z155" s="111" t="n"/>
      <c r="AA155" s="111" t="n"/>
      <c r="AB155" s="111" t="n"/>
      <c r="AC155" s="111" t="n"/>
      <c r="AD155" s="111" t="n"/>
      <c r="AE155" s="111" t="n"/>
      <c r="AF155" s="111" t="n"/>
      <c r="AG155" s="111" t="n"/>
      <c r="AH155" s="111" t="n"/>
      <c r="AI155" s="111" t="n"/>
      <c r="AJ155" s="111" t="n"/>
      <c r="AK155" s="111" t="n"/>
      <c r="AL155" s="111" t="n"/>
      <c r="AM155" s="113">
        <f>COUNT(H155:AL155)</f>
        <v/>
      </c>
      <c r="AN155" s="111" t="n"/>
      <c r="AO155" s="111" t="n"/>
      <c r="AP155" s="111" t="n"/>
      <c r="AQ155" s="111" t="n"/>
      <c r="AR155" s="111" t="n"/>
      <c r="AS155" s="111" t="n"/>
      <c r="AT155" s="113">
        <f>SUM(H155:AL155)</f>
        <v/>
      </c>
      <c r="AU155" s="111" t="n"/>
      <c r="AV155" s="113">
        <f>SUM(H155,K155,L155,P155,Q155,R155,S155,Y155,Z155,AF155,AG155)</f>
        <v/>
      </c>
      <c r="AW155" s="111" t="n"/>
    </row>
    <row r="156" spans="1:49">
      <c r="A156" s="111" t="n">
        <v>150</v>
      </c>
      <c r="B156" s="111" t="s">
        <v>40</v>
      </c>
      <c r="C156" s="111" t="s">
        <v>41</v>
      </c>
      <c r="D156" s="111" t="s">
        <v>42</v>
      </c>
      <c r="E156" s="111" t="s">
        <v>303</v>
      </c>
      <c r="F156" s="111" t="s">
        <v>32</v>
      </c>
      <c r="G156" s="111" t="n"/>
      <c r="H156" s="111" t="n"/>
      <c r="I156" s="111" t="n"/>
      <c r="J156" s="111" t="n"/>
      <c r="K156" s="111" t="n"/>
      <c r="L156" s="111" t="n"/>
      <c r="M156" s="111" t="n"/>
      <c r="N156" s="111" t="n"/>
      <c r="O156" s="111" t="n"/>
      <c r="P156" s="111" t="n"/>
      <c r="Q156" s="111" t="n"/>
      <c r="R156" s="111" t="n"/>
      <c r="S156" s="111" t="n"/>
      <c r="T156" s="111" t="n"/>
      <c r="U156" s="111" t="n"/>
      <c r="V156" s="111" t="n"/>
      <c r="W156" s="111" t="n"/>
      <c r="X156" s="111" t="n"/>
      <c r="Y156" s="111" t="n"/>
      <c r="Z156" s="111" t="n"/>
      <c r="AA156" s="111" t="n"/>
      <c r="AB156" s="111" t="n"/>
      <c r="AC156" s="111" t="n"/>
      <c r="AD156" s="111" t="n"/>
      <c r="AE156" s="111" t="n"/>
      <c r="AF156" s="111" t="n"/>
      <c r="AG156" s="111" t="n"/>
      <c r="AH156" s="111" t="n"/>
      <c r="AI156" s="111" t="n"/>
      <c r="AJ156" s="111" t="n"/>
      <c r="AK156" s="111" t="n"/>
      <c r="AL156" s="111" t="n"/>
      <c r="AM156" s="113">
        <f>COUNT(H156:AL156)</f>
        <v/>
      </c>
      <c r="AN156" s="111" t="n"/>
      <c r="AO156" s="111" t="n"/>
      <c r="AP156" s="111" t="n"/>
      <c r="AQ156" s="111" t="n"/>
      <c r="AR156" s="111" t="n"/>
      <c r="AS156" s="111" t="n"/>
      <c r="AT156" s="113">
        <f>SUM(H156:AL156)</f>
        <v/>
      </c>
      <c r="AU156" s="111" t="n"/>
      <c r="AV156" s="113">
        <f>SUM(H156,K156,L156,P156,Q156,R156,S156,Y156,Z156,AF156,AG156)</f>
        <v/>
      </c>
      <c r="AW156" s="111" t="n"/>
    </row>
    <row r="157" spans="1:49">
      <c r="A157" s="111" t="n">
        <v>151</v>
      </c>
      <c r="B157" s="111" t="s">
        <v>40</v>
      </c>
      <c r="C157" s="111" t="s">
        <v>41</v>
      </c>
      <c r="D157" s="111" t="s">
        <v>42</v>
      </c>
      <c r="E157" s="111" t="s">
        <v>304</v>
      </c>
      <c r="F157" s="111" t="s">
        <v>32</v>
      </c>
      <c r="G157" s="111" t="n"/>
      <c r="H157" s="111" t="n"/>
      <c r="I157" s="111" t="n"/>
      <c r="J157" s="111" t="n"/>
      <c r="K157" s="111" t="n"/>
      <c r="L157" s="111" t="n"/>
      <c r="M157" s="111" t="n"/>
      <c r="N157" s="111" t="n"/>
      <c r="O157" s="111" t="n"/>
      <c r="P157" s="111" t="n"/>
      <c r="Q157" s="111" t="n"/>
      <c r="R157" s="111" t="n"/>
      <c r="S157" s="111" t="n"/>
      <c r="T157" s="111" t="n"/>
      <c r="U157" s="111" t="n"/>
      <c r="V157" s="111" t="n"/>
      <c r="W157" s="111" t="n"/>
      <c r="X157" s="111" t="n"/>
      <c r="Y157" s="111" t="n"/>
      <c r="Z157" s="111" t="n"/>
      <c r="AA157" s="111" t="n"/>
      <c r="AB157" s="111" t="n"/>
      <c r="AC157" s="111" t="n"/>
      <c r="AD157" s="111" t="n"/>
      <c r="AE157" s="111" t="n"/>
      <c r="AF157" s="111" t="n"/>
      <c r="AG157" s="111" t="n"/>
      <c r="AH157" s="111" t="n"/>
      <c r="AI157" s="111" t="n"/>
      <c r="AJ157" s="111" t="n"/>
      <c r="AK157" s="111" t="n"/>
      <c r="AL157" s="111" t="n"/>
      <c r="AM157" s="113">
        <f>COUNT(H157:AL157)</f>
        <v/>
      </c>
      <c r="AN157" s="111" t="n"/>
      <c r="AO157" s="111" t="n"/>
      <c r="AP157" s="111" t="n"/>
      <c r="AQ157" s="111" t="n"/>
      <c r="AR157" s="111" t="n"/>
      <c r="AS157" s="111" t="n"/>
      <c r="AT157" s="113">
        <f>SUM(H157:AL157)</f>
        <v/>
      </c>
      <c r="AU157" s="111" t="n"/>
      <c r="AV157" s="113">
        <f>SUM(H157,K157,L157,P157,Q157,R157,S157,Y157,Z157,AF157,AG157)</f>
        <v/>
      </c>
      <c r="AW157" s="111" t="n"/>
    </row>
    <row r="158" spans="1:49">
      <c r="A158" s="111" t="n">
        <v>152</v>
      </c>
      <c r="B158" s="111" t="s">
        <v>40</v>
      </c>
      <c r="C158" s="111" t="s">
        <v>41</v>
      </c>
      <c r="D158" s="111" t="s">
        <v>42</v>
      </c>
      <c r="E158" s="111" t="s">
        <v>305</v>
      </c>
      <c r="F158" s="111" t="s">
        <v>32</v>
      </c>
      <c r="G158" s="111" t="n"/>
      <c r="H158" s="111" t="n"/>
      <c r="I158" s="111" t="n"/>
      <c r="J158" s="111" t="n"/>
      <c r="K158" s="111" t="n"/>
      <c r="L158" s="111" t="n"/>
      <c r="M158" s="111" t="n"/>
      <c r="N158" s="111" t="n"/>
      <c r="O158" s="111" t="n"/>
      <c r="P158" s="111" t="n"/>
      <c r="Q158" s="111" t="n"/>
      <c r="R158" s="111" t="n"/>
      <c r="S158" s="111" t="n"/>
      <c r="T158" s="111" t="n"/>
      <c r="U158" s="111" t="n"/>
      <c r="V158" s="111" t="n"/>
      <c r="W158" s="111" t="n"/>
      <c r="X158" s="111" t="n"/>
      <c r="Y158" s="111" t="n"/>
      <c r="Z158" s="111" t="n"/>
      <c r="AA158" s="111" t="n"/>
      <c r="AB158" s="111" t="n"/>
      <c r="AC158" s="111" t="n"/>
      <c r="AD158" s="111" t="n"/>
      <c r="AE158" s="111" t="n"/>
      <c r="AF158" s="111" t="n"/>
      <c r="AG158" s="111" t="n"/>
      <c r="AH158" s="111" t="n"/>
      <c r="AI158" s="111" t="n"/>
      <c r="AJ158" s="111" t="n"/>
      <c r="AK158" s="111" t="n"/>
      <c r="AL158" s="111" t="n"/>
      <c r="AM158" s="113">
        <f>COUNT(H158:AL158)</f>
        <v/>
      </c>
      <c r="AN158" s="111" t="n"/>
      <c r="AO158" s="111" t="n"/>
      <c r="AP158" s="111" t="n"/>
      <c r="AQ158" s="111" t="n"/>
      <c r="AR158" s="111" t="n"/>
      <c r="AS158" s="111" t="n"/>
      <c r="AT158" s="113">
        <f>SUM(H158:AL158)</f>
        <v/>
      </c>
      <c r="AU158" s="111" t="n"/>
      <c r="AV158" s="113">
        <f>SUM(H158,K158,L158,P158,Q158,R158,S158,Y158,Z158,AF158,AG158)</f>
        <v/>
      </c>
      <c r="AW158" s="111" t="n"/>
    </row>
    <row r="159" spans="1:49">
      <c r="A159" s="111" t="n">
        <v>153</v>
      </c>
      <c r="B159" s="111" t="s">
        <v>40</v>
      </c>
      <c r="C159" s="111" t="s">
        <v>41</v>
      </c>
      <c r="D159" s="111" t="s">
        <v>42</v>
      </c>
      <c r="E159" s="111" t="s">
        <v>306</v>
      </c>
      <c r="F159" s="111" t="s">
        <v>32</v>
      </c>
      <c r="G159" s="111" t="n"/>
      <c r="H159" s="111" t="n"/>
      <c r="I159" s="111" t="n"/>
      <c r="J159" s="111" t="n"/>
      <c r="K159" s="111" t="n"/>
      <c r="L159" s="111" t="n"/>
      <c r="M159" s="111" t="n"/>
      <c r="N159" s="111" t="n"/>
      <c r="O159" s="111" t="n"/>
      <c r="P159" s="111" t="n"/>
      <c r="Q159" s="111" t="n"/>
      <c r="R159" s="111" t="n"/>
      <c r="S159" s="111" t="n"/>
      <c r="T159" s="111" t="n"/>
      <c r="U159" s="111" t="n"/>
      <c r="V159" s="111" t="n"/>
      <c r="W159" s="111" t="n"/>
      <c r="X159" s="111" t="n"/>
      <c r="Y159" s="111" t="n"/>
      <c r="Z159" s="111" t="n"/>
      <c r="AA159" s="111" t="n"/>
      <c r="AB159" s="111" t="n"/>
      <c r="AC159" s="111" t="n"/>
      <c r="AD159" s="111" t="n"/>
      <c r="AE159" s="111" t="n"/>
      <c r="AF159" s="111" t="n"/>
      <c r="AG159" s="111" t="n"/>
      <c r="AH159" s="111" t="n"/>
      <c r="AI159" s="111" t="n"/>
      <c r="AJ159" s="111" t="n"/>
      <c r="AK159" s="111" t="n"/>
      <c r="AL159" s="111" t="n"/>
      <c r="AM159" s="113">
        <f>COUNT(H159:AL159)</f>
        <v/>
      </c>
      <c r="AN159" s="111" t="n"/>
      <c r="AO159" s="111" t="n"/>
      <c r="AP159" s="111" t="n"/>
      <c r="AQ159" s="111" t="n"/>
      <c r="AR159" s="111" t="n"/>
      <c r="AS159" s="111" t="n"/>
      <c r="AT159" s="113">
        <f>SUM(H159:AL159)</f>
        <v/>
      </c>
      <c r="AU159" s="111" t="n"/>
      <c r="AV159" s="113">
        <f>SUM(H159,K159,L159,P159,Q159,R159,S159,Y159,Z159,AF159,AG159)</f>
        <v/>
      </c>
      <c r="AW159" s="111" t="n"/>
    </row>
    <row r="160" spans="1:49">
      <c r="A160" s="114" t="n">
        <v>154</v>
      </c>
      <c r="B160" s="114" t="s">
        <v>40</v>
      </c>
      <c r="C160" s="114" t="s">
        <v>41</v>
      </c>
      <c r="D160" s="114" t="s">
        <v>42</v>
      </c>
      <c r="E160" s="114" t="s">
        <v>33</v>
      </c>
      <c r="F160" s="114" t="n"/>
      <c r="G160" s="114" t="n"/>
      <c r="H160" s="114" t="n">
        <v>0</v>
      </c>
      <c r="I160" s="114" t="n">
        <v>8</v>
      </c>
      <c r="J160" s="114" t="n">
        <v>8</v>
      </c>
      <c r="K160" s="114" t="n">
        <v>0</v>
      </c>
      <c r="L160" s="114" t="n">
        <v>0</v>
      </c>
      <c r="M160" s="114" t="n">
        <v>8</v>
      </c>
      <c r="N160" s="114" t="n">
        <v>8</v>
      </c>
      <c r="O160" s="114" t="n">
        <v>7</v>
      </c>
      <c r="P160" s="114" t="n">
        <v>0</v>
      </c>
      <c r="Q160" s="114" t="n">
        <v>0</v>
      </c>
      <c r="R160" s="114" t="n">
        <v>0</v>
      </c>
      <c r="S160" s="114" t="n">
        <v>0</v>
      </c>
      <c r="T160" s="114" t="n">
        <v>8</v>
      </c>
      <c r="U160" s="114" t="n">
        <v>8</v>
      </c>
      <c r="V160" s="114" t="n">
        <v>8</v>
      </c>
      <c r="W160" s="114" t="n">
        <v>8</v>
      </c>
      <c r="X160" s="114" t="n">
        <v>8</v>
      </c>
      <c r="Y160" s="114" t="n">
        <v>0</v>
      </c>
      <c r="Z160" s="114" t="n">
        <v>0</v>
      </c>
      <c r="AA160" s="114" t="n">
        <v>8</v>
      </c>
      <c r="AB160" s="114" t="n">
        <v>8</v>
      </c>
      <c r="AC160" s="114" t="n">
        <v>8</v>
      </c>
      <c r="AD160" s="114" t="n">
        <v>8</v>
      </c>
      <c r="AE160" s="114" t="n">
        <v>8</v>
      </c>
      <c r="AF160" s="114" t="n">
        <v>0</v>
      </c>
      <c r="AG160" s="114" t="n">
        <v>0</v>
      </c>
      <c r="AH160" s="114" t="n">
        <v>8</v>
      </c>
      <c r="AI160" s="114" t="n">
        <v>8</v>
      </c>
      <c r="AJ160" s="114" t="n">
        <v>8</v>
      </c>
      <c r="AK160" s="114" t="n">
        <v>8</v>
      </c>
      <c r="AL160" s="114" t="n">
        <v>8</v>
      </c>
      <c r="AM160" s="114">
        <f>COUNT(IF(SUM(H154,H156,H159,H157,H153,H158,H151,H155,H152)&gt;0,1,"FALSE"),IF(SUM(I151,I156,I153,I157,I158,I154,I152,I159,I155)&gt;0,1,"FALSE"),IF(SUM(J152,J151,J155,J156,J153,J157,J158,J159,J154)&gt;0,1,"FALSE"),IF(SUM(K158,K153,K154,K155,K156,K157,K152,K159,K151)&gt;0,1,"FALSE"),IF(SUM(L156,L158,L153,L151,L159,L157,L155,L152,L154)&gt;0,1,"FALSE"),IF(SUM(M151,M159,M155,M153,M157,M152,M158,M154,M156)&gt;0,1,"FALSE"),IF(SUM(N156,N159,N153,N151,N154,N157,N155,N152,N158)&gt;0,1,"FALSE"),IF(SUM(O157,O159,O155,O154,O151,O152,O153,O158,O156)&gt;0,1,"FALSE"),IF(SUM(P151,P157,P152,P153,P159,P156,P154,P155,P158)&gt;0,1,"FALSE"),IF(SUM(Q152,Q155,Q159,Q153,Q151,Q156,Q157,Q154,Q158)&gt;0,1,"FALSE"),IF(SUM(R159,R151,R155,R153,R154,R156,R152)&gt;0,1,"FALSE"),IF(SUM(S156,S155,S159,S153,S152,S151,S154)&gt;0,1,"FALSE"),IF(SUM(T152,T151,T156,T153,T155,T159,T154)&gt;0,1,"FALSE"),IF(SUM(V154,V151,V152,V159,V153,V156,V155)&gt;0,1,"FALSE"),IF(SUM(W151,W155,W154,W152,W153,W159,W156)&gt;0,1,"FALSE"),IF(SUM(X153,X159,X154,X155,X151,X156,X152)&gt;0,1,"FALSE"),IF(SUM(Y152,Y151,Y155,Y153,Y156,Y154,Y159)&gt;0,1,"FALSE"),IF(SUM(AB152,AB156,AB159,AB155,AB151,AB154,AB153)&gt;0,1,"FALSE"),IF(SUM(Z155,Z151,Z152,Z153,Z154,Z156,Z159)&gt;0,1,"FALSE"),IF(SUM(AC151,AC155,AC152,AC156,AC159,AC153,AC154)&gt;0,1,"FALSE"),IF(SUM(AF156,AF155,AF151,AF152,AF153,AF154,AF159)&gt;0,1,"FALSE"),IF(SUM(AG153,AG154,AG151,AG159,AG156,AG155,AG152)&gt;0,1,"FALSE"),IF(SUM(AD159,AD156,AD152,AD153,AD154,AD155,AD151)&gt;0,1,"FALSE"),IF(SUM(AE155,AE154,AE153,AE156,AE152,AE159,AE151)&gt;0,1,"FALSE"),IF(SUM(U159,U153,U151,U154,U155,U156,U152)&gt;0,1,"FALSE"),IF(SUM(AA155,AA156,AA153,AA159,AA151,AA154,AA152)&gt;0,1,"FALSE"),IF(SUM(AH159,AH151,AH156,AH153,AH155,AH152,AH154)&gt;0,1,"FALSE"),IF(SUM(AI152,AI151,AI156,AI155,AI153,AI154,AI159)&gt;0,1,"FALSE"),IF(SUM(AJ153,AJ156,AJ152,AJ154,AJ151,AJ159,AJ155)&gt;0,1,"FALSE"),IF(SUM(AK155,AK154,AK156,AK152,AK153,AK151,AK159)&gt;0,1,"FALSE"),IF(SUM(AL155,AL153,AL156,AL159,AL151,AL152,AL154)&gt;0,1,"FALSE"))</f>
        <v/>
      </c>
      <c r="AN160" s="114" t="n"/>
      <c r="AO160" s="114">
        <f>MAX(AO151:AO159)</f>
        <v/>
      </c>
      <c r="AP160" s="114">
        <f>MAX(AP151:AP159)</f>
        <v/>
      </c>
      <c r="AQ160" s="114">
        <f>MAX(AQ151:AQ159)</f>
        <v/>
      </c>
      <c r="AR160" s="114">
        <f>MAX(AR151:AR159)</f>
        <v/>
      </c>
      <c r="AS160" s="114">
        <f>SUM(AS151:AS159)</f>
        <v/>
      </c>
      <c r="AT160" s="114">
        <f>SUM(AT151:AT159)</f>
        <v/>
      </c>
      <c r="AU160" s="114">
        <f>SUM(AU151:AU159)</f>
        <v/>
      </c>
      <c r="AV160" s="114">
        <f>SUM(AV151:AV159)</f>
        <v/>
      </c>
      <c r="AW160" s="114">
        <f>SUM(AW151:AW159)</f>
        <v/>
      </c>
    </row>
    <row r="161" spans="1:49">
      <c r="A161" s="111" t="n">
        <v>155</v>
      </c>
      <c r="B161" s="111" t="s">
        <v>44</v>
      </c>
      <c r="C161" s="111" t="s">
        <v>45</v>
      </c>
      <c r="D161" s="111" t="s">
        <v>46</v>
      </c>
      <c r="E161" s="111" t="s">
        <v>43</v>
      </c>
      <c r="F161" s="111" t="s">
        <v>32</v>
      </c>
      <c r="G161" s="111" t="n"/>
      <c r="H161" s="111" t="s">
        <v>7</v>
      </c>
      <c r="I161" s="111" t="n">
        <v>8</v>
      </c>
      <c r="J161" s="111" t="n">
        <v>8</v>
      </c>
      <c r="K161" s="111" t="s">
        <v>7</v>
      </c>
      <c r="L161" s="111" t="s">
        <v>7</v>
      </c>
      <c r="M161" s="111" t="n">
        <v>8</v>
      </c>
      <c r="N161" s="111" t="n">
        <v>8</v>
      </c>
      <c r="O161" s="111" t="n">
        <v>7</v>
      </c>
      <c r="P161" s="111" t="s">
        <v>7</v>
      </c>
      <c r="Q161" s="111" t="s">
        <v>7</v>
      </c>
      <c r="R161" s="111" t="s">
        <v>7</v>
      </c>
      <c r="S161" s="111" t="s">
        <v>7</v>
      </c>
      <c r="T161" s="111" t="n">
        <v>8</v>
      </c>
      <c r="U161" s="111" t="n">
        <v>8</v>
      </c>
      <c r="V161" s="111" t="n">
        <v>8</v>
      </c>
      <c r="W161" s="111" t="n">
        <v>8</v>
      </c>
      <c r="X161" s="111" t="n">
        <v>8</v>
      </c>
      <c r="Y161" s="111" t="s">
        <v>7</v>
      </c>
      <c r="Z161" s="111" t="s">
        <v>7</v>
      </c>
      <c r="AA161" s="111" t="n">
        <v>8</v>
      </c>
      <c r="AB161" s="111" t="n">
        <v>8</v>
      </c>
      <c r="AC161" s="111" t="n">
        <v>8</v>
      </c>
      <c r="AD161" s="111" t="n">
        <v>8</v>
      </c>
      <c r="AE161" s="111" t="n">
        <v>8</v>
      </c>
      <c r="AF161" s="111" t="s">
        <v>7</v>
      </c>
      <c r="AG161" s="111" t="s">
        <v>7</v>
      </c>
      <c r="AH161" s="111" t="n">
        <v>8</v>
      </c>
      <c r="AI161" s="111" t="n">
        <v>8</v>
      </c>
      <c r="AJ161" s="111" t="n">
        <v>8</v>
      </c>
      <c r="AK161" s="111" t="n">
        <v>8</v>
      </c>
      <c r="AL161" s="111" t="n">
        <v>8</v>
      </c>
      <c r="AM161" s="113">
        <f>COUNT(H161:AL161)</f>
        <v/>
      </c>
      <c r="AN161" s="111" t="n"/>
      <c r="AO161" s="113">
        <f>COUNTIF(H161:AL161,"О")</f>
        <v/>
      </c>
      <c r="AP161" s="113">
        <f>COUNTIF(H161:AL161,"От")</f>
        <v/>
      </c>
      <c r="AQ161" s="113">
        <f>COUNTIF(H161:AL161,"Б")</f>
        <v/>
      </c>
      <c r="AR161" s="113">
        <f>COUNTIF(H161:AL161,"Н")</f>
        <v/>
      </c>
      <c r="AS161" s="111" t="n"/>
      <c r="AT161" s="113">
        <f>SUM(H161:AL161)</f>
        <v/>
      </c>
      <c r="AU161" s="111" t="n"/>
      <c r="AV161" s="113">
        <f>SUM(H161,K161,L161,P161,Q161,R161,S161,Y161,Z161,AF161,AG161)</f>
        <v/>
      </c>
      <c r="AW161" s="111" t="n"/>
    </row>
    <row r="162" spans="1:49">
      <c r="A162" s="114" t="n">
        <v>156</v>
      </c>
      <c r="B162" s="114" t="s">
        <v>44</v>
      </c>
      <c r="C162" s="114" t="s">
        <v>45</v>
      </c>
      <c r="D162" s="114" t="s">
        <v>46</v>
      </c>
      <c r="E162" s="114" t="s">
        <v>33</v>
      </c>
      <c r="F162" s="114" t="n"/>
      <c r="G162" s="114" t="n"/>
      <c r="H162" s="114" t="n">
        <v>0</v>
      </c>
      <c r="I162" s="114" t="n">
        <v>8</v>
      </c>
      <c r="J162" s="114" t="n">
        <v>8</v>
      </c>
      <c r="K162" s="114" t="n">
        <v>0</v>
      </c>
      <c r="L162" s="114" t="n">
        <v>0</v>
      </c>
      <c r="M162" s="114" t="n">
        <v>8</v>
      </c>
      <c r="N162" s="114" t="n">
        <v>8</v>
      </c>
      <c r="O162" s="114" t="n">
        <v>7</v>
      </c>
      <c r="P162" s="114" t="n">
        <v>0</v>
      </c>
      <c r="Q162" s="114" t="n">
        <v>0</v>
      </c>
      <c r="R162" s="114" t="n">
        <v>0</v>
      </c>
      <c r="S162" s="114" t="n">
        <v>0</v>
      </c>
      <c r="T162" s="114" t="n">
        <v>8</v>
      </c>
      <c r="U162" s="114" t="n">
        <v>8</v>
      </c>
      <c r="V162" s="114" t="n">
        <v>8</v>
      </c>
      <c r="W162" s="114" t="n">
        <v>8</v>
      </c>
      <c r="X162" s="114" t="n">
        <v>8</v>
      </c>
      <c r="Y162" s="114" t="n">
        <v>0</v>
      </c>
      <c r="Z162" s="114" t="n">
        <v>0</v>
      </c>
      <c r="AA162" s="114" t="n">
        <v>8</v>
      </c>
      <c r="AB162" s="114" t="n">
        <v>8</v>
      </c>
      <c r="AC162" s="114" t="n">
        <v>8</v>
      </c>
      <c r="AD162" s="114" t="n">
        <v>8</v>
      </c>
      <c r="AE162" s="114" t="n">
        <v>8</v>
      </c>
      <c r="AF162" s="114" t="n">
        <v>0</v>
      </c>
      <c r="AG162" s="114" t="n">
        <v>0</v>
      </c>
      <c r="AH162" s="114" t="n">
        <v>8</v>
      </c>
      <c r="AI162" s="114" t="n">
        <v>8</v>
      </c>
      <c r="AJ162" s="114" t="n">
        <v>8</v>
      </c>
      <c r="AK162" s="114" t="n">
        <v>8</v>
      </c>
      <c r="AL162" s="114" t="n">
        <v>8</v>
      </c>
      <c r="AM162" s="114">
        <f>COUNT(IF(SUM(H161)&gt;0,1,"FALSE"),IF(SUM(I161)&gt;0,1,"FALSE"),IF(SUM(J161)&gt;0,1,"FALSE"),IF(SUM(K161)&gt;0,1,"FALSE"),IF(SUM(L161)&gt;0,1,"FALSE"),IF(SUM(M161)&gt;0,1,"FALSE"),IF(SUM(N161)&gt;0,1,"FALSE"),IF(SUM(O161)&gt;0,1,"FALSE"),IF(SUM(P161)&gt;0,1,"FALSE"),IF(SUM(Q161)&gt;0,1,"FALSE"),IF(SUM(R161)&gt;0,1,"FALSE"),IF(SUM(S161)&gt;0,1,"FALSE"),IF(SUM(T161)&gt;0,1,"FALSE"),IF(SUM(V161)&gt;0,1,"FALSE"),IF(SUM(W161)&gt;0,1,"FALSE"),IF(SUM(X161)&gt;0,1,"FALSE"),IF(SUM(Y161)&gt;0,1,"FALSE"),IF(SUM(AB161)&gt;0,1,"FALSE"),IF(SUM(Z161)&gt;0,1,"FALSE"),IF(SUM(AC161)&gt;0,1,"FALSE"),IF(SUM(AF161)&gt;0,1,"FALSE"),IF(SUM(AG161)&gt;0,1,"FALSE"),IF(SUM(AD161)&gt;0,1,"FALSE"),IF(SUM(AE161)&gt;0,1,"FALSE"),IF(SUM(U161)&gt;0,1,"FALSE"),IF(SUM(AA161)&gt;0,1,"FALSE"),IF(SUM(AH161)&gt;0,1,"FALSE"),IF(SUM(AI161)&gt;0,1,"FALSE"),IF(SUM(AJ161)&gt;0,1,"FALSE"),IF(SUM(AK161)&gt;0,1,"FALSE"),IF(SUM(AL161)&gt;0,1,"FALSE"))</f>
        <v/>
      </c>
      <c r="AN162" s="114" t="n"/>
      <c r="AO162" s="114">
        <f>MAX(AO161:AO161)</f>
        <v/>
      </c>
      <c r="AP162" s="114">
        <f>MAX(AP161:AP161)</f>
        <v/>
      </c>
      <c r="AQ162" s="114">
        <f>MAX(AQ161:AQ161)</f>
        <v/>
      </c>
      <c r="AR162" s="114">
        <f>MAX(AR161:AR161)</f>
        <v/>
      </c>
      <c r="AS162" s="114">
        <f>SUM(AS161:AS161)</f>
        <v/>
      </c>
      <c r="AT162" s="114">
        <f>SUM(AT161:AT161)</f>
        <v/>
      </c>
      <c r="AU162" s="114">
        <f>SUM(AU161:AU161)</f>
        <v/>
      </c>
      <c r="AV162" s="114">
        <f>SUM(AV161:AV161)</f>
        <v/>
      </c>
      <c r="AW162" s="114">
        <f>SUM(AW161:AW161)</f>
        <v/>
      </c>
    </row>
    <row r="163" spans="1:49">
      <c r="A163" s="111" t="n">
        <v>157</v>
      </c>
      <c r="B163" s="111" t="s">
        <v>50</v>
      </c>
      <c r="C163" s="111" t="s">
        <v>45</v>
      </c>
      <c r="D163" s="111" t="s">
        <v>51</v>
      </c>
      <c r="E163" s="111" t="s">
        <v>43</v>
      </c>
      <c r="F163" s="111" t="s">
        <v>32</v>
      </c>
      <c r="G163" s="111" t="n"/>
      <c r="H163" s="111" t="s">
        <v>7</v>
      </c>
      <c r="I163" s="111" t="n">
        <v>8</v>
      </c>
      <c r="J163" s="111" t="n">
        <v>8</v>
      </c>
      <c r="K163" s="111" t="s">
        <v>7</v>
      </c>
      <c r="L163" s="111" t="s">
        <v>7</v>
      </c>
      <c r="M163" s="111" t="n">
        <v>8</v>
      </c>
      <c r="N163" s="111" t="n">
        <v>8</v>
      </c>
      <c r="O163" s="111" t="n">
        <v>7</v>
      </c>
      <c r="P163" s="111" t="s">
        <v>7</v>
      </c>
      <c r="Q163" s="111" t="s">
        <v>7</v>
      </c>
      <c r="R163" s="111" t="s">
        <v>7</v>
      </c>
      <c r="S163" s="111" t="s">
        <v>7</v>
      </c>
      <c r="T163" s="111" t="n">
        <v>8</v>
      </c>
      <c r="U163" s="111" t="n">
        <v>8</v>
      </c>
      <c r="V163" s="111" t="n">
        <v>8</v>
      </c>
      <c r="W163" s="111" t="n">
        <v>8</v>
      </c>
      <c r="X163" s="111" t="n">
        <v>8</v>
      </c>
      <c r="Y163" s="111" t="s">
        <v>7</v>
      </c>
      <c r="Z163" s="111" t="s">
        <v>7</v>
      </c>
      <c r="AA163" s="111" t="n">
        <v>8</v>
      </c>
      <c r="AB163" s="111" t="n">
        <v>8</v>
      </c>
      <c r="AC163" s="111" t="n">
        <v>8</v>
      </c>
      <c r="AD163" s="111" t="n">
        <v>8</v>
      </c>
      <c r="AE163" s="111" t="n">
        <v>8</v>
      </c>
      <c r="AF163" s="111" t="s">
        <v>7</v>
      </c>
      <c r="AG163" s="111" t="s">
        <v>7</v>
      </c>
      <c r="AH163" s="111" t="n">
        <v>8</v>
      </c>
      <c r="AI163" s="111" t="n">
        <v>8</v>
      </c>
      <c r="AJ163" s="111" t="n">
        <v>8</v>
      </c>
      <c r="AK163" s="111" t="n">
        <v>8</v>
      </c>
      <c r="AL163" s="111" t="n">
        <v>8</v>
      </c>
      <c r="AM163" s="113">
        <f>COUNT(H163:AL163)</f>
        <v/>
      </c>
      <c r="AN163" s="111" t="n"/>
      <c r="AO163" s="113">
        <f>COUNTIF(H163:AL163,"О")</f>
        <v/>
      </c>
      <c r="AP163" s="113">
        <f>COUNTIF(H163:AL163,"От")</f>
        <v/>
      </c>
      <c r="AQ163" s="113">
        <f>COUNTIF(H163:AL163,"Б")</f>
        <v/>
      </c>
      <c r="AR163" s="113">
        <f>COUNTIF(H163:AL163,"Н")</f>
        <v/>
      </c>
      <c r="AS163" s="111" t="n"/>
      <c r="AT163" s="113">
        <f>SUM(H163:AL163)</f>
        <v/>
      </c>
      <c r="AU163" s="111" t="n"/>
      <c r="AV163" s="113">
        <f>SUM(H163,K163,L163,P163,Q163,R163,S163,Y163,Z163,AF163,AG163)</f>
        <v/>
      </c>
      <c r="AW163" s="111" t="n"/>
    </row>
    <row r="164" spans="1:49">
      <c r="A164" s="114" t="n">
        <v>158</v>
      </c>
      <c r="B164" s="114" t="s">
        <v>50</v>
      </c>
      <c r="C164" s="114" t="s">
        <v>45</v>
      </c>
      <c r="D164" s="114" t="s">
        <v>51</v>
      </c>
      <c r="E164" s="114" t="s">
        <v>33</v>
      </c>
      <c r="F164" s="114" t="n"/>
      <c r="G164" s="114" t="n"/>
      <c r="H164" s="114" t="n">
        <v>0</v>
      </c>
      <c r="I164" s="114" t="n">
        <v>8</v>
      </c>
      <c r="J164" s="114" t="n">
        <v>8</v>
      </c>
      <c r="K164" s="114" t="n">
        <v>0</v>
      </c>
      <c r="L164" s="114" t="n">
        <v>0</v>
      </c>
      <c r="M164" s="114" t="n">
        <v>8</v>
      </c>
      <c r="N164" s="114" t="n">
        <v>8</v>
      </c>
      <c r="O164" s="114" t="n">
        <v>7</v>
      </c>
      <c r="P164" s="114" t="n">
        <v>0</v>
      </c>
      <c r="Q164" s="114" t="n">
        <v>0</v>
      </c>
      <c r="R164" s="114" t="n">
        <v>0</v>
      </c>
      <c r="S164" s="114" t="n">
        <v>0</v>
      </c>
      <c r="T164" s="114" t="n">
        <v>8</v>
      </c>
      <c r="U164" s="114" t="n">
        <v>8</v>
      </c>
      <c r="V164" s="114" t="n">
        <v>8</v>
      </c>
      <c r="W164" s="114" t="n">
        <v>8</v>
      </c>
      <c r="X164" s="114" t="n">
        <v>8</v>
      </c>
      <c r="Y164" s="114" t="n">
        <v>0</v>
      </c>
      <c r="Z164" s="114" t="n">
        <v>0</v>
      </c>
      <c r="AA164" s="114" t="n">
        <v>8</v>
      </c>
      <c r="AB164" s="114" t="n">
        <v>8</v>
      </c>
      <c r="AC164" s="114" t="n">
        <v>8</v>
      </c>
      <c r="AD164" s="114" t="n">
        <v>8</v>
      </c>
      <c r="AE164" s="114" t="n">
        <v>8</v>
      </c>
      <c r="AF164" s="114" t="n">
        <v>0</v>
      </c>
      <c r="AG164" s="114" t="n">
        <v>0</v>
      </c>
      <c r="AH164" s="114" t="n">
        <v>8</v>
      </c>
      <c r="AI164" s="114" t="n">
        <v>8</v>
      </c>
      <c r="AJ164" s="114" t="n">
        <v>8</v>
      </c>
      <c r="AK164" s="114" t="n">
        <v>8</v>
      </c>
      <c r="AL164" s="114" t="n">
        <v>8</v>
      </c>
      <c r="AM164" s="114">
        <f>COUNT(IF(SUM(H163)&gt;0,1,"FALSE"),IF(SUM(I163)&gt;0,1,"FALSE"),IF(SUM(J163)&gt;0,1,"FALSE"),IF(SUM(K163)&gt;0,1,"FALSE"),IF(SUM(L163)&gt;0,1,"FALSE"),IF(SUM(M163)&gt;0,1,"FALSE"),IF(SUM(N163)&gt;0,1,"FALSE"),IF(SUM(O163)&gt;0,1,"FALSE"),IF(SUM(P163)&gt;0,1,"FALSE"),IF(SUM(Q163)&gt;0,1,"FALSE"),IF(SUM(R163)&gt;0,1,"FALSE"),IF(SUM(S163)&gt;0,1,"FALSE"),IF(SUM(T163)&gt;0,1,"FALSE"),IF(SUM(V163)&gt;0,1,"FALSE"),IF(SUM(W163)&gt;0,1,"FALSE"),IF(SUM(X163)&gt;0,1,"FALSE"),IF(SUM(Y163)&gt;0,1,"FALSE"),IF(SUM(AB163)&gt;0,1,"FALSE"),IF(SUM(Z163)&gt;0,1,"FALSE"),IF(SUM(AC163)&gt;0,1,"FALSE"),IF(SUM(AF163)&gt;0,1,"FALSE"),IF(SUM(AG163)&gt;0,1,"FALSE"),IF(SUM(AD163)&gt;0,1,"FALSE"),IF(SUM(AE163)&gt;0,1,"FALSE"),IF(SUM(U163)&gt;0,1,"FALSE"),IF(SUM(AA163)&gt;0,1,"FALSE"),IF(SUM(AH163)&gt;0,1,"FALSE"),IF(SUM(AI163)&gt;0,1,"FALSE"),IF(SUM(AJ163)&gt;0,1,"FALSE"),IF(SUM(AK163)&gt;0,1,"FALSE"),IF(SUM(AL163)&gt;0,1,"FALSE"))</f>
        <v/>
      </c>
      <c r="AN164" s="114" t="n"/>
      <c r="AO164" s="114">
        <f>MAX(AO163:AO163)</f>
        <v/>
      </c>
      <c r="AP164" s="114">
        <f>MAX(AP163:AP163)</f>
        <v/>
      </c>
      <c r="AQ164" s="114">
        <f>MAX(AQ163:AQ163)</f>
        <v/>
      </c>
      <c r="AR164" s="114">
        <f>MAX(AR163:AR163)</f>
        <v/>
      </c>
      <c r="AS164" s="114">
        <f>SUM(AS163:AS163)</f>
        <v/>
      </c>
      <c r="AT164" s="114">
        <f>SUM(AT163:AT163)</f>
        <v/>
      </c>
      <c r="AU164" s="114">
        <f>SUM(AU163:AU163)</f>
        <v/>
      </c>
      <c r="AV164" s="114">
        <f>SUM(AV163:AV163)</f>
        <v/>
      </c>
      <c r="AW164" s="114">
        <f>SUM(AW163:AW163)</f>
        <v/>
      </c>
    </row>
    <row r="165" spans="1:49">
      <c r="A165" s="111" t="n">
        <v>159</v>
      </c>
      <c r="B165" s="111" t="s">
        <v>67</v>
      </c>
      <c r="C165" s="111" t="s">
        <v>68</v>
      </c>
      <c r="D165" s="111" t="s">
        <v>51</v>
      </c>
      <c r="E165" s="111" t="s">
        <v>43</v>
      </c>
      <c r="F165" s="111" t="s">
        <v>32</v>
      </c>
      <c r="G165" s="111" t="n"/>
      <c r="H165" s="111" t="s">
        <v>7</v>
      </c>
      <c r="I165" s="111" t="n">
        <v>8</v>
      </c>
      <c r="J165" s="111" t="n">
        <v>8</v>
      </c>
      <c r="K165" s="111" t="s">
        <v>7</v>
      </c>
      <c r="L165" s="111" t="s">
        <v>7</v>
      </c>
      <c r="M165" s="111" t="n">
        <v>8</v>
      </c>
      <c r="N165" s="111" t="n">
        <v>8</v>
      </c>
      <c r="O165" s="111" t="n">
        <v>7</v>
      </c>
      <c r="P165" s="111" t="s">
        <v>7</v>
      </c>
      <c r="Q165" s="111" t="s">
        <v>7</v>
      </c>
      <c r="R165" s="111" t="s">
        <v>7</v>
      </c>
      <c r="S165" s="111" t="s">
        <v>7</v>
      </c>
      <c r="T165" s="111" t="n">
        <v>8</v>
      </c>
      <c r="U165" s="111" t="n">
        <v>8</v>
      </c>
      <c r="V165" s="111" t="n">
        <v>8</v>
      </c>
      <c r="W165" s="111" t="n">
        <v>8</v>
      </c>
      <c r="X165" s="111" t="n">
        <v>8</v>
      </c>
      <c r="Y165" s="111" t="s">
        <v>7</v>
      </c>
      <c r="Z165" s="111" t="s">
        <v>7</v>
      </c>
      <c r="AA165" s="111" t="n">
        <v>8</v>
      </c>
      <c r="AB165" s="111" t="n">
        <v>8</v>
      </c>
      <c r="AC165" s="111" t="n">
        <v>8</v>
      </c>
      <c r="AD165" s="111" t="n">
        <v>8</v>
      </c>
      <c r="AE165" s="111" t="n">
        <v>8</v>
      </c>
      <c r="AF165" s="111" t="s">
        <v>7</v>
      </c>
      <c r="AG165" s="111" t="s">
        <v>7</v>
      </c>
      <c r="AH165" s="111" t="n">
        <v>8</v>
      </c>
      <c r="AI165" s="111" t="n">
        <v>8</v>
      </c>
      <c r="AJ165" s="111" t="n">
        <v>8</v>
      </c>
      <c r="AK165" s="111" t="n">
        <v>8</v>
      </c>
      <c r="AL165" s="111" t="n">
        <v>8</v>
      </c>
      <c r="AM165" s="113">
        <f>COUNT(H165:AL165)</f>
        <v/>
      </c>
      <c r="AN165" s="111" t="n"/>
      <c r="AO165" s="113">
        <f>COUNTIF(H165:AL165,"О")</f>
        <v/>
      </c>
      <c r="AP165" s="113">
        <f>COUNTIF(H165:AL165,"От")</f>
        <v/>
      </c>
      <c r="AQ165" s="113">
        <f>COUNTIF(H165:AL165,"Б")</f>
        <v/>
      </c>
      <c r="AR165" s="113">
        <f>COUNTIF(H165:AL165,"Н")</f>
        <v/>
      </c>
      <c r="AS165" s="111" t="n"/>
      <c r="AT165" s="113">
        <f>SUM(H165:AL165)</f>
        <v/>
      </c>
      <c r="AU165" s="111" t="n"/>
      <c r="AV165" s="113">
        <f>SUM(H165,K165,L165,P165,Q165,R165,S165,Y165,Z165,AF165,AG165)</f>
        <v/>
      </c>
      <c r="AW165" s="111" t="n"/>
    </row>
    <row r="166" spans="1:49">
      <c r="A166" s="114" t="n">
        <v>160</v>
      </c>
      <c r="B166" s="114" t="s">
        <v>67</v>
      </c>
      <c r="C166" s="114" t="s">
        <v>68</v>
      </c>
      <c r="D166" s="114" t="s">
        <v>51</v>
      </c>
      <c r="E166" s="114" t="s">
        <v>33</v>
      </c>
      <c r="F166" s="114" t="n"/>
      <c r="G166" s="114" t="n"/>
      <c r="H166" s="114" t="n">
        <v>0</v>
      </c>
      <c r="I166" s="114" t="n">
        <v>8</v>
      </c>
      <c r="J166" s="114" t="n">
        <v>8</v>
      </c>
      <c r="K166" s="114" t="n">
        <v>0</v>
      </c>
      <c r="L166" s="114" t="n">
        <v>0</v>
      </c>
      <c r="M166" s="114" t="n">
        <v>8</v>
      </c>
      <c r="N166" s="114" t="n">
        <v>8</v>
      </c>
      <c r="O166" s="114" t="n">
        <v>7</v>
      </c>
      <c r="P166" s="114" t="n">
        <v>0</v>
      </c>
      <c r="Q166" s="114" t="n">
        <v>0</v>
      </c>
      <c r="R166" s="114" t="n">
        <v>0</v>
      </c>
      <c r="S166" s="114" t="n">
        <v>0</v>
      </c>
      <c r="T166" s="114" t="n">
        <v>8</v>
      </c>
      <c r="U166" s="114" t="n">
        <v>8</v>
      </c>
      <c r="V166" s="114" t="n">
        <v>8</v>
      </c>
      <c r="W166" s="114" t="n">
        <v>8</v>
      </c>
      <c r="X166" s="114" t="n">
        <v>8</v>
      </c>
      <c r="Y166" s="114" t="n">
        <v>0</v>
      </c>
      <c r="Z166" s="114" t="n">
        <v>0</v>
      </c>
      <c r="AA166" s="114" t="n">
        <v>8</v>
      </c>
      <c r="AB166" s="114" t="n">
        <v>8</v>
      </c>
      <c r="AC166" s="114" t="n">
        <v>8</v>
      </c>
      <c r="AD166" s="114" t="n">
        <v>8</v>
      </c>
      <c r="AE166" s="114" t="n">
        <v>8</v>
      </c>
      <c r="AF166" s="114" t="n">
        <v>0</v>
      </c>
      <c r="AG166" s="114" t="n">
        <v>0</v>
      </c>
      <c r="AH166" s="114" t="n">
        <v>8</v>
      </c>
      <c r="AI166" s="114" t="n">
        <v>8</v>
      </c>
      <c r="AJ166" s="114" t="n">
        <v>8</v>
      </c>
      <c r="AK166" s="114" t="n">
        <v>8</v>
      </c>
      <c r="AL166" s="114" t="n">
        <v>8</v>
      </c>
      <c r="AM166" s="114">
        <f>COUNT(IF(SUM(H165)&gt;0,1,"FALSE"),IF(SUM(I165)&gt;0,1,"FALSE"),IF(SUM(J165)&gt;0,1,"FALSE"),IF(SUM(K165)&gt;0,1,"FALSE"),IF(SUM(L165)&gt;0,1,"FALSE"),IF(SUM(M165)&gt;0,1,"FALSE"),IF(SUM(N165)&gt;0,1,"FALSE"),IF(SUM(O165)&gt;0,1,"FALSE"),IF(SUM(P165)&gt;0,1,"FALSE"),IF(SUM(Q165)&gt;0,1,"FALSE"),IF(SUM(R165)&gt;0,1,"FALSE"),IF(SUM(S165)&gt;0,1,"FALSE"),IF(SUM(T165)&gt;0,1,"FALSE"),IF(SUM(V165)&gt;0,1,"FALSE"),IF(SUM(W165)&gt;0,1,"FALSE"),IF(SUM(X165)&gt;0,1,"FALSE"),IF(SUM(Y165)&gt;0,1,"FALSE"),IF(SUM(AB165)&gt;0,1,"FALSE"),IF(SUM(Z165)&gt;0,1,"FALSE"),IF(SUM(AC165)&gt;0,1,"FALSE"),IF(SUM(AF165)&gt;0,1,"FALSE"),IF(SUM(AG165)&gt;0,1,"FALSE"),IF(SUM(AD165)&gt;0,1,"FALSE"),IF(SUM(AE165)&gt;0,1,"FALSE"),IF(SUM(U165)&gt;0,1,"FALSE"),IF(SUM(AA165)&gt;0,1,"FALSE"),IF(SUM(AH165)&gt;0,1,"FALSE"),IF(SUM(AI165)&gt;0,1,"FALSE"),IF(SUM(AJ165)&gt;0,1,"FALSE"),IF(SUM(AK165)&gt;0,1,"FALSE"),IF(SUM(AL165)&gt;0,1,"FALSE"))</f>
        <v/>
      </c>
      <c r="AN166" s="114" t="n"/>
      <c r="AO166" s="114">
        <f>MAX(AO165:AO165)</f>
        <v/>
      </c>
      <c r="AP166" s="114">
        <f>MAX(AP165:AP165)</f>
        <v/>
      </c>
      <c r="AQ166" s="114">
        <f>MAX(AQ165:AQ165)</f>
        <v/>
      </c>
      <c r="AR166" s="114">
        <f>MAX(AR165:AR165)</f>
        <v/>
      </c>
      <c r="AS166" s="114">
        <f>SUM(AS165:AS165)</f>
        <v/>
      </c>
      <c r="AT166" s="114">
        <f>SUM(AT165:AT165)</f>
        <v/>
      </c>
      <c r="AU166" s="114">
        <f>SUM(AU165:AU165)</f>
        <v/>
      </c>
      <c r="AV166" s="114">
        <f>SUM(AV165:AV165)</f>
        <v/>
      </c>
      <c r="AW166" s="114">
        <f>SUM(AW165:AW165)</f>
        <v/>
      </c>
    </row>
    <row r="167" spans="1:49">
      <c r="A167" s="111" t="n">
        <v>161</v>
      </c>
      <c r="B167" s="111" t="s">
        <v>73</v>
      </c>
      <c r="C167" s="111" t="s">
        <v>74</v>
      </c>
      <c r="D167" s="111" t="s">
        <v>72</v>
      </c>
      <c r="E167" s="111" t="s">
        <v>43</v>
      </c>
      <c r="F167" s="111" t="s">
        <v>32</v>
      </c>
      <c r="G167" s="111" t="n"/>
      <c r="H167" s="111" t="n"/>
      <c r="I167" s="111" t="n"/>
      <c r="J167" s="111" t="n"/>
      <c r="K167" s="111" t="n"/>
      <c r="L167" s="111" t="n"/>
      <c r="M167" s="111" t="n"/>
      <c r="N167" s="111" t="n"/>
      <c r="O167" s="111" t="n"/>
      <c r="P167" s="111" t="n"/>
      <c r="Q167" s="111" t="n"/>
      <c r="R167" s="111" t="n"/>
      <c r="S167" s="111" t="n"/>
      <c r="T167" s="111" t="n"/>
      <c r="U167" s="111" t="n"/>
      <c r="V167" s="111" t="n"/>
      <c r="W167" s="112" t="s">
        <v>75</v>
      </c>
      <c r="X167" s="112" t="s">
        <v>75</v>
      </c>
      <c r="Y167" s="111" t="s">
        <v>7</v>
      </c>
      <c r="Z167" s="111" t="s">
        <v>7</v>
      </c>
      <c r="AA167" s="111" t="n"/>
      <c r="AB167" s="111" t="n"/>
      <c r="AC167" s="111" t="n"/>
      <c r="AD167" s="111" t="n"/>
      <c r="AE167" s="111" t="n"/>
      <c r="AF167" s="111" t="s">
        <v>7</v>
      </c>
      <c r="AG167" s="111" t="s">
        <v>7</v>
      </c>
      <c r="AH167" s="111" t="n"/>
      <c r="AI167" s="111" t="n"/>
      <c r="AJ167" s="111" t="n"/>
      <c r="AK167" s="111" t="n"/>
      <c r="AL167" s="111" t="n"/>
      <c r="AM167" s="113">
        <f>COUNT(H167:AL167)</f>
        <v/>
      </c>
      <c r="AN167" s="111" t="n"/>
      <c r="AO167" s="113">
        <f>COUNTIF(H167:AL167,"О")</f>
        <v/>
      </c>
      <c r="AP167" s="113">
        <f>COUNTIF(H167:AL167,"От")</f>
        <v/>
      </c>
      <c r="AQ167" s="113">
        <f>COUNTIF(H167:AL167,"Б")</f>
        <v/>
      </c>
      <c r="AR167" s="113">
        <f>COUNTIF(H167:AL167,"Н")</f>
        <v/>
      </c>
      <c r="AS167" s="111" t="n"/>
      <c r="AT167" s="113">
        <f>SUM(H167:AL167)</f>
        <v/>
      </c>
      <c r="AU167" s="111" t="n"/>
      <c r="AV167" s="113">
        <f>SUM(H167,K167,L167,P167,Q167,R167,S167,Y167,Z167,AF167,AG167)</f>
        <v/>
      </c>
      <c r="AW167" s="111" t="n"/>
    </row>
    <row r="168" spans="1:49">
      <c r="A168" s="111" t="n">
        <v>162</v>
      </c>
      <c r="B168" s="111" t="s">
        <v>73</v>
      </c>
      <c r="C168" s="111" t="s">
        <v>74</v>
      </c>
      <c r="D168" s="111" t="s">
        <v>72</v>
      </c>
      <c r="E168" s="111" t="s">
        <v>56</v>
      </c>
      <c r="F168" s="111" t="s">
        <v>32</v>
      </c>
      <c r="G168" s="111" t="n"/>
      <c r="H168" s="111" t="n"/>
      <c r="I168" s="111" t="n"/>
      <c r="J168" s="111" t="n"/>
      <c r="K168" s="111" t="n"/>
      <c r="L168" s="111" t="n"/>
      <c r="M168" s="111" t="n"/>
      <c r="N168" s="111" t="n"/>
      <c r="O168" s="111" t="n"/>
      <c r="P168" s="111" t="n"/>
      <c r="Q168" s="111" t="n"/>
      <c r="R168" s="111" t="n"/>
      <c r="S168" s="111" t="n"/>
      <c r="T168" s="111" t="n"/>
      <c r="U168" s="111" t="n"/>
      <c r="V168" s="111" t="n"/>
      <c r="W168" s="111" t="n"/>
      <c r="X168" s="111" t="n"/>
      <c r="Y168" s="111" t="n"/>
      <c r="Z168" s="111" t="n"/>
      <c r="AA168" s="111" t="n"/>
      <c r="AB168" s="111" t="n"/>
      <c r="AC168" s="111" t="n"/>
      <c r="AD168" s="111" t="n"/>
      <c r="AE168" s="111" t="n"/>
      <c r="AF168" s="111" t="n"/>
      <c r="AG168" s="111" t="n"/>
      <c r="AH168" s="111" t="n"/>
      <c r="AI168" s="111" t="n"/>
      <c r="AJ168" s="111" t="n"/>
      <c r="AK168" s="111" t="n"/>
      <c r="AL168" s="111" t="n"/>
      <c r="AM168" s="113">
        <f>COUNT(H168:AL168)</f>
        <v/>
      </c>
      <c r="AN168" s="111" t="n"/>
      <c r="AO168" s="111" t="n"/>
      <c r="AP168" s="111" t="n"/>
      <c r="AQ168" s="111" t="n"/>
      <c r="AR168" s="111" t="n"/>
      <c r="AS168" s="111" t="n"/>
      <c r="AT168" s="113">
        <f>SUM(H168:AL168)</f>
        <v/>
      </c>
      <c r="AU168" s="111" t="n"/>
      <c r="AV168" s="113">
        <f>SUM(H168,K168,L168,P168,Q168,R168,S168,Y168,Z168,AF168,AG168)</f>
        <v/>
      </c>
      <c r="AW168" s="111" t="n"/>
    </row>
    <row r="169" spans="1:49">
      <c r="A169" s="111" t="n">
        <v>163</v>
      </c>
      <c r="B169" s="111" t="s">
        <v>73</v>
      </c>
      <c r="C169" s="111" t="s">
        <v>74</v>
      </c>
      <c r="D169" s="111" t="s">
        <v>72</v>
      </c>
      <c r="E169" s="111" t="s">
        <v>61</v>
      </c>
      <c r="F169" s="111" t="s">
        <v>32</v>
      </c>
      <c r="G169" s="111" t="n"/>
      <c r="H169" s="111" t="n"/>
      <c r="I169" s="111" t="n"/>
      <c r="J169" s="111" t="n"/>
      <c r="K169" s="111" t="n"/>
      <c r="L169" s="111" t="n"/>
      <c r="M169" s="111" t="n"/>
      <c r="N169" s="111" t="n"/>
      <c r="O169" s="111" t="n"/>
      <c r="P169" s="111" t="n"/>
      <c r="Q169" s="111" t="n"/>
      <c r="R169" s="111" t="n"/>
      <c r="S169" s="111" t="n"/>
      <c r="T169" s="111" t="n"/>
      <c r="U169" s="111" t="n"/>
      <c r="V169" s="111" t="n"/>
      <c r="W169" s="111" t="n"/>
      <c r="X169" s="111" t="n"/>
      <c r="Y169" s="111" t="n"/>
      <c r="Z169" s="111" t="n"/>
      <c r="AA169" s="111" t="n"/>
      <c r="AB169" s="111" t="n"/>
      <c r="AC169" s="111" t="n"/>
      <c r="AD169" s="111" t="n"/>
      <c r="AE169" s="111" t="n"/>
      <c r="AF169" s="111" t="n"/>
      <c r="AG169" s="111" t="n"/>
      <c r="AH169" s="111" t="n"/>
      <c r="AI169" s="111" t="n"/>
      <c r="AJ169" s="111" t="n"/>
      <c r="AK169" s="111" t="n"/>
      <c r="AL169" s="111" t="n"/>
      <c r="AM169" s="113">
        <f>COUNT(H169:AL169)</f>
        <v/>
      </c>
      <c r="AN169" s="111" t="n"/>
      <c r="AO169" s="111" t="n"/>
      <c r="AP169" s="111" t="n"/>
      <c r="AQ169" s="111" t="n"/>
      <c r="AR169" s="111" t="n"/>
      <c r="AS169" s="111" t="n"/>
      <c r="AT169" s="113">
        <f>SUM(H169:AL169)</f>
        <v/>
      </c>
      <c r="AU169" s="111" t="n"/>
      <c r="AV169" s="113">
        <f>SUM(H169,K169,L169,P169,Q169,R169,S169,Y169,Z169,AF169,AG169)</f>
        <v/>
      </c>
      <c r="AW169" s="111" t="n"/>
    </row>
    <row r="170" spans="1:49">
      <c r="A170" s="111" t="n">
        <v>164</v>
      </c>
      <c r="B170" s="111" t="s">
        <v>73</v>
      </c>
      <c r="C170" s="111" t="s">
        <v>74</v>
      </c>
      <c r="D170" s="111" t="s">
        <v>72</v>
      </c>
      <c r="E170" s="111" t="s">
        <v>69</v>
      </c>
      <c r="F170" s="111" t="s">
        <v>32</v>
      </c>
      <c r="G170" s="111" t="n"/>
      <c r="H170" s="111" t="n"/>
      <c r="I170" s="111" t="n"/>
      <c r="J170" s="111" t="n"/>
      <c r="K170" s="111" t="n"/>
      <c r="L170" s="111" t="n"/>
      <c r="M170" s="111" t="n"/>
      <c r="N170" s="111" t="n"/>
      <c r="O170" s="111" t="n"/>
      <c r="P170" s="111" t="n"/>
      <c r="Q170" s="111" t="n"/>
      <c r="R170" s="111" t="n"/>
      <c r="S170" s="111" t="n"/>
      <c r="T170" s="111" t="n"/>
      <c r="U170" s="111" t="n"/>
      <c r="V170" s="111" t="n"/>
      <c r="W170" s="111" t="n"/>
      <c r="X170" s="111" t="n"/>
      <c r="Y170" s="111" t="n"/>
      <c r="Z170" s="111" t="n"/>
      <c r="AA170" s="112" t="n">
        <v>5.58071</v>
      </c>
      <c r="AB170" s="112" t="n">
        <v>4.31568</v>
      </c>
      <c r="AC170" s="111" t="n"/>
      <c r="AD170" s="111" t="n"/>
      <c r="AE170" s="111" t="n"/>
      <c r="AF170" s="111" t="n"/>
      <c r="AG170" s="111" t="n"/>
      <c r="AH170" s="112" t="n">
        <v>8</v>
      </c>
      <c r="AI170" s="112" t="n">
        <v>2.84585</v>
      </c>
      <c r="AJ170" s="112" t="n">
        <v>2.86853</v>
      </c>
      <c r="AK170" s="112" t="n">
        <v>6.5603</v>
      </c>
      <c r="AL170" s="112" t="n">
        <v>3.19645</v>
      </c>
      <c r="AM170" s="113">
        <f>COUNT(H170:AL170)</f>
        <v/>
      </c>
      <c r="AN170" s="111" t="n"/>
      <c r="AO170" s="111" t="n"/>
      <c r="AP170" s="111" t="n"/>
      <c r="AQ170" s="111" t="n"/>
      <c r="AR170" s="111" t="n"/>
      <c r="AS170" s="111" t="n"/>
      <c r="AT170" s="113">
        <f>SUM(H170:AL170)</f>
        <v/>
      </c>
      <c r="AU170" s="111" t="n"/>
      <c r="AV170" s="113">
        <f>SUM(H170,K170,L170,P170,Q170,R170,S170,Y170,Z170,AF170,AG170)</f>
        <v/>
      </c>
      <c r="AW170" s="111" t="n"/>
    </row>
    <row r="171" spans="1:49">
      <c r="A171" s="111" t="n">
        <v>165</v>
      </c>
      <c r="B171" s="111" t="s">
        <v>73</v>
      </c>
      <c r="C171" s="111" t="s">
        <v>74</v>
      </c>
      <c r="D171" s="111" t="s">
        <v>72</v>
      </c>
      <c r="E171" s="111" t="s">
        <v>76</v>
      </c>
      <c r="F171" s="111" t="s">
        <v>32</v>
      </c>
      <c r="G171" s="111" t="n"/>
      <c r="H171" s="111" t="n"/>
      <c r="I171" s="111" t="n"/>
      <c r="J171" s="111" t="n"/>
      <c r="K171" s="111" t="n"/>
      <c r="L171" s="111" t="n"/>
      <c r="M171" s="111" t="n"/>
      <c r="N171" s="111" t="n"/>
      <c r="O171" s="111" t="n"/>
      <c r="P171" s="111" t="n"/>
      <c r="Q171" s="111" t="n"/>
      <c r="R171" s="111" t="n"/>
      <c r="S171" s="111" t="n"/>
      <c r="T171" s="111" t="n"/>
      <c r="U171" s="111" t="n"/>
      <c r="V171" s="111" t="n"/>
      <c r="W171" s="111" t="n"/>
      <c r="X171" s="111" t="n"/>
      <c r="Y171" s="111" t="n"/>
      <c r="Z171" s="111" t="n"/>
      <c r="AA171" s="111" t="n"/>
      <c r="AB171" s="111" t="n"/>
      <c r="AC171" s="111" t="n"/>
      <c r="AD171" s="111" t="n"/>
      <c r="AE171" s="111" t="n"/>
      <c r="AF171" s="111" t="n"/>
      <c r="AG171" s="111" t="n"/>
      <c r="AH171" s="111" t="n"/>
      <c r="AI171" s="111" t="n"/>
      <c r="AJ171" s="111" t="n"/>
      <c r="AK171" s="111" t="n"/>
      <c r="AL171" s="111" t="n"/>
      <c r="AM171" s="113">
        <f>COUNT(H171:AL171)</f>
        <v/>
      </c>
      <c r="AN171" s="111" t="n"/>
      <c r="AO171" s="111" t="n"/>
      <c r="AP171" s="111" t="n"/>
      <c r="AQ171" s="111" t="n"/>
      <c r="AR171" s="111" t="n"/>
      <c r="AS171" s="111" t="n"/>
      <c r="AT171" s="113">
        <f>SUM(H171:AL171)</f>
        <v/>
      </c>
      <c r="AU171" s="111" t="n"/>
      <c r="AV171" s="113">
        <f>SUM(H171,K171,L171,P171,Q171,R171,S171,Y171,Z171,AF171,AG171)</f>
        <v/>
      </c>
      <c r="AW171" s="111" t="n"/>
    </row>
    <row r="172" spans="1:49">
      <c r="A172" s="111" t="n">
        <v>166</v>
      </c>
      <c r="B172" s="111" t="s">
        <v>73</v>
      </c>
      <c r="C172" s="111" t="s">
        <v>74</v>
      </c>
      <c r="D172" s="111" t="s">
        <v>72</v>
      </c>
      <c r="E172" s="111" t="s">
        <v>77</v>
      </c>
      <c r="F172" s="111" t="s">
        <v>32</v>
      </c>
      <c r="G172" s="111" t="n"/>
      <c r="H172" s="111" t="n"/>
      <c r="I172" s="111" t="n"/>
      <c r="J172" s="111" t="n"/>
      <c r="K172" s="111" t="n"/>
      <c r="L172" s="111" t="n"/>
      <c r="M172" s="111" t="n"/>
      <c r="N172" s="111" t="n"/>
      <c r="O172" s="111" t="n"/>
      <c r="P172" s="111" t="n"/>
      <c r="Q172" s="111" t="n"/>
      <c r="R172" s="111" t="n"/>
      <c r="S172" s="111" t="n"/>
      <c r="T172" s="111" t="n"/>
      <c r="U172" s="111" t="n"/>
      <c r="V172" s="111" t="n"/>
      <c r="W172" s="111" t="n"/>
      <c r="X172" s="111" t="n"/>
      <c r="Y172" s="111" t="n"/>
      <c r="Z172" s="111" t="n"/>
      <c r="AA172" s="111" t="n"/>
      <c r="AB172" s="111" t="n"/>
      <c r="AC172" s="111" t="n"/>
      <c r="AD172" s="111" t="n"/>
      <c r="AE172" s="111" t="n"/>
      <c r="AF172" s="111" t="n"/>
      <c r="AG172" s="111" t="n"/>
      <c r="AH172" s="111" t="n"/>
      <c r="AI172" s="111" t="n"/>
      <c r="AJ172" s="112" t="n">
        <v>2.23108</v>
      </c>
      <c r="AK172" s="112" t="n">
        <v>1.4397</v>
      </c>
      <c r="AL172" s="112" t="n">
        <v>4.80355</v>
      </c>
      <c r="AM172" s="113">
        <f>COUNT(H172:AL172)</f>
        <v/>
      </c>
      <c r="AN172" s="111" t="n"/>
      <c r="AO172" s="111" t="n"/>
      <c r="AP172" s="111" t="n"/>
      <c r="AQ172" s="111" t="n"/>
      <c r="AR172" s="111" t="n"/>
      <c r="AS172" s="111" t="n"/>
      <c r="AT172" s="113">
        <f>SUM(H172:AL172)</f>
        <v/>
      </c>
      <c r="AU172" s="111" t="n"/>
      <c r="AV172" s="113">
        <f>SUM(H172,K172,L172,P172,Q172,R172,S172,Y172,Z172,AF172,AG172)</f>
        <v/>
      </c>
      <c r="AW172" s="111" t="n"/>
    </row>
    <row r="173" spans="1:49">
      <c r="A173" s="111" t="n">
        <v>167</v>
      </c>
      <c r="B173" s="111" t="s">
        <v>73</v>
      </c>
      <c r="C173" s="111" t="s">
        <v>74</v>
      </c>
      <c r="D173" s="111" t="s">
        <v>72</v>
      </c>
      <c r="E173" s="111" t="s">
        <v>79</v>
      </c>
      <c r="F173" s="111" t="s">
        <v>32</v>
      </c>
      <c r="G173" s="111" t="n"/>
      <c r="H173" s="111" t="n"/>
      <c r="I173" s="111" t="n"/>
      <c r="J173" s="111" t="n"/>
      <c r="K173" s="111" t="n"/>
      <c r="L173" s="111" t="n"/>
      <c r="M173" s="111" t="n"/>
      <c r="N173" s="111" t="n"/>
      <c r="O173" s="111" t="n"/>
      <c r="P173" s="111" t="n"/>
      <c r="Q173" s="111" t="n"/>
      <c r="R173" s="111" t="n"/>
      <c r="S173" s="111" t="n"/>
      <c r="T173" s="111" t="n"/>
      <c r="U173" s="111" t="n"/>
      <c r="V173" s="111" t="n"/>
      <c r="W173" s="111" t="n"/>
      <c r="X173" s="111" t="n"/>
      <c r="Y173" s="111" t="n"/>
      <c r="Z173" s="111" t="n"/>
      <c r="AA173" s="111" t="n"/>
      <c r="AB173" s="111" t="n"/>
      <c r="AC173" s="111" t="n"/>
      <c r="AD173" s="111" t="n"/>
      <c r="AE173" s="111" t="n"/>
      <c r="AF173" s="111" t="n"/>
      <c r="AG173" s="111" t="n"/>
      <c r="AH173" s="111" t="n"/>
      <c r="AI173" s="111" t="n"/>
      <c r="AJ173" s="111" t="n"/>
      <c r="AK173" s="111" t="n"/>
      <c r="AL173" s="111" t="n"/>
      <c r="AM173" s="113">
        <f>COUNT(H173:AL173)</f>
        <v/>
      </c>
      <c r="AN173" s="111" t="n"/>
      <c r="AO173" s="111" t="n"/>
      <c r="AP173" s="111" t="n"/>
      <c r="AQ173" s="111" t="n"/>
      <c r="AR173" s="111" t="n"/>
      <c r="AS173" s="111" t="n"/>
      <c r="AT173" s="113">
        <f>SUM(H173:AL173)</f>
        <v/>
      </c>
      <c r="AU173" s="111" t="n"/>
      <c r="AV173" s="113">
        <f>SUM(H173,K173,L173,P173,Q173,R173,S173,Y173,Z173,AF173,AG173)</f>
        <v/>
      </c>
      <c r="AW173" s="111" t="n"/>
    </row>
    <row r="174" spans="1:49">
      <c r="A174" s="111" t="n">
        <v>168</v>
      </c>
      <c r="B174" s="111" t="s">
        <v>73</v>
      </c>
      <c r="C174" s="111" t="s">
        <v>74</v>
      </c>
      <c r="D174" s="111" t="s">
        <v>72</v>
      </c>
      <c r="E174" s="111" t="s">
        <v>80</v>
      </c>
      <c r="F174" s="111" t="s">
        <v>32</v>
      </c>
      <c r="G174" s="111" t="n"/>
      <c r="H174" s="111" t="n"/>
      <c r="I174" s="111" t="n"/>
      <c r="J174" s="111" t="n"/>
      <c r="K174" s="111" t="n"/>
      <c r="L174" s="111" t="n"/>
      <c r="M174" s="111" t="n"/>
      <c r="N174" s="111" t="n"/>
      <c r="O174" s="111" t="n"/>
      <c r="P174" s="111" t="n"/>
      <c r="Q174" s="111" t="n"/>
      <c r="R174" s="111" t="n"/>
      <c r="S174" s="111" t="n"/>
      <c r="T174" s="111" t="n"/>
      <c r="U174" s="111" t="n"/>
      <c r="V174" s="111" t="n"/>
      <c r="W174" s="111" t="n"/>
      <c r="X174" s="111" t="n"/>
      <c r="Y174" s="111" t="n"/>
      <c r="Z174" s="111" t="n"/>
      <c r="AA174" s="111" t="n"/>
      <c r="AB174" s="111" t="n"/>
      <c r="AC174" s="111" t="n"/>
      <c r="AD174" s="111" t="n"/>
      <c r="AE174" s="111" t="n"/>
      <c r="AF174" s="111" t="n"/>
      <c r="AG174" s="111" t="n"/>
      <c r="AH174" s="111" t="n"/>
      <c r="AI174" s="111" t="n"/>
      <c r="AJ174" s="111" t="n"/>
      <c r="AK174" s="111" t="n"/>
      <c r="AL174" s="111" t="n"/>
      <c r="AM174" s="113">
        <f>COUNT(H174:AL174)</f>
        <v/>
      </c>
      <c r="AN174" s="111" t="n"/>
      <c r="AO174" s="111" t="n"/>
      <c r="AP174" s="111" t="n"/>
      <c r="AQ174" s="111" t="n"/>
      <c r="AR174" s="111" t="n"/>
      <c r="AS174" s="111" t="n"/>
      <c r="AT174" s="113">
        <f>SUM(H174:AL174)</f>
        <v/>
      </c>
      <c r="AU174" s="111" t="n"/>
      <c r="AV174" s="113">
        <f>SUM(H174,K174,L174,P174,Q174,R174,S174,Y174,Z174,AF174,AG174)</f>
        <v/>
      </c>
      <c r="AW174" s="111" t="n"/>
    </row>
    <row r="175" spans="1:49">
      <c r="A175" s="111" t="n">
        <v>169</v>
      </c>
      <c r="B175" s="111" t="s">
        <v>73</v>
      </c>
      <c r="C175" s="111" t="s">
        <v>74</v>
      </c>
      <c r="D175" s="111" t="s">
        <v>72</v>
      </c>
      <c r="E175" s="111" t="s">
        <v>81</v>
      </c>
      <c r="F175" s="111" t="s">
        <v>32</v>
      </c>
      <c r="G175" s="111" t="n"/>
      <c r="H175" s="111" t="n"/>
      <c r="I175" s="111" t="n"/>
      <c r="J175" s="111" t="n"/>
      <c r="K175" s="111" t="n"/>
      <c r="L175" s="111" t="n"/>
      <c r="M175" s="111" t="n"/>
      <c r="N175" s="111" t="n"/>
      <c r="O175" s="111" t="n"/>
      <c r="P175" s="111" t="n"/>
      <c r="Q175" s="111" t="n"/>
      <c r="R175" s="111" t="n"/>
      <c r="S175" s="111" t="n"/>
      <c r="T175" s="111" t="n"/>
      <c r="U175" s="111" t="n"/>
      <c r="V175" s="111" t="n"/>
      <c r="W175" s="111" t="n"/>
      <c r="X175" s="111" t="n"/>
      <c r="Y175" s="111" t="n"/>
      <c r="Z175" s="111" t="n"/>
      <c r="AA175" s="111" t="n"/>
      <c r="AB175" s="111" t="n"/>
      <c r="AC175" s="111" t="n"/>
      <c r="AD175" s="111" t="n"/>
      <c r="AE175" s="111" t="n"/>
      <c r="AF175" s="111" t="n"/>
      <c r="AG175" s="111" t="n"/>
      <c r="AH175" s="111" t="n"/>
      <c r="AI175" s="111" t="n"/>
      <c r="AJ175" s="111" t="n"/>
      <c r="AK175" s="111" t="n"/>
      <c r="AL175" s="111" t="n"/>
      <c r="AM175" s="113">
        <f>COUNT(H175:AL175)</f>
        <v/>
      </c>
      <c r="AN175" s="111" t="n"/>
      <c r="AO175" s="111" t="n"/>
      <c r="AP175" s="111" t="n"/>
      <c r="AQ175" s="111" t="n"/>
      <c r="AR175" s="111" t="n"/>
      <c r="AS175" s="111" t="n"/>
      <c r="AT175" s="113">
        <f>SUM(H175:AL175)</f>
        <v/>
      </c>
      <c r="AU175" s="111" t="n"/>
      <c r="AV175" s="113">
        <f>SUM(H175,K175,L175,P175,Q175,R175,S175,Y175,Z175,AF175,AG175)</f>
        <v/>
      </c>
      <c r="AW175" s="111" t="n"/>
    </row>
    <row r="176" spans="1:49">
      <c r="A176" s="111" t="n">
        <v>170</v>
      </c>
      <c r="B176" s="111" t="s">
        <v>73</v>
      </c>
      <c r="C176" s="111" t="s">
        <v>74</v>
      </c>
      <c r="D176" s="111" t="s">
        <v>72</v>
      </c>
      <c r="E176" s="111" t="s">
        <v>83</v>
      </c>
      <c r="F176" s="111" t="s">
        <v>32</v>
      </c>
      <c r="G176" s="111" t="n"/>
      <c r="H176" s="111" t="n"/>
      <c r="I176" s="111" t="n"/>
      <c r="J176" s="111" t="n"/>
      <c r="K176" s="111" t="n"/>
      <c r="L176" s="111" t="n"/>
      <c r="M176" s="111" t="n"/>
      <c r="N176" s="111" t="n"/>
      <c r="O176" s="111" t="n"/>
      <c r="P176" s="111" t="n"/>
      <c r="Q176" s="111" t="n"/>
      <c r="R176" s="111" t="n"/>
      <c r="S176" s="111" t="n"/>
      <c r="T176" s="111" t="n"/>
      <c r="U176" s="111" t="n"/>
      <c r="V176" s="111" t="n"/>
      <c r="W176" s="111" t="n"/>
      <c r="X176" s="111" t="n"/>
      <c r="Y176" s="111" t="n"/>
      <c r="Z176" s="111" t="n"/>
      <c r="AA176" s="111" t="n"/>
      <c r="AB176" s="111" t="n"/>
      <c r="AC176" s="111" t="n"/>
      <c r="AD176" s="111" t="n"/>
      <c r="AE176" s="111" t="n"/>
      <c r="AF176" s="111" t="n"/>
      <c r="AG176" s="111" t="n"/>
      <c r="AH176" s="111" t="n"/>
      <c r="AI176" s="111" t="n"/>
      <c r="AJ176" s="111" t="n"/>
      <c r="AK176" s="111" t="n"/>
      <c r="AL176" s="111" t="n"/>
      <c r="AM176" s="113">
        <f>COUNT(H176:AL176)</f>
        <v/>
      </c>
      <c r="AN176" s="111" t="n"/>
      <c r="AO176" s="111" t="n"/>
      <c r="AP176" s="111" t="n"/>
      <c r="AQ176" s="111" t="n"/>
      <c r="AR176" s="111" t="n"/>
      <c r="AS176" s="111" t="n"/>
      <c r="AT176" s="113">
        <f>SUM(H176:AL176)</f>
        <v/>
      </c>
      <c r="AU176" s="111" t="n"/>
      <c r="AV176" s="113">
        <f>SUM(H176,K176,L176,P176,Q176,R176,S176,Y176,Z176,AF176,AG176)</f>
        <v/>
      </c>
      <c r="AW176" s="111" t="n"/>
    </row>
    <row r="177" spans="1:49">
      <c r="A177" s="111" t="n">
        <v>171</v>
      </c>
      <c r="B177" s="111" t="s">
        <v>73</v>
      </c>
      <c r="C177" s="111" t="s">
        <v>74</v>
      </c>
      <c r="D177" s="111" t="s">
        <v>72</v>
      </c>
      <c r="E177" s="111" t="s">
        <v>86</v>
      </c>
      <c r="F177" s="111" t="s">
        <v>32</v>
      </c>
      <c r="G177" s="111" t="n"/>
      <c r="H177" s="111" t="n"/>
      <c r="I177" s="111" t="n"/>
      <c r="J177" s="111" t="n"/>
      <c r="K177" s="111" t="n"/>
      <c r="L177" s="111" t="n"/>
      <c r="M177" s="111" t="n"/>
      <c r="N177" s="111" t="n"/>
      <c r="O177" s="111" t="n"/>
      <c r="P177" s="111" t="n"/>
      <c r="Q177" s="111" t="n"/>
      <c r="R177" s="111" t="n"/>
      <c r="S177" s="111" t="n"/>
      <c r="T177" s="111" t="n"/>
      <c r="U177" s="111" t="n"/>
      <c r="V177" s="111" t="n"/>
      <c r="W177" s="111" t="n"/>
      <c r="X177" s="111" t="n"/>
      <c r="Y177" s="111" t="n"/>
      <c r="Z177" s="111" t="n"/>
      <c r="AA177" s="111" t="n"/>
      <c r="AB177" s="112" t="n">
        <v>3.5027</v>
      </c>
      <c r="AC177" s="111" t="n"/>
      <c r="AD177" s="111" t="n"/>
      <c r="AE177" s="111" t="n"/>
      <c r="AF177" s="111" t="n"/>
      <c r="AG177" s="111" t="n"/>
      <c r="AH177" s="111" t="n"/>
      <c r="AI177" s="112" t="n">
        <v>3.33597</v>
      </c>
      <c r="AJ177" s="111" t="n"/>
      <c r="AK177" s="111" t="n"/>
      <c r="AL177" s="111" t="n"/>
      <c r="AM177" s="113">
        <f>COUNT(H177:AL177)</f>
        <v/>
      </c>
      <c r="AN177" s="111" t="n"/>
      <c r="AO177" s="111" t="n"/>
      <c r="AP177" s="111" t="n"/>
      <c r="AQ177" s="111" t="n"/>
      <c r="AR177" s="111" t="n"/>
      <c r="AS177" s="111" t="n"/>
      <c r="AT177" s="113">
        <f>SUM(H177:AL177)</f>
        <v/>
      </c>
      <c r="AU177" s="111" t="n"/>
      <c r="AV177" s="113">
        <f>SUM(H177,K177,L177,P177,Q177,R177,S177,Y177,Z177,AF177,AG177)</f>
        <v/>
      </c>
      <c r="AW177" s="111" t="n"/>
    </row>
    <row r="178" spans="1:49">
      <c r="A178" s="111" t="n">
        <v>172</v>
      </c>
      <c r="B178" s="111" t="s">
        <v>73</v>
      </c>
      <c r="C178" s="111" t="s">
        <v>74</v>
      </c>
      <c r="D178" s="111" t="s">
        <v>72</v>
      </c>
      <c r="E178" s="111" t="s">
        <v>87</v>
      </c>
      <c r="F178" s="111" t="s">
        <v>32</v>
      </c>
      <c r="G178" s="111" t="n"/>
      <c r="H178" s="111" t="n"/>
      <c r="I178" s="111" t="n"/>
      <c r="J178" s="111" t="n"/>
      <c r="K178" s="111" t="n"/>
      <c r="L178" s="111" t="n"/>
      <c r="M178" s="111" t="n"/>
      <c r="N178" s="111" t="n"/>
      <c r="O178" s="111" t="n"/>
      <c r="P178" s="111" t="n"/>
      <c r="Q178" s="111" t="n"/>
      <c r="R178" s="111" t="n"/>
      <c r="S178" s="111" t="n"/>
      <c r="T178" s="111" t="n"/>
      <c r="U178" s="111" t="n"/>
      <c r="V178" s="111" t="n"/>
      <c r="W178" s="111" t="n"/>
      <c r="X178" s="111" t="n"/>
      <c r="Y178" s="111" t="n"/>
      <c r="Z178" s="111" t="n"/>
      <c r="AA178" s="112" t="n">
        <v>2.41929</v>
      </c>
      <c r="AB178" s="112" t="n">
        <v>0.18162</v>
      </c>
      <c r="AC178" s="111" t="n"/>
      <c r="AD178" s="111" t="n"/>
      <c r="AE178" s="111" t="n"/>
      <c r="AF178" s="111" t="n"/>
      <c r="AG178" s="111" t="n"/>
      <c r="AH178" s="111" t="n"/>
      <c r="AI178" s="111" t="n"/>
      <c r="AJ178" s="111" t="n"/>
      <c r="AK178" s="111" t="n"/>
      <c r="AL178" s="111" t="n"/>
      <c r="AM178" s="113">
        <f>COUNT(H178:AL178)</f>
        <v/>
      </c>
      <c r="AN178" s="111" t="n"/>
      <c r="AO178" s="111" t="n"/>
      <c r="AP178" s="111" t="n"/>
      <c r="AQ178" s="111" t="n"/>
      <c r="AR178" s="111" t="n"/>
      <c r="AS178" s="111" t="n"/>
      <c r="AT178" s="113">
        <f>SUM(H178:AL178)</f>
        <v/>
      </c>
      <c r="AU178" s="111" t="n"/>
      <c r="AV178" s="113">
        <f>SUM(H178,K178,L178,P178,Q178,R178,S178,Y178,Z178,AF178,AG178)</f>
        <v/>
      </c>
      <c r="AW178" s="111" t="n"/>
    </row>
    <row r="179" spans="1:49">
      <c r="A179" s="111" t="n">
        <v>173</v>
      </c>
      <c r="B179" s="111" t="s">
        <v>73</v>
      </c>
      <c r="C179" s="111" t="s">
        <v>74</v>
      </c>
      <c r="D179" s="111" t="s">
        <v>72</v>
      </c>
      <c r="E179" s="111" t="s">
        <v>88</v>
      </c>
      <c r="F179" s="111" t="s">
        <v>32</v>
      </c>
      <c r="G179" s="111" t="n"/>
      <c r="H179" s="111" t="n"/>
      <c r="I179" s="111" t="n"/>
      <c r="J179" s="111" t="n"/>
      <c r="K179" s="111" t="n"/>
      <c r="L179" s="111" t="n"/>
      <c r="M179" s="111" t="n"/>
      <c r="N179" s="111" t="n"/>
      <c r="O179" s="111" t="n"/>
      <c r="P179" s="111" t="n"/>
      <c r="Q179" s="111" t="n"/>
      <c r="R179" s="111" t="n"/>
      <c r="S179" s="111" t="n"/>
      <c r="T179" s="111" t="n"/>
      <c r="U179" s="111" t="n"/>
      <c r="V179" s="111" t="n"/>
      <c r="W179" s="111" t="n"/>
      <c r="X179" s="111" t="n"/>
      <c r="Y179" s="111" t="n"/>
      <c r="Z179" s="111" t="n"/>
      <c r="AA179" s="111" t="n"/>
      <c r="AB179" s="111" t="n"/>
      <c r="AC179" s="111" t="n"/>
      <c r="AD179" s="111" t="n"/>
      <c r="AE179" s="111" t="n"/>
      <c r="AF179" s="111" t="n"/>
      <c r="AG179" s="111" t="n"/>
      <c r="AH179" s="111" t="n"/>
      <c r="AI179" s="111" t="n"/>
      <c r="AJ179" s="111" t="n"/>
      <c r="AK179" s="111" t="n"/>
      <c r="AL179" s="111" t="n"/>
      <c r="AM179" s="113">
        <f>COUNT(H179:AL179)</f>
        <v/>
      </c>
      <c r="AN179" s="111" t="n"/>
      <c r="AO179" s="111" t="n"/>
      <c r="AP179" s="111" t="n"/>
      <c r="AQ179" s="111" t="n"/>
      <c r="AR179" s="111" t="n"/>
      <c r="AS179" s="111" t="n"/>
      <c r="AT179" s="113">
        <f>SUM(H179:AL179)</f>
        <v/>
      </c>
      <c r="AU179" s="111" t="n"/>
      <c r="AV179" s="113">
        <f>SUM(H179,K179,L179,P179,Q179,R179,S179,Y179,Z179,AF179,AG179)</f>
        <v/>
      </c>
      <c r="AW179" s="111" t="n"/>
    </row>
    <row r="180" spans="1:49">
      <c r="A180" s="111" t="n">
        <v>174</v>
      </c>
      <c r="B180" s="111" t="s">
        <v>73</v>
      </c>
      <c r="C180" s="111" t="s">
        <v>74</v>
      </c>
      <c r="D180" s="111" t="s">
        <v>72</v>
      </c>
      <c r="E180" s="111" t="s">
        <v>65</v>
      </c>
      <c r="F180" s="111" t="s">
        <v>32</v>
      </c>
      <c r="G180" s="111" t="n"/>
      <c r="H180" s="111" t="n"/>
      <c r="I180" s="111" t="n"/>
      <c r="J180" s="111" t="n"/>
      <c r="K180" s="111" t="n"/>
      <c r="L180" s="111" t="n"/>
      <c r="M180" s="111" t="n"/>
      <c r="N180" s="111" t="n"/>
      <c r="O180" s="111" t="n"/>
      <c r="P180" s="111" t="n"/>
      <c r="Q180" s="111" t="n"/>
      <c r="R180" s="111" t="n"/>
      <c r="S180" s="111" t="n"/>
      <c r="T180" s="111" t="n"/>
      <c r="U180" s="111" t="n"/>
      <c r="V180" s="111" t="n"/>
      <c r="W180" s="111" t="n"/>
      <c r="X180" s="111" t="n"/>
      <c r="Y180" s="111" t="n"/>
      <c r="Z180" s="111" t="n"/>
      <c r="AA180" s="111" t="n"/>
      <c r="AB180" s="111" t="n"/>
      <c r="AC180" s="111" t="n"/>
      <c r="AD180" s="111" t="n"/>
      <c r="AE180" s="111" t="n"/>
      <c r="AF180" s="111" t="n"/>
      <c r="AG180" s="111" t="n"/>
      <c r="AH180" s="111" t="n"/>
      <c r="AI180" s="112" t="n">
        <v>1.81818</v>
      </c>
      <c r="AJ180" s="112" t="n">
        <v>2.9004</v>
      </c>
      <c r="AK180" s="111" t="n"/>
      <c r="AL180" s="111" t="n"/>
      <c r="AM180" s="113">
        <f>COUNT(H180:AL180)</f>
        <v/>
      </c>
      <c r="AN180" s="111" t="n"/>
      <c r="AO180" s="111" t="n"/>
      <c r="AP180" s="111" t="n"/>
      <c r="AQ180" s="111" t="n"/>
      <c r="AR180" s="111" t="n"/>
      <c r="AS180" s="111" t="n"/>
      <c r="AT180" s="113">
        <f>SUM(H180:AL180)</f>
        <v/>
      </c>
      <c r="AU180" s="111" t="n"/>
      <c r="AV180" s="113">
        <f>SUM(H180,K180,L180,P180,Q180,R180,S180,Y180,Z180,AF180,AG180)</f>
        <v/>
      </c>
      <c r="AW180" s="111" t="n"/>
    </row>
    <row r="181" spans="1:49">
      <c r="A181" s="111" t="n">
        <v>175</v>
      </c>
      <c r="B181" s="111" t="s">
        <v>73</v>
      </c>
      <c r="C181" s="111" t="s">
        <v>74</v>
      </c>
      <c r="D181" s="111" t="s">
        <v>72</v>
      </c>
      <c r="E181" s="111" t="s">
        <v>90</v>
      </c>
      <c r="F181" s="111" t="s">
        <v>32</v>
      </c>
      <c r="G181" s="111" t="n"/>
      <c r="H181" s="111" t="n"/>
      <c r="I181" s="111" t="n"/>
      <c r="J181" s="111" t="n"/>
      <c r="K181" s="111" t="n"/>
      <c r="L181" s="111" t="n"/>
      <c r="M181" s="111" t="n"/>
      <c r="N181" s="111" t="n"/>
      <c r="O181" s="111" t="n"/>
      <c r="P181" s="111" t="n"/>
      <c r="Q181" s="111" t="n"/>
      <c r="R181" s="111" t="n"/>
      <c r="S181" s="111" t="n"/>
      <c r="T181" s="111" t="n"/>
      <c r="U181" s="111" t="n"/>
      <c r="V181" s="111" t="n"/>
      <c r="W181" s="111" t="n"/>
      <c r="X181" s="111" t="n"/>
      <c r="Y181" s="111" t="n"/>
      <c r="Z181" s="111" t="n"/>
      <c r="AA181" s="111" t="n"/>
      <c r="AB181" s="111" t="n"/>
      <c r="AC181" s="111" t="n"/>
      <c r="AD181" s="111" t="n"/>
      <c r="AE181" s="111" t="n"/>
      <c r="AF181" s="111" t="n"/>
      <c r="AG181" s="111" t="n"/>
      <c r="AH181" s="111" t="n"/>
      <c r="AI181" s="111" t="n"/>
      <c r="AJ181" s="111" t="n"/>
      <c r="AK181" s="111" t="n"/>
      <c r="AL181" s="111" t="n"/>
      <c r="AM181" s="113">
        <f>COUNT(H181:AL181)</f>
        <v/>
      </c>
      <c r="AN181" s="111" t="n"/>
      <c r="AO181" s="111" t="n"/>
      <c r="AP181" s="111" t="n"/>
      <c r="AQ181" s="111" t="n"/>
      <c r="AR181" s="111" t="n"/>
      <c r="AS181" s="111" t="n"/>
      <c r="AT181" s="113">
        <f>SUM(H181:AL181)</f>
        <v/>
      </c>
      <c r="AU181" s="111" t="n"/>
      <c r="AV181" s="113">
        <f>SUM(H181,K181,L181,P181,Q181,R181,S181,Y181,Z181,AF181,AG181)</f>
        <v/>
      </c>
      <c r="AW181" s="111" t="n"/>
    </row>
    <row r="182" spans="1:49">
      <c r="A182" s="111" t="n">
        <v>176</v>
      </c>
      <c r="B182" s="111" t="s">
        <v>73</v>
      </c>
      <c r="C182" s="111" t="s">
        <v>74</v>
      </c>
      <c r="D182" s="111" t="s">
        <v>72</v>
      </c>
      <c r="E182" s="111" t="s">
        <v>279</v>
      </c>
      <c r="F182" s="111" t="s">
        <v>32</v>
      </c>
      <c r="G182" s="111" t="n"/>
      <c r="H182" s="111" t="n"/>
      <c r="I182" s="111" t="n"/>
      <c r="J182" s="111" t="n"/>
      <c r="K182" s="111" t="n"/>
      <c r="L182" s="111" t="n"/>
      <c r="M182" s="111" t="n"/>
      <c r="N182" s="111" t="n"/>
      <c r="O182" s="111" t="n"/>
      <c r="P182" s="111" t="n"/>
      <c r="Q182" s="111" t="n"/>
      <c r="R182" s="111" t="n"/>
      <c r="S182" s="111" t="n"/>
      <c r="T182" s="111" t="n"/>
      <c r="U182" s="111" t="n"/>
      <c r="V182" s="111" t="n"/>
      <c r="W182" s="111" t="n"/>
      <c r="X182" s="111" t="n"/>
      <c r="Y182" s="111" t="n"/>
      <c r="Z182" s="111" t="n"/>
      <c r="AA182" s="111" t="n"/>
      <c r="AB182" s="111" t="n"/>
      <c r="AC182" s="111" t="n"/>
      <c r="AD182" s="111" t="n"/>
      <c r="AE182" s="111" t="n"/>
      <c r="AF182" s="111" t="n"/>
      <c r="AG182" s="111" t="n"/>
      <c r="AH182" s="111" t="n"/>
      <c r="AI182" s="111" t="n"/>
      <c r="AJ182" s="111" t="n"/>
      <c r="AK182" s="111" t="n"/>
      <c r="AL182" s="111" t="n"/>
      <c r="AM182" s="113">
        <f>COUNT(H182:AL182)</f>
        <v/>
      </c>
      <c r="AN182" s="111" t="n"/>
      <c r="AO182" s="111" t="n"/>
      <c r="AP182" s="111" t="n"/>
      <c r="AQ182" s="111" t="n"/>
      <c r="AR182" s="111" t="n"/>
      <c r="AS182" s="111" t="n"/>
      <c r="AT182" s="113">
        <f>SUM(H182:AL182)</f>
        <v/>
      </c>
      <c r="AU182" s="111" t="n"/>
      <c r="AV182" s="113">
        <f>SUM(H182,K182,L182,P182,Q182,R182,S182,Y182,Z182,AF182,AG182)</f>
        <v/>
      </c>
      <c r="AW182" s="111" t="n"/>
    </row>
    <row r="183" spans="1:49">
      <c r="A183" s="111" t="n">
        <v>177</v>
      </c>
      <c r="B183" s="111" t="s">
        <v>73</v>
      </c>
      <c r="C183" s="111" t="s">
        <v>74</v>
      </c>
      <c r="D183" s="111" t="s">
        <v>72</v>
      </c>
      <c r="E183" s="111" t="s">
        <v>69</v>
      </c>
      <c r="F183" s="111" t="s">
        <v>32</v>
      </c>
      <c r="G183" s="111" t="n"/>
      <c r="H183" s="112" t="n">
        <v>7</v>
      </c>
      <c r="I183" s="112" t="n">
        <v>3</v>
      </c>
      <c r="J183" s="111" t="n"/>
      <c r="K183" s="111" t="n"/>
      <c r="L183" s="111" t="n"/>
      <c r="M183" s="111" t="n"/>
      <c r="N183" s="111" t="n"/>
      <c r="O183" s="111" t="n"/>
      <c r="P183" s="111" t="n"/>
      <c r="Q183" s="111" t="n"/>
      <c r="R183" s="111" t="n"/>
      <c r="S183" s="111" t="n"/>
      <c r="T183" s="111" t="n"/>
      <c r="U183" s="111" t="n"/>
      <c r="V183" s="111" t="n"/>
      <c r="W183" s="111" t="n"/>
      <c r="X183" s="111" t="n"/>
      <c r="Y183" s="111" t="n"/>
      <c r="Z183" s="111" t="n"/>
      <c r="AA183" s="111" t="n"/>
      <c r="AB183" s="111" t="n"/>
      <c r="AC183" s="111" t="n"/>
      <c r="AD183" s="111" t="n"/>
      <c r="AE183" s="111" t="n"/>
      <c r="AF183" s="111" t="n"/>
      <c r="AG183" s="111" t="n"/>
      <c r="AH183" s="111" t="n"/>
      <c r="AI183" s="111" t="n"/>
      <c r="AJ183" s="111" t="n"/>
      <c r="AK183" s="111" t="n"/>
      <c r="AL183" s="111" t="n"/>
      <c r="AM183" s="113">
        <f>COUNT(H183:AL183)</f>
        <v/>
      </c>
      <c r="AN183" s="111" t="n"/>
      <c r="AO183" s="111" t="n"/>
      <c r="AP183" s="111" t="n"/>
      <c r="AQ183" s="111" t="n"/>
      <c r="AR183" s="111" t="n"/>
      <c r="AS183" s="111" t="n"/>
      <c r="AT183" s="113">
        <f>SUM(H183:AL183)</f>
        <v/>
      </c>
      <c r="AU183" s="111" t="n"/>
      <c r="AV183" s="113">
        <f>SUM(H183,K183,L183,P183,Q183,R183,S183,Y183,Z183,AF183,AG183)</f>
        <v/>
      </c>
      <c r="AW183" s="111" t="n"/>
    </row>
    <row r="184" spans="1:49">
      <c r="A184" s="111" t="n">
        <v>178</v>
      </c>
      <c r="B184" s="111" t="s">
        <v>73</v>
      </c>
      <c r="C184" s="111" t="s">
        <v>74</v>
      </c>
      <c r="D184" s="111" t="s">
        <v>72</v>
      </c>
      <c r="E184" s="111" t="s">
        <v>69</v>
      </c>
      <c r="F184" s="111" t="s">
        <v>32</v>
      </c>
      <c r="G184" s="111" t="s">
        <v>49</v>
      </c>
      <c r="H184" s="111" t="s">
        <v>7</v>
      </c>
      <c r="I184" s="112" t="n">
        <v>8</v>
      </c>
      <c r="J184" s="112" t="n">
        <v>8</v>
      </c>
      <c r="K184" s="111" t="s">
        <v>7</v>
      </c>
      <c r="L184" s="111" t="s">
        <v>7</v>
      </c>
      <c r="M184" s="112" t="n">
        <v>8</v>
      </c>
      <c r="N184" s="112" t="n">
        <v>8</v>
      </c>
      <c r="O184" s="112" t="n">
        <v>7</v>
      </c>
      <c r="P184" s="111" t="s">
        <v>7</v>
      </c>
      <c r="Q184" s="111" t="s">
        <v>7</v>
      </c>
      <c r="R184" s="111" t="s">
        <v>7</v>
      </c>
      <c r="S184" s="111" t="s">
        <v>7</v>
      </c>
      <c r="T184" s="112" t="n">
        <v>8</v>
      </c>
      <c r="U184" s="112" t="n">
        <v>8</v>
      </c>
      <c r="V184" s="112" t="n">
        <v>8</v>
      </c>
      <c r="W184" s="111" t="n"/>
      <c r="X184" s="111" t="n"/>
      <c r="Y184" s="111" t="n"/>
      <c r="Z184" s="111" t="n"/>
      <c r="AA184" s="111" t="n"/>
      <c r="AB184" s="111" t="n"/>
      <c r="AC184" s="111" t="n"/>
      <c r="AD184" s="111" t="n"/>
      <c r="AE184" s="111" t="n"/>
      <c r="AF184" s="111" t="n"/>
      <c r="AG184" s="111" t="n"/>
      <c r="AH184" s="111" t="n"/>
      <c r="AI184" s="111" t="n"/>
      <c r="AJ184" s="111" t="n"/>
      <c r="AK184" s="111" t="n"/>
      <c r="AL184" s="111" t="n"/>
      <c r="AM184" s="113">
        <f>SUM(H184:AL184)/8</f>
        <v/>
      </c>
      <c r="AN184" s="111" t="n"/>
      <c r="AO184" s="111" t="n"/>
      <c r="AP184" s="111" t="n"/>
      <c r="AQ184" s="111" t="n"/>
      <c r="AR184" s="111" t="n"/>
      <c r="AS184" s="113">
        <f>COUNTIF(H184:AL184,"В")+SUM(H184:AL184)/8</f>
        <v/>
      </c>
      <c r="AT184" s="113">
        <f>SUM(H184:AL184)</f>
        <v/>
      </c>
      <c r="AU184" s="111" t="n"/>
      <c r="AV184" s="111" t="n"/>
      <c r="AW184" s="111" t="n"/>
    </row>
    <row r="185" spans="1:49">
      <c r="A185" s="111" t="n">
        <v>179</v>
      </c>
      <c r="B185" s="111" t="s">
        <v>73</v>
      </c>
      <c r="C185" s="111" t="s">
        <v>74</v>
      </c>
      <c r="D185" s="111" t="s">
        <v>72</v>
      </c>
      <c r="E185" s="111" t="s">
        <v>86</v>
      </c>
      <c r="F185" s="111" t="s">
        <v>32</v>
      </c>
      <c r="G185" s="111" t="s">
        <v>49</v>
      </c>
      <c r="H185" s="111" t="n"/>
      <c r="I185" s="111" t="n"/>
      <c r="J185" s="111" t="n"/>
      <c r="K185" s="111" t="n"/>
      <c r="L185" s="111" t="n"/>
      <c r="M185" s="111" t="n"/>
      <c r="N185" s="111" t="n"/>
      <c r="O185" s="111" t="n"/>
      <c r="P185" s="111" t="n"/>
      <c r="Q185" s="111" t="n"/>
      <c r="R185" s="111" t="n"/>
      <c r="S185" s="111" t="n"/>
      <c r="T185" s="111" t="n"/>
      <c r="U185" s="111" t="n"/>
      <c r="V185" s="111" t="n"/>
      <c r="W185" s="111" t="n"/>
      <c r="X185" s="111" t="n"/>
      <c r="Y185" s="111" t="n"/>
      <c r="Z185" s="111" t="n"/>
      <c r="AA185" s="111" t="n"/>
      <c r="AB185" s="111" t="n"/>
      <c r="AC185" s="112" t="n">
        <v>8</v>
      </c>
      <c r="AD185" s="112" t="n">
        <v>8</v>
      </c>
      <c r="AE185" s="112" t="n">
        <v>8</v>
      </c>
      <c r="AF185" s="111" t="n"/>
      <c r="AG185" s="111" t="n"/>
      <c r="AH185" s="111" t="n"/>
      <c r="AI185" s="111" t="n"/>
      <c r="AJ185" s="111" t="n"/>
      <c r="AK185" s="111" t="n"/>
      <c r="AL185" s="111" t="n"/>
      <c r="AM185" s="113">
        <f>SUM(H185:AL185)/8</f>
        <v/>
      </c>
      <c r="AN185" s="111" t="n"/>
      <c r="AO185" s="111" t="n"/>
      <c r="AP185" s="111" t="n"/>
      <c r="AQ185" s="111" t="n"/>
      <c r="AR185" s="111" t="n"/>
      <c r="AS185" s="113">
        <f>COUNTIF(H185:AL185,"В")+SUM(H185:AL185)/8</f>
        <v/>
      </c>
      <c r="AT185" s="113">
        <f>SUM(H185:AL185)</f>
        <v/>
      </c>
      <c r="AU185" s="111" t="n"/>
      <c r="AV185" s="111" t="n"/>
      <c r="AW185" s="111" t="n"/>
    </row>
    <row r="186" spans="1:49">
      <c r="A186" s="114" t="n">
        <v>180</v>
      </c>
      <c r="B186" s="114" t="s">
        <v>73</v>
      </c>
      <c r="C186" s="114" t="s">
        <v>74</v>
      </c>
      <c r="D186" s="114" t="s">
        <v>72</v>
      </c>
      <c r="E186" s="114" t="s">
        <v>33</v>
      </c>
      <c r="F186" s="114" t="n"/>
      <c r="G186" s="114" t="n"/>
      <c r="H186" s="114" t="n">
        <v>7</v>
      </c>
      <c r="I186" s="114" t="n">
        <v>11</v>
      </c>
      <c r="J186" s="114" t="n">
        <v>8</v>
      </c>
      <c r="K186" s="114" t="n">
        <v>0</v>
      </c>
      <c r="L186" s="114" t="n">
        <v>0</v>
      </c>
      <c r="M186" s="114" t="n">
        <v>8</v>
      </c>
      <c r="N186" s="114" t="n">
        <v>8</v>
      </c>
      <c r="O186" s="114" t="n">
        <v>7</v>
      </c>
      <c r="P186" s="114" t="n">
        <v>0</v>
      </c>
      <c r="Q186" s="114" t="n">
        <v>0</v>
      </c>
      <c r="R186" s="114" t="n">
        <v>0</v>
      </c>
      <c r="S186" s="114" t="n">
        <v>0</v>
      </c>
      <c r="T186" s="114" t="n">
        <v>8</v>
      </c>
      <c r="U186" s="114" t="n">
        <v>8</v>
      </c>
      <c r="V186" s="114" t="n">
        <v>8</v>
      </c>
      <c r="W186" s="114" t="n">
        <v>0</v>
      </c>
      <c r="X186" s="114" t="n">
        <v>0</v>
      </c>
      <c r="Y186" s="114" t="n">
        <v>0</v>
      </c>
      <c r="Z186" s="114" t="n">
        <v>0</v>
      </c>
      <c r="AA186" s="114" t="n">
        <v>8</v>
      </c>
      <c r="AB186" s="114" t="n">
        <v>8</v>
      </c>
      <c r="AC186" s="114" t="n">
        <v>8</v>
      </c>
      <c r="AD186" s="114" t="n">
        <v>8</v>
      </c>
      <c r="AE186" s="114" t="n">
        <v>8</v>
      </c>
      <c r="AF186" s="114" t="n">
        <v>0</v>
      </c>
      <c r="AG186" s="114" t="n">
        <v>0</v>
      </c>
      <c r="AH186" s="114" t="n">
        <v>8</v>
      </c>
      <c r="AI186" s="114" t="n">
        <v>8</v>
      </c>
      <c r="AJ186" s="114" t="n">
        <v>8</v>
      </c>
      <c r="AK186" s="114" t="n">
        <v>8</v>
      </c>
      <c r="AL186" s="114" t="n">
        <v>8</v>
      </c>
      <c r="AM186" s="114">
        <f>COUNT(IF(SUM(W167)&gt;0,1,"FALSE"),IF(SUM(X167)&gt;0,1,"FALSE"),IF(SUM(Y182,Y175,Y171,Y177,Y168,Y178,Y181,Y169,Y179,Y173,Y172,Y174,Y170,Y180,Y167,Y176)&gt;0,1,"FALSE"),IF(SUM(AB176,AB169,AB168,AB178,AB172,AB170,AB181,AB171,AB182,AB177,AB174,AB173,AB179,AB175,AB167,AB180)&gt;0,1,"FALSE"),IF(SUM(Z178,Z180,Z174,Z176,Z171,Z167,Z179,Z181,Z175,Z169,Z182,Z173,Z170,Z168,Z177,Z172)&gt;0,1,"FALSE"),IF(SUM(AF179,AF181,AF167,AF175,AF169,AF182,AF176,AF178,AF177,AF172,AF170,AF174,AF171,AF180,AF173,AF168)&gt;0,1,"FALSE"),IF(SUM(AG182,AG175,AG176,AG173,AG167,AG170,AG171,AG169,AG179,AG178,AG172,AG168,AG181,AG180,AG177,AG174)&gt;0,1,"FALSE"),IF(SUM(AA169,AA167,AA173,AA168,AA179,AA181,AA178,AA176,AA177,AA171,AA170,AA172,AA175,AA180,AA182,AA174)&gt;0,1,"FALSE"),IF(SUM(AH174,AH180,AH168,AH176,AH182,AH177,AH171,AH181,AH169,AH167,AH179,AH175,AH173,AH170,AH178,AH172)&gt;0,1,"FALSE"),IF(SUM(AI180,AI182,AI181,AI178,AI172,AI175,AI169,AI170,AI171,AI177,AI167,AI179,AI176,AI174,AI173,AI168)&gt;0,1,"FALSE"),IF(SUM(AJ174,AJ170,AJ171,AJ175,AJ179,AJ169,AJ176,AJ181,AJ177,AJ172,AJ168,AJ173,AJ178,AJ180,AJ167,AJ182)&gt;0,1,"FALSE"),IF(SUM(AK178,AK170,AK182,AK174,AK175,AK167,AK179,AK180,AK169,AK181,AK172,AK171,AK173,AK177,AK168,AK176)&gt;0,1,"FALSE"),IF(SUM(AL182,AL169,AL170,AL172,AL174,AL176,AL167,AL175,AL178,AL168,AL180,AL171,AL179,AL181,AL173)&gt;0,1,"FALSE"),IF(SUM(H183,H184)&gt;0,1,"FALSE"),IF(SUM(I183,I184)&gt;0,1,"FALSE"),IF(SUM(J184)&gt;0,1,"FALSE"),IF(SUM(K184)&gt;0,1,"FALSE"),IF(SUM(L184)&gt;0,1,"FALSE"),IF(SUM(M184)&gt;0,1,"FALSE"),IF(SUM(N184)&gt;0,1,"FALSE"),IF(SUM(O184)&gt;0,1,"FALSE"),IF(SUM(P184)&gt;0,1,"FALSE"),IF(SUM(Q184)&gt;0,1,"FALSE"),IF(SUM(R184)&gt;0,1,"FALSE"),IF(SUM(S184)&gt;0,1,"FALSE"),IF(SUM(T184)&gt;0,1,"FALSE"),IF(SUM(V184)&gt;0,1,"FALSE"),IF(SUM(U184)&gt;0,1,"FALSE"),IF(SUM(AC185)&gt;0,1,"FALSE"),IF(SUM(AD185)&gt;0,1,"FALSE"),IF(SUM(AE185)&gt;0,1,"FALSE"))</f>
        <v/>
      </c>
      <c r="AN186" s="114" t="n"/>
      <c r="AO186" s="114">
        <f>MAX(AO167:AO185)</f>
        <v/>
      </c>
      <c r="AP186" s="114">
        <f>MAX(AP167:AP185)</f>
        <v/>
      </c>
      <c r="AQ186" s="114">
        <f>MAX(AQ167:AQ185)</f>
        <v/>
      </c>
      <c r="AR186" s="114">
        <f>MAX(AR167:AR185)</f>
        <v/>
      </c>
      <c r="AS186" s="114">
        <f>SUM(AS167:AS185)</f>
        <v/>
      </c>
      <c r="AT186" s="114">
        <f>SUM(AT167:AT185)</f>
        <v/>
      </c>
      <c r="AU186" s="114">
        <f>SUM(AU167:AU185)</f>
        <v/>
      </c>
      <c r="AV186" s="114">
        <f>SUM(AV167:AV185)</f>
        <v/>
      </c>
      <c r="AW186" s="114">
        <f>SUM(AW167:AW185)</f>
        <v/>
      </c>
    </row>
    <row r="187" spans="1:49">
      <c r="A187" s="111" t="n">
        <v>181</v>
      </c>
      <c r="B187" s="111" t="s">
        <v>91</v>
      </c>
      <c r="C187" s="111" t="s">
        <v>74</v>
      </c>
      <c r="D187" s="111" t="s">
        <v>92</v>
      </c>
      <c r="E187" s="111" t="s">
        <v>43</v>
      </c>
      <c r="F187" s="111" t="s">
        <v>32</v>
      </c>
      <c r="G187" s="111" t="n"/>
      <c r="H187" s="111" t="s">
        <v>7</v>
      </c>
      <c r="I187" s="111" t="n">
        <v>8</v>
      </c>
      <c r="J187" s="111" t="n">
        <v>2.5</v>
      </c>
      <c r="K187" s="111" t="s">
        <v>7</v>
      </c>
      <c r="L187" s="111" t="s">
        <v>7</v>
      </c>
      <c r="M187" s="111" t="n">
        <v>8</v>
      </c>
      <c r="N187" s="111" t="n"/>
      <c r="O187" s="111" t="n">
        <v>7</v>
      </c>
      <c r="P187" s="111" t="s">
        <v>7</v>
      </c>
      <c r="Q187" s="111" t="s">
        <v>7</v>
      </c>
      <c r="R187" s="111" t="s">
        <v>7</v>
      </c>
      <c r="S187" s="111" t="s">
        <v>7</v>
      </c>
      <c r="T187" s="111" t="n"/>
      <c r="U187" s="111" t="n">
        <v>8</v>
      </c>
      <c r="V187" s="111" t="n"/>
      <c r="W187" s="111" t="n">
        <v>0.18333</v>
      </c>
      <c r="X187" s="111" t="n"/>
      <c r="Y187" s="111" t="s">
        <v>7</v>
      </c>
      <c r="Z187" s="111" t="s">
        <v>7</v>
      </c>
      <c r="AA187" s="111" t="n"/>
      <c r="AB187" s="111" t="n">
        <v>1.46667</v>
      </c>
      <c r="AC187" s="111" t="n"/>
      <c r="AD187" s="111" t="n">
        <v>0.36667</v>
      </c>
      <c r="AE187" s="111" t="n"/>
      <c r="AF187" s="111" t="s">
        <v>7</v>
      </c>
      <c r="AG187" s="111" t="s">
        <v>7</v>
      </c>
      <c r="AH187" s="111" t="n"/>
      <c r="AI187" s="111" t="n"/>
      <c r="AJ187" s="111" t="n"/>
      <c r="AK187" s="111" t="n"/>
      <c r="AL187" s="111" t="n">
        <v>8</v>
      </c>
      <c r="AM187" s="113">
        <f>COUNT(H187:AL187)</f>
        <v/>
      </c>
      <c r="AN187" s="111" t="n"/>
      <c r="AO187" s="113">
        <f>COUNTIF(H187:AL187,"О")</f>
        <v/>
      </c>
      <c r="AP187" s="113">
        <f>COUNTIF(H187:AL187,"От")</f>
        <v/>
      </c>
      <c r="AQ187" s="113">
        <f>COUNTIF(H187:AL187,"Б")</f>
        <v/>
      </c>
      <c r="AR187" s="113">
        <f>COUNTIF(H187:AL187,"Н")</f>
        <v/>
      </c>
      <c r="AS187" s="111" t="n"/>
      <c r="AT187" s="113">
        <f>SUM(H187:AL187)</f>
        <v/>
      </c>
      <c r="AU187" s="111" t="n"/>
      <c r="AV187" s="113">
        <f>SUM(H187,K187,L187,P187,Q187,R187,S187,Y187,Z187,AF187,AG187)</f>
        <v/>
      </c>
      <c r="AW187" s="111" t="n"/>
    </row>
    <row r="188" spans="1:49">
      <c r="A188" s="111" t="n">
        <v>182</v>
      </c>
      <c r="B188" s="111" t="s">
        <v>91</v>
      </c>
      <c r="C188" s="111" t="s">
        <v>74</v>
      </c>
      <c r="D188" s="111" t="s">
        <v>92</v>
      </c>
      <c r="E188" s="111" t="s">
        <v>56</v>
      </c>
      <c r="F188" s="111" t="s">
        <v>32</v>
      </c>
      <c r="G188" s="111" t="n"/>
      <c r="H188" s="111" t="n"/>
      <c r="I188" s="111" t="n"/>
      <c r="J188" s="111" t="n"/>
      <c r="K188" s="111" t="n"/>
      <c r="L188" s="111" t="n"/>
      <c r="M188" s="111" t="n"/>
      <c r="N188" s="111" t="n"/>
      <c r="O188" s="111" t="n"/>
      <c r="P188" s="111" t="n"/>
      <c r="Q188" s="111" t="n"/>
      <c r="R188" s="111" t="n"/>
      <c r="S188" s="111" t="n"/>
      <c r="T188" s="111" t="n"/>
      <c r="U188" s="111" t="n"/>
      <c r="V188" s="111" t="n"/>
      <c r="W188" s="111" t="n"/>
      <c r="X188" s="111" t="n"/>
      <c r="Y188" s="111" t="n"/>
      <c r="Z188" s="111" t="n"/>
      <c r="AA188" s="111" t="n"/>
      <c r="AB188" s="111" t="n"/>
      <c r="AC188" s="111" t="n"/>
      <c r="AD188" s="111" t="n"/>
      <c r="AE188" s="111" t="n"/>
      <c r="AF188" s="111" t="n"/>
      <c r="AG188" s="111" t="n"/>
      <c r="AH188" s="111" t="n"/>
      <c r="AI188" s="111" t="n"/>
      <c r="AJ188" s="111" t="n"/>
      <c r="AK188" s="111" t="n"/>
      <c r="AL188" s="111" t="n"/>
      <c r="AM188" s="113">
        <f>COUNT(H188:AL188)</f>
        <v/>
      </c>
      <c r="AN188" s="111" t="n"/>
      <c r="AO188" s="111" t="n"/>
      <c r="AP188" s="111" t="n"/>
      <c r="AQ188" s="111" t="n"/>
      <c r="AR188" s="111" t="n"/>
      <c r="AS188" s="111" t="n"/>
      <c r="AT188" s="113">
        <f>SUM(H188:AL188)</f>
        <v/>
      </c>
      <c r="AU188" s="111" t="n"/>
      <c r="AV188" s="113">
        <f>SUM(H188,K188,L188,P188,Q188,R188,S188,Y188,Z188,AF188,AG188)</f>
        <v/>
      </c>
      <c r="AW188" s="111" t="n"/>
    </row>
    <row r="189" spans="1:49">
      <c r="A189" s="111" t="n">
        <v>183</v>
      </c>
      <c r="B189" s="111" t="s">
        <v>91</v>
      </c>
      <c r="C189" s="111" t="s">
        <v>74</v>
      </c>
      <c r="D189" s="111" t="s">
        <v>92</v>
      </c>
      <c r="E189" s="111" t="s">
        <v>61</v>
      </c>
      <c r="F189" s="111" t="s">
        <v>32</v>
      </c>
      <c r="G189" s="111" t="n"/>
      <c r="H189" s="111" t="n"/>
      <c r="I189" s="111" t="n"/>
      <c r="J189" s="111" t="n"/>
      <c r="K189" s="111" t="n"/>
      <c r="L189" s="111" t="n"/>
      <c r="M189" s="111" t="n"/>
      <c r="N189" s="111" t="n"/>
      <c r="O189" s="111" t="n"/>
      <c r="P189" s="111" t="n"/>
      <c r="Q189" s="111" t="n"/>
      <c r="R189" s="111" t="n"/>
      <c r="S189" s="111" t="n"/>
      <c r="T189" s="111" t="n"/>
      <c r="U189" s="111" t="n"/>
      <c r="V189" s="111" t="n"/>
      <c r="W189" s="111" t="n"/>
      <c r="X189" s="111" t="n"/>
      <c r="Y189" s="111" t="n"/>
      <c r="Z189" s="111" t="n"/>
      <c r="AA189" s="111" t="n"/>
      <c r="AB189" s="111" t="n"/>
      <c r="AC189" s="111" t="n"/>
      <c r="AD189" s="111" t="n"/>
      <c r="AE189" s="111" t="n"/>
      <c r="AF189" s="111" t="n"/>
      <c r="AG189" s="111" t="n"/>
      <c r="AH189" s="111" t="n"/>
      <c r="AI189" s="111" t="n"/>
      <c r="AJ189" s="111" t="n"/>
      <c r="AK189" s="111" t="n"/>
      <c r="AL189" s="111" t="n"/>
      <c r="AM189" s="113">
        <f>COUNT(H189:AL189)</f>
        <v/>
      </c>
      <c r="AN189" s="111" t="n"/>
      <c r="AO189" s="111" t="n"/>
      <c r="AP189" s="111" t="n"/>
      <c r="AQ189" s="111" t="n"/>
      <c r="AR189" s="111" t="n"/>
      <c r="AS189" s="111" t="n"/>
      <c r="AT189" s="113">
        <f>SUM(H189:AL189)</f>
        <v/>
      </c>
      <c r="AU189" s="111" t="n"/>
      <c r="AV189" s="113">
        <f>SUM(H189,K189,L189,P189,Q189,R189,S189,Y189,Z189,AF189,AG189)</f>
        <v/>
      </c>
      <c r="AW189" s="111" t="n"/>
    </row>
    <row r="190" spans="1:49">
      <c r="A190" s="111" t="n">
        <v>184</v>
      </c>
      <c r="B190" s="111" t="s">
        <v>91</v>
      </c>
      <c r="C190" s="111" t="s">
        <v>74</v>
      </c>
      <c r="D190" s="111" t="s">
        <v>92</v>
      </c>
      <c r="E190" s="111" t="s">
        <v>76</v>
      </c>
      <c r="F190" s="111" t="s">
        <v>32</v>
      </c>
      <c r="G190" s="111" t="n"/>
      <c r="H190" s="111" t="n"/>
      <c r="I190" s="111" t="n"/>
      <c r="J190" s="111" t="n"/>
      <c r="K190" s="111" t="n"/>
      <c r="L190" s="111" t="n"/>
      <c r="M190" s="111" t="n"/>
      <c r="N190" s="111" t="n"/>
      <c r="O190" s="111" t="n"/>
      <c r="P190" s="111" t="n"/>
      <c r="Q190" s="111" t="n"/>
      <c r="R190" s="111" t="n"/>
      <c r="S190" s="111" t="n"/>
      <c r="T190" s="111" t="n"/>
      <c r="U190" s="111" t="n"/>
      <c r="V190" s="111" t="n"/>
      <c r="W190" s="111" t="n"/>
      <c r="X190" s="111" t="n"/>
      <c r="Y190" s="111" t="n"/>
      <c r="Z190" s="111" t="n"/>
      <c r="AA190" s="111" t="n"/>
      <c r="AB190" s="111" t="n"/>
      <c r="AC190" s="111" t="n"/>
      <c r="AD190" s="111" t="n"/>
      <c r="AE190" s="111" t="n"/>
      <c r="AF190" s="111" t="n"/>
      <c r="AG190" s="111" t="n"/>
      <c r="AH190" s="111" t="n"/>
      <c r="AI190" s="111" t="n"/>
      <c r="AJ190" s="111" t="n"/>
      <c r="AK190" s="111" t="n"/>
      <c r="AL190" s="111" t="n"/>
      <c r="AM190" s="113">
        <f>COUNT(H190:AL190)</f>
        <v/>
      </c>
      <c r="AN190" s="111" t="n"/>
      <c r="AO190" s="111" t="n"/>
      <c r="AP190" s="111" t="n"/>
      <c r="AQ190" s="111" t="n"/>
      <c r="AR190" s="111" t="n"/>
      <c r="AS190" s="111" t="n"/>
      <c r="AT190" s="113">
        <f>SUM(H190:AL190)</f>
        <v/>
      </c>
      <c r="AU190" s="111" t="n"/>
      <c r="AV190" s="113">
        <f>SUM(H190,K190,L190,P190,Q190,R190,S190,Y190,Z190,AF190,AG190)</f>
        <v/>
      </c>
      <c r="AW190" s="111" t="n"/>
    </row>
    <row r="191" spans="1:49">
      <c r="A191" s="111" t="n">
        <v>185</v>
      </c>
      <c r="B191" s="111" t="s">
        <v>91</v>
      </c>
      <c r="C191" s="111" t="s">
        <v>74</v>
      </c>
      <c r="D191" s="111" t="s">
        <v>92</v>
      </c>
      <c r="E191" s="111" t="s">
        <v>79</v>
      </c>
      <c r="F191" s="111" t="s">
        <v>32</v>
      </c>
      <c r="G191" s="111" t="n"/>
      <c r="H191" s="111" t="n"/>
      <c r="I191" s="111" t="n"/>
      <c r="J191" s="111" t="n"/>
      <c r="K191" s="111" t="n"/>
      <c r="L191" s="111" t="n"/>
      <c r="M191" s="111" t="n"/>
      <c r="N191" s="111" t="n"/>
      <c r="O191" s="111" t="n"/>
      <c r="P191" s="111" t="n"/>
      <c r="Q191" s="111" t="n"/>
      <c r="R191" s="111" t="n"/>
      <c r="S191" s="111" t="n"/>
      <c r="T191" s="111" t="n"/>
      <c r="U191" s="111" t="n"/>
      <c r="V191" s="111" t="n"/>
      <c r="W191" s="111" t="n"/>
      <c r="X191" s="111" t="n"/>
      <c r="Y191" s="111" t="n"/>
      <c r="Z191" s="111" t="n"/>
      <c r="AA191" s="111" t="n"/>
      <c r="AB191" s="111" t="n"/>
      <c r="AC191" s="111" t="n"/>
      <c r="AD191" s="111" t="n"/>
      <c r="AE191" s="111" t="n"/>
      <c r="AF191" s="111" t="n"/>
      <c r="AG191" s="111" t="n"/>
      <c r="AH191" s="111" t="n"/>
      <c r="AI191" s="111" t="n"/>
      <c r="AJ191" s="111" t="n"/>
      <c r="AK191" s="111" t="n"/>
      <c r="AL191" s="111" t="n"/>
      <c r="AM191" s="113">
        <f>COUNT(H191:AL191)</f>
        <v/>
      </c>
      <c r="AN191" s="111" t="n"/>
      <c r="AO191" s="111" t="n"/>
      <c r="AP191" s="111" t="n"/>
      <c r="AQ191" s="111" t="n"/>
      <c r="AR191" s="111" t="n"/>
      <c r="AS191" s="111" t="n"/>
      <c r="AT191" s="113">
        <f>SUM(H191:AL191)</f>
        <v/>
      </c>
      <c r="AU191" s="111" t="n"/>
      <c r="AV191" s="113">
        <f>SUM(H191,K191,L191,P191,Q191,R191,S191,Y191,Z191,AF191,AG191)</f>
        <v/>
      </c>
      <c r="AW191" s="111" t="n"/>
    </row>
    <row r="192" spans="1:49">
      <c r="A192" s="111" t="n">
        <v>186</v>
      </c>
      <c r="B192" s="111" t="s">
        <v>91</v>
      </c>
      <c r="C192" s="111" t="s">
        <v>74</v>
      </c>
      <c r="D192" s="111" t="s">
        <v>92</v>
      </c>
      <c r="E192" s="111" t="s">
        <v>80</v>
      </c>
      <c r="F192" s="111" t="s">
        <v>32</v>
      </c>
      <c r="G192" s="111" t="n"/>
      <c r="H192" s="111" t="n"/>
      <c r="I192" s="111" t="n"/>
      <c r="J192" s="112" t="n">
        <v>5.5</v>
      </c>
      <c r="K192" s="111" t="n"/>
      <c r="L192" s="111" t="n"/>
      <c r="M192" s="111" t="n"/>
      <c r="N192" s="111" t="n"/>
      <c r="O192" s="111" t="n"/>
      <c r="P192" s="111" t="n"/>
      <c r="Q192" s="111" t="n"/>
      <c r="R192" s="111" t="n"/>
      <c r="S192" s="111" t="n"/>
      <c r="T192" s="111" t="n"/>
      <c r="U192" s="111" t="n"/>
      <c r="V192" s="111" t="n"/>
      <c r="W192" s="111" t="n"/>
      <c r="X192" s="111" t="n"/>
      <c r="Y192" s="111" t="n"/>
      <c r="Z192" s="111" t="n"/>
      <c r="AA192" s="111" t="n"/>
      <c r="AB192" s="112" t="n">
        <v>6.53333</v>
      </c>
      <c r="AC192" s="111" t="n"/>
      <c r="AD192" s="111" t="n"/>
      <c r="AE192" s="111" t="n"/>
      <c r="AF192" s="111" t="n"/>
      <c r="AG192" s="111" t="n"/>
      <c r="AH192" s="112" t="n">
        <v>3.61538</v>
      </c>
      <c r="AI192" s="112" t="n">
        <v>2.49215</v>
      </c>
      <c r="AJ192" s="112" t="n">
        <v>4.89962</v>
      </c>
      <c r="AK192" s="112" t="n">
        <v>5.0219</v>
      </c>
      <c r="AL192" s="111" t="n"/>
      <c r="AM192" s="113">
        <f>COUNT(H192:AL192)</f>
        <v/>
      </c>
      <c r="AN192" s="111" t="n"/>
      <c r="AO192" s="111" t="n"/>
      <c r="AP192" s="111" t="n"/>
      <c r="AQ192" s="111" t="n"/>
      <c r="AR192" s="111" t="n"/>
      <c r="AS192" s="111" t="n"/>
      <c r="AT192" s="113">
        <f>SUM(H192:AL192)</f>
        <v/>
      </c>
      <c r="AU192" s="111" t="n"/>
      <c r="AV192" s="113">
        <f>SUM(H192,K192,L192,P192,Q192,R192,S192,Y192,Z192,AF192,AG192)</f>
        <v/>
      </c>
      <c r="AW192" s="111" t="n"/>
    </row>
    <row r="193" spans="1:49">
      <c r="A193" s="111" t="n">
        <v>187</v>
      </c>
      <c r="B193" s="111" t="s">
        <v>91</v>
      </c>
      <c r="C193" s="111" t="s">
        <v>74</v>
      </c>
      <c r="D193" s="111" t="s">
        <v>92</v>
      </c>
      <c r="E193" s="111" t="s">
        <v>81</v>
      </c>
      <c r="F193" s="111" t="s">
        <v>32</v>
      </c>
      <c r="G193" s="111" t="n"/>
      <c r="H193" s="111" t="n"/>
      <c r="I193" s="111" t="n"/>
      <c r="J193" s="111" t="n"/>
      <c r="K193" s="111" t="n"/>
      <c r="L193" s="111" t="n"/>
      <c r="M193" s="111" t="n"/>
      <c r="N193" s="111" t="n"/>
      <c r="O193" s="111" t="n"/>
      <c r="P193" s="111" t="n"/>
      <c r="Q193" s="111" t="n"/>
      <c r="R193" s="111" t="n"/>
      <c r="S193" s="111" t="n"/>
      <c r="T193" s="111" t="n"/>
      <c r="U193" s="111" t="n"/>
      <c r="V193" s="111" t="n"/>
      <c r="W193" s="111" t="n"/>
      <c r="X193" s="111" t="n"/>
      <c r="Y193" s="111" t="n"/>
      <c r="Z193" s="111" t="n"/>
      <c r="AA193" s="111" t="n"/>
      <c r="AB193" s="111" t="n"/>
      <c r="AC193" s="111" t="n"/>
      <c r="AD193" s="111" t="n"/>
      <c r="AE193" s="111" t="n"/>
      <c r="AF193" s="111" t="n"/>
      <c r="AG193" s="111" t="n"/>
      <c r="AH193" s="111" t="n"/>
      <c r="AI193" s="111" t="n"/>
      <c r="AJ193" s="111" t="n"/>
      <c r="AK193" s="111" t="n"/>
      <c r="AL193" s="111" t="n"/>
      <c r="AM193" s="113">
        <f>COUNT(H193:AL193)</f>
        <v/>
      </c>
      <c r="AN193" s="111" t="n"/>
      <c r="AO193" s="111" t="n"/>
      <c r="AP193" s="111" t="n"/>
      <c r="AQ193" s="111" t="n"/>
      <c r="AR193" s="111" t="n"/>
      <c r="AS193" s="111" t="n"/>
      <c r="AT193" s="113">
        <f>SUM(H193:AL193)</f>
        <v/>
      </c>
      <c r="AU193" s="111" t="n"/>
      <c r="AV193" s="113">
        <f>SUM(H193,K193,L193,P193,Q193,R193,S193,Y193,Z193,AF193,AG193)</f>
        <v/>
      </c>
      <c r="AW193" s="111" t="n"/>
    </row>
    <row r="194" spans="1:49">
      <c r="A194" s="111" t="n">
        <v>188</v>
      </c>
      <c r="B194" s="111" t="s">
        <v>91</v>
      </c>
      <c r="C194" s="111" t="s">
        <v>74</v>
      </c>
      <c r="D194" s="111" t="s">
        <v>92</v>
      </c>
      <c r="E194" s="111" t="s">
        <v>83</v>
      </c>
      <c r="F194" s="111" t="s">
        <v>32</v>
      </c>
      <c r="G194" s="111" t="n"/>
      <c r="H194" s="111" t="n"/>
      <c r="I194" s="111" t="n"/>
      <c r="J194" s="111" t="n"/>
      <c r="K194" s="111" t="n"/>
      <c r="L194" s="111" t="n"/>
      <c r="M194" s="111" t="n"/>
      <c r="N194" s="111" t="n"/>
      <c r="O194" s="111" t="n"/>
      <c r="P194" s="111" t="n"/>
      <c r="Q194" s="111" t="n"/>
      <c r="R194" s="111" t="n"/>
      <c r="S194" s="111" t="n"/>
      <c r="T194" s="111" t="n"/>
      <c r="U194" s="111" t="n"/>
      <c r="V194" s="111" t="n"/>
      <c r="W194" s="111" t="n"/>
      <c r="X194" s="111" t="n"/>
      <c r="Y194" s="111" t="n"/>
      <c r="Z194" s="111" t="n"/>
      <c r="AA194" s="111" t="n"/>
      <c r="AB194" s="111" t="n"/>
      <c r="AC194" s="111" t="n"/>
      <c r="AD194" s="111" t="n"/>
      <c r="AE194" s="111" t="n"/>
      <c r="AF194" s="111" t="n"/>
      <c r="AG194" s="111" t="n"/>
      <c r="AH194" s="111" t="n"/>
      <c r="AI194" s="111" t="n"/>
      <c r="AJ194" s="111" t="n"/>
      <c r="AK194" s="111" t="n"/>
      <c r="AL194" s="111" t="n"/>
      <c r="AM194" s="113">
        <f>COUNT(H194:AL194)</f>
        <v/>
      </c>
      <c r="AN194" s="111" t="n"/>
      <c r="AO194" s="111" t="n"/>
      <c r="AP194" s="111" t="n"/>
      <c r="AQ194" s="111" t="n"/>
      <c r="AR194" s="111" t="n"/>
      <c r="AS194" s="111" t="n"/>
      <c r="AT194" s="113">
        <f>SUM(H194:AL194)</f>
        <v/>
      </c>
      <c r="AU194" s="111" t="n"/>
      <c r="AV194" s="113">
        <f>SUM(H194,K194,L194,P194,Q194,R194,S194,Y194,Z194,AF194,AG194)</f>
        <v/>
      </c>
      <c r="AW194" s="111" t="n"/>
    </row>
    <row r="195" spans="1:49">
      <c r="A195" s="111" t="n">
        <v>189</v>
      </c>
      <c r="B195" s="111" t="s">
        <v>91</v>
      </c>
      <c r="C195" s="111" t="s">
        <v>74</v>
      </c>
      <c r="D195" s="111" t="s">
        <v>92</v>
      </c>
      <c r="E195" s="111" t="s">
        <v>86</v>
      </c>
      <c r="F195" s="111" t="s">
        <v>32</v>
      </c>
      <c r="G195" s="111" t="n"/>
      <c r="H195" s="111" t="n"/>
      <c r="I195" s="111" t="n"/>
      <c r="J195" s="111" t="n"/>
      <c r="K195" s="111" t="n"/>
      <c r="L195" s="111" t="n"/>
      <c r="M195" s="111" t="n"/>
      <c r="N195" s="112" t="n">
        <v>8</v>
      </c>
      <c r="O195" s="111" t="n"/>
      <c r="P195" s="111" t="n"/>
      <c r="Q195" s="111" t="n"/>
      <c r="R195" s="111" t="n"/>
      <c r="S195" s="111" t="n"/>
      <c r="T195" s="112" t="n">
        <v>5.99028</v>
      </c>
      <c r="U195" s="111" t="n"/>
      <c r="V195" s="112" t="n">
        <v>2.43613</v>
      </c>
      <c r="W195" s="112" t="n">
        <v>7.81667</v>
      </c>
      <c r="X195" s="112" t="n">
        <v>4</v>
      </c>
      <c r="Y195" s="111" t="n"/>
      <c r="Z195" s="111" t="n"/>
      <c r="AA195" s="112" t="n">
        <v>2.28874</v>
      </c>
      <c r="AB195" s="111" t="n"/>
      <c r="AC195" s="112" t="n">
        <v>3.16889</v>
      </c>
      <c r="AD195" s="112" t="n">
        <v>2.25</v>
      </c>
      <c r="AE195" s="111" t="n"/>
      <c r="AF195" s="111" t="n"/>
      <c r="AG195" s="111" t="n"/>
      <c r="AH195" s="112" t="n">
        <v>4.38462</v>
      </c>
      <c r="AI195" s="112" t="n">
        <v>5.50785</v>
      </c>
      <c r="AJ195" s="111" t="n"/>
      <c r="AK195" s="111" t="n"/>
      <c r="AL195" s="111" t="n"/>
      <c r="AM195" s="113">
        <f>COUNT(H195:AL195)</f>
        <v/>
      </c>
      <c r="AN195" s="111" t="n"/>
      <c r="AO195" s="111" t="n"/>
      <c r="AP195" s="111" t="n"/>
      <c r="AQ195" s="111" t="n"/>
      <c r="AR195" s="111" t="n"/>
      <c r="AS195" s="111" t="n"/>
      <c r="AT195" s="113">
        <f>SUM(H195:AL195)</f>
        <v/>
      </c>
      <c r="AU195" s="111" t="n"/>
      <c r="AV195" s="113">
        <f>SUM(H195,K195,L195,P195,Q195,R195,S195,Y195,Z195,AF195,AG195)</f>
        <v/>
      </c>
      <c r="AW195" s="111" t="n"/>
    </row>
    <row r="196" spans="1:49">
      <c r="A196" s="111" t="n">
        <v>190</v>
      </c>
      <c r="B196" s="111" t="s">
        <v>91</v>
      </c>
      <c r="C196" s="111" t="s">
        <v>74</v>
      </c>
      <c r="D196" s="111" t="s">
        <v>92</v>
      </c>
      <c r="E196" s="111" t="s">
        <v>87</v>
      </c>
      <c r="F196" s="111" t="s">
        <v>32</v>
      </c>
      <c r="G196" s="111" t="n"/>
      <c r="H196" s="111" t="n"/>
      <c r="I196" s="111" t="n"/>
      <c r="J196" s="111" t="n"/>
      <c r="K196" s="111" t="n"/>
      <c r="L196" s="111" t="n"/>
      <c r="M196" s="111" t="n"/>
      <c r="N196" s="111" t="n"/>
      <c r="O196" s="111" t="n"/>
      <c r="P196" s="111" t="n"/>
      <c r="Q196" s="111" t="n"/>
      <c r="R196" s="111" t="n"/>
      <c r="S196" s="111" t="n"/>
      <c r="T196" s="112" t="n">
        <v>2.00972</v>
      </c>
      <c r="U196" s="111" t="n"/>
      <c r="V196" s="111" t="n"/>
      <c r="W196" s="111" t="n"/>
      <c r="X196" s="111" t="n"/>
      <c r="Y196" s="111" t="n"/>
      <c r="Z196" s="111" t="n"/>
      <c r="AA196" s="111" t="n"/>
      <c r="AB196" s="111" t="n"/>
      <c r="AC196" s="112" t="n">
        <v>2.76063</v>
      </c>
      <c r="AD196" s="111" t="n"/>
      <c r="AE196" s="111" t="n"/>
      <c r="AF196" s="111" t="n"/>
      <c r="AG196" s="111" t="n"/>
      <c r="AH196" s="111" t="n"/>
      <c r="AI196" s="111" t="n"/>
      <c r="AJ196" s="111" t="n"/>
      <c r="AK196" s="111" t="n"/>
      <c r="AL196" s="111" t="n"/>
      <c r="AM196" s="113">
        <f>COUNT(H196:AL196)</f>
        <v/>
      </c>
      <c r="AN196" s="111" t="n"/>
      <c r="AO196" s="111" t="n"/>
      <c r="AP196" s="111" t="n"/>
      <c r="AQ196" s="111" t="n"/>
      <c r="AR196" s="111" t="n"/>
      <c r="AS196" s="111" t="n"/>
      <c r="AT196" s="113">
        <f>SUM(H196:AL196)</f>
        <v/>
      </c>
      <c r="AU196" s="111" t="n"/>
      <c r="AV196" s="113">
        <f>SUM(H196,K196,L196,P196,Q196,R196,S196,Y196,Z196,AF196,AG196)</f>
        <v/>
      </c>
      <c r="AW196" s="111" t="n"/>
    </row>
    <row r="197" spans="1:49">
      <c r="A197" s="111" t="n">
        <v>191</v>
      </c>
      <c r="B197" s="111" t="s">
        <v>91</v>
      </c>
      <c r="C197" s="111" t="s">
        <v>74</v>
      </c>
      <c r="D197" s="111" t="s">
        <v>92</v>
      </c>
      <c r="E197" s="111" t="s">
        <v>88</v>
      </c>
      <c r="F197" s="111" t="s">
        <v>32</v>
      </c>
      <c r="G197" s="111" t="n"/>
      <c r="H197" s="111" t="n"/>
      <c r="I197" s="111" t="n"/>
      <c r="J197" s="111" t="n"/>
      <c r="K197" s="111" t="n"/>
      <c r="L197" s="111" t="n"/>
      <c r="M197" s="111" t="n"/>
      <c r="N197" s="111" t="n"/>
      <c r="O197" s="111" t="n"/>
      <c r="P197" s="111" t="n"/>
      <c r="Q197" s="111" t="n"/>
      <c r="R197" s="111" t="n"/>
      <c r="S197" s="111" t="n"/>
      <c r="T197" s="111" t="n"/>
      <c r="U197" s="111" t="n"/>
      <c r="V197" s="111" t="n"/>
      <c r="W197" s="111" t="n"/>
      <c r="X197" s="111" t="n"/>
      <c r="Y197" s="111" t="n"/>
      <c r="Z197" s="111" t="n"/>
      <c r="AA197" s="111" t="n"/>
      <c r="AB197" s="111" t="n"/>
      <c r="AC197" s="111" t="n"/>
      <c r="AD197" s="111" t="n"/>
      <c r="AE197" s="111" t="n"/>
      <c r="AF197" s="111" t="n"/>
      <c r="AG197" s="111" t="n"/>
      <c r="AH197" s="111" t="n"/>
      <c r="AI197" s="111" t="n"/>
      <c r="AJ197" s="111" t="n"/>
      <c r="AK197" s="111" t="n"/>
      <c r="AL197" s="111" t="n"/>
      <c r="AM197" s="113">
        <f>COUNT(H197:AL197)</f>
        <v/>
      </c>
      <c r="AN197" s="111" t="n"/>
      <c r="AO197" s="111" t="n"/>
      <c r="AP197" s="111" t="n"/>
      <c r="AQ197" s="111" t="n"/>
      <c r="AR197" s="111" t="n"/>
      <c r="AS197" s="111" t="n"/>
      <c r="AT197" s="113">
        <f>SUM(H197:AL197)</f>
        <v/>
      </c>
      <c r="AU197" s="111" t="n"/>
      <c r="AV197" s="113">
        <f>SUM(H197,K197,L197,P197,Q197,R197,S197,Y197,Z197,AF197,AG197)</f>
        <v/>
      </c>
      <c r="AW197" s="111" t="n"/>
    </row>
    <row r="198" spans="1:49">
      <c r="A198" s="111" t="n">
        <v>192</v>
      </c>
      <c r="B198" s="111" t="s">
        <v>91</v>
      </c>
      <c r="C198" s="111" t="s">
        <v>74</v>
      </c>
      <c r="D198" s="111" t="s">
        <v>92</v>
      </c>
      <c r="E198" s="111" t="s">
        <v>65</v>
      </c>
      <c r="F198" s="111" t="s">
        <v>32</v>
      </c>
      <c r="G198" s="111" t="n"/>
      <c r="H198" s="111" t="n"/>
      <c r="I198" s="111" t="n"/>
      <c r="J198" s="111" t="n"/>
      <c r="K198" s="111" t="n"/>
      <c r="L198" s="111" t="n"/>
      <c r="M198" s="111" t="n"/>
      <c r="N198" s="111" t="n"/>
      <c r="O198" s="111" t="n"/>
      <c r="P198" s="111" t="n"/>
      <c r="Q198" s="111" t="n"/>
      <c r="R198" s="111" t="n"/>
      <c r="S198" s="111" t="n"/>
      <c r="T198" s="111" t="n"/>
      <c r="U198" s="111" t="n"/>
      <c r="V198" s="112" t="n">
        <v>5.56387</v>
      </c>
      <c r="W198" s="111" t="n"/>
      <c r="X198" s="112" t="n">
        <v>4</v>
      </c>
      <c r="Y198" s="111" t="n"/>
      <c r="Z198" s="111" t="n"/>
      <c r="AA198" s="112" t="n">
        <v>5.71126</v>
      </c>
      <c r="AB198" s="111" t="n"/>
      <c r="AC198" s="112" t="n">
        <v>2.07047</v>
      </c>
      <c r="AD198" s="112" t="n">
        <v>5.38333</v>
      </c>
      <c r="AE198" s="112" t="n">
        <v>8</v>
      </c>
      <c r="AF198" s="111" t="n"/>
      <c r="AG198" s="111" t="n"/>
      <c r="AH198" s="111" t="n"/>
      <c r="AI198" s="111" t="n"/>
      <c r="AJ198" s="112" t="n">
        <v>3.10038</v>
      </c>
      <c r="AK198" s="112" t="n">
        <v>2.9781</v>
      </c>
      <c r="AL198" s="111" t="n"/>
      <c r="AM198" s="113">
        <f>COUNT(H198:AL198)</f>
        <v/>
      </c>
      <c r="AN198" s="111" t="n"/>
      <c r="AO198" s="111" t="n"/>
      <c r="AP198" s="111" t="n"/>
      <c r="AQ198" s="111" t="n"/>
      <c r="AR198" s="111" t="n"/>
      <c r="AS198" s="111" t="n"/>
      <c r="AT198" s="113">
        <f>SUM(H198:AL198)</f>
        <v/>
      </c>
      <c r="AU198" s="111" t="n"/>
      <c r="AV198" s="113">
        <f>SUM(H198,K198,L198,P198,Q198,R198,S198,Y198,Z198,AF198,AG198)</f>
        <v/>
      </c>
      <c r="AW198" s="111" t="n"/>
    </row>
    <row r="199" spans="1:49">
      <c r="A199" s="111" t="n">
        <v>193</v>
      </c>
      <c r="B199" s="111" t="s">
        <v>91</v>
      </c>
      <c r="C199" s="111" t="s">
        <v>74</v>
      </c>
      <c r="D199" s="111" t="s">
        <v>92</v>
      </c>
      <c r="E199" s="111" t="s">
        <v>90</v>
      </c>
      <c r="F199" s="111" t="s">
        <v>32</v>
      </c>
      <c r="G199" s="111" t="n"/>
      <c r="H199" s="111" t="n"/>
      <c r="I199" s="111" t="n"/>
      <c r="J199" s="111" t="n"/>
      <c r="K199" s="111" t="n"/>
      <c r="L199" s="111" t="n"/>
      <c r="M199" s="111" t="n"/>
      <c r="N199" s="111" t="n"/>
      <c r="O199" s="111" t="n"/>
      <c r="P199" s="111" t="n"/>
      <c r="Q199" s="111" t="n"/>
      <c r="R199" s="111" t="n"/>
      <c r="S199" s="111" t="n"/>
      <c r="T199" s="111" t="n"/>
      <c r="U199" s="111" t="n"/>
      <c r="V199" s="111" t="n"/>
      <c r="W199" s="111" t="n"/>
      <c r="X199" s="111" t="n"/>
      <c r="Y199" s="111" t="n"/>
      <c r="Z199" s="111" t="n"/>
      <c r="AA199" s="111" t="n"/>
      <c r="AB199" s="111" t="n"/>
      <c r="AC199" s="111" t="n"/>
      <c r="AD199" s="111" t="n"/>
      <c r="AE199" s="111" t="n"/>
      <c r="AF199" s="111" t="n"/>
      <c r="AG199" s="111" t="n"/>
      <c r="AH199" s="111" t="n"/>
      <c r="AI199" s="111" t="n"/>
      <c r="AJ199" s="111" t="n"/>
      <c r="AK199" s="111" t="n"/>
      <c r="AL199" s="111" t="n"/>
      <c r="AM199" s="113">
        <f>COUNT(H199:AL199)</f>
        <v/>
      </c>
      <c r="AN199" s="111" t="n"/>
      <c r="AO199" s="111" t="n"/>
      <c r="AP199" s="111" t="n"/>
      <c r="AQ199" s="111" t="n"/>
      <c r="AR199" s="111" t="n"/>
      <c r="AS199" s="111" t="n"/>
      <c r="AT199" s="113">
        <f>SUM(H199:AL199)</f>
        <v/>
      </c>
      <c r="AU199" s="111" t="n"/>
      <c r="AV199" s="113">
        <f>SUM(H199,K199,L199,P199,Q199,R199,S199,Y199,Z199,AF199,AG199)</f>
        <v/>
      </c>
      <c r="AW199" s="111" t="n"/>
    </row>
    <row r="200" spans="1:49">
      <c r="A200" s="111" t="n">
        <v>194</v>
      </c>
      <c r="B200" s="111" t="s">
        <v>91</v>
      </c>
      <c r="C200" s="111" t="s">
        <v>74</v>
      </c>
      <c r="D200" s="111" t="s">
        <v>92</v>
      </c>
      <c r="E200" s="111" t="s">
        <v>279</v>
      </c>
      <c r="F200" s="111" t="s">
        <v>32</v>
      </c>
      <c r="G200" s="111" t="n"/>
      <c r="H200" s="111" t="n"/>
      <c r="I200" s="111" t="n"/>
      <c r="J200" s="111" t="n"/>
      <c r="K200" s="111" t="n"/>
      <c r="L200" s="111" t="n"/>
      <c r="M200" s="111" t="n"/>
      <c r="N200" s="111" t="n"/>
      <c r="O200" s="111" t="n"/>
      <c r="P200" s="111" t="n"/>
      <c r="Q200" s="111" t="n"/>
      <c r="R200" s="111" t="n"/>
      <c r="S200" s="111" t="n"/>
      <c r="T200" s="111" t="n"/>
      <c r="U200" s="111" t="n"/>
      <c r="V200" s="111" t="n"/>
      <c r="W200" s="111" t="n"/>
      <c r="X200" s="111" t="n"/>
      <c r="Y200" s="111" t="n"/>
      <c r="Z200" s="111" t="n"/>
      <c r="AA200" s="111" t="n"/>
      <c r="AB200" s="111" t="n"/>
      <c r="AC200" s="111" t="n"/>
      <c r="AD200" s="111" t="n"/>
      <c r="AE200" s="111" t="n"/>
      <c r="AF200" s="111" t="n"/>
      <c r="AG200" s="111" t="n"/>
      <c r="AH200" s="111" t="n"/>
      <c r="AI200" s="111" t="n"/>
      <c r="AJ200" s="111" t="n"/>
      <c r="AK200" s="111" t="n"/>
      <c r="AL200" s="111" t="n"/>
      <c r="AM200" s="113">
        <f>COUNT(H200:AL200)</f>
        <v/>
      </c>
      <c r="AN200" s="111" t="n"/>
      <c r="AO200" s="111" t="n"/>
      <c r="AP200" s="111" t="n"/>
      <c r="AQ200" s="111" t="n"/>
      <c r="AR200" s="111" t="n"/>
      <c r="AS200" s="111" t="n"/>
      <c r="AT200" s="113">
        <f>SUM(H200:AL200)</f>
        <v/>
      </c>
      <c r="AU200" s="111" t="n"/>
      <c r="AV200" s="113">
        <f>SUM(H200,K200,L200,P200,Q200,R200,S200,Y200,Z200,AF200,AG200)</f>
        <v/>
      </c>
      <c r="AW200" s="111" t="n"/>
    </row>
    <row r="201" spans="1:49">
      <c r="A201" s="114" t="n">
        <v>195</v>
      </c>
      <c r="B201" s="114" t="s">
        <v>91</v>
      </c>
      <c r="C201" s="114" t="s">
        <v>74</v>
      </c>
      <c r="D201" s="114" t="s">
        <v>92</v>
      </c>
      <c r="E201" s="114" t="s">
        <v>33</v>
      </c>
      <c r="F201" s="114" t="n"/>
      <c r="G201" s="114" t="n"/>
      <c r="H201" s="114" t="n">
        <v>0</v>
      </c>
      <c r="I201" s="114" t="n">
        <v>8</v>
      </c>
      <c r="J201" s="114" t="n">
        <v>8</v>
      </c>
      <c r="K201" s="114" t="n">
        <v>0</v>
      </c>
      <c r="L201" s="114" t="n">
        <v>0</v>
      </c>
      <c r="M201" s="114" t="n">
        <v>8</v>
      </c>
      <c r="N201" s="114" t="n">
        <v>8</v>
      </c>
      <c r="O201" s="114" t="n">
        <v>7</v>
      </c>
      <c r="P201" s="114" t="n">
        <v>0</v>
      </c>
      <c r="Q201" s="114" t="n">
        <v>0</v>
      </c>
      <c r="R201" s="114" t="n">
        <v>0</v>
      </c>
      <c r="S201" s="114" t="n">
        <v>0</v>
      </c>
      <c r="T201" s="114" t="n">
        <v>8</v>
      </c>
      <c r="U201" s="114" t="n">
        <v>8</v>
      </c>
      <c r="V201" s="114" t="n">
        <v>8</v>
      </c>
      <c r="W201" s="114" t="n">
        <v>8</v>
      </c>
      <c r="X201" s="114" t="n">
        <v>8</v>
      </c>
      <c r="Y201" s="114" t="n">
        <v>0</v>
      </c>
      <c r="Z201" s="114" t="n">
        <v>0</v>
      </c>
      <c r="AA201" s="114" t="n">
        <v>8</v>
      </c>
      <c r="AB201" s="114" t="n">
        <v>8</v>
      </c>
      <c r="AC201" s="114" t="n">
        <v>8</v>
      </c>
      <c r="AD201" s="114" t="n">
        <v>8</v>
      </c>
      <c r="AE201" s="114" t="n">
        <v>8</v>
      </c>
      <c r="AF201" s="114" t="n">
        <v>0</v>
      </c>
      <c r="AG201" s="114" t="n">
        <v>0</v>
      </c>
      <c r="AH201" s="114" t="n">
        <v>8</v>
      </c>
      <c r="AI201" s="114" t="n">
        <v>8</v>
      </c>
      <c r="AJ201" s="114" t="n">
        <v>8</v>
      </c>
      <c r="AK201" s="114" t="n">
        <v>8</v>
      </c>
      <c r="AL201" s="114" t="n">
        <v>8</v>
      </c>
      <c r="AM201" s="114">
        <f>COUNT(IF(SUM(H191,H192,H198,H189,H190,H195,H200,H199,H196,H187,H193,H197,H194,H188)&gt;0,1,"FALSE"),IF(SUM(I192,I190,I187,I189,I193,I191,I197,I196,I199,I188,I194,I198,I200,I195)&gt;0,1,"FALSE"),IF(SUM(J192,J197,J200,J187,J189,J190,J191,J199,J194,J196,J198,J193,J188,J195)&gt;0,1,"FALSE"),IF(SUM(K189,K197,K192,K196,K190,K195,K194,K200,K199,K191,K198,K193,K188,K187)&gt;0,1,"FALSE"),IF(SUM(L193,L198,L199,L191,L195,L200,L194,L192,L190,L197,L189,L196,L187,L188)&gt;0,1,"FALSE"),IF(SUM(M199,M192,M196,M200,M195,M189,M198,M187,M193,M188,M190,M191,M197,M194)&gt;0,1,"FALSE"),IF(SUM(N197,N189,N191,N199,N192,N193,N196,N200,N198,N188,N187,N195,N190,N194)&gt;0,1,"FALSE"),IF(SUM(O195,O191,O188,O193,O194,O200,O198,O196,O190,O189,O199,O187,O192,O197)&gt;0,1,"FALSE"),IF(SUM(P198,P194,P192,P199,P193,P188,P191,P200,P187,P190,P196,P197,P189,P195)&gt;0,1,"FALSE"),IF(SUM(Q199,Q192,Q197,Q189,Q194,Q200,Q190,Q193,Q195,Q188,Q191,Q187,Q198,Q196)&gt;0,1,"FALSE"),IF(SUM(R198,R196,R193,R187,R197,R195,R200,R190,R192,R199,R194,R188,R191,R189)&gt;0,1,"FALSE"),IF(SUM(S194,S191,S190,S192,S199,S188,S197,S196,S187,S189,S195,S200,S193,S198)&gt;0,1,"FALSE"),IF(SUM(T197,T189,T191,T188,T194,T192,T200,T196,T198,T190,T193,T199,T187,T195)&gt;0,1,"FALSE"),IF(SUM(V191,V188,V189,V196,V192,V199,V197,V187,V194,V198,V195,V200,V193,V190)&gt;0,1,"FALSE"),IF(SUM(W200,W195,W191,W196,W193,W199,W192,W194,W190,W197,W198,W188,W189,W187)&gt;0,1,"FALSE"),IF(SUM(X194,X189,X190,X197,X196,X187,X193,X188,X192,X195,X198,X200,X191,X199)&gt;0,1,"FALSE"),IF(SUM(Y189,Y190,Y193,Y194,Y195,Y197,Y198,Y199,Y192,Y200,Y188,Y196,Y187,Y191)&gt;0,1,"FALSE"),IF(SUM(AB188,AB194,AB190,AB200,AB199,AB189,AB191,AB192,AB195,AB198,AB187,AB196,AB197,AB193)&gt;0,1,"FALSE"),IF(SUM(Z188,Z193,Z196,Z190,Z197,Z192,Z199,Z191,Z195,Z194,Z198,Z200,Z189,Z187)&gt;0,1,"FALSE"),IF(SUM(AC196,AC192,AC189,AC187,AC191,AC194,AC195,AC197,AC193,AC190,AC199,AC200,AC198,AC188)&gt;0,1,"FALSE"),IF(SUM(AF191,AF198,AF197,AF187,AF200,AF190,AF192,AF194,AF188,AF193,AF189,AF199,AF195,AF196)&gt;0,1,"FALSE"),IF(SUM(AG196,AG189,AG195,AG187,AG197,AG188,AG193,AG199,AG198,AG190,AG194,AG200,AG191,AG192)&gt;0,1,"FALSE"),IF(SUM(AD190,AD191,AD199,AD189,AD197,AD188,AD193,AD198,AD195,AD200,AD192,AD196,AD194,AD187)&gt;0,1,"FALSE"),IF(SUM(AE191,AE193,AE190,AE197,AE188,AE187,AE189,AE196,AE192,AE195,AE199,AE198,AE194,AE200)&gt;0,1,"FALSE"),IF(SUM(U194,U198,U196,U191,U192,U189,U190,U200,U188,U199,U195,U197,U187,U193)&gt;0,1,"FALSE"),IF(SUM(AA190,AA191,AA193,AA187,AA198,AA188,AA195,AA189,AA194,AA197,AA199,AA192,AA200,AA196)&gt;0,1,"FALSE"),IF(SUM(AH196,AH191,AH197,AH187,AH193,AH188,AH194,AH199,AH192,AH189,AH198,AH195,AH190,AH200)&gt;0,1,"FALSE"),IF(SUM(AI194,AI193,AI190,AI196,AI199,AI188,AI189,AI192,AI198,AI187,AI191,AI195,AI197,AI200)&gt;0,1,"FALSE"),IF(SUM(AJ190,AJ191,AJ188,AJ194,AJ193,AJ195,AJ198,AJ196,AJ197,AJ189,AJ200,AJ187,AJ199,AJ192)&gt;0,1,"FALSE"),IF(SUM(AK188,AK197,AK187,AK196,AK194,AK189,AK199,AK195,AK190,AK191,AK192,AK193,AK200,AK198)&gt;0,1,"FALSE"),IF(SUM(AL192,AL187,AL193,AL197,AL198,AL189,AL194,AL188,AL191,AL200,AL199,AL196,AL190)&gt;0,1,"FALSE"))</f>
        <v/>
      </c>
      <c r="AN201" s="114" t="n"/>
      <c r="AO201" s="114">
        <f>MAX(AO187:AO200)</f>
        <v/>
      </c>
      <c r="AP201" s="114">
        <f>MAX(AP187:AP200)</f>
        <v/>
      </c>
      <c r="AQ201" s="114">
        <f>MAX(AQ187:AQ200)</f>
        <v/>
      </c>
      <c r="AR201" s="114">
        <f>MAX(AR187:AR200)</f>
        <v/>
      </c>
      <c r="AS201" s="114">
        <f>SUM(AS187:AS200)</f>
        <v/>
      </c>
      <c r="AT201" s="114">
        <f>SUM(AT187:AT200)</f>
        <v/>
      </c>
      <c r="AU201" s="114">
        <f>SUM(AU187:AU200)</f>
        <v/>
      </c>
      <c r="AV201" s="114">
        <f>SUM(AV187:AV200)</f>
        <v/>
      </c>
      <c r="AW201" s="114">
        <f>SUM(AW187:AW200)</f>
        <v/>
      </c>
    </row>
    <row r="202" spans="1:49">
      <c r="A202" s="111" t="n">
        <v>196</v>
      </c>
      <c r="B202" s="111" t="s">
        <v>94</v>
      </c>
      <c r="C202" s="111" t="s">
        <v>71</v>
      </c>
      <c r="D202" s="111" t="s">
        <v>72</v>
      </c>
      <c r="E202" s="111" t="s">
        <v>43</v>
      </c>
      <c r="F202" s="111" t="s">
        <v>32</v>
      </c>
      <c r="G202" s="111" t="n"/>
      <c r="H202" s="111" t="s">
        <v>7</v>
      </c>
      <c r="I202" s="111" t="n">
        <v>8</v>
      </c>
      <c r="J202" s="111" t="n">
        <v>8</v>
      </c>
      <c r="K202" s="111" t="s">
        <v>7</v>
      </c>
      <c r="L202" s="111" t="s">
        <v>7</v>
      </c>
      <c r="M202" s="111" t="n">
        <v>8</v>
      </c>
      <c r="N202" s="111" t="n">
        <v>8</v>
      </c>
      <c r="O202" s="111" t="n">
        <v>7</v>
      </c>
      <c r="P202" s="111" t="s">
        <v>7</v>
      </c>
      <c r="Q202" s="111" t="s">
        <v>7</v>
      </c>
      <c r="R202" s="111" t="s">
        <v>7</v>
      </c>
      <c r="S202" s="111" t="s">
        <v>7</v>
      </c>
      <c r="T202" s="111" t="n">
        <v>8</v>
      </c>
      <c r="U202" s="111" t="n">
        <v>7.96667</v>
      </c>
      <c r="V202" s="111" t="n"/>
      <c r="W202" s="111" t="n"/>
      <c r="X202" s="111" t="n"/>
      <c r="Y202" s="111" t="s">
        <v>7</v>
      </c>
      <c r="Z202" s="111" t="s">
        <v>7</v>
      </c>
      <c r="AA202" s="111" t="n">
        <v>8</v>
      </c>
      <c r="AB202" s="111" t="n">
        <v>8</v>
      </c>
      <c r="AC202" s="111" t="n">
        <v>8</v>
      </c>
      <c r="AD202" s="111" t="n"/>
      <c r="AE202" s="111" t="n"/>
      <c r="AF202" s="111" t="s">
        <v>7</v>
      </c>
      <c r="AG202" s="111" t="s">
        <v>7</v>
      </c>
      <c r="AH202" s="111" t="n"/>
      <c r="AI202" s="111" t="n"/>
      <c r="AJ202" s="111" t="n">
        <v>7.25</v>
      </c>
      <c r="AK202" s="111" t="n">
        <v>8</v>
      </c>
      <c r="AL202" s="111" t="n">
        <v>8</v>
      </c>
      <c r="AM202" s="113">
        <f>COUNT(H202:AL202)</f>
        <v/>
      </c>
      <c r="AN202" s="111" t="n"/>
      <c r="AO202" s="113">
        <f>COUNTIF(H202:AL202,"О")</f>
        <v/>
      </c>
      <c r="AP202" s="113">
        <f>COUNTIF(H202:AL202,"От")</f>
        <v/>
      </c>
      <c r="AQ202" s="113">
        <f>COUNTIF(H202:AL202,"Б")</f>
        <v/>
      </c>
      <c r="AR202" s="113">
        <f>COUNTIF(H202:AL202,"Н")</f>
        <v/>
      </c>
      <c r="AS202" s="111" t="n"/>
      <c r="AT202" s="113">
        <f>SUM(H202:AL202)</f>
        <v/>
      </c>
      <c r="AU202" s="111" t="n"/>
      <c r="AV202" s="113">
        <f>SUM(H202,K202,L202,P202,Q202,R202,S202,Y202,Z202,AF202,AG202)</f>
        <v/>
      </c>
      <c r="AW202" s="111" t="n"/>
    </row>
    <row r="203" spans="1:49">
      <c r="A203" s="111" t="n">
        <v>197</v>
      </c>
      <c r="B203" s="111" t="s">
        <v>94</v>
      </c>
      <c r="C203" s="111" t="s">
        <v>71</v>
      </c>
      <c r="D203" s="111" t="s">
        <v>72</v>
      </c>
      <c r="E203" s="111" t="s">
        <v>86</v>
      </c>
      <c r="F203" s="111" t="s">
        <v>32</v>
      </c>
      <c r="G203" s="111" t="n"/>
      <c r="H203" s="111" t="n"/>
      <c r="I203" s="111" t="n"/>
      <c r="J203" s="111" t="n"/>
      <c r="K203" s="111" t="n"/>
      <c r="L203" s="111" t="n"/>
      <c r="M203" s="111" t="n"/>
      <c r="N203" s="111" t="n"/>
      <c r="O203" s="111" t="n"/>
      <c r="P203" s="111" t="n"/>
      <c r="Q203" s="111" t="n"/>
      <c r="R203" s="111" t="n"/>
      <c r="S203" s="111" t="n"/>
      <c r="T203" s="111" t="n"/>
      <c r="U203" s="111" t="n"/>
      <c r="V203" s="111" t="n"/>
      <c r="W203" s="111" t="n"/>
      <c r="X203" s="111" t="n"/>
      <c r="Y203" s="111" t="n"/>
      <c r="Z203" s="111" t="n"/>
      <c r="AA203" s="111" t="n"/>
      <c r="AB203" s="111" t="n"/>
      <c r="AC203" s="111" t="n"/>
      <c r="AD203" s="112" t="n">
        <v>4</v>
      </c>
      <c r="AE203" s="112" t="n">
        <v>4</v>
      </c>
      <c r="AF203" s="111" t="n"/>
      <c r="AG203" s="111" t="n"/>
      <c r="AH203" s="112" t="n">
        <v>4</v>
      </c>
      <c r="AI203" s="112" t="n">
        <v>4</v>
      </c>
      <c r="AJ203" s="112" t="n">
        <v>0.38333</v>
      </c>
      <c r="AK203" s="111" t="n"/>
      <c r="AL203" s="111" t="n"/>
      <c r="AM203" s="113">
        <f>COUNT(H203:AL203)</f>
        <v/>
      </c>
      <c r="AN203" s="111" t="n"/>
      <c r="AO203" s="111" t="n"/>
      <c r="AP203" s="111" t="n"/>
      <c r="AQ203" s="111" t="n"/>
      <c r="AR203" s="111" t="n"/>
      <c r="AS203" s="111" t="n"/>
      <c r="AT203" s="113">
        <f>SUM(H203:AL203)</f>
        <v/>
      </c>
      <c r="AU203" s="111" t="n"/>
      <c r="AV203" s="113">
        <f>SUM(H203,K203,L203,P203,Q203,R203,S203,Y203,Z203,AF203,AG203)</f>
        <v/>
      </c>
      <c r="AW203" s="111" t="n"/>
    </row>
    <row r="204" spans="1:49">
      <c r="A204" s="111" t="n">
        <v>198</v>
      </c>
      <c r="B204" s="111" t="s">
        <v>94</v>
      </c>
      <c r="C204" s="111" t="s">
        <v>71</v>
      </c>
      <c r="D204" s="111" t="s">
        <v>72</v>
      </c>
      <c r="E204" s="111" t="s">
        <v>65</v>
      </c>
      <c r="F204" s="111" t="s">
        <v>32</v>
      </c>
      <c r="G204" s="111" t="n"/>
      <c r="H204" s="111" t="n"/>
      <c r="I204" s="111" t="n"/>
      <c r="J204" s="111" t="n"/>
      <c r="K204" s="111" t="n"/>
      <c r="L204" s="111" t="n"/>
      <c r="M204" s="111" t="n"/>
      <c r="N204" s="111" t="n"/>
      <c r="O204" s="111" t="n"/>
      <c r="P204" s="111" t="n"/>
      <c r="Q204" s="111" t="n"/>
      <c r="R204" s="111" t="n"/>
      <c r="S204" s="111" t="n"/>
      <c r="T204" s="111" t="n"/>
      <c r="U204" s="112" t="n">
        <v>0.03333</v>
      </c>
      <c r="V204" s="111" t="n"/>
      <c r="W204" s="111" t="n"/>
      <c r="X204" s="111" t="n"/>
      <c r="Y204" s="111" t="n"/>
      <c r="Z204" s="111" t="n"/>
      <c r="AA204" s="111" t="n"/>
      <c r="AB204" s="111" t="n"/>
      <c r="AC204" s="111" t="n"/>
      <c r="AD204" s="112" t="n">
        <v>4</v>
      </c>
      <c r="AE204" s="112" t="n">
        <v>4</v>
      </c>
      <c r="AF204" s="111" t="n"/>
      <c r="AG204" s="111" t="n"/>
      <c r="AH204" s="112" t="n">
        <v>4</v>
      </c>
      <c r="AI204" s="112" t="n">
        <v>4</v>
      </c>
      <c r="AJ204" s="112" t="n">
        <v>0.36667</v>
      </c>
      <c r="AK204" s="111" t="n"/>
      <c r="AL204" s="111" t="n"/>
      <c r="AM204" s="113">
        <f>COUNT(H204:AL204)</f>
        <v/>
      </c>
      <c r="AN204" s="111" t="n"/>
      <c r="AO204" s="111" t="n"/>
      <c r="AP204" s="111" t="n"/>
      <c r="AQ204" s="111" t="n"/>
      <c r="AR204" s="111" t="n"/>
      <c r="AS204" s="111" t="n"/>
      <c r="AT204" s="113">
        <f>SUM(H204:AL204)</f>
        <v/>
      </c>
      <c r="AU204" s="111" t="n"/>
      <c r="AV204" s="113">
        <f>SUM(H204,K204,L204,P204,Q204,R204,S204,Y204,Z204,AF204,AG204)</f>
        <v/>
      </c>
      <c r="AW204" s="111" t="n"/>
    </row>
    <row r="205" spans="1:49">
      <c r="A205" s="111" t="n">
        <v>199</v>
      </c>
      <c r="B205" s="111" t="s">
        <v>94</v>
      </c>
      <c r="C205" s="111" t="s">
        <v>71</v>
      </c>
      <c r="D205" s="111" t="s">
        <v>72</v>
      </c>
      <c r="E205" s="111" t="s">
        <v>65</v>
      </c>
      <c r="F205" s="111" t="s">
        <v>32</v>
      </c>
      <c r="G205" s="111" t="s">
        <v>49</v>
      </c>
      <c r="H205" s="111" t="n"/>
      <c r="I205" s="111" t="n"/>
      <c r="J205" s="111" t="n"/>
      <c r="K205" s="111" t="n"/>
      <c r="L205" s="111" t="n"/>
      <c r="M205" s="111" t="n"/>
      <c r="N205" s="111" t="n"/>
      <c r="O205" s="111" t="n"/>
      <c r="P205" s="111" t="n"/>
      <c r="Q205" s="111" t="n"/>
      <c r="R205" s="111" t="n"/>
      <c r="S205" s="111" t="n"/>
      <c r="T205" s="111" t="n"/>
      <c r="U205" s="111" t="n"/>
      <c r="V205" s="112" t="n">
        <v>8</v>
      </c>
      <c r="W205" s="112" t="n">
        <v>8</v>
      </c>
      <c r="X205" s="112" t="n">
        <v>8</v>
      </c>
      <c r="Y205" s="111" t="n"/>
      <c r="Z205" s="111" t="n"/>
      <c r="AA205" s="111" t="n"/>
      <c r="AB205" s="111" t="n"/>
      <c r="AC205" s="111" t="n"/>
      <c r="AD205" s="111" t="n"/>
      <c r="AE205" s="111" t="n"/>
      <c r="AF205" s="111" t="n"/>
      <c r="AG205" s="111" t="n"/>
      <c r="AH205" s="111" t="n"/>
      <c r="AI205" s="111" t="n"/>
      <c r="AJ205" s="111" t="n"/>
      <c r="AK205" s="111" t="n"/>
      <c r="AL205" s="111" t="n"/>
      <c r="AM205" s="113">
        <f>SUM(H205:AL205)/8</f>
        <v/>
      </c>
      <c r="AN205" s="111" t="n"/>
      <c r="AO205" s="111" t="n"/>
      <c r="AP205" s="111" t="n"/>
      <c r="AQ205" s="111" t="n"/>
      <c r="AR205" s="111" t="n"/>
      <c r="AS205" s="113">
        <f>COUNTIF(H205:AL205,"В")+SUM(H205:AL205)/8</f>
        <v/>
      </c>
      <c r="AT205" s="113">
        <f>SUM(H205:AL205)</f>
        <v/>
      </c>
      <c r="AU205" s="111" t="n"/>
      <c r="AV205" s="111" t="n"/>
      <c r="AW205" s="111" t="n"/>
    </row>
    <row r="206" spans="1:49">
      <c r="A206" s="114" t="n">
        <v>200</v>
      </c>
      <c r="B206" s="114" t="s">
        <v>94</v>
      </c>
      <c r="C206" s="114" t="s">
        <v>71</v>
      </c>
      <c r="D206" s="114" t="s">
        <v>72</v>
      </c>
      <c r="E206" s="114" t="s">
        <v>33</v>
      </c>
      <c r="F206" s="114" t="n"/>
      <c r="G206" s="114" t="n"/>
      <c r="H206" s="114" t="n">
        <v>0</v>
      </c>
      <c r="I206" s="114" t="n">
        <v>8</v>
      </c>
      <c r="J206" s="114" t="n">
        <v>8</v>
      </c>
      <c r="K206" s="114" t="n">
        <v>0</v>
      </c>
      <c r="L206" s="114" t="n">
        <v>0</v>
      </c>
      <c r="M206" s="114" t="n">
        <v>8</v>
      </c>
      <c r="N206" s="114" t="n">
        <v>8</v>
      </c>
      <c r="O206" s="114" t="n">
        <v>7</v>
      </c>
      <c r="P206" s="114" t="n">
        <v>0</v>
      </c>
      <c r="Q206" s="114" t="n">
        <v>0</v>
      </c>
      <c r="R206" s="114" t="n">
        <v>0</v>
      </c>
      <c r="S206" s="114" t="n">
        <v>0</v>
      </c>
      <c r="T206" s="114" t="n">
        <v>8</v>
      </c>
      <c r="U206" s="114" t="n">
        <v>8</v>
      </c>
      <c r="V206" s="114" t="n">
        <v>8</v>
      </c>
      <c r="W206" s="114" t="n">
        <v>8</v>
      </c>
      <c r="X206" s="114" t="n">
        <v>8</v>
      </c>
      <c r="Y206" s="114" t="n">
        <v>0</v>
      </c>
      <c r="Z206" s="114" t="n">
        <v>0</v>
      </c>
      <c r="AA206" s="114" t="n">
        <v>8</v>
      </c>
      <c r="AB206" s="114" t="n">
        <v>8</v>
      </c>
      <c r="AC206" s="114" t="n">
        <v>8</v>
      </c>
      <c r="AD206" s="114" t="n">
        <v>8</v>
      </c>
      <c r="AE206" s="114" t="n">
        <v>8</v>
      </c>
      <c r="AF206" s="114" t="n">
        <v>0</v>
      </c>
      <c r="AG206" s="114" t="n">
        <v>0</v>
      </c>
      <c r="AH206" s="114" t="n">
        <v>8</v>
      </c>
      <c r="AI206" s="114" t="n">
        <v>8</v>
      </c>
      <c r="AJ206" s="114" t="n">
        <v>8</v>
      </c>
      <c r="AK206" s="114" t="n">
        <v>8</v>
      </c>
      <c r="AL206" s="114" t="n">
        <v>8</v>
      </c>
      <c r="AM206" s="114">
        <f>COUNT(IF(SUM(H202)&gt;0,1,"FALSE"),IF(SUM(I202)&gt;0,1,"FALSE"),IF(SUM(J202)&gt;0,1,"FALSE"),IF(SUM(K202)&gt;0,1,"FALSE"),IF(SUM(L202)&gt;0,1,"FALSE"),IF(SUM(M202)&gt;0,1,"FALSE"),IF(SUM(N202)&gt;0,1,"FALSE"),IF(SUM(O202)&gt;0,1,"FALSE"),IF(SUM(P202)&gt;0,1,"FALSE"),IF(SUM(Q202)&gt;0,1,"FALSE"),IF(SUM(R202)&gt;0,1,"FALSE"),IF(SUM(S202)&gt;0,1,"FALSE"),IF(SUM(T202)&gt;0,1,"FALSE"),IF(SUM(Y202)&gt;0,1,"FALSE"),IF(SUM(AB202)&gt;0,1,"FALSE"),IF(SUM(Z202)&gt;0,1,"FALSE"),IF(SUM(AC202)&gt;0,1,"FALSE"),IF(SUM(AF203,AF204,AF202)&gt;0,1,"FALSE"),IF(SUM(AG202,AG204,AG203)&gt;0,1,"FALSE"),IF(SUM(AD203,AD204,AD202)&gt;0,1,"FALSE"),IF(SUM(AE204,AE202,AE203)&gt;0,1,"FALSE"),IF(SUM(U204,U202)&gt;0,1,"FALSE"),IF(SUM(AA202)&gt;0,1,"FALSE"),IF(SUM(AH203,AH202,AH204)&gt;0,1,"FALSE"),IF(SUM(AI203,AI202,AI204)&gt;0,1,"FALSE"),IF(SUM(AJ203,AJ202,AJ204)&gt;0,1,"FALSE"),IF(SUM(AK202)&gt;0,1,"FALSE"),IF(SUM(AL202)&gt;0,1,"FALSE"),IF(SUM(V205)&gt;0,1,"FALSE"),IF(SUM(W205)&gt;0,1,"FALSE"),IF(SUM(X205)&gt;0,1,"FALSE"))</f>
        <v/>
      </c>
      <c r="AN206" s="114" t="n"/>
      <c r="AO206" s="114">
        <f>MAX(AO202:AO205)</f>
        <v/>
      </c>
      <c r="AP206" s="114">
        <f>MAX(AP202:AP205)</f>
        <v/>
      </c>
      <c r="AQ206" s="114">
        <f>MAX(AQ202:AQ205)</f>
        <v/>
      </c>
      <c r="AR206" s="114">
        <f>MAX(AR202:AR205)</f>
        <v/>
      </c>
      <c r="AS206" s="114">
        <f>SUM(AS202:AS205)</f>
        <v/>
      </c>
      <c r="AT206" s="114">
        <f>SUM(AT202:AT205)</f>
        <v/>
      </c>
      <c r="AU206" s="114">
        <f>SUM(AU202:AU205)</f>
        <v/>
      </c>
      <c r="AV206" s="114">
        <f>SUM(AV202:AV205)</f>
        <v/>
      </c>
      <c r="AW206" s="114">
        <f>SUM(AW202:AW205)</f>
        <v/>
      </c>
    </row>
    <row r="207" spans="1:49">
      <c r="A207" s="111" t="n">
        <v>201</v>
      </c>
      <c r="B207" s="111" t="s">
        <v>95</v>
      </c>
      <c r="C207" s="111" t="s">
        <v>74</v>
      </c>
      <c r="D207" s="111" t="s">
        <v>51</v>
      </c>
      <c r="E207" s="111" t="s">
        <v>43</v>
      </c>
      <c r="F207" s="111" t="s">
        <v>32</v>
      </c>
      <c r="G207" s="111" t="n"/>
      <c r="H207" s="111" t="s">
        <v>7</v>
      </c>
      <c r="I207" s="111" t="n">
        <v>8</v>
      </c>
      <c r="J207" s="111" t="n">
        <v>8</v>
      </c>
      <c r="K207" s="111" t="s">
        <v>7</v>
      </c>
      <c r="L207" s="111" t="s">
        <v>7</v>
      </c>
      <c r="M207" s="111" t="n">
        <v>8</v>
      </c>
      <c r="N207" s="111" t="n">
        <v>8</v>
      </c>
      <c r="O207" s="111" t="n">
        <v>7</v>
      </c>
      <c r="P207" s="111" t="s">
        <v>7</v>
      </c>
      <c r="Q207" s="111" t="s">
        <v>7</v>
      </c>
      <c r="R207" s="111" t="s">
        <v>7</v>
      </c>
      <c r="S207" s="111" t="s">
        <v>7</v>
      </c>
      <c r="T207" s="111" t="n">
        <v>8</v>
      </c>
      <c r="U207" s="111" t="n">
        <v>8</v>
      </c>
      <c r="V207" s="111" t="n">
        <v>7.93333</v>
      </c>
      <c r="W207" s="111" t="n">
        <v>7.9</v>
      </c>
      <c r="X207" s="111" t="n">
        <v>8</v>
      </c>
      <c r="Y207" s="111" t="s">
        <v>7</v>
      </c>
      <c r="Z207" s="111" t="s">
        <v>7</v>
      </c>
      <c r="AA207" s="111" t="n">
        <v>8</v>
      </c>
      <c r="AB207" s="111" t="n">
        <v>8</v>
      </c>
      <c r="AC207" s="111" t="n">
        <v>8</v>
      </c>
      <c r="AD207" s="111" t="n">
        <v>8</v>
      </c>
      <c r="AE207" s="111" t="n">
        <v>8</v>
      </c>
      <c r="AF207" s="111" t="s">
        <v>7</v>
      </c>
      <c r="AG207" s="111" t="s">
        <v>7</v>
      </c>
      <c r="AH207" s="111" t="n">
        <v>8</v>
      </c>
      <c r="AI207" s="111" t="n">
        <v>3.31667</v>
      </c>
      <c r="AJ207" s="111" t="n"/>
      <c r="AK207" s="111" t="n"/>
      <c r="AL207" s="111" t="n"/>
      <c r="AM207" s="113">
        <f>COUNT(H207:AL207)</f>
        <v/>
      </c>
      <c r="AN207" s="111" t="n"/>
      <c r="AO207" s="113">
        <f>COUNTIF(H207:AL207,"О")</f>
        <v/>
      </c>
      <c r="AP207" s="113">
        <f>COUNTIF(H207:AL207,"От")</f>
        <v/>
      </c>
      <c r="AQ207" s="113">
        <f>COUNTIF(H207:AL207,"Б")</f>
        <v/>
      </c>
      <c r="AR207" s="113">
        <f>COUNTIF(H207:AL207,"Н")</f>
        <v/>
      </c>
      <c r="AS207" s="111" t="n"/>
      <c r="AT207" s="113">
        <f>SUM(H207:AL207)</f>
        <v/>
      </c>
      <c r="AU207" s="111" t="n"/>
      <c r="AV207" s="113">
        <f>SUM(H207,K207,L207,P207,Q207,R207,S207,Y207,Z207,AF207,AG207)</f>
        <v/>
      </c>
      <c r="AW207" s="111" t="n"/>
    </row>
    <row r="208" spans="1:49">
      <c r="A208" s="111" t="n">
        <v>202</v>
      </c>
      <c r="B208" s="111" t="s">
        <v>95</v>
      </c>
      <c r="C208" s="111" t="s">
        <v>74</v>
      </c>
      <c r="D208" s="111" t="s">
        <v>51</v>
      </c>
      <c r="E208" s="111" t="s">
        <v>56</v>
      </c>
      <c r="F208" s="111" t="s">
        <v>32</v>
      </c>
      <c r="G208" s="111" t="n"/>
      <c r="H208" s="111" t="n"/>
      <c r="I208" s="111" t="n"/>
      <c r="J208" s="111" t="n"/>
      <c r="K208" s="111" t="n"/>
      <c r="L208" s="111" t="n"/>
      <c r="M208" s="111" t="n"/>
      <c r="N208" s="111" t="n"/>
      <c r="O208" s="111" t="n"/>
      <c r="P208" s="111" t="n"/>
      <c r="Q208" s="111" t="n"/>
      <c r="R208" s="111" t="n"/>
      <c r="S208" s="111" t="n"/>
      <c r="T208" s="111" t="n"/>
      <c r="U208" s="111" t="n"/>
      <c r="V208" s="111" t="n"/>
      <c r="W208" s="111" t="n"/>
      <c r="X208" s="111" t="n"/>
      <c r="Y208" s="111" t="n"/>
      <c r="Z208" s="111" t="n"/>
      <c r="AA208" s="111" t="n"/>
      <c r="AB208" s="111" t="n"/>
      <c r="AC208" s="111" t="n"/>
      <c r="AD208" s="111" t="n"/>
      <c r="AE208" s="111" t="n"/>
      <c r="AF208" s="111" t="n"/>
      <c r="AG208" s="111" t="n"/>
      <c r="AH208" s="111" t="n"/>
      <c r="AI208" s="111" t="n"/>
      <c r="AJ208" s="111" t="n"/>
      <c r="AK208" s="111" t="n"/>
      <c r="AL208" s="111" t="n"/>
      <c r="AM208" s="113">
        <f>COUNT(H208:AL208)</f>
        <v/>
      </c>
      <c r="AN208" s="111" t="n"/>
      <c r="AO208" s="111" t="n"/>
      <c r="AP208" s="111" t="n"/>
      <c r="AQ208" s="111" t="n"/>
      <c r="AR208" s="111" t="n"/>
      <c r="AS208" s="111" t="n"/>
      <c r="AT208" s="113">
        <f>SUM(H208:AL208)</f>
        <v/>
      </c>
      <c r="AU208" s="111" t="n"/>
      <c r="AV208" s="113">
        <f>SUM(H208,K208,L208,P208,Q208,R208,S208,Y208,Z208,AF208,AG208)</f>
        <v/>
      </c>
      <c r="AW208" s="111" t="n"/>
    </row>
    <row r="209" spans="1:49">
      <c r="A209" s="111" t="n">
        <v>203</v>
      </c>
      <c r="B209" s="111" t="s">
        <v>95</v>
      </c>
      <c r="C209" s="111" t="s">
        <v>74</v>
      </c>
      <c r="D209" s="111" t="s">
        <v>51</v>
      </c>
      <c r="E209" s="111" t="s">
        <v>61</v>
      </c>
      <c r="F209" s="111" t="s">
        <v>32</v>
      </c>
      <c r="G209" s="111" t="n"/>
      <c r="H209" s="111" t="n"/>
      <c r="I209" s="111" t="n"/>
      <c r="J209" s="111" t="n"/>
      <c r="K209" s="111" t="n"/>
      <c r="L209" s="111" t="n"/>
      <c r="M209" s="111" t="n"/>
      <c r="N209" s="111" t="n"/>
      <c r="O209" s="111" t="n"/>
      <c r="P209" s="111" t="n"/>
      <c r="Q209" s="111" t="n"/>
      <c r="R209" s="111" t="n"/>
      <c r="S209" s="111" t="n"/>
      <c r="T209" s="111" t="n"/>
      <c r="U209" s="111" t="n"/>
      <c r="V209" s="111" t="n"/>
      <c r="W209" s="111" t="n"/>
      <c r="X209" s="111" t="n"/>
      <c r="Y209" s="111" t="n"/>
      <c r="Z209" s="111" t="n"/>
      <c r="AA209" s="111" t="n"/>
      <c r="AB209" s="111" t="n"/>
      <c r="AC209" s="111" t="n"/>
      <c r="AD209" s="111" t="n"/>
      <c r="AE209" s="111" t="n"/>
      <c r="AF209" s="111" t="n"/>
      <c r="AG209" s="111" t="n"/>
      <c r="AH209" s="111" t="n"/>
      <c r="AI209" s="111" t="n"/>
      <c r="AJ209" s="111" t="n"/>
      <c r="AK209" s="111" t="n"/>
      <c r="AL209" s="111" t="n"/>
      <c r="AM209" s="113">
        <f>COUNT(H209:AL209)</f>
        <v/>
      </c>
      <c r="AN209" s="111" t="n"/>
      <c r="AO209" s="111" t="n"/>
      <c r="AP209" s="111" t="n"/>
      <c r="AQ209" s="111" t="n"/>
      <c r="AR209" s="111" t="n"/>
      <c r="AS209" s="111" t="n"/>
      <c r="AT209" s="113">
        <f>SUM(H209:AL209)</f>
        <v/>
      </c>
      <c r="AU209" s="111" t="n"/>
      <c r="AV209" s="113">
        <f>SUM(H209,K209,L209,P209,Q209,R209,S209,Y209,Z209,AF209,AG209)</f>
        <v/>
      </c>
      <c r="AW209" s="111" t="n"/>
    </row>
    <row r="210" spans="1:49">
      <c r="A210" s="111" t="n">
        <v>204</v>
      </c>
      <c r="B210" s="111" t="s">
        <v>95</v>
      </c>
      <c r="C210" s="111" t="s">
        <v>74</v>
      </c>
      <c r="D210" s="111" t="s">
        <v>51</v>
      </c>
      <c r="E210" s="111" t="s">
        <v>76</v>
      </c>
      <c r="F210" s="111" t="s">
        <v>32</v>
      </c>
      <c r="G210" s="111" t="n"/>
      <c r="H210" s="111" t="n"/>
      <c r="I210" s="111" t="n"/>
      <c r="J210" s="111" t="n"/>
      <c r="K210" s="111" t="n"/>
      <c r="L210" s="111" t="n"/>
      <c r="M210" s="111" t="n"/>
      <c r="N210" s="111" t="n"/>
      <c r="O210" s="111" t="n"/>
      <c r="P210" s="111" t="n"/>
      <c r="Q210" s="111" t="n"/>
      <c r="R210" s="111" t="n"/>
      <c r="S210" s="111" t="n"/>
      <c r="T210" s="111" t="n"/>
      <c r="U210" s="111" t="n"/>
      <c r="V210" s="111" t="n"/>
      <c r="W210" s="111" t="n"/>
      <c r="X210" s="111" t="n"/>
      <c r="Y210" s="111" t="n"/>
      <c r="Z210" s="111" t="n"/>
      <c r="AA210" s="111" t="n"/>
      <c r="AB210" s="111" t="n"/>
      <c r="AC210" s="111" t="n"/>
      <c r="AD210" s="111" t="n"/>
      <c r="AE210" s="111" t="n"/>
      <c r="AF210" s="111" t="n"/>
      <c r="AG210" s="111" t="n"/>
      <c r="AH210" s="111" t="n"/>
      <c r="AI210" s="111" t="n"/>
      <c r="AJ210" s="111" t="n"/>
      <c r="AK210" s="111" t="n"/>
      <c r="AL210" s="111" t="n"/>
      <c r="AM210" s="113">
        <f>COUNT(H210:AL210)</f>
        <v/>
      </c>
      <c r="AN210" s="111" t="n"/>
      <c r="AO210" s="111" t="n"/>
      <c r="AP210" s="111" t="n"/>
      <c r="AQ210" s="111" t="n"/>
      <c r="AR210" s="111" t="n"/>
      <c r="AS210" s="111" t="n"/>
      <c r="AT210" s="113">
        <f>SUM(H210:AL210)</f>
        <v/>
      </c>
      <c r="AU210" s="111" t="n"/>
      <c r="AV210" s="113">
        <f>SUM(H210,K210,L210,P210,Q210,R210,S210,Y210,Z210,AF210,AG210)</f>
        <v/>
      </c>
      <c r="AW210" s="111" t="n"/>
    </row>
    <row r="211" spans="1:49">
      <c r="A211" s="111" t="n">
        <v>205</v>
      </c>
      <c r="B211" s="111" t="s">
        <v>95</v>
      </c>
      <c r="C211" s="111" t="s">
        <v>74</v>
      </c>
      <c r="D211" s="111" t="s">
        <v>51</v>
      </c>
      <c r="E211" s="111" t="s">
        <v>77</v>
      </c>
      <c r="F211" s="111" t="s">
        <v>32</v>
      </c>
      <c r="G211" s="111" t="n"/>
      <c r="H211" s="111" t="n"/>
      <c r="I211" s="111" t="n"/>
      <c r="J211" s="111" t="n"/>
      <c r="K211" s="111" t="n"/>
      <c r="L211" s="111" t="n"/>
      <c r="M211" s="111" t="n"/>
      <c r="N211" s="111" t="n"/>
      <c r="O211" s="111" t="n"/>
      <c r="P211" s="111" t="n"/>
      <c r="Q211" s="111" t="n"/>
      <c r="R211" s="111" t="n"/>
      <c r="S211" s="111" t="n"/>
      <c r="T211" s="111" t="n"/>
      <c r="U211" s="111" t="n"/>
      <c r="V211" s="112" t="n">
        <v>0.06666999999999999</v>
      </c>
      <c r="W211" s="111" t="n"/>
      <c r="X211" s="111" t="n"/>
      <c r="Y211" s="111" t="n"/>
      <c r="Z211" s="111" t="n"/>
      <c r="AA211" s="111" t="n"/>
      <c r="AB211" s="111" t="n"/>
      <c r="AC211" s="111" t="n"/>
      <c r="AD211" s="111" t="n"/>
      <c r="AE211" s="111" t="n"/>
      <c r="AF211" s="111" t="n"/>
      <c r="AG211" s="111" t="n"/>
      <c r="AH211" s="111" t="n"/>
      <c r="AI211" s="111" t="n"/>
      <c r="AJ211" s="111" t="n"/>
      <c r="AK211" s="111" t="n"/>
      <c r="AL211" s="111" t="n"/>
      <c r="AM211" s="113">
        <f>COUNT(H211:AL211)</f>
        <v/>
      </c>
      <c r="AN211" s="111" t="n"/>
      <c r="AO211" s="111" t="n"/>
      <c r="AP211" s="111" t="n"/>
      <c r="AQ211" s="111" t="n"/>
      <c r="AR211" s="111" t="n"/>
      <c r="AS211" s="111" t="n"/>
      <c r="AT211" s="113">
        <f>SUM(H211:AL211)</f>
        <v/>
      </c>
      <c r="AU211" s="111" t="n"/>
      <c r="AV211" s="113">
        <f>SUM(H211,K211,L211,P211,Q211,R211,S211,Y211,Z211,AF211,AG211)</f>
        <v/>
      </c>
      <c r="AW211" s="111" t="n"/>
    </row>
    <row r="212" spans="1:49">
      <c r="A212" s="111" t="n">
        <v>206</v>
      </c>
      <c r="B212" s="111" t="s">
        <v>95</v>
      </c>
      <c r="C212" s="111" t="s">
        <v>74</v>
      </c>
      <c r="D212" s="111" t="s">
        <v>51</v>
      </c>
      <c r="E212" s="111" t="s">
        <v>79</v>
      </c>
      <c r="F212" s="111" t="s">
        <v>32</v>
      </c>
      <c r="G212" s="111" t="n"/>
      <c r="H212" s="111" t="n"/>
      <c r="I212" s="111" t="n"/>
      <c r="J212" s="111" t="n"/>
      <c r="K212" s="111" t="n"/>
      <c r="L212" s="111" t="n"/>
      <c r="M212" s="111" t="n"/>
      <c r="N212" s="111" t="n"/>
      <c r="O212" s="111" t="n"/>
      <c r="P212" s="111" t="n"/>
      <c r="Q212" s="111" t="n"/>
      <c r="R212" s="111" t="n"/>
      <c r="S212" s="111" t="n"/>
      <c r="T212" s="111" t="n"/>
      <c r="U212" s="111" t="n"/>
      <c r="V212" s="111" t="n"/>
      <c r="W212" s="111" t="n"/>
      <c r="X212" s="111" t="n"/>
      <c r="Y212" s="111" t="n"/>
      <c r="Z212" s="111" t="n"/>
      <c r="AA212" s="111" t="n"/>
      <c r="AB212" s="111" t="n"/>
      <c r="AC212" s="111" t="n"/>
      <c r="AD212" s="111" t="n"/>
      <c r="AE212" s="111" t="n"/>
      <c r="AF212" s="111" t="n"/>
      <c r="AG212" s="111" t="n"/>
      <c r="AH212" s="111" t="n"/>
      <c r="AI212" s="111" t="n"/>
      <c r="AJ212" s="111" t="n"/>
      <c r="AK212" s="111" t="n"/>
      <c r="AL212" s="111" t="n"/>
      <c r="AM212" s="113">
        <f>COUNT(H212:AL212)</f>
        <v/>
      </c>
      <c r="AN212" s="111" t="n"/>
      <c r="AO212" s="111" t="n"/>
      <c r="AP212" s="111" t="n"/>
      <c r="AQ212" s="111" t="n"/>
      <c r="AR212" s="111" t="n"/>
      <c r="AS212" s="111" t="n"/>
      <c r="AT212" s="113">
        <f>SUM(H212:AL212)</f>
        <v/>
      </c>
      <c r="AU212" s="111" t="n"/>
      <c r="AV212" s="113">
        <f>SUM(H212,K212,L212,P212,Q212,R212,S212,Y212,Z212,AF212,AG212)</f>
        <v/>
      </c>
      <c r="AW212" s="111" t="n"/>
    </row>
    <row r="213" spans="1:49">
      <c r="A213" s="111" t="n">
        <v>207</v>
      </c>
      <c r="B213" s="111" t="s">
        <v>95</v>
      </c>
      <c r="C213" s="111" t="s">
        <v>74</v>
      </c>
      <c r="D213" s="111" t="s">
        <v>51</v>
      </c>
      <c r="E213" s="111" t="s">
        <v>80</v>
      </c>
      <c r="F213" s="111" t="s">
        <v>32</v>
      </c>
      <c r="G213" s="111" t="n"/>
      <c r="H213" s="111" t="n"/>
      <c r="I213" s="111" t="n"/>
      <c r="J213" s="111" t="n"/>
      <c r="K213" s="111" t="n"/>
      <c r="L213" s="111" t="n"/>
      <c r="M213" s="111" t="n"/>
      <c r="N213" s="111" t="n"/>
      <c r="O213" s="111" t="n"/>
      <c r="P213" s="111" t="n"/>
      <c r="Q213" s="111" t="n"/>
      <c r="R213" s="111" t="n"/>
      <c r="S213" s="111" t="n"/>
      <c r="T213" s="111" t="n"/>
      <c r="U213" s="111" t="n"/>
      <c r="V213" s="111" t="n"/>
      <c r="W213" s="111" t="n"/>
      <c r="X213" s="111" t="n"/>
      <c r="Y213" s="111" t="n"/>
      <c r="Z213" s="111" t="n"/>
      <c r="AA213" s="111" t="n"/>
      <c r="AB213" s="111" t="n"/>
      <c r="AC213" s="111" t="n"/>
      <c r="AD213" s="111" t="n"/>
      <c r="AE213" s="111" t="n"/>
      <c r="AF213" s="111" t="n"/>
      <c r="AG213" s="111" t="n"/>
      <c r="AH213" s="111" t="n"/>
      <c r="AI213" s="111" t="n"/>
      <c r="AJ213" s="111" t="n"/>
      <c r="AK213" s="111" t="n"/>
      <c r="AL213" s="111" t="n"/>
      <c r="AM213" s="113">
        <f>COUNT(H213:AL213)</f>
        <v/>
      </c>
      <c r="AN213" s="111" t="n"/>
      <c r="AO213" s="111" t="n"/>
      <c r="AP213" s="111" t="n"/>
      <c r="AQ213" s="111" t="n"/>
      <c r="AR213" s="111" t="n"/>
      <c r="AS213" s="111" t="n"/>
      <c r="AT213" s="113">
        <f>SUM(H213:AL213)</f>
        <v/>
      </c>
      <c r="AU213" s="111" t="n"/>
      <c r="AV213" s="113">
        <f>SUM(H213,K213,L213,P213,Q213,R213,S213,Y213,Z213,AF213,AG213)</f>
        <v/>
      </c>
      <c r="AW213" s="111" t="n"/>
    </row>
    <row r="214" spans="1:49">
      <c r="A214" s="111" t="n">
        <v>208</v>
      </c>
      <c r="B214" s="111" t="s">
        <v>95</v>
      </c>
      <c r="C214" s="111" t="s">
        <v>74</v>
      </c>
      <c r="D214" s="111" t="s">
        <v>51</v>
      </c>
      <c r="E214" s="111" t="s">
        <v>81</v>
      </c>
      <c r="F214" s="111" t="s">
        <v>32</v>
      </c>
      <c r="G214" s="111" t="n"/>
      <c r="H214" s="111" t="n"/>
      <c r="I214" s="111" t="n"/>
      <c r="J214" s="111" t="n"/>
      <c r="K214" s="111" t="n"/>
      <c r="L214" s="111" t="n"/>
      <c r="M214" s="111" t="n"/>
      <c r="N214" s="111" t="n"/>
      <c r="O214" s="111" t="n"/>
      <c r="P214" s="111" t="n"/>
      <c r="Q214" s="111" t="n"/>
      <c r="R214" s="111" t="n"/>
      <c r="S214" s="111" t="n"/>
      <c r="T214" s="111" t="n"/>
      <c r="U214" s="111" t="n"/>
      <c r="V214" s="111" t="n"/>
      <c r="W214" s="111" t="n"/>
      <c r="X214" s="111" t="n"/>
      <c r="Y214" s="111" t="n"/>
      <c r="Z214" s="111" t="n"/>
      <c r="AA214" s="111" t="n"/>
      <c r="AB214" s="111" t="n"/>
      <c r="AC214" s="111" t="n"/>
      <c r="AD214" s="111" t="n"/>
      <c r="AE214" s="111" t="n"/>
      <c r="AF214" s="111" t="n"/>
      <c r="AG214" s="111" t="n"/>
      <c r="AH214" s="111" t="n"/>
      <c r="AI214" s="111" t="n"/>
      <c r="AJ214" s="111" t="n"/>
      <c r="AK214" s="111" t="n"/>
      <c r="AL214" s="111" t="n"/>
      <c r="AM214" s="113">
        <f>COUNT(H214:AL214)</f>
        <v/>
      </c>
      <c r="AN214" s="111" t="n"/>
      <c r="AO214" s="111" t="n"/>
      <c r="AP214" s="111" t="n"/>
      <c r="AQ214" s="111" t="n"/>
      <c r="AR214" s="111" t="n"/>
      <c r="AS214" s="111" t="n"/>
      <c r="AT214" s="113">
        <f>SUM(H214:AL214)</f>
        <v/>
      </c>
      <c r="AU214" s="111" t="n"/>
      <c r="AV214" s="113">
        <f>SUM(H214,K214,L214,P214,Q214,R214,S214,Y214,Z214,AF214,AG214)</f>
        <v/>
      </c>
      <c r="AW214" s="111" t="n"/>
    </row>
    <row r="215" spans="1:49">
      <c r="A215" s="111" t="n">
        <v>209</v>
      </c>
      <c r="B215" s="111" t="s">
        <v>95</v>
      </c>
      <c r="C215" s="111" t="s">
        <v>74</v>
      </c>
      <c r="D215" s="111" t="s">
        <v>51</v>
      </c>
      <c r="E215" s="111" t="s">
        <v>83</v>
      </c>
      <c r="F215" s="111" t="s">
        <v>32</v>
      </c>
      <c r="G215" s="111" t="n"/>
      <c r="H215" s="111" t="n"/>
      <c r="I215" s="111" t="n"/>
      <c r="J215" s="111" t="n"/>
      <c r="K215" s="111" t="n"/>
      <c r="L215" s="111" t="n"/>
      <c r="M215" s="111" t="n"/>
      <c r="N215" s="111" t="n"/>
      <c r="O215" s="111" t="n"/>
      <c r="P215" s="111" t="n"/>
      <c r="Q215" s="111" t="n"/>
      <c r="R215" s="111" t="n"/>
      <c r="S215" s="111" t="n"/>
      <c r="T215" s="111" t="n"/>
      <c r="U215" s="111" t="n"/>
      <c r="V215" s="111" t="n"/>
      <c r="W215" s="111" t="n"/>
      <c r="X215" s="111" t="n"/>
      <c r="Y215" s="111" t="n"/>
      <c r="Z215" s="111" t="n"/>
      <c r="AA215" s="111" t="n"/>
      <c r="AB215" s="111" t="n"/>
      <c r="AC215" s="111" t="n"/>
      <c r="AD215" s="111" t="n"/>
      <c r="AE215" s="111" t="n"/>
      <c r="AF215" s="111" t="n"/>
      <c r="AG215" s="111" t="n"/>
      <c r="AH215" s="111" t="n"/>
      <c r="AI215" s="111" t="n"/>
      <c r="AJ215" s="111" t="n"/>
      <c r="AK215" s="111" t="n"/>
      <c r="AL215" s="111" t="n"/>
      <c r="AM215" s="113">
        <f>COUNT(H215:AL215)</f>
        <v/>
      </c>
      <c r="AN215" s="111" t="n"/>
      <c r="AO215" s="111" t="n"/>
      <c r="AP215" s="111" t="n"/>
      <c r="AQ215" s="111" t="n"/>
      <c r="AR215" s="111" t="n"/>
      <c r="AS215" s="111" t="n"/>
      <c r="AT215" s="113">
        <f>SUM(H215:AL215)</f>
        <v/>
      </c>
      <c r="AU215" s="111" t="n"/>
      <c r="AV215" s="113">
        <f>SUM(H215,K215,L215,P215,Q215,R215,S215,Y215,Z215,AF215,AG215)</f>
        <v/>
      </c>
      <c r="AW215" s="111" t="n"/>
    </row>
    <row r="216" spans="1:49">
      <c r="A216" s="111" t="n">
        <v>210</v>
      </c>
      <c r="B216" s="111" t="s">
        <v>95</v>
      </c>
      <c r="C216" s="111" t="s">
        <v>74</v>
      </c>
      <c r="D216" s="111" t="s">
        <v>51</v>
      </c>
      <c r="E216" s="111" t="s">
        <v>86</v>
      </c>
      <c r="F216" s="111" t="s">
        <v>32</v>
      </c>
      <c r="G216" s="111" t="n"/>
      <c r="H216" s="111" t="n"/>
      <c r="I216" s="111" t="n"/>
      <c r="J216" s="111" t="n"/>
      <c r="K216" s="111" t="n"/>
      <c r="L216" s="111" t="n"/>
      <c r="M216" s="111" t="n"/>
      <c r="N216" s="111" t="n"/>
      <c r="O216" s="111" t="n"/>
      <c r="P216" s="111" t="n"/>
      <c r="Q216" s="111" t="n"/>
      <c r="R216" s="111" t="n"/>
      <c r="S216" s="111" t="n"/>
      <c r="T216" s="111" t="n"/>
      <c r="U216" s="111" t="n"/>
      <c r="V216" s="111" t="n"/>
      <c r="W216" s="111" t="n"/>
      <c r="X216" s="111" t="n"/>
      <c r="Y216" s="111" t="n"/>
      <c r="Z216" s="111" t="n"/>
      <c r="AA216" s="111" t="n"/>
      <c r="AB216" s="111" t="n"/>
      <c r="AC216" s="111" t="n"/>
      <c r="AD216" s="111" t="n"/>
      <c r="AE216" s="111" t="n"/>
      <c r="AF216" s="111" t="n"/>
      <c r="AG216" s="111" t="n"/>
      <c r="AH216" s="111" t="n"/>
      <c r="AI216" s="111" t="n"/>
      <c r="AJ216" s="111" t="n"/>
      <c r="AK216" s="111" t="n"/>
      <c r="AL216" s="111" t="n"/>
      <c r="AM216" s="113">
        <f>COUNT(H216:AL216)</f>
        <v/>
      </c>
      <c r="AN216" s="111" t="n"/>
      <c r="AO216" s="111" t="n"/>
      <c r="AP216" s="111" t="n"/>
      <c r="AQ216" s="111" t="n"/>
      <c r="AR216" s="111" t="n"/>
      <c r="AS216" s="111" t="n"/>
      <c r="AT216" s="113">
        <f>SUM(H216:AL216)</f>
        <v/>
      </c>
      <c r="AU216" s="111" t="n"/>
      <c r="AV216" s="113">
        <f>SUM(H216,K216,L216,P216,Q216,R216,S216,Y216,Z216,AF216,AG216)</f>
        <v/>
      </c>
      <c r="AW216" s="111" t="n"/>
    </row>
    <row r="217" spans="1:49">
      <c r="A217" s="111" t="n">
        <v>211</v>
      </c>
      <c r="B217" s="111" t="s">
        <v>95</v>
      </c>
      <c r="C217" s="111" t="s">
        <v>74</v>
      </c>
      <c r="D217" s="111" t="s">
        <v>51</v>
      </c>
      <c r="E217" s="111" t="s">
        <v>87</v>
      </c>
      <c r="F217" s="111" t="s">
        <v>32</v>
      </c>
      <c r="G217" s="111" t="n"/>
      <c r="H217" s="111" t="n"/>
      <c r="I217" s="111" t="n"/>
      <c r="J217" s="111" t="n"/>
      <c r="K217" s="111" t="n"/>
      <c r="L217" s="111" t="n"/>
      <c r="M217" s="111" t="n"/>
      <c r="N217" s="111" t="n"/>
      <c r="O217" s="111" t="n"/>
      <c r="P217" s="111" t="n"/>
      <c r="Q217" s="111" t="n"/>
      <c r="R217" s="111" t="n"/>
      <c r="S217" s="111" t="n"/>
      <c r="T217" s="111" t="n"/>
      <c r="U217" s="111" t="n"/>
      <c r="V217" s="111" t="n"/>
      <c r="W217" s="111" t="n"/>
      <c r="X217" s="111" t="n"/>
      <c r="Y217" s="111" t="n"/>
      <c r="Z217" s="111" t="n"/>
      <c r="AA217" s="111" t="n"/>
      <c r="AB217" s="111" t="n"/>
      <c r="AC217" s="111" t="n"/>
      <c r="AD217" s="111" t="n"/>
      <c r="AE217" s="111" t="n"/>
      <c r="AF217" s="111" t="n"/>
      <c r="AG217" s="111" t="n"/>
      <c r="AH217" s="111" t="n"/>
      <c r="AI217" s="111" t="n"/>
      <c r="AJ217" s="111" t="n"/>
      <c r="AK217" s="111" t="n"/>
      <c r="AL217" s="111" t="n"/>
      <c r="AM217" s="113">
        <f>COUNT(H217:AL217)</f>
        <v/>
      </c>
      <c r="AN217" s="111" t="n"/>
      <c r="AO217" s="111" t="n"/>
      <c r="AP217" s="111" t="n"/>
      <c r="AQ217" s="111" t="n"/>
      <c r="AR217" s="111" t="n"/>
      <c r="AS217" s="111" t="n"/>
      <c r="AT217" s="113">
        <f>SUM(H217:AL217)</f>
        <v/>
      </c>
      <c r="AU217" s="111" t="n"/>
      <c r="AV217" s="113">
        <f>SUM(H217,K217,L217,P217,Q217,R217,S217,Y217,Z217,AF217,AG217)</f>
        <v/>
      </c>
      <c r="AW217" s="111" t="n"/>
    </row>
    <row r="218" spans="1:49">
      <c r="A218" s="111" t="n">
        <v>212</v>
      </c>
      <c r="B218" s="111" t="s">
        <v>95</v>
      </c>
      <c r="C218" s="111" t="s">
        <v>74</v>
      </c>
      <c r="D218" s="111" t="s">
        <v>51</v>
      </c>
      <c r="E218" s="111" t="s">
        <v>88</v>
      </c>
      <c r="F218" s="111" t="s">
        <v>32</v>
      </c>
      <c r="G218" s="111" t="n"/>
      <c r="H218" s="111" t="n"/>
      <c r="I218" s="111" t="n"/>
      <c r="J218" s="111" t="n"/>
      <c r="K218" s="111" t="n"/>
      <c r="L218" s="111" t="n"/>
      <c r="M218" s="111" t="n"/>
      <c r="N218" s="111" t="n"/>
      <c r="O218" s="111" t="n"/>
      <c r="P218" s="111" t="n"/>
      <c r="Q218" s="111" t="n"/>
      <c r="R218" s="111" t="n"/>
      <c r="S218" s="111" t="n"/>
      <c r="T218" s="111" t="n"/>
      <c r="U218" s="111" t="n"/>
      <c r="V218" s="111" t="n"/>
      <c r="W218" s="111" t="n"/>
      <c r="X218" s="111" t="n"/>
      <c r="Y218" s="111" t="n"/>
      <c r="Z218" s="111" t="n"/>
      <c r="AA218" s="111" t="n"/>
      <c r="AB218" s="111" t="n"/>
      <c r="AC218" s="111" t="n"/>
      <c r="AD218" s="111" t="n"/>
      <c r="AE218" s="111" t="n"/>
      <c r="AF218" s="111" t="n"/>
      <c r="AG218" s="111" t="n"/>
      <c r="AH218" s="111" t="n"/>
      <c r="AI218" s="111" t="n"/>
      <c r="AJ218" s="111" t="n"/>
      <c r="AK218" s="111" t="n"/>
      <c r="AL218" s="111" t="n"/>
      <c r="AM218" s="113">
        <f>COUNT(H218:AL218)</f>
        <v/>
      </c>
      <c r="AN218" s="111" t="n"/>
      <c r="AO218" s="111" t="n"/>
      <c r="AP218" s="111" t="n"/>
      <c r="AQ218" s="111" t="n"/>
      <c r="AR218" s="111" t="n"/>
      <c r="AS218" s="111" t="n"/>
      <c r="AT218" s="113">
        <f>SUM(H218:AL218)</f>
        <v/>
      </c>
      <c r="AU218" s="111" t="n"/>
      <c r="AV218" s="113">
        <f>SUM(H218,K218,L218,P218,Q218,R218,S218,Y218,Z218,AF218,AG218)</f>
        <v/>
      </c>
      <c r="AW218" s="111" t="n"/>
    </row>
    <row r="219" spans="1:49">
      <c r="A219" s="111" t="n">
        <v>213</v>
      </c>
      <c r="B219" s="111" t="s">
        <v>95</v>
      </c>
      <c r="C219" s="111" t="s">
        <v>74</v>
      </c>
      <c r="D219" s="111" t="s">
        <v>51</v>
      </c>
      <c r="E219" s="111" t="s">
        <v>65</v>
      </c>
      <c r="F219" s="111" t="s">
        <v>32</v>
      </c>
      <c r="G219" s="111" t="n"/>
      <c r="H219" s="111" t="n"/>
      <c r="I219" s="111" t="n"/>
      <c r="J219" s="111" t="n"/>
      <c r="K219" s="111" t="n"/>
      <c r="L219" s="111" t="n"/>
      <c r="M219" s="111" t="n"/>
      <c r="N219" s="111" t="n"/>
      <c r="O219" s="111" t="n"/>
      <c r="P219" s="111" t="n"/>
      <c r="Q219" s="111" t="n"/>
      <c r="R219" s="111" t="n"/>
      <c r="S219" s="111" t="n"/>
      <c r="T219" s="111" t="n"/>
      <c r="U219" s="111" t="n"/>
      <c r="V219" s="111" t="n"/>
      <c r="W219" s="112" t="n">
        <v>0.1</v>
      </c>
      <c r="X219" s="111" t="n"/>
      <c r="Y219" s="111" t="n"/>
      <c r="Z219" s="111" t="n"/>
      <c r="AA219" s="111" t="n"/>
      <c r="AB219" s="111" t="n"/>
      <c r="AC219" s="111" t="n"/>
      <c r="AD219" s="111" t="n"/>
      <c r="AE219" s="111" t="n"/>
      <c r="AF219" s="111" t="n"/>
      <c r="AG219" s="111" t="n"/>
      <c r="AH219" s="111" t="n"/>
      <c r="AI219" s="112" t="n">
        <v>4.68333</v>
      </c>
      <c r="AJ219" s="112" t="n">
        <v>8</v>
      </c>
      <c r="AK219" s="112" t="n">
        <v>8</v>
      </c>
      <c r="AL219" s="112" t="n">
        <v>8</v>
      </c>
      <c r="AM219" s="113">
        <f>COUNT(H219:AL219)</f>
        <v/>
      </c>
      <c r="AN219" s="111" t="n"/>
      <c r="AO219" s="111" t="n"/>
      <c r="AP219" s="111" t="n"/>
      <c r="AQ219" s="111" t="n"/>
      <c r="AR219" s="111" t="n"/>
      <c r="AS219" s="111" t="n"/>
      <c r="AT219" s="113">
        <f>SUM(H219:AL219)</f>
        <v/>
      </c>
      <c r="AU219" s="111" t="n"/>
      <c r="AV219" s="113">
        <f>SUM(H219,K219,L219,P219,Q219,R219,S219,Y219,Z219,AF219,AG219)</f>
        <v/>
      </c>
      <c r="AW219" s="111" t="n"/>
    </row>
    <row r="220" spans="1:49">
      <c r="A220" s="111" t="n">
        <v>214</v>
      </c>
      <c r="B220" s="111" t="s">
        <v>95</v>
      </c>
      <c r="C220" s="111" t="s">
        <v>74</v>
      </c>
      <c r="D220" s="111" t="s">
        <v>51</v>
      </c>
      <c r="E220" s="111" t="s">
        <v>90</v>
      </c>
      <c r="F220" s="111" t="s">
        <v>32</v>
      </c>
      <c r="G220" s="111" t="n"/>
      <c r="H220" s="111" t="n"/>
      <c r="I220" s="111" t="n"/>
      <c r="J220" s="111" t="n"/>
      <c r="K220" s="111" t="n"/>
      <c r="L220" s="111" t="n"/>
      <c r="M220" s="111" t="n"/>
      <c r="N220" s="111" t="n"/>
      <c r="O220" s="111" t="n"/>
      <c r="P220" s="111" t="n"/>
      <c r="Q220" s="111" t="n"/>
      <c r="R220" s="111" t="n"/>
      <c r="S220" s="111" t="n"/>
      <c r="T220" s="111" t="n"/>
      <c r="U220" s="111" t="n"/>
      <c r="V220" s="111" t="n"/>
      <c r="W220" s="111" t="n"/>
      <c r="X220" s="111" t="n"/>
      <c r="Y220" s="111" t="n"/>
      <c r="Z220" s="111" t="n"/>
      <c r="AA220" s="111" t="n"/>
      <c r="AB220" s="111" t="n"/>
      <c r="AC220" s="111" t="n"/>
      <c r="AD220" s="111" t="n"/>
      <c r="AE220" s="111" t="n"/>
      <c r="AF220" s="111" t="n"/>
      <c r="AG220" s="111" t="n"/>
      <c r="AH220" s="111" t="n"/>
      <c r="AI220" s="111" t="n"/>
      <c r="AJ220" s="111" t="n"/>
      <c r="AK220" s="111" t="n"/>
      <c r="AL220" s="111" t="n"/>
      <c r="AM220" s="113">
        <f>COUNT(H220:AL220)</f>
        <v/>
      </c>
      <c r="AN220" s="111" t="n"/>
      <c r="AO220" s="111" t="n"/>
      <c r="AP220" s="111" t="n"/>
      <c r="AQ220" s="111" t="n"/>
      <c r="AR220" s="111" t="n"/>
      <c r="AS220" s="111" t="n"/>
      <c r="AT220" s="113">
        <f>SUM(H220:AL220)</f>
        <v/>
      </c>
      <c r="AU220" s="111" t="n"/>
      <c r="AV220" s="113">
        <f>SUM(H220,K220,L220,P220,Q220,R220,S220,Y220,Z220,AF220,AG220)</f>
        <v/>
      </c>
      <c r="AW220" s="111" t="n"/>
    </row>
    <row r="221" spans="1:49">
      <c r="A221" s="111" t="n">
        <v>215</v>
      </c>
      <c r="B221" s="111" t="s">
        <v>95</v>
      </c>
      <c r="C221" s="111" t="s">
        <v>74</v>
      </c>
      <c r="D221" s="111" t="s">
        <v>51</v>
      </c>
      <c r="E221" s="111" t="s">
        <v>279</v>
      </c>
      <c r="F221" s="111" t="s">
        <v>32</v>
      </c>
      <c r="G221" s="111" t="n"/>
      <c r="H221" s="111" t="n"/>
      <c r="I221" s="111" t="n"/>
      <c r="J221" s="111" t="n"/>
      <c r="K221" s="111" t="n"/>
      <c r="L221" s="111" t="n"/>
      <c r="M221" s="111" t="n"/>
      <c r="N221" s="111" t="n"/>
      <c r="O221" s="111" t="n"/>
      <c r="P221" s="111" t="n"/>
      <c r="Q221" s="111" t="n"/>
      <c r="R221" s="111" t="n"/>
      <c r="S221" s="111" t="n"/>
      <c r="T221" s="111" t="n"/>
      <c r="U221" s="111" t="n"/>
      <c r="V221" s="111" t="n"/>
      <c r="W221" s="111" t="n"/>
      <c r="X221" s="111" t="n"/>
      <c r="Y221" s="111" t="n"/>
      <c r="Z221" s="111" t="n"/>
      <c r="AA221" s="111" t="n"/>
      <c r="AB221" s="111" t="n"/>
      <c r="AC221" s="111" t="n"/>
      <c r="AD221" s="111" t="n"/>
      <c r="AE221" s="111" t="n"/>
      <c r="AF221" s="111" t="n"/>
      <c r="AG221" s="111" t="n"/>
      <c r="AH221" s="111" t="n"/>
      <c r="AI221" s="111" t="n"/>
      <c r="AJ221" s="111" t="n"/>
      <c r="AK221" s="111" t="n"/>
      <c r="AL221" s="111" t="n"/>
      <c r="AM221" s="113">
        <f>COUNT(H221:AL221)</f>
        <v/>
      </c>
      <c r="AN221" s="111" t="n"/>
      <c r="AO221" s="111" t="n"/>
      <c r="AP221" s="111" t="n"/>
      <c r="AQ221" s="111" t="n"/>
      <c r="AR221" s="111" t="n"/>
      <c r="AS221" s="111" t="n"/>
      <c r="AT221" s="113">
        <f>SUM(H221:AL221)</f>
        <v/>
      </c>
      <c r="AU221" s="111" t="n"/>
      <c r="AV221" s="113">
        <f>SUM(H221,K221,L221,P221,Q221,R221,S221,Y221,Z221,AF221,AG221)</f>
        <v/>
      </c>
      <c r="AW221" s="111" t="n"/>
    </row>
    <row r="222" spans="1:49">
      <c r="A222" s="114" t="n">
        <v>216</v>
      </c>
      <c r="B222" s="114" t="s">
        <v>95</v>
      </c>
      <c r="C222" s="114" t="s">
        <v>74</v>
      </c>
      <c r="D222" s="114" t="s">
        <v>51</v>
      </c>
      <c r="E222" s="114" t="s">
        <v>33</v>
      </c>
      <c r="F222" s="114" t="n"/>
      <c r="G222" s="114" t="n"/>
      <c r="H222" s="114" t="n">
        <v>0</v>
      </c>
      <c r="I222" s="114" t="n">
        <v>8</v>
      </c>
      <c r="J222" s="114" t="n">
        <v>8</v>
      </c>
      <c r="K222" s="114" t="n">
        <v>0</v>
      </c>
      <c r="L222" s="114" t="n">
        <v>0</v>
      </c>
      <c r="M222" s="114" t="n">
        <v>8</v>
      </c>
      <c r="N222" s="114" t="n">
        <v>8</v>
      </c>
      <c r="O222" s="114" t="n">
        <v>7</v>
      </c>
      <c r="P222" s="114" t="n">
        <v>0</v>
      </c>
      <c r="Q222" s="114" t="n">
        <v>0</v>
      </c>
      <c r="R222" s="114" t="n">
        <v>0</v>
      </c>
      <c r="S222" s="114" t="n">
        <v>0</v>
      </c>
      <c r="T222" s="114" t="n">
        <v>8</v>
      </c>
      <c r="U222" s="114" t="n">
        <v>8</v>
      </c>
      <c r="V222" s="114" t="n">
        <v>8</v>
      </c>
      <c r="W222" s="114" t="n">
        <v>8</v>
      </c>
      <c r="X222" s="114" t="n">
        <v>8</v>
      </c>
      <c r="Y222" s="114" t="n">
        <v>0</v>
      </c>
      <c r="Z222" s="114" t="n">
        <v>0</v>
      </c>
      <c r="AA222" s="114" t="n">
        <v>8</v>
      </c>
      <c r="AB222" s="114" t="n">
        <v>8</v>
      </c>
      <c r="AC222" s="114" t="n">
        <v>8</v>
      </c>
      <c r="AD222" s="114" t="n">
        <v>8</v>
      </c>
      <c r="AE222" s="114" t="n">
        <v>8</v>
      </c>
      <c r="AF222" s="114" t="n">
        <v>0</v>
      </c>
      <c r="AG222" s="114" t="n">
        <v>0</v>
      </c>
      <c r="AH222" s="114" t="n">
        <v>8</v>
      </c>
      <c r="AI222" s="114" t="n">
        <v>8</v>
      </c>
      <c r="AJ222" s="114" t="n">
        <v>8</v>
      </c>
      <c r="AK222" s="114" t="n">
        <v>8</v>
      </c>
      <c r="AL222" s="114" t="n">
        <v>8</v>
      </c>
      <c r="AM222" s="114">
        <f>COUNT(IF(SUM(H220,H214,H219,H208,H221,H218,H210,H213,H209,H216,H217,H211,H207,H215,H212)&gt;0,1,"FALSE"),IF(SUM(I217,I220,I221,I212,I213,I214,I218,I210,I215,I207,I211,I209,I216,I208,I219)&gt;0,1,"FALSE"),IF(SUM(J218,J217,J213,J212,J210,J219,J216,J220,J208,J209,J211,J215,J214,J207,J221)&gt;0,1,"FALSE"),IF(SUM(K207,K209,K210,K214,K216,K208,K221,K212,K215,K211,K219,K218,K220,K217,K213)&gt;0,1,"FALSE"),IF(SUM(L213,L210,L211,L215,L216,L218,L220,L219,L207,L208,L214,L221,L209,L212,L217)&gt;0,1,"FALSE"),IF(SUM(M216,M212,M221,M207,M214,M217,M215,M210,M208,M218,M209,M220,M211,M213,M219)&gt;0,1,"FALSE"),IF(SUM(N220,N211,N207,N212,N209,N221,N213,N218,N217,N216,N208,N219,N210,N215,N214)&gt;0,1,"FALSE"),IF(SUM(O211,O209,O208,O215,O212,O219,O207,O217,O220,O213,O221,O210,O214,O216,O218)&gt;0,1,"FALSE"),IF(SUM(P216,P213,P210,P212,P219,P221,P211,P207,P214,P215,P220,P209,P217,P208,P218)&gt;0,1,"FALSE"),IF(SUM(Q220,Q207,Q208,Q209,Q215,Q211,Q221,Q213,Q218,Q210,Q214,Q219,Q216,Q217,Q212)&gt;0,1,"FALSE"),IF(SUM(R220,R211,R217,R219,R218,R212,R216,R213,R221,R207,R208,R210,R209,R214,R215)&gt;0,1,"FALSE"),IF(SUM(S207,S208,S213,S220,S209,S210,S211,S214,S215,S216,S212,S217,S218,S221,S219)&gt;0,1,"FALSE"),IF(SUM(T211,T218,T214,T216,T219,T209,T207,T208,T212,T221,T215,T220,T217,T213,T210)&gt;0,1,"FALSE"),IF(SUM(V214,V218,V207,V221,V208,V212,V213,V215,V211,V210,V209,V219,V220,V216,V217)&gt;0,1,"FALSE"),IF(SUM(W207,W213,W212,W220,W209,W214,W217,W208,W221,W211,W215,W218,W219,W216,W210)&gt;0,1,"FALSE"),IF(SUM(X210,X211,X207,X218,X221,X209,X220,X219,X213,X214,X216,X217,X208,X215,X212)&gt;0,1,"FALSE"),IF(SUM(Y207,Y212,Y213,Y219,Y217,Y210,Y220,Y221,Y216,Y208,Y214,Y215,Y218,Y209,Y211)&gt;0,1,"FALSE"),IF(SUM(AB214,AB217,AB220,AB218,AB213,AB209,AB216,AB207,AB221,AB211,AB212,AB210,AB208,AB215,AB219)&gt;0,1,"FALSE"),IF(SUM(Z212,Z211,Z215,Z213,Z210,Z217,Z219,Z216,Z221,Z218,Z220,Z209,Z208,Z214,Z207)&gt;0,1,"FALSE"),IF(SUM(AC219,AC218,AC210,AC214,AC220,AC216,AC212,AC221,AC209,AC208,AC217,AC215,AC211,AC213,AC207)&gt;0,1,"FALSE"),IF(SUM(AF221,AF209,AF217,AF220,AF210,AF207,AF214,AF212,AF219,AF211,AF215,AF213,AF218,AF216,AF208)&gt;0,1,"FALSE"),IF(SUM(AG214,AG217,AG212,AG216,AG209,AG211,AG215,AG218,AG219,AG210,AG220,AG207,AG208,AG213,AG221)&gt;0,1,"FALSE"),IF(SUM(AD207,AD210,AD214,AD217,AD218,AD215,AD213,AD220,AD212,AD216,AD208,AD219,AD209,AD211,AD221)&gt;0,1,"FALSE"),IF(SUM(AE216,AE212,AE207,AE221,AE211,AE209,AE214,AE215,AE217,AE210,AE220,AE218,AE219,AE208,AE213)&gt;0,1,"FALSE"),IF(SUM(U215,U219,U221,U217,U218,U207,U208,U214,U220,U211,U213,U210,U212,U216,U209)&gt;0,1,"FALSE"),IF(SUM(AA208,AA214,AA216,AA218,AA212,AA220,AA207,AA210,AA215,AA209,AA211,AA219,AA213,AA221,AA217)&gt;0,1,"FALSE"),IF(SUM(AH209,AH215,AH217,AH212,AH220,AH221,AH216,AH211,AH208,AH214,AH210,AH219,AH213,AH207,AH218)&gt;0,1,"FALSE"),IF(SUM(AI220,AI211,AI219,AI207,AI214,AI208,AI213,AI215,AI216,AI210,AI217,AI221,AI212,AI209,AI218)&gt;0,1,"FALSE"),IF(SUM(AJ220,AJ218,AJ211,AJ209,AJ212,AJ215,AJ219,AJ214,AJ207,AJ210,AJ221,AJ216,AJ208,AJ213,AJ217)&gt;0,1,"FALSE"),IF(SUM(AK216,AK212,AK214,AK208,AK213,AK217,AK211,AK218,AK209,AK219,AK220,AK215,AK221,AK210,AK207)&gt;0,1,"FALSE"),IF(SUM(AL210,AL215,AL208,AL214,AL211,AL207,AL213,AL220,AL221,AL218,AL209,AL217,AL212,AL219)&gt;0,1,"FALSE"))</f>
        <v/>
      </c>
      <c r="AN222" s="114" t="n"/>
      <c r="AO222" s="114">
        <f>MAX(AO207:AO221)</f>
        <v/>
      </c>
      <c r="AP222" s="114">
        <f>MAX(AP207:AP221)</f>
        <v/>
      </c>
      <c r="AQ222" s="114">
        <f>MAX(AQ207:AQ221)</f>
        <v/>
      </c>
      <c r="AR222" s="114">
        <f>MAX(AR207:AR221)</f>
        <v/>
      </c>
      <c r="AS222" s="114">
        <f>SUM(AS207:AS221)</f>
        <v/>
      </c>
      <c r="AT222" s="114">
        <f>SUM(AT207:AT221)</f>
        <v/>
      </c>
      <c r="AU222" s="114">
        <f>SUM(AU207:AU221)</f>
        <v/>
      </c>
      <c r="AV222" s="114">
        <f>SUM(AV207:AV221)</f>
        <v/>
      </c>
      <c r="AW222" s="114">
        <f>SUM(AW207:AW221)</f>
        <v/>
      </c>
    </row>
    <row r="223" spans="1:49">
      <c r="A223" s="111" t="n">
        <v>217</v>
      </c>
      <c r="B223" s="111" t="s">
        <v>96</v>
      </c>
      <c r="C223" s="111" t="s">
        <v>74</v>
      </c>
      <c r="D223" s="111" t="s">
        <v>97</v>
      </c>
      <c r="E223" s="111" t="s">
        <v>43</v>
      </c>
      <c r="F223" s="111" t="s">
        <v>32</v>
      </c>
      <c r="G223" s="111" t="n"/>
      <c r="H223" s="111" t="s">
        <v>7</v>
      </c>
      <c r="I223" s="112" t="s">
        <v>0</v>
      </c>
      <c r="J223" s="112" t="s">
        <v>0</v>
      </c>
      <c r="K223" s="111" t="s">
        <v>7</v>
      </c>
      <c r="L223" s="111" t="s">
        <v>7</v>
      </c>
      <c r="M223" s="111" t="n">
        <v>0.5</v>
      </c>
      <c r="N223" s="111" t="n"/>
      <c r="O223" s="111" t="n">
        <v>7</v>
      </c>
      <c r="P223" s="111" t="s">
        <v>7</v>
      </c>
      <c r="Q223" s="111" t="s">
        <v>7</v>
      </c>
      <c r="R223" s="111" t="s">
        <v>7</v>
      </c>
      <c r="S223" s="111" t="s">
        <v>7</v>
      </c>
      <c r="T223" s="111" t="n"/>
      <c r="U223" s="111" t="n"/>
      <c r="V223" s="111" t="n"/>
      <c r="W223" s="111" t="n">
        <v>8</v>
      </c>
      <c r="X223" s="111" t="n"/>
      <c r="Y223" s="111" t="s">
        <v>7</v>
      </c>
      <c r="Z223" s="111" t="s">
        <v>7</v>
      </c>
      <c r="AA223" s="111" t="n"/>
      <c r="AB223" s="111" t="n"/>
      <c r="AC223" s="111" t="n"/>
      <c r="AD223" s="111" t="n"/>
      <c r="AE223" s="111" t="n"/>
      <c r="AF223" s="111" t="s">
        <v>7</v>
      </c>
      <c r="AG223" s="111" t="s">
        <v>7</v>
      </c>
      <c r="AH223" s="111" t="n">
        <v>8</v>
      </c>
      <c r="AI223" s="111" t="n"/>
      <c r="AJ223" s="111" t="n">
        <v>8</v>
      </c>
      <c r="AK223" s="111" t="n">
        <v>3.11667</v>
      </c>
      <c r="AL223" s="111" t="n"/>
      <c r="AM223" s="113">
        <f>COUNT(H223:AL223)</f>
        <v/>
      </c>
      <c r="AN223" s="111" t="n"/>
      <c r="AO223" s="113">
        <f>COUNTIF(H223:AL223,"О")</f>
        <v/>
      </c>
      <c r="AP223" s="113">
        <f>COUNTIF(H223:AL223,"От")</f>
        <v/>
      </c>
      <c r="AQ223" s="113">
        <f>COUNTIF(H223:AL223,"Б")</f>
        <v/>
      </c>
      <c r="AR223" s="113">
        <f>COUNTIF(H223:AL223,"Н")</f>
        <v/>
      </c>
      <c r="AS223" s="111" t="n"/>
      <c r="AT223" s="113">
        <f>SUM(H223:AL223)</f>
        <v/>
      </c>
      <c r="AU223" s="111" t="n"/>
      <c r="AV223" s="113">
        <f>SUM(H223,K223,L223,P223,Q223,R223,S223,Y223,Z223,AF223,AG223)</f>
        <v/>
      </c>
      <c r="AW223" s="111" t="n"/>
    </row>
    <row r="224" spans="1:49">
      <c r="A224" s="111" t="n">
        <v>218</v>
      </c>
      <c r="B224" s="111" t="s">
        <v>96</v>
      </c>
      <c r="C224" s="111" t="s">
        <v>74</v>
      </c>
      <c r="D224" s="111" t="s">
        <v>97</v>
      </c>
      <c r="E224" s="111" t="s">
        <v>56</v>
      </c>
      <c r="F224" s="111" t="s">
        <v>32</v>
      </c>
      <c r="G224" s="111" t="n"/>
      <c r="H224" s="111" t="n"/>
      <c r="I224" s="111" t="n"/>
      <c r="J224" s="111" t="n"/>
      <c r="K224" s="111" t="n"/>
      <c r="L224" s="111" t="n"/>
      <c r="M224" s="111" t="n"/>
      <c r="N224" s="111" t="n"/>
      <c r="O224" s="111" t="n"/>
      <c r="P224" s="111" t="n"/>
      <c r="Q224" s="111" t="n"/>
      <c r="R224" s="111" t="n"/>
      <c r="S224" s="111" t="n"/>
      <c r="T224" s="111" t="n"/>
      <c r="U224" s="111" t="n"/>
      <c r="V224" s="111" t="n"/>
      <c r="W224" s="111" t="n"/>
      <c r="X224" s="111" t="n"/>
      <c r="Y224" s="111" t="n"/>
      <c r="Z224" s="111" t="n"/>
      <c r="AA224" s="111" t="n"/>
      <c r="AB224" s="111" t="n"/>
      <c r="AC224" s="111" t="n"/>
      <c r="AD224" s="111" t="n"/>
      <c r="AE224" s="111" t="n"/>
      <c r="AF224" s="111" t="n"/>
      <c r="AG224" s="111" t="n"/>
      <c r="AH224" s="111" t="n"/>
      <c r="AI224" s="111" t="n"/>
      <c r="AJ224" s="111" t="n"/>
      <c r="AK224" s="111" t="n"/>
      <c r="AL224" s="111" t="n"/>
      <c r="AM224" s="113">
        <f>COUNT(H224:AL224)</f>
        <v/>
      </c>
      <c r="AN224" s="111" t="n"/>
      <c r="AO224" s="111" t="n"/>
      <c r="AP224" s="111" t="n"/>
      <c r="AQ224" s="111" t="n"/>
      <c r="AR224" s="111" t="n"/>
      <c r="AS224" s="111" t="n"/>
      <c r="AT224" s="113">
        <f>SUM(H224:AL224)</f>
        <v/>
      </c>
      <c r="AU224" s="111" t="n"/>
      <c r="AV224" s="113">
        <f>SUM(H224,K224,L224,P224,Q224,R224,S224,Y224,Z224,AF224,AG224)</f>
        <v/>
      </c>
      <c r="AW224" s="111" t="n"/>
    </row>
    <row r="225" spans="1:49">
      <c r="A225" s="111" t="n">
        <v>219</v>
      </c>
      <c r="B225" s="111" t="s">
        <v>96</v>
      </c>
      <c r="C225" s="111" t="s">
        <v>74</v>
      </c>
      <c r="D225" s="111" t="s">
        <v>97</v>
      </c>
      <c r="E225" s="111" t="s">
        <v>61</v>
      </c>
      <c r="F225" s="111" t="s">
        <v>32</v>
      </c>
      <c r="G225" s="111" t="n"/>
      <c r="H225" s="111" t="n"/>
      <c r="I225" s="111" t="n"/>
      <c r="J225" s="111" t="n"/>
      <c r="K225" s="111" t="n"/>
      <c r="L225" s="111" t="n"/>
      <c r="M225" s="111" t="n"/>
      <c r="N225" s="111" t="n"/>
      <c r="O225" s="111" t="n"/>
      <c r="P225" s="111" t="n"/>
      <c r="Q225" s="111" t="n"/>
      <c r="R225" s="111" t="n"/>
      <c r="S225" s="111" t="n"/>
      <c r="T225" s="111" t="n"/>
      <c r="U225" s="111" t="n"/>
      <c r="V225" s="111" t="n"/>
      <c r="W225" s="111" t="n"/>
      <c r="X225" s="111" t="n"/>
      <c r="Y225" s="111" t="n"/>
      <c r="Z225" s="111" t="n"/>
      <c r="AA225" s="111" t="n"/>
      <c r="AB225" s="111" t="n"/>
      <c r="AC225" s="111" t="n"/>
      <c r="AD225" s="111" t="n"/>
      <c r="AE225" s="111" t="n"/>
      <c r="AF225" s="111" t="n"/>
      <c r="AG225" s="111" t="n"/>
      <c r="AH225" s="111" t="n"/>
      <c r="AI225" s="111" t="n"/>
      <c r="AJ225" s="111" t="n"/>
      <c r="AK225" s="111" t="n"/>
      <c r="AL225" s="111" t="n"/>
      <c r="AM225" s="113">
        <f>COUNT(H225:AL225)</f>
        <v/>
      </c>
      <c r="AN225" s="111" t="n"/>
      <c r="AO225" s="111" t="n"/>
      <c r="AP225" s="111" t="n"/>
      <c r="AQ225" s="111" t="n"/>
      <c r="AR225" s="111" t="n"/>
      <c r="AS225" s="111" t="n"/>
      <c r="AT225" s="113">
        <f>SUM(H225:AL225)</f>
        <v/>
      </c>
      <c r="AU225" s="111" t="n"/>
      <c r="AV225" s="113">
        <f>SUM(H225,K225,L225,P225,Q225,R225,S225,Y225,Z225,AF225,AG225)</f>
        <v/>
      </c>
      <c r="AW225" s="111" t="n"/>
    </row>
    <row r="226" spans="1:49">
      <c r="A226" s="111" t="n">
        <v>220</v>
      </c>
      <c r="B226" s="111" t="s">
        <v>96</v>
      </c>
      <c r="C226" s="111" t="s">
        <v>74</v>
      </c>
      <c r="D226" s="111" t="s">
        <v>97</v>
      </c>
      <c r="E226" s="111" t="s">
        <v>76</v>
      </c>
      <c r="F226" s="111" t="s">
        <v>32</v>
      </c>
      <c r="G226" s="111" t="n"/>
      <c r="H226" s="111" t="n"/>
      <c r="I226" s="111" t="n"/>
      <c r="J226" s="111" t="n"/>
      <c r="K226" s="111" t="n"/>
      <c r="L226" s="111" t="n"/>
      <c r="M226" s="111" t="n"/>
      <c r="N226" s="111" t="n"/>
      <c r="O226" s="111" t="n"/>
      <c r="P226" s="111" t="n"/>
      <c r="Q226" s="111" t="n"/>
      <c r="R226" s="111" t="n"/>
      <c r="S226" s="111" t="n"/>
      <c r="T226" s="111" t="n"/>
      <c r="U226" s="111" t="n"/>
      <c r="V226" s="111" t="n"/>
      <c r="W226" s="111" t="n"/>
      <c r="X226" s="111" t="n"/>
      <c r="Y226" s="111" t="n"/>
      <c r="Z226" s="111" t="n"/>
      <c r="AA226" s="111" t="n"/>
      <c r="AB226" s="111" t="n"/>
      <c r="AC226" s="111" t="n"/>
      <c r="AD226" s="111" t="n"/>
      <c r="AE226" s="111" t="n"/>
      <c r="AF226" s="111" t="n"/>
      <c r="AG226" s="111" t="n"/>
      <c r="AH226" s="111" t="n"/>
      <c r="AI226" s="111" t="n"/>
      <c r="AJ226" s="111" t="n"/>
      <c r="AK226" s="111" t="n"/>
      <c r="AL226" s="111" t="n"/>
      <c r="AM226" s="113">
        <f>COUNT(H226:AL226)</f>
        <v/>
      </c>
      <c r="AN226" s="111" t="n"/>
      <c r="AO226" s="111" t="n"/>
      <c r="AP226" s="111" t="n"/>
      <c r="AQ226" s="111" t="n"/>
      <c r="AR226" s="111" t="n"/>
      <c r="AS226" s="111" t="n"/>
      <c r="AT226" s="113">
        <f>SUM(H226:AL226)</f>
        <v/>
      </c>
      <c r="AU226" s="111" t="n"/>
      <c r="AV226" s="113">
        <f>SUM(H226,K226,L226,P226,Q226,R226,S226,Y226,Z226,AF226,AG226)</f>
        <v/>
      </c>
      <c r="AW226" s="111" t="n"/>
    </row>
    <row r="227" spans="1:49">
      <c r="A227" s="111" t="n">
        <v>221</v>
      </c>
      <c r="B227" s="111" t="s">
        <v>96</v>
      </c>
      <c r="C227" s="111" t="s">
        <v>74</v>
      </c>
      <c r="D227" s="111" t="s">
        <v>97</v>
      </c>
      <c r="E227" s="111" t="s">
        <v>77</v>
      </c>
      <c r="F227" s="111" t="s">
        <v>32</v>
      </c>
      <c r="G227" s="111" t="n"/>
      <c r="H227" s="111" t="n"/>
      <c r="I227" s="111" t="n"/>
      <c r="J227" s="111" t="n"/>
      <c r="K227" s="111" t="n"/>
      <c r="L227" s="111" t="n"/>
      <c r="M227" s="111" t="n"/>
      <c r="N227" s="111" t="n"/>
      <c r="O227" s="111" t="n"/>
      <c r="P227" s="111" t="n"/>
      <c r="Q227" s="111" t="n"/>
      <c r="R227" s="111" t="n"/>
      <c r="S227" s="111" t="n"/>
      <c r="T227" s="112" t="n">
        <v>8</v>
      </c>
      <c r="U227" s="112" t="n">
        <v>0.57143</v>
      </c>
      <c r="V227" s="111" t="n"/>
      <c r="W227" s="111" t="n"/>
      <c r="X227" s="111" t="n"/>
      <c r="Y227" s="111" t="n"/>
      <c r="Z227" s="111" t="n"/>
      <c r="AA227" s="111" t="n"/>
      <c r="AB227" s="111" t="n"/>
      <c r="AC227" s="111" t="n"/>
      <c r="AD227" s="111" t="n"/>
      <c r="AE227" s="111" t="n"/>
      <c r="AF227" s="111" t="n"/>
      <c r="AG227" s="111" t="n"/>
      <c r="AH227" s="111" t="n"/>
      <c r="AI227" s="111" t="n"/>
      <c r="AJ227" s="111" t="n"/>
      <c r="AK227" s="112" t="n">
        <v>4.88333</v>
      </c>
      <c r="AL227" s="112" t="n">
        <v>8</v>
      </c>
      <c r="AM227" s="113">
        <f>COUNT(H227:AL227)</f>
        <v/>
      </c>
      <c r="AN227" s="111" t="n"/>
      <c r="AO227" s="111" t="n"/>
      <c r="AP227" s="111" t="n"/>
      <c r="AQ227" s="111" t="n"/>
      <c r="AR227" s="111" t="n"/>
      <c r="AS227" s="111" t="n"/>
      <c r="AT227" s="113">
        <f>SUM(H227:AL227)</f>
        <v/>
      </c>
      <c r="AU227" s="111" t="n"/>
      <c r="AV227" s="113">
        <f>SUM(H227,K227,L227,P227,Q227,R227,S227,Y227,Z227,AF227,AG227)</f>
        <v/>
      </c>
      <c r="AW227" s="111" t="n"/>
    </row>
    <row r="228" spans="1:49">
      <c r="A228" s="111" t="n">
        <v>222</v>
      </c>
      <c r="B228" s="111" t="s">
        <v>96</v>
      </c>
      <c r="C228" s="111" t="s">
        <v>74</v>
      </c>
      <c r="D228" s="111" t="s">
        <v>97</v>
      </c>
      <c r="E228" s="111" t="s">
        <v>79</v>
      </c>
      <c r="F228" s="111" t="s">
        <v>32</v>
      </c>
      <c r="G228" s="111" t="n"/>
      <c r="H228" s="111" t="n"/>
      <c r="I228" s="111" t="n"/>
      <c r="J228" s="111" t="n"/>
      <c r="K228" s="111" t="n"/>
      <c r="L228" s="111" t="n"/>
      <c r="M228" s="111" t="n"/>
      <c r="N228" s="111" t="n"/>
      <c r="O228" s="111" t="n"/>
      <c r="P228" s="111" t="n"/>
      <c r="Q228" s="111" t="n"/>
      <c r="R228" s="111" t="n"/>
      <c r="S228" s="111" t="n"/>
      <c r="T228" s="111" t="n"/>
      <c r="U228" s="111" t="n"/>
      <c r="V228" s="111" t="n"/>
      <c r="W228" s="111" t="n"/>
      <c r="X228" s="111" t="n"/>
      <c r="Y228" s="111" t="n"/>
      <c r="Z228" s="111" t="n"/>
      <c r="AA228" s="111" t="n"/>
      <c r="AB228" s="111" t="n"/>
      <c r="AC228" s="111" t="n"/>
      <c r="AD228" s="111" t="n"/>
      <c r="AE228" s="111" t="n"/>
      <c r="AF228" s="111" t="n"/>
      <c r="AG228" s="111" t="n"/>
      <c r="AH228" s="111" t="n"/>
      <c r="AI228" s="111" t="n"/>
      <c r="AJ228" s="111" t="n"/>
      <c r="AK228" s="111" t="n"/>
      <c r="AL228" s="111" t="n"/>
      <c r="AM228" s="113">
        <f>COUNT(H228:AL228)</f>
        <v/>
      </c>
      <c r="AN228" s="111" t="n"/>
      <c r="AO228" s="111" t="n"/>
      <c r="AP228" s="111" t="n"/>
      <c r="AQ228" s="111" t="n"/>
      <c r="AR228" s="111" t="n"/>
      <c r="AS228" s="111" t="n"/>
      <c r="AT228" s="113">
        <f>SUM(H228:AL228)</f>
        <v/>
      </c>
      <c r="AU228" s="111" t="n"/>
      <c r="AV228" s="113">
        <f>SUM(H228,K228,L228,P228,Q228,R228,S228,Y228,Z228,AF228,AG228)</f>
        <v/>
      </c>
      <c r="AW228" s="111" t="n"/>
    </row>
    <row r="229" spans="1:49">
      <c r="A229" s="111" t="n">
        <v>223</v>
      </c>
      <c r="B229" s="111" t="s">
        <v>96</v>
      </c>
      <c r="C229" s="111" t="s">
        <v>74</v>
      </c>
      <c r="D229" s="111" t="s">
        <v>97</v>
      </c>
      <c r="E229" s="111" t="s">
        <v>80</v>
      </c>
      <c r="F229" s="111" t="s">
        <v>32</v>
      </c>
      <c r="G229" s="111" t="n"/>
      <c r="H229" s="111" t="n"/>
      <c r="I229" s="111" t="n"/>
      <c r="J229" s="111" t="n"/>
      <c r="K229" s="111" t="n"/>
      <c r="L229" s="111" t="n"/>
      <c r="M229" s="111" t="n"/>
      <c r="N229" s="111" t="n"/>
      <c r="O229" s="111" t="n"/>
      <c r="P229" s="111" t="n"/>
      <c r="Q229" s="111" t="n"/>
      <c r="R229" s="111" t="n"/>
      <c r="S229" s="111" t="n"/>
      <c r="T229" s="111" t="n"/>
      <c r="U229" s="111" t="n"/>
      <c r="V229" s="111" t="n"/>
      <c r="W229" s="111" t="n"/>
      <c r="X229" s="111" t="n"/>
      <c r="Y229" s="111" t="n"/>
      <c r="Z229" s="111" t="n"/>
      <c r="AA229" s="111" t="n"/>
      <c r="AB229" s="111" t="n"/>
      <c r="AC229" s="111" t="n"/>
      <c r="AD229" s="111" t="n"/>
      <c r="AE229" s="111" t="n"/>
      <c r="AF229" s="111" t="n"/>
      <c r="AG229" s="111" t="n"/>
      <c r="AH229" s="111" t="n"/>
      <c r="AI229" s="111" t="n"/>
      <c r="AJ229" s="111" t="n"/>
      <c r="AK229" s="111" t="n"/>
      <c r="AL229" s="111" t="n"/>
      <c r="AM229" s="113">
        <f>COUNT(H229:AL229)</f>
        <v/>
      </c>
      <c r="AN229" s="111" t="n"/>
      <c r="AO229" s="111" t="n"/>
      <c r="AP229" s="111" t="n"/>
      <c r="AQ229" s="111" t="n"/>
      <c r="AR229" s="111" t="n"/>
      <c r="AS229" s="111" t="n"/>
      <c r="AT229" s="113">
        <f>SUM(H229:AL229)</f>
        <v/>
      </c>
      <c r="AU229" s="111" t="n"/>
      <c r="AV229" s="113">
        <f>SUM(H229,K229,L229,P229,Q229,R229,S229,Y229,Z229,AF229,AG229)</f>
        <v/>
      </c>
      <c r="AW229" s="111" t="n"/>
    </row>
    <row r="230" spans="1:49">
      <c r="A230" s="111" t="n">
        <v>224</v>
      </c>
      <c r="B230" s="111" t="s">
        <v>96</v>
      </c>
      <c r="C230" s="111" t="s">
        <v>74</v>
      </c>
      <c r="D230" s="111" t="s">
        <v>97</v>
      </c>
      <c r="E230" s="111" t="s">
        <v>81</v>
      </c>
      <c r="F230" s="111" t="s">
        <v>32</v>
      </c>
      <c r="G230" s="111" t="n"/>
      <c r="H230" s="111" t="n"/>
      <c r="I230" s="111" t="n"/>
      <c r="J230" s="111" t="n"/>
      <c r="K230" s="111" t="n"/>
      <c r="L230" s="111" t="n"/>
      <c r="M230" s="111" t="n"/>
      <c r="N230" s="111" t="n"/>
      <c r="O230" s="111" t="n"/>
      <c r="P230" s="111" t="n"/>
      <c r="Q230" s="111" t="n"/>
      <c r="R230" s="111" t="n"/>
      <c r="S230" s="111" t="n"/>
      <c r="T230" s="111" t="n"/>
      <c r="U230" s="111" t="n"/>
      <c r="V230" s="111" t="n"/>
      <c r="W230" s="111" t="n"/>
      <c r="X230" s="111" t="n"/>
      <c r="Y230" s="111" t="n"/>
      <c r="Z230" s="111" t="n"/>
      <c r="AA230" s="111" t="n"/>
      <c r="AB230" s="111" t="n"/>
      <c r="AC230" s="111" t="n"/>
      <c r="AD230" s="111" t="n"/>
      <c r="AE230" s="111" t="n"/>
      <c r="AF230" s="111" t="n"/>
      <c r="AG230" s="111" t="n"/>
      <c r="AH230" s="111" t="n"/>
      <c r="AI230" s="111" t="n"/>
      <c r="AJ230" s="111" t="n"/>
      <c r="AK230" s="111" t="n"/>
      <c r="AL230" s="111" t="n"/>
      <c r="AM230" s="113">
        <f>COUNT(H230:AL230)</f>
        <v/>
      </c>
      <c r="AN230" s="111" t="n"/>
      <c r="AO230" s="111" t="n"/>
      <c r="AP230" s="111" t="n"/>
      <c r="AQ230" s="111" t="n"/>
      <c r="AR230" s="111" t="n"/>
      <c r="AS230" s="111" t="n"/>
      <c r="AT230" s="113">
        <f>SUM(H230:AL230)</f>
        <v/>
      </c>
      <c r="AU230" s="111" t="n"/>
      <c r="AV230" s="113">
        <f>SUM(H230,K230,L230,P230,Q230,R230,S230,Y230,Z230,AF230,AG230)</f>
        <v/>
      </c>
      <c r="AW230" s="111" t="n"/>
    </row>
    <row r="231" spans="1:49">
      <c r="A231" s="111" t="n">
        <v>225</v>
      </c>
      <c r="B231" s="111" t="s">
        <v>96</v>
      </c>
      <c r="C231" s="111" t="s">
        <v>74</v>
      </c>
      <c r="D231" s="111" t="s">
        <v>97</v>
      </c>
      <c r="E231" s="111" t="s">
        <v>83</v>
      </c>
      <c r="F231" s="111" t="s">
        <v>32</v>
      </c>
      <c r="G231" s="111" t="n"/>
      <c r="H231" s="111" t="n"/>
      <c r="I231" s="111" t="n"/>
      <c r="J231" s="111" t="n"/>
      <c r="K231" s="111" t="n"/>
      <c r="L231" s="111" t="n"/>
      <c r="M231" s="111" t="n"/>
      <c r="N231" s="111" t="n"/>
      <c r="O231" s="111" t="n"/>
      <c r="P231" s="111" t="n"/>
      <c r="Q231" s="111" t="n"/>
      <c r="R231" s="111" t="n"/>
      <c r="S231" s="111" t="n"/>
      <c r="T231" s="111" t="n"/>
      <c r="U231" s="111" t="n"/>
      <c r="V231" s="111" t="n"/>
      <c r="W231" s="111" t="n"/>
      <c r="X231" s="111" t="n"/>
      <c r="Y231" s="111" t="n"/>
      <c r="Z231" s="111" t="n"/>
      <c r="AA231" s="111" t="n"/>
      <c r="AB231" s="111" t="n"/>
      <c r="AC231" s="111" t="n"/>
      <c r="AD231" s="111" t="n"/>
      <c r="AE231" s="111" t="n"/>
      <c r="AF231" s="111" t="n"/>
      <c r="AG231" s="111" t="n"/>
      <c r="AH231" s="111" t="n"/>
      <c r="AI231" s="111" t="n"/>
      <c r="AJ231" s="111" t="n"/>
      <c r="AK231" s="111" t="n"/>
      <c r="AL231" s="111" t="n"/>
      <c r="AM231" s="113">
        <f>COUNT(H231:AL231)</f>
        <v/>
      </c>
      <c r="AN231" s="111" t="n"/>
      <c r="AO231" s="111" t="n"/>
      <c r="AP231" s="111" t="n"/>
      <c r="AQ231" s="111" t="n"/>
      <c r="AR231" s="111" t="n"/>
      <c r="AS231" s="111" t="n"/>
      <c r="AT231" s="113">
        <f>SUM(H231:AL231)</f>
        <v/>
      </c>
      <c r="AU231" s="111" t="n"/>
      <c r="AV231" s="113">
        <f>SUM(H231,K231,L231,P231,Q231,R231,S231,Y231,Z231,AF231,AG231)</f>
        <v/>
      </c>
      <c r="AW231" s="111" t="n"/>
    </row>
    <row r="232" spans="1:49">
      <c r="A232" s="111" t="n">
        <v>226</v>
      </c>
      <c r="B232" s="111" t="s">
        <v>96</v>
      </c>
      <c r="C232" s="111" t="s">
        <v>74</v>
      </c>
      <c r="D232" s="111" t="s">
        <v>97</v>
      </c>
      <c r="E232" s="111" t="s">
        <v>86</v>
      </c>
      <c r="F232" s="111" t="s">
        <v>32</v>
      </c>
      <c r="G232" s="111" t="n"/>
      <c r="H232" s="111" t="n"/>
      <c r="I232" s="111" t="n"/>
      <c r="J232" s="111" t="n"/>
      <c r="K232" s="111" t="n"/>
      <c r="L232" s="111" t="n"/>
      <c r="M232" s="112" t="n">
        <v>3.75</v>
      </c>
      <c r="N232" s="112" t="n">
        <v>5.03514</v>
      </c>
      <c r="O232" s="111" t="n"/>
      <c r="P232" s="111" t="n"/>
      <c r="Q232" s="111" t="n"/>
      <c r="R232" s="111" t="n"/>
      <c r="S232" s="111" t="n"/>
      <c r="T232" s="111" t="n"/>
      <c r="U232" s="112" t="n">
        <v>3.71429</v>
      </c>
      <c r="V232" s="112" t="n">
        <v>7.82957</v>
      </c>
      <c r="W232" s="111" t="n"/>
      <c r="X232" s="112" t="n">
        <v>5.32803</v>
      </c>
      <c r="Y232" s="111" t="n"/>
      <c r="Z232" s="111" t="n"/>
      <c r="AA232" s="111" t="n"/>
      <c r="AB232" s="112" t="n">
        <v>2.66995</v>
      </c>
      <c r="AC232" s="111" t="n"/>
      <c r="AD232" s="111" t="n"/>
      <c r="AE232" s="111" t="n"/>
      <c r="AF232" s="111" t="n"/>
      <c r="AG232" s="111" t="n"/>
      <c r="AH232" s="111" t="n"/>
      <c r="AI232" s="112" t="n">
        <v>6.18182</v>
      </c>
      <c r="AJ232" s="111" t="n"/>
      <c r="AK232" s="111" t="n"/>
      <c r="AL232" s="111" t="n"/>
      <c r="AM232" s="113">
        <f>COUNT(H232:AL232)</f>
        <v/>
      </c>
      <c r="AN232" s="111" t="n"/>
      <c r="AO232" s="111" t="n"/>
      <c r="AP232" s="111" t="n"/>
      <c r="AQ232" s="111" t="n"/>
      <c r="AR232" s="111" t="n"/>
      <c r="AS232" s="111" t="n"/>
      <c r="AT232" s="113">
        <f>SUM(H232:AL232)</f>
        <v/>
      </c>
      <c r="AU232" s="111" t="n"/>
      <c r="AV232" s="113">
        <f>SUM(H232,K232,L232,P232,Q232,R232,S232,Y232,Z232,AF232,AG232)</f>
        <v/>
      </c>
      <c r="AW232" s="111" t="n"/>
    </row>
    <row r="233" spans="1:49">
      <c r="A233" s="111" t="n">
        <v>227</v>
      </c>
      <c r="B233" s="111" t="s">
        <v>96</v>
      </c>
      <c r="C233" s="111" t="s">
        <v>74</v>
      </c>
      <c r="D233" s="111" t="s">
        <v>97</v>
      </c>
      <c r="E233" s="111" t="s">
        <v>87</v>
      </c>
      <c r="F233" s="111" t="s">
        <v>32</v>
      </c>
      <c r="G233" s="111" t="n"/>
      <c r="H233" s="111" t="n"/>
      <c r="I233" s="111" t="n"/>
      <c r="J233" s="111" t="n"/>
      <c r="K233" s="111" t="n"/>
      <c r="L233" s="111" t="n"/>
      <c r="M233" s="112" t="n">
        <v>3.75</v>
      </c>
      <c r="N233" s="112" t="n">
        <v>2.96486</v>
      </c>
      <c r="O233" s="111" t="n"/>
      <c r="P233" s="111" t="n"/>
      <c r="Q233" s="111" t="n"/>
      <c r="R233" s="111" t="n"/>
      <c r="S233" s="111" t="n"/>
      <c r="T233" s="111" t="n"/>
      <c r="U233" s="111" t="n"/>
      <c r="V233" s="111" t="n"/>
      <c r="W233" s="111" t="n"/>
      <c r="X233" s="112" t="n">
        <v>2.67197</v>
      </c>
      <c r="Y233" s="111" t="n"/>
      <c r="Z233" s="111" t="n"/>
      <c r="AA233" s="112" t="n">
        <v>8</v>
      </c>
      <c r="AB233" s="112" t="n">
        <v>4.79803</v>
      </c>
      <c r="AC233" s="111" t="n"/>
      <c r="AD233" s="111" t="n"/>
      <c r="AE233" s="111" t="n"/>
      <c r="AF233" s="111" t="n"/>
      <c r="AG233" s="111" t="n"/>
      <c r="AH233" s="111" t="n"/>
      <c r="AI233" s="111" t="n"/>
      <c r="AJ233" s="111" t="n"/>
      <c r="AK233" s="111" t="n"/>
      <c r="AL233" s="111" t="n"/>
      <c r="AM233" s="113">
        <f>COUNT(H233:AL233)</f>
        <v/>
      </c>
      <c r="AN233" s="111" t="n"/>
      <c r="AO233" s="111" t="n"/>
      <c r="AP233" s="111" t="n"/>
      <c r="AQ233" s="111" t="n"/>
      <c r="AR233" s="111" t="n"/>
      <c r="AS233" s="111" t="n"/>
      <c r="AT233" s="113">
        <f>SUM(H233:AL233)</f>
        <v/>
      </c>
      <c r="AU233" s="111" t="n"/>
      <c r="AV233" s="113">
        <f>SUM(H233,K233,L233,P233,Q233,R233,S233,Y233,Z233,AF233,AG233)</f>
        <v/>
      </c>
      <c r="AW233" s="111" t="n"/>
    </row>
    <row r="234" spans="1:49">
      <c r="A234" s="111" t="n">
        <v>228</v>
      </c>
      <c r="B234" s="111" t="s">
        <v>96</v>
      </c>
      <c r="C234" s="111" t="s">
        <v>74</v>
      </c>
      <c r="D234" s="111" t="s">
        <v>97</v>
      </c>
      <c r="E234" s="111" t="s">
        <v>88</v>
      </c>
      <c r="F234" s="111" t="s">
        <v>32</v>
      </c>
      <c r="G234" s="111" t="n"/>
      <c r="H234" s="111" t="n"/>
      <c r="I234" s="111" t="n"/>
      <c r="J234" s="111" t="n"/>
      <c r="K234" s="111" t="n"/>
      <c r="L234" s="111" t="n"/>
      <c r="M234" s="111" t="n"/>
      <c r="N234" s="111" t="n"/>
      <c r="O234" s="111" t="n"/>
      <c r="P234" s="111" t="n"/>
      <c r="Q234" s="111" t="n"/>
      <c r="R234" s="111" t="n"/>
      <c r="S234" s="111" t="n"/>
      <c r="T234" s="111" t="n"/>
      <c r="U234" s="111" t="n"/>
      <c r="V234" s="111" t="n"/>
      <c r="W234" s="111" t="n"/>
      <c r="X234" s="111" t="n"/>
      <c r="Y234" s="111" t="n"/>
      <c r="Z234" s="111" t="n"/>
      <c r="AA234" s="111" t="n"/>
      <c r="AB234" s="111" t="n"/>
      <c r="AC234" s="111" t="n"/>
      <c r="AD234" s="111" t="n"/>
      <c r="AE234" s="111" t="n"/>
      <c r="AF234" s="111" t="n"/>
      <c r="AG234" s="111" t="n"/>
      <c r="AH234" s="111" t="n"/>
      <c r="AI234" s="111" t="n"/>
      <c r="AJ234" s="111" t="n"/>
      <c r="AK234" s="111" t="n"/>
      <c r="AL234" s="111" t="n"/>
      <c r="AM234" s="113">
        <f>COUNT(H234:AL234)</f>
        <v/>
      </c>
      <c r="AN234" s="111" t="n"/>
      <c r="AO234" s="111" t="n"/>
      <c r="AP234" s="111" t="n"/>
      <c r="AQ234" s="111" t="n"/>
      <c r="AR234" s="111" t="n"/>
      <c r="AS234" s="111" t="n"/>
      <c r="AT234" s="113">
        <f>SUM(H234:AL234)</f>
        <v/>
      </c>
      <c r="AU234" s="111" t="n"/>
      <c r="AV234" s="113">
        <f>SUM(H234,K234,L234,P234,Q234,R234,S234,Y234,Z234,AF234,AG234)</f>
        <v/>
      </c>
      <c r="AW234" s="111" t="n"/>
    </row>
    <row r="235" spans="1:49">
      <c r="A235" s="111" t="n">
        <v>229</v>
      </c>
      <c r="B235" s="111" t="s">
        <v>96</v>
      </c>
      <c r="C235" s="111" t="s">
        <v>74</v>
      </c>
      <c r="D235" s="111" t="s">
        <v>97</v>
      </c>
      <c r="E235" s="111" t="s">
        <v>65</v>
      </c>
      <c r="F235" s="111" t="s">
        <v>32</v>
      </c>
      <c r="G235" s="111" t="n"/>
      <c r="H235" s="111" t="n"/>
      <c r="I235" s="111" t="n"/>
      <c r="J235" s="111" t="n"/>
      <c r="K235" s="111" t="n"/>
      <c r="L235" s="111" t="n"/>
      <c r="M235" s="111" t="n"/>
      <c r="N235" s="111" t="n"/>
      <c r="O235" s="111" t="n"/>
      <c r="P235" s="111" t="n"/>
      <c r="Q235" s="111" t="n"/>
      <c r="R235" s="111" t="n"/>
      <c r="S235" s="111" t="n"/>
      <c r="T235" s="111" t="n"/>
      <c r="U235" s="112" t="n">
        <v>3.71429</v>
      </c>
      <c r="V235" s="112" t="n">
        <v>0.17043</v>
      </c>
      <c r="W235" s="111" t="n"/>
      <c r="X235" s="111" t="n"/>
      <c r="Y235" s="111" t="n"/>
      <c r="Z235" s="111" t="n"/>
      <c r="AA235" s="111" t="n"/>
      <c r="AB235" s="112" t="n">
        <v>0.53202</v>
      </c>
      <c r="AC235" s="111" t="n"/>
      <c r="AD235" s="111" t="n"/>
      <c r="AE235" s="111" t="n"/>
      <c r="AF235" s="111" t="n"/>
      <c r="AG235" s="111" t="n"/>
      <c r="AH235" s="111" t="n"/>
      <c r="AI235" s="112" t="n">
        <v>1.81818</v>
      </c>
      <c r="AJ235" s="111" t="n"/>
      <c r="AK235" s="111" t="n"/>
      <c r="AL235" s="111" t="n"/>
      <c r="AM235" s="113">
        <f>COUNT(H235:AL235)</f>
        <v/>
      </c>
      <c r="AN235" s="111" t="n"/>
      <c r="AO235" s="111" t="n"/>
      <c r="AP235" s="111" t="n"/>
      <c r="AQ235" s="111" t="n"/>
      <c r="AR235" s="111" t="n"/>
      <c r="AS235" s="111" t="n"/>
      <c r="AT235" s="113">
        <f>SUM(H235:AL235)</f>
        <v/>
      </c>
      <c r="AU235" s="111" t="n"/>
      <c r="AV235" s="113">
        <f>SUM(H235,K235,L235,P235,Q235,R235,S235,Y235,Z235,AF235,AG235)</f>
        <v/>
      </c>
      <c r="AW235" s="111" t="n"/>
    </row>
    <row r="236" spans="1:49">
      <c r="A236" s="111" t="n">
        <v>230</v>
      </c>
      <c r="B236" s="111" t="s">
        <v>96</v>
      </c>
      <c r="C236" s="111" t="s">
        <v>74</v>
      </c>
      <c r="D236" s="111" t="s">
        <v>97</v>
      </c>
      <c r="E236" s="111" t="s">
        <v>90</v>
      </c>
      <c r="F236" s="111" t="s">
        <v>32</v>
      </c>
      <c r="G236" s="111" t="n"/>
      <c r="H236" s="111" t="n"/>
      <c r="I236" s="111" t="n"/>
      <c r="J236" s="111" t="n"/>
      <c r="K236" s="111" t="n"/>
      <c r="L236" s="111" t="n"/>
      <c r="M236" s="111" t="n"/>
      <c r="N236" s="111" t="n"/>
      <c r="O236" s="111" t="n"/>
      <c r="P236" s="111" t="n"/>
      <c r="Q236" s="111" t="n"/>
      <c r="R236" s="111" t="n"/>
      <c r="S236" s="111" t="n"/>
      <c r="T236" s="111" t="n"/>
      <c r="U236" s="111" t="n"/>
      <c r="V236" s="111" t="n"/>
      <c r="W236" s="111" t="n"/>
      <c r="X236" s="111" t="n"/>
      <c r="Y236" s="111" t="n"/>
      <c r="Z236" s="111" t="n"/>
      <c r="AA236" s="111" t="n"/>
      <c r="AB236" s="111" t="n"/>
      <c r="AC236" s="111" t="n"/>
      <c r="AD236" s="111" t="n"/>
      <c r="AE236" s="111" t="n"/>
      <c r="AF236" s="111" t="n"/>
      <c r="AG236" s="111" t="n"/>
      <c r="AH236" s="111" t="n"/>
      <c r="AI236" s="111" t="n"/>
      <c r="AJ236" s="111" t="n"/>
      <c r="AK236" s="111" t="n"/>
      <c r="AL236" s="111" t="n"/>
      <c r="AM236" s="113">
        <f>COUNT(H236:AL236)</f>
        <v/>
      </c>
      <c r="AN236" s="111" t="n"/>
      <c r="AO236" s="111" t="n"/>
      <c r="AP236" s="111" t="n"/>
      <c r="AQ236" s="111" t="n"/>
      <c r="AR236" s="111" t="n"/>
      <c r="AS236" s="111" t="n"/>
      <c r="AT236" s="113">
        <f>SUM(H236:AL236)</f>
        <v/>
      </c>
      <c r="AU236" s="111" t="n"/>
      <c r="AV236" s="113">
        <f>SUM(H236,K236,L236,P236,Q236,R236,S236,Y236,Z236,AF236,AG236)</f>
        <v/>
      </c>
      <c r="AW236" s="111" t="n"/>
    </row>
    <row r="237" spans="1:49">
      <c r="A237" s="111" t="n">
        <v>231</v>
      </c>
      <c r="B237" s="111" t="s">
        <v>96</v>
      </c>
      <c r="C237" s="111" t="s">
        <v>74</v>
      </c>
      <c r="D237" s="111" t="s">
        <v>97</v>
      </c>
      <c r="E237" s="111" t="s">
        <v>279</v>
      </c>
      <c r="F237" s="111" t="s">
        <v>32</v>
      </c>
      <c r="G237" s="111" t="n"/>
      <c r="H237" s="111" t="n"/>
      <c r="I237" s="111" t="n"/>
      <c r="J237" s="111" t="n"/>
      <c r="K237" s="111" t="n"/>
      <c r="L237" s="111" t="n"/>
      <c r="M237" s="111" t="n"/>
      <c r="N237" s="111" t="n"/>
      <c r="O237" s="111" t="n"/>
      <c r="P237" s="111" t="n"/>
      <c r="Q237" s="111" t="n"/>
      <c r="R237" s="111" t="n"/>
      <c r="S237" s="111" t="n"/>
      <c r="T237" s="111" t="n"/>
      <c r="U237" s="111" t="n"/>
      <c r="V237" s="111" t="n"/>
      <c r="W237" s="111" t="n"/>
      <c r="X237" s="111" t="n"/>
      <c r="Y237" s="111" t="n"/>
      <c r="Z237" s="111" t="n"/>
      <c r="AA237" s="111" t="n"/>
      <c r="AB237" s="111" t="n"/>
      <c r="AC237" s="111" t="n"/>
      <c r="AD237" s="111" t="n"/>
      <c r="AE237" s="111" t="n"/>
      <c r="AF237" s="111" t="n"/>
      <c r="AG237" s="111" t="n"/>
      <c r="AH237" s="111" t="n"/>
      <c r="AI237" s="111" t="n"/>
      <c r="AJ237" s="111" t="n"/>
      <c r="AK237" s="111" t="n"/>
      <c r="AL237" s="111" t="n"/>
      <c r="AM237" s="113">
        <f>COUNT(H237:AL237)</f>
        <v/>
      </c>
      <c r="AN237" s="111" t="n"/>
      <c r="AO237" s="111" t="n"/>
      <c r="AP237" s="111" t="n"/>
      <c r="AQ237" s="111" t="n"/>
      <c r="AR237" s="111" t="n"/>
      <c r="AS237" s="111" t="n"/>
      <c r="AT237" s="113">
        <f>SUM(H237:AL237)</f>
        <v/>
      </c>
      <c r="AU237" s="111" t="n"/>
      <c r="AV237" s="113">
        <f>SUM(H237,K237,L237,P237,Q237,R237,S237,Y237,Z237,AF237,AG237)</f>
        <v/>
      </c>
      <c r="AW237" s="111" t="n"/>
    </row>
    <row r="238" spans="1:49">
      <c r="A238" s="111" t="n">
        <v>232</v>
      </c>
      <c r="B238" s="111" t="s">
        <v>96</v>
      </c>
      <c r="C238" s="111" t="s">
        <v>74</v>
      </c>
      <c r="D238" s="111" t="s">
        <v>97</v>
      </c>
      <c r="E238" s="111" t="s">
        <v>86</v>
      </c>
      <c r="F238" s="111" t="s">
        <v>32</v>
      </c>
      <c r="G238" s="111" t="s">
        <v>49</v>
      </c>
      <c r="H238" s="111" t="n"/>
      <c r="I238" s="111" t="n"/>
      <c r="J238" s="111" t="n"/>
      <c r="K238" s="111" t="n"/>
      <c r="L238" s="111" t="n"/>
      <c r="M238" s="111" t="n"/>
      <c r="N238" s="111" t="n"/>
      <c r="O238" s="111" t="n"/>
      <c r="P238" s="111" t="n"/>
      <c r="Q238" s="111" t="n"/>
      <c r="R238" s="111" t="n"/>
      <c r="S238" s="111" t="n"/>
      <c r="T238" s="111" t="n"/>
      <c r="U238" s="111" t="n"/>
      <c r="V238" s="111" t="n"/>
      <c r="W238" s="111" t="n"/>
      <c r="X238" s="111" t="n"/>
      <c r="Y238" s="111" t="n"/>
      <c r="Z238" s="111" t="n"/>
      <c r="AA238" s="111" t="n"/>
      <c r="AB238" s="111" t="n"/>
      <c r="AC238" s="112" t="n">
        <v>8</v>
      </c>
      <c r="AD238" s="112" t="n">
        <v>8</v>
      </c>
      <c r="AE238" s="112" t="n">
        <v>8</v>
      </c>
      <c r="AF238" s="111" t="n"/>
      <c r="AG238" s="111" t="n"/>
      <c r="AH238" s="111" t="n"/>
      <c r="AI238" s="111" t="n"/>
      <c r="AJ238" s="111" t="n"/>
      <c r="AK238" s="111" t="n"/>
      <c r="AL238" s="111" t="n"/>
      <c r="AM238" s="113">
        <f>SUM(H238:AL238)/8</f>
        <v/>
      </c>
      <c r="AN238" s="111" t="n"/>
      <c r="AO238" s="111" t="n"/>
      <c r="AP238" s="111" t="n"/>
      <c r="AQ238" s="111" t="n"/>
      <c r="AR238" s="111" t="n"/>
      <c r="AS238" s="113">
        <f>COUNTIF(H238:AL238,"В")+SUM(H238:AL238)/8</f>
        <v/>
      </c>
      <c r="AT238" s="113">
        <f>SUM(H238:AL238)</f>
        <v/>
      </c>
      <c r="AU238" s="111" t="n"/>
      <c r="AV238" s="111" t="n"/>
      <c r="AW238" s="111" t="n"/>
    </row>
    <row r="239" spans="1:49">
      <c r="A239" s="114" t="n">
        <v>233</v>
      </c>
      <c r="B239" s="114" t="s">
        <v>96</v>
      </c>
      <c r="C239" s="114" t="s">
        <v>74</v>
      </c>
      <c r="D239" s="114" t="s">
        <v>97</v>
      </c>
      <c r="E239" s="114" t="s">
        <v>33</v>
      </c>
      <c r="F239" s="114" t="n"/>
      <c r="G239" s="114" t="n"/>
      <c r="H239" s="114" t="n">
        <v>0</v>
      </c>
      <c r="I239" s="114" t="n">
        <v>0</v>
      </c>
      <c r="J239" s="114" t="n">
        <v>0</v>
      </c>
      <c r="K239" s="114" t="n">
        <v>0</v>
      </c>
      <c r="L239" s="114" t="n">
        <v>0</v>
      </c>
      <c r="M239" s="114" t="n">
        <v>8</v>
      </c>
      <c r="N239" s="114" t="n">
        <v>8</v>
      </c>
      <c r="O239" s="114" t="n">
        <v>7</v>
      </c>
      <c r="P239" s="114" t="n">
        <v>0</v>
      </c>
      <c r="Q239" s="114" t="n">
        <v>0</v>
      </c>
      <c r="R239" s="114" t="n">
        <v>0</v>
      </c>
      <c r="S239" s="114" t="n">
        <v>0</v>
      </c>
      <c r="T239" s="114" t="n">
        <v>8</v>
      </c>
      <c r="U239" s="114" t="n">
        <v>8</v>
      </c>
      <c r="V239" s="114" t="n">
        <v>8</v>
      </c>
      <c r="W239" s="114" t="n">
        <v>8</v>
      </c>
      <c r="X239" s="114" t="n">
        <v>8</v>
      </c>
      <c r="Y239" s="114" t="n">
        <v>0</v>
      </c>
      <c r="Z239" s="114" t="n">
        <v>0</v>
      </c>
      <c r="AA239" s="114" t="n">
        <v>8</v>
      </c>
      <c r="AB239" s="114" t="n">
        <v>8</v>
      </c>
      <c r="AC239" s="114" t="n">
        <v>8</v>
      </c>
      <c r="AD239" s="114" t="n">
        <v>8</v>
      </c>
      <c r="AE239" s="114" t="n">
        <v>8</v>
      </c>
      <c r="AF239" s="114" t="n">
        <v>0</v>
      </c>
      <c r="AG239" s="114" t="n">
        <v>0</v>
      </c>
      <c r="AH239" s="114" t="n">
        <v>8</v>
      </c>
      <c r="AI239" s="114" t="n">
        <v>8</v>
      </c>
      <c r="AJ239" s="114" t="n">
        <v>8</v>
      </c>
      <c r="AK239" s="114" t="n">
        <v>8</v>
      </c>
      <c r="AL239" s="114" t="n">
        <v>8</v>
      </c>
      <c r="AM239" s="114">
        <f>COUNT(IF(SUM(H234,H229,H226,H232,H236,H223,H235,H231,H233,H237,H228,H227,H225,H230,H224)&gt;0,1,"FALSE"),IF(SUM(I223)&gt;0,1,"FALSE"),IF(SUM(J223)&gt;0,1,"FALSE"),IF(SUM(K229,K234,K224,K227,K233,K237,K226,K231,K223,K228,K232,K235,K230,K236,K225)&gt;0,1,"FALSE"),IF(SUM(L231,L232,L237,L235,L225,L236,L223,L234,L228,L224,L230,L227,L233,L229,L226)&gt;0,1,"FALSE"),IF(SUM(M225,M233,M228,M230,M226,M224,M235,M229,M236,M237,M234,M227,M231,M232,M223)&gt;0,1,"FALSE"),IF(SUM(N234,N225,N231,N232,N224,N233,N226,N236,N237,N223,N230,N228,N235,N227,N229)&gt;0,1,"FALSE"),IF(SUM(O235,O227,O228,O237,O223,O232,O234,O226,O233,O225,O236,O229,O224,O231,O230)&gt;0,1,"FALSE"),IF(SUM(P231,P225,P232,P237,P227,P233,P234,P228,P236,P226,P230,P235,P223,P229,P224)&gt;0,1,"FALSE"),IF(SUM(Q237,Q225,Q223,Q227,Q229,Q231,Q232,Q236,Q228,Q226,Q233,Q234,Q235,Q230,Q224)&gt;0,1,"FALSE"),IF(SUM(R231,R235,R237,R225,R224,R232,R227,R229,R223,R233,R226,R230,R236,R234,R228)&gt;0,1,"FALSE"),IF(SUM(S224,S233,S226,S228,S230,S231,S236,S237,S232,S235,S227,S234,S223,S229,S225)&gt;0,1,"FALSE"),IF(SUM(T227,T237,T225,T231,T224,T234,T229,T230,T232,T228,T236,T233,T235,T226,T223)&gt;0,1,"FALSE"),IF(SUM(V232,V229,V233,V225,V234,V223,V236,V235,V228,V230,V224,V237,V231,V227,V226)&gt;0,1,"FALSE"),IF(SUM(W224,W227,W226,W233,W230,W228,W223,W231,W232,W237,W235,W234,W225,W229,W236)&gt;0,1,"FALSE"),IF(SUM(X232,X229,X237,X235,X236,X231,X227,X224,X226,X234,X228,X233,X230,X225,X223)&gt;0,1,"FALSE"),IF(SUM(Y229,Y237,Y231,Y225,Y232,Y235,Y228,Y224,Y234,Y236,Y223,Y227,Y233,Y230,Y226)&gt;0,1,"FALSE"),IF(SUM(AB234,AB228,AB227,AB230,AB226,AB233,AB223,AB235,AB232,AB237,AB231,AB224,AB236,AB229,AB225)&gt;0,1,"FALSE"),IF(SUM(Z224,Z223,Z233,Z226,Z225,Z229,Z232,Z236,Z237,Z227,Z234,Z228,Z235,Z230,Z231)&gt;0,1,"FALSE"),IF(SUM(AF229,AF236,AF234,AF226,AF231,AF225,AF233,AF228,AF230,AF232,AF227,AF237,AF224,AF235,AF223)&gt;0,1,"FALSE"),IF(SUM(AG227,AG225,AG235,AG224,AG230,AG236,AG234,AG237,AG233,AG226,AG229,AG223,AG228,AG231,AG232)&gt;0,1,"FALSE"),IF(SUM(U226,U230,U231,U227,U228,U229,U235,U232,U234,U225,U237,U236,U224,U233,U223)&gt;0,1,"FALSE"),IF(SUM(AA224,AA228,AA236,AA227,AA231,AA225,AA233,AA232,AA230,AA223,AA226,AA237,AA235,AA229,AA234)&gt;0,1,"FALSE"),IF(SUM(AH229,AH235,AH227,AH237,AH226,AH224,AH236,AH231,AH228,AH232,AH233,AH234,AH230,AH225,AH223)&gt;0,1,"FALSE"),IF(SUM(AI223,AI234,AI224,AI227,AI226,AI229,AI230,AI232,AI233,AI235,AI237,AI231,AI228,AI236,AI225)&gt;0,1,"FALSE"),IF(SUM(AJ225,AJ235,AJ230,AJ227,AJ223,AJ237,AJ231,AJ228,AJ229,AJ233,AJ226,AJ236,AJ224,AJ234,AJ232)&gt;0,1,"FALSE"),IF(SUM(AK223,AK230,AK231,AK234,AK225,AK228,AK224,AK229,AK227,AK232,AK235,AK237,AK236,AK226,AK233)&gt;0,1,"FALSE"),IF(SUM(AL229,AL225,AL227,AL230,AL223,AL235,AL224,AL231,AL236,AL237,AL226,AL233,AL234,AL228)&gt;0,1,"FALSE"),IF(SUM(AC238)&gt;0,1,"FALSE"),IF(SUM(AD238)&gt;0,1,"FALSE"),IF(SUM(AE238)&gt;0,1,"FALSE"))</f>
        <v/>
      </c>
      <c r="AN239" s="114" t="n"/>
      <c r="AO239" s="114">
        <f>MAX(AO223:AO238)</f>
        <v/>
      </c>
      <c r="AP239" s="114">
        <f>MAX(AP223:AP238)</f>
        <v/>
      </c>
      <c r="AQ239" s="114">
        <f>MAX(AQ223:AQ238)</f>
        <v/>
      </c>
      <c r="AR239" s="114">
        <f>MAX(AR223:AR238)</f>
        <v/>
      </c>
      <c r="AS239" s="114">
        <f>SUM(AS223:AS238)</f>
        <v/>
      </c>
      <c r="AT239" s="114">
        <f>SUM(AT223:AT238)</f>
        <v/>
      </c>
      <c r="AU239" s="114">
        <f>SUM(AU223:AU238)</f>
        <v/>
      </c>
      <c r="AV239" s="114">
        <f>SUM(AV223:AV238)</f>
        <v/>
      </c>
      <c r="AW239" s="114">
        <f>SUM(AW223:AW238)</f>
        <v/>
      </c>
    </row>
    <row r="240" spans="1:49">
      <c r="A240" s="111" t="n">
        <v>234</v>
      </c>
      <c r="B240" s="111" t="s">
        <v>98</v>
      </c>
      <c r="C240" s="111" t="s">
        <v>71</v>
      </c>
      <c r="D240" s="111" t="s">
        <v>72</v>
      </c>
      <c r="E240" s="111" t="s">
        <v>43</v>
      </c>
      <c r="F240" s="111" t="s">
        <v>32</v>
      </c>
      <c r="G240" s="111" t="n"/>
      <c r="H240" s="111" t="s">
        <v>7</v>
      </c>
      <c r="I240" s="112" t="s">
        <v>0</v>
      </c>
      <c r="J240" s="112" t="s">
        <v>0</v>
      </c>
      <c r="K240" s="111" t="s">
        <v>7</v>
      </c>
      <c r="L240" s="111" t="s">
        <v>7</v>
      </c>
      <c r="M240" s="111" t="n">
        <v>8</v>
      </c>
      <c r="N240" s="111" t="n">
        <v>8</v>
      </c>
      <c r="O240" s="111" t="n">
        <v>7</v>
      </c>
      <c r="P240" s="111" t="s">
        <v>7</v>
      </c>
      <c r="Q240" s="111" t="s">
        <v>7</v>
      </c>
      <c r="R240" s="111" t="s">
        <v>7</v>
      </c>
      <c r="S240" s="111" t="s">
        <v>7</v>
      </c>
      <c r="T240" s="111" t="n">
        <v>8</v>
      </c>
      <c r="U240" s="111" t="n"/>
      <c r="V240" s="111" t="n"/>
      <c r="W240" s="111" t="n"/>
      <c r="X240" s="111" t="n"/>
      <c r="Y240" s="111" t="n"/>
      <c r="Z240" s="111" t="n"/>
      <c r="AA240" s="111" t="n"/>
      <c r="AB240" s="111" t="n">
        <v>0.36667</v>
      </c>
      <c r="AC240" s="111" t="n">
        <v>0.73333</v>
      </c>
      <c r="AD240" s="111" t="n"/>
      <c r="AE240" s="111" t="n">
        <v>8</v>
      </c>
      <c r="AF240" s="111" t="s">
        <v>7</v>
      </c>
      <c r="AG240" s="111" t="s">
        <v>7</v>
      </c>
      <c r="AH240" s="111" t="n">
        <v>8</v>
      </c>
      <c r="AI240" s="111" t="n">
        <v>8</v>
      </c>
      <c r="AJ240" s="111" t="n">
        <v>8</v>
      </c>
      <c r="AK240" s="111" t="n">
        <v>8</v>
      </c>
      <c r="AL240" s="111" t="n">
        <v>8</v>
      </c>
      <c r="AM240" s="113">
        <f>COUNT(H240:AL240)</f>
        <v/>
      </c>
      <c r="AN240" s="111" t="n"/>
      <c r="AO240" s="113">
        <f>COUNTIF(H240:AL240,"О")</f>
        <v/>
      </c>
      <c r="AP240" s="113">
        <f>COUNTIF(H240:AL240,"От")</f>
        <v/>
      </c>
      <c r="AQ240" s="113">
        <f>COUNTIF(H240:AL240,"Б")</f>
        <v/>
      </c>
      <c r="AR240" s="113">
        <f>COUNTIF(H240:AL240,"Н")</f>
        <v/>
      </c>
      <c r="AS240" s="111" t="n"/>
      <c r="AT240" s="113">
        <f>SUM(H240:AL240)</f>
        <v/>
      </c>
      <c r="AU240" s="111" t="n"/>
      <c r="AV240" s="113">
        <f>SUM(H240,K240,L240,P240,Q240,R240,S240,Y240,Z240,AF240,AG240)</f>
        <v/>
      </c>
      <c r="AW240" s="111" t="n"/>
    </row>
    <row r="241" spans="1:49">
      <c r="A241" s="111" t="n">
        <v>235</v>
      </c>
      <c r="B241" s="111" t="s">
        <v>98</v>
      </c>
      <c r="C241" s="111" t="s">
        <v>71</v>
      </c>
      <c r="D241" s="111" t="s">
        <v>72</v>
      </c>
      <c r="E241" s="111" t="s">
        <v>86</v>
      </c>
      <c r="F241" s="111" t="s">
        <v>32</v>
      </c>
      <c r="G241" s="111" t="n"/>
      <c r="H241" s="111" t="n"/>
      <c r="I241" s="111" t="n"/>
      <c r="J241" s="111" t="n"/>
      <c r="K241" s="111" t="n"/>
      <c r="L241" s="111" t="n"/>
      <c r="M241" s="111" t="n"/>
      <c r="N241" s="111" t="n"/>
      <c r="O241" s="111" t="n"/>
      <c r="P241" s="111" t="n"/>
      <c r="Q241" s="111" t="n"/>
      <c r="R241" s="111" t="n"/>
      <c r="S241" s="111" t="n"/>
      <c r="T241" s="111" t="n"/>
      <c r="U241" s="111" t="n"/>
      <c r="V241" s="111" t="n"/>
      <c r="W241" s="111" t="n"/>
      <c r="X241" s="111" t="n"/>
      <c r="Y241" s="111" t="n"/>
      <c r="Z241" s="111" t="n"/>
      <c r="AA241" s="111" t="n"/>
      <c r="AB241" s="112" t="n">
        <v>7.63333</v>
      </c>
      <c r="AC241" s="112" t="n">
        <v>0.13333</v>
      </c>
      <c r="AD241" s="112" t="n">
        <v>1.59036</v>
      </c>
      <c r="AE241" s="111" t="n"/>
      <c r="AF241" s="111" t="n"/>
      <c r="AG241" s="111" t="n"/>
      <c r="AH241" s="111" t="n"/>
      <c r="AI241" s="111" t="n"/>
      <c r="AJ241" s="111" t="n"/>
      <c r="AK241" s="111" t="n"/>
      <c r="AL241" s="111" t="n"/>
      <c r="AM241" s="113">
        <f>COUNT(H241:AL241)</f>
        <v/>
      </c>
      <c r="AN241" s="111" t="n"/>
      <c r="AO241" s="111" t="n"/>
      <c r="AP241" s="111" t="n"/>
      <c r="AQ241" s="111" t="n"/>
      <c r="AR241" s="111" t="n"/>
      <c r="AS241" s="111" t="n"/>
      <c r="AT241" s="113">
        <f>SUM(H241:AL241)</f>
        <v/>
      </c>
      <c r="AU241" s="111" t="n"/>
      <c r="AV241" s="113">
        <f>SUM(H241,K241,L241,P241,Q241,R241,S241,Y241,Z241,AF241,AG241)</f>
        <v/>
      </c>
      <c r="AW241" s="111" t="n"/>
    </row>
    <row r="242" spans="1:49">
      <c r="A242" s="111" t="n">
        <v>236</v>
      </c>
      <c r="B242" s="111" t="s">
        <v>98</v>
      </c>
      <c r="C242" s="111" t="s">
        <v>71</v>
      </c>
      <c r="D242" s="111" t="s">
        <v>72</v>
      </c>
      <c r="E242" s="111" t="s">
        <v>87</v>
      </c>
      <c r="F242" s="111" t="s">
        <v>32</v>
      </c>
      <c r="G242" s="111" t="n"/>
      <c r="H242" s="111" t="n"/>
      <c r="I242" s="111" t="n"/>
      <c r="J242" s="111" t="n"/>
      <c r="K242" s="111" t="n"/>
      <c r="L242" s="111" t="n"/>
      <c r="M242" s="111" t="n"/>
      <c r="N242" s="111" t="n"/>
      <c r="O242" s="111" t="n"/>
      <c r="P242" s="111" t="n"/>
      <c r="Q242" s="111" t="n"/>
      <c r="R242" s="111" t="n"/>
      <c r="S242" s="111" t="n"/>
      <c r="T242" s="111" t="n"/>
      <c r="U242" s="111" t="n"/>
      <c r="V242" s="111" t="n"/>
      <c r="W242" s="111" t="n"/>
      <c r="X242" s="111" t="n"/>
      <c r="Y242" s="111" t="n"/>
      <c r="Z242" s="111" t="n"/>
      <c r="AA242" s="111" t="n"/>
      <c r="AB242" s="111" t="n"/>
      <c r="AC242" s="111" t="n"/>
      <c r="AD242" s="112" t="n">
        <v>6.40964</v>
      </c>
      <c r="AE242" s="111" t="n"/>
      <c r="AF242" s="111" t="n"/>
      <c r="AG242" s="111" t="n"/>
      <c r="AH242" s="111" t="n"/>
      <c r="AI242" s="111" t="n"/>
      <c r="AJ242" s="111" t="n"/>
      <c r="AK242" s="111" t="n"/>
      <c r="AL242" s="111" t="n"/>
      <c r="AM242" s="113">
        <f>COUNT(H242:AL242)</f>
        <v/>
      </c>
      <c r="AN242" s="111" t="n"/>
      <c r="AO242" s="111" t="n"/>
      <c r="AP242" s="111" t="n"/>
      <c r="AQ242" s="111" t="n"/>
      <c r="AR242" s="111" t="n"/>
      <c r="AS242" s="111" t="n"/>
      <c r="AT242" s="113">
        <f>SUM(H242:AL242)</f>
        <v/>
      </c>
      <c r="AU242" s="111" t="n"/>
      <c r="AV242" s="113">
        <f>SUM(H242,K242,L242,P242,Q242,R242,S242,Y242,Z242,AF242,AG242)</f>
        <v/>
      </c>
      <c r="AW242" s="111" t="n"/>
    </row>
    <row r="243" spans="1:49">
      <c r="A243" s="111" t="n">
        <v>237</v>
      </c>
      <c r="B243" s="111" t="s">
        <v>98</v>
      </c>
      <c r="C243" s="111" t="s">
        <v>71</v>
      </c>
      <c r="D243" s="111" t="s">
        <v>72</v>
      </c>
      <c r="E243" s="111" t="s">
        <v>65</v>
      </c>
      <c r="F243" s="111" t="s">
        <v>32</v>
      </c>
      <c r="G243" s="111" t="n"/>
      <c r="H243" s="111" t="n"/>
      <c r="I243" s="111" t="n"/>
      <c r="J243" s="111" t="n"/>
      <c r="K243" s="111" t="n"/>
      <c r="L243" s="111" t="n"/>
      <c r="M243" s="111" t="n"/>
      <c r="N243" s="111" t="n"/>
      <c r="O243" s="111" t="n"/>
      <c r="P243" s="111" t="n"/>
      <c r="Q243" s="111" t="n"/>
      <c r="R243" s="111" t="n"/>
      <c r="S243" s="111" t="n"/>
      <c r="T243" s="111" t="n"/>
      <c r="U243" s="111" t="n"/>
      <c r="V243" s="111" t="n"/>
      <c r="W243" s="111" t="n"/>
      <c r="X243" s="111" t="n"/>
      <c r="Y243" s="111" t="n"/>
      <c r="Z243" s="111" t="n"/>
      <c r="AA243" s="111" t="n"/>
      <c r="AB243" s="111" t="n"/>
      <c r="AC243" s="112" t="n">
        <v>7.13333</v>
      </c>
      <c r="AD243" s="111" t="n"/>
      <c r="AE243" s="111" t="n"/>
      <c r="AF243" s="111" t="n"/>
      <c r="AG243" s="111" t="n"/>
      <c r="AH243" s="111" t="n"/>
      <c r="AI243" s="111" t="n"/>
      <c r="AJ243" s="111" t="n"/>
      <c r="AK243" s="111" t="n"/>
      <c r="AL243" s="111" t="n"/>
      <c r="AM243" s="113">
        <f>COUNT(H243:AL243)</f>
        <v/>
      </c>
      <c r="AN243" s="111" t="n"/>
      <c r="AO243" s="111" t="n"/>
      <c r="AP243" s="111" t="n"/>
      <c r="AQ243" s="111" t="n"/>
      <c r="AR243" s="111" t="n"/>
      <c r="AS243" s="111" t="n"/>
      <c r="AT243" s="113">
        <f>SUM(H243:AL243)</f>
        <v/>
      </c>
      <c r="AU243" s="111" t="n"/>
      <c r="AV243" s="113">
        <f>SUM(H243,K243,L243,P243,Q243,R243,S243,Y243,Z243,AF243,AG243)</f>
        <v/>
      </c>
      <c r="AW243" s="111" t="n"/>
    </row>
    <row r="244" spans="1:49">
      <c r="A244" s="111" t="n">
        <v>238</v>
      </c>
      <c r="B244" s="111" t="s">
        <v>98</v>
      </c>
      <c r="C244" s="111" t="s">
        <v>71</v>
      </c>
      <c r="D244" s="111" t="s">
        <v>72</v>
      </c>
      <c r="E244" s="111" t="s">
        <v>69</v>
      </c>
      <c r="F244" s="111" t="s">
        <v>32</v>
      </c>
      <c r="G244" s="111" t="n"/>
      <c r="H244" s="111" t="n"/>
      <c r="I244" s="111" t="n"/>
      <c r="J244" s="111" t="n"/>
      <c r="K244" s="111" t="n"/>
      <c r="L244" s="111" t="n"/>
      <c r="M244" s="111" t="n"/>
      <c r="N244" s="111" t="n"/>
      <c r="O244" s="111" t="n"/>
      <c r="P244" s="111" t="n"/>
      <c r="Q244" s="111" t="n"/>
      <c r="R244" s="111" t="n"/>
      <c r="S244" s="111" t="n"/>
      <c r="T244" s="111" t="n"/>
      <c r="U244" s="111" t="n"/>
      <c r="V244" s="111" t="n"/>
      <c r="W244" s="111" t="n"/>
      <c r="X244" s="111" t="n"/>
      <c r="Y244" s="112" t="n">
        <v>8</v>
      </c>
      <c r="Z244" s="112" t="n">
        <v>10</v>
      </c>
      <c r="AA244" s="111" t="n"/>
      <c r="AB244" s="111" t="n"/>
      <c r="AC244" s="111" t="n"/>
      <c r="AD244" s="111" t="n"/>
      <c r="AE244" s="111" t="n"/>
      <c r="AF244" s="111" t="n"/>
      <c r="AG244" s="111" t="n"/>
      <c r="AH244" s="111" t="n"/>
      <c r="AI244" s="111" t="n"/>
      <c r="AJ244" s="111" t="n"/>
      <c r="AK244" s="111" t="n"/>
      <c r="AL244" s="111" t="n"/>
      <c r="AM244" s="113">
        <f>COUNT(H244:AL244)</f>
        <v/>
      </c>
      <c r="AN244" s="111" t="n"/>
      <c r="AO244" s="111" t="n"/>
      <c r="AP244" s="111" t="n"/>
      <c r="AQ244" s="111" t="n"/>
      <c r="AR244" s="111" t="n"/>
      <c r="AS244" s="111" t="n"/>
      <c r="AT244" s="113">
        <f>SUM(H244:AL244)</f>
        <v/>
      </c>
      <c r="AU244" s="111" t="n"/>
      <c r="AV244" s="113">
        <f>SUM(H244,K244,L244,P244,Q244,R244,S244,Y244,Z244,AF244,AG244)</f>
        <v/>
      </c>
      <c r="AW244" s="111" t="n"/>
    </row>
    <row r="245" spans="1:49">
      <c r="A245" s="111" t="n">
        <v>239</v>
      </c>
      <c r="B245" s="111" t="s">
        <v>98</v>
      </c>
      <c r="C245" s="111" t="s">
        <v>71</v>
      </c>
      <c r="D245" s="111" t="s">
        <v>72</v>
      </c>
      <c r="E245" s="111" t="s">
        <v>69</v>
      </c>
      <c r="F245" s="111" t="s">
        <v>48</v>
      </c>
      <c r="G245" s="111" t="n"/>
      <c r="H245" s="111" t="n"/>
      <c r="I245" s="111" t="n"/>
      <c r="J245" s="111" t="n"/>
      <c r="K245" s="111" t="n"/>
      <c r="L245" s="111" t="n"/>
      <c r="M245" s="111" t="n"/>
      <c r="N245" s="111" t="n"/>
      <c r="O245" s="111" t="n"/>
      <c r="P245" s="111" t="n"/>
      <c r="Q245" s="111" t="n"/>
      <c r="R245" s="111" t="n"/>
      <c r="S245" s="111" t="n"/>
      <c r="T245" s="111" t="n"/>
      <c r="U245" s="111" t="n"/>
      <c r="V245" s="111" t="n"/>
      <c r="W245" s="111" t="n"/>
      <c r="X245" s="111" t="n"/>
      <c r="Y245" s="111" t="n"/>
      <c r="Z245" s="112" t="n">
        <v>1.98</v>
      </c>
      <c r="AA245" s="111" t="n"/>
      <c r="AB245" s="111" t="n"/>
      <c r="AC245" s="111" t="n"/>
      <c r="AD245" s="111" t="n"/>
      <c r="AE245" s="111" t="n"/>
      <c r="AF245" s="111" t="n"/>
      <c r="AG245" s="111" t="n"/>
      <c r="AH245" s="111" t="n"/>
      <c r="AI245" s="111" t="n"/>
      <c r="AJ245" s="111" t="n"/>
      <c r="AK245" s="111" t="n"/>
      <c r="AL245" s="111" t="n"/>
      <c r="AM245" s="111" t="n"/>
      <c r="AN245" s="113">
        <f>COUNT(H245:AL245)</f>
        <v/>
      </c>
      <c r="AO245" s="111" t="n"/>
      <c r="AP245" s="111" t="n"/>
      <c r="AQ245" s="111" t="n"/>
      <c r="AR245" s="111" t="n"/>
      <c r="AS245" s="111" t="n"/>
      <c r="AT245" s="111" t="n"/>
      <c r="AU245" s="113">
        <f>SUM(H245:AL245)</f>
        <v/>
      </c>
      <c r="AV245" s="111" t="n"/>
      <c r="AW245" s="113">
        <f>SUM(H245,K245,L245,P245,Q245,R245,S245,Y245,Z245,AF245,AG245)</f>
        <v/>
      </c>
    </row>
    <row r="246" spans="1:49">
      <c r="A246" s="111" t="n">
        <v>240</v>
      </c>
      <c r="B246" s="111" t="s">
        <v>98</v>
      </c>
      <c r="C246" s="111" t="s">
        <v>71</v>
      </c>
      <c r="D246" s="111" t="s">
        <v>72</v>
      </c>
      <c r="E246" s="111" t="s">
        <v>69</v>
      </c>
      <c r="F246" s="111" t="s">
        <v>32</v>
      </c>
      <c r="G246" s="111" t="s">
        <v>49</v>
      </c>
      <c r="H246" s="111" t="n"/>
      <c r="I246" s="111" t="n"/>
      <c r="J246" s="111" t="n"/>
      <c r="K246" s="111" t="n"/>
      <c r="L246" s="111" t="n"/>
      <c r="M246" s="111" t="n"/>
      <c r="N246" s="111" t="n"/>
      <c r="O246" s="111" t="n"/>
      <c r="P246" s="111" t="n"/>
      <c r="Q246" s="111" t="n"/>
      <c r="R246" s="111" t="n"/>
      <c r="S246" s="111" t="n"/>
      <c r="T246" s="111" t="n"/>
      <c r="U246" s="112" t="n">
        <v>8</v>
      </c>
      <c r="V246" s="112" t="n">
        <v>8</v>
      </c>
      <c r="W246" s="112" t="n">
        <v>8</v>
      </c>
      <c r="X246" s="112" t="n">
        <v>8</v>
      </c>
      <c r="Y246" s="111" t="s">
        <v>7</v>
      </c>
      <c r="Z246" s="111" t="s">
        <v>7</v>
      </c>
      <c r="AA246" s="112" t="n">
        <v>8</v>
      </c>
      <c r="AB246" s="111" t="n"/>
      <c r="AC246" s="111" t="n"/>
      <c r="AD246" s="111" t="n"/>
      <c r="AE246" s="111" t="n"/>
      <c r="AF246" s="111" t="n"/>
      <c r="AG246" s="111" t="n"/>
      <c r="AH246" s="111" t="n"/>
      <c r="AI246" s="111" t="n"/>
      <c r="AJ246" s="111" t="n"/>
      <c r="AK246" s="111" t="n"/>
      <c r="AL246" s="111" t="n"/>
      <c r="AM246" s="113">
        <f>SUM(H246:AL246)/8</f>
        <v/>
      </c>
      <c r="AN246" s="111" t="n"/>
      <c r="AO246" s="111" t="n"/>
      <c r="AP246" s="111" t="n"/>
      <c r="AQ246" s="111" t="n"/>
      <c r="AR246" s="111" t="n"/>
      <c r="AS246" s="113">
        <f>COUNTIF(H246:AL246,"В")+SUM(H246:AL246)/8</f>
        <v/>
      </c>
      <c r="AT246" s="113">
        <f>SUM(H246:AL246)</f>
        <v/>
      </c>
      <c r="AU246" s="111" t="n"/>
      <c r="AV246" s="111" t="n"/>
      <c r="AW246" s="111" t="n"/>
    </row>
    <row r="247" spans="1:49">
      <c r="A247" s="114" t="n">
        <v>241</v>
      </c>
      <c r="B247" s="114" t="s">
        <v>98</v>
      </c>
      <c r="C247" s="114" t="s">
        <v>71</v>
      </c>
      <c r="D247" s="114" t="s">
        <v>72</v>
      </c>
      <c r="E247" s="114" t="s">
        <v>33</v>
      </c>
      <c r="F247" s="114" t="n"/>
      <c r="G247" s="114" t="n"/>
      <c r="H247" s="114" t="n">
        <v>0</v>
      </c>
      <c r="I247" s="114" t="n">
        <v>0</v>
      </c>
      <c r="J247" s="114" t="n">
        <v>0</v>
      </c>
      <c r="K247" s="114" t="n">
        <v>0</v>
      </c>
      <c r="L247" s="114" t="n">
        <v>0</v>
      </c>
      <c r="M247" s="114" t="n">
        <v>8</v>
      </c>
      <c r="N247" s="114" t="n">
        <v>8</v>
      </c>
      <c r="O247" s="114" t="n">
        <v>7</v>
      </c>
      <c r="P247" s="114" t="n">
        <v>0</v>
      </c>
      <c r="Q247" s="114" t="n">
        <v>0</v>
      </c>
      <c r="R247" s="114" t="n">
        <v>0</v>
      </c>
      <c r="S247" s="114" t="n">
        <v>0</v>
      </c>
      <c r="T247" s="114" t="n">
        <v>8</v>
      </c>
      <c r="U247" s="114" t="n">
        <v>8</v>
      </c>
      <c r="V247" s="114" t="n">
        <v>8</v>
      </c>
      <c r="W247" s="114" t="n">
        <v>8</v>
      </c>
      <c r="X247" s="114" t="n">
        <v>8</v>
      </c>
      <c r="Y247" s="114" t="n">
        <v>8</v>
      </c>
      <c r="Z247" s="114" t="n">
        <v>11.98</v>
      </c>
      <c r="AA247" s="114" t="n">
        <v>8</v>
      </c>
      <c r="AB247" s="114" t="n">
        <v>8</v>
      </c>
      <c r="AC247" s="114" t="n">
        <v>8</v>
      </c>
      <c r="AD247" s="114" t="n">
        <v>8</v>
      </c>
      <c r="AE247" s="114" t="n">
        <v>8</v>
      </c>
      <c r="AF247" s="114" t="n">
        <v>0</v>
      </c>
      <c r="AG247" s="114" t="n">
        <v>0</v>
      </c>
      <c r="AH247" s="114" t="n">
        <v>8</v>
      </c>
      <c r="AI247" s="114" t="n">
        <v>8</v>
      </c>
      <c r="AJ247" s="114" t="n">
        <v>8</v>
      </c>
      <c r="AK247" s="114" t="n">
        <v>8</v>
      </c>
      <c r="AL247" s="114" t="n">
        <v>8</v>
      </c>
      <c r="AM247" s="114">
        <f>COUNT(IF(SUM(H240,H242)&gt;0,1,"FALSE"),IF(SUM(I240)&gt;0,1,"FALSE"),IF(SUM(J240)&gt;0,1,"FALSE"),IF(SUM(K240)&gt;0,1,"FALSE"),IF(SUM(L240)&gt;0,1,"FALSE"),IF(SUM(M240)&gt;0,1,"FALSE"),IF(SUM(N240)&gt;0,1,"FALSE"),IF(SUM(O240)&gt;0,1,"FALSE"),IF(SUM(P240)&gt;0,1,"FALSE"),IF(SUM(Q240)&gt;0,1,"FALSE"),IF(SUM(R240)&gt;0,1,"FALSE"),IF(SUM(S240)&gt;0,1,"FALSE"),IF(SUM(T240)&gt;0,1,"FALSE"),IF(SUM(AB241,AB240)&gt;0,1,"FALSE"),IF(SUM(AC243,AC240,AC241)&gt;0,1,"FALSE"),IF(SUM(AF240)&gt;0,1,"FALSE"),IF(SUM(AG240)&gt;0,1,"FALSE"),IF(SUM(AD241,AD240,AD242)&gt;0,1,"FALSE"),IF(SUM(AE241,AE242,AE240)&gt;0,1,"FALSE"),IF(SUM(AH240)&gt;0,1,"FALSE"),IF(SUM(AI240)&gt;0,1,"FALSE"),IF(SUM(AJ240)&gt;0,1,"FALSE"),IF(SUM(AK240)&gt;0,1,"FALSE"),IF(SUM(AL240)&gt;0,1,"FALSE"),IF(SUM(Y244,Y246)&gt;0,1,"FALSE"),IF(SUM(Z246,Z244)&gt;0,1,"FALSE"),IF(SUM(V246)&gt;0,1,"FALSE"),IF(SUM(W246)&gt;0,1,"FALSE"),IF(SUM(X246)&gt;0,1,"FALSE"),IF(SUM(U246)&gt;0,1,"FALSE"),IF(SUM(AA246)&gt;0,1,"FALSE"))</f>
        <v/>
      </c>
      <c r="AN247" s="114">
        <f>COUNT(IF(SUM(Z245)&gt;0,1,"FALSE"))</f>
        <v/>
      </c>
      <c r="AO247" s="114">
        <f>MAX(AO240:AO246)</f>
        <v/>
      </c>
      <c r="AP247" s="114">
        <f>MAX(AP240:AP246)</f>
        <v/>
      </c>
      <c r="AQ247" s="114">
        <f>MAX(AQ240:AQ246)</f>
        <v/>
      </c>
      <c r="AR247" s="114">
        <f>MAX(AR240:AR246)</f>
        <v/>
      </c>
      <c r="AS247" s="114">
        <f>SUM(AS240:AS246)</f>
        <v/>
      </c>
      <c r="AT247" s="114">
        <f>SUM(AT240:AT246)</f>
        <v/>
      </c>
      <c r="AU247" s="114">
        <f>SUM(AU240:AU246)</f>
        <v/>
      </c>
      <c r="AV247" s="114">
        <f>SUM(AV240:AV246)</f>
        <v/>
      </c>
      <c r="AW247" s="114">
        <f>SUM(AW240:AW246)</f>
        <v/>
      </c>
    </row>
    <row r="248" spans="1:49">
      <c r="A248" s="111" t="n">
        <v>242</v>
      </c>
      <c r="B248" s="111" t="s">
        <v>101</v>
      </c>
      <c r="C248" s="111" t="s">
        <v>74</v>
      </c>
      <c r="D248" s="111" t="s">
        <v>72</v>
      </c>
      <c r="E248" s="111" t="s">
        <v>43</v>
      </c>
      <c r="F248" s="111" t="s">
        <v>32</v>
      </c>
      <c r="G248" s="111" t="n"/>
      <c r="H248" s="111" t="s">
        <v>7</v>
      </c>
      <c r="I248" s="111" t="n">
        <v>8</v>
      </c>
      <c r="J248" s="111" t="n">
        <v>2.5</v>
      </c>
      <c r="K248" s="111" t="s">
        <v>7</v>
      </c>
      <c r="L248" s="111" t="s">
        <v>7</v>
      </c>
      <c r="M248" s="111" t="n">
        <v>8</v>
      </c>
      <c r="N248" s="111" t="n"/>
      <c r="O248" s="111" t="n">
        <v>7</v>
      </c>
      <c r="P248" s="111" t="s">
        <v>7</v>
      </c>
      <c r="Q248" s="111" t="s">
        <v>7</v>
      </c>
      <c r="R248" s="111" t="s">
        <v>7</v>
      </c>
      <c r="S248" s="111" t="s">
        <v>7</v>
      </c>
      <c r="T248" s="111" t="n"/>
      <c r="U248" s="111" t="n">
        <v>8</v>
      </c>
      <c r="V248" s="111" t="n"/>
      <c r="W248" s="111" t="n">
        <v>0.18333</v>
      </c>
      <c r="X248" s="111" t="n"/>
      <c r="Y248" s="111" t="s">
        <v>7</v>
      </c>
      <c r="Z248" s="111" t="s">
        <v>7</v>
      </c>
      <c r="AA248" s="111" t="n"/>
      <c r="AB248" s="111" t="n">
        <v>1.46667</v>
      </c>
      <c r="AC248" s="111" t="n"/>
      <c r="AD248" s="111" t="n">
        <v>0.36667</v>
      </c>
      <c r="AE248" s="111" t="n"/>
      <c r="AF248" s="111" t="s">
        <v>7</v>
      </c>
      <c r="AG248" s="111" t="s">
        <v>7</v>
      </c>
      <c r="AH248" s="111" t="n"/>
      <c r="AI248" s="111" t="n"/>
      <c r="AJ248" s="111" t="n"/>
      <c r="AK248" s="111" t="n"/>
      <c r="AL248" s="111" t="n">
        <v>8</v>
      </c>
      <c r="AM248" s="113">
        <f>COUNT(H248:AL248)</f>
        <v/>
      </c>
      <c r="AN248" s="111" t="n"/>
      <c r="AO248" s="113">
        <f>COUNTIF(H248:AL248,"О")</f>
        <v/>
      </c>
      <c r="AP248" s="113">
        <f>COUNTIF(H248:AL248,"От")</f>
        <v/>
      </c>
      <c r="AQ248" s="113">
        <f>COUNTIF(H248:AL248,"Б")</f>
        <v/>
      </c>
      <c r="AR248" s="113">
        <f>COUNTIF(H248:AL248,"Н")</f>
        <v/>
      </c>
      <c r="AS248" s="111" t="n"/>
      <c r="AT248" s="113">
        <f>SUM(H248:AL248)</f>
        <v/>
      </c>
      <c r="AU248" s="111" t="n"/>
      <c r="AV248" s="113">
        <f>SUM(H248,K248,L248,P248,Q248,R248,S248,Y248,Z248,AF248,AG248)</f>
        <v/>
      </c>
      <c r="AW248" s="111" t="n"/>
    </row>
    <row r="249" spans="1:49">
      <c r="A249" s="111" t="n">
        <v>243</v>
      </c>
      <c r="B249" s="111" t="s">
        <v>101</v>
      </c>
      <c r="C249" s="111" t="s">
        <v>74</v>
      </c>
      <c r="D249" s="111" t="s">
        <v>72</v>
      </c>
      <c r="E249" s="111" t="s">
        <v>56</v>
      </c>
      <c r="F249" s="111" t="s">
        <v>32</v>
      </c>
      <c r="G249" s="111" t="n"/>
      <c r="H249" s="111" t="n"/>
      <c r="I249" s="111" t="n"/>
      <c r="J249" s="111" t="n"/>
      <c r="K249" s="111" t="n"/>
      <c r="L249" s="111" t="n"/>
      <c r="M249" s="111" t="n"/>
      <c r="N249" s="111" t="n"/>
      <c r="O249" s="111" t="n"/>
      <c r="P249" s="111" t="n"/>
      <c r="Q249" s="111" t="n"/>
      <c r="R249" s="111" t="n"/>
      <c r="S249" s="111" t="n"/>
      <c r="T249" s="111" t="n"/>
      <c r="U249" s="111" t="n"/>
      <c r="V249" s="111" t="n"/>
      <c r="W249" s="111" t="n"/>
      <c r="X249" s="111" t="n"/>
      <c r="Y249" s="111" t="n"/>
      <c r="Z249" s="111" t="n"/>
      <c r="AA249" s="111" t="n"/>
      <c r="AB249" s="111" t="n"/>
      <c r="AC249" s="111" t="n"/>
      <c r="AD249" s="111" t="n"/>
      <c r="AE249" s="111" t="n"/>
      <c r="AF249" s="111" t="n"/>
      <c r="AG249" s="111" t="n"/>
      <c r="AH249" s="111" t="n"/>
      <c r="AI249" s="111" t="n"/>
      <c r="AJ249" s="111" t="n"/>
      <c r="AK249" s="111" t="n"/>
      <c r="AL249" s="111" t="n"/>
      <c r="AM249" s="113">
        <f>COUNT(H249:AL249)</f>
        <v/>
      </c>
      <c r="AN249" s="111" t="n"/>
      <c r="AO249" s="111" t="n"/>
      <c r="AP249" s="111" t="n"/>
      <c r="AQ249" s="111" t="n"/>
      <c r="AR249" s="111" t="n"/>
      <c r="AS249" s="111" t="n"/>
      <c r="AT249" s="113">
        <f>SUM(H249:AL249)</f>
        <v/>
      </c>
      <c r="AU249" s="111" t="n"/>
      <c r="AV249" s="113">
        <f>SUM(H249,K249,L249,P249,Q249,R249,S249,Y249,Z249,AF249,AG249)</f>
        <v/>
      </c>
      <c r="AW249" s="111" t="n"/>
    </row>
    <row r="250" spans="1:49">
      <c r="A250" s="111" t="n">
        <v>244</v>
      </c>
      <c r="B250" s="111" t="s">
        <v>101</v>
      </c>
      <c r="C250" s="111" t="s">
        <v>74</v>
      </c>
      <c r="D250" s="111" t="s">
        <v>72</v>
      </c>
      <c r="E250" s="111" t="s">
        <v>61</v>
      </c>
      <c r="F250" s="111" t="s">
        <v>32</v>
      </c>
      <c r="G250" s="111" t="n"/>
      <c r="H250" s="111" t="n"/>
      <c r="I250" s="111" t="n"/>
      <c r="J250" s="111" t="n"/>
      <c r="K250" s="111" t="n"/>
      <c r="L250" s="111" t="n"/>
      <c r="M250" s="111" t="n"/>
      <c r="N250" s="111" t="n"/>
      <c r="O250" s="111" t="n"/>
      <c r="P250" s="111" t="n"/>
      <c r="Q250" s="111" t="n"/>
      <c r="R250" s="111" t="n"/>
      <c r="S250" s="111" t="n"/>
      <c r="T250" s="111" t="n"/>
      <c r="U250" s="111" t="n"/>
      <c r="V250" s="111" t="n"/>
      <c r="W250" s="111" t="n"/>
      <c r="X250" s="111" t="n"/>
      <c r="Y250" s="111" t="n"/>
      <c r="Z250" s="111" t="n"/>
      <c r="AA250" s="111" t="n"/>
      <c r="AB250" s="111" t="n"/>
      <c r="AC250" s="111" t="n"/>
      <c r="AD250" s="111" t="n"/>
      <c r="AE250" s="111" t="n"/>
      <c r="AF250" s="111" t="n"/>
      <c r="AG250" s="111" t="n"/>
      <c r="AH250" s="111" t="n"/>
      <c r="AI250" s="111" t="n"/>
      <c r="AJ250" s="111" t="n"/>
      <c r="AK250" s="111" t="n"/>
      <c r="AL250" s="111" t="n"/>
      <c r="AM250" s="113">
        <f>COUNT(H250:AL250)</f>
        <v/>
      </c>
      <c r="AN250" s="111" t="n"/>
      <c r="AO250" s="111" t="n"/>
      <c r="AP250" s="111" t="n"/>
      <c r="AQ250" s="111" t="n"/>
      <c r="AR250" s="111" t="n"/>
      <c r="AS250" s="111" t="n"/>
      <c r="AT250" s="113">
        <f>SUM(H250:AL250)</f>
        <v/>
      </c>
      <c r="AU250" s="111" t="n"/>
      <c r="AV250" s="113">
        <f>SUM(H250,K250,L250,P250,Q250,R250,S250,Y250,Z250,AF250,AG250)</f>
        <v/>
      </c>
      <c r="AW250" s="111" t="n"/>
    </row>
    <row r="251" spans="1:49">
      <c r="A251" s="111" t="n">
        <v>245</v>
      </c>
      <c r="B251" s="111" t="s">
        <v>101</v>
      </c>
      <c r="C251" s="111" t="s">
        <v>74</v>
      </c>
      <c r="D251" s="111" t="s">
        <v>72</v>
      </c>
      <c r="E251" s="111" t="s">
        <v>76</v>
      </c>
      <c r="F251" s="111" t="s">
        <v>32</v>
      </c>
      <c r="G251" s="111" t="n"/>
      <c r="H251" s="111" t="n"/>
      <c r="I251" s="111" t="n"/>
      <c r="J251" s="111" t="n"/>
      <c r="K251" s="111" t="n"/>
      <c r="L251" s="111" t="n"/>
      <c r="M251" s="111" t="n"/>
      <c r="N251" s="111" t="n"/>
      <c r="O251" s="111" t="n"/>
      <c r="P251" s="111" t="n"/>
      <c r="Q251" s="111" t="n"/>
      <c r="R251" s="111" t="n"/>
      <c r="S251" s="111" t="n"/>
      <c r="T251" s="111" t="n"/>
      <c r="U251" s="111" t="n"/>
      <c r="V251" s="111" t="n"/>
      <c r="W251" s="111" t="n"/>
      <c r="X251" s="111" t="n"/>
      <c r="Y251" s="111" t="n"/>
      <c r="Z251" s="111" t="n"/>
      <c r="AA251" s="111" t="n"/>
      <c r="AB251" s="111" t="n"/>
      <c r="AC251" s="111" t="n"/>
      <c r="AD251" s="111" t="n"/>
      <c r="AE251" s="111" t="n"/>
      <c r="AF251" s="111" t="n"/>
      <c r="AG251" s="111" t="n"/>
      <c r="AH251" s="111" t="n"/>
      <c r="AI251" s="111" t="n"/>
      <c r="AJ251" s="111" t="n"/>
      <c r="AK251" s="111" t="n"/>
      <c r="AL251" s="111" t="n"/>
      <c r="AM251" s="113">
        <f>COUNT(H251:AL251)</f>
        <v/>
      </c>
      <c r="AN251" s="111" t="n"/>
      <c r="AO251" s="111" t="n"/>
      <c r="AP251" s="111" t="n"/>
      <c r="AQ251" s="111" t="n"/>
      <c r="AR251" s="111" t="n"/>
      <c r="AS251" s="111" t="n"/>
      <c r="AT251" s="113">
        <f>SUM(H251:AL251)</f>
        <v/>
      </c>
      <c r="AU251" s="111" t="n"/>
      <c r="AV251" s="113">
        <f>SUM(H251,K251,L251,P251,Q251,R251,S251,Y251,Z251,AF251,AG251)</f>
        <v/>
      </c>
      <c r="AW251" s="111" t="n"/>
    </row>
    <row r="252" spans="1:49">
      <c r="A252" s="111" t="n">
        <v>246</v>
      </c>
      <c r="B252" s="111" t="s">
        <v>101</v>
      </c>
      <c r="C252" s="111" t="s">
        <v>74</v>
      </c>
      <c r="D252" s="111" t="s">
        <v>72</v>
      </c>
      <c r="E252" s="111" t="s">
        <v>77</v>
      </c>
      <c r="F252" s="111" t="s">
        <v>32</v>
      </c>
      <c r="G252" s="111" t="n"/>
      <c r="H252" s="111" t="n"/>
      <c r="I252" s="111" t="n"/>
      <c r="J252" s="111" t="n"/>
      <c r="K252" s="111" t="n"/>
      <c r="L252" s="111" t="n"/>
      <c r="M252" s="111" t="n"/>
      <c r="N252" s="111" t="n"/>
      <c r="O252" s="111" t="n"/>
      <c r="P252" s="111" t="n"/>
      <c r="Q252" s="111" t="n"/>
      <c r="R252" s="111" t="n"/>
      <c r="S252" s="111" t="n"/>
      <c r="T252" s="111" t="n"/>
      <c r="U252" s="111" t="n"/>
      <c r="V252" s="111" t="n"/>
      <c r="W252" s="111" t="n"/>
      <c r="X252" s="111" t="n"/>
      <c r="Y252" s="111" t="n"/>
      <c r="Z252" s="111" t="n"/>
      <c r="AA252" s="111" t="n"/>
      <c r="AB252" s="111" t="n"/>
      <c r="AC252" s="111" t="n"/>
      <c r="AD252" s="111" t="n"/>
      <c r="AE252" s="111" t="n"/>
      <c r="AF252" s="111" t="n"/>
      <c r="AG252" s="111" t="n"/>
      <c r="AH252" s="111" t="n"/>
      <c r="AI252" s="111" t="n"/>
      <c r="AJ252" s="111" t="n"/>
      <c r="AK252" s="111" t="n"/>
      <c r="AL252" s="111" t="n"/>
      <c r="AM252" s="113">
        <f>COUNT(H252:AL252)</f>
        <v/>
      </c>
      <c r="AN252" s="111" t="n"/>
      <c r="AO252" s="111" t="n"/>
      <c r="AP252" s="111" t="n"/>
      <c r="AQ252" s="111" t="n"/>
      <c r="AR252" s="111" t="n"/>
      <c r="AS252" s="111" t="n"/>
      <c r="AT252" s="113">
        <f>SUM(H252:AL252)</f>
        <v/>
      </c>
      <c r="AU252" s="111" t="n"/>
      <c r="AV252" s="113">
        <f>SUM(H252,K252,L252,P252,Q252,R252,S252,Y252,Z252,AF252,AG252)</f>
        <v/>
      </c>
      <c r="AW252" s="111" t="n"/>
    </row>
    <row r="253" spans="1:49">
      <c r="A253" s="111" t="n">
        <v>247</v>
      </c>
      <c r="B253" s="111" t="s">
        <v>101</v>
      </c>
      <c r="C253" s="111" t="s">
        <v>74</v>
      </c>
      <c r="D253" s="111" t="s">
        <v>72</v>
      </c>
      <c r="E253" s="111" t="s">
        <v>79</v>
      </c>
      <c r="F253" s="111" t="s">
        <v>32</v>
      </c>
      <c r="G253" s="111" t="n"/>
      <c r="H253" s="111" t="n"/>
      <c r="I253" s="111" t="n"/>
      <c r="J253" s="111" t="n"/>
      <c r="K253" s="111" t="n"/>
      <c r="L253" s="111" t="n"/>
      <c r="M253" s="111" t="n"/>
      <c r="N253" s="111" t="n"/>
      <c r="O253" s="111" t="n"/>
      <c r="P253" s="111" t="n"/>
      <c r="Q253" s="111" t="n"/>
      <c r="R253" s="111" t="n"/>
      <c r="S253" s="111" t="n"/>
      <c r="T253" s="111" t="n"/>
      <c r="U253" s="111" t="n"/>
      <c r="V253" s="111" t="n"/>
      <c r="W253" s="111" t="n"/>
      <c r="X253" s="111" t="n"/>
      <c r="Y253" s="111" t="n"/>
      <c r="Z253" s="111" t="n"/>
      <c r="AA253" s="111" t="n"/>
      <c r="AB253" s="111" t="n"/>
      <c r="AC253" s="111" t="n"/>
      <c r="AD253" s="111" t="n"/>
      <c r="AE253" s="111" t="n"/>
      <c r="AF253" s="111" t="n"/>
      <c r="AG253" s="111" t="n"/>
      <c r="AH253" s="111" t="n"/>
      <c r="AI253" s="111" t="n"/>
      <c r="AJ253" s="111" t="n"/>
      <c r="AK253" s="111" t="n"/>
      <c r="AL253" s="111" t="n"/>
      <c r="AM253" s="113">
        <f>COUNT(H253:AL253)</f>
        <v/>
      </c>
      <c r="AN253" s="111" t="n"/>
      <c r="AO253" s="111" t="n"/>
      <c r="AP253" s="111" t="n"/>
      <c r="AQ253" s="111" t="n"/>
      <c r="AR253" s="111" t="n"/>
      <c r="AS253" s="111" t="n"/>
      <c r="AT253" s="113">
        <f>SUM(H253:AL253)</f>
        <v/>
      </c>
      <c r="AU253" s="111" t="n"/>
      <c r="AV253" s="113">
        <f>SUM(H253,K253,L253,P253,Q253,R253,S253,Y253,Z253,AF253,AG253)</f>
        <v/>
      </c>
      <c r="AW253" s="111" t="n"/>
    </row>
    <row r="254" spans="1:49">
      <c r="A254" s="111" t="n">
        <v>248</v>
      </c>
      <c r="B254" s="111" t="s">
        <v>101</v>
      </c>
      <c r="C254" s="111" t="s">
        <v>74</v>
      </c>
      <c r="D254" s="111" t="s">
        <v>72</v>
      </c>
      <c r="E254" s="111" t="s">
        <v>80</v>
      </c>
      <c r="F254" s="111" t="s">
        <v>32</v>
      </c>
      <c r="G254" s="111" t="n"/>
      <c r="H254" s="111" t="n"/>
      <c r="I254" s="111" t="n"/>
      <c r="J254" s="112" t="n">
        <v>5.5</v>
      </c>
      <c r="K254" s="111" t="n"/>
      <c r="L254" s="111" t="n"/>
      <c r="M254" s="111" t="n"/>
      <c r="N254" s="111" t="n"/>
      <c r="O254" s="111" t="n"/>
      <c r="P254" s="111" t="n"/>
      <c r="Q254" s="111" t="n"/>
      <c r="R254" s="111" t="n"/>
      <c r="S254" s="111" t="n"/>
      <c r="T254" s="111" t="n"/>
      <c r="U254" s="111" t="n"/>
      <c r="V254" s="111" t="n"/>
      <c r="W254" s="111" t="n"/>
      <c r="X254" s="111" t="n"/>
      <c r="Y254" s="111" t="n"/>
      <c r="Z254" s="111" t="n"/>
      <c r="AA254" s="111" t="n"/>
      <c r="AB254" s="112" t="n">
        <v>6.53333</v>
      </c>
      <c r="AC254" s="111" t="n"/>
      <c r="AD254" s="111" t="n"/>
      <c r="AE254" s="111" t="n"/>
      <c r="AF254" s="111" t="n"/>
      <c r="AG254" s="111" t="n"/>
      <c r="AH254" s="112" t="n">
        <v>3.61538</v>
      </c>
      <c r="AI254" s="112" t="n">
        <v>2.49215</v>
      </c>
      <c r="AJ254" s="112" t="n">
        <v>4.89962</v>
      </c>
      <c r="AK254" s="112" t="n">
        <v>5.0219</v>
      </c>
      <c r="AL254" s="111" t="n"/>
      <c r="AM254" s="113">
        <f>COUNT(H254:AL254)</f>
        <v/>
      </c>
      <c r="AN254" s="111" t="n"/>
      <c r="AO254" s="111" t="n"/>
      <c r="AP254" s="111" t="n"/>
      <c r="AQ254" s="111" t="n"/>
      <c r="AR254" s="111" t="n"/>
      <c r="AS254" s="111" t="n"/>
      <c r="AT254" s="113">
        <f>SUM(H254:AL254)</f>
        <v/>
      </c>
      <c r="AU254" s="111" t="n"/>
      <c r="AV254" s="113">
        <f>SUM(H254,K254,L254,P254,Q254,R254,S254,Y254,Z254,AF254,AG254)</f>
        <v/>
      </c>
      <c r="AW254" s="111" t="n"/>
    </row>
    <row r="255" spans="1:49">
      <c r="A255" s="111" t="n">
        <v>249</v>
      </c>
      <c r="B255" s="111" t="s">
        <v>101</v>
      </c>
      <c r="C255" s="111" t="s">
        <v>74</v>
      </c>
      <c r="D255" s="111" t="s">
        <v>72</v>
      </c>
      <c r="E255" s="111" t="s">
        <v>81</v>
      </c>
      <c r="F255" s="111" t="s">
        <v>32</v>
      </c>
      <c r="G255" s="111" t="n"/>
      <c r="H255" s="111" t="n"/>
      <c r="I255" s="111" t="n"/>
      <c r="J255" s="111" t="n"/>
      <c r="K255" s="111" t="n"/>
      <c r="L255" s="111" t="n"/>
      <c r="M255" s="111" t="n"/>
      <c r="N255" s="111" t="n"/>
      <c r="O255" s="111" t="n"/>
      <c r="P255" s="111" t="n"/>
      <c r="Q255" s="111" t="n"/>
      <c r="R255" s="111" t="n"/>
      <c r="S255" s="111" t="n"/>
      <c r="T255" s="111" t="n"/>
      <c r="U255" s="111" t="n"/>
      <c r="V255" s="111" t="n"/>
      <c r="W255" s="111" t="n"/>
      <c r="X255" s="111" t="n"/>
      <c r="Y255" s="111" t="n"/>
      <c r="Z255" s="111" t="n"/>
      <c r="AA255" s="111" t="n"/>
      <c r="AB255" s="111" t="n"/>
      <c r="AC255" s="111" t="n"/>
      <c r="AD255" s="111" t="n"/>
      <c r="AE255" s="111" t="n"/>
      <c r="AF255" s="111" t="n"/>
      <c r="AG255" s="111" t="n"/>
      <c r="AH255" s="111" t="n"/>
      <c r="AI255" s="111" t="n"/>
      <c r="AJ255" s="111" t="n"/>
      <c r="AK255" s="111" t="n"/>
      <c r="AL255" s="111" t="n"/>
      <c r="AM255" s="113">
        <f>COUNT(H255:AL255)</f>
        <v/>
      </c>
      <c r="AN255" s="111" t="n"/>
      <c r="AO255" s="111" t="n"/>
      <c r="AP255" s="111" t="n"/>
      <c r="AQ255" s="111" t="n"/>
      <c r="AR255" s="111" t="n"/>
      <c r="AS255" s="111" t="n"/>
      <c r="AT255" s="113">
        <f>SUM(H255:AL255)</f>
        <v/>
      </c>
      <c r="AU255" s="111" t="n"/>
      <c r="AV255" s="113">
        <f>SUM(H255,K255,L255,P255,Q255,R255,S255,Y255,Z255,AF255,AG255)</f>
        <v/>
      </c>
      <c r="AW255" s="111" t="n"/>
    </row>
    <row r="256" spans="1:49">
      <c r="A256" s="111" t="n">
        <v>250</v>
      </c>
      <c r="B256" s="111" t="s">
        <v>101</v>
      </c>
      <c r="C256" s="111" t="s">
        <v>74</v>
      </c>
      <c r="D256" s="111" t="s">
        <v>72</v>
      </c>
      <c r="E256" s="111" t="s">
        <v>83</v>
      </c>
      <c r="F256" s="111" t="s">
        <v>32</v>
      </c>
      <c r="G256" s="111" t="n"/>
      <c r="H256" s="111" t="n"/>
      <c r="I256" s="111" t="n"/>
      <c r="J256" s="111" t="n"/>
      <c r="K256" s="111" t="n"/>
      <c r="L256" s="111" t="n"/>
      <c r="M256" s="111" t="n"/>
      <c r="N256" s="111" t="n"/>
      <c r="O256" s="111" t="n"/>
      <c r="P256" s="111" t="n"/>
      <c r="Q256" s="111" t="n"/>
      <c r="R256" s="111" t="n"/>
      <c r="S256" s="111" t="n"/>
      <c r="T256" s="111" t="n"/>
      <c r="U256" s="111" t="n"/>
      <c r="V256" s="111" t="n"/>
      <c r="W256" s="111" t="n"/>
      <c r="X256" s="111" t="n"/>
      <c r="Y256" s="111" t="n"/>
      <c r="Z256" s="111" t="n"/>
      <c r="AA256" s="111" t="n"/>
      <c r="AB256" s="111" t="n"/>
      <c r="AC256" s="111" t="n"/>
      <c r="AD256" s="111" t="n"/>
      <c r="AE256" s="111" t="n"/>
      <c r="AF256" s="111" t="n"/>
      <c r="AG256" s="111" t="n"/>
      <c r="AH256" s="111" t="n"/>
      <c r="AI256" s="111" t="n"/>
      <c r="AJ256" s="111" t="n"/>
      <c r="AK256" s="111" t="n"/>
      <c r="AL256" s="111" t="n"/>
      <c r="AM256" s="113">
        <f>COUNT(H256:AL256)</f>
        <v/>
      </c>
      <c r="AN256" s="111" t="n"/>
      <c r="AO256" s="111" t="n"/>
      <c r="AP256" s="111" t="n"/>
      <c r="AQ256" s="111" t="n"/>
      <c r="AR256" s="111" t="n"/>
      <c r="AS256" s="111" t="n"/>
      <c r="AT256" s="113">
        <f>SUM(H256:AL256)</f>
        <v/>
      </c>
      <c r="AU256" s="111" t="n"/>
      <c r="AV256" s="113">
        <f>SUM(H256,K256,L256,P256,Q256,R256,S256,Y256,Z256,AF256,AG256)</f>
        <v/>
      </c>
      <c r="AW256" s="111" t="n"/>
    </row>
    <row r="257" spans="1:49">
      <c r="A257" s="111" t="n">
        <v>251</v>
      </c>
      <c r="B257" s="111" t="s">
        <v>101</v>
      </c>
      <c r="C257" s="111" t="s">
        <v>74</v>
      </c>
      <c r="D257" s="111" t="s">
        <v>72</v>
      </c>
      <c r="E257" s="111" t="s">
        <v>86</v>
      </c>
      <c r="F257" s="111" t="s">
        <v>32</v>
      </c>
      <c r="G257" s="111" t="n"/>
      <c r="H257" s="111" t="n"/>
      <c r="I257" s="111" t="n"/>
      <c r="J257" s="111" t="n"/>
      <c r="K257" s="111" t="n"/>
      <c r="L257" s="111" t="n"/>
      <c r="M257" s="111" t="n"/>
      <c r="N257" s="112" t="n">
        <v>8</v>
      </c>
      <c r="O257" s="111" t="n"/>
      <c r="P257" s="111" t="n"/>
      <c r="Q257" s="111" t="n"/>
      <c r="R257" s="111" t="n"/>
      <c r="S257" s="111" t="n"/>
      <c r="T257" s="112" t="n">
        <v>5.99028</v>
      </c>
      <c r="U257" s="111" t="n"/>
      <c r="V257" s="112" t="n">
        <v>2.43613</v>
      </c>
      <c r="W257" s="112" t="n">
        <v>7.81667</v>
      </c>
      <c r="X257" s="112" t="n">
        <v>4</v>
      </c>
      <c r="Y257" s="111" t="n"/>
      <c r="Z257" s="111" t="n"/>
      <c r="AA257" s="112" t="n">
        <v>2.28874</v>
      </c>
      <c r="AB257" s="111" t="n"/>
      <c r="AC257" s="112" t="n">
        <v>3.16889</v>
      </c>
      <c r="AD257" s="112" t="n">
        <v>2.25</v>
      </c>
      <c r="AE257" s="111" t="n"/>
      <c r="AF257" s="111" t="n"/>
      <c r="AG257" s="111" t="n"/>
      <c r="AH257" s="112" t="n">
        <v>4.38462</v>
      </c>
      <c r="AI257" s="112" t="n">
        <v>5.50785</v>
      </c>
      <c r="AJ257" s="111" t="n"/>
      <c r="AK257" s="111" t="n"/>
      <c r="AL257" s="111" t="n"/>
      <c r="AM257" s="113">
        <f>COUNT(H257:AL257)</f>
        <v/>
      </c>
      <c r="AN257" s="111" t="n"/>
      <c r="AO257" s="111" t="n"/>
      <c r="AP257" s="111" t="n"/>
      <c r="AQ257" s="111" t="n"/>
      <c r="AR257" s="111" t="n"/>
      <c r="AS257" s="111" t="n"/>
      <c r="AT257" s="113">
        <f>SUM(H257:AL257)</f>
        <v/>
      </c>
      <c r="AU257" s="111" t="n"/>
      <c r="AV257" s="113">
        <f>SUM(H257,K257,L257,P257,Q257,R257,S257,Y257,Z257,AF257,AG257)</f>
        <v/>
      </c>
      <c r="AW257" s="111" t="n"/>
    </row>
    <row r="258" spans="1:49">
      <c r="A258" s="111" t="n">
        <v>252</v>
      </c>
      <c r="B258" s="111" t="s">
        <v>101</v>
      </c>
      <c r="C258" s="111" t="s">
        <v>74</v>
      </c>
      <c r="D258" s="111" t="s">
        <v>72</v>
      </c>
      <c r="E258" s="111" t="s">
        <v>87</v>
      </c>
      <c r="F258" s="111" t="s">
        <v>32</v>
      </c>
      <c r="G258" s="111" t="n"/>
      <c r="H258" s="111" t="n"/>
      <c r="I258" s="111" t="n"/>
      <c r="J258" s="111" t="n"/>
      <c r="K258" s="111" t="n"/>
      <c r="L258" s="111" t="n"/>
      <c r="M258" s="111" t="n"/>
      <c r="N258" s="111" t="n"/>
      <c r="O258" s="111" t="n"/>
      <c r="P258" s="111" t="n"/>
      <c r="Q258" s="111" t="n"/>
      <c r="R258" s="111" t="n"/>
      <c r="S258" s="111" t="n"/>
      <c r="T258" s="112" t="n">
        <v>2.00972</v>
      </c>
      <c r="U258" s="111" t="n"/>
      <c r="V258" s="111" t="n"/>
      <c r="W258" s="111" t="n"/>
      <c r="X258" s="111" t="n"/>
      <c r="Y258" s="111" t="n"/>
      <c r="Z258" s="111" t="n"/>
      <c r="AA258" s="111" t="n"/>
      <c r="AB258" s="111" t="n"/>
      <c r="AC258" s="112" t="n">
        <v>2.76063</v>
      </c>
      <c r="AD258" s="111" t="n"/>
      <c r="AE258" s="111" t="n"/>
      <c r="AF258" s="111" t="n"/>
      <c r="AG258" s="111" t="n"/>
      <c r="AH258" s="111" t="n"/>
      <c r="AI258" s="111" t="n"/>
      <c r="AJ258" s="111" t="n"/>
      <c r="AK258" s="111" t="n"/>
      <c r="AL258" s="111" t="n"/>
      <c r="AM258" s="113">
        <f>COUNT(H258:AL258)</f>
        <v/>
      </c>
      <c r="AN258" s="111" t="n"/>
      <c r="AO258" s="111" t="n"/>
      <c r="AP258" s="111" t="n"/>
      <c r="AQ258" s="111" t="n"/>
      <c r="AR258" s="111" t="n"/>
      <c r="AS258" s="111" t="n"/>
      <c r="AT258" s="113">
        <f>SUM(H258:AL258)</f>
        <v/>
      </c>
      <c r="AU258" s="111" t="n"/>
      <c r="AV258" s="113">
        <f>SUM(H258,K258,L258,P258,Q258,R258,S258,Y258,Z258,AF258,AG258)</f>
        <v/>
      </c>
      <c r="AW258" s="111" t="n"/>
    </row>
    <row r="259" spans="1:49">
      <c r="A259" s="111" t="n">
        <v>253</v>
      </c>
      <c r="B259" s="111" t="s">
        <v>101</v>
      </c>
      <c r="C259" s="111" t="s">
        <v>74</v>
      </c>
      <c r="D259" s="111" t="s">
        <v>72</v>
      </c>
      <c r="E259" s="111" t="s">
        <v>88</v>
      </c>
      <c r="F259" s="111" t="s">
        <v>32</v>
      </c>
      <c r="G259" s="111" t="n"/>
      <c r="H259" s="111" t="n"/>
      <c r="I259" s="111" t="n"/>
      <c r="J259" s="111" t="n"/>
      <c r="K259" s="111" t="n"/>
      <c r="L259" s="111" t="n"/>
      <c r="M259" s="111" t="n"/>
      <c r="N259" s="111" t="n"/>
      <c r="O259" s="111" t="n"/>
      <c r="P259" s="111" t="n"/>
      <c r="Q259" s="111" t="n"/>
      <c r="R259" s="111" t="n"/>
      <c r="S259" s="111" t="n"/>
      <c r="T259" s="111" t="n"/>
      <c r="U259" s="111" t="n"/>
      <c r="V259" s="111" t="n"/>
      <c r="W259" s="111" t="n"/>
      <c r="X259" s="111" t="n"/>
      <c r="Y259" s="111" t="n"/>
      <c r="Z259" s="111" t="n"/>
      <c r="AA259" s="111" t="n"/>
      <c r="AB259" s="111" t="n"/>
      <c r="AC259" s="111" t="n"/>
      <c r="AD259" s="111" t="n"/>
      <c r="AE259" s="111" t="n"/>
      <c r="AF259" s="111" t="n"/>
      <c r="AG259" s="111" t="n"/>
      <c r="AH259" s="111" t="n"/>
      <c r="AI259" s="111" t="n"/>
      <c r="AJ259" s="111" t="n"/>
      <c r="AK259" s="111" t="n"/>
      <c r="AL259" s="111" t="n"/>
      <c r="AM259" s="113">
        <f>COUNT(H259:AL259)</f>
        <v/>
      </c>
      <c r="AN259" s="111" t="n"/>
      <c r="AO259" s="111" t="n"/>
      <c r="AP259" s="111" t="n"/>
      <c r="AQ259" s="111" t="n"/>
      <c r="AR259" s="111" t="n"/>
      <c r="AS259" s="111" t="n"/>
      <c r="AT259" s="113">
        <f>SUM(H259:AL259)</f>
        <v/>
      </c>
      <c r="AU259" s="111" t="n"/>
      <c r="AV259" s="113">
        <f>SUM(H259,K259,L259,P259,Q259,R259,S259,Y259,Z259,AF259,AG259)</f>
        <v/>
      </c>
      <c r="AW259" s="111" t="n"/>
    </row>
    <row r="260" spans="1:49">
      <c r="A260" s="111" t="n">
        <v>254</v>
      </c>
      <c r="B260" s="111" t="s">
        <v>101</v>
      </c>
      <c r="C260" s="111" t="s">
        <v>74</v>
      </c>
      <c r="D260" s="111" t="s">
        <v>72</v>
      </c>
      <c r="E260" s="111" t="s">
        <v>65</v>
      </c>
      <c r="F260" s="111" t="s">
        <v>32</v>
      </c>
      <c r="G260" s="111" t="n"/>
      <c r="H260" s="111" t="n"/>
      <c r="I260" s="111" t="n"/>
      <c r="J260" s="111" t="n"/>
      <c r="K260" s="111" t="n"/>
      <c r="L260" s="111" t="n"/>
      <c r="M260" s="111" t="n"/>
      <c r="N260" s="111" t="n"/>
      <c r="O260" s="111" t="n"/>
      <c r="P260" s="111" t="n"/>
      <c r="Q260" s="111" t="n"/>
      <c r="R260" s="111" t="n"/>
      <c r="S260" s="111" t="n"/>
      <c r="T260" s="111" t="n"/>
      <c r="U260" s="111" t="n"/>
      <c r="V260" s="112" t="n">
        <v>5.56387</v>
      </c>
      <c r="W260" s="111" t="n"/>
      <c r="X260" s="112" t="n">
        <v>4</v>
      </c>
      <c r="Y260" s="111" t="n"/>
      <c r="Z260" s="111" t="n"/>
      <c r="AA260" s="112" t="n">
        <v>5.71126</v>
      </c>
      <c r="AB260" s="111" t="n"/>
      <c r="AC260" s="112" t="n">
        <v>2.07047</v>
      </c>
      <c r="AD260" s="112" t="n">
        <v>5.38333</v>
      </c>
      <c r="AE260" s="112" t="n">
        <v>8</v>
      </c>
      <c r="AF260" s="111" t="n"/>
      <c r="AG260" s="111" t="n"/>
      <c r="AH260" s="111" t="n"/>
      <c r="AI260" s="111" t="n"/>
      <c r="AJ260" s="112" t="n">
        <v>3.10038</v>
      </c>
      <c r="AK260" s="112" t="n">
        <v>2.9781</v>
      </c>
      <c r="AL260" s="111" t="n"/>
      <c r="AM260" s="113">
        <f>COUNT(H260:AL260)</f>
        <v/>
      </c>
      <c r="AN260" s="111" t="n"/>
      <c r="AO260" s="111" t="n"/>
      <c r="AP260" s="111" t="n"/>
      <c r="AQ260" s="111" t="n"/>
      <c r="AR260" s="111" t="n"/>
      <c r="AS260" s="111" t="n"/>
      <c r="AT260" s="113">
        <f>SUM(H260:AL260)</f>
        <v/>
      </c>
      <c r="AU260" s="111" t="n"/>
      <c r="AV260" s="113">
        <f>SUM(H260,K260,L260,P260,Q260,R260,S260,Y260,Z260,AF260,AG260)</f>
        <v/>
      </c>
      <c r="AW260" s="111" t="n"/>
    </row>
    <row r="261" spans="1:49">
      <c r="A261" s="111" t="n">
        <v>255</v>
      </c>
      <c r="B261" s="111" t="s">
        <v>101</v>
      </c>
      <c r="C261" s="111" t="s">
        <v>74</v>
      </c>
      <c r="D261" s="111" t="s">
        <v>72</v>
      </c>
      <c r="E261" s="111" t="s">
        <v>90</v>
      </c>
      <c r="F261" s="111" t="s">
        <v>32</v>
      </c>
      <c r="G261" s="111" t="n"/>
      <c r="H261" s="111" t="n"/>
      <c r="I261" s="111" t="n"/>
      <c r="J261" s="111" t="n"/>
      <c r="K261" s="111" t="n"/>
      <c r="L261" s="111" t="n"/>
      <c r="M261" s="111" t="n"/>
      <c r="N261" s="111" t="n"/>
      <c r="O261" s="111" t="n"/>
      <c r="P261" s="111" t="n"/>
      <c r="Q261" s="111" t="n"/>
      <c r="R261" s="111" t="n"/>
      <c r="S261" s="111" t="n"/>
      <c r="T261" s="111" t="n"/>
      <c r="U261" s="111" t="n"/>
      <c r="V261" s="111" t="n"/>
      <c r="W261" s="111" t="n"/>
      <c r="X261" s="111" t="n"/>
      <c r="Y261" s="111" t="n"/>
      <c r="Z261" s="111" t="n"/>
      <c r="AA261" s="111" t="n"/>
      <c r="AB261" s="111" t="n"/>
      <c r="AC261" s="111" t="n"/>
      <c r="AD261" s="111" t="n"/>
      <c r="AE261" s="111" t="n"/>
      <c r="AF261" s="111" t="n"/>
      <c r="AG261" s="111" t="n"/>
      <c r="AH261" s="111" t="n"/>
      <c r="AI261" s="111" t="n"/>
      <c r="AJ261" s="111" t="n"/>
      <c r="AK261" s="111" t="n"/>
      <c r="AL261" s="111" t="n"/>
      <c r="AM261" s="113">
        <f>COUNT(H261:AL261)</f>
        <v/>
      </c>
      <c r="AN261" s="111" t="n"/>
      <c r="AO261" s="111" t="n"/>
      <c r="AP261" s="111" t="n"/>
      <c r="AQ261" s="111" t="n"/>
      <c r="AR261" s="111" t="n"/>
      <c r="AS261" s="111" t="n"/>
      <c r="AT261" s="113">
        <f>SUM(H261:AL261)</f>
        <v/>
      </c>
      <c r="AU261" s="111" t="n"/>
      <c r="AV261" s="113">
        <f>SUM(H261,K261,L261,P261,Q261,R261,S261,Y261,Z261,AF261,AG261)</f>
        <v/>
      </c>
      <c r="AW261" s="111" t="n"/>
    </row>
    <row r="262" spans="1:49">
      <c r="A262" s="111" t="n">
        <v>256</v>
      </c>
      <c r="B262" s="111" t="s">
        <v>101</v>
      </c>
      <c r="C262" s="111" t="s">
        <v>74</v>
      </c>
      <c r="D262" s="111" t="s">
        <v>72</v>
      </c>
      <c r="E262" s="111" t="s">
        <v>279</v>
      </c>
      <c r="F262" s="111" t="s">
        <v>32</v>
      </c>
      <c r="G262" s="111" t="n"/>
      <c r="H262" s="111" t="n"/>
      <c r="I262" s="111" t="n"/>
      <c r="J262" s="111" t="n"/>
      <c r="K262" s="111" t="n"/>
      <c r="L262" s="111" t="n"/>
      <c r="M262" s="111" t="n"/>
      <c r="N262" s="111" t="n"/>
      <c r="O262" s="111" t="n"/>
      <c r="P262" s="111" t="n"/>
      <c r="Q262" s="111" t="n"/>
      <c r="R262" s="111" t="n"/>
      <c r="S262" s="111" t="n"/>
      <c r="T262" s="111" t="n"/>
      <c r="U262" s="111" t="n"/>
      <c r="V262" s="111" t="n"/>
      <c r="W262" s="111" t="n"/>
      <c r="X262" s="111" t="n"/>
      <c r="Y262" s="111" t="n"/>
      <c r="Z262" s="111" t="n"/>
      <c r="AA262" s="111" t="n"/>
      <c r="AB262" s="111" t="n"/>
      <c r="AC262" s="111" t="n"/>
      <c r="AD262" s="111" t="n"/>
      <c r="AE262" s="111" t="n"/>
      <c r="AF262" s="111" t="n"/>
      <c r="AG262" s="111" t="n"/>
      <c r="AH262" s="111" t="n"/>
      <c r="AI262" s="111" t="n"/>
      <c r="AJ262" s="111" t="n"/>
      <c r="AK262" s="111" t="n"/>
      <c r="AL262" s="111" t="n"/>
      <c r="AM262" s="113">
        <f>COUNT(H262:AL262)</f>
        <v/>
      </c>
      <c r="AN262" s="111" t="n"/>
      <c r="AO262" s="111" t="n"/>
      <c r="AP262" s="111" t="n"/>
      <c r="AQ262" s="111" t="n"/>
      <c r="AR262" s="111" t="n"/>
      <c r="AS262" s="111" t="n"/>
      <c r="AT262" s="113">
        <f>SUM(H262:AL262)</f>
        <v/>
      </c>
      <c r="AU262" s="111" t="n"/>
      <c r="AV262" s="113">
        <f>SUM(H262,K262,L262,P262,Q262,R262,S262,Y262,Z262,AF262,AG262)</f>
        <v/>
      </c>
      <c r="AW262" s="111" t="n"/>
    </row>
    <row r="263" spans="1:49">
      <c r="A263" s="114" t="n">
        <v>257</v>
      </c>
      <c r="B263" s="114" t="s">
        <v>101</v>
      </c>
      <c r="C263" s="114" t="s">
        <v>74</v>
      </c>
      <c r="D263" s="114" t="s">
        <v>72</v>
      </c>
      <c r="E263" s="114" t="s">
        <v>33</v>
      </c>
      <c r="F263" s="114" t="n"/>
      <c r="G263" s="114" t="n"/>
      <c r="H263" s="114" t="n">
        <v>0</v>
      </c>
      <c r="I263" s="114" t="n">
        <v>8</v>
      </c>
      <c r="J263" s="114" t="n">
        <v>8</v>
      </c>
      <c r="K263" s="114" t="n">
        <v>0</v>
      </c>
      <c r="L263" s="114" t="n">
        <v>0</v>
      </c>
      <c r="M263" s="114" t="n">
        <v>8</v>
      </c>
      <c r="N263" s="114" t="n">
        <v>8</v>
      </c>
      <c r="O263" s="114" t="n">
        <v>7</v>
      </c>
      <c r="P263" s="114" t="n">
        <v>0</v>
      </c>
      <c r="Q263" s="114" t="n">
        <v>0</v>
      </c>
      <c r="R263" s="114" t="n">
        <v>0</v>
      </c>
      <c r="S263" s="114" t="n">
        <v>0</v>
      </c>
      <c r="T263" s="114" t="n">
        <v>8</v>
      </c>
      <c r="U263" s="114" t="n">
        <v>8</v>
      </c>
      <c r="V263" s="114" t="n">
        <v>8</v>
      </c>
      <c r="W263" s="114" t="n">
        <v>8</v>
      </c>
      <c r="X263" s="114" t="n">
        <v>8</v>
      </c>
      <c r="Y263" s="114" t="n">
        <v>0</v>
      </c>
      <c r="Z263" s="114" t="n">
        <v>0</v>
      </c>
      <c r="AA263" s="114" t="n">
        <v>8</v>
      </c>
      <c r="AB263" s="114" t="n">
        <v>8</v>
      </c>
      <c r="AC263" s="114" t="n">
        <v>8</v>
      </c>
      <c r="AD263" s="114" t="n">
        <v>8</v>
      </c>
      <c r="AE263" s="114" t="n">
        <v>8</v>
      </c>
      <c r="AF263" s="114" t="n">
        <v>0</v>
      </c>
      <c r="AG263" s="114" t="n">
        <v>0</v>
      </c>
      <c r="AH263" s="114" t="n">
        <v>8</v>
      </c>
      <c r="AI263" s="114" t="n">
        <v>8</v>
      </c>
      <c r="AJ263" s="114" t="n">
        <v>8</v>
      </c>
      <c r="AK263" s="114" t="n">
        <v>8</v>
      </c>
      <c r="AL263" s="114" t="n">
        <v>8</v>
      </c>
      <c r="AM263" s="114">
        <f>COUNT(IF(SUM(H249,H261,H262,H248,H251,H255,H254,H257,H253,H252,H259,H258,H250,H260,H256)&gt;0,1,"FALSE"),IF(SUM(I251,I257,I262,I253,I259,I248,I250,I255,I260,I256,I252,I261,I249,I254,I258)&gt;0,1,"FALSE"),IF(SUM(J249,J256,J254,J253,J257,J258,J255,J259,J260,J261,J252,J262,J251,J248,J250)&gt;0,1,"FALSE"),IF(SUM(K259,K249,K261,K258,K255,K253,K252,K250,K257,K256,K262,K254,K248,K260,K251)&gt;0,1,"FALSE"),IF(SUM(L253,L257,L256,L260,L255,L262,L258,L252,L251,L248,L261,L249,L254,L250,L259)&gt;0,1,"FALSE"),IF(SUM(M252,M255,M256,M260,M253,M259,M251,M250,M262,M257,M261,M258,M249,M254,M248)&gt;0,1,"FALSE"),IF(SUM(N262,N248,N257,N253,N255,N254,N251,N250,N260,N259,N256,N261,N249,N252,N258)&gt;0,1,"FALSE"),IF(SUM(O248,O258,O262,O260,O257,O253,O259,O249,O254,O250,O256,O252,O261,O255,O251)&gt;0,1,"FALSE"),IF(SUM(P250,P252,P258,P249,P248,P257,P262,P255,P260,P261,P251,P254,P259,P253,P256)&gt;0,1,"FALSE"),IF(SUM(Q254,Q257,Q252,Q259,Q260,Q250,Q256,Q255,Q249,Q248,Q262,Q251,Q253,Q258,Q261)&gt;0,1,"FALSE"),IF(SUM(R254,R256,R249,R252,R257,R258,R255,R253,R260,R261,R250,R251,R259,R262,R248)&gt;0,1,"FALSE"),IF(SUM(S254,S256,S253,S257,S259,S252,S262,S248,S251,S250,S261,S260,S249,S255,S258)&gt;0,1,"FALSE"),IF(SUM(T256,T261,T254,T259,T253,T248,T257,T255,T262,T260,T251,T249,T250,T258,T252)&gt;0,1,"FALSE"),IF(SUM(V248,V261,V251,V260,V259,V258,V262,V257,V250,V256,V255,V252,V253,V249,V254)&gt;0,1,"FALSE"),IF(SUM(W252,W256,W260,W257,W261,W249,W253,W254,W248,W250,W259,W251,W258,W262,W255)&gt;0,1,"FALSE"),IF(SUM(X262,X249,X256,X248,X261,X260,X255,X252,X257,X251,X254,X258,X259,X253,X250)&gt;0,1,"FALSE"),IF(SUM(Y249,Y248,Y256,Y257,Y252,Y253,Y261,Y250,Y258,Y255,Y254,Y262,Y251,Y259,Y260)&gt;0,1,"FALSE"),IF(SUM(AB259,AB257,AB261,AB254,AB255,AB249,AB262,AB251,AB258,AB260,AB253,AB256,AB248,AB252,AB250)&gt;0,1,"FALSE"),IF(SUM(Z248,Z261,Z260,Z252,Z254,Z257,Z262,Z258,Z251,Z259,Z249,Z256,Z255,Z253,Z250)&gt;0,1,"FALSE"),IF(SUM(AC258,AC256,AC248,AC259,AC252,AC253,AC251,AC250,AC257,AC261,AC262,AC255,AC260,AC254,AC249)&gt;0,1,"FALSE"),IF(SUM(AF252,AF249,AF255,AF251,AF259,AF261,AF256,AF260,AF250,AF248,AF262,AF253,AF258,AF257,AF254)&gt;0,1,"FALSE"),IF(SUM(AG255,AG254,AG253,AG259,AG248,AG258,AG260,AG262,AG251,AG257,AG249,AG250,AG256,AG261,AG252)&gt;0,1,"FALSE"),IF(SUM(AD250,AD252,AD251,AD256,AD258,AD255,AD259,AD262,AD253,AD249,AD261,AD257,AD254,AD248,AD260)&gt;0,1,"FALSE"),IF(SUM(AE252,AE253,AE254,AE258,AE255,AE260,AE249,AE251,AE248,AE257,AE256,AE262,AE250,AE259,AE261)&gt;0,1,"FALSE"),IF(SUM(U254,U252,U248,U262,U261,U253,U250,U256,U258,U259,U255,U251,U249,U260,U257)&gt;0,1,"FALSE"),IF(SUM(AA256,AA252,AA260,AA257,AA250,AA255,AA248,AA259,AA258,AA253,AA261,AA249,AA251,AA254,AA262)&gt;0,1,"FALSE"),IF(SUM(AH261,AH255,AH259,AH258,AH250,AH254,AH252,AH257,AH248,AH260,AH251,AH262,AH249,AH256,AH253)&gt;0,1,"FALSE"),IF(SUM(AI262,AI251,AI250,AI253,AI248,AI258,AI260,AI261,AI256,AI257,AI252,AI255,AI254,AI249,AI259)&gt;0,1,"FALSE"),IF(SUM(AJ255,AJ258,AJ259,AJ252,AJ253,AJ248,AJ249,AJ261,AJ257,AJ256,AJ254,AJ262,AJ251,AJ250,AJ260)&gt;0,1,"FALSE"),IF(SUM(AK249,AK252,AK259,AK257,AK258,AK256,AK255,AK254,AK260,AK261,AK253,AK248,AK250,AK251,AK262)&gt;0,1,"FALSE"),IF(SUM(AL255,AL249,AL252,AL262,AL261,AL248,AL251,AL250,AL254,AL256,AL258,AL260,AL253,AL259)&gt;0,1,"FALSE"))</f>
        <v/>
      </c>
      <c r="AN263" s="114" t="n"/>
      <c r="AO263" s="114">
        <f>MAX(AO248:AO262)</f>
        <v/>
      </c>
      <c r="AP263" s="114">
        <f>MAX(AP248:AP262)</f>
        <v/>
      </c>
      <c r="AQ263" s="114">
        <f>MAX(AQ248:AQ262)</f>
        <v/>
      </c>
      <c r="AR263" s="114">
        <f>MAX(AR248:AR262)</f>
        <v/>
      </c>
      <c r="AS263" s="114">
        <f>SUM(AS248:AS262)</f>
        <v/>
      </c>
      <c r="AT263" s="114">
        <f>SUM(AT248:AT262)</f>
        <v/>
      </c>
      <c r="AU263" s="114">
        <f>SUM(AU248:AU262)</f>
        <v/>
      </c>
      <c r="AV263" s="114">
        <f>SUM(AV248:AV262)</f>
        <v/>
      </c>
      <c r="AW263" s="114">
        <f>SUM(AW248:AW262)</f>
        <v/>
      </c>
    </row>
    <row r="264" spans="1:49">
      <c r="A264" s="111" t="n">
        <v>258</v>
      </c>
      <c r="B264" s="111" t="s">
        <v>107</v>
      </c>
      <c r="C264" s="111" t="s">
        <v>71</v>
      </c>
      <c r="D264" s="111" t="s">
        <v>72</v>
      </c>
      <c r="E264" s="111" t="s">
        <v>43</v>
      </c>
      <c r="F264" s="111" t="s">
        <v>32</v>
      </c>
      <c r="G264" s="111" t="n"/>
      <c r="H264" s="111" t="s">
        <v>7</v>
      </c>
      <c r="I264" s="111" t="s">
        <v>3</v>
      </c>
      <c r="J264" s="111" t="s">
        <v>3</v>
      </c>
      <c r="K264" s="111" t="s">
        <v>3</v>
      </c>
      <c r="L264" s="111" t="s">
        <v>3</v>
      </c>
      <c r="M264" s="111" t="s">
        <v>3</v>
      </c>
      <c r="N264" s="111" t="s">
        <v>3</v>
      </c>
      <c r="O264" s="111" t="s">
        <v>3</v>
      </c>
      <c r="P264" s="111" t="s">
        <v>3</v>
      </c>
      <c r="Q264" s="111" t="s">
        <v>3</v>
      </c>
      <c r="R264" s="111" t="s">
        <v>3</v>
      </c>
      <c r="S264" s="111" t="s">
        <v>3</v>
      </c>
      <c r="T264" s="111" t="s">
        <v>3</v>
      </c>
      <c r="U264" s="111" t="s">
        <v>3</v>
      </c>
      <c r="V264" s="111" t="s">
        <v>3</v>
      </c>
      <c r="W264" s="111" t="s">
        <v>3</v>
      </c>
      <c r="X264" s="111" t="s">
        <v>3</v>
      </c>
      <c r="Y264" s="111" t="s">
        <v>3</v>
      </c>
      <c r="Z264" s="111" t="s">
        <v>3</v>
      </c>
      <c r="AA264" s="111" t="s">
        <v>3</v>
      </c>
      <c r="AB264" s="111" t="s">
        <v>3</v>
      </c>
      <c r="AC264" s="111" t="s">
        <v>3</v>
      </c>
      <c r="AD264" s="111" t="s">
        <v>3</v>
      </c>
      <c r="AE264" s="111" t="s">
        <v>3</v>
      </c>
      <c r="AF264" s="111" t="s">
        <v>3</v>
      </c>
      <c r="AG264" s="111" t="s">
        <v>3</v>
      </c>
      <c r="AH264" s="111" t="s">
        <v>3</v>
      </c>
      <c r="AI264" s="111" t="s">
        <v>3</v>
      </c>
      <c r="AJ264" s="111" t="s">
        <v>3</v>
      </c>
      <c r="AK264" s="111" t="n">
        <v>8</v>
      </c>
      <c r="AL264" s="111" t="n">
        <v>8</v>
      </c>
      <c r="AM264" s="113">
        <f>COUNT(H264:AL264)</f>
        <v/>
      </c>
      <c r="AN264" s="111" t="n"/>
      <c r="AO264" s="113">
        <f>COUNTIF(H264:AL264,"О")</f>
        <v/>
      </c>
      <c r="AP264" s="113">
        <f>COUNTIF(H264:AL264,"От")</f>
        <v/>
      </c>
      <c r="AQ264" s="113">
        <f>COUNTIF(H264:AL264,"Б")</f>
        <v/>
      </c>
      <c r="AR264" s="113">
        <f>COUNTIF(H264:AL264,"Н")</f>
        <v/>
      </c>
      <c r="AS264" s="111" t="n"/>
      <c r="AT264" s="113">
        <f>SUM(H264:AL264)</f>
        <v/>
      </c>
      <c r="AU264" s="111" t="n"/>
      <c r="AV264" s="113">
        <f>SUM(H264,K264,L264,P264,Q264,R264,S264,Y264,Z264,AF264,AG264)</f>
        <v/>
      </c>
      <c r="AW264" s="111" t="n"/>
    </row>
    <row r="265" spans="1:49">
      <c r="A265" s="114" t="n">
        <v>259</v>
      </c>
      <c r="B265" s="114" t="s">
        <v>107</v>
      </c>
      <c r="C265" s="114" t="s">
        <v>71</v>
      </c>
      <c r="D265" s="114" t="s">
        <v>72</v>
      </c>
      <c r="E265" s="114" t="s">
        <v>33</v>
      </c>
      <c r="F265" s="114" t="n"/>
      <c r="G265" s="114" t="n"/>
      <c r="H265" s="114" t="n">
        <v>0</v>
      </c>
      <c r="I265" s="114" t="n">
        <v>0</v>
      </c>
      <c r="J265" s="114" t="n">
        <v>0</v>
      </c>
      <c r="K265" s="114" t="n">
        <v>0</v>
      </c>
      <c r="L265" s="114" t="n">
        <v>0</v>
      </c>
      <c r="M265" s="114" t="n">
        <v>0</v>
      </c>
      <c r="N265" s="114" t="n">
        <v>0</v>
      </c>
      <c r="O265" s="114" t="n">
        <v>0</v>
      </c>
      <c r="P265" s="114" t="n">
        <v>0</v>
      </c>
      <c r="Q265" s="114" t="n">
        <v>0</v>
      </c>
      <c r="R265" s="114" t="n">
        <v>0</v>
      </c>
      <c r="S265" s="114" t="n">
        <v>0</v>
      </c>
      <c r="T265" s="114" t="n">
        <v>0</v>
      </c>
      <c r="U265" s="114" t="n">
        <v>0</v>
      </c>
      <c r="V265" s="114" t="n">
        <v>0</v>
      </c>
      <c r="W265" s="114" t="n">
        <v>0</v>
      </c>
      <c r="X265" s="114" t="n">
        <v>0</v>
      </c>
      <c r="Y265" s="114" t="n">
        <v>0</v>
      </c>
      <c r="Z265" s="114" t="n">
        <v>0</v>
      </c>
      <c r="AA265" s="114" t="n">
        <v>0</v>
      </c>
      <c r="AB265" s="114" t="n">
        <v>0</v>
      </c>
      <c r="AC265" s="114" t="n">
        <v>0</v>
      </c>
      <c r="AD265" s="114" t="n">
        <v>0</v>
      </c>
      <c r="AE265" s="114" t="n">
        <v>0</v>
      </c>
      <c r="AF265" s="114" t="n">
        <v>0</v>
      </c>
      <c r="AG265" s="114" t="n">
        <v>0</v>
      </c>
      <c r="AH265" s="114" t="n">
        <v>0</v>
      </c>
      <c r="AI265" s="114" t="n">
        <v>0</v>
      </c>
      <c r="AJ265" s="114" t="n">
        <v>0</v>
      </c>
      <c r="AK265" s="114" t="n">
        <v>8</v>
      </c>
      <c r="AL265" s="114" t="n">
        <v>8</v>
      </c>
      <c r="AM265" s="114">
        <f>COUNT(IF(SUM(H264)&gt;0,1,"FALSE"),IF(SUM(I264)&gt;0,1,"FALSE"),IF(SUM(J264)&gt;0,1,"FALSE"),IF(SUM(K264)&gt;0,1,"FALSE"),IF(SUM(L264)&gt;0,1,"FALSE"),IF(SUM(M264)&gt;0,1,"FALSE"),IF(SUM(N264)&gt;0,1,"FALSE"),IF(SUM(O264)&gt;0,1,"FALSE"),IF(SUM(P264)&gt;0,1,"FALSE"),IF(SUM(Q264)&gt;0,1,"FALSE"),IF(SUM(R264)&gt;0,1,"FALSE"),IF(SUM(S264)&gt;0,1,"FALSE"),IF(SUM(T264)&gt;0,1,"FALSE"),IF(SUM(V264)&gt;0,1,"FALSE"),IF(SUM(W264)&gt;0,1,"FALSE"),IF(SUM(X264)&gt;0,1,"FALSE"),IF(SUM(Y264)&gt;0,1,"FALSE"),IF(SUM(AB264)&gt;0,1,"FALSE"),IF(SUM(Z264)&gt;0,1,"FALSE"),IF(SUM(AC264)&gt;0,1,"FALSE"),IF(SUM(AF264)&gt;0,1,"FALSE"),IF(SUM(AG264)&gt;0,1,"FALSE"),IF(SUM(AD264)&gt;0,1,"FALSE"),IF(SUM(AE264)&gt;0,1,"FALSE"),IF(SUM(U264)&gt;0,1,"FALSE"),IF(SUM(AA264)&gt;0,1,"FALSE"),IF(SUM(AH264)&gt;0,1,"FALSE"),IF(SUM(AI264)&gt;0,1,"FALSE"),IF(SUM(AJ264)&gt;0,1,"FALSE"),IF(SUM(AK264)&gt;0,1,"FALSE"),IF(SUM(AL264)&gt;0,1,"FALSE"))</f>
        <v/>
      </c>
      <c r="AN265" s="114" t="n"/>
      <c r="AO265" s="114">
        <f>MAX(AO264:AO264)</f>
        <v/>
      </c>
      <c r="AP265" s="114">
        <f>MAX(AP264:AP264)</f>
        <v/>
      </c>
      <c r="AQ265" s="114">
        <f>MAX(AQ264:AQ264)</f>
        <v/>
      </c>
      <c r="AR265" s="114">
        <f>MAX(AR264:AR264)</f>
        <v/>
      </c>
      <c r="AS265" s="114">
        <f>SUM(AS264:AS264)</f>
        <v/>
      </c>
      <c r="AT265" s="114">
        <f>SUM(AT264:AT264)</f>
        <v/>
      </c>
      <c r="AU265" s="114">
        <f>SUM(AU264:AU264)</f>
        <v/>
      </c>
      <c r="AV265" s="114">
        <f>SUM(AV264:AV264)</f>
        <v/>
      </c>
      <c r="AW265" s="114">
        <f>SUM(AW264:AW264)</f>
        <v/>
      </c>
    </row>
    <row r="266" spans="1:49">
      <c r="A266" s="111" t="n">
        <v>260</v>
      </c>
      <c r="B266" s="111" t="s">
        <v>110</v>
      </c>
      <c r="C266" s="111" t="s">
        <v>71</v>
      </c>
      <c r="D266" s="111" t="s">
        <v>72</v>
      </c>
      <c r="E266" s="111" t="s">
        <v>43</v>
      </c>
      <c r="F266" s="111" t="s">
        <v>32</v>
      </c>
      <c r="G266" s="111" t="n"/>
      <c r="H266" s="111" t="s">
        <v>7</v>
      </c>
      <c r="I266" s="111" t="n">
        <v>8</v>
      </c>
      <c r="J266" s="111" t="n"/>
      <c r="K266" s="111" t="s">
        <v>7</v>
      </c>
      <c r="L266" s="111" t="s">
        <v>7</v>
      </c>
      <c r="M266" s="111" t="n">
        <v>8</v>
      </c>
      <c r="N266" s="111" t="n">
        <v>8</v>
      </c>
      <c r="O266" s="111" t="n">
        <v>7</v>
      </c>
      <c r="P266" s="111" t="s">
        <v>7</v>
      </c>
      <c r="Q266" s="111" t="s">
        <v>7</v>
      </c>
      <c r="R266" s="111" t="s">
        <v>7</v>
      </c>
      <c r="S266" s="111" t="s">
        <v>7</v>
      </c>
      <c r="T266" s="111" t="n">
        <v>8</v>
      </c>
      <c r="U266" s="111" t="n"/>
      <c r="V266" s="111" t="n"/>
      <c r="W266" s="111" t="n"/>
      <c r="X266" s="111" t="n">
        <v>8</v>
      </c>
      <c r="Y266" s="111" t="s">
        <v>7</v>
      </c>
      <c r="Z266" s="111" t="s">
        <v>7</v>
      </c>
      <c r="AA266" s="111" t="n">
        <v>8</v>
      </c>
      <c r="AB266" s="111" t="n">
        <v>0.36667</v>
      </c>
      <c r="AC266" s="112" t="s">
        <v>75</v>
      </c>
      <c r="AD266" s="111" t="n">
        <v>2.66667</v>
      </c>
      <c r="AE266" s="111" t="n">
        <v>0.05</v>
      </c>
      <c r="AF266" s="111" t="s">
        <v>7</v>
      </c>
      <c r="AG266" s="111" t="s">
        <v>7</v>
      </c>
      <c r="AH266" s="111" t="n">
        <v>1.15</v>
      </c>
      <c r="AI266" s="111" t="n">
        <v>8</v>
      </c>
      <c r="AJ266" s="111" t="n">
        <v>8</v>
      </c>
      <c r="AK266" s="111" t="n">
        <v>8</v>
      </c>
      <c r="AL266" s="111" t="n">
        <v>8</v>
      </c>
      <c r="AM266" s="113">
        <f>COUNT(H266:AL266)</f>
        <v/>
      </c>
      <c r="AN266" s="111" t="n"/>
      <c r="AO266" s="113">
        <f>COUNTIF(H266:AL266,"О")</f>
        <v/>
      </c>
      <c r="AP266" s="113">
        <f>COUNTIF(H266:AL266,"От")</f>
        <v/>
      </c>
      <c r="AQ266" s="113">
        <f>COUNTIF(H266:AL266,"Б")</f>
        <v/>
      </c>
      <c r="AR266" s="113">
        <f>COUNTIF(H266:AL266,"Н")</f>
        <v/>
      </c>
      <c r="AS266" s="111" t="n"/>
      <c r="AT266" s="113">
        <f>SUM(H266:AL266)</f>
        <v/>
      </c>
      <c r="AU266" s="111" t="n"/>
      <c r="AV266" s="113">
        <f>SUM(H266,K266,L266,P266,Q266,R266,S266,Y266,Z266,AF266,AG266)</f>
        <v/>
      </c>
      <c r="AW266" s="111" t="n"/>
    </row>
    <row r="267" spans="1:49">
      <c r="A267" s="111" t="n">
        <v>261</v>
      </c>
      <c r="B267" s="111" t="s">
        <v>110</v>
      </c>
      <c r="C267" s="111" t="s">
        <v>71</v>
      </c>
      <c r="D267" s="111" t="s">
        <v>72</v>
      </c>
      <c r="E267" s="111" t="s">
        <v>79</v>
      </c>
      <c r="F267" s="111" t="s">
        <v>32</v>
      </c>
      <c r="G267" s="111" t="n"/>
      <c r="H267" s="111" t="n"/>
      <c r="I267" s="111" t="n"/>
      <c r="J267" s="112" t="n">
        <v>8</v>
      </c>
      <c r="K267" s="111" t="n"/>
      <c r="L267" s="111" t="n"/>
      <c r="M267" s="111" t="n"/>
      <c r="N267" s="111" t="n"/>
      <c r="O267" s="111" t="n"/>
      <c r="P267" s="111" t="n"/>
      <c r="Q267" s="111" t="n"/>
      <c r="R267" s="111" t="n"/>
      <c r="S267" s="111" t="n"/>
      <c r="T267" s="111" t="n"/>
      <c r="U267" s="111" t="n"/>
      <c r="V267" s="111" t="n"/>
      <c r="W267" s="111" t="n"/>
      <c r="X267" s="111" t="n"/>
      <c r="Y267" s="111" t="n"/>
      <c r="Z267" s="111" t="n"/>
      <c r="AA267" s="111" t="n"/>
      <c r="AB267" s="111" t="n"/>
      <c r="AC267" s="111" t="n"/>
      <c r="AD267" s="111" t="n"/>
      <c r="AE267" s="111" t="n"/>
      <c r="AF267" s="111" t="n"/>
      <c r="AG267" s="111" t="n"/>
      <c r="AH267" s="111" t="n"/>
      <c r="AI267" s="111" t="n"/>
      <c r="AJ267" s="111" t="n"/>
      <c r="AK267" s="111" t="n"/>
      <c r="AL267" s="111" t="n"/>
      <c r="AM267" s="113">
        <f>COUNT(H267:AL267)</f>
        <v/>
      </c>
      <c r="AN267" s="111" t="n"/>
      <c r="AO267" s="111" t="n"/>
      <c r="AP267" s="111" t="n"/>
      <c r="AQ267" s="111" t="n"/>
      <c r="AR267" s="111" t="n"/>
      <c r="AS267" s="111" t="n"/>
      <c r="AT267" s="113">
        <f>SUM(H267:AL267)</f>
        <v/>
      </c>
      <c r="AU267" s="111" t="n"/>
      <c r="AV267" s="113">
        <f>SUM(H267,K267,L267,P267,Q267,R267,S267,Y267,Z267,AF267,AG267)</f>
        <v/>
      </c>
      <c r="AW267" s="111" t="n"/>
    </row>
    <row r="268" spans="1:49">
      <c r="A268" s="111" t="n">
        <v>262</v>
      </c>
      <c r="B268" s="111" t="s">
        <v>110</v>
      </c>
      <c r="C268" s="111" t="s">
        <v>71</v>
      </c>
      <c r="D268" s="111" t="s">
        <v>72</v>
      </c>
      <c r="E268" s="111" t="s">
        <v>87</v>
      </c>
      <c r="F268" s="111" t="s">
        <v>32</v>
      </c>
      <c r="G268" s="111" t="n"/>
      <c r="H268" s="111" t="n"/>
      <c r="I268" s="111" t="n"/>
      <c r="J268" s="111" t="n"/>
      <c r="K268" s="111" t="n"/>
      <c r="L268" s="111" t="n"/>
      <c r="M268" s="111" t="n"/>
      <c r="N268" s="111" t="n"/>
      <c r="O268" s="111" t="n"/>
      <c r="P268" s="111" t="n"/>
      <c r="Q268" s="111" t="n"/>
      <c r="R268" s="111" t="n"/>
      <c r="S268" s="111" t="n"/>
      <c r="T268" s="111" t="n"/>
      <c r="U268" s="111" t="n"/>
      <c r="V268" s="111" t="n"/>
      <c r="W268" s="111" t="n"/>
      <c r="X268" s="111" t="n"/>
      <c r="Y268" s="111" t="n"/>
      <c r="Z268" s="111" t="n"/>
      <c r="AA268" s="111" t="n"/>
      <c r="AB268" s="112" t="n">
        <v>7.63333</v>
      </c>
      <c r="AC268" s="111" t="n"/>
      <c r="AD268" s="111" t="n"/>
      <c r="AE268" s="111" t="n"/>
      <c r="AF268" s="111" t="n"/>
      <c r="AG268" s="111" t="n"/>
      <c r="AH268" s="111" t="n"/>
      <c r="AI268" s="111" t="n"/>
      <c r="AJ268" s="111" t="n"/>
      <c r="AK268" s="111" t="n"/>
      <c r="AL268" s="111" t="n"/>
      <c r="AM268" s="113">
        <f>COUNT(H268:AL268)</f>
        <v/>
      </c>
      <c r="AN268" s="111" t="n"/>
      <c r="AO268" s="111" t="n"/>
      <c r="AP268" s="111" t="n"/>
      <c r="AQ268" s="111" t="n"/>
      <c r="AR268" s="111" t="n"/>
      <c r="AS268" s="111" t="n"/>
      <c r="AT268" s="113">
        <f>SUM(H268:AL268)</f>
        <v/>
      </c>
      <c r="AU268" s="111" t="n"/>
      <c r="AV268" s="113">
        <f>SUM(H268,K268,L268,P268,Q268,R268,S268,Y268,Z268,AF268,AG268)</f>
        <v/>
      </c>
      <c r="AW268" s="111" t="n"/>
    </row>
    <row r="269" spans="1:49">
      <c r="A269" s="111" t="n">
        <v>263</v>
      </c>
      <c r="B269" s="111" t="s">
        <v>110</v>
      </c>
      <c r="C269" s="111" t="s">
        <v>71</v>
      </c>
      <c r="D269" s="111" t="s">
        <v>72</v>
      </c>
      <c r="E269" s="111" t="s">
        <v>65</v>
      </c>
      <c r="F269" s="111" t="s">
        <v>32</v>
      </c>
      <c r="G269" s="111" t="n"/>
      <c r="H269" s="111" t="n"/>
      <c r="I269" s="111" t="n"/>
      <c r="J269" s="111" t="n"/>
      <c r="K269" s="111" t="n"/>
      <c r="L269" s="111" t="n"/>
      <c r="M269" s="111" t="n"/>
      <c r="N269" s="111" t="n"/>
      <c r="O269" s="111" t="n"/>
      <c r="P269" s="111" t="n"/>
      <c r="Q269" s="111" t="n"/>
      <c r="R269" s="111" t="n"/>
      <c r="S269" s="111" t="n"/>
      <c r="T269" s="111" t="n"/>
      <c r="U269" s="111" t="n"/>
      <c r="V269" s="111" t="n"/>
      <c r="W269" s="111" t="n"/>
      <c r="X269" s="111" t="n"/>
      <c r="Y269" s="111" t="n"/>
      <c r="Z269" s="111" t="n"/>
      <c r="AA269" s="111" t="n"/>
      <c r="AB269" s="111" t="n"/>
      <c r="AC269" s="111" t="n"/>
      <c r="AD269" s="112" t="n">
        <v>5.33333</v>
      </c>
      <c r="AE269" s="112" t="n">
        <v>7.95</v>
      </c>
      <c r="AF269" s="111" t="n"/>
      <c r="AG269" s="111" t="n"/>
      <c r="AH269" s="112" t="n">
        <v>6.85</v>
      </c>
      <c r="AI269" s="111" t="n"/>
      <c r="AJ269" s="111" t="n"/>
      <c r="AK269" s="111" t="n"/>
      <c r="AL269" s="111" t="n"/>
      <c r="AM269" s="113">
        <f>COUNT(H269:AL269)</f>
        <v/>
      </c>
      <c r="AN269" s="111" t="n"/>
      <c r="AO269" s="111" t="n"/>
      <c r="AP269" s="111" t="n"/>
      <c r="AQ269" s="111" t="n"/>
      <c r="AR269" s="111" t="n"/>
      <c r="AS269" s="111" t="n"/>
      <c r="AT269" s="113">
        <f>SUM(H269:AL269)</f>
        <v/>
      </c>
      <c r="AU269" s="111" t="n"/>
      <c r="AV269" s="113">
        <f>SUM(H269,K269,L269,P269,Q269,R269,S269,Y269,Z269,AF269,AG269)</f>
        <v/>
      </c>
      <c r="AW269" s="111" t="n"/>
    </row>
    <row r="270" spans="1:49">
      <c r="A270" s="111" t="n">
        <v>264</v>
      </c>
      <c r="B270" s="111" t="s">
        <v>110</v>
      </c>
      <c r="C270" s="111" t="s">
        <v>71</v>
      </c>
      <c r="D270" s="111" t="s">
        <v>72</v>
      </c>
      <c r="E270" s="111" t="s">
        <v>90</v>
      </c>
      <c r="F270" s="111" t="s">
        <v>32</v>
      </c>
      <c r="G270" s="111" t="s">
        <v>49</v>
      </c>
      <c r="H270" s="111" t="n"/>
      <c r="I270" s="111" t="n"/>
      <c r="J270" s="111" t="n"/>
      <c r="K270" s="111" t="n"/>
      <c r="L270" s="111" t="n"/>
      <c r="M270" s="111" t="n"/>
      <c r="N270" s="111" t="n"/>
      <c r="O270" s="111" t="n"/>
      <c r="P270" s="111" t="n"/>
      <c r="Q270" s="111" t="n"/>
      <c r="R270" s="111" t="n"/>
      <c r="S270" s="111" t="n"/>
      <c r="T270" s="111" t="n"/>
      <c r="U270" s="112" t="n">
        <v>8</v>
      </c>
      <c r="V270" s="112" t="n">
        <v>8</v>
      </c>
      <c r="W270" s="112" t="n">
        <v>8</v>
      </c>
      <c r="X270" s="111" t="n"/>
      <c r="Y270" s="111" t="n"/>
      <c r="Z270" s="111" t="n"/>
      <c r="AA270" s="111" t="n"/>
      <c r="AB270" s="111" t="n"/>
      <c r="AC270" s="111" t="n"/>
      <c r="AD270" s="111" t="n"/>
      <c r="AE270" s="111" t="n"/>
      <c r="AF270" s="111" t="n"/>
      <c r="AG270" s="111" t="n"/>
      <c r="AH270" s="111" t="n"/>
      <c r="AI270" s="111" t="n"/>
      <c r="AJ270" s="111" t="n"/>
      <c r="AK270" s="111" t="n"/>
      <c r="AL270" s="111" t="n"/>
      <c r="AM270" s="113">
        <f>SUM(H270:AL270)/8</f>
        <v/>
      </c>
      <c r="AN270" s="111" t="n"/>
      <c r="AO270" s="111" t="n"/>
      <c r="AP270" s="111" t="n"/>
      <c r="AQ270" s="111" t="n"/>
      <c r="AR270" s="111" t="n"/>
      <c r="AS270" s="113">
        <f>COUNTIF(H270:AL270,"В")+SUM(H270:AL270)/8</f>
        <v/>
      </c>
      <c r="AT270" s="113">
        <f>SUM(H270:AL270)</f>
        <v/>
      </c>
      <c r="AU270" s="111" t="n"/>
      <c r="AV270" s="111" t="n"/>
      <c r="AW270" s="111" t="n"/>
    </row>
    <row r="271" spans="1:49">
      <c r="A271" s="114" t="n">
        <v>265</v>
      </c>
      <c r="B271" s="114" t="s">
        <v>110</v>
      </c>
      <c r="C271" s="114" t="s">
        <v>71</v>
      </c>
      <c r="D271" s="114" t="s">
        <v>72</v>
      </c>
      <c r="E271" s="114" t="s">
        <v>33</v>
      </c>
      <c r="F271" s="114" t="n"/>
      <c r="G271" s="114" t="n"/>
      <c r="H271" s="114" t="n">
        <v>0</v>
      </c>
      <c r="I271" s="114" t="n">
        <v>8</v>
      </c>
      <c r="J271" s="114" t="n">
        <v>8</v>
      </c>
      <c r="K271" s="114" t="n">
        <v>0</v>
      </c>
      <c r="L271" s="114" t="n">
        <v>0</v>
      </c>
      <c r="M271" s="114" t="n">
        <v>8</v>
      </c>
      <c r="N271" s="114" t="n">
        <v>8</v>
      </c>
      <c r="O271" s="114" t="n">
        <v>7</v>
      </c>
      <c r="P271" s="114" t="n">
        <v>0</v>
      </c>
      <c r="Q271" s="114" t="n">
        <v>0</v>
      </c>
      <c r="R271" s="114" t="n">
        <v>0</v>
      </c>
      <c r="S271" s="114" t="n">
        <v>0</v>
      </c>
      <c r="T271" s="114" t="n">
        <v>8</v>
      </c>
      <c r="U271" s="114" t="n">
        <v>8</v>
      </c>
      <c r="V271" s="114" t="n">
        <v>8</v>
      </c>
      <c r="W271" s="114" t="n">
        <v>8</v>
      </c>
      <c r="X271" s="114" t="n">
        <v>8</v>
      </c>
      <c r="Y271" s="114" t="n">
        <v>0</v>
      </c>
      <c r="Z271" s="114" t="n">
        <v>0</v>
      </c>
      <c r="AA271" s="114" t="n">
        <v>8</v>
      </c>
      <c r="AB271" s="114" t="n">
        <v>8</v>
      </c>
      <c r="AC271" s="114" t="n">
        <v>0</v>
      </c>
      <c r="AD271" s="114" t="n">
        <v>8</v>
      </c>
      <c r="AE271" s="114" t="n">
        <v>8</v>
      </c>
      <c r="AF271" s="114" t="n">
        <v>0</v>
      </c>
      <c r="AG271" s="114" t="n">
        <v>0</v>
      </c>
      <c r="AH271" s="114" t="n">
        <v>8</v>
      </c>
      <c r="AI271" s="114" t="n">
        <v>8</v>
      </c>
      <c r="AJ271" s="114" t="n">
        <v>8</v>
      </c>
      <c r="AK271" s="114" t="n">
        <v>8</v>
      </c>
      <c r="AL271" s="114" t="n">
        <v>8</v>
      </c>
      <c r="AM271" s="114">
        <f>COUNT(IF(SUM(H266)&gt;0,1,"FALSE"),IF(SUM(I266)&gt;0,1,"FALSE"),IF(SUM(J267,J266)&gt;0,1,"FALSE"),IF(SUM(K266)&gt;0,1,"FALSE"),IF(SUM(L266)&gt;0,1,"FALSE"),IF(SUM(M266)&gt;0,1,"FALSE"),IF(SUM(N266)&gt;0,1,"FALSE"),IF(SUM(O266)&gt;0,1,"FALSE"),IF(SUM(P266)&gt;0,1,"FALSE"),IF(SUM(Q266)&gt;0,1,"FALSE"),IF(SUM(R266)&gt;0,1,"FALSE"),IF(SUM(S266)&gt;0,1,"FALSE"),IF(SUM(T266)&gt;0,1,"FALSE"),IF(SUM(X266)&gt;0,1,"FALSE"),IF(SUM(Y266)&gt;0,1,"FALSE"),IF(SUM(AB266,AB268)&gt;0,1,"FALSE"),IF(SUM(Z266)&gt;0,1,"FALSE"),IF(SUM(AC266)&gt;0,1,"FALSE"),IF(SUM(AF269,AF266)&gt;0,1,"FALSE"),IF(SUM(AG266,AG269)&gt;0,1,"FALSE"),IF(SUM(AD269,AD266)&gt;0,1,"FALSE"),IF(SUM(AE269,AE266)&gt;0,1,"FALSE"),IF(SUM(AA266)&gt;0,1,"FALSE"),IF(SUM(AH269,AH266)&gt;0,1,"FALSE"),IF(SUM(AI266)&gt;0,1,"FALSE"),IF(SUM(AJ266)&gt;0,1,"FALSE"),IF(SUM(AK266)&gt;0,1,"FALSE"),IF(SUM(AL266)&gt;0,1,"FALSE"),IF(SUM(V270)&gt;0,1,"FALSE"),IF(SUM(W270)&gt;0,1,"FALSE"),IF(SUM(U270)&gt;0,1,"FALSE"))</f>
        <v/>
      </c>
      <c r="AN271" s="114" t="n"/>
      <c r="AO271" s="114">
        <f>MAX(AO266:AO270)</f>
        <v/>
      </c>
      <c r="AP271" s="114">
        <f>MAX(AP266:AP270)</f>
        <v/>
      </c>
      <c r="AQ271" s="114">
        <f>MAX(AQ266:AQ270)</f>
        <v/>
      </c>
      <c r="AR271" s="114">
        <f>MAX(AR266:AR270)</f>
        <v/>
      </c>
      <c r="AS271" s="114">
        <f>SUM(AS266:AS270)</f>
        <v/>
      </c>
      <c r="AT271" s="114">
        <f>SUM(AT266:AT270)</f>
        <v/>
      </c>
      <c r="AU271" s="114">
        <f>SUM(AU266:AU270)</f>
        <v/>
      </c>
      <c r="AV271" s="114">
        <f>SUM(AV266:AV270)</f>
        <v/>
      </c>
      <c r="AW271" s="114">
        <f>SUM(AW266:AW270)</f>
        <v/>
      </c>
    </row>
    <row r="272" spans="1:49">
      <c r="A272" s="111" t="n">
        <v>266</v>
      </c>
      <c r="B272" s="111" t="s">
        <v>111</v>
      </c>
      <c r="C272" s="111" t="s">
        <v>71</v>
      </c>
      <c r="D272" s="111" t="s">
        <v>51</v>
      </c>
      <c r="E272" s="111" t="s">
        <v>43</v>
      </c>
      <c r="F272" s="111" t="s">
        <v>32</v>
      </c>
      <c r="G272" s="111" t="n"/>
      <c r="H272" s="111" t="s">
        <v>7</v>
      </c>
      <c r="I272" s="112" t="s">
        <v>0</v>
      </c>
      <c r="J272" s="112" t="s">
        <v>0</v>
      </c>
      <c r="K272" s="111" t="s">
        <v>7</v>
      </c>
      <c r="L272" s="111" t="s">
        <v>7</v>
      </c>
      <c r="M272" s="111" t="n">
        <v>8</v>
      </c>
      <c r="N272" s="111" t="n">
        <v>8</v>
      </c>
      <c r="O272" s="111" t="n">
        <v>7</v>
      </c>
      <c r="P272" s="111" t="s">
        <v>7</v>
      </c>
      <c r="Q272" s="111" t="s">
        <v>7</v>
      </c>
      <c r="R272" s="111" t="s">
        <v>7</v>
      </c>
      <c r="S272" s="111" t="s">
        <v>7</v>
      </c>
      <c r="T272" s="111" t="n">
        <v>8</v>
      </c>
      <c r="U272" s="111" t="n">
        <v>7.96667</v>
      </c>
      <c r="V272" s="111" t="n"/>
      <c r="W272" s="111" t="n"/>
      <c r="X272" s="111" t="n"/>
      <c r="Y272" s="111" t="s">
        <v>7</v>
      </c>
      <c r="Z272" s="111" t="s">
        <v>7</v>
      </c>
      <c r="AA272" s="111" t="n">
        <v>8</v>
      </c>
      <c r="AB272" s="111" t="n">
        <v>8</v>
      </c>
      <c r="AC272" s="111" t="n"/>
      <c r="AD272" s="111" t="n"/>
      <c r="AE272" s="111" t="n"/>
      <c r="AF272" s="111" t="s">
        <v>7</v>
      </c>
      <c r="AG272" s="111" t="s">
        <v>7</v>
      </c>
      <c r="AH272" s="111" t="n">
        <v>8</v>
      </c>
      <c r="AI272" s="111" t="n">
        <v>8</v>
      </c>
      <c r="AJ272" s="111" t="n">
        <v>8</v>
      </c>
      <c r="AK272" s="111" t="n">
        <v>8</v>
      </c>
      <c r="AL272" s="111" t="n">
        <v>8</v>
      </c>
      <c r="AM272" s="113">
        <f>COUNT(H272:AL272)</f>
        <v/>
      </c>
      <c r="AN272" s="111" t="n"/>
      <c r="AO272" s="113">
        <f>COUNTIF(H272:AL272,"О")</f>
        <v/>
      </c>
      <c r="AP272" s="113">
        <f>COUNTIF(H272:AL272,"От")</f>
        <v/>
      </c>
      <c r="AQ272" s="113">
        <f>COUNTIF(H272:AL272,"Б")</f>
        <v/>
      </c>
      <c r="AR272" s="113">
        <f>COUNTIF(H272:AL272,"Н")</f>
        <v/>
      </c>
      <c r="AS272" s="111" t="n"/>
      <c r="AT272" s="113">
        <f>SUM(H272:AL272)</f>
        <v/>
      </c>
      <c r="AU272" s="111" t="n"/>
      <c r="AV272" s="113">
        <f>SUM(H272,K272,L272,P272,Q272,R272,S272,Y272,Z272,AF272,AG272)</f>
        <v/>
      </c>
      <c r="AW272" s="111" t="n"/>
    </row>
    <row r="273" spans="1:49">
      <c r="A273" s="111" t="n">
        <v>267</v>
      </c>
      <c r="B273" s="111" t="s">
        <v>111</v>
      </c>
      <c r="C273" s="111" t="s">
        <v>71</v>
      </c>
      <c r="D273" s="111" t="s">
        <v>51</v>
      </c>
      <c r="E273" s="111" t="s">
        <v>65</v>
      </c>
      <c r="F273" s="111" t="s">
        <v>32</v>
      </c>
      <c r="G273" s="111" t="n"/>
      <c r="H273" s="111" t="n"/>
      <c r="I273" s="111" t="n"/>
      <c r="J273" s="111" t="n"/>
      <c r="K273" s="111" t="n"/>
      <c r="L273" s="111" t="n"/>
      <c r="M273" s="111" t="n"/>
      <c r="N273" s="111" t="n"/>
      <c r="O273" s="111" t="n"/>
      <c r="P273" s="111" t="n"/>
      <c r="Q273" s="111" t="n"/>
      <c r="R273" s="111" t="n"/>
      <c r="S273" s="111" t="n"/>
      <c r="T273" s="111" t="n"/>
      <c r="U273" s="112" t="n">
        <v>0.03333</v>
      </c>
      <c r="V273" s="111" t="n"/>
      <c r="W273" s="111" t="n"/>
      <c r="X273" s="111" t="n"/>
      <c r="Y273" s="111" t="n"/>
      <c r="Z273" s="111" t="n"/>
      <c r="AA273" s="111" t="n"/>
      <c r="AB273" s="111" t="n"/>
      <c r="AC273" s="111" t="n"/>
      <c r="AD273" s="111" t="n"/>
      <c r="AE273" s="111" t="n"/>
      <c r="AF273" s="111" t="n"/>
      <c r="AG273" s="111" t="n"/>
      <c r="AH273" s="111" t="n"/>
      <c r="AI273" s="111" t="n"/>
      <c r="AJ273" s="111" t="n"/>
      <c r="AK273" s="111" t="n"/>
      <c r="AL273" s="111" t="n"/>
      <c r="AM273" s="113">
        <f>COUNT(H273:AL273)</f>
        <v/>
      </c>
      <c r="AN273" s="111" t="n"/>
      <c r="AO273" s="111" t="n"/>
      <c r="AP273" s="111" t="n"/>
      <c r="AQ273" s="111" t="n"/>
      <c r="AR273" s="111" t="n"/>
      <c r="AS273" s="111" t="n"/>
      <c r="AT273" s="113">
        <f>SUM(H273:AL273)</f>
        <v/>
      </c>
      <c r="AU273" s="111" t="n"/>
      <c r="AV273" s="113">
        <f>SUM(H273,K273,L273,P273,Q273,R273,S273,Y273,Z273,AF273,AG273)</f>
        <v/>
      </c>
      <c r="AW273" s="111" t="n"/>
    </row>
    <row r="274" spans="1:49">
      <c r="A274" s="111" t="n">
        <v>268</v>
      </c>
      <c r="B274" s="111" t="s">
        <v>111</v>
      </c>
      <c r="C274" s="111" t="s">
        <v>71</v>
      </c>
      <c r="D274" s="111" t="s">
        <v>51</v>
      </c>
      <c r="E274" s="111" t="s">
        <v>156</v>
      </c>
      <c r="F274" s="111" t="s">
        <v>32</v>
      </c>
      <c r="G274" s="111" t="s">
        <v>49</v>
      </c>
      <c r="H274" s="111" t="n"/>
      <c r="I274" s="111" t="n"/>
      <c r="J274" s="111" t="n"/>
      <c r="K274" s="111" t="n"/>
      <c r="L274" s="111" t="n"/>
      <c r="M274" s="111" t="n"/>
      <c r="N274" s="111" t="n"/>
      <c r="O274" s="111" t="n"/>
      <c r="P274" s="111" t="n"/>
      <c r="Q274" s="111" t="n"/>
      <c r="R274" s="111" t="n"/>
      <c r="S274" s="111" t="n"/>
      <c r="T274" s="111" t="n"/>
      <c r="U274" s="111" t="n"/>
      <c r="V274" s="111" t="n"/>
      <c r="W274" s="111" t="n"/>
      <c r="X274" s="111" t="n"/>
      <c r="Y274" s="111" t="n"/>
      <c r="Z274" s="111" t="n"/>
      <c r="AA274" s="111" t="n"/>
      <c r="AB274" s="111" t="n"/>
      <c r="AC274" s="112" t="n">
        <v>8</v>
      </c>
      <c r="AD274" s="112" t="n">
        <v>8</v>
      </c>
      <c r="AE274" s="112" t="n">
        <v>8</v>
      </c>
      <c r="AF274" s="111" t="n"/>
      <c r="AG274" s="111" t="n"/>
      <c r="AH274" s="111" t="n"/>
      <c r="AI274" s="111" t="n"/>
      <c r="AJ274" s="111" t="n"/>
      <c r="AK274" s="111" t="n"/>
      <c r="AL274" s="111" t="n"/>
      <c r="AM274" s="113">
        <f>SUM(H274:AL274)/8</f>
        <v/>
      </c>
      <c r="AN274" s="111" t="n"/>
      <c r="AO274" s="111" t="n"/>
      <c r="AP274" s="111" t="n"/>
      <c r="AQ274" s="111" t="n"/>
      <c r="AR274" s="111" t="n"/>
      <c r="AS274" s="113">
        <f>COUNTIF(H274:AL274,"В")+SUM(H274:AL274)/8</f>
        <v/>
      </c>
      <c r="AT274" s="113">
        <f>SUM(H274:AL274)</f>
        <v/>
      </c>
      <c r="AU274" s="111" t="n"/>
      <c r="AV274" s="111" t="n"/>
      <c r="AW274" s="111" t="n"/>
    </row>
    <row r="275" spans="1:49">
      <c r="A275" s="111" t="n">
        <v>269</v>
      </c>
      <c r="B275" s="111" t="s">
        <v>111</v>
      </c>
      <c r="C275" s="111" t="s">
        <v>71</v>
      </c>
      <c r="D275" s="111" t="s">
        <v>51</v>
      </c>
      <c r="E275" s="111" t="s">
        <v>65</v>
      </c>
      <c r="F275" s="111" t="s">
        <v>32</v>
      </c>
      <c r="G275" s="111" t="s">
        <v>49</v>
      </c>
      <c r="H275" s="111" t="n"/>
      <c r="I275" s="111" t="n"/>
      <c r="J275" s="111" t="n"/>
      <c r="K275" s="111" t="n"/>
      <c r="L275" s="111" t="n"/>
      <c r="M275" s="111" t="n"/>
      <c r="N275" s="111" t="n"/>
      <c r="O275" s="111" t="n"/>
      <c r="P275" s="111" t="n"/>
      <c r="Q275" s="111" t="n"/>
      <c r="R275" s="111" t="n"/>
      <c r="S275" s="111" t="n"/>
      <c r="T275" s="111" t="n"/>
      <c r="U275" s="111" t="n"/>
      <c r="V275" s="112" t="n">
        <v>8</v>
      </c>
      <c r="W275" s="112" t="n">
        <v>8</v>
      </c>
      <c r="X275" s="112" t="n">
        <v>8</v>
      </c>
      <c r="Y275" s="111" t="n"/>
      <c r="Z275" s="111" t="n"/>
      <c r="AA275" s="111" t="n"/>
      <c r="AB275" s="111" t="n"/>
      <c r="AC275" s="111" t="n"/>
      <c r="AD275" s="111" t="n"/>
      <c r="AE275" s="111" t="n"/>
      <c r="AF275" s="111" t="n"/>
      <c r="AG275" s="111" t="n"/>
      <c r="AH275" s="111" t="n"/>
      <c r="AI275" s="111" t="n"/>
      <c r="AJ275" s="111" t="n"/>
      <c r="AK275" s="111" t="n"/>
      <c r="AL275" s="111" t="n"/>
      <c r="AM275" s="113">
        <f>SUM(H275:AL275)/8</f>
        <v/>
      </c>
      <c r="AN275" s="111" t="n"/>
      <c r="AO275" s="111" t="n"/>
      <c r="AP275" s="111" t="n"/>
      <c r="AQ275" s="111" t="n"/>
      <c r="AR275" s="111" t="n"/>
      <c r="AS275" s="113">
        <f>COUNTIF(H275:AL275,"В")+SUM(H275:AL275)/8</f>
        <v/>
      </c>
      <c r="AT275" s="113">
        <f>SUM(H275:AL275)</f>
        <v/>
      </c>
      <c r="AU275" s="111" t="n"/>
      <c r="AV275" s="111" t="n"/>
      <c r="AW275" s="111" t="n"/>
    </row>
    <row r="276" spans="1:49">
      <c r="A276" s="114" t="n">
        <v>270</v>
      </c>
      <c r="B276" s="114" t="s">
        <v>111</v>
      </c>
      <c r="C276" s="114" t="s">
        <v>71</v>
      </c>
      <c r="D276" s="114" t="s">
        <v>51</v>
      </c>
      <c r="E276" s="114" t="s">
        <v>33</v>
      </c>
      <c r="F276" s="114" t="n"/>
      <c r="G276" s="114" t="n"/>
      <c r="H276" s="114" t="n">
        <v>0</v>
      </c>
      <c r="I276" s="114" t="n">
        <v>0</v>
      </c>
      <c r="J276" s="114" t="n">
        <v>0</v>
      </c>
      <c r="K276" s="114" t="n">
        <v>0</v>
      </c>
      <c r="L276" s="114" t="n">
        <v>0</v>
      </c>
      <c r="M276" s="114" t="n">
        <v>8</v>
      </c>
      <c r="N276" s="114" t="n">
        <v>8</v>
      </c>
      <c r="O276" s="114" t="n">
        <v>7</v>
      </c>
      <c r="P276" s="114" t="n">
        <v>0</v>
      </c>
      <c r="Q276" s="114" t="n">
        <v>0</v>
      </c>
      <c r="R276" s="114" t="n">
        <v>0</v>
      </c>
      <c r="S276" s="114" t="n">
        <v>0</v>
      </c>
      <c r="T276" s="114" t="n">
        <v>8</v>
      </c>
      <c r="U276" s="114" t="n">
        <v>8</v>
      </c>
      <c r="V276" s="114" t="n">
        <v>8</v>
      </c>
      <c r="W276" s="114" t="n">
        <v>8</v>
      </c>
      <c r="X276" s="114" t="n">
        <v>8</v>
      </c>
      <c r="Y276" s="114" t="n">
        <v>0</v>
      </c>
      <c r="Z276" s="114" t="n">
        <v>0</v>
      </c>
      <c r="AA276" s="114" t="n">
        <v>8</v>
      </c>
      <c r="AB276" s="114" t="n">
        <v>8</v>
      </c>
      <c r="AC276" s="114" t="n">
        <v>8</v>
      </c>
      <c r="AD276" s="114" t="n">
        <v>8</v>
      </c>
      <c r="AE276" s="114" t="n">
        <v>8</v>
      </c>
      <c r="AF276" s="114" t="n">
        <v>0</v>
      </c>
      <c r="AG276" s="114" t="n">
        <v>0</v>
      </c>
      <c r="AH276" s="114" t="n">
        <v>8</v>
      </c>
      <c r="AI276" s="114" t="n">
        <v>8</v>
      </c>
      <c r="AJ276" s="114" t="n">
        <v>8</v>
      </c>
      <c r="AK276" s="114" t="n">
        <v>8</v>
      </c>
      <c r="AL276" s="114" t="n">
        <v>8</v>
      </c>
      <c r="AM276" s="114">
        <f>COUNT(IF(SUM(H272)&gt;0,1,"FALSE"),IF(SUM(I272)&gt;0,1,"FALSE"),IF(SUM(J272)&gt;0,1,"FALSE"),IF(SUM(K272)&gt;0,1,"FALSE"),IF(SUM(L272)&gt;0,1,"FALSE"),IF(SUM(M272)&gt;0,1,"FALSE"),IF(SUM(N272)&gt;0,1,"FALSE"),IF(SUM(O272)&gt;0,1,"FALSE"),IF(SUM(P272)&gt;0,1,"FALSE"),IF(SUM(Q272)&gt;0,1,"FALSE"),IF(SUM(R272)&gt;0,1,"FALSE"),IF(SUM(S272)&gt;0,1,"FALSE"),IF(SUM(T272)&gt;0,1,"FALSE"),IF(SUM(Y272)&gt;0,1,"FALSE"),IF(SUM(AB272)&gt;0,1,"FALSE"),IF(SUM(Z272)&gt;0,1,"FALSE"),IF(SUM(AF272)&gt;0,1,"FALSE"),IF(SUM(AG272)&gt;0,1,"FALSE"),IF(SUM(U272,U273)&gt;0,1,"FALSE"),IF(SUM(AA272)&gt;0,1,"FALSE"),IF(SUM(AH272)&gt;0,1,"FALSE"),IF(SUM(AI272)&gt;0,1,"FALSE"),IF(SUM(AJ272)&gt;0,1,"FALSE"),IF(SUM(AK272)&gt;0,1,"FALSE"),IF(SUM(AL272)&gt;0,1,"FALSE"),IF(SUM(AC274)&gt;0,1,"FALSE"),IF(SUM(AD274)&gt;0,1,"FALSE"),IF(SUM(AE274)&gt;0,1,"FALSE"),IF(SUM(V275)&gt;0,1,"FALSE"),IF(SUM(W275)&gt;0,1,"FALSE"),IF(SUM(X275)&gt;0,1,"FALSE"))</f>
        <v/>
      </c>
      <c r="AN276" s="114" t="n"/>
      <c r="AO276" s="114">
        <f>MAX(AO272:AO275)</f>
        <v/>
      </c>
      <c r="AP276" s="114">
        <f>MAX(AP272:AP275)</f>
        <v/>
      </c>
      <c r="AQ276" s="114">
        <f>MAX(AQ272:AQ275)</f>
        <v/>
      </c>
      <c r="AR276" s="114">
        <f>MAX(AR272:AR275)</f>
        <v/>
      </c>
      <c r="AS276" s="114">
        <f>SUM(AS272:AS275)</f>
        <v/>
      </c>
      <c r="AT276" s="114">
        <f>SUM(AT272:AT275)</f>
        <v/>
      </c>
      <c r="AU276" s="114">
        <f>SUM(AU272:AU275)</f>
        <v/>
      </c>
      <c r="AV276" s="114">
        <f>SUM(AV272:AV275)</f>
        <v/>
      </c>
      <c r="AW276" s="114">
        <f>SUM(AW272:AW275)</f>
        <v/>
      </c>
    </row>
    <row r="277" spans="1:49">
      <c r="A277" s="111" t="n">
        <v>271</v>
      </c>
      <c r="B277" s="111" t="s">
        <v>112</v>
      </c>
      <c r="C277" s="111" t="s">
        <v>71</v>
      </c>
      <c r="D277" s="111" t="s">
        <v>72</v>
      </c>
      <c r="E277" s="111" t="s">
        <v>43</v>
      </c>
      <c r="F277" s="111" t="s">
        <v>32</v>
      </c>
      <c r="G277" s="111" t="n"/>
      <c r="H277" s="111" t="s">
        <v>7</v>
      </c>
      <c r="I277" s="111" t="n">
        <v>8</v>
      </c>
      <c r="J277" s="111" t="n">
        <v>8</v>
      </c>
      <c r="K277" s="111" t="s">
        <v>7</v>
      </c>
      <c r="L277" s="111" t="s">
        <v>7</v>
      </c>
      <c r="M277" s="111" t="n">
        <v>8</v>
      </c>
      <c r="N277" s="111" t="n">
        <v>8</v>
      </c>
      <c r="O277" s="111" t="n">
        <v>7</v>
      </c>
      <c r="P277" s="111" t="s">
        <v>7</v>
      </c>
      <c r="Q277" s="111" t="s">
        <v>7</v>
      </c>
      <c r="R277" s="111" t="s">
        <v>7</v>
      </c>
      <c r="S277" s="111" t="s">
        <v>7</v>
      </c>
      <c r="T277" s="111" t="n">
        <v>8</v>
      </c>
      <c r="U277" s="111" t="n"/>
      <c r="V277" s="111" t="n"/>
      <c r="W277" s="111" t="n"/>
      <c r="X277" s="111" t="n"/>
      <c r="Y277" s="111" t="n"/>
      <c r="Z277" s="111" t="n"/>
      <c r="AA277" s="111" t="n"/>
      <c r="AB277" s="111" t="n"/>
      <c r="AC277" s="111" t="n"/>
      <c r="AD277" s="111" t="n"/>
      <c r="AE277" s="111" t="n"/>
      <c r="AF277" s="111" t="n"/>
      <c r="AG277" s="111" t="n"/>
      <c r="AH277" s="111" t="n"/>
      <c r="AI277" s="111" t="n"/>
      <c r="AJ277" s="111" t="n"/>
      <c r="AK277" s="111" t="n"/>
      <c r="AL277" s="111" t="n"/>
      <c r="AM277" s="113">
        <f>COUNT(H277:AL277)</f>
        <v/>
      </c>
      <c r="AN277" s="111" t="n"/>
      <c r="AO277" s="113">
        <f>COUNTIF(H277:AL277,"О")</f>
        <v/>
      </c>
      <c r="AP277" s="113">
        <f>COUNTIF(H277:AL277,"От")</f>
        <v/>
      </c>
      <c r="AQ277" s="113">
        <f>COUNTIF(H277:AL277,"Б")</f>
        <v/>
      </c>
      <c r="AR277" s="113">
        <f>COUNTIF(H277:AL277,"Н")</f>
        <v/>
      </c>
      <c r="AS277" s="111" t="n"/>
      <c r="AT277" s="113">
        <f>SUM(H277:AL277)</f>
        <v/>
      </c>
      <c r="AU277" s="111" t="n"/>
      <c r="AV277" s="113">
        <f>SUM(H277,K277,L277,P277,Q277,R277,S277,Y277,Z277,AF277,AG277)</f>
        <v/>
      </c>
      <c r="AW277" s="111" t="n"/>
    </row>
    <row r="278" spans="1:49">
      <c r="A278" s="111" t="n">
        <v>272</v>
      </c>
      <c r="B278" s="111" t="s">
        <v>112</v>
      </c>
      <c r="C278" s="111" t="s">
        <v>71</v>
      </c>
      <c r="D278" s="111" t="s">
        <v>72</v>
      </c>
      <c r="E278" s="111" t="s">
        <v>69</v>
      </c>
      <c r="F278" s="111" t="s">
        <v>32</v>
      </c>
      <c r="G278" s="111" t="n"/>
      <c r="H278" s="111" t="n"/>
      <c r="I278" s="111" t="n"/>
      <c r="J278" s="111" t="n"/>
      <c r="K278" s="111" t="n"/>
      <c r="L278" s="111" t="n"/>
      <c r="M278" s="111" t="n"/>
      <c r="N278" s="111" t="n"/>
      <c r="O278" s="111" t="n"/>
      <c r="P278" s="111" t="n"/>
      <c r="Q278" s="111" t="n"/>
      <c r="R278" s="111" t="n"/>
      <c r="S278" s="111" t="n"/>
      <c r="T278" s="111" t="n"/>
      <c r="U278" s="111" t="n"/>
      <c r="V278" s="111" t="n"/>
      <c r="W278" s="111" t="n"/>
      <c r="X278" s="111" t="n"/>
      <c r="Y278" s="112" t="n">
        <v>8.25</v>
      </c>
      <c r="Z278" s="112" t="n">
        <v>5.5</v>
      </c>
      <c r="AA278" s="111" t="n"/>
      <c r="AB278" s="111" t="n"/>
      <c r="AC278" s="111" t="n"/>
      <c r="AD278" s="111" t="n"/>
      <c r="AE278" s="111" t="n"/>
      <c r="AF278" s="111" t="n"/>
      <c r="AG278" s="111" t="n"/>
      <c r="AH278" s="111" t="n"/>
      <c r="AI278" s="111" t="n"/>
      <c r="AJ278" s="111" t="n"/>
      <c r="AK278" s="111" t="n"/>
      <c r="AL278" s="111" t="n"/>
      <c r="AM278" s="113">
        <f>COUNT(H278:AL278)</f>
        <v/>
      </c>
      <c r="AN278" s="111" t="n"/>
      <c r="AO278" s="111" t="n"/>
      <c r="AP278" s="111" t="n"/>
      <c r="AQ278" s="111" t="n"/>
      <c r="AR278" s="111" t="n"/>
      <c r="AS278" s="111" t="n"/>
      <c r="AT278" s="113">
        <f>SUM(H278:AL278)</f>
        <v/>
      </c>
      <c r="AU278" s="111" t="n"/>
      <c r="AV278" s="113">
        <f>SUM(H278,K278,L278,P278,Q278,R278,S278,Y278,Z278,AF278,AG278)</f>
        <v/>
      </c>
      <c r="AW278" s="111" t="n"/>
    </row>
    <row r="279" spans="1:49">
      <c r="A279" s="111" t="n">
        <v>273</v>
      </c>
      <c r="B279" s="111" t="s">
        <v>112</v>
      </c>
      <c r="C279" s="111" t="s">
        <v>71</v>
      </c>
      <c r="D279" s="111" t="s">
        <v>72</v>
      </c>
      <c r="E279" s="111" t="s">
        <v>69</v>
      </c>
      <c r="F279" s="111" t="s">
        <v>32</v>
      </c>
      <c r="G279" s="111" t="s">
        <v>49</v>
      </c>
      <c r="H279" s="111" t="n"/>
      <c r="I279" s="111" t="n"/>
      <c r="J279" s="111" t="n"/>
      <c r="K279" s="111" t="n"/>
      <c r="L279" s="111" t="n"/>
      <c r="M279" s="111" t="n"/>
      <c r="N279" s="111" t="n"/>
      <c r="O279" s="111" t="n"/>
      <c r="P279" s="111" t="n"/>
      <c r="Q279" s="111" t="n"/>
      <c r="R279" s="111" t="n"/>
      <c r="S279" s="111" t="n"/>
      <c r="T279" s="111" t="n"/>
      <c r="U279" s="112" t="n">
        <v>8</v>
      </c>
      <c r="V279" s="112" t="n">
        <v>8</v>
      </c>
      <c r="W279" s="112" t="n">
        <v>8</v>
      </c>
      <c r="X279" s="112" t="n">
        <v>8</v>
      </c>
      <c r="Y279" s="111" t="s">
        <v>7</v>
      </c>
      <c r="Z279" s="111" t="s">
        <v>7</v>
      </c>
      <c r="AA279" s="112" t="n">
        <v>8</v>
      </c>
      <c r="AB279" s="112" t="n">
        <v>8</v>
      </c>
      <c r="AC279" s="112" t="n">
        <v>8</v>
      </c>
      <c r="AD279" s="112" t="n">
        <v>8</v>
      </c>
      <c r="AE279" s="112" t="n">
        <v>8</v>
      </c>
      <c r="AF279" s="111" t="s">
        <v>7</v>
      </c>
      <c r="AG279" s="111" t="s">
        <v>7</v>
      </c>
      <c r="AH279" s="112" t="n">
        <v>8</v>
      </c>
      <c r="AI279" s="112" t="n">
        <v>8</v>
      </c>
      <c r="AJ279" s="112" t="n">
        <v>8</v>
      </c>
      <c r="AK279" s="112" t="n">
        <v>8</v>
      </c>
      <c r="AL279" s="112" t="n">
        <v>8</v>
      </c>
      <c r="AM279" s="113">
        <f>SUM(H279:AL279)/8</f>
        <v/>
      </c>
      <c r="AN279" s="111" t="n"/>
      <c r="AO279" s="111" t="n"/>
      <c r="AP279" s="111" t="n"/>
      <c r="AQ279" s="111" t="n"/>
      <c r="AR279" s="111" t="n"/>
      <c r="AS279" s="113">
        <f>COUNTIF(H279:AL279,"В")+SUM(H279:AL279)/8</f>
        <v/>
      </c>
      <c r="AT279" s="113">
        <f>SUM(H279:AL279)</f>
        <v/>
      </c>
      <c r="AU279" s="111" t="n"/>
      <c r="AV279" s="111" t="n"/>
      <c r="AW279" s="111" t="n"/>
    </row>
    <row r="280" spans="1:49">
      <c r="A280" s="114" t="n">
        <v>274</v>
      </c>
      <c r="B280" s="114" t="s">
        <v>112</v>
      </c>
      <c r="C280" s="114" t="s">
        <v>71</v>
      </c>
      <c r="D280" s="114" t="s">
        <v>72</v>
      </c>
      <c r="E280" s="114" t="s">
        <v>33</v>
      </c>
      <c r="F280" s="114" t="n"/>
      <c r="G280" s="114" t="n"/>
      <c r="H280" s="114" t="n">
        <v>0</v>
      </c>
      <c r="I280" s="114" t="n">
        <v>8</v>
      </c>
      <c r="J280" s="114" t="n">
        <v>8</v>
      </c>
      <c r="K280" s="114" t="n">
        <v>0</v>
      </c>
      <c r="L280" s="114" t="n">
        <v>0</v>
      </c>
      <c r="M280" s="114" t="n">
        <v>8</v>
      </c>
      <c r="N280" s="114" t="n">
        <v>8</v>
      </c>
      <c r="O280" s="114" t="n">
        <v>7</v>
      </c>
      <c r="P280" s="114" t="n">
        <v>0</v>
      </c>
      <c r="Q280" s="114" t="n">
        <v>0</v>
      </c>
      <c r="R280" s="114" t="n">
        <v>0</v>
      </c>
      <c r="S280" s="114" t="n">
        <v>0</v>
      </c>
      <c r="T280" s="114" t="n">
        <v>8</v>
      </c>
      <c r="U280" s="114" t="n">
        <v>8</v>
      </c>
      <c r="V280" s="114" t="n">
        <v>8</v>
      </c>
      <c r="W280" s="114" t="n">
        <v>8</v>
      </c>
      <c r="X280" s="114" t="n">
        <v>8</v>
      </c>
      <c r="Y280" s="114" t="n">
        <v>8.25</v>
      </c>
      <c r="Z280" s="114" t="n">
        <v>5.5</v>
      </c>
      <c r="AA280" s="114" t="n">
        <v>8</v>
      </c>
      <c r="AB280" s="114" t="n">
        <v>8</v>
      </c>
      <c r="AC280" s="114" t="n">
        <v>8</v>
      </c>
      <c r="AD280" s="114" t="n">
        <v>8</v>
      </c>
      <c r="AE280" s="114" t="n">
        <v>8</v>
      </c>
      <c r="AF280" s="114" t="n">
        <v>0</v>
      </c>
      <c r="AG280" s="114" t="n">
        <v>0</v>
      </c>
      <c r="AH280" s="114" t="n">
        <v>8</v>
      </c>
      <c r="AI280" s="114" t="n">
        <v>8</v>
      </c>
      <c r="AJ280" s="114" t="n">
        <v>8</v>
      </c>
      <c r="AK280" s="114" t="n">
        <v>8</v>
      </c>
      <c r="AL280" s="114" t="n">
        <v>8</v>
      </c>
      <c r="AM280" s="114">
        <f>COUNT(IF(SUM(H277)&gt;0,1,"FALSE"),IF(SUM(I277)&gt;0,1,"FALSE"),IF(SUM(J277)&gt;0,1,"FALSE"),IF(SUM(K277)&gt;0,1,"FALSE"),IF(SUM(L277)&gt;0,1,"FALSE"),IF(SUM(M277)&gt;0,1,"FALSE"),IF(SUM(N277)&gt;0,1,"FALSE"),IF(SUM(O277)&gt;0,1,"FALSE"),IF(SUM(P277)&gt;0,1,"FALSE"),IF(SUM(Q277)&gt;0,1,"FALSE"),IF(SUM(R277)&gt;0,1,"FALSE"),IF(SUM(S277)&gt;0,1,"FALSE"),IF(SUM(T277)&gt;0,1,"FALSE"),IF(SUM(Y278,Y279)&gt;0,1,"FALSE"),IF(SUM(Z279,Z278)&gt;0,1,"FALSE"),IF(SUM(V279)&gt;0,1,"FALSE"),IF(SUM(W279)&gt;0,1,"FALSE"),IF(SUM(X279)&gt;0,1,"FALSE"),IF(SUM(AB279)&gt;0,1,"FALSE"),IF(SUM(AC279)&gt;0,1,"FALSE"),IF(SUM(AF279)&gt;0,1,"FALSE"),IF(SUM(AG279)&gt;0,1,"FALSE"),IF(SUM(AD279)&gt;0,1,"FALSE"),IF(SUM(AE279)&gt;0,1,"FALSE"),IF(SUM(U279)&gt;0,1,"FALSE"),IF(SUM(AA279)&gt;0,1,"FALSE"),IF(SUM(AH279)&gt;0,1,"FALSE"),IF(SUM(AI279)&gt;0,1,"FALSE"),IF(SUM(AJ279)&gt;0,1,"FALSE"),IF(SUM(AK279)&gt;0,1,"FALSE"),IF(SUM(AL279)&gt;0,1,"FALSE"))</f>
        <v/>
      </c>
      <c r="AN280" s="114" t="n"/>
      <c r="AO280" s="114">
        <f>MAX(AO277:AO279)</f>
        <v/>
      </c>
      <c r="AP280" s="114">
        <f>MAX(AP277:AP279)</f>
        <v/>
      </c>
      <c r="AQ280" s="114">
        <f>MAX(AQ277:AQ279)</f>
        <v/>
      </c>
      <c r="AR280" s="114">
        <f>MAX(AR277:AR279)</f>
        <v/>
      </c>
      <c r="AS280" s="114">
        <f>SUM(AS277:AS279)</f>
        <v/>
      </c>
      <c r="AT280" s="114">
        <f>SUM(AT277:AT279)</f>
        <v/>
      </c>
      <c r="AU280" s="114">
        <f>SUM(AU277:AU279)</f>
        <v/>
      </c>
      <c r="AV280" s="114">
        <f>SUM(AV277:AV279)</f>
        <v/>
      </c>
      <c r="AW280" s="114">
        <f>SUM(AW277:AW279)</f>
        <v/>
      </c>
    </row>
    <row r="281" spans="1:49">
      <c r="A281" s="111" t="n">
        <v>275</v>
      </c>
      <c r="B281" s="111" t="s">
        <v>113</v>
      </c>
      <c r="C281" s="111" t="s">
        <v>114</v>
      </c>
      <c r="D281" s="111" t="s">
        <v>63</v>
      </c>
      <c r="E281" s="111" t="s">
        <v>43</v>
      </c>
      <c r="F281" s="111" t="s">
        <v>32</v>
      </c>
      <c r="G281" s="111" t="n"/>
      <c r="H281" s="112" t="s">
        <v>0</v>
      </c>
      <c r="I281" s="112" t="s">
        <v>0</v>
      </c>
      <c r="J281" s="112" t="s">
        <v>0</v>
      </c>
      <c r="K281" s="111" t="s">
        <v>7</v>
      </c>
      <c r="L281" s="111" t="s">
        <v>7</v>
      </c>
      <c r="M281" s="111" t="n">
        <v>8</v>
      </c>
      <c r="N281" s="111" t="n">
        <v>8</v>
      </c>
      <c r="O281" s="111" t="n">
        <v>7</v>
      </c>
      <c r="P281" s="111" t="s">
        <v>7</v>
      </c>
      <c r="Q281" s="111" t="s">
        <v>7</v>
      </c>
      <c r="R281" s="111" t="s">
        <v>7</v>
      </c>
      <c r="S281" s="111" t="s">
        <v>7</v>
      </c>
      <c r="T281" s="111" t="n">
        <v>8</v>
      </c>
      <c r="U281" s="111" t="n">
        <v>8</v>
      </c>
      <c r="V281" s="111" t="n">
        <v>8</v>
      </c>
      <c r="W281" s="111" t="n">
        <v>8</v>
      </c>
      <c r="X281" s="111" t="n">
        <v>8</v>
      </c>
      <c r="Y281" s="111" t="s">
        <v>7</v>
      </c>
      <c r="Z281" s="111" t="s">
        <v>7</v>
      </c>
      <c r="AA281" s="111" t="n">
        <v>8</v>
      </c>
      <c r="AB281" s="111" t="n">
        <v>8</v>
      </c>
      <c r="AC281" s="111" t="n">
        <v>8</v>
      </c>
      <c r="AD281" s="111" t="n">
        <v>8</v>
      </c>
      <c r="AE281" s="111" t="n">
        <v>8</v>
      </c>
      <c r="AF281" s="111" t="s">
        <v>7</v>
      </c>
      <c r="AG281" s="111" t="s">
        <v>7</v>
      </c>
      <c r="AH281" s="111" t="n">
        <v>8</v>
      </c>
      <c r="AI281" s="111" t="n">
        <v>8</v>
      </c>
      <c r="AJ281" s="111" t="n">
        <v>8</v>
      </c>
      <c r="AK281" s="111" t="n">
        <v>8</v>
      </c>
      <c r="AL281" s="111" t="n">
        <v>8</v>
      </c>
      <c r="AM281" s="113">
        <f>COUNT(H281:AL281)</f>
        <v/>
      </c>
      <c r="AN281" s="111" t="n"/>
      <c r="AO281" s="113">
        <f>COUNTIF(H281:AL281,"О")</f>
        <v/>
      </c>
      <c r="AP281" s="113">
        <f>COUNTIF(H281:AL281,"От")</f>
        <v/>
      </c>
      <c r="AQ281" s="113">
        <f>COUNTIF(H281:AL281,"Б")</f>
        <v/>
      </c>
      <c r="AR281" s="113">
        <f>COUNTIF(H281:AL281,"Н")</f>
        <v/>
      </c>
      <c r="AS281" s="111" t="n"/>
      <c r="AT281" s="113">
        <f>SUM(H281:AL281)</f>
        <v/>
      </c>
      <c r="AU281" s="111" t="n"/>
      <c r="AV281" s="113">
        <f>SUM(H281,K281,L281,P281,Q281,R281,S281,Y281,Z281,AF281,AG281)</f>
        <v/>
      </c>
      <c r="AW281" s="111" t="n"/>
    </row>
    <row r="282" spans="1:49">
      <c r="A282" s="111" t="n">
        <v>276</v>
      </c>
      <c r="B282" s="111" t="s">
        <v>113</v>
      </c>
      <c r="C282" s="111" t="s">
        <v>114</v>
      </c>
      <c r="D282" s="111" t="s">
        <v>63</v>
      </c>
      <c r="E282" s="111" t="s">
        <v>61</v>
      </c>
      <c r="F282" s="111" t="s">
        <v>32</v>
      </c>
      <c r="G282" s="111" t="n"/>
      <c r="H282" s="111" t="n"/>
      <c r="I282" s="111" t="n"/>
      <c r="J282" s="111" t="n"/>
      <c r="K282" s="111" t="n"/>
      <c r="L282" s="111" t="n"/>
      <c r="M282" s="111" t="n"/>
      <c r="N282" s="111" t="n"/>
      <c r="O282" s="111" t="n"/>
      <c r="P282" s="111" t="n"/>
      <c r="Q282" s="111" t="n"/>
      <c r="R282" s="111" t="n"/>
      <c r="S282" s="111" t="n"/>
      <c r="T282" s="111" t="n"/>
      <c r="U282" s="111" t="n"/>
      <c r="V282" s="111" t="n"/>
      <c r="W282" s="111" t="n"/>
      <c r="X282" s="111" t="n"/>
      <c r="Y282" s="111" t="n"/>
      <c r="Z282" s="111" t="n"/>
      <c r="AA282" s="111" t="n"/>
      <c r="AB282" s="111" t="n"/>
      <c r="AC282" s="111" t="n"/>
      <c r="AD282" s="111" t="n"/>
      <c r="AE282" s="111" t="n"/>
      <c r="AF282" s="111" t="n"/>
      <c r="AG282" s="111" t="n"/>
      <c r="AH282" s="111" t="n"/>
      <c r="AI282" s="111" t="n"/>
      <c r="AJ282" s="111" t="n"/>
      <c r="AK282" s="111" t="n"/>
      <c r="AL282" s="111" t="n"/>
      <c r="AM282" s="113">
        <f>COUNT(H282:AL282)</f>
        <v/>
      </c>
      <c r="AN282" s="111" t="n"/>
      <c r="AO282" s="111" t="n"/>
      <c r="AP282" s="111" t="n"/>
      <c r="AQ282" s="111" t="n"/>
      <c r="AR282" s="111" t="n"/>
      <c r="AS282" s="111" t="n"/>
      <c r="AT282" s="113">
        <f>SUM(H282:AL282)</f>
        <v/>
      </c>
      <c r="AU282" s="111" t="n"/>
      <c r="AV282" s="113">
        <f>SUM(H282,K282,L282,P282,Q282,R282,S282,Y282,Z282,AF282,AG282)</f>
        <v/>
      </c>
      <c r="AW282" s="111" t="n"/>
    </row>
    <row r="283" spans="1:49">
      <c r="A283" s="111" t="n">
        <v>277</v>
      </c>
      <c r="B283" s="111" t="s">
        <v>113</v>
      </c>
      <c r="C283" s="111" t="s">
        <v>114</v>
      </c>
      <c r="D283" s="111" t="s">
        <v>63</v>
      </c>
      <c r="E283" s="111" t="s">
        <v>317</v>
      </c>
      <c r="F283" s="111" t="s">
        <v>32</v>
      </c>
      <c r="G283" s="111" t="n"/>
      <c r="H283" s="111" t="n"/>
      <c r="I283" s="111" t="n"/>
      <c r="J283" s="111" t="n"/>
      <c r="K283" s="111" t="n"/>
      <c r="L283" s="111" t="n"/>
      <c r="M283" s="111" t="n"/>
      <c r="N283" s="111" t="n"/>
      <c r="O283" s="111" t="n"/>
      <c r="P283" s="111" t="n"/>
      <c r="Q283" s="111" t="n"/>
      <c r="R283" s="111" t="n"/>
      <c r="S283" s="111" t="n"/>
      <c r="T283" s="111" t="n"/>
      <c r="U283" s="111" t="n"/>
      <c r="V283" s="111" t="n"/>
      <c r="W283" s="111" t="n"/>
      <c r="X283" s="111" t="n"/>
      <c r="Y283" s="111" t="n"/>
      <c r="Z283" s="111" t="n"/>
      <c r="AA283" s="111" t="n"/>
      <c r="AB283" s="111" t="n"/>
      <c r="AC283" s="111" t="n"/>
      <c r="AD283" s="111" t="n"/>
      <c r="AE283" s="111" t="n"/>
      <c r="AF283" s="111" t="n"/>
      <c r="AG283" s="111" t="n"/>
      <c r="AH283" s="111" t="n"/>
      <c r="AI283" s="111" t="n"/>
      <c r="AJ283" s="111" t="n"/>
      <c r="AK283" s="111" t="n"/>
      <c r="AL283" s="111" t="n"/>
      <c r="AM283" s="113">
        <f>COUNT(H283:AL283)</f>
        <v/>
      </c>
      <c r="AN283" s="111" t="n"/>
      <c r="AO283" s="111" t="n"/>
      <c r="AP283" s="111" t="n"/>
      <c r="AQ283" s="111" t="n"/>
      <c r="AR283" s="111" t="n"/>
      <c r="AS283" s="111" t="n"/>
      <c r="AT283" s="113">
        <f>SUM(H283:AL283)</f>
        <v/>
      </c>
      <c r="AU283" s="111" t="n"/>
      <c r="AV283" s="113">
        <f>SUM(H283,K283,L283,P283,Q283,R283,S283,Y283,Z283,AF283,AG283)</f>
        <v/>
      </c>
      <c r="AW283" s="111" t="n"/>
    </row>
    <row r="284" spans="1:49">
      <c r="A284" s="114" t="n">
        <v>278</v>
      </c>
      <c r="B284" s="114" t="s">
        <v>113</v>
      </c>
      <c r="C284" s="114" t="s">
        <v>114</v>
      </c>
      <c r="D284" s="114" t="s">
        <v>63</v>
      </c>
      <c r="E284" s="114" t="s">
        <v>33</v>
      </c>
      <c r="F284" s="114" t="n"/>
      <c r="G284" s="114" t="n"/>
      <c r="H284" s="114" t="n">
        <v>0</v>
      </c>
      <c r="I284" s="114" t="n">
        <v>0</v>
      </c>
      <c r="J284" s="114" t="n">
        <v>0</v>
      </c>
      <c r="K284" s="114" t="n">
        <v>0</v>
      </c>
      <c r="L284" s="114" t="n">
        <v>0</v>
      </c>
      <c r="M284" s="114" t="n">
        <v>8</v>
      </c>
      <c r="N284" s="114" t="n">
        <v>8</v>
      </c>
      <c r="O284" s="114" t="n">
        <v>7</v>
      </c>
      <c r="P284" s="114" t="n">
        <v>0</v>
      </c>
      <c r="Q284" s="114" t="n">
        <v>0</v>
      </c>
      <c r="R284" s="114" t="n">
        <v>0</v>
      </c>
      <c r="S284" s="114" t="n">
        <v>0</v>
      </c>
      <c r="T284" s="114" t="n">
        <v>8</v>
      </c>
      <c r="U284" s="114" t="n">
        <v>8</v>
      </c>
      <c r="V284" s="114" t="n">
        <v>8</v>
      </c>
      <c r="W284" s="114" t="n">
        <v>8</v>
      </c>
      <c r="X284" s="114" t="n">
        <v>8</v>
      </c>
      <c r="Y284" s="114" t="n">
        <v>0</v>
      </c>
      <c r="Z284" s="114" t="n">
        <v>0</v>
      </c>
      <c r="AA284" s="114" t="n">
        <v>8</v>
      </c>
      <c r="AB284" s="114" t="n">
        <v>8</v>
      </c>
      <c r="AC284" s="114" t="n">
        <v>8</v>
      </c>
      <c r="AD284" s="114" t="n">
        <v>8</v>
      </c>
      <c r="AE284" s="114" t="n">
        <v>8</v>
      </c>
      <c r="AF284" s="114" t="n">
        <v>0</v>
      </c>
      <c r="AG284" s="114" t="n">
        <v>0</v>
      </c>
      <c r="AH284" s="114" t="n">
        <v>8</v>
      </c>
      <c r="AI284" s="114" t="n">
        <v>8</v>
      </c>
      <c r="AJ284" s="114" t="n">
        <v>8</v>
      </c>
      <c r="AK284" s="114" t="n">
        <v>8</v>
      </c>
      <c r="AL284" s="114" t="n">
        <v>8</v>
      </c>
      <c r="AM284" s="114">
        <f>COUNT(IF(SUM(H281)&gt;0,1,"FALSE"),IF(SUM(I281)&gt;0,1,"FALSE"),IF(SUM(J281)&gt;0,1,"FALSE"),IF(SUM(K282,K281)&gt;0,1,"FALSE"),IF(SUM(L282,L281)&gt;0,1,"FALSE"),IF(SUM(M282,M281)&gt;0,1,"FALSE"),IF(SUM(N282,N281)&gt;0,1,"FALSE"),IF(SUM(O282,O281)&gt;0,1,"FALSE"),IF(SUM(P281,P282)&gt;0,1,"FALSE"),IF(SUM(Q281,Q282)&gt;0,1,"FALSE"),IF(SUM(R281,R282)&gt;0,1,"FALSE"),IF(SUM(S281,S282)&gt;0,1,"FALSE"),IF(SUM(T281,T282)&gt;0,1,"FALSE"),IF(SUM(V282,V281)&gt;0,1,"FALSE"),IF(SUM(W281,W282)&gt;0,1,"FALSE"),IF(SUM(X282,X281)&gt;0,1,"FALSE"),IF(SUM(Y281,Y282)&gt;0,1,"FALSE"),IF(SUM(AB282,AB281)&gt;0,1,"FALSE"),IF(SUM(Z281,Z282)&gt;0,1,"FALSE"),IF(SUM(AC282,AC281)&gt;0,1,"FALSE"),IF(SUM(AF282,AF281)&gt;0,1,"FALSE"),IF(SUM(AG281,AG282)&gt;0,1,"FALSE"),IF(SUM(AD282,AD281)&gt;0,1,"FALSE"),IF(SUM(AE282,AE281)&gt;0,1,"FALSE"),IF(SUM(U281,U282)&gt;0,1,"FALSE"),IF(SUM(AA282,AA281)&gt;0,1,"FALSE"),IF(SUM(AH282,AH281)&gt;0,1,"FALSE"),IF(SUM(AI283,AI282,AI281)&gt;0,1,"FALSE"),IF(SUM(AJ281,AJ282)&gt;0,1,"FALSE"),IF(SUM(AK281,AK282)&gt;0,1,"FALSE"),IF(SUM(AL281,AL282)&gt;0,1,"FALSE"))</f>
        <v/>
      </c>
      <c r="AN284" s="114" t="n"/>
      <c r="AO284" s="114">
        <f>MAX(AO281:AO283)</f>
        <v/>
      </c>
      <c r="AP284" s="114">
        <f>MAX(AP281:AP283)</f>
        <v/>
      </c>
      <c r="AQ284" s="114">
        <f>MAX(AQ281:AQ283)</f>
        <v/>
      </c>
      <c r="AR284" s="114">
        <f>MAX(AR281:AR283)</f>
        <v/>
      </c>
      <c r="AS284" s="114">
        <f>SUM(AS281:AS283)</f>
        <v/>
      </c>
      <c r="AT284" s="114">
        <f>SUM(AT281:AT283)</f>
        <v/>
      </c>
      <c r="AU284" s="114">
        <f>SUM(AU281:AU283)</f>
        <v/>
      </c>
      <c r="AV284" s="114">
        <f>SUM(AV281:AV283)</f>
        <v/>
      </c>
      <c r="AW284" s="114">
        <f>SUM(AW281:AW283)</f>
        <v/>
      </c>
    </row>
    <row r="285" spans="1:49">
      <c r="A285" s="111" t="n">
        <v>279</v>
      </c>
      <c r="B285" s="111" t="s">
        <v>116</v>
      </c>
      <c r="C285" s="111" t="s">
        <v>117</v>
      </c>
      <c r="D285" s="111" t="s">
        <v>63</v>
      </c>
      <c r="E285" s="111" t="s">
        <v>43</v>
      </c>
      <c r="F285" s="111" t="s">
        <v>32</v>
      </c>
      <c r="G285" s="111" t="n"/>
      <c r="H285" s="111" t="s">
        <v>7</v>
      </c>
      <c r="I285" s="112" t="s">
        <v>0</v>
      </c>
      <c r="J285" s="112" t="s">
        <v>0</v>
      </c>
      <c r="K285" s="111" t="s">
        <v>7</v>
      </c>
      <c r="L285" s="111" t="s">
        <v>7</v>
      </c>
      <c r="M285" s="111" t="n">
        <v>8</v>
      </c>
      <c r="N285" s="111" t="n">
        <v>8</v>
      </c>
      <c r="O285" s="111" t="n">
        <v>7</v>
      </c>
      <c r="P285" s="111" t="s">
        <v>7</v>
      </c>
      <c r="Q285" s="111" t="s">
        <v>7</v>
      </c>
      <c r="R285" s="111" t="s">
        <v>7</v>
      </c>
      <c r="S285" s="111" t="s">
        <v>7</v>
      </c>
      <c r="T285" s="111" t="n">
        <v>8</v>
      </c>
      <c r="U285" s="111" t="n">
        <v>8</v>
      </c>
      <c r="V285" s="111" t="n">
        <v>8</v>
      </c>
      <c r="W285" s="111" t="n">
        <v>8</v>
      </c>
      <c r="X285" s="111" t="n">
        <v>8</v>
      </c>
      <c r="Y285" s="111" t="s">
        <v>7</v>
      </c>
      <c r="Z285" s="111" t="s">
        <v>7</v>
      </c>
      <c r="AA285" s="111" t="n">
        <v>8</v>
      </c>
      <c r="AB285" s="111" t="n">
        <v>8</v>
      </c>
      <c r="AC285" s="111" t="n">
        <v>8</v>
      </c>
      <c r="AD285" s="111" t="n">
        <v>8</v>
      </c>
      <c r="AE285" s="111" t="n">
        <v>8</v>
      </c>
      <c r="AF285" s="111" t="s">
        <v>7</v>
      </c>
      <c r="AG285" s="111" t="s">
        <v>7</v>
      </c>
      <c r="AH285" s="111" t="n">
        <v>8</v>
      </c>
      <c r="AI285" s="111" t="n">
        <v>8</v>
      </c>
      <c r="AJ285" s="111" t="n">
        <v>8</v>
      </c>
      <c r="AK285" s="111" t="n">
        <v>8</v>
      </c>
      <c r="AL285" s="111" t="n">
        <v>8</v>
      </c>
      <c r="AM285" s="113">
        <f>COUNT(H285:AL285)</f>
        <v/>
      </c>
      <c r="AN285" s="111" t="n"/>
      <c r="AO285" s="113">
        <f>COUNTIF(H285:AL285,"О")</f>
        <v/>
      </c>
      <c r="AP285" s="113">
        <f>COUNTIF(H285:AL285,"От")</f>
        <v/>
      </c>
      <c r="AQ285" s="113">
        <f>COUNTIF(H285:AL285,"Б")</f>
        <v/>
      </c>
      <c r="AR285" s="113">
        <f>COUNTIF(H285:AL285,"Н")</f>
        <v/>
      </c>
      <c r="AS285" s="111" t="n"/>
      <c r="AT285" s="113">
        <f>SUM(H285:AL285)</f>
        <v/>
      </c>
      <c r="AU285" s="111" t="n"/>
      <c r="AV285" s="113">
        <f>SUM(H285,K285,L285,P285,Q285,R285,S285,Y285,Z285,AF285,AG285)</f>
        <v/>
      </c>
      <c r="AW285" s="111" t="n"/>
    </row>
    <row r="286" spans="1:49">
      <c r="A286" s="114" t="n">
        <v>280</v>
      </c>
      <c r="B286" s="114" t="s">
        <v>116</v>
      </c>
      <c r="C286" s="114" t="s">
        <v>117</v>
      </c>
      <c r="D286" s="114" t="s">
        <v>63</v>
      </c>
      <c r="E286" s="114" t="s">
        <v>33</v>
      </c>
      <c r="F286" s="114" t="n"/>
      <c r="G286" s="114" t="n"/>
      <c r="H286" s="114" t="n">
        <v>0</v>
      </c>
      <c r="I286" s="114" t="n">
        <v>0</v>
      </c>
      <c r="J286" s="114" t="n">
        <v>0</v>
      </c>
      <c r="K286" s="114" t="n">
        <v>0</v>
      </c>
      <c r="L286" s="114" t="n">
        <v>0</v>
      </c>
      <c r="M286" s="114" t="n">
        <v>8</v>
      </c>
      <c r="N286" s="114" t="n">
        <v>8</v>
      </c>
      <c r="O286" s="114" t="n">
        <v>7</v>
      </c>
      <c r="P286" s="114" t="n">
        <v>0</v>
      </c>
      <c r="Q286" s="114" t="n">
        <v>0</v>
      </c>
      <c r="R286" s="114" t="n">
        <v>0</v>
      </c>
      <c r="S286" s="114" t="n">
        <v>0</v>
      </c>
      <c r="T286" s="114" t="n">
        <v>8</v>
      </c>
      <c r="U286" s="114" t="n">
        <v>8</v>
      </c>
      <c r="V286" s="114" t="n">
        <v>8</v>
      </c>
      <c r="W286" s="114" t="n">
        <v>8</v>
      </c>
      <c r="X286" s="114" t="n">
        <v>8</v>
      </c>
      <c r="Y286" s="114" t="n">
        <v>0</v>
      </c>
      <c r="Z286" s="114" t="n">
        <v>0</v>
      </c>
      <c r="AA286" s="114" t="n">
        <v>8</v>
      </c>
      <c r="AB286" s="114" t="n">
        <v>8</v>
      </c>
      <c r="AC286" s="114" t="n">
        <v>8</v>
      </c>
      <c r="AD286" s="114" t="n">
        <v>8</v>
      </c>
      <c r="AE286" s="114" t="n">
        <v>8</v>
      </c>
      <c r="AF286" s="114" t="n">
        <v>0</v>
      </c>
      <c r="AG286" s="114" t="n">
        <v>0</v>
      </c>
      <c r="AH286" s="114" t="n">
        <v>8</v>
      </c>
      <c r="AI286" s="114" t="n">
        <v>8</v>
      </c>
      <c r="AJ286" s="114" t="n">
        <v>8</v>
      </c>
      <c r="AK286" s="114" t="n">
        <v>8</v>
      </c>
      <c r="AL286" s="114" t="n">
        <v>8</v>
      </c>
      <c r="AM286" s="114">
        <f>COUNT(IF(SUM(H285)&gt;0,1,"FALSE"),IF(SUM(I285)&gt;0,1,"FALSE"),IF(SUM(J285)&gt;0,1,"FALSE"),IF(SUM(K285)&gt;0,1,"FALSE"),IF(SUM(L285)&gt;0,1,"FALSE"),IF(SUM(M285)&gt;0,1,"FALSE"),IF(SUM(N285)&gt;0,1,"FALSE"),IF(SUM(O285)&gt;0,1,"FALSE"),IF(SUM(P285)&gt;0,1,"FALSE"),IF(SUM(Q285)&gt;0,1,"FALSE"),IF(SUM(R285)&gt;0,1,"FALSE"),IF(SUM(S285)&gt;0,1,"FALSE"),IF(SUM(T285)&gt;0,1,"FALSE"),IF(SUM(V285)&gt;0,1,"FALSE"),IF(SUM(W285)&gt;0,1,"FALSE"),IF(SUM(X285)&gt;0,1,"FALSE"),IF(SUM(Y285)&gt;0,1,"FALSE"),IF(SUM(AB285)&gt;0,1,"FALSE"),IF(SUM(Z285)&gt;0,1,"FALSE"),IF(SUM(AC285)&gt;0,1,"FALSE"),IF(SUM(AF285)&gt;0,1,"FALSE"),IF(SUM(AG285)&gt;0,1,"FALSE"),IF(SUM(AD285)&gt;0,1,"FALSE"),IF(SUM(AE285)&gt;0,1,"FALSE"),IF(SUM(U285)&gt;0,1,"FALSE"),IF(SUM(AA285)&gt;0,1,"FALSE"),IF(SUM(AH285)&gt;0,1,"FALSE"),IF(SUM(AI285)&gt;0,1,"FALSE"),IF(SUM(AJ285)&gt;0,1,"FALSE"),IF(SUM(AK285)&gt;0,1,"FALSE"),IF(SUM(AL285)&gt;0,1,"FALSE"))</f>
        <v/>
      </c>
      <c r="AN286" s="114" t="n"/>
      <c r="AO286" s="114">
        <f>MAX(AO285:AO285)</f>
        <v/>
      </c>
      <c r="AP286" s="114">
        <f>MAX(AP285:AP285)</f>
        <v/>
      </c>
      <c r="AQ286" s="114">
        <f>MAX(AQ285:AQ285)</f>
        <v/>
      </c>
      <c r="AR286" s="114">
        <f>MAX(AR285:AR285)</f>
        <v/>
      </c>
      <c r="AS286" s="114">
        <f>SUM(AS285:AS285)</f>
        <v/>
      </c>
      <c r="AT286" s="114">
        <f>SUM(AT285:AT285)</f>
        <v/>
      </c>
      <c r="AU286" s="114">
        <f>SUM(AU285:AU285)</f>
        <v/>
      </c>
      <c r="AV286" s="114">
        <f>SUM(AV285:AV285)</f>
        <v/>
      </c>
      <c r="AW286" s="114">
        <f>SUM(AW285:AW285)</f>
        <v/>
      </c>
    </row>
    <row r="287" spans="1:49">
      <c r="A287" s="111" t="n">
        <v>281</v>
      </c>
      <c r="B287" s="111" t="s">
        <v>118</v>
      </c>
      <c r="C287" s="111" t="s">
        <v>119</v>
      </c>
      <c r="D287" s="111" t="s">
        <v>63</v>
      </c>
      <c r="E287" s="111" t="s">
        <v>43</v>
      </c>
      <c r="F287" s="111" t="s">
        <v>32</v>
      </c>
      <c r="G287" s="111" t="n"/>
      <c r="H287" s="111" t="s">
        <v>7</v>
      </c>
      <c r="I287" s="111" t="n">
        <v>8</v>
      </c>
      <c r="J287" s="111" t="n">
        <v>8</v>
      </c>
      <c r="K287" s="111" t="s">
        <v>7</v>
      </c>
      <c r="L287" s="111" t="s">
        <v>7</v>
      </c>
      <c r="M287" s="111" t="n">
        <v>8</v>
      </c>
      <c r="N287" s="111" t="n">
        <v>8</v>
      </c>
      <c r="O287" s="111" t="n">
        <v>7</v>
      </c>
      <c r="P287" s="111" t="s">
        <v>7</v>
      </c>
      <c r="Q287" s="111" t="s">
        <v>7</v>
      </c>
      <c r="R287" s="111" t="s">
        <v>7</v>
      </c>
      <c r="S287" s="111" t="s">
        <v>7</v>
      </c>
      <c r="T287" s="112" t="s">
        <v>0</v>
      </c>
      <c r="U287" s="111" t="n">
        <v>8</v>
      </c>
      <c r="V287" s="111" t="n">
        <v>8</v>
      </c>
      <c r="W287" s="111" t="n">
        <v>8</v>
      </c>
      <c r="X287" s="111" t="n">
        <v>8</v>
      </c>
      <c r="Y287" s="111" t="s">
        <v>7</v>
      </c>
      <c r="Z287" s="111" t="s">
        <v>7</v>
      </c>
      <c r="AA287" s="111" t="n">
        <v>8</v>
      </c>
      <c r="AB287" s="111" t="n">
        <v>8</v>
      </c>
      <c r="AC287" s="111" t="n">
        <v>8</v>
      </c>
      <c r="AD287" s="111" t="n">
        <v>8</v>
      </c>
      <c r="AE287" s="111" t="n">
        <v>8</v>
      </c>
      <c r="AF287" s="111" t="s">
        <v>7</v>
      </c>
      <c r="AG287" s="111" t="s">
        <v>7</v>
      </c>
      <c r="AH287" s="111" t="n">
        <v>8</v>
      </c>
      <c r="AI287" s="111" t="n">
        <v>8</v>
      </c>
      <c r="AJ287" s="111" t="n">
        <v>8</v>
      </c>
      <c r="AK287" s="111" t="n">
        <v>8</v>
      </c>
      <c r="AL287" s="111" t="n">
        <v>8</v>
      </c>
      <c r="AM287" s="113">
        <f>COUNT(H287:AL287)</f>
        <v/>
      </c>
      <c r="AN287" s="111" t="n"/>
      <c r="AO287" s="113">
        <f>COUNTIF(H287:AL287,"О")</f>
        <v/>
      </c>
      <c r="AP287" s="113">
        <f>COUNTIF(H287:AL287,"От")</f>
        <v/>
      </c>
      <c r="AQ287" s="113">
        <f>COUNTIF(H287:AL287,"Б")</f>
        <v/>
      </c>
      <c r="AR287" s="113">
        <f>COUNTIF(H287:AL287,"Н")</f>
        <v/>
      </c>
      <c r="AS287" s="111" t="n"/>
      <c r="AT287" s="113">
        <f>SUM(H287:AL287)</f>
        <v/>
      </c>
      <c r="AU287" s="111" t="n"/>
      <c r="AV287" s="113">
        <f>SUM(H287,K287,L287,P287,Q287,R287,S287,Y287,Z287,AF287,AG287)</f>
        <v/>
      </c>
      <c r="AW287" s="111" t="n"/>
    </row>
    <row r="288" spans="1:49">
      <c r="A288" s="114" t="n">
        <v>282</v>
      </c>
      <c r="B288" s="114" t="s">
        <v>118</v>
      </c>
      <c r="C288" s="114" t="s">
        <v>119</v>
      </c>
      <c r="D288" s="114" t="s">
        <v>63</v>
      </c>
      <c r="E288" s="114" t="s">
        <v>33</v>
      </c>
      <c r="F288" s="114" t="n"/>
      <c r="G288" s="114" t="n"/>
      <c r="H288" s="114" t="n">
        <v>0</v>
      </c>
      <c r="I288" s="114" t="n">
        <v>8</v>
      </c>
      <c r="J288" s="114" t="n">
        <v>8</v>
      </c>
      <c r="K288" s="114" t="n">
        <v>0</v>
      </c>
      <c r="L288" s="114" t="n">
        <v>0</v>
      </c>
      <c r="M288" s="114" t="n">
        <v>8</v>
      </c>
      <c r="N288" s="114" t="n">
        <v>8</v>
      </c>
      <c r="O288" s="114" t="n">
        <v>7</v>
      </c>
      <c r="P288" s="114" t="n">
        <v>0</v>
      </c>
      <c r="Q288" s="114" t="n">
        <v>0</v>
      </c>
      <c r="R288" s="114" t="n">
        <v>0</v>
      </c>
      <c r="S288" s="114" t="n">
        <v>0</v>
      </c>
      <c r="T288" s="114" t="n">
        <v>0</v>
      </c>
      <c r="U288" s="114" t="n">
        <v>8</v>
      </c>
      <c r="V288" s="114" t="n">
        <v>8</v>
      </c>
      <c r="W288" s="114" t="n">
        <v>8</v>
      </c>
      <c r="X288" s="114" t="n">
        <v>8</v>
      </c>
      <c r="Y288" s="114" t="n">
        <v>0</v>
      </c>
      <c r="Z288" s="114" t="n">
        <v>0</v>
      </c>
      <c r="AA288" s="114" t="n">
        <v>8</v>
      </c>
      <c r="AB288" s="114" t="n">
        <v>8</v>
      </c>
      <c r="AC288" s="114" t="n">
        <v>8</v>
      </c>
      <c r="AD288" s="114" t="n">
        <v>8</v>
      </c>
      <c r="AE288" s="114" t="n">
        <v>8</v>
      </c>
      <c r="AF288" s="114" t="n">
        <v>0</v>
      </c>
      <c r="AG288" s="114" t="n">
        <v>0</v>
      </c>
      <c r="AH288" s="114" t="n">
        <v>8</v>
      </c>
      <c r="AI288" s="114" t="n">
        <v>8</v>
      </c>
      <c r="AJ288" s="114" t="n">
        <v>8</v>
      </c>
      <c r="AK288" s="114" t="n">
        <v>8</v>
      </c>
      <c r="AL288" s="114" t="n">
        <v>8</v>
      </c>
      <c r="AM288" s="114">
        <f>COUNT(IF(SUM(H287)&gt;0,1,"FALSE"),IF(SUM(I287)&gt;0,1,"FALSE"),IF(SUM(J287)&gt;0,1,"FALSE"),IF(SUM(K287)&gt;0,1,"FALSE"),IF(SUM(L287)&gt;0,1,"FALSE"),IF(SUM(M287)&gt;0,1,"FALSE"),IF(SUM(N287)&gt;0,1,"FALSE"),IF(SUM(O287)&gt;0,1,"FALSE"),IF(SUM(P287)&gt;0,1,"FALSE"),IF(SUM(Q287)&gt;0,1,"FALSE"),IF(SUM(R287)&gt;0,1,"FALSE"),IF(SUM(S287)&gt;0,1,"FALSE"),IF(SUM(T287)&gt;0,1,"FALSE"),IF(SUM(V287)&gt;0,1,"FALSE"),IF(SUM(W287)&gt;0,1,"FALSE"),IF(SUM(X287)&gt;0,1,"FALSE"),IF(SUM(Y287)&gt;0,1,"FALSE"),IF(SUM(AB287)&gt;0,1,"FALSE"),IF(SUM(Z287)&gt;0,1,"FALSE"),IF(SUM(AC287)&gt;0,1,"FALSE"),IF(SUM(AF287)&gt;0,1,"FALSE"),IF(SUM(AG287)&gt;0,1,"FALSE"),IF(SUM(AD287)&gt;0,1,"FALSE"),IF(SUM(AE287)&gt;0,1,"FALSE"),IF(SUM(U287)&gt;0,1,"FALSE"),IF(SUM(AA287)&gt;0,1,"FALSE"),IF(SUM(AH287)&gt;0,1,"FALSE"),IF(SUM(AI287)&gt;0,1,"FALSE"),IF(SUM(AJ287)&gt;0,1,"FALSE"),IF(SUM(AK287)&gt;0,1,"FALSE"),IF(SUM(AL287)&gt;0,1,"FALSE"))</f>
        <v/>
      </c>
      <c r="AN288" s="114" t="n"/>
      <c r="AO288" s="114">
        <f>MAX(AO287:AO287)</f>
        <v/>
      </c>
      <c r="AP288" s="114">
        <f>MAX(AP287:AP287)</f>
        <v/>
      </c>
      <c r="AQ288" s="114">
        <f>MAX(AQ287:AQ287)</f>
        <v/>
      </c>
      <c r="AR288" s="114">
        <f>MAX(AR287:AR287)</f>
        <v/>
      </c>
      <c r="AS288" s="114">
        <f>SUM(AS287:AS287)</f>
        <v/>
      </c>
      <c r="AT288" s="114">
        <f>SUM(AT287:AT287)</f>
        <v/>
      </c>
      <c r="AU288" s="114">
        <f>SUM(AU287:AU287)</f>
        <v/>
      </c>
      <c r="AV288" s="114">
        <f>SUM(AV287:AV287)</f>
        <v/>
      </c>
      <c r="AW288" s="114">
        <f>SUM(AW287:AW287)</f>
        <v/>
      </c>
    </row>
    <row r="289" spans="1:49">
      <c r="A289" s="111" t="n">
        <v>283</v>
      </c>
      <c r="B289" s="111" t="s">
        <v>137</v>
      </c>
      <c r="C289" s="111" t="s">
        <v>138</v>
      </c>
      <c r="D289" s="111" t="s">
        <v>139</v>
      </c>
      <c r="E289" s="111" t="s">
        <v>43</v>
      </c>
      <c r="F289" s="111" t="s">
        <v>32</v>
      </c>
      <c r="G289" s="111" t="n"/>
      <c r="H289" s="111" t="s">
        <v>7</v>
      </c>
      <c r="I289" s="111" t="n">
        <v>8</v>
      </c>
      <c r="J289" s="111" t="n">
        <v>8</v>
      </c>
      <c r="K289" s="111" t="s">
        <v>7</v>
      </c>
      <c r="L289" s="111" t="s">
        <v>7</v>
      </c>
      <c r="M289" s="111" t="n">
        <v>8</v>
      </c>
      <c r="N289" s="111" t="n">
        <v>8</v>
      </c>
      <c r="O289" s="111" t="n">
        <v>7</v>
      </c>
      <c r="P289" s="111" t="s">
        <v>7</v>
      </c>
      <c r="Q289" s="111" t="s">
        <v>7</v>
      </c>
      <c r="R289" s="111" t="s">
        <v>7</v>
      </c>
      <c r="S289" s="111" t="s">
        <v>7</v>
      </c>
      <c r="T289" s="111" t="n">
        <v>8</v>
      </c>
      <c r="U289" s="111" t="n">
        <v>8</v>
      </c>
      <c r="V289" s="111" t="n">
        <v>8</v>
      </c>
      <c r="W289" s="111" t="n">
        <v>8</v>
      </c>
      <c r="X289" s="111" t="n">
        <v>8</v>
      </c>
      <c r="Y289" s="111" t="s">
        <v>7</v>
      </c>
      <c r="Z289" s="111" t="s">
        <v>7</v>
      </c>
      <c r="AA289" s="111" t="n"/>
      <c r="AB289" s="111" t="n"/>
      <c r="AC289" s="111" t="n"/>
      <c r="AD289" s="111" t="n"/>
      <c r="AE289" s="111" t="n"/>
      <c r="AF289" s="111" t="s">
        <v>7</v>
      </c>
      <c r="AG289" s="111" t="s">
        <v>7</v>
      </c>
      <c r="AH289" s="111" t="n"/>
      <c r="AI289" s="111" t="n"/>
      <c r="AJ289" s="111" t="n"/>
      <c r="AK289" s="111" t="n"/>
      <c r="AL289" s="111" t="n"/>
      <c r="AM289" s="113">
        <f>COUNT(H289:AL289)</f>
        <v/>
      </c>
      <c r="AN289" s="111" t="n"/>
      <c r="AO289" s="113">
        <f>COUNTIF(H289:AL289,"О")</f>
        <v/>
      </c>
      <c r="AP289" s="113">
        <f>COUNTIF(H289:AL289,"От")</f>
        <v/>
      </c>
      <c r="AQ289" s="113">
        <f>COUNTIF(H289:AL289,"Б")</f>
        <v/>
      </c>
      <c r="AR289" s="113">
        <f>COUNTIF(H289:AL289,"Н")</f>
        <v/>
      </c>
      <c r="AS289" s="111" t="n"/>
      <c r="AT289" s="113">
        <f>SUM(H289:AL289)</f>
        <v/>
      </c>
      <c r="AU289" s="111" t="n"/>
      <c r="AV289" s="113">
        <f>SUM(H289,K289,L289,P289,Q289,R289,S289,Y289,Z289,AF289,AG289)</f>
        <v/>
      </c>
      <c r="AW289" s="111" t="n"/>
    </row>
    <row r="290" spans="1:49">
      <c r="A290" s="111" t="n">
        <v>284</v>
      </c>
      <c r="B290" s="111" t="s">
        <v>137</v>
      </c>
      <c r="C290" s="111" t="s">
        <v>138</v>
      </c>
      <c r="D290" s="111" t="s">
        <v>139</v>
      </c>
      <c r="E290" s="111" t="s">
        <v>134</v>
      </c>
      <c r="F290" s="111" t="s">
        <v>32</v>
      </c>
      <c r="G290" s="111" t="n"/>
      <c r="H290" s="111" t="n"/>
      <c r="I290" s="111" t="n"/>
      <c r="J290" s="111" t="n"/>
      <c r="K290" s="111" t="n"/>
      <c r="L290" s="111" t="n"/>
      <c r="M290" s="111" t="n"/>
      <c r="N290" s="111" t="n"/>
      <c r="O290" s="111" t="n"/>
      <c r="P290" s="111" t="n"/>
      <c r="Q290" s="111" t="n"/>
      <c r="R290" s="111" t="n"/>
      <c r="S290" s="111" t="n"/>
      <c r="T290" s="111" t="n"/>
      <c r="U290" s="111" t="n"/>
      <c r="V290" s="111" t="n"/>
      <c r="W290" s="111" t="n"/>
      <c r="X290" s="111" t="n"/>
      <c r="Y290" s="111" t="n"/>
      <c r="Z290" s="111" t="n"/>
      <c r="AA290" s="111" t="n"/>
      <c r="AB290" s="111" t="n"/>
      <c r="AC290" s="111" t="n"/>
      <c r="AD290" s="111" t="n"/>
      <c r="AE290" s="111" t="n"/>
      <c r="AF290" s="111" t="n"/>
      <c r="AG290" s="111" t="n"/>
      <c r="AH290" s="111" t="n"/>
      <c r="AI290" s="111" t="n"/>
      <c r="AJ290" s="111" t="n"/>
      <c r="AK290" s="111" t="n"/>
      <c r="AL290" s="111" t="n"/>
      <c r="AM290" s="113">
        <f>COUNT(H290:AL290)</f>
        <v/>
      </c>
      <c r="AN290" s="111" t="n"/>
      <c r="AO290" s="111" t="n"/>
      <c r="AP290" s="111" t="n"/>
      <c r="AQ290" s="111" t="n"/>
      <c r="AR290" s="111" t="n"/>
      <c r="AS290" s="111" t="n"/>
      <c r="AT290" s="113">
        <f>SUM(H290:AL290)</f>
        <v/>
      </c>
      <c r="AU290" s="111" t="n"/>
      <c r="AV290" s="113">
        <f>SUM(H290,K290,L290,P290,Q290,R290,S290,Y290,Z290,AF290,AG290)</f>
        <v/>
      </c>
      <c r="AW290" s="111" t="n"/>
    </row>
    <row r="291" spans="1:49">
      <c r="A291" s="111" t="n">
        <v>285</v>
      </c>
      <c r="B291" s="111" t="s">
        <v>137</v>
      </c>
      <c r="C291" s="111" t="s">
        <v>138</v>
      </c>
      <c r="D291" s="111" t="s">
        <v>139</v>
      </c>
      <c r="E291" s="111" t="s">
        <v>135</v>
      </c>
      <c r="F291" s="111" t="s">
        <v>32</v>
      </c>
      <c r="G291" s="111" t="n"/>
      <c r="H291" s="111" t="n"/>
      <c r="I291" s="111" t="n"/>
      <c r="J291" s="111" t="n"/>
      <c r="K291" s="111" t="n"/>
      <c r="L291" s="111" t="n"/>
      <c r="M291" s="111" t="n"/>
      <c r="N291" s="111" t="n"/>
      <c r="O291" s="111" t="n"/>
      <c r="P291" s="111" t="n"/>
      <c r="Q291" s="111" t="n"/>
      <c r="R291" s="111" t="n"/>
      <c r="S291" s="111" t="n"/>
      <c r="T291" s="111" t="n"/>
      <c r="U291" s="111" t="n"/>
      <c r="V291" s="111" t="n"/>
      <c r="W291" s="111" t="n"/>
      <c r="X291" s="111" t="n"/>
      <c r="Y291" s="111" t="n"/>
      <c r="Z291" s="111" t="n"/>
      <c r="AA291" s="111" t="n"/>
      <c r="AB291" s="111" t="n"/>
      <c r="AC291" s="111" t="n"/>
      <c r="AD291" s="111" t="n"/>
      <c r="AE291" s="111" t="n"/>
      <c r="AF291" s="111" t="n"/>
      <c r="AG291" s="111" t="n"/>
      <c r="AH291" s="111" t="n"/>
      <c r="AI291" s="111" t="n"/>
      <c r="AJ291" s="111" t="n"/>
      <c r="AK291" s="111" t="n"/>
      <c r="AL291" s="111" t="n"/>
      <c r="AM291" s="113">
        <f>COUNT(H291:AL291)</f>
        <v/>
      </c>
      <c r="AN291" s="111" t="n"/>
      <c r="AO291" s="111" t="n"/>
      <c r="AP291" s="111" t="n"/>
      <c r="AQ291" s="111" t="n"/>
      <c r="AR291" s="111" t="n"/>
      <c r="AS291" s="111" t="n"/>
      <c r="AT291" s="113">
        <f>SUM(H291:AL291)</f>
        <v/>
      </c>
      <c r="AU291" s="111" t="n"/>
      <c r="AV291" s="113">
        <f>SUM(H291,K291,L291,P291,Q291,R291,S291,Y291,Z291,AF291,AG291)</f>
        <v/>
      </c>
      <c r="AW291" s="111" t="n"/>
    </row>
    <row r="292" spans="1:49">
      <c r="A292" s="111" t="n">
        <v>286</v>
      </c>
      <c r="B292" s="111" t="s">
        <v>137</v>
      </c>
      <c r="C292" s="111" t="s">
        <v>138</v>
      </c>
      <c r="D292" s="111" t="s">
        <v>139</v>
      </c>
      <c r="E292" s="111" t="s">
        <v>280</v>
      </c>
      <c r="F292" s="111" t="s">
        <v>32</v>
      </c>
      <c r="G292" s="111" t="n"/>
      <c r="H292" s="111" t="n"/>
      <c r="I292" s="111" t="n"/>
      <c r="J292" s="111" t="n"/>
      <c r="K292" s="111" t="n"/>
      <c r="L292" s="111" t="n"/>
      <c r="M292" s="111" t="n"/>
      <c r="N292" s="111" t="n"/>
      <c r="O292" s="111" t="n"/>
      <c r="P292" s="111" t="n"/>
      <c r="Q292" s="111" t="n"/>
      <c r="R292" s="111" t="n"/>
      <c r="S292" s="111" t="n"/>
      <c r="T292" s="111" t="n"/>
      <c r="U292" s="111" t="n"/>
      <c r="V292" s="111" t="n"/>
      <c r="W292" s="111" t="n"/>
      <c r="X292" s="111" t="n"/>
      <c r="Y292" s="111" t="n"/>
      <c r="Z292" s="111" t="n"/>
      <c r="AA292" s="111" t="n"/>
      <c r="AB292" s="111" t="n"/>
      <c r="AC292" s="111" t="n"/>
      <c r="AD292" s="111" t="n"/>
      <c r="AE292" s="111" t="n"/>
      <c r="AF292" s="111" t="n"/>
      <c r="AG292" s="111" t="n"/>
      <c r="AH292" s="111" t="n"/>
      <c r="AI292" s="111" t="n"/>
      <c r="AJ292" s="111" t="n"/>
      <c r="AK292" s="111" t="n"/>
      <c r="AL292" s="111" t="n"/>
      <c r="AM292" s="113">
        <f>COUNT(H292:AL292)</f>
        <v/>
      </c>
      <c r="AN292" s="111" t="n"/>
      <c r="AO292" s="111" t="n"/>
      <c r="AP292" s="111" t="n"/>
      <c r="AQ292" s="111" t="n"/>
      <c r="AR292" s="111" t="n"/>
      <c r="AS292" s="111" t="n"/>
      <c r="AT292" s="113">
        <f>SUM(H292:AL292)</f>
        <v/>
      </c>
      <c r="AU292" s="111" t="n"/>
      <c r="AV292" s="113">
        <f>SUM(H292,K292,L292,P292,Q292,R292,S292,Y292,Z292,AF292,AG292)</f>
        <v/>
      </c>
      <c r="AW292" s="111" t="n"/>
    </row>
    <row r="293" spans="1:49">
      <c r="A293" s="111" t="n">
        <v>287</v>
      </c>
      <c r="B293" s="111" t="s">
        <v>137</v>
      </c>
      <c r="C293" s="111" t="s">
        <v>138</v>
      </c>
      <c r="D293" s="111" t="s">
        <v>139</v>
      </c>
      <c r="E293" s="111" t="s">
        <v>299</v>
      </c>
      <c r="F293" s="111" t="s">
        <v>32</v>
      </c>
      <c r="G293" s="111" t="n"/>
      <c r="H293" s="111" t="n"/>
      <c r="I293" s="111" t="n"/>
      <c r="J293" s="111" t="n"/>
      <c r="K293" s="111" t="n"/>
      <c r="L293" s="111" t="n"/>
      <c r="M293" s="111" t="n"/>
      <c r="N293" s="111" t="n"/>
      <c r="O293" s="111" t="n"/>
      <c r="P293" s="111" t="n"/>
      <c r="Q293" s="111" t="n"/>
      <c r="R293" s="111" t="n"/>
      <c r="S293" s="111" t="n"/>
      <c r="T293" s="111" t="n"/>
      <c r="U293" s="111" t="n"/>
      <c r="V293" s="111" t="n"/>
      <c r="W293" s="111" t="n"/>
      <c r="X293" s="111" t="n"/>
      <c r="Y293" s="111" t="n"/>
      <c r="Z293" s="111" t="n"/>
      <c r="AA293" s="111" t="n"/>
      <c r="AB293" s="111" t="n"/>
      <c r="AC293" s="111" t="n"/>
      <c r="AD293" s="111" t="n"/>
      <c r="AE293" s="111" t="n"/>
      <c r="AF293" s="111" t="n"/>
      <c r="AG293" s="111" t="n"/>
      <c r="AH293" s="111" t="n"/>
      <c r="AI293" s="111" t="n"/>
      <c r="AJ293" s="111" t="n"/>
      <c r="AK293" s="111" t="n"/>
      <c r="AL293" s="111" t="n"/>
      <c r="AM293" s="113">
        <f>COUNT(H293:AL293)</f>
        <v/>
      </c>
      <c r="AN293" s="111" t="n"/>
      <c r="AO293" s="111" t="n"/>
      <c r="AP293" s="111" t="n"/>
      <c r="AQ293" s="111" t="n"/>
      <c r="AR293" s="111" t="n"/>
      <c r="AS293" s="111" t="n"/>
      <c r="AT293" s="113">
        <f>SUM(H293:AL293)</f>
        <v/>
      </c>
      <c r="AU293" s="111" t="n"/>
      <c r="AV293" s="113">
        <f>SUM(H293,K293,L293,P293,Q293,R293,S293,Y293,Z293,AF293,AG293)</f>
        <v/>
      </c>
      <c r="AW293" s="111" t="n"/>
    </row>
    <row r="294" spans="1:49">
      <c r="A294" s="111" t="n">
        <v>288</v>
      </c>
      <c r="B294" s="111" t="s">
        <v>137</v>
      </c>
      <c r="C294" s="111" t="s">
        <v>138</v>
      </c>
      <c r="D294" s="111" t="s">
        <v>139</v>
      </c>
      <c r="E294" s="111" t="s">
        <v>316</v>
      </c>
      <c r="F294" s="111" t="s">
        <v>32</v>
      </c>
      <c r="G294" s="111" t="n"/>
      <c r="H294" s="111" t="n"/>
      <c r="I294" s="111" t="n"/>
      <c r="J294" s="111" t="n"/>
      <c r="K294" s="111" t="n"/>
      <c r="L294" s="111" t="n"/>
      <c r="M294" s="111" t="n"/>
      <c r="N294" s="111" t="n"/>
      <c r="O294" s="111" t="n"/>
      <c r="P294" s="111" t="n"/>
      <c r="Q294" s="111" t="n"/>
      <c r="R294" s="111" t="n"/>
      <c r="S294" s="111" t="n"/>
      <c r="T294" s="111" t="n"/>
      <c r="U294" s="111" t="n"/>
      <c r="V294" s="111" t="n"/>
      <c r="W294" s="111" t="n"/>
      <c r="X294" s="111" t="n"/>
      <c r="Y294" s="111" t="n"/>
      <c r="Z294" s="111" t="n"/>
      <c r="AA294" s="111" t="n"/>
      <c r="AB294" s="111" t="n"/>
      <c r="AC294" s="111" t="n"/>
      <c r="AD294" s="111" t="n"/>
      <c r="AE294" s="111" t="n"/>
      <c r="AF294" s="111" t="n"/>
      <c r="AG294" s="111" t="n"/>
      <c r="AH294" s="111" t="n"/>
      <c r="AI294" s="111" t="n"/>
      <c r="AJ294" s="111" t="n"/>
      <c r="AK294" s="111" t="n"/>
      <c r="AL294" s="111" t="n"/>
      <c r="AM294" s="113">
        <f>COUNT(H294:AL294)</f>
        <v/>
      </c>
      <c r="AN294" s="111" t="n"/>
      <c r="AO294" s="111" t="n"/>
      <c r="AP294" s="111" t="n"/>
      <c r="AQ294" s="111" t="n"/>
      <c r="AR294" s="111" t="n"/>
      <c r="AS294" s="111" t="n"/>
      <c r="AT294" s="113">
        <f>SUM(H294:AL294)</f>
        <v/>
      </c>
      <c r="AU294" s="111" t="n"/>
      <c r="AV294" s="113">
        <f>SUM(H294,K294,L294,P294,Q294,R294,S294,Y294,Z294,AF294,AG294)</f>
        <v/>
      </c>
      <c r="AW294" s="111" t="n"/>
    </row>
    <row r="295" spans="1:49">
      <c r="A295" s="111" t="n">
        <v>289</v>
      </c>
      <c r="B295" s="111" t="s">
        <v>137</v>
      </c>
      <c r="C295" s="111" t="s">
        <v>138</v>
      </c>
      <c r="D295" s="111" t="s">
        <v>139</v>
      </c>
      <c r="E295" s="111" t="s">
        <v>155</v>
      </c>
      <c r="F295" s="111" t="s">
        <v>32</v>
      </c>
      <c r="G295" s="111" t="s">
        <v>49</v>
      </c>
      <c r="H295" s="111" t="n"/>
      <c r="I295" s="111" t="n"/>
      <c r="J295" s="111" t="n"/>
      <c r="K295" s="111" t="n"/>
      <c r="L295" s="111" t="n"/>
      <c r="M295" s="111" t="n"/>
      <c r="N295" s="111" t="n"/>
      <c r="O295" s="111" t="n"/>
      <c r="P295" s="111" t="n"/>
      <c r="Q295" s="111" t="n"/>
      <c r="R295" s="111" t="n"/>
      <c r="S295" s="111" t="n"/>
      <c r="T295" s="111" t="n"/>
      <c r="U295" s="111" t="n"/>
      <c r="V295" s="111" t="n"/>
      <c r="W295" s="111" t="n"/>
      <c r="X295" s="111" t="n"/>
      <c r="Y295" s="111" t="n"/>
      <c r="Z295" s="111" t="n"/>
      <c r="AA295" s="112" t="n">
        <v>8</v>
      </c>
      <c r="AB295" s="112" t="n">
        <v>8</v>
      </c>
      <c r="AC295" s="112" t="n">
        <v>8</v>
      </c>
      <c r="AD295" s="112" t="n">
        <v>8</v>
      </c>
      <c r="AE295" s="112" t="n">
        <v>8</v>
      </c>
      <c r="AF295" s="111" t="n"/>
      <c r="AG295" s="111" t="n"/>
      <c r="AH295" s="111" t="n"/>
      <c r="AI295" s="111" t="n"/>
      <c r="AJ295" s="111" t="n"/>
      <c r="AK295" s="111" t="n"/>
      <c r="AL295" s="111" t="n"/>
      <c r="AM295" s="113">
        <f>SUM(H295:AL295)/8</f>
        <v/>
      </c>
      <c r="AN295" s="111" t="n"/>
      <c r="AO295" s="111" t="n"/>
      <c r="AP295" s="111" t="n"/>
      <c r="AQ295" s="111" t="n"/>
      <c r="AR295" s="111" t="n"/>
      <c r="AS295" s="113">
        <f>COUNTIF(H295:AL295,"В")+SUM(H295:AL295)/8</f>
        <v/>
      </c>
      <c r="AT295" s="113">
        <f>SUM(H295:AL295)</f>
        <v/>
      </c>
      <c r="AU295" s="111" t="n"/>
      <c r="AV295" s="111" t="n"/>
      <c r="AW295" s="111" t="n"/>
    </row>
    <row r="296" spans="1:49">
      <c r="A296" s="111" t="n">
        <v>290</v>
      </c>
      <c r="B296" s="111" t="s">
        <v>137</v>
      </c>
      <c r="C296" s="111" t="s">
        <v>138</v>
      </c>
      <c r="D296" s="111" t="s">
        <v>139</v>
      </c>
      <c r="E296" s="111" t="s">
        <v>318</v>
      </c>
      <c r="F296" s="111" t="s">
        <v>32</v>
      </c>
      <c r="G296" s="111" t="s">
        <v>49</v>
      </c>
      <c r="H296" s="111" t="n"/>
      <c r="I296" s="111" t="n"/>
      <c r="J296" s="111" t="n"/>
      <c r="K296" s="111" t="n"/>
      <c r="L296" s="111" t="n"/>
      <c r="M296" s="111" t="n"/>
      <c r="N296" s="111" t="n"/>
      <c r="O296" s="111" t="n"/>
      <c r="P296" s="111" t="n"/>
      <c r="Q296" s="111" t="n"/>
      <c r="R296" s="111" t="n"/>
      <c r="S296" s="111" t="n"/>
      <c r="T296" s="111" t="n"/>
      <c r="U296" s="111" t="n"/>
      <c r="V296" s="111" t="n"/>
      <c r="W296" s="111" t="n"/>
      <c r="X296" s="111" t="n"/>
      <c r="Y296" s="111" t="n"/>
      <c r="Z296" s="111" t="n"/>
      <c r="AA296" s="111" t="n"/>
      <c r="AB296" s="111" t="n"/>
      <c r="AC296" s="111" t="n"/>
      <c r="AD296" s="111" t="n"/>
      <c r="AE296" s="111" t="n"/>
      <c r="AF296" s="111" t="n"/>
      <c r="AG296" s="111" t="n"/>
      <c r="AH296" s="112" t="n">
        <v>8</v>
      </c>
      <c r="AI296" s="112" t="n">
        <v>8</v>
      </c>
      <c r="AJ296" s="112" t="n">
        <v>8</v>
      </c>
      <c r="AK296" s="112" t="n">
        <v>8</v>
      </c>
      <c r="AL296" s="112" t="n">
        <v>8</v>
      </c>
      <c r="AM296" s="113">
        <f>SUM(H296:AL296)/8</f>
        <v/>
      </c>
      <c r="AN296" s="111" t="n"/>
      <c r="AO296" s="111" t="n"/>
      <c r="AP296" s="111" t="n"/>
      <c r="AQ296" s="111" t="n"/>
      <c r="AR296" s="111" t="n"/>
      <c r="AS296" s="113">
        <f>COUNTIF(H296:AL296,"В")+SUM(H296:AL296)/8</f>
        <v/>
      </c>
      <c r="AT296" s="113">
        <f>SUM(H296:AL296)</f>
        <v/>
      </c>
      <c r="AU296" s="111" t="n"/>
      <c r="AV296" s="111" t="n"/>
      <c r="AW296" s="111" t="n"/>
    </row>
    <row r="297" spans="1:49">
      <c r="A297" s="114" t="n">
        <v>291</v>
      </c>
      <c r="B297" s="114" t="s">
        <v>137</v>
      </c>
      <c r="C297" s="114" t="s">
        <v>138</v>
      </c>
      <c r="D297" s="114" t="s">
        <v>139</v>
      </c>
      <c r="E297" s="114" t="s">
        <v>33</v>
      </c>
      <c r="F297" s="114" t="n"/>
      <c r="G297" s="114" t="n"/>
      <c r="H297" s="114" t="n">
        <v>0</v>
      </c>
      <c r="I297" s="114" t="n">
        <v>8</v>
      </c>
      <c r="J297" s="114" t="n">
        <v>8</v>
      </c>
      <c r="K297" s="114" t="n">
        <v>0</v>
      </c>
      <c r="L297" s="114" t="n">
        <v>0</v>
      </c>
      <c r="M297" s="114" t="n">
        <v>8</v>
      </c>
      <c r="N297" s="114" t="n">
        <v>8</v>
      </c>
      <c r="O297" s="114" t="n">
        <v>7</v>
      </c>
      <c r="P297" s="114" t="n">
        <v>0</v>
      </c>
      <c r="Q297" s="114" t="n">
        <v>0</v>
      </c>
      <c r="R297" s="114" t="n">
        <v>0</v>
      </c>
      <c r="S297" s="114" t="n">
        <v>0</v>
      </c>
      <c r="T297" s="114" t="n">
        <v>8</v>
      </c>
      <c r="U297" s="114" t="n">
        <v>8</v>
      </c>
      <c r="V297" s="114" t="n">
        <v>8</v>
      </c>
      <c r="W297" s="114" t="n">
        <v>8</v>
      </c>
      <c r="X297" s="114" t="n">
        <v>8</v>
      </c>
      <c r="Y297" s="114" t="n">
        <v>0</v>
      </c>
      <c r="Z297" s="114" t="n">
        <v>0</v>
      </c>
      <c r="AA297" s="114" t="n">
        <v>8</v>
      </c>
      <c r="AB297" s="114" t="n">
        <v>8</v>
      </c>
      <c r="AC297" s="114" t="n">
        <v>8</v>
      </c>
      <c r="AD297" s="114" t="n">
        <v>8</v>
      </c>
      <c r="AE297" s="114" t="n">
        <v>8</v>
      </c>
      <c r="AF297" s="114" t="n">
        <v>0</v>
      </c>
      <c r="AG297" s="114" t="n">
        <v>0</v>
      </c>
      <c r="AH297" s="114" t="n">
        <v>8</v>
      </c>
      <c r="AI297" s="114" t="n">
        <v>8</v>
      </c>
      <c r="AJ297" s="114" t="n">
        <v>8</v>
      </c>
      <c r="AK297" s="114" t="n">
        <v>8</v>
      </c>
      <c r="AL297" s="114" t="n">
        <v>8</v>
      </c>
      <c r="AM297" s="114">
        <f>COUNT(IF(SUM(H291,H290,H289,H293,H292)&gt;0,1,"FALSE"),IF(SUM(I293,I289,I292,I291,I290)&gt;0,1,"FALSE"),IF(SUM(J291,J292,J289,J293,J290)&gt;0,1,"FALSE"),IF(SUM(K289,K290,K292,K291,K293)&gt;0,1,"FALSE"),IF(SUM(L292,L291,L290,L293,L289)&gt;0,1,"FALSE"),IF(SUM(M290,M292,M291,M289,M293)&gt;0,1,"FALSE"),IF(SUM(N292,N291,N290,N293,N289)&gt;0,1,"FALSE"),IF(SUM(O289,O293,O290,O292,O291)&gt;0,1,"FALSE"),IF(SUM(P290,P293,P292,P291,P289)&gt;0,1,"FALSE"),IF(SUM(Q292,Q293,Q291,Q290,Q289)&gt;0,1,"FALSE"),IF(SUM(R290,R292,R289,R291,R293)&gt;0,1,"FALSE"),IF(SUM(S293,S292,S291,S290,S289)&gt;0,1,"FALSE"),IF(SUM(T292,T289,T291,T293,T290)&gt;0,1,"FALSE"),IF(SUM(V290,V289,V293,V291,V292)&gt;0,1,"FALSE"),IF(SUM(W291,W289,W290,W293,W292)&gt;0,1,"FALSE"),IF(SUM(X290,X292,X293,X291,X289)&gt;0,1,"FALSE"),IF(SUM(Y289,Y292,Y290,Y291,Y293)&gt;0,1,"FALSE"),IF(SUM(Z289,Z293,Z292,Z290,Z291)&gt;0,1,"FALSE"),IF(SUM(AF290,AF289,AF292,AF294,AF293,AF291)&gt;0,1,"FALSE"),IF(SUM(AG293,AG291,AG292,AG289,AG294,AG290)&gt;0,1,"FALSE"),IF(SUM(U291,U289,U292,U290,U293)&gt;0,1,"FALSE"),IF(SUM(AB295)&gt;0,1,"FALSE"),IF(SUM(AC295)&gt;0,1,"FALSE"),IF(SUM(AD295)&gt;0,1,"FALSE"),IF(SUM(AE295)&gt;0,1,"FALSE"),IF(SUM(AA295)&gt;0,1,"FALSE"),IF(SUM(AH296)&gt;0,1,"FALSE"),IF(SUM(AI296)&gt;0,1,"FALSE"),IF(SUM(AJ296)&gt;0,1,"FALSE"),IF(SUM(AK296)&gt;0,1,"FALSE"),IF(SUM(AL296)&gt;0,1,"FALSE"))</f>
        <v/>
      </c>
      <c r="AN297" s="114" t="n"/>
      <c r="AO297" s="114">
        <f>MAX(AO289:AO296)</f>
        <v/>
      </c>
      <c r="AP297" s="114">
        <f>MAX(AP289:AP296)</f>
        <v/>
      </c>
      <c r="AQ297" s="114">
        <f>MAX(AQ289:AQ296)</f>
        <v/>
      </c>
      <c r="AR297" s="114">
        <f>MAX(AR289:AR296)</f>
        <v/>
      </c>
      <c r="AS297" s="114">
        <f>SUM(AS289:AS296)</f>
        <v/>
      </c>
      <c r="AT297" s="114">
        <f>SUM(AT289:AT296)</f>
        <v/>
      </c>
      <c r="AU297" s="114">
        <f>SUM(AU289:AU296)</f>
        <v/>
      </c>
      <c r="AV297" s="114">
        <f>SUM(AV289:AV296)</f>
        <v/>
      </c>
      <c r="AW297" s="114">
        <f>SUM(AW289:AW296)</f>
        <v/>
      </c>
    </row>
    <row r="298" spans="1:49">
      <c r="A298" s="111" t="n">
        <v>292</v>
      </c>
      <c r="B298" s="111" t="s">
        <v>140</v>
      </c>
      <c r="C298" s="111" t="s">
        <v>138</v>
      </c>
      <c r="D298" s="111" t="s">
        <v>141</v>
      </c>
      <c r="E298" s="111" t="s">
        <v>43</v>
      </c>
      <c r="F298" s="111" t="s">
        <v>32</v>
      </c>
      <c r="G298" s="111" t="n"/>
      <c r="H298" s="111" t="s">
        <v>7</v>
      </c>
      <c r="I298" s="111" t="n">
        <v>8</v>
      </c>
      <c r="J298" s="111" t="n">
        <v>8</v>
      </c>
      <c r="K298" s="111" t="s">
        <v>7</v>
      </c>
      <c r="L298" s="111" t="s">
        <v>7</v>
      </c>
      <c r="M298" s="111" t="n">
        <v>8</v>
      </c>
      <c r="N298" s="111" t="n">
        <v>8</v>
      </c>
      <c r="O298" s="111" t="n"/>
      <c r="P298" s="111" t="s">
        <v>7</v>
      </c>
      <c r="Q298" s="111" t="s">
        <v>7</v>
      </c>
      <c r="R298" s="111" t="s">
        <v>7</v>
      </c>
      <c r="S298" s="111" t="s">
        <v>7</v>
      </c>
      <c r="T298" s="111" t="n"/>
      <c r="U298" s="111" t="n"/>
      <c r="V298" s="111" t="n"/>
      <c r="W298" s="111" t="n"/>
      <c r="X298" s="111" t="n"/>
      <c r="Y298" s="111" t="s">
        <v>7</v>
      </c>
      <c r="Z298" s="111" t="s">
        <v>7</v>
      </c>
      <c r="AA298" s="111" t="n"/>
      <c r="AB298" s="111" t="n"/>
      <c r="AC298" s="111" t="n"/>
      <c r="AD298" s="111" t="n"/>
      <c r="AE298" s="111" t="n">
        <v>4.73333</v>
      </c>
      <c r="AF298" s="111" t="s">
        <v>7</v>
      </c>
      <c r="AG298" s="111" t="s">
        <v>7</v>
      </c>
      <c r="AH298" s="111" t="n">
        <v>8</v>
      </c>
      <c r="AI298" s="111" t="n">
        <v>8</v>
      </c>
      <c r="AJ298" s="111" t="n">
        <v>8</v>
      </c>
      <c r="AK298" s="111" t="n">
        <v>8</v>
      </c>
      <c r="AL298" s="111" t="n">
        <v>8</v>
      </c>
      <c r="AM298" s="113">
        <f>COUNT(H298:AL298)</f>
        <v/>
      </c>
      <c r="AN298" s="111" t="n"/>
      <c r="AO298" s="113">
        <f>COUNTIF(H298:AL298,"О")</f>
        <v/>
      </c>
      <c r="AP298" s="113">
        <f>COUNTIF(H298:AL298,"От")</f>
        <v/>
      </c>
      <c r="AQ298" s="113">
        <f>COUNTIF(H298:AL298,"Б")</f>
        <v/>
      </c>
      <c r="AR298" s="113">
        <f>COUNTIF(H298:AL298,"Н")</f>
        <v/>
      </c>
      <c r="AS298" s="111" t="n"/>
      <c r="AT298" s="113">
        <f>SUM(H298:AL298)</f>
        <v/>
      </c>
      <c r="AU298" s="111" t="n"/>
      <c r="AV298" s="113">
        <f>SUM(H298,K298,L298,P298,Q298,R298,S298,Y298,Z298,AF298,AG298)</f>
        <v/>
      </c>
      <c r="AW298" s="111" t="n"/>
    </row>
    <row r="299" spans="1:49">
      <c r="A299" s="111" t="n">
        <v>293</v>
      </c>
      <c r="B299" s="111" t="s">
        <v>140</v>
      </c>
      <c r="C299" s="111" t="s">
        <v>138</v>
      </c>
      <c r="D299" s="111" t="s">
        <v>141</v>
      </c>
      <c r="E299" s="111" t="s">
        <v>134</v>
      </c>
      <c r="F299" s="111" t="s">
        <v>32</v>
      </c>
      <c r="G299" s="111" t="n"/>
      <c r="H299" s="111" t="n"/>
      <c r="I299" s="111" t="n"/>
      <c r="J299" s="111" t="n"/>
      <c r="K299" s="111" t="n"/>
      <c r="L299" s="111" t="n"/>
      <c r="M299" s="111" t="n"/>
      <c r="N299" s="111" t="n"/>
      <c r="O299" s="111" t="n"/>
      <c r="P299" s="111" t="n"/>
      <c r="Q299" s="111" t="n"/>
      <c r="R299" s="111" t="n"/>
      <c r="S299" s="111" t="n"/>
      <c r="T299" s="111" t="n"/>
      <c r="U299" s="111" t="n"/>
      <c r="V299" s="111" t="n"/>
      <c r="W299" s="111" t="n"/>
      <c r="X299" s="111" t="n"/>
      <c r="Y299" s="111" t="n"/>
      <c r="Z299" s="111" t="n"/>
      <c r="AA299" s="111" t="n"/>
      <c r="AB299" s="111" t="n"/>
      <c r="AC299" s="111" t="n"/>
      <c r="AD299" s="111" t="n"/>
      <c r="AE299" s="111" t="n"/>
      <c r="AF299" s="111" t="n"/>
      <c r="AG299" s="111" t="n"/>
      <c r="AH299" s="111" t="n"/>
      <c r="AI299" s="111" t="n"/>
      <c r="AJ299" s="111" t="n"/>
      <c r="AK299" s="111" t="n"/>
      <c r="AL299" s="111" t="n"/>
      <c r="AM299" s="113">
        <f>COUNT(H299:AL299)</f>
        <v/>
      </c>
      <c r="AN299" s="111" t="n"/>
      <c r="AO299" s="111" t="n"/>
      <c r="AP299" s="111" t="n"/>
      <c r="AQ299" s="111" t="n"/>
      <c r="AR299" s="111" t="n"/>
      <c r="AS299" s="111" t="n"/>
      <c r="AT299" s="113">
        <f>SUM(H299:AL299)</f>
        <v/>
      </c>
      <c r="AU299" s="111" t="n"/>
      <c r="AV299" s="113">
        <f>SUM(H299,K299,L299,P299,Q299,R299,S299,Y299,Z299,AF299,AG299)</f>
        <v/>
      </c>
      <c r="AW299" s="111" t="n"/>
    </row>
    <row r="300" spans="1:49">
      <c r="A300" s="111" t="n">
        <v>294</v>
      </c>
      <c r="B300" s="111" t="s">
        <v>140</v>
      </c>
      <c r="C300" s="111" t="s">
        <v>138</v>
      </c>
      <c r="D300" s="111" t="s">
        <v>141</v>
      </c>
      <c r="E300" s="111" t="s">
        <v>135</v>
      </c>
      <c r="F300" s="111" t="s">
        <v>32</v>
      </c>
      <c r="G300" s="111" t="n"/>
      <c r="H300" s="111" t="n"/>
      <c r="I300" s="111" t="n"/>
      <c r="J300" s="111" t="n"/>
      <c r="K300" s="111" t="n"/>
      <c r="L300" s="111" t="n"/>
      <c r="M300" s="111" t="n"/>
      <c r="N300" s="111" t="n"/>
      <c r="O300" s="112" t="n">
        <v>7</v>
      </c>
      <c r="P300" s="111" t="n"/>
      <c r="Q300" s="111" t="n"/>
      <c r="R300" s="111" t="n"/>
      <c r="S300" s="111" t="n"/>
      <c r="T300" s="112" t="n">
        <v>8</v>
      </c>
      <c r="U300" s="112" t="n">
        <v>8</v>
      </c>
      <c r="V300" s="112" t="n">
        <v>8</v>
      </c>
      <c r="W300" s="112" t="n">
        <v>3.87384</v>
      </c>
      <c r="X300" s="112" t="n">
        <v>3.42857</v>
      </c>
      <c r="Y300" s="111" t="n"/>
      <c r="Z300" s="111" t="n"/>
      <c r="AA300" s="112" t="n">
        <v>3.42857</v>
      </c>
      <c r="AB300" s="112" t="n">
        <v>2.28571</v>
      </c>
      <c r="AC300" s="112" t="n">
        <v>0.54917</v>
      </c>
      <c r="AD300" s="111" t="n"/>
      <c r="AE300" s="111" t="n"/>
      <c r="AF300" s="111" t="n"/>
      <c r="AG300" s="111" t="n"/>
      <c r="AH300" s="111" t="n"/>
      <c r="AI300" s="111" t="n"/>
      <c r="AJ300" s="111" t="n"/>
      <c r="AK300" s="111" t="n"/>
      <c r="AL300" s="111" t="n"/>
      <c r="AM300" s="113">
        <f>COUNT(H300:AL300)</f>
        <v/>
      </c>
      <c r="AN300" s="111" t="n"/>
      <c r="AO300" s="111" t="n"/>
      <c r="AP300" s="111" t="n"/>
      <c r="AQ300" s="111" t="n"/>
      <c r="AR300" s="111" t="n"/>
      <c r="AS300" s="111" t="n"/>
      <c r="AT300" s="113">
        <f>SUM(H300:AL300)</f>
        <v/>
      </c>
      <c r="AU300" s="111" t="n"/>
      <c r="AV300" s="113">
        <f>SUM(H300,K300,L300,P300,Q300,R300,S300,Y300,Z300,AF300,AG300)</f>
        <v/>
      </c>
      <c r="AW300" s="111" t="n"/>
    </row>
    <row r="301" spans="1:49">
      <c r="A301" s="111" t="n">
        <v>295</v>
      </c>
      <c r="B301" s="111" t="s">
        <v>140</v>
      </c>
      <c r="C301" s="111" t="s">
        <v>138</v>
      </c>
      <c r="D301" s="111" t="s">
        <v>141</v>
      </c>
      <c r="E301" s="111" t="s">
        <v>155</v>
      </c>
      <c r="F301" s="111" t="s">
        <v>32</v>
      </c>
      <c r="G301" s="111" t="n"/>
      <c r="H301" s="111" t="n"/>
      <c r="I301" s="111" t="n"/>
      <c r="J301" s="111" t="n"/>
      <c r="K301" s="111" t="n"/>
      <c r="L301" s="111" t="n"/>
      <c r="M301" s="111" t="n"/>
      <c r="N301" s="111" t="n"/>
      <c r="O301" s="111" t="n"/>
      <c r="P301" s="111" t="n"/>
      <c r="Q301" s="111" t="n"/>
      <c r="R301" s="111" t="n"/>
      <c r="S301" s="111" t="n"/>
      <c r="T301" s="111" t="n"/>
      <c r="U301" s="111" t="n"/>
      <c r="V301" s="111" t="n"/>
      <c r="W301" s="112" t="n">
        <v>4.12616</v>
      </c>
      <c r="X301" s="112" t="n">
        <v>4.57143</v>
      </c>
      <c r="Y301" s="111" t="n"/>
      <c r="Z301" s="111" t="n"/>
      <c r="AA301" s="112" t="n">
        <v>4.57143</v>
      </c>
      <c r="AB301" s="112" t="n">
        <v>5.71429</v>
      </c>
      <c r="AC301" s="112" t="n">
        <v>7.45083</v>
      </c>
      <c r="AD301" s="112" t="n">
        <v>8</v>
      </c>
      <c r="AE301" s="112" t="n">
        <v>3.26667</v>
      </c>
      <c r="AF301" s="111" t="n"/>
      <c r="AG301" s="111" t="n"/>
      <c r="AH301" s="111" t="n"/>
      <c r="AI301" s="111" t="n"/>
      <c r="AJ301" s="111" t="n"/>
      <c r="AK301" s="111" t="n"/>
      <c r="AL301" s="111" t="n"/>
      <c r="AM301" s="113">
        <f>COUNT(H301:AL301)</f>
        <v/>
      </c>
      <c r="AN301" s="111" t="n"/>
      <c r="AO301" s="111" t="n"/>
      <c r="AP301" s="111" t="n"/>
      <c r="AQ301" s="111" t="n"/>
      <c r="AR301" s="111" t="n"/>
      <c r="AS301" s="111" t="n"/>
      <c r="AT301" s="113">
        <f>SUM(H301:AL301)</f>
        <v/>
      </c>
      <c r="AU301" s="111" t="n"/>
      <c r="AV301" s="113">
        <f>SUM(H301,K301,L301,P301,Q301,R301,S301,Y301,Z301,AF301,AG301)</f>
        <v/>
      </c>
      <c r="AW301" s="111" t="n"/>
    </row>
    <row r="302" spans="1:49">
      <c r="A302" s="111" t="n">
        <v>296</v>
      </c>
      <c r="B302" s="111" t="s">
        <v>140</v>
      </c>
      <c r="C302" s="111" t="s">
        <v>138</v>
      </c>
      <c r="D302" s="111" t="s">
        <v>141</v>
      </c>
      <c r="E302" s="111" t="s">
        <v>280</v>
      </c>
      <c r="F302" s="111" t="s">
        <v>32</v>
      </c>
      <c r="G302" s="111" t="n"/>
      <c r="H302" s="111" t="n"/>
      <c r="I302" s="111" t="n"/>
      <c r="J302" s="111" t="n"/>
      <c r="K302" s="111" t="n"/>
      <c r="L302" s="111" t="n"/>
      <c r="M302" s="111" t="n"/>
      <c r="N302" s="111" t="n"/>
      <c r="O302" s="111" t="n"/>
      <c r="P302" s="111" t="n"/>
      <c r="Q302" s="111" t="n"/>
      <c r="R302" s="111" t="n"/>
      <c r="S302" s="111" t="n"/>
      <c r="T302" s="111" t="n"/>
      <c r="U302" s="111" t="n"/>
      <c r="V302" s="111" t="n"/>
      <c r="W302" s="111" t="n"/>
      <c r="X302" s="111" t="n"/>
      <c r="Y302" s="111" t="n"/>
      <c r="Z302" s="111" t="n"/>
      <c r="AA302" s="111" t="n"/>
      <c r="AB302" s="111" t="n"/>
      <c r="AC302" s="111" t="n"/>
      <c r="AD302" s="111" t="n"/>
      <c r="AE302" s="111" t="n"/>
      <c r="AF302" s="111" t="n"/>
      <c r="AG302" s="111" t="n"/>
      <c r="AH302" s="111" t="n"/>
      <c r="AI302" s="111" t="n"/>
      <c r="AJ302" s="111" t="n"/>
      <c r="AK302" s="111" t="n"/>
      <c r="AL302" s="111" t="n"/>
      <c r="AM302" s="113">
        <f>COUNT(H302:AL302)</f>
        <v/>
      </c>
      <c r="AN302" s="111" t="n"/>
      <c r="AO302" s="111" t="n"/>
      <c r="AP302" s="111" t="n"/>
      <c r="AQ302" s="111" t="n"/>
      <c r="AR302" s="111" t="n"/>
      <c r="AS302" s="111" t="n"/>
      <c r="AT302" s="113">
        <f>SUM(H302:AL302)</f>
        <v/>
      </c>
      <c r="AU302" s="111" t="n"/>
      <c r="AV302" s="113">
        <f>SUM(H302,K302,L302,P302,Q302,R302,S302,Y302,Z302,AF302,AG302)</f>
        <v/>
      </c>
      <c r="AW302" s="111" t="n"/>
    </row>
    <row r="303" spans="1:49">
      <c r="A303" s="111" t="n">
        <v>297</v>
      </c>
      <c r="B303" s="111" t="s">
        <v>140</v>
      </c>
      <c r="C303" s="111" t="s">
        <v>138</v>
      </c>
      <c r="D303" s="111" t="s">
        <v>141</v>
      </c>
      <c r="E303" s="111" t="s">
        <v>299</v>
      </c>
      <c r="F303" s="111" t="s">
        <v>32</v>
      </c>
      <c r="G303" s="111" t="n"/>
      <c r="H303" s="111" t="n"/>
      <c r="I303" s="111" t="n"/>
      <c r="J303" s="111" t="n"/>
      <c r="K303" s="111" t="n"/>
      <c r="L303" s="111" t="n"/>
      <c r="M303" s="111" t="n"/>
      <c r="N303" s="111" t="n"/>
      <c r="O303" s="111" t="n"/>
      <c r="P303" s="111" t="n"/>
      <c r="Q303" s="111" t="n"/>
      <c r="R303" s="111" t="n"/>
      <c r="S303" s="111" t="n"/>
      <c r="T303" s="111" t="n"/>
      <c r="U303" s="111" t="n"/>
      <c r="V303" s="111" t="n"/>
      <c r="W303" s="111" t="n"/>
      <c r="X303" s="111" t="n"/>
      <c r="Y303" s="111" t="n"/>
      <c r="Z303" s="111" t="n"/>
      <c r="AA303" s="111" t="n"/>
      <c r="AB303" s="111" t="n"/>
      <c r="AC303" s="111" t="n"/>
      <c r="AD303" s="111" t="n"/>
      <c r="AE303" s="111" t="n"/>
      <c r="AF303" s="111" t="n"/>
      <c r="AG303" s="111" t="n"/>
      <c r="AH303" s="111" t="n"/>
      <c r="AI303" s="111" t="n"/>
      <c r="AJ303" s="111" t="n"/>
      <c r="AK303" s="111" t="n"/>
      <c r="AL303" s="111" t="n"/>
      <c r="AM303" s="113">
        <f>COUNT(H303:AL303)</f>
        <v/>
      </c>
      <c r="AN303" s="111" t="n"/>
      <c r="AO303" s="111" t="n"/>
      <c r="AP303" s="111" t="n"/>
      <c r="AQ303" s="111" t="n"/>
      <c r="AR303" s="111" t="n"/>
      <c r="AS303" s="111" t="n"/>
      <c r="AT303" s="113">
        <f>SUM(H303:AL303)</f>
        <v/>
      </c>
      <c r="AU303" s="111" t="n"/>
      <c r="AV303" s="113">
        <f>SUM(H303,K303,L303,P303,Q303,R303,S303,Y303,Z303,AF303,AG303)</f>
        <v/>
      </c>
      <c r="AW303" s="111" t="n"/>
    </row>
    <row r="304" spans="1:49">
      <c r="A304" s="111" t="n">
        <v>298</v>
      </c>
      <c r="B304" s="111" t="s">
        <v>140</v>
      </c>
      <c r="C304" s="111" t="s">
        <v>138</v>
      </c>
      <c r="D304" s="111" t="s">
        <v>141</v>
      </c>
      <c r="E304" s="111" t="s">
        <v>316</v>
      </c>
      <c r="F304" s="111" t="s">
        <v>32</v>
      </c>
      <c r="G304" s="111" t="n"/>
      <c r="H304" s="111" t="n"/>
      <c r="I304" s="111" t="n"/>
      <c r="J304" s="111" t="n"/>
      <c r="K304" s="111" t="n"/>
      <c r="L304" s="111" t="n"/>
      <c r="M304" s="111" t="n"/>
      <c r="N304" s="111" t="n"/>
      <c r="O304" s="111" t="n"/>
      <c r="P304" s="111" t="n"/>
      <c r="Q304" s="111" t="n"/>
      <c r="R304" s="111" t="n"/>
      <c r="S304" s="111" t="n"/>
      <c r="T304" s="111" t="n"/>
      <c r="U304" s="111" t="n"/>
      <c r="V304" s="111" t="n"/>
      <c r="W304" s="111" t="n"/>
      <c r="X304" s="111" t="n"/>
      <c r="Y304" s="111" t="n"/>
      <c r="Z304" s="111" t="n"/>
      <c r="AA304" s="111" t="n"/>
      <c r="AB304" s="111" t="n"/>
      <c r="AC304" s="111" t="n"/>
      <c r="AD304" s="111" t="n"/>
      <c r="AE304" s="111" t="n"/>
      <c r="AF304" s="111" t="n"/>
      <c r="AG304" s="111" t="n"/>
      <c r="AH304" s="111" t="n"/>
      <c r="AI304" s="111" t="n"/>
      <c r="AJ304" s="111" t="n"/>
      <c r="AK304" s="111" t="n"/>
      <c r="AL304" s="111" t="n"/>
      <c r="AM304" s="113">
        <f>COUNT(H304:AL304)</f>
        <v/>
      </c>
      <c r="AN304" s="111" t="n"/>
      <c r="AO304" s="111" t="n"/>
      <c r="AP304" s="111" t="n"/>
      <c r="AQ304" s="111" t="n"/>
      <c r="AR304" s="111" t="n"/>
      <c r="AS304" s="111" t="n"/>
      <c r="AT304" s="113">
        <f>SUM(H304:AL304)</f>
        <v/>
      </c>
      <c r="AU304" s="111" t="n"/>
      <c r="AV304" s="113">
        <f>SUM(H304,K304,L304,P304,Q304,R304,S304,Y304,Z304,AF304,AG304)</f>
        <v/>
      </c>
      <c r="AW304" s="111" t="n"/>
    </row>
    <row r="305" spans="1:49">
      <c r="A305" s="114" t="n">
        <v>299</v>
      </c>
      <c r="B305" s="114" t="s">
        <v>140</v>
      </c>
      <c r="C305" s="114" t="s">
        <v>138</v>
      </c>
      <c r="D305" s="114" t="s">
        <v>141</v>
      </c>
      <c r="E305" s="114" t="s">
        <v>33</v>
      </c>
      <c r="F305" s="114" t="n"/>
      <c r="G305" s="114" t="n"/>
      <c r="H305" s="114" t="n">
        <v>0</v>
      </c>
      <c r="I305" s="114" t="n">
        <v>8</v>
      </c>
      <c r="J305" s="114" t="n">
        <v>8</v>
      </c>
      <c r="K305" s="114" t="n">
        <v>0</v>
      </c>
      <c r="L305" s="114" t="n">
        <v>0</v>
      </c>
      <c r="M305" s="114" t="n">
        <v>8</v>
      </c>
      <c r="N305" s="114" t="n">
        <v>8</v>
      </c>
      <c r="O305" s="114" t="n">
        <v>7</v>
      </c>
      <c r="P305" s="114" t="n">
        <v>0</v>
      </c>
      <c r="Q305" s="114" t="n">
        <v>0</v>
      </c>
      <c r="R305" s="114" t="n">
        <v>0</v>
      </c>
      <c r="S305" s="114" t="n">
        <v>0</v>
      </c>
      <c r="T305" s="114" t="n">
        <v>8</v>
      </c>
      <c r="U305" s="114" t="n">
        <v>8</v>
      </c>
      <c r="V305" s="114" t="n">
        <v>8</v>
      </c>
      <c r="W305" s="114" t="n">
        <v>8</v>
      </c>
      <c r="X305" s="114" t="n">
        <v>8</v>
      </c>
      <c r="Y305" s="114" t="n">
        <v>0</v>
      </c>
      <c r="Z305" s="114" t="n">
        <v>0</v>
      </c>
      <c r="AA305" s="114" t="n">
        <v>8</v>
      </c>
      <c r="AB305" s="114" t="n">
        <v>8</v>
      </c>
      <c r="AC305" s="114" t="n">
        <v>8</v>
      </c>
      <c r="AD305" s="114" t="n">
        <v>8</v>
      </c>
      <c r="AE305" s="114" t="n">
        <v>8</v>
      </c>
      <c r="AF305" s="114" t="n">
        <v>0</v>
      </c>
      <c r="AG305" s="114" t="n">
        <v>0</v>
      </c>
      <c r="AH305" s="114" t="n">
        <v>8</v>
      </c>
      <c r="AI305" s="114" t="n">
        <v>8</v>
      </c>
      <c r="AJ305" s="114" t="n">
        <v>8</v>
      </c>
      <c r="AK305" s="114" t="n">
        <v>8</v>
      </c>
      <c r="AL305" s="114" t="n">
        <v>8</v>
      </c>
      <c r="AM305" s="114">
        <f>COUNT(IF(SUM(H299,H298,H302,H300,H303)&gt;0,1,"FALSE"),IF(SUM(I298,I303,I302,I299,I300)&gt;0,1,"FALSE"),IF(SUM(J303,J302,J300,J298,J299)&gt;0,1,"FALSE"),IF(SUM(K303,K302,K299,K298,K300)&gt;0,1,"FALSE"),IF(SUM(L298,L303,L302,L299,L300)&gt;0,1,"FALSE"),IF(SUM(M299,M303,M302,M300,M298)&gt;0,1,"FALSE"),IF(SUM(N303,N300,N298,N302,N299)&gt;0,1,"FALSE"),IF(SUM(O300,O302,O299,O303,O298)&gt;0,1,"FALSE"),IF(SUM(P299,P298,P300,P302,P303)&gt;0,1,"FALSE"),IF(SUM(Q299,Q303,Q298,Q302,Q300)&gt;0,1,"FALSE"),IF(SUM(R299,R298,R302,R300,R303)&gt;0,1,"FALSE"),IF(SUM(S302,S303,S300,S298,S299)&gt;0,1,"FALSE"),IF(SUM(T299,T302,T298,T303,T300)&gt;0,1,"FALSE"),IF(SUM(V302,V300,V298,V303,V299)&gt;0,1,"FALSE"),IF(SUM(W303,W298,W300,W299,W302,W301)&gt;0,1,"FALSE"),IF(SUM(X300,X299,X302,X301,X298,X303)&gt;0,1,"FALSE"),IF(SUM(Y300,Y301,Y298,Y299,Y303,Y302)&gt;0,1,"FALSE"),IF(SUM(AB301,AB302,AB303,AB299,AB298,AB300)&gt;0,1,"FALSE"),IF(SUM(Z302,Z303,Z301,Z299,Z298,Z300)&gt;0,1,"FALSE"),IF(SUM(AC300,AC302,AC301,AC299,AC298,AC303)&gt;0,1,"FALSE"),IF(SUM(AF302,AF300,AF298,AF303,AF299,AF304)&gt;0,1,"FALSE"),IF(SUM(AG298,AG303,AG299,AG300,AG304,AG302)&gt;0,1,"FALSE"),IF(SUM(AD298,AD303,AD304,AD301,AD302,AD300,AD299)&gt;0,1,"FALSE"),IF(SUM(AE298,AE304,AE303,AE299,AE302,AE301,AE300)&gt;0,1,"FALSE"),IF(SUM(U298,U302,U299,U300,U303)&gt;0,1,"FALSE"),IF(SUM(AA299,AA298,AA303,AA302,AA300,AA301)&gt;0,1,"FALSE"),IF(SUM(AH304,AH300,AH298,AH302,AH303,AH299)&gt;0,1,"FALSE"),IF(SUM(AI299,AI304,AI302,AI303,AI300,AI298)&gt;0,1,"FALSE"),IF(SUM(AJ299,AJ303,AJ300,AJ298,AJ304,AJ302)&gt;0,1,"FALSE"),IF(SUM(AK300,AK304,AK298,AK299,AK303,AK302)&gt;0,1,"FALSE"),IF(SUM(AL298,AL303,AL304,AL299,AL300,AL302)&gt;0,1,"FALSE"))</f>
        <v/>
      </c>
      <c r="AN305" s="114" t="n"/>
      <c r="AO305" s="114">
        <f>MAX(AO298:AO304)</f>
        <v/>
      </c>
      <c r="AP305" s="114">
        <f>MAX(AP298:AP304)</f>
        <v/>
      </c>
      <c r="AQ305" s="114">
        <f>MAX(AQ298:AQ304)</f>
        <v/>
      </c>
      <c r="AR305" s="114">
        <f>MAX(AR298:AR304)</f>
        <v/>
      </c>
      <c r="AS305" s="114">
        <f>SUM(AS298:AS304)</f>
        <v/>
      </c>
      <c r="AT305" s="114">
        <f>SUM(AT298:AT304)</f>
        <v/>
      </c>
      <c r="AU305" s="114">
        <f>SUM(AU298:AU304)</f>
        <v/>
      </c>
      <c r="AV305" s="114">
        <f>SUM(AV298:AV304)</f>
        <v/>
      </c>
      <c r="AW305" s="114">
        <f>SUM(AW298:AW304)</f>
        <v/>
      </c>
    </row>
    <row r="306" spans="1:49">
      <c r="A306" s="111" t="n">
        <v>300</v>
      </c>
      <c r="B306" s="111" t="s">
        <v>142</v>
      </c>
      <c r="C306" s="111" t="s">
        <v>138</v>
      </c>
      <c r="D306" s="111" t="s">
        <v>139</v>
      </c>
      <c r="E306" s="111" t="s">
        <v>43</v>
      </c>
      <c r="F306" s="111" t="s">
        <v>32</v>
      </c>
      <c r="G306" s="111" t="n"/>
      <c r="H306" s="111" t="s">
        <v>7</v>
      </c>
      <c r="I306" s="111" t="n">
        <v>8</v>
      </c>
      <c r="J306" s="111" t="n">
        <v>8</v>
      </c>
      <c r="K306" s="111" t="s">
        <v>7</v>
      </c>
      <c r="L306" s="111" t="s">
        <v>7</v>
      </c>
      <c r="M306" s="111" t="n"/>
      <c r="N306" s="111" t="n"/>
      <c r="O306" s="111" t="n"/>
      <c r="P306" s="111" t="s">
        <v>7</v>
      </c>
      <c r="Q306" s="111" t="s">
        <v>7</v>
      </c>
      <c r="R306" s="111" t="s">
        <v>7</v>
      </c>
      <c r="S306" s="111" t="s">
        <v>7</v>
      </c>
      <c r="T306" s="111" t="n"/>
      <c r="U306" s="111" t="n"/>
      <c r="V306" s="111" t="n"/>
      <c r="W306" s="111" t="n"/>
      <c r="X306" s="111" t="n"/>
      <c r="Y306" s="111" t="s">
        <v>7</v>
      </c>
      <c r="Z306" s="111" t="s">
        <v>7</v>
      </c>
      <c r="AA306" s="111" t="n">
        <v>8</v>
      </c>
      <c r="AB306" s="111" t="n">
        <v>8</v>
      </c>
      <c r="AC306" s="111" t="n">
        <v>8</v>
      </c>
      <c r="AD306" s="111" t="n"/>
      <c r="AE306" s="111" t="n"/>
      <c r="AF306" s="111" t="n"/>
      <c r="AG306" s="111" t="n"/>
      <c r="AH306" s="111" t="n"/>
      <c r="AI306" s="111" t="n"/>
      <c r="AJ306" s="111" t="n"/>
      <c r="AK306" s="111" t="n"/>
      <c r="AL306" s="111" t="n"/>
      <c r="AM306" s="113">
        <f>COUNT(H306:AL306)</f>
        <v/>
      </c>
      <c r="AN306" s="111" t="n"/>
      <c r="AO306" s="113">
        <f>COUNTIF(H306:AL306,"О")</f>
        <v/>
      </c>
      <c r="AP306" s="113">
        <f>COUNTIF(H306:AL306,"От")</f>
        <v/>
      </c>
      <c r="AQ306" s="113">
        <f>COUNTIF(H306:AL306,"Б")</f>
        <v/>
      </c>
      <c r="AR306" s="113">
        <f>COUNTIF(H306:AL306,"Н")</f>
        <v/>
      </c>
      <c r="AS306" s="111" t="n"/>
      <c r="AT306" s="113">
        <f>SUM(H306:AL306)</f>
        <v/>
      </c>
      <c r="AU306" s="111" t="n"/>
      <c r="AV306" s="113">
        <f>SUM(H306,K306,L306,P306,Q306,R306,S306,Y306,Z306,AF306,AG306)</f>
        <v/>
      </c>
      <c r="AW306" s="111" t="n"/>
    </row>
    <row r="307" spans="1:49">
      <c r="A307" s="111" t="n">
        <v>301</v>
      </c>
      <c r="B307" s="111" t="s">
        <v>142</v>
      </c>
      <c r="C307" s="111" t="s">
        <v>138</v>
      </c>
      <c r="D307" s="111" t="s">
        <v>139</v>
      </c>
      <c r="E307" s="111" t="s">
        <v>134</v>
      </c>
      <c r="F307" s="111" t="s">
        <v>32</v>
      </c>
      <c r="G307" s="111" t="n"/>
      <c r="H307" s="111" t="n"/>
      <c r="I307" s="111" t="n"/>
      <c r="J307" s="111" t="n"/>
      <c r="K307" s="111" t="n"/>
      <c r="L307" s="111" t="n"/>
      <c r="M307" s="111" t="n"/>
      <c r="N307" s="111" t="n"/>
      <c r="O307" s="111" t="n"/>
      <c r="P307" s="111" t="n"/>
      <c r="Q307" s="111" t="n"/>
      <c r="R307" s="111" t="n"/>
      <c r="S307" s="111" t="n"/>
      <c r="T307" s="111" t="n"/>
      <c r="U307" s="111" t="n"/>
      <c r="V307" s="111" t="n"/>
      <c r="W307" s="111" t="n"/>
      <c r="X307" s="111" t="n"/>
      <c r="Y307" s="111" t="n"/>
      <c r="Z307" s="111" t="n"/>
      <c r="AA307" s="111" t="n"/>
      <c r="AB307" s="111" t="n"/>
      <c r="AC307" s="111" t="n"/>
      <c r="AD307" s="111" t="n"/>
      <c r="AE307" s="111" t="n"/>
      <c r="AF307" s="111" t="n"/>
      <c r="AG307" s="111" t="n"/>
      <c r="AH307" s="111" t="n"/>
      <c r="AI307" s="111" t="n"/>
      <c r="AJ307" s="111" t="n"/>
      <c r="AK307" s="111" t="n"/>
      <c r="AL307" s="111" t="n"/>
      <c r="AM307" s="113">
        <f>COUNT(H307:AL307)</f>
        <v/>
      </c>
      <c r="AN307" s="111" t="n"/>
      <c r="AO307" s="111" t="n"/>
      <c r="AP307" s="111" t="n"/>
      <c r="AQ307" s="111" t="n"/>
      <c r="AR307" s="111" t="n"/>
      <c r="AS307" s="111" t="n"/>
      <c r="AT307" s="113">
        <f>SUM(H307:AL307)</f>
        <v/>
      </c>
      <c r="AU307" s="111" t="n"/>
      <c r="AV307" s="113">
        <f>SUM(H307,K307,L307,P307,Q307,R307,S307,Y307,Z307,AF307,AG307)</f>
        <v/>
      </c>
      <c r="AW307" s="111" t="n"/>
    </row>
    <row r="308" spans="1:49">
      <c r="A308" s="111" t="n">
        <v>302</v>
      </c>
      <c r="B308" s="111" t="s">
        <v>142</v>
      </c>
      <c r="C308" s="111" t="s">
        <v>138</v>
      </c>
      <c r="D308" s="111" t="s">
        <v>139</v>
      </c>
      <c r="E308" s="111" t="s">
        <v>135</v>
      </c>
      <c r="F308" s="111" t="s">
        <v>32</v>
      </c>
      <c r="G308" s="111" t="n"/>
      <c r="H308" s="111" t="n"/>
      <c r="I308" s="111" t="n"/>
      <c r="J308" s="111" t="n"/>
      <c r="K308" s="111" t="n"/>
      <c r="L308" s="111" t="n"/>
      <c r="M308" s="111" t="n"/>
      <c r="N308" s="111" t="n"/>
      <c r="O308" s="111" t="n"/>
      <c r="P308" s="111" t="n"/>
      <c r="Q308" s="111" t="n"/>
      <c r="R308" s="111" t="n"/>
      <c r="S308" s="111" t="n"/>
      <c r="T308" s="111" t="n"/>
      <c r="U308" s="111" t="n"/>
      <c r="V308" s="111" t="n"/>
      <c r="W308" s="111" t="n"/>
      <c r="X308" s="111" t="n"/>
      <c r="Y308" s="111" t="n"/>
      <c r="Z308" s="111" t="n"/>
      <c r="AA308" s="111" t="n"/>
      <c r="AB308" s="111" t="n"/>
      <c r="AC308" s="111" t="n"/>
      <c r="AD308" s="111" t="n"/>
      <c r="AE308" s="111" t="n"/>
      <c r="AF308" s="111" t="n"/>
      <c r="AG308" s="111" t="n"/>
      <c r="AH308" s="111" t="n"/>
      <c r="AI308" s="111" t="n"/>
      <c r="AJ308" s="111" t="n"/>
      <c r="AK308" s="111" t="n"/>
      <c r="AL308" s="111" t="n"/>
      <c r="AM308" s="113">
        <f>COUNT(H308:AL308)</f>
        <v/>
      </c>
      <c r="AN308" s="111" t="n"/>
      <c r="AO308" s="111" t="n"/>
      <c r="AP308" s="111" t="n"/>
      <c r="AQ308" s="111" t="n"/>
      <c r="AR308" s="111" t="n"/>
      <c r="AS308" s="111" t="n"/>
      <c r="AT308" s="113">
        <f>SUM(H308:AL308)</f>
        <v/>
      </c>
      <c r="AU308" s="111" t="n"/>
      <c r="AV308" s="113">
        <f>SUM(H308,K308,L308,P308,Q308,R308,S308,Y308,Z308,AF308,AG308)</f>
        <v/>
      </c>
      <c r="AW308" s="111" t="n"/>
    </row>
    <row r="309" spans="1:49">
      <c r="A309" s="111" t="n">
        <v>303</v>
      </c>
      <c r="B309" s="111" t="s">
        <v>142</v>
      </c>
      <c r="C309" s="111" t="s">
        <v>138</v>
      </c>
      <c r="D309" s="111" t="s">
        <v>139</v>
      </c>
      <c r="E309" s="111" t="s">
        <v>280</v>
      </c>
      <c r="F309" s="111" t="s">
        <v>32</v>
      </c>
      <c r="G309" s="111" t="n"/>
      <c r="H309" s="111" t="n"/>
      <c r="I309" s="111" t="n"/>
      <c r="J309" s="111" t="n"/>
      <c r="K309" s="111" t="n"/>
      <c r="L309" s="111" t="n"/>
      <c r="M309" s="111" t="n"/>
      <c r="N309" s="111" t="n"/>
      <c r="O309" s="111" t="n"/>
      <c r="P309" s="111" t="n"/>
      <c r="Q309" s="111" t="n"/>
      <c r="R309" s="111" t="n"/>
      <c r="S309" s="111" t="n"/>
      <c r="T309" s="111" t="n"/>
      <c r="U309" s="111" t="n"/>
      <c r="V309" s="111" t="n"/>
      <c r="W309" s="111" t="n"/>
      <c r="X309" s="111" t="n"/>
      <c r="Y309" s="111" t="n"/>
      <c r="Z309" s="111" t="n"/>
      <c r="AA309" s="111" t="n"/>
      <c r="AB309" s="111" t="n"/>
      <c r="AC309" s="111" t="n"/>
      <c r="AD309" s="111" t="n"/>
      <c r="AE309" s="111" t="n"/>
      <c r="AF309" s="111" t="n"/>
      <c r="AG309" s="111" t="n"/>
      <c r="AH309" s="111" t="n"/>
      <c r="AI309" s="111" t="n"/>
      <c r="AJ309" s="111" t="n"/>
      <c r="AK309" s="111" t="n"/>
      <c r="AL309" s="111" t="n"/>
      <c r="AM309" s="113">
        <f>COUNT(H309:AL309)</f>
        <v/>
      </c>
      <c r="AN309" s="111" t="n"/>
      <c r="AO309" s="111" t="n"/>
      <c r="AP309" s="111" t="n"/>
      <c r="AQ309" s="111" t="n"/>
      <c r="AR309" s="111" t="n"/>
      <c r="AS309" s="111" t="n"/>
      <c r="AT309" s="113">
        <f>SUM(H309:AL309)</f>
        <v/>
      </c>
      <c r="AU309" s="111" t="n"/>
      <c r="AV309" s="113">
        <f>SUM(H309,K309,L309,P309,Q309,R309,S309,Y309,Z309,AF309,AG309)</f>
        <v/>
      </c>
      <c r="AW309" s="111" t="n"/>
    </row>
    <row r="310" spans="1:49">
      <c r="A310" s="111" t="n">
        <v>304</v>
      </c>
      <c r="B310" s="111" t="s">
        <v>142</v>
      </c>
      <c r="C310" s="111" t="s">
        <v>138</v>
      </c>
      <c r="D310" s="111" t="s">
        <v>139</v>
      </c>
      <c r="E310" s="111" t="s">
        <v>299</v>
      </c>
      <c r="F310" s="111" t="s">
        <v>32</v>
      </c>
      <c r="G310" s="111" t="n"/>
      <c r="H310" s="111" t="n"/>
      <c r="I310" s="111" t="n"/>
      <c r="J310" s="111" t="n"/>
      <c r="K310" s="111" t="n"/>
      <c r="L310" s="111" t="n"/>
      <c r="M310" s="111" t="n"/>
      <c r="N310" s="111" t="n"/>
      <c r="O310" s="111" t="n"/>
      <c r="P310" s="111" t="n"/>
      <c r="Q310" s="111" t="n"/>
      <c r="R310" s="111" t="n"/>
      <c r="S310" s="111" t="n"/>
      <c r="T310" s="111" t="n"/>
      <c r="U310" s="111" t="n"/>
      <c r="V310" s="111" t="n"/>
      <c r="W310" s="111" t="n"/>
      <c r="X310" s="111" t="n"/>
      <c r="Y310" s="111" t="n"/>
      <c r="Z310" s="111" t="n"/>
      <c r="AA310" s="111" t="n"/>
      <c r="AB310" s="111" t="n"/>
      <c r="AC310" s="111" t="n"/>
      <c r="AD310" s="111" t="n"/>
      <c r="AE310" s="111" t="n"/>
      <c r="AF310" s="111" t="n"/>
      <c r="AG310" s="111" t="n"/>
      <c r="AH310" s="111" t="n"/>
      <c r="AI310" s="111" t="n"/>
      <c r="AJ310" s="111" t="n"/>
      <c r="AK310" s="111" t="n"/>
      <c r="AL310" s="111" t="n"/>
      <c r="AM310" s="113">
        <f>COUNT(H310:AL310)</f>
        <v/>
      </c>
      <c r="AN310" s="111" t="n"/>
      <c r="AO310" s="111" t="n"/>
      <c r="AP310" s="111" t="n"/>
      <c r="AQ310" s="111" t="n"/>
      <c r="AR310" s="111" t="n"/>
      <c r="AS310" s="111" t="n"/>
      <c r="AT310" s="113">
        <f>SUM(H310:AL310)</f>
        <v/>
      </c>
      <c r="AU310" s="111" t="n"/>
      <c r="AV310" s="113">
        <f>SUM(H310,K310,L310,P310,Q310,R310,S310,Y310,Z310,AF310,AG310)</f>
        <v/>
      </c>
      <c r="AW310" s="111" t="n"/>
    </row>
    <row r="311" spans="1:49">
      <c r="A311" s="111" t="n">
        <v>305</v>
      </c>
      <c r="B311" s="111" t="s">
        <v>142</v>
      </c>
      <c r="C311" s="111" t="s">
        <v>138</v>
      </c>
      <c r="D311" s="111" t="s">
        <v>139</v>
      </c>
      <c r="E311" s="111" t="s">
        <v>135</v>
      </c>
      <c r="F311" s="111" t="s">
        <v>32</v>
      </c>
      <c r="G311" s="111" t="n"/>
      <c r="H311" s="111" t="n"/>
      <c r="I311" s="111" t="n"/>
      <c r="J311" s="111" t="n"/>
      <c r="K311" s="111" t="n"/>
      <c r="L311" s="111" t="n"/>
      <c r="M311" s="111" t="n"/>
      <c r="N311" s="111" t="n"/>
      <c r="O311" s="111" t="n"/>
      <c r="P311" s="111" t="n"/>
      <c r="Q311" s="111" t="n"/>
      <c r="R311" s="111" t="n"/>
      <c r="S311" s="111" t="n"/>
      <c r="T311" s="111" t="n"/>
      <c r="U311" s="112" t="n">
        <v>1.83</v>
      </c>
      <c r="V311" s="111" t="n"/>
      <c r="W311" s="111" t="n"/>
      <c r="X311" s="111" t="n"/>
      <c r="Y311" s="111" t="n"/>
      <c r="Z311" s="111" t="n"/>
      <c r="AA311" s="111" t="n"/>
      <c r="AB311" s="111" t="n"/>
      <c r="AC311" s="111" t="n"/>
      <c r="AD311" s="111" t="n"/>
      <c r="AE311" s="111" t="n"/>
      <c r="AF311" s="111" t="n"/>
      <c r="AG311" s="111" t="n"/>
      <c r="AH311" s="111" t="n"/>
      <c r="AI311" s="111" t="n"/>
      <c r="AJ311" s="111" t="n"/>
      <c r="AK311" s="111" t="n"/>
      <c r="AL311" s="111" t="n"/>
      <c r="AM311" s="113">
        <f>COUNT(H311:AL311)</f>
        <v/>
      </c>
      <c r="AN311" s="111" t="n"/>
      <c r="AO311" s="111" t="n"/>
      <c r="AP311" s="111" t="n"/>
      <c r="AQ311" s="111" t="n"/>
      <c r="AR311" s="111" t="n"/>
      <c r="AS311" s="111" t="n"/>
      <c r="AT311" s="113">
        <f>SUM(H311:AL311)</f>
        <v/>
      </c>
      <c r="AU311" s="111" t="n"/>
      <c r="AV311" s="113">
        <f>SUM(H311,K311,L311,P311,Q311,R311,S311,Y311,Z311,AF311,AG311)</f>
        <v/>
      </c>
      <c r="AW311" s="111" t="n"/>
    </row>
    <row r="312" spans="1:49">
      <c r="A312" s="111" t="n">
        <v>306</v>
      </c>
      <c r="B312" s="111" t="s">
        <v>142</v>
      </c>
      <c r="C312" s="111" t="s">
        <v>138</v>
      </c>
      <c r="D312" s="111" t="s">
        <v>139</v>
      </c>
      <c r="E312" s="111" t="s">
        <v>135</v>
      </c>
      <c r="F312" s="111" t="s">
        <v>48</v>
      </c>
      <c r="G312" s="111" t="n"/>
      <c r="H312" s="111" t="n"/>
      <c r="I312" s="111" t="n"/>
      <c r="J312" s="111" t="n"/>
      <c r="K312" s="111" t="n"/>
      <c r="L312" s="111" t="n"/>
      <c r="M312" s="111" t="n"/>
      <c r="N312" s="111" t="n"/>
      <c r="O312" s="111" t="n"/>
      <c r="P312" s="111" t="n"/>
      <c r="Q312" s="111" t="n"/>
      <c r="R312" s="111" t="n"/>
      <c r="S312" s="111" t="n"/>
      <c r="T312" s="111" t="n"/>
      <c r="U312" s="112" t="n">
        <v>2</v>
      </c>
      <c r="V312" s="112" t="n">
        <v>1.33</v>
      </c>
      <c r="W312" s="111" t="n"/>
      <c r="X312" s="111" t="n"/>
      <c r="Y312" s="111" t="n"/>
      <c r="Z312" s="111" t="n"/>
      <c r="AA312" s="111" t="n"/>
      <c r="AB312" s="111" t="n"/>
      <c r="AC312" s="111" t="n"/>
      <c r="AD312" s="111" t="n"/>
      <c r="AE312" s="111" t="n"/>
      <c r="AF312" s="111" t="n"/>
      <c r="AG312" s="111" t="n"/>
      <c r="AH312" s="111" t="n"/>
      <c r="AI312" s="111" t="n"/>
      <c r="AJ312" s="111" t="n"/>
      <c r="AK312" s="111" t="n"/>
      <c r="AL312" s="111" t="n"/>
      <c r="AM312" s="111" t="n"/>
      <c r="AN312" s="113">
        <f>COUNT(H312:AL312)</f>
        <v/>
      </c>
      <c r="AO312" s="111" t="n"/>
      <c r="AP312" s="111" t="n"/>
      <c r="AQ312" s="111" t="n"/>
      <c r="AR312" s="111" t="n"/>
      <c r="AS312" s="111" t="n"/>
      <c r="AT312" s="111" t="n"/>
      <c r="AU312" s="113">
        <f>SUM(H312:AL312)</f>
        <v/>
      </c>
      <c r="AV312" s="111" t="n"/>
      <c r="AW312" s="113">
        <f>SUM(H312,K312,L312,P312,Q312,R312,S312,Y312,Z312,AF312,AG312)</f>
        <v/>
      </c>
    </row>
    <row r="313" spans="1:49">
      <c r="A313" s="111" t="n">
        <v>307</v>
      </c>
      <c r="B313" s="111" t="s">
        <v>142</v>
      </c>
      <c r="C313" s="111" t="s">
        <v>138</v>
      </c>
      <c r="D313" s="111" t="s">
        <v>139</v>
      </c>
      <c r="E313" s="111" t="s">
        <v>135</v>
      </c>
      <c r="F313" s="111" t="s">
        <v>32</v>
      </c>
      <c r="G313" s="111" t="s">
        <v>49</v>
      </c>
      <c r="H313" s="111" t="n"/>
      <c r="I313" s="111" t="n"/>
      <c r="J313" s="111" t="n"/>
      <c r="K313" s="111" t="n"/>
      <c r="L313" s="111" t="n"/>
      <c r="M313" s="111" t="n"/>
      <c r="N313" s="111" t="n"/>
      <c r="O313" s="111" t="n"/>
      <c r="P313" s="111" t="n"/>
      <c r="Q313" s="111" t="n"/>
      <c r="R313" s="111" t="n"/>
      <c r="S313" s="111" t="n"/>
      <c r="T313" s="112" t="n">
        <v>8</v>
      </c>
      <c r="U313" s="112" t="n">
        <v>8</v>
      </c>
      <c r="V313" s="112" t="n">
        <v>8</v>
      </c>
      <c r="W313" s="112" t="n">
        <v>8</v>
      </c>
      <c r="X313" s="112" t="n">
        <v>8</v>
      </c>
      <c r="Y313" s="111" t="n"/>
      <c r="Z313" s="111" t="n"/>
      <c r="AA313" s="111" t="n"/>
      <c r="AB313" s="111" t="n"/>
      <c r="AC313" s="111" t="n"/>
      <c r="AD313" s="111" t="n"/>
      <c r="AE313" s="111" t="n"/>
      <c r="AF313" s="111" t="n"/>
      <c r="AG313" s="111" t="n"/>
      <c r="AH313" s="111" t="n"/>
      <c r="AI313" s="111" t="n"/>
      <c r="AJ313" s="111" t="n"/>
      <c r="AK313" s="111" t="n"/>
      <c r="AL313" s="111" t="n"/>
      <c r="AM313" s="113">
        <f>SUM(H313:AL313)/8</f>
        <v/>
      </c>
      <c r="AN313" s="111" t="n"/>
      <c r="AO313" s="111" t="n"/>
      <c r="AP313" s="111" t="n"/>
      <c r="AQ313" s="111" t="n"/>
      <c r="AR313" s="111" t="n"/>
      <c r="AS313" s="113">
        <f>COUNTIF(H313:AL313,"В")+SUM(H313:AL313)/8</f>
        <v/>
      </c>
      <c r="AT313" s="113">
        <f>SUM(H313:AL313)</f>
        <v/>
      </c>
      <c r="AU313" s="111" t="n"/>
      <c r="AV313" s="111" t="n"/>
      <c r="AW313" s="111" t="n"/>
    </row>
    <row r="314" spans="1:49">
      <c r="A314" s="111" t="n">
        <v>308</v>
      </c>
      <c r="B314" s="111" t="s">
        <v>142</v>
      </c>
      <c r="C314" s="111" t="s">
        <v>138</v>
      </c>
      <c r="D314" s="111" t="s">
        <v>139</v>
      </c>
      <c r="E314" s="111" t="s">
        <v>299</v>
      </c>
      <c r="F314" s="111" t="s">
        <v>32</v>
      </c>
      <c r="G314" s="111" t="n"/>
      <c r="H314" s="111" t="n"/>
      <c r="I314" s="111" t="n"/>
      <c r="J314" s="111" t="n"/>
      <c r="K314" s="111" t="n"/>
      <c r="L314" s="111" t="n"/>
      <c r="M314" s="112" t="n">
        <v>2</v>
      </c>
      <c r="N314" s="111" t="n"/>
      <c r="O314" s="111" t="n"/>
      <c r="P314" s="111" t="n"/>
      <c r="Q314" s="111" t="n"/>
      <c r="R314" s="111" t="n"/>
      <c r="S314" s="111" t="n"/>
      <c r="T314" s="111" t="n"/>
      <c r="U314" s="111" t="n"/>
      <c r="V314" s="111" t="n"/>
      <c r="W314" s="111" t="n"/>
      <c r="X314" s="111" t="n"/>
      <c r="Y314" s="111" t="n"/>
      <c r="Z314" s="111" t="n"/>
      <c r="AA314" s="111" t="n"/>
      <c r="AB314" s="111" t="n"/>
      <c r="AC314" s="111" t="n"/>
      <c r="AD314" s="111" t="n"/>
      <c r="AE314" s="111" t="n"/>
      <c r="AF314" s="111" t="n"/>
      <c r="AG314" s="111" t="n"/>
      <c r="AH314" s="111" t="n"/>
      <c r="AI314" s="111" t="n"/>
      <c r="AJ314" s="111" t="n"/>
      <c r="AK314" s="111" t="n"/>
      <c r="AL314" s="111" t="n"/>
      <c r="AM314" s="113">
        <f>COUNT(H314:AL314)</f>
        <v/>
      </c>
      <c r="AN314" s="111" t="n"/>
      <c r="AO314" s="111" t="n"/>
      <c r="AP314" s="111" t="n"/>
      <c r="AQ314" s="111" t="n"/>
      <c r="AR314" s="111" t="n"/>
      <c r="AS314" s="111" t="n"/>
      <c r="AT314" s="113">
        <f>SUM(H314:AL314)</f>
        <v/>
      </c>
      <c r="AU314" s="111" t="n"/>
      <c r="AV314" s="113">
        <f>SUM(H314,K314,L314,P314,Q314,R314,S314,Y314,Z314,AF314,AG314)</f>
        <v/>
      </c>
      <c r="AW314" s="111" t="n"/>
    </row>
    <row r="315" spans="1:49">
      <c r="A315" s="111" t="n">
        <v>309</v>
      </c>
      <c r="B315" s="111" t="s">
        <v>142</v>
      </c>
      <c r="C315" s="111" t="s">
        <v>138</v>
      </c>
      <c r="D315" s="111" t="s">
        <v>139</v>
      </c>
      <c r="E315" s="111" t="s">
        <v>299</v>
      </c>
      <c r="F315" s="111" t="s">
        <v>48</v>
      </c>
      <c r="G315" s="111" t="n"/>
      <c r="H315" s="111" t="n"/>
      <c r="I315" s="111" t="n"/>
      <c r="J315" s="111" t="n"/>
      <c r="K315" s="111" t="n"/>
      <c r="L315" s="111" t="n"/>
      <c r="M315" s="112" t="n">
        <v>2</v>
      </c>
      <c r="N315" s="111" t="n"/>
      <c r="O315" s="111" t="n"/>
      <c r="P315" s="111" t="n"/>
      <c r="Q315" s="111" t="n"/>
      <c r="R315" s="111" t="n"/>
      <c r="S315" s="111" t="n"/>
      <c r="T315" s="111" t="n"/>
      <c r="U315" s="111" t="n"/>
      <c r="V315" s="111" t="n"/>
      <c r="W315" s="111" t="n"/>
      <c r="X315" s="111" t="n"/>
      <c r="Y315" s="111" t="n"/>
      <c r="Z315" s="111" t="n"/>
      <c r="AA315" s="111" t="n"/>
      <c r="AB315" s="111" t="n"/>
      <c r="AC315" s="111" t="n"/>
      <c r="AD315" s="111" t="n"/>
      <c r="AE315" s="111" t="n"/>
      <c r="AF315" s="111" t="n"/>
      <c r="AG315" s="111" t="n"/>
      <c r="AH315" s="111" t="n"/>
      <c r="AI315" s="111" t="n"/>
      <c r="AJ315" s="111" t="n"/>
      <c r="AK315" s="111" t="n"/>
      <c r="AL315" s="111" t="n"/>
      <c r="AM315" s="111" t="n"/>
      <c r="AN315" s="113">
        <f>COUNT(H315:AL315)</f>
        <v/>
      </c>
      <c r="AO315" s="111" t="n"/>
      <c r="AP315" s="111" t="n"/>
      <c r="AQ315" s="111" t="n"/>
      <c r="AR315" s="111" t="n"/>
      <c r="AS315" s="111" t="n"/>
      <c r="AT315" s="111" t="n"/>
      <c r="AU315" s="113">
        <f>SUM(H315:AL315)</f>
        <v/>
      </c>
      <c r="AV315" s="111" t="n"/>
      <c r="AW315" s="113">
        <f>SUM(H315,K315,L315,P315,Q315,R315,S315,Y315,Z315,AF315,AG315)</f>
        <v/>
      </c>
    </row>
    <row r="316" spans="1:49">
      <c r="A316" s="111" t="n">
        <v>310</v>
      </c>
      <c r="B316" s="111" t="s">
        <v>142</v>
      </c>
      <c r="C316" s="111" t="s">
        <v>138</v>
      </c>
      <c r="D316" s="111" t="s">
        <v>139</v>
      </c>
      <c r="E316" s="111" t="s">
        <v>299</v>
      </c>
      <c r="F316" s="111" t="s">
        <v>32</v>
      </c>
      <c r="G316" s="111" t="s">
        <v>49</v>
      </c>
      <c r="H316" s="111" t="n"/>
      <c r="I316" s="111" t="n"/>
      <c r="J316" s="111" t="n"/>
      <c r="K316" s="111" t="n"/>
      <c r="L316" s="111" t="n"/>
      <c r="M316" s="112" t="n">
        <v>8</v>
      </c>
      <c r="N316" s="112" t="n">
        <v>8</v>
      </c>
      <c r="O316" s="112" t="n">
        <v>7</v>
      </c>
      <c r="P316" s="111" t="n"/>
      <c r="Q316" s="111" t="n"/>
      <c r="R316" s="111" t="n"/>
      <c r="S316" s="111" t="n"/>
      <c r="T316" s="111" t="n"/>
      <c r="U316" s="111" t="n"/>
      <c r="V316" s="111" t="n"/>
      <c r="W316" s="111" t="n"/>
      <c r="X316" s="111" t="n"/>
      <c r="Y316" s="111" t="n"/>
      <c r="Z316" s="111" t="n"/>
      <c r="AA316" s="111" t="n"/>
      <c r="AB316" s="111" t="n"/>
      <c r="AC316" s="111" t="n"/>
      <c r="AD316" s="111" t="n"/>
      <c r="AE316" s="111" t="n"/>
      <c r="AF316" s="111" t="n"/>
      <c r="AG316" s="111" t="n"/>
      <c r="AH316" s="111" t="n"/>
      <c r="AI316" s="111" t="n"/>
      <c r="AJ316" s="111" t="n"/>
      <c r="AK316" s="111" t="n"/>
      <c r="AL316" s="111" t="n"/>
      <c r="AM316" s="113">
        <f>SUM(H316:AL316)/8</f>
        <v/>
      </c>
      <c r="AN316" s="111" t="n"/>
      <c r="AO316" s="111" t="n"/>
      <c r="AP316" s="111" t="n"/>
      <c r="AQ316" s="111" t="n"/>
      <c r="AR316" s="111" t="n"/>
      <c r="AS316" s="113">
        <f>COUNTIF(H316:AL316,"В")+SUM(H316:AL316)/8</f>
        <v/>
      </c>
      <c r="AT316" s="113">
        <f>SUM(H316:AL316)</f>
        <v/>
      </c>
      <c r="AU316" s="111" t="n"/>
      <c r="AV316" s="111" t="n"/>
      <c r="AW316" s="111" t="n"/>
    </row>
    <row r="317" spans="1:49">
      <c r="A317" s="111" t="n">
        <v>311</v>
      </c>
      <c r="B317" s="111" t="s">
        <v>142</v>
      </c>
      <c r="C317" s="111" t="s">
        <v>138</v>
      </c>
      <c r="D317" s="111" t="s">
        <v>139</v>
      </c>
      <c r="E317" s="111" t="s">
        <v>316</v>
      </c>
      <c r="F317" s="111" t="s">
        <v>32</v>
      </c>
      <c r="G317" s="111" t="n"/>
      <c r="H317" s="111" t="n"/>
      <c r="I317" s="111" t="n"/>
      <c r="J317" s="111" t="n"/>
      <c r="K317" s="111" t="n"/>
      <c r="L317" s="111" t="n"/>
      <c r="M317" s="111" t="n"/>
      <c r="N317" s="111" t="n"/>
      <c r="O317" s="111" t="n"/>
      <c r="P317" s="111" t="n"/>
      <c r="Q317" s="111" t="n"/>
      <c r="R317" s="111" t="n"/>
      <c r="S317" s="111" t="n"/>
      <c r="T317" s="111" t="n"/>
      <c r="U317" s="111" t="n"/>
      <c r="V317" s="111" t="n"/>
      <c r="W317" s="111" t="n"/>
      <c r="X317" s="111" t="n"/>
      <c r="Y317" s="111" t="n"/>
      <c r="Z317" s="111" t="n"/>
      <c r="AA317" s="111" t="n"/>
      <c r="AB317" s="111" t="n"/>
      <c r="AC317" s="111" t="n"/>
      <c r="AD317" s="111" t="n"/>
      <c r="AE317" s="112" t="n">
        <v>6</v>
      </c>
      <c r="AF317" s="112" t="n">
        <v>8</v>
      </c>
      <c r="AG317" s="112" t="n">
        <v>7</v>
      </c>
      <c r="AH317" s="111" t="n"/>
      <c r="AI317" s="111" t="n"/>
      <c r="AJ317" s="112" t="n">
        <v>4</v>
      </c>
      <c r="AK317" s="112" t="n">
        <v>4</v>
      </c>
      <c r="AL317" s="112" t="n">
        <v>4</v>
      </c>
      <c r="AM317" s="113">
        <f>COUNT(H317:AL317)</f>
        <v/>
      </c>
      <c r="AN317" s="111" t="n"/>
      <c r="AO317" s="111" t="n"/>
      <c r="AP317" s="111" t="n"/>
      <c r="AQ317" s="111" t="n"/>
      <c r="AR317" s="111" t="n"/>
      <c r="AS317" s="111" t="n"/>
      <c r="AT317" s="113">
        <f>SUM(H317:AL317)</f>
        <v/>
      </c>
      <c r="AU317" s="111" t="n"/>
      <c r="AV317" s="113">
        <f>SUM(H317,K317,L317,P317,Q317,R317,S317,Y317,Z317,AF317,AG317)</f>
        <v/>
      </c>
      <c r="AW317" s="111" t="n"/>
    </row>
    <row r="318" spans="1:49">
      <c r="A318" s="111" t="n">
        <v>312</v>
      </c>
      <c r="B318" s="111" t="s">
        <v>142</v>
      </c>
      <c r="C318" s="111" t="s">
        <v>138</v>
      </c>
      <c r="D318" s="111" t="s">
        <v>139</v>
      </c>
      <c r="E318" s="111" t="s">
        <v>316</v>
      </c>
      <c r="F318" s="111" t="s">
        <v>48</v>
      </c>
      <c r="G318" s="111" t="n"/>
      <c r="H318" s="111" t="n"/>
      <c r="I318" s="111" t="n"/>
      <c r="J318" s="111" t="n"/>
      <c r="K318" s="111" t="n"/>
      <c r="L318" s="111" t="n"/>
      <c r="M318" s="111" t="n"/>
      <c r="N318" s="111" t="n"/>
      <c r="O318" s="111" t="n"/>
      <c r="P318" s="111" t="n"/>
      <c r="Q318" s="111" t="n"/>
      <c r="R318" s="111" t="n"/>
      <c r="S318" s="111" t="n"/>
      <c r="T318" s="111" t="n"/>
      <c r="U318" s="111" t="n"/>
      <c r="V318" s="111" t="n"/>
      <c r="W318" s="111" t="n"/>
      <c r="X318" s="111" t="n"/>
      <c r="Y318" s="111" t="n"/>
      <c r="Z318" s="111" t="n"/>
      <c r="AA318" s="111" t="n"/>
      <c r="AB318" s="111" t="n"/>
      <c r="AC318" s="111" t="n"/>
      <c r="AD318" s="111" t="n"/>
      <c r="AE318" s="112" t="n">
        <v>2</v>
      </c>
      <c r="AF318" s="112" t="n">
        <v>1</v>
      </c>
      <c r="AG318" s="111" t="n"/>
      <c r="AH318" s="111" t="n"/>
      <c r="AI318" s="111" t="n"/>
      <c r="AJ318" s="112" t="n">
        <v>2</v>
      </c>
      <c r="AK318" s="112" t="n">
        <v>3</v>
      </c>
      <c r="AL318" s="112" t="n">
        <v>1.5</v>
      </c>
      <c r="AM318" s="111" t="n"/>
      <c r="AN318" s="113">
        <f>COUNT(H318:AL318)</f>
        <v/>
      </c>
      <c r="AO318" s="111" t="n"/>
      <c r="AP318" s="111" t="n"/>
      <c r="AQ318" s="111" t="n"/>
      <c r="AR318" s="111" t="n"/>
      <c r="AS318" s="111" t="n"/>
      <c r="AT318" s="111" t="n"/>
      <c r="AU318" s="113">
        <f>SUM(H318:AL318)</f>
        <v/>
      </c>
      <c r="AV318" s="111" t="n"/>
      <c r="AW318" s="113">
        <f>SUM(H318,K318,L318,P318,Q318,R318,S318,Y318,Z318,AF318,AG318)</f>
        <v/>
      </c>
    </row>
    <row r="319" spans="1:49">
      <c r="A319" s="111" t="n">
        <v>313</v>
      </c>
      <c r="B319" s="111" t="s">
        <v>142</v>
      </c>
      <c r="C319" s="111" t="s">
        <v>138</v>
      </c>
      <c r="D319" s="111" t="s">
        <v>139</v>
      </c>
      <c r="E319" s="111" t="s">
        <v>316</v>
      </c>
      <c r="F319" s="111" t="s">
        <v>32</v>
      </c>
      <c r="G319" s="111" t="s">
        <v>49</v>
      </c>
      <c r="H319" s="111" t="n"/>
      <c r="I319" s="111" t="n"/>
      <c r="J319" s="111" t="n"/>
      <c r="K319" s="111" t="n"/>
      <c r="L319" s="111" t="n"/>
      <c r="M319" s="111" t="n"/>
      <c r="N319" s="111" t="n"/>
      <c r="O319" s="111" t="n"/>
      <c r="P319" s="111" t="n"/>
      <c r="Q319" s="111" t="n"/>
      <c r="R319" s="111" t="n"/>
      <c r="S319" s="111" t="n"/>
      <c r="T319" s="111" t="n"/>
      <c r="U319" s="111" t="n"/>
      <c r="V319" s="111" t="n"/>
      <c r="W319" s="111" t="n"/>
      <c r="X319" s="111" t="n"/>
      <c r="Y319" s="111" t="n"/>
      <c r="Z319" s="111" t="n"/>
      <c r="AA319" s="111" t="n"/>
      <c r="AB319" s="111" t="n"/>
      <c r="AC319" s="111" t="n"/>
      <c r="AD319" s="112" t="n">
        <v>8</v>
      </c>
      <c r="AE319" s="112" t="n">
        <v>8</v>
      </c>
      <c r="AF319" s="111" t="s">
        <v>7</v>
      </c>
      <c r="AG319" s="111" t="s">
        <v>7</v>
      </c>
      <c r="AH319" s="112" t="n">
        <v>8</v>
      </c>
      <c r="AI319" s="112" t="n">
        <v>8</v>
      </c>
      <c r="AJ319" s="112" t="n">
        <v>8</v>
      </c>
      <c r="AK319" s="112" t="n">
        <v>8</v>
      </c>
      <c r="AL319" s="112" t="n">
        <v>8</v>
      </c>
      <c r="AM319" s="113">
        <f>SUM(H319:AL319)/8</f>
        <v/>
      </c>
      <c r="AN319" s="111" t="n"/>
      <c r="AO319" s="111" t="n"/>
      <c r="AP319" s="111" t="n"/>
      <c r="AQ319" s="111" t="n"/>
      <c r="AR319" s="111" t="n"/>
      <c r="AS319" s="113">
        <f>COUNTIF(H319:AL319,"В")+SUM(H319:AL319)/8</f>
        <v/>
      </c>
      <c r="AT319" s="113">
        <f>SUM(H319:AL319)</f>
        <v/>
      </c>
      <c r="AU319" s="111" t="n"/>
      <c r="AV319" s="111" t="n"/>
      <c r="AW319" s="111" t="n"/>
    </row>
    <row r="320" spans="1:49">
      <c r="A320" s="114" t="n">
        <v>314</v>
      </c>
      <c r="B320" s="114" t="s">
        <v>142</v>
      </c>
      <c r="C320" s="114" t="s">
        <v>138</v>
      </c>
      <c r="D320" s="114" t="s">
        <v>139</v>
      </c>
      <c r="E320" s="114" t="s">
        <v>33</v>
      </c>
      <c r="F320" s="114" t="n"/>
      <c r="G320" s="114" t="n"/>
      <c r="H320" s="114" t="n">
        <v>0</v>
      </c>
      <c r="I320" s="114" t="n">
        <v>8</v>
      </c>
      <c r="J320" s="114" t="n">
        <v>8</v>
      </c>
      <c r="K320" s="114" t="n">
        <v>0</v>
      </c>
      <c r="L320" s="114" t="n">
        <v>0</v>
      </c>
      <c r="M320" s="114" t="n">
        <v>12</v>
      </c>
      <c r="N320" s="114" t="n">
        <v>8</v>
      </c>
      <c r="O320" s="114" t="n">
        <v>7</v>
      </c>
      <c r="P320" s="114" t="n">
        <v>0</v>
      </c>
      <c r="Q320" s="114" t="n">
        <v>0</v>
      </c>
      <c r="R320" s="114" t="n">
        <v>0</v>
      </c>
      <c r="S320" s="114" t="n">
        <v>0</v>
      </c>
      <c r="T320" s="114" t="n">
        <v>8</v>
      </c>
      <c r="U320" s="114" t="n">
        <v>11.83</v>
      </c>
      <c r="V320" s="114" t="n">
        <v>9.33</v>
      </c>
      <c r="W320" s="114" t="n">
        <v>8</v>
      </c>
      <c r="X320" s="114" t="n">
        <v>8</v>
      </c>
      <c r="Y320" s="114" t="n">
        <v>0</v>
      </c>
      <c r="Z320" s="114" t="n">
        <v>0</v>
      </c>
      <c r="AA320" s="114" t="n">
        <v>8</v>
      </c>
      <c r="AB320" s="114" t="n">
        <v>8</v>
      </c>
      <c r="AC320" s="114" t="n">
        <v>8</v>
      </c>
      <c r="AD320" s="114" t="n">
        <v>8</v>
      </c>
      <c r="AE320" s="114" t="n">
        <v>16</v>
      </c>
      <c r="AF320" s="114" t="n">
        <v>9</v>
      </c>
      <c r="AG320" s="114" t="n">
        <v>7</v>
      </c>
      <c r="AH320" s="114" t="n">
        <v>8</v>
      </c>
      <c r="AI320" s="114" t="n">
        <v>8</v>
      </c>
      <c r="AJ320" s="114" t="n">
        <v>14</v>
      </c>
      <c r="AK320" s="114" t="n">
        <v>15</v>
      </c>
      <c r="AL320" s="114" t="n">
        <v>13.5</v>
      </c>
      <c r="AM320" s="114">
        <f>COUNT(IF(SUM(H307,H310,H309,H308,H306)&gt;0,1,"FALSE"),IF(SUM(I308,I306,I309,I307,I310)&gt;0,1,"FALSE"),IF(SUM(J310,J306,J309,J308,J307)&gt;0,1,"FALSE"),IF(SUM(K307,K309,K308,K310,K306)&gt;0,1,"FALSE"),IF(SUM(L308,L310,L306,L309,L307)&gt;0,1,"FALSE"),IF(SUM(P308,P309,P310,P306,P307)&gt;0,1,"FALSE"),IF(SUM(Q309,Q308,Q306,Q307,Q310)&gt;0,1,"FALSE"),IF(SUM(R309,R306,R308,R307,R310)&gt;0,1,"FALSE"),IF(SUM(S306,S310,S308,S307,S309)&gt;0,1,"FALSE"),IF(SUM(Y307,Y308,Y309,Y310,Y306)&gt;0,1,"FALSE"),IF(SUM(AB308,AB307,AB306,AB309,AB310)&gt;0,1,"FALSE"),IF(SUM(Z309,Z310,Z308,Z307,Z306)&gt;0,1,"FALSE"),IF(SUM(AC310,AC306,AC307,AC308,AC309)&gt;0,1,"FALSE"),IF(SUM(AA310,AA306,AA307,AA308,AA309)&gt;0,1,"FALSE"),IF(SUM(U311,U313)&gt;0,1,"FALSE"),IF(SUM(T313)&gt;0,1,"FALSE"),IF(SUM(V313)&gt;0,1,"FALSE"),IF(SUM(W313)&gt;0,1,"FALSE"),IF(SUM(X313)&gt;0,1,"FALSE"),IF(SUM(M316,M314)&gt;0,1,"FALSE"),IF(SUM(N316)&gt;0,1,"FALSE"),IF(SUM(O316)&gt;0,1,"FALSE"),IF(SUM(AF317,AF319)&gt;0,1,"FALSE"),IF(SUM(AG319,AG317)&gt;0,1,"FALSE"),IF(SUM(AE317,AE319)&gt;0,1,"FALSE"),IF(SUM(AJ317,AJ319)&gt;0,1,"FALSE"),IF(SUM(AK319,AK317)&gt;0,1,"FALSE"),IF(SUM(AL319,AL317)&gt;0,1,"FALSE"),IF(SUM(AD319)&gt;0,1,"FALSE"),IF(SUM(AH319)&gt;0,1,"FALSE"),IF(SUM(AI319)&gt;0,1,"FALSE"))</f>
        <v/>
      </c>
      <c r="AN320" s="114">
        <f>COUNT(IF(SUM(V312)&gt;0,1,"FALSE"),IF(SUM(U312)&gt;0,1,"FALSE"),IF(SUM(M315)&gt;0,1,"FALSE"),IF(SUM(AF318)&gt;0,1,"FALSE"),IF(SUM(AE318)&gt;0,1,"FALSE"),IF(SUM(AJ318)&gt;0,1,"FALSE"),IF(SUM(AK318)&gt;0,1,"FALSE"),IF(SUM(AL318)&gt;0,1,"FALSE"))</f>
        <v/>
      </c>
      <c r="AO320" s="114">
        <f>MAX(AO306:AO319)</f>
        <v/>
      </c>
      <c r="AP320" s="114">
        <f>MAX(AP306:AP319)</f>
        <v/>
      </c>
      <c r="AQ320" s="114">
        <f>MAX(AQ306:AQ319)</f>
        <v/>
      </c>
      <c r="AR320" s="114">
        <f>MAX(AR306:AR319)</f>
        <v/>
      </c>
      <c r="AS320" s="114">
        <f>SUM(AS306:AS319)</f>
        <v/>
      </c>
      <c r="AT320" s="114">
        <f>SUM(AT306:AT319)</f>
        <v/>
      </c>
      <c r="AU320" s="114">
        <f>SUM(AU306:AU319)</f>
        <v/>
      </c>
      <c r="AV320" s="114">
        <f>SUM(AV306:AV319)</f>
        <v/>
      </c>
      <c r="AW320" s="114">
        <f>SUM(AW306:AW319)</f>
        <v/>
      </c>
    </row>
    <row r="321" spans="1:49">
      <c r="A321" s="111" t="n">
        <v>315</v>
      </c>
      <c r="B321" s="111" t="s">
        <v>143</v>
      </c>
      <c r="C321" s="111" t="s">
        <v>138</v>
      </c>
      <c r="D321" s="111" t="s">
        <v>139</v>
      </c>
      <c r="E321" s="111" t="s">
        <v>43</v>
      </c>
      <c r="F321" s="111" t="s">
        <v>32</v>
      </c>
      <c r="G321" s="111" t="n"/>
      <c r="H321" s="111" t="s">
        <v>7</v>
      </c>
      <c r="I321" s="111" t="n">
        <v>8</v>
      </c>
      <c r="J321" s="111" t="n">
        <v>8</v>
      </c>
      <c r="K321" s="111" t="s">
        <v>7</v>
      </c>
      <c r="L321" s="111" t="s">
        <v>7</v>
      </c>
      <c r="M321" s="111" t="n"/>
      <c r="N321" s="111" t="n"/>
      <c r="O321" s="111" t="n"/>
      <c r="P321" s="111" t="s">
        <v>7</v>
      </c>
      <c r="Q321" s="111" t="s">
        <v>7</v>
      </c>
      <c r="R321" s="111" t="s">
        <v>7</v>
      </c>
      <c r="S321" s="111" t="s">
        <v>7</v>
      </c>
      <c r="T321" s="111" t="n">
        <v>8</v>
      </c>
      <c r="U321" s="111" t="n">
        <v>8</v>
      </c>
      <c r="V321" s="111" t="n">
        <v>8</v>
      </c>
      <c r="W321" s="111" t="n">
        <v>8</v>
      </c>
      <c r="X321" s="111" t="n">
        <v>8</v>
      </c>
      <c r="Y321" s="111" t="s">
        <v>7</v>
      </c>
      <c r="Z321" s="111" t="s">
        <v>7</v>
      </c>
      <c r="AA321" s="111" t="n">
        <v>8</v>
      </c>
      <c r="AB321" s="111" t="n">
        <v>8</v>
      </c>
      <c r="AC321" s="111" t="n">
        <v>8</v>
      </c>
      <c r="AD321" s="111" t="n"/>
      <c r="AE321" s="111" t="n"/>
      <c r="AF321" s="111" t="n"/>
      <c r="AG321" s="111" t="n"/>
      <c r="AH321" s="111" t="n"/>
      <c r="AI321" s="111" t="n"/>
      <c r="AJ321" s="111" t="n"/>
      <c r="AK321" s="111" t="n"/>
      <c r="AL321" s="111" t="n"/>
      <c r="AM321" s="113">
        <f>COUNT(H321:AL321)</f>
        <v/>
      </c>
      <c r="AN321" s="111" t="n"/>
      <c r="AO321" s="113">
        <f>COUNTIF(H321:AL321,"О")</f>
        <v/>
      </c>
      <c r="AP321" s="113">
        <f>COUNTIF(H321:AL321,"От")</f>
        <v/>
      </c>
      <c r="AQ321" s="113">
        <f>COUNTIF(H321:AL321,"Б")</f>
        <v/>
      </c>
      <c r="AR321" s="113">
        <f>COUNTIF(H321:AL321,"Н")</f>
        <v/>
      </c>
      <c r="AS321" s="111" t="n"/>
      <c r="AT321" s="113">
        <f>SUM(H321:AL321)</f>
        <v/>
      </c>
      <c r="AU321" s="111" t="n"/>
      <c r="AV321" s="113">
        <f>SUM(H321,K321,L321,P321,Q321,R321,S321,Y321,Z321,AF321,AG321)</f>
        <v/>
      </c>
      <c r="AW321" s="111" t="n"/>
    </row>
    <row r="322" spans="1:49">
      <c r="A322" s="111" t="n">
        <v>316</v>
      </c>
      <c r="B322" s="111" t="s">
        <v>143</v>
      </c>
      <c r="C322" s="111" t="s">
        <v>138</v>
      </c>
      <c r="D322" s="111" t="s">
        <v>139</v>
      </c>
      <c r="E322" s="111" t="s">
        <v>134</v>
      </c>
      <c r="F322" s="111" t="s">
        <v>32</v>
      </c>
      <c r="G322" s="111" t="n"/>
      <c r="H322" s="111" t="n"/>
      <c r="I322" s="111" t="n"/>
      <c r="J322" s="111" t="n"/>
      <c r="K322" s="111" t="n"/>
      <c r="L322" s="111" t="n"/>
      <c r="M322" s="111" t="n"/>
      <c r="N322" s="111" t="n"/>
      <c r="O322" s="111" t="n"/>
      <c r="P322" s="111" t="n"/>
      <c r="Q322" s="111" t="n"/>
      <c r="R322" s="111" t="n"/>
      <c r="S322" s="111" t="n"/>
      <c r="T322" s="111" t="n"/>
      <c r="U322" s="111" t="n"/>
      <c r="V322" s="111" t="n"/>
      <c r="W322" s="111" t="n"/>
      <c r="X322" s="111" t="n"/>
      <c r="Y322" s="111" t="n"/>
      <c r="Z322" s="111" t="n"/>
      <c r="AA322" s="111" t="n"/>
      <c r="AB322" s="111" t="n"/>
      <c r="AC322" s="111" t="n"/>
      <c r="AD322" s="111" t="n"/>
      <c r="AE322" s="111" t="n"/>
      <c r="AF322" s="111" t="n"/>
      <c r="AG322" s="111" t="n"/>
      <c r="AH322" s="111" t="n"/>
      <c r="AI322" s="111" t="n"/>
      <c r="AJ322" s="111" t="n"/>
      <c r="AK322" s="111" t="n"/>
      <c r="AL322" s="111" t="n"/>
      <c r="AM322" s="113">
        <f>COUNT(H322:AL322)</f>
        <v/>
      </c>
      <c r="AN322" s="111" t="n"/>
      <c r="AO322" s="111" t="n"/>
      <c r="AP322" s="111" t="n"/>
      <c r="AQ322" s="111" t="n"/>
      <c r="AR322" s="111" t="n"/>
      <c r="AS322" s="111" t="n"/>
      <c r="AT322" s="113">
        <f>SUM(H322:AL322)</f>
        <v/>
      </c>
      <c r="AU322" s="111" t="n"/>
      <c r="AV322" s="113">
        <f>SUM(H322,K322,L322,P322,Q322,R322,S322,Y322,Z322,AF322,AG322)</f>
        <v/>
      </c>
      <c r="AW322" s="111" t="n"/>
    </row>
    <row r="323" spans="1:49">
      <c r="A323" s="111" t="n">
        <v>317</v>
      </c>
      <c r="B323" s="111" t="s">
        <v>143</v>
      </c>
      <c r="C323" s="111" t="s">
        <v>138</v>
      </c>
      <c r="D323" s="111" t="s">
        <v>139</v>
      </c>
      <c r="E323" s="111" t="s">
        <v>135</v>
      </c>
      <c r="F323" s="111" t="s">
        <v>32</v>
      </c>
      <c r="G323" s="111" t="n"/>
      <c r="H323" s="111" t="n"/>
      <c r="I323" s="111" t="n"/>
      <c r="J323" s="111" t="n"/>
      <c r="K323" s="111" t="n"/>
      <c r="L323" s="111" t="n"/>
      <c r="M323" s="111" t="n"/>
      <c r="N323" s="111" t="n"/>
      <c r="O323" s="111" t="n"/>
      <c r="P323" s="111" t="n"/>
      <c r="Q323" s="111" t="n"/>
      <c r="R323" s="111" t="n"/>
      <c r="S323" s="111" t="n"/>
      <c r="T323" s="111" t="n"/>
      <c r="U323" s="111" t="n"/>
      <c r="V323" s="111" t="n"/>
      <c r="W323" s="111" t="n"/>
      <c r="X323" s="111" t="n"/>
      <c r="Y323" s="111" t="n"/>
      <c r="Z323" s="111" t="n"/>
      <c r="AA323" s="111" t="n"/>
      <c r="AB323" s="111" t="n"/>
      <c r="AC323" s="111" t="n"/>
      <c r="AD323" s="111" t="n"/>
      <c r="AE323" s="111" t="n"/>
      <c r="AF323" s="111" t="n"/>
      <c r="AG323" s="111" t="n"/>
      <c r="AH323" s="111" t="n"/>
      <c r="AI323" s="111" t="n"/>
      <c r="AJ323" s="111" t="n"/>
      <c r="AK323" s="111" t="n"/>
      <c r="AL323" s="111" t="n"/>
      <c r="AM323" s="113">
        <f>COUNT(H323:AL323)</f>
        <v/>
      </c>
      <c r="AN323" s="111" t="n"/>
      <c r="AO323" s="111" t="n"/>
      <c r="AP323" s="111" t="n"/>
      <c r="AQ323" s="111" t="n"/>
      <c r="AR323" s="111" t="n"/>
      <c r="AS323" s="111" t="n"/>
      <c r="AT323" s="113">
        <f>SUM(H323:AL323)</f>
        <v/>
      </c>
      <c r="AU323" s="111" t="n"/>
      <c r="AV323" s="113">
        <f>SUM(H323,K323,L323,P323,Q323,R323,S323,Y323,Z323,AF323,AG323)</f>
        <v/>
      </c>
      <c r="AW323" s="111" t="n"/>
    </row>
    <row r="324" spans="1:49">
      <c r="A324" s="111" t="n">
        <v>318</v>
      </c>
      <c r="B324" s="111" t="s">
        <v>143</v>
      </c>
      <c r="C324" s="111" t="s">
        <v>138</v>
      </c>
      <c r="D324" s="111" t="s">
        <v>139</v>
      </c>
      <c r="E324" s="111" t="s">
        <v>280</v>
      </c>
      <c r="F324" s="111" t="s">
        <v>32</v>
      </c>
      <c r="G324" s="111" t="n"/>
      <c r="H324" s="111" t="n"/>
      <c r="I324" s="111" t="n"/>
      <c r="J324" s="111" t="n"/>
      <c r="K324" s="111" t="n"/>
      <c r="L324" s="111" t="n"/>
      <c r="M324" s="111" t="n"/>
      <c r="N324" s="111" t="n"/>
      <c r="O324" s="111" t="n"/>
      <c r="P324" s="111" t="n"/>
      <c r="Q324" s="111" t="n"/>
      <c r="R324" s="111" t="n"/>
      <c r="S324" s="111" t="n"/>
      <c r="T324" s="111" t="n"/>
      <c r="U324" s="111" t="n"/>
      <c r="V324" s="111" t="n"/>
      <c r="W324" s="111" t="n"/>
      <c r="X324" s="111" t="n"/>
      <c r="Y324" s="111" t="n"/>
      <c r="Z324" s="111" t="n"/>
      <c r="AA324" s="111" t="n"/>
      <c r="AB324" s="111" t="n"/>
      <c r="AC324" s="111" t="n"/>
      <c r="AD324" s="111" t="n"/>
      <c r="AE324" s="111" t="n"/>
      <c r="AF324" s="111" t="n"/>
      <c r="AG324" s="111" t="n"/>
      <c r="AH324" s="111" t="n"/>
      <c r="AI324" s="111" t="n"/>
      <c r="AJ324" s="111" t="n"/>
      <c r="AK324" s="111" t="n"/>
      <c r="AL324" s="111" t="n"/>
      <c r="AM324" s="113">
        <f>COUNT(H324:AL324)</f>
        <v/>
      </c>
      <c r="AN324" s="111" t="n"/>
      <c r="AO324" s="111" t="n"/>
      <c r="AP324" s="111" t="n"/>
      <c r="AQ324" s="111" t="n"/>
      <c r="AR324" s="111" t="n"/>
      <c r="AS324" s="111" t="n"/>
      <c r="AT324" s="113">
        <f>SUM(H324:AL324)</f>
        <v/>
      </c>
      <c r="AU324" s="111" t="n"/>
      <c r="AV324" s="113">
        <f>SUM(H324,K324,L324,P324,Q324,R324,S324,Y324,Z324,AF324,AG324)</f>
        <v/>
      </c>
      <c r="AW324" s="111" t="n"/>
    </row>
    <row r="325" spans="1:49">
      <c r="A325" s="111" t="n">
        <v>319</v>
      </c>
      <c r="B325" s="111" t="s">
        <v>143</v>
      </c>
      <c r="C325" s="111" t="s">
        <v>138</v>
      </c>
      <c r="D325" s="111" t="s">
        <v>139</v>
      </c>
      <c r="E325" s="111" t="s">
        <v>299</v>
      </c>
      <c r="F325" s="111" t="s">
        <v>32</v>
      </c>
      <c r="G325" s="111" t="n"/>
      <c r="H325" s="111" t="n"/>
      <c r="I325" s="111" t="n"/>
      <c r="J325" s="111" t="n"/>
      <c r="K325" s="111" t="n"/>
      <c r="L325" s="111" t="n"/>
      <c r="M325" s="111" t="n"/>
      <c r="N325" s="111" t="n"/>
      <c r="O325" s="111" t="n"/>
      <c r="P325" s="111" t="n"/>
      <c r="Q325" s="111" t="n"/>
      <c r="R325" s="111" t="n"/>
      <c r="S325" s="111" t="n"/>
      <c r="T325" s="111" t="n"/>
      <c r="U325" s="111" t="n"/>
      <c r="V325" s="111" t="n"/>
      <c r="W325" s="111" t="n"/>
      <c r="X325" s="111" t="n"/>
      <c r="Y325" s="111" t="n"/>
      <c r="Z325" s="111" t="n"/>
      <c r="AA325" s="111" t="n"/>
      <c r="AB325" s="111" t="n"/>
      <c r="AC325" s="111" t="n"/>
      <c r="AD325" s="111" t="n"/>
      <c r="AE325" s="111" t="n"/>
      <c r="AF325" s="111" t="n"/>
      <c r="AG325" s="111" t="n"/>
      <c r="AH325" s="111" t="n"/>
      <c r="AI325" s="111" t="n"/>
      <c r="AJ325" s="111" t="n"/>
      <c r="AK325" s="111" t="n"/>
      <c r="AL325" s="111" t="n"/>
      <c r="AM325" s="113">
        <f>COUNT(H325:AL325)</f>
        <v/>
      </c>
      <c r="AN325" s="111" t="n"/>
      <c r="AO325" s="111" t="n"/>
      <c r="AP325" s="111" t="n"/>
      <c r="AQ325" s="111" t="n"/>
      <c r="AR325" s="111" t="n"/>
      <c r="AS325" s="111" t="n"/>
      <c r="AT325" s="113">
        <f>SUM(H325:AL325)</f>
        <v/>
      </c>
      <c r="AU325" s="111" t="n"/>
      <c r="AV325" s="113">
        <f>SUM(H325,K325,L325,P325,Q325,R325,S325,Y325,Z325,AF325,AG325)</f>
        <v/>
      </c>
      <c r="AW325" s="111" t="n"/>
    </row>
    <row r="326" spans="1:49">
      <c r="A326" s="111" t="n">
        <v>320</v>
      </c>
      <c r="B326" s="111" t="s">
        <v>143</v>
      </c>
      <c r="C326" s="111" t="s">
        <v>138</v>
      </c>
      <c r="D326" s="111" t="s">
        <v>139</v>
      </c>
      <c r="E326" s="111" t="s">
        <v>299</v>
      </c>
      <c r="F326" s="111" t="s">
        <v>32</v>
      </c>
      <c r="G326" s="111" t="n"/>
      <c r="H326" s="111" t="n"/>
      <c r="I326" s="111" t="n"/>
      <c r="J326" s="111" t="n"/>
      <c r="K326" s="111" t="n"/>
      <c r="L326" s="111" t="n"/>
      <c r="M326" s="112" t="n">
        <v>2</v>
      </c>
      <c r="N326" s="111" t="n"/>
      <c r="O326" s="111" t="n"/>
      <c r="P326" s="111" t="n"/>
      <c r="Q326" s="111" t="n"/>
      <c r="R326" s="111" t="n"/>
      <c r="S326" s="111" t="n"/>
      <c r="T326" s="111" t="n"/>
      <c r="U326" s="111" t="n"/>
      <c r="V326" s="111" t="n"/>
      <c r="W326" s="111" t="n"/>
      <c r="X326" s="111" t="n"/>
      <c r="Y326" s="111" t="n"/>
      <c r="Z326" s="111" t="n"/>
      <c r="AA326" s="111" t="n"/>
      <c r="AB326" s="111" t="n"/>
      <c r="AC326" s="111" t="n"/>
      <c r="AD326" s="111" t="n"/>
      <c r="AE326" s="111" t="n"/>
      <c r="AF326" s="111" t="n"/>
      <c r="AG326" s="111" t="n"/>
      <c r="AH326" s="111" t="n"/>
      <c r="AI326" s="111" t="n"/>
      <c r="AJ326" s="111" t="n"/>
      <c r="AK326" s="111" t="n"/>
      <c r="AL326" s="111" t="n"/>
      <c r="AM326" s="113">
        <f>COUNT(H326:AL326)</f>
        <v/>
      </c>
      <c r="AN326" s="111" t="n"/>
      <c r="AO326" s="111" t="n"/>
      <c r="AP326" s="111" t="n"/>
      <c r="AQ326" s="111" t="n"/>
      <c r="AR326" s="111" t="n"/>
      <c r="AS326" s="111" t="n"/>
      <c r="AT326" s="113">
        <f>SUM(H326:AL326)</f>
        <v/>
      </c>
      <c r="AU326" s="111" t="n"/>
      <c r="AV326" s="113">
        <f>SUM(H326,K326,L326,P326,Q326,R326,S326,Y326,Z326,AF326,AG326)</f>
        <v/>
      </c>
      <c r="AW326" s="111" t="n"/>
    </row>
    <row r="327" spans="1:49">
      <c r="A327" s="111" t="n">
        <v>321</v>
      </c>
      <c r="B327" s="111" t="s">
        <v>143</v>
      </c>
      <c r="C327" s="111" t="s">
        <v>138</v>
      </c>
      <c r="D327" s="111" t="s">
        <v>139</v>
      </c>
      <c r="E327" s="111" t="s">
        <v>299</v>
      </c>
      <c r="F327" s="111" t="s">
        <v>48</v>
      </c>
      <c r="G327" s="111" t="n"/>
      <c r="H327" s="111" t="n"/>
      <c r="I327" s="111" t="n"/>
      <c r="J327" s="111" t="n"/>
      <c r="K327" s="111" t="n"/>
      <c r="L327" s="111" t="n"/>
      <c r="M327" s="112" t="n">
        <v>2</v>
      </c>
      <c r="N327" s="111" t="n"/>
      <c r="O327" s="111" t="n"/>
      <c r="P327" s="111" t="n"/>
      <c r="Q327" s="111" t="n"/>
      <c r="R327" s="111" t="n"/>
      <c r="S327" s="111" t="n"/>
      <c r="T327" s="111" t="n"/>
      <c r="U327" s="111" t="n"/>
      <c r="V327" s="111" t="n"/>
      <c r="W327" s="111" t="n"/>
      <c r="X327" s="111" t="n"/>
      <c r="Y327" s="111" t="n"/>
      <c r="Z327" s="111" t="n"/>
      <c r="AA327" s="111" t="n"/>
      <c r="AB327" s="111" t="n"/>
      <c r="AC327" s="111" t="n"/>
      <c r="AD327" s="111" t="n"/>
      <c r="AE327" s="111" t="n"/>
      <c r="AF327" s="111" t="n"/>
      <c r="AG327" s="111" t="n"/>
      <c r="AH327" s="111" t="n"/>
      <c r="AI327" s="111" t="n"/>
      <c r="AJ327" s="111" t="n"/>
      <c r="AK327" s="111" t="n"/>
      <c r="AL327" s="111" t="n"/>
      <c r="AM327" s="111" t="n"/>
      <c r="AN327" s="113">
        <f>COUNT(H327:AL327)</f>
        <v/>
      </c>
      <c r="AO327" s="111" t="n"/>
      <c r="AP327" s="111" t="n"/>
      <c r="AQ327" s="111" t="n"/>
      <c r="AR327" s="111" t="n"/>
      <c r="AS327" s="111" t="n"/>
      <c r="AT327" s="111" t="n"/>
      <c r="AU327" s="113">
        <f>SUM(H327:AL327)</f>
        <v/>
      </c>
      <c r="AV327" s="111" t="n"/>
      <c r="AW327" s="113">
        <f>SUM(H327,K327,L327,P327,Q327,R327,S327,Y327,Z327,AF327,AG327)</f>
        <v/>
      </c>
    </row>
    <row r="328" spans="1:49">
      <c r="A328" s="111" t="n">
        <v>322</v>
      </c>
      <c r="B328" s="111" t="s">
        <v>143</v>
      </c>
      <c r="C328" s="111" t="s">
        <v>138</v>
      </c>
      <c r="D328" s="111" t="s">
        <v>139</v>
      </c>
      <c r="E328" s="111" t="s">
        <v>299</v>
      </c>
      <c r="F328" s="111" t="s">
        <v>32</v>
      </c>
      <c r="G328" s="111" t="s">
        <v>49</v>
      </c>
      <c r="H328" s="111" t="n"/>
      <c r="I328" s="111" t="n"/>
      <c r="J328" s="111" t="n"/>
      <c r="K328" s="111" t="n"/>
      <c r="L328" s="111" t="n"/>
      <c r="M328" s="112" t="n">
        <v>8</v>
      </c>
      <c r="N328" s="112" t="n">
        <v>8</v>
      </c>
      <c r="O328" s="112" t="n">
        <v>7</v>
      </c>
      <c r="P328" s="111" t="n"/>
      <c r="Q328" s="111" t="n"/>
      <c r="R328" s="111" t="n"/>
      <c r="S328" s="111" t="n"/>
      <c r="T328" s="111" t="n"/>
      <c r="U328" s="111" t="n"/>
      <c r="V328" s="111" t="n"/>
      <c r="W328" s="111" t="n"/>
      <c r="X328" s="111" t="n"/>
      <c r="Y328" s="111" t="n"/>
      <c r="Z328" s="111" t="n"/>
      <c r="AA328" s="111" t="n"/>
      <c r="AB328" s="111" t="n"/>
      <c r="AC328" s="111" t="n"/>
      <c r="AD328" s="111" t="n"/>
      <c r="AE328" s="111" t="n"/>
      <c r="AF328" s="111" t="n"/>
      <c r="AG328" s="111" t="n"/>
      <c r="AH328" s="111" t="n"/>
      <c r="AI328" s="111" t="n"/>
      <c r="AJ328" s="111" t="n"/>
      <c r="AK328" s="111" t="n"/>
      <c r="AL328" s="111" t="n"/>
      <c r="AM328" s="113">
        <f>SUM(H328:AL328)/8</f>
        <v/>
      </c>
      <c r="AN328" s="111" t="n"/>
      <c r="AO328" s="111" t="n"/>
      <c r="AP328" s="111" t="n"/>
      <c r="AQ328" s="111" t="n"/>
      <c r="AR328" s="111" t="n"/>
      <c r="AS328" s="113">
        <f>COUNTIF(H328:AL328,"В")+SUM(H328:AL328)/8</f>
        <v/>
      </c>
      <c r="AT328" s="113">
        <f>SUM(H328:AL328)</f>
        <v/>
      </c>
      <c r="AU328" s="111" t="n"/>
      <c r="AV328" s="111" t="n"/>
      <c r="AW328" s="111" t="n"/>
    </row>
    <row r="329" spans="1:49">
      <c r="A329" s="111" t="n">
        <v>323</v>
      </c>
      <c r="B329" s="111" t="s">
        <v>143</v>
      </c>
      <c r="C329" s="111" t="s">
        <v>138</v>
      </c>
      <c r="D329" s="111" t="s">
        <v>139</v>
      </c>
      <c r="E329" s="111" t="s">
        <v>316</v>
      </c>
      <c r="F329" s="111" t="s">
        <v>32</v>
      </c>
      <c r="G329" s="111" t="n"/>
      <c r="H329" s="111" t="n"/>
      <c r="I329" s="111" t="n"/>
      <c r="J329" s="111" t="n"/>
      <c r="K329" s="111" t="n"/>
      <c r="L329" s="111" t="n"/>
      <c r="M329" s="111" t="n"/>
      <c r="N329" s="111" t="n"/>
      <c r="O329" s="111" t="n"/>
      <c r="P329" s="111" t="n"/>
      <c r="Q329" s="111" t="n"/>
      <c r="R329" s="111" t="n"/>
      <c r="S329" s="111" t="n"/>
      <c r="T329" s="111" t="n"/>
      <c r="U329" s="111" t="n"/>
      <c r="V329" s="111" t="n"/>
      <c r="W329" s="111" t="n"/>
      <c r="X329" s="111" t="n"/>
      <c r="Y329" s="111" t="n"/>
      <c r="Z329" s="111" t="n"/>
      <c r="AA329" s="111" t="n"/>
      <c r="AB329" s="111" t="n"/>
      <c r="AC329" s="111" t="n"/>
      <c r="AD329" s="111" t="n"/>
      <c r="AE329" s="112" t="n">
        <v>6</v>
      </c>
      <c r="AF329" s="112" t="n">
        <v>8</v>
      </c>
      <c r="AG329" s="112" t="n">
        <v>7</v>
      </c>
      <c r="AH329" s="111" t="n"/>
      <c r="AI329" s="111" t="n"/>
      <c r="AJ329" s="112" t="n">
        <v>4</v>
      </c>
      <c r="AK329" s="112" t="n">
        <v>4</v>
      </c>
      <c r="AL329" s="112" t="n">
        <v>4</v>
      </c>
      <c r="AM329" s="113">
        <f>COUNT(H329:AL329)</f>
        <v/>
      </c>
      <c r="AN329" s="111" t="n"/>
      <c r="AO329" s="111" t="n"/>
      <c r="AP329" s="111" t="n"/>
      <c r="AQ329" s="111" t="n"/>
      <c r="AR329" s="111" t="n"/>
      <c r="AS329" s="111" t="n"/>
      <c r="AT329" s="113">
        <f>SUM(H329:AL329)</f>
        <v/>
      </c>
      <c r="AU329" s="111" t="n"/>
      <c r="AV329" s="113">
        <f>SUM(H329,K329,L329,P329,Q329,R329,S329,Y329,Z329,AF329,AG329)</f>
        <v/>
      </c>
      <c r="AW329" s="111" t="n"/>
    </row>
    <row r="330" spans="1:49">
      <c r="A330" s="111" t="n">
        <v>324</v>
      </c>
      <c r="B330" s="111" t="s">
        <v>143</v>
      </c>
      <c r="C330" s="111" t="s">
        <v>138</v>
      </c>
      <c r="D330" s="111" t="s">
        <v>139</v>
      </c>
      <c r="E330" s="111" t="s">
        <v>316</v>
      </c>
      <c r="F330" s="111" t="s">
        <v>48</v>
      </c>
      <c r="G330" s="111" t="n"/>
      <c r="H330" s="111" t="n"/>
      <c r="I330" s="111" t="n"/>
      <c r="J330" s="111" t="n"/>
      <c r="K330" s="111" t="n"/>
      <c r="L330" s="111" t="n"/>
      <c r="M330" s="111" t="n"/>
      <c r="N330" s="111" t="n"/>
      <c r="O330" s="111" t="n"/>
      <c r="P330" s="111" t="n"/>
      <c r="Q330" s="111" t="n"/>
      <c r="R330" s="111" t="n"/>
      <c r="S330" s="111" t="n"/>
      <c r="T330" s="111" t="n"/>
      <c r="U330" s="111" t="n"/>
      <c r="V330" s="111" t="n"/>
      <c r="W330" s="111" t="n"/>
      <c r="X330" s="111" t="n"/>
      <c r="Y330" s="111" t="n"/>
      <c r="Z330" s="111" t="n"/>
      <c r="AA330" s="111" t="n"/>
      <c r="AB330" s="111" t="n"/>
      <c r="AC330" s="111" t="n"/>
      <c r="AD330" s="111" t="n"/>
      <c r="AE330" s="112" t="n">
        <v>2</v>
      </c>
      <c r="AF330" s="112" t="n">
        <v>1</v>
      </c>
      <c r="AG330" s="111" t="n"/>
      <c r="AH330" s="111" t="n"/>
      <c r="AI330" s="111" t="n"/>
      <c r="AJ330" s="112" t="n">
        <v>2</v>
      </c>
      <c r="AK330" s="112" t="n">
        <v>3</v>
      </c>
      <c r="AL330" s="112" t="n">
        <v>1.5</v>
      </c>
      <c r="AM330" s="111" t="n"/>
      <c r="AN330" s="113">
        <f>COUNT(H330:AL330)</f>
        <v/>
      </c>
      <c r="AO330" s="111" t="n"/>
      <c r="AP330" s="111" t="n"/>
      <c r="AQ330" s="111" t="n"/>
      <c r="AR330" s="111" t="n"/>
      <c r="AS330" s="111" t="n"/>
      <c r="AT330" s="111" t="n"/>
      <c r="AU330" s="113">
        <f>SUM(H330:AL330)</f>
        <v/>
      </c>
      <c r="AV330" s="111" t="n"/>
      <c r="AW330" s="113">
        <f>SUM(H330,K330,L330,P330,Q330,R330,S330,Y330,Z330,AF330,AG330)</f>
        <v/>
      </c>
    </row>
    <row r="331" spans="1:49">
      <c r="A331" s="111" t="n">
        <v>325</v>
      </c>
      <c r="B331" s="111" t="s">
        <v>143</v>
      </c>
      <c r="C331" s="111" t="s">
        <v>138</v>
      </c>
      <c r="D331" s="111" t="s">
        <v>139</v>
      </c>
      <c r="E331" s="111" t="s">
        <v>316</v>
      </c>
      <c r="F331" s="111" t="s">
        <v>32</v>
      </c>
      <c r="G331" s="111" t="s">
        <v>49</v>
      </c>
      <c r="H331" s="111" t="n"/>
      <c r="I331" s="111" t="n"/>
      <c r="J331" s="111" t="n"/>
      <c r="K331" s="111" t="n"/>
      <c r="L331" s="111" t="n"/>
      <c r="M331" s="111" t="n"/>
      <c r="N331" s="111" t="n"/>
      <c r="O331" s="111" t="n"/>
      <c r="P331" s="111" t="n"/>
      <c r="Q331" s="111" t="n"/>
      <c r="R331" s="111" t="n"/>
      <c r="S331" s="111" t="n"/>
      <c r="T331" s="111" t="n"/>
      <c r="U331" s="111" t="n"/>
      <c r="V331" s="111" t="n"/>
      <c r="W331" s="111" t="n"/>
      <c r="X331" s="111" t="n"/>
      <c r="Y331" s="111" t="n"/>
      <c r="Z331" s="111" t="n"/>
      <c r="AA331" s="111" t="n"/>
      <c r="AB331" s="111" t="n"/>
      <c r="AC331" s="111" t="n"/>
      <c r="AD331" s="112" t="n">
        <v>8</v>
      </c>
      <c r="AE331" s="112" t="n">
        <v>8</v>
      </c>
      <c r="AF331" s="111" t="s">
        <v>7</v>
      </c>
      <c r="AG331" s="111" t="s">
        <v>7</v>
      </c>
      <c r="AH331" s="112" t="n">
        <v>8</v>
      </c>
      <c r="AI331" s="112" t="n">
        <v>8</v>
      </c>
      <c r="AJ331" s="112" t="n">
        <v>8</v>
      </c>
      <c r="AK331" s="112" t="n">
        <v>8</v>
      </c>
      <c r="AL331" s="112" t="n">
        <v>8</v>
      </c>
      <c r="AM331" s="113">
        <f>SUM(H331:AL331)/8</f>
        <v/>
      </c>
      <c r="AN331" s="111" t="n"/>
      <c r="AO331" s="111" t="n"/>
      <c r="AP331" s="111" t="n"/>
      <c r="AQ331" s="111" t="n"/>
      <c r="AR331" s="111" t="n"/>
      <c r="AS331" s="113">
        <f>COUNTIF(H331:AL331,"В")+SUM(H331:AL331)/8</f>
        <v/>
      </c>
      <c r="AT331" s="113">
        <f>SUM(H331:AL331)</f>
        <v/>
      </c>
      <c r="AU331" s="111" t="n"/>
      <c r="AV331" s="111" t="n"/>
      <c r="AW331" s="111" t="n"/>
    </row>
    <row r="332" spans="1:49">
      <c r="A332" s="114" t="n">
        <v>326</v>
      </c>
      <c r="B332" s="114" t="s">
        <v>143</v>
      </c>
      <c r="C332" s="114" t="s">
        <v>138</v>
      </c>
      <c r="D332" s="114" t="s">
        <v>139</v>
      </c>
      <c r="E332" s="114" t="s">
        <v>33</v>
      </c>
      <c r="F332" s="114" t="n"/>
      <c r="G332" s="114" t="n"/>
      <c r="H332" s="114" t="n">
        <v>0</v>
      </c>
      <c r="I332" s="114" t="n">
        <v>8</v>
      </c>
      <c r="J332" s="114" t="n">
        <v>8</v>
      </c>
      <c r="K332" s="114" t="n">
        <v>0</v>
      </c>
      <c r="L332" s="114" t="n">
        <v>0</v>
      </c>
      <c r="M332" s="114" t="n">
        <v>12</v>
      </c>
      <c r="N332" s="114" t="n">
        <v>8</v>
      </c>
      <c r="O332" s="114" t="n">
        <v>7</v>
      </c>
      <c r="P332" s="114" t="n">
        <v>0</v>
      </c>
      <c r="Q332" s="114" t="n">
        <v>0</v>
      </c>
      <c r="R332" s="114" t="n">
        <v>0</v>
      </c>
      <c r="S332" s="114" t="n">
        <v>0</v>
      </c>
      <c r="T332" s="114" t="n">
        <v>8</v>
      </c>
      <c r="U332" s="114" t="n">
        <v>8</v>
      </c>
      <c r="V332" s="114" t="n">
        <v>8</v>
      </c>
      <c r="W332" s="114" t="n">
        <v>8</v>
      </c>
      <c r="X332" s="114" t="n">
        <v>8</v>
      </c>
      <c r="Y332" s="114" t="n">
        <v>0</v>
      </c>
      <c r="Z332" s="114" t="n">
        <v>0</v>
      </c>
      <c r="AA332" s="114" t="n">
        <v>8</v>
      </c>
      <c r="AB332" s="114" t="n">
        <v>8</v>
      </c>
      <c r="AC332" s="114" t="n">
        <v>8</v>
      </c>
      <c r="AD332" s="114" t="n">
        <v>8</v>
      </c>
      <c r="AE332" s="114" t="n">
        <v>16</v>
      </c>
      <c r="AF332" s="114" t="n">
        <v>9</v>
      </c>
      <c r="AG332" s="114" t="n">
        <v>7</v>
      </c>
      <c r="AH332" s="114" t="n">
        <v>8</v>
      </c>
      <c r="AI332" s="114" t="n">
        <v>8</v>
      </c>
      <c r="AJ332" s="114" t="n">
        <v>14</v>
      </c>
      <c r="AK332" s="114" t="n">
        <v>15</v>
      </c>
      <c r="AL332" s="114" t="n">
        <v>13.5</v>
      </c>
      <c r="AM332" s="114">
        <f>COUNT(IF(SUM(H322,H323,H325,H324,H321)&gt;0,1,"FALSE"),IF(SUM(I323,I321,I322,I325,I324)&gt;0,1,"FALSE"),IF(SUM(J325,J321,J323,J322,J324)&gt;0,1,"FALSE"),IF(SUM(K323,K325,K321,K322,K324)&gt;0,1,"FALSE"),IF(SUM(L322,L325,L324,L323,L321)&gt;0,1,"FALSE"),IF(SUM(P321,P324,P322,P325,P323)&gt;0,1,"FALSE"),IF(SUM(Q322,Q324,Q325,Q323,Q321)&gt;0,1,"FALSE"),IF(SUM(R325,R322,R323,R324,R321)&gt;0,1,"FALSE"),IF(SUM(S323,S324,S322,S325,S321)&gt;0,1,"FALSE"),IF(SUM(T324,T321,T325,T323,T322)&gt;0,1,"FALSE"),IF(SUM(V325,V324,V322,V321,V323)&gt;0,1,"FALSE"),IF(SUM(W324,W322,W323,W325,W321)&gt;0,1,"FALSE"),IF(SUM(X324,X321,X322,X325,X323)&gt;0,1,"FALSE"),IF(SUM(Y321,Y325,Y323,Y322,Y324)&gt;0,1,"FALSE"),IF(SUM(AB321,AB323,AB324,AB325,AB322)&gt;0,1,"FALSE"),IF(SUM(Z322,Z323,Z324,Z321,Z325)&gt;0,1,"FALSE"),IF(SUM(AC321,AC323,AC325,AC324,AC322)&gt;0,1,"FALSE"),IF(SUM(U324,U323,U321,U322,U325)&gt;0,1,"FALSE"),IF(SUM(AA321,AA325,AA323,AA324,AA322)&gt;0,1,"FALSE"),IF(SUM(M326,M328)&gt;0,1,"FALSE"),IF(SUM(N328)&gt;0,1,"FALSE"),IF(SUM(O328)&gt;0,1,"FALSE"),IF(SUM(AF331,AF329)&gt;0,1,"FALSE"),IF(SUM(AG329,AG331)&gt;0,1,"FALSE"),IF(SUM(AE331,AE329)&gt;0,1,"FALSE"),IF(SUM(AJ331,AJ329)&gt;0,1,"FALSE"),IF(SUM(AK329,AK331)&gt;0,1,"FALSE"),IF(SUM(AL331,AL329)&gt;0,1,"FALSE"),IF(SUM(AD331)&gt;0,1,"FALSE"),IF(SUM(AH331)&gt;0,1,"FALSE"),IF(SUM(AI331)&gt;0,1,"FALSE"))</f>
        <v/>
      </c>
      <c r="AN332" s="114">
        <f>COUNT(IF(SUM(M327)&gt;0,1,"FALSE"),IF(SUM(AF330)&gt;0,1,"FALSE"),IF(SUM(AE330)&gt;0,1,"FALSE"),IF(SUM(AJ330)&gt;0,1,"FALSE"),IF(SUM(AK330)&gt;0,1,"FALSE"),IF(SUM(AL330)&gt;0,1,"FALSE"))</f>
        <v/>
      </c>
      <c r="AO332" s="114">
        <f>MAX(AO321:AO331)</f>
        <v/>
      </c>
      <c r="AP332" s="114">
        <f>MAX(AP321:AP331)</f>
        <v/>
      </c>
      <c r="AQ332" s="114">
        <f>MAX(AQ321:AQ331)</f>
        <v/>
      </c>
      <c r="AR332" s="114">
        <f>MAX(AR321:AR331)</f>
        <v/>
      </c>
      <c r="AS332" s="114">
        <f>SUM(AS321:AS331)</f>
        <v/>
      </c>
      <c r="AT332" s="114">
        <f>SUM(AT321:AT331)</f>
        <v/>
      </c>
      <c r="AU332" s="114">
        <f>SUM(AU321:AU331)</f>
        <v/>
      </c>
      <c r="AV332" s="114">
        <f>SUM(AV321:AV331)</f>
        <v/>
      </c>
      <c r="AW332" s="114">
        <f>SUM(AW321:AW331)</f>
        <v/>
      </c>
    </row>
    <row r="333" spans="1:49">
      <c r="A333" s="111" t="n">
        <v>327</v>
      </c>
      <c r="B333" s="111" t="s">
        <v>145</v>
      </c>
      <c r="C333" s="111" t="s">
        <v>138</v>
      </c>
      <c r="D333" s="111" t="s">
        <v>139</v>
      </c>
      <c r="E333" s="111" t="s">
        <v>43</v>
      </c>
      <c r="F333" s="111" t="s">
        <v>32</v>
      </c>
      <c r="G333" s="111" t="n"/>
      <c r="H333" s="111" t="s">
        <v>7</v>
      </c>
      <c r="I333" s="111" t="n">
        <v>8</v>
      </c>
      <c r="J333" s="111" t="n">
        <v>8</v>
      </c>
      <c r="K333" s="111" t="s">
        <v>7</v>
      </c>
      <c r="L333" s="111" t="s">
        <v>7</v>
      </c>
      <c r="M333" s="111" t="n">
        <v>8</v>
      </c>
      <c r="N333" s="111" t="n">
        <v>8</v>
      </c>
      <c r="O333" s="111" t="n">
        <v>7</v>
      </c>
      <c r="P333" s="111" t="s">
        <v>7</v>
      </c>
      <c r="Q333" s="111" t="s">
        <v>7</v>
      </c>
      <c r="R333" s="111" t="s">
        <v>7</v>
      </c>
      <c r="S333" s="111" t="s">
        <v>7</v>
      </c>
      <c r="T333" s="111" t="n">
        <v>8</v>
      </c>
      <c r="U333" s="111" t="n">
        <v>8</v>
      </c>
      <c r="V333" s="111" t="n">
        <v>8</v>
      </c>
      <c r="W333" s="111" t="n">
        <v>8</v>
      </c>
      <c r="X333" s="111" t="n">
        <v>8</v>
      </c>
      <c r="Y333" s="111" t="s">
        <v>7</v>
      </c>
      <c r="Z333" s="111" t="s">
        <v>7</v>
      </c>
      <c r="AA333" s="111" t="n">
        <v>8</v>
      </c>
      <c r="AB333" s="111" t="n">
        <v>8</v>
      </c>
      <c r="AC333" s="111" t="n">
        <v>8</v>
      </c>
      <c r="AD333" s="111" t="n">
        <v>8</v>
      </c>
      <c r="AE333" s="111" t="n">
        <v>8</v>
      </c>
      <c r="AF333" s="111" t="s">
        <v>7</v>
      </c>
      <c r="AG333" s="111" t="s">
        <v>7</v>
      </c>
      <c r="AH333" s="111" t="n">
        <v>8</v>
      </c>
      <c r="AI333" s="111" t="n">
        <v>8</v>
      </c>
      <c r="AJ333" s="111" t="n">
        <v>8</v>
      </c>
      <c r="AK333" s="111" t="n">
        <v>8</v>
      </c>
      <c r="AL333" s="111" t="n">
        <v>8</v>
      </c>
      <c r="AM333" s="113">
        <f>COUNT(H333:AL333)</f>
        <v/>
      </c>
      <c r="AN333" s="111" t="n"/>
      <c r="AO333" s="113">
        <f>COUNTIF(H333:AL333,"О")</f>
        <v/>
      </c>
      <c r="AP333" s="113">
        <f>COUNTIF(H333:AL333,"От")</f>
        <v/>
      </c>
      <c r="AQ333" s="113">
        <f>COUNTIF(H333:AL333,"Б")</f>
        <v/>
      </c>
      <c r="AR333" s="113">
        <f>COUNTIF(H333:AL333,"Н")</f>
        <v/>
      </c>
      <c r="AS333" s="111" t="n"/>
      <c r="AT333" s="113">
        <f>SUM(H333:AL333)</f>
        <v/>
      </c>
      <c r="AU333" s="111" t="n"/>
      <c r="AV333" s="113">
        <f>SUM(H333,K333,L333,P333,Q333,R333,S333,Y333,Z333,AF333,AG333)</f>
        <v/>
      </c>
      <c r="AW333" s="111" t="n"/>
    </row>
    <row r="334" spans="1:49">
      <c r="A334" s="111" t="n">
        <v>328</v>
      </c>
      <c r="B334" s="111" t="s">
        <v>145</v>
      </c>
      <c r="C334" s="111" t="s">
        <v>138</v>
      </c>
      <c r="D334" s="111" t="s">
        <v>139</v>
      </c>
      <c r="E334" s="111" t="s">
        <v>134</v>
      </c>
      <c r="F334" s="111" t="s">
        <v>32</v>
      </c>
      <c r="G334" s="111" t="n"/>
      <c r="H334" s="111" t="n"/>
      <c r="I334" s="111" t="n"/>
      <c r="J334" s="111" t="n"/>
      <c r="K334" s="111" t="n"/>
      <c r="L334" s="111" t="n"/>
      <c r="M334" s="111" t="n"/>
      <c r="N334" s="111" t="n"/>
      <c r="O334" s="111" t="n"/>
      <c r="P334" s="111" t="n"/>
      <c r="Q334" s="111" t="n"/>
      <c r="R334" s="111" t="n"/>
      <c r="S334" s="111" t="n"/>
      <c r="T334" s="111" t="n"/>
      <c r="U334" s="111" t="n"/>
      <c r="V334" s="111" t="n"/>
      <c r="W334" s="111" t="n"/>
      <c r="X334" s="111" t="n"/>
      <c r="Y334" s="111" t="n"/>
      <c r="Z334" s="111" t="n"/>
      <c r="AA334" s="111" t="n"/>
      <c r="AB334" s="111" t="n"/>
      <c r="AC334" s="111" t="n"/>
      <c r="AD334" s="111" t="n"/>
      <c r="AE334" s="111" t="n"/>
      <c r="AF334" s="111" t="n"/>
      <c r="AG334" s="111" t="n"/>
      <c r="AH334" s="111" t="n"/>
      <c r="AI334" s="111" t="n"/>
      <c r="AJ334" s="111" t="n"/>
      <c r="AK334" s="111" t="n"/>
      <c r="AL334" s="111" t="n"/>
      <c r="AM334" s="113">
        <f>COUNT(H334:AL334)</f>
        <v/>
      </c>
      <c r="AN334" s="111" t="n"/>
      <c r="AO334" s="111" t="n"/>
      <c r="AP334" s="111" t="n"/>
      <c r="AQ334" s="111" t="n"/>
      <c r="AR334" s="111" t="n"/>
      <c r="AS334" s="111" t="n"/>
      <c r="AT334" s="113">
        <f>SUM(H334:AL334)</f>
        <v/>
      </c>
      <c r="AU334" s="111" t="n"/>
      <c r="AV334" s="113">
        <f>SUM(H334,K334,L334,P334,Q334,R334,S334,Y334,Z334,AF334,AG334)</f>
        <v/>
      </c>
      <c r="AW334" s="111" t="n"/>
    </row>
    <row r="335" spans="1:49">
      <c r="A335" s="111" t="n">
        <v>329</v>
      </c>
      <c r="B335" s="111" t="s">
        <v>145</v>
      </c>
      <c r="C335" s="111" t="s">
        <v>138</v>
      </c>
      <c r="D335" s="111" t="s">
        <v>139</v>
      </c>
      <c r="E335" s="111" t="s">
        <v>135</v>
      </c>
      <c r="F335" s="111" t="s">
        <v>32</v>
      </c>
      <c r="G335" s="111" t="n"/>
      <c r="H335" s="111" t="n"/>
      <c r="I335" s="111" t="n"/>
      <c r="J335" s="111" t="n"/>
      <c r="K335" s="111" t="n"/>
      <c r="L335" s="111" t="n"/>
      <c r="M335" s="111" t="n"/>
      <c r="N335" s="111" t="n"/>
      <c r="O335" s="111" t="n"/>
      <c r="P335" s="111" t="n"/>
      <c r="Q335" s="111" t="n"/>
      <c r="R335" s="111" t="n"/>
      <c r="S335" s="111" t="n"/>
      <c r="T335" s="111" t="n"/>
      <c r="U335" s="111" t="n"/>
      <c r="V335" s="111" t="n"/>
      <c r="W335" s="111" t="n"/>
      <c r="X335" s="111" t="n"/>
      <c r="Y335" s="111" t="n"/>
      <c r="Z335" s="111" t="n"/>
      <c r="AA335" s="111" t="n"/>
      <c r="AB335" s="111" t="n"/>
      <c r="AC335" s="111" t="n"/>
      <c r="AD335" s="111" t="n"/>
      <c r="AE335" s="111" t="n"/>
      <c r="AF335" s="111" t="n"/>
      <c r="AG335" s="111" t="n"/>
      <c r="AH335" s="111" t="n"/>
      <c r="AI335" s="111" t="n"/>
      <c r="AJ335" s="111" t="n"/>
      <c r="AK335" s="111" t="n"/>
      <c r="AL335" s="111" t="n"/>
      <c r="AM335" s="113">
        <f>COUNT(H335:AL335)</f>
        <v/>
      </c>
      <c r="AN335" s="111" t="n"/>
      <c r="AO335" s="111" t="n"/>
      <c r="AP335" s="111" t="n"/>
      <c r="AQ335" s="111" t="n"/>
      <c r="AR335" s="111" t="n"/>
      <c r="AS335" s="111" t="n"/>
      <c r="AT335" s="113">
        <f>SUM(H335:AL335)</f>
        <v/>
      </c>
      <c r="AU335" s="111" t="n"/>
      <c r="AV335" s="113">
        <f>SUM(H335,K335,L335,P335,Q335,R335,S335,Y335,Z335,AF335,AG335)</f>
        <v/>
      </c>
      <c r="AW335" s="111" t="n"/>
    </row>
    <row r="336" spans="1:49">
      <c r="A336" s="111" t="n">
        <v>330</v>
      </c>
      <c r="B336" s="111" t="s">
        <v>145</v>
      </c>
      <c r="C336" s="111" t="s">
        <v>138</v>
      </c>
      <c r="D336" s="111" t="s">
        <v>139</v>
      </c>
      <c r="E336" s="111" t="s">
        <v>280</v>
      </c>
      <c r="F336" s="111" t="s">
        <v>32</v>
      </c>
      <c r="G336" s="111" t="n"/>
      <c r="H336" s="111" t="n"/>
      <c r="I336" s="111" t="n"/>
      <c r="J336" s="111" t="n"/>
      <c r="K336" s="111" t="n"/>
      <c r="L336" s="111" t="n"/>
      <c r="M336" s="111" t="n"/>
      <c r="N336" s="111" t="n"/>
      <c r="O336" s="111" t="n"/>
      <c r="P336" s="111" t="n"/>
      <c r="Q336" s="111" t="n"/>
      <c r="R336" s="111" t="n"/>
      <c r="S336" s="111" t="n"/>
      <c r="T336" s="111" t="n"/>
      <c r="U336" s="111" t="n"/>
      <c r="V336" s="111" t="n"/>
      <c r="W336" s="111" t="n"/>
      <c r="X336" s="111" t="n"/>
      <c r="Y336" s="111" t="n"/>
      <c r="Z336" s="111" t="n"/>
      <c r="AA336" s="111" t="n"/>
      <c r="AB336" s="111" t="n"/>
      <c r="AC336" s="111" t="n"/>
      <c r="AD336" s="111" t="n"/>
      <c r="AE336" s="111" t="n"/>
      <c r="AF336" s="111" t="n"/>
      <c r="AG336" s="111" t="n"/>
      <c r="AH336" s="111" t="n"/>
      <c r="AI336" s="111" t="n"/>
      <c r="AJ336" s="111" t="n"/>
      <c r="AK336" s="111" t="n"/>
      <c r="AL336" s="111" t="n"/>
      <c r="AM336" s="113">
        <f>COUNT(H336:AL336)</f>
        <v/>
      </c>
      <c r="AN336" s="111" t="n"/>
      <c r="AO336" s="111" t="n"/>
      <c r="AP336" s="111" t="n"/>
      <c r="AQ336" s="111" t="n"/>
      <c r="AR336" s="111" t="n"/>
      <c r="AS336" s="111" t="n"/>
      <c r="AT336" s="113">
        <f>SUM(H336:AL336)</f>
        <v/>
      </c>
      <c r="AU336" s="111" t="n"/>
      <c r="AV336" s="113">
        <f>SUM(H336,K336,L336,P336,Q336,R336,S336,Y336,Z336,AF336,AG336)</f>
        <v/>
      </c>
      <c r="AW336" s="111" t="n"/>
    </row>
    <row r="337" spans="1:49">
      <c r="A337" s="111" t="n">
        <v>331</v>
      </c>
      <c r="B337" s="111" t="s">
        <v>145</v>
      </c>
      <c r="C337" s="111" t="s">
        <v>138</v>
      </c>
      <c r="D337" s="111" t="s">
        <v>139</v>
      </c>
      <c r="E337" s="111" t="s">
        <v>299</v>
      </c>
      <c r="F337" s="111" t="s">
        <v>32</v>
      </c>
      <c r="G337" s="111" t="n"/>
      <c r="H337" s="111" t="n"/>
      <c r="I337" s="111" t="n"/>
      <c r="J337" s="111" t="n"/>
      <c r="K337" s="111" t="n"/>
      <c r="L337" s="111" t="n"/>
      <c r="M337" s="111" t="n"/>
      <c r="N337" s="111" t="n"/>
      <c r="O337" s="111" t="n"/>
      <c r="P337" s="111" t="n"/>
      <c r="Q337" s="111" t="n"/>
      <c r="R337" s="111" t="n"/>
      <c r="S337" s="111" t="n"/>
      <c r="T337" s="111" t="n"/>
      <c r="U337" s="111" t="n"/>
      <c r="V337" s="111" t="n"/>
      <c r="W337" s="111" t="n"/>
      <c r="X337" s="111" t="n"/>
      <c r="Y337" s="111" t="n"/>
      <c r="Z337" s="111" t="n"/>
      <c r="AA337" s="111" t="n"/>
      <c r="AB337" s="111" t="n"/>
      <c r="AC337" s="111" t="n"/>
      <c r="AD337" s="111" t="n"/>
      <c r="AE337" s="111" t="n"/>
      <c r="AF337" s="111" t="n"/>
      <c r="AG337" s="111" t="n"/>
      <c r="AH337" s="111" t="n"/>
      <c r="AI337" s="111" t="n"/>
      <c r="AJ337" s="111" t="n"/>
      <c r="AK337" s="111" t="n"/>
      <c r="AL337" s="111" t="n"/>
      <c r="AM337" s="113">
        <f>COUNT(H337:AL337)</f>
        <v/>
      </c>
      <c r="AN337" s="111" t="n"/>
      <c r="AO337" s="111" t="n"/>
      <c r="AP337" s="111" t="n"/>
      <c r="AQ337" s="111" t="n"/>
      <c r="AR337" s="111" t="n"/>
      <c r="AS337" s="111" t="n"/>
      <c r="AT337" s="113">
        <f>SUM(H337:AL337)</f>
        <v/>
      </c>
      <c r="AU337" s="111" t="n"/>
      <c r="AV337" s="113">
        <f>SUM(H337,K337,L337,P337,Q337,R337,S337,Y337,Z337,AF337,AG337)</f>
        <v/>
      </c>
      <c r="AW337" s="111" t="n"/>
    </row>
    <row r="338" spans="1:49">
      <c r="A338" s="111" t="n">
        <v>332</v>
      </c>
      <c r="B338" s="111" t="s">
        <v>145</v>
      </c>
      <c r="C338" s="111" t="s">
        <v>138</v>
      </c>
      <c r="D338" s="111" t="s">
        <v>139</v>
      </c>
      <c r="E338" s="111" t="s">
        <v>316</v>
      </c>
      <c r="F338" s="111" t="s">
        <v>32</v>
      </c>
      <c r="G338" s="111" t="n"/>
      <c r="H338" s="111" t="n"/>
      <c r="I338" s="111" t="n"/>
      <c r="J338" s="111" t="n"/>
      <c r="K338" s="111" t="n"/>
      <c r="L338" s="111" t="n"/>
      <c r="M338" s="111" t="n"/>
      <c r="N338" s="111" t="n"/>
      <c r="O338" s="111" t="n"/>
      <c r="P338" s="111" t="n"/>
      <c r="Q338" s="111" t="n"/>
      <c r="R338" s="111" t="n"/>
      <c r="S338" s="111" t="n"/>
      <c r="T338" s="111" t="n"/>
      <c r="U338" s="111" t="n"/>
      <c r="V338" s="111" t="n"/>
      <c r="W338" s="111" t="n"/>
      <c r="X338" s="111" t="n"/>
      <c r="Y338" s="111" t="n"/>
      <c r="Z338" s="111" t="n"/>
      <c r="AA338" s="111" t="n"/>
      <c r="AB338" s="111" t="n"/>
      <c r="AC338" s="111" t="n"/>
      <c r="AD338" s="111" t="n"/>
      <c r="AE338" s="111" t="n"/>
      <c r="AF338" s="111" t="n"/>
      <c r="AG338" s="111" t="n"/>
      <c r="AH338" s="111" t="n"/>
      <c r="AI338" s="111" t="n"/>
      <c r="AJ338" s="111" t="n"/>
      <c r="AK338" s="111" t="n"/>
      <c r="AL338" s="111" t="n"/>
      <c r="AM338" s="113">
        <f>COUNT(H338:AL338)</f>
        <v/>
      </c>
      <c r="AN338" s="111" t="n"/>
      <c r="AO338" s="111" t="n"/>
      <c r="AP338" s="111" t="n"/>
      <c r="AQ338" s="111" t="n"/>
      <c r="AR338" s="111" t="n"/>
      <c r="AS338" s="111" t="n"/>
      <c r="AT338" s="113">
        <f>SUM(H338:AL338)</f>
        <v/>
      </c>
      <c r="AU338" s="111" t="n"/>
      <c r="AV338" s="113">
        <f>SUM(H338,K338,L338,P338,Q338,R338,S338,Y338,Z338,AF338,AG338)</f>
        <v/>
      </c>
      <c r="AW338" s="111" t="n"/>
    </row>
    <row r="339" spans="1:49">
      <c r="A339" s="114" t="n">
        <v>333</v>
      </c>
      <c r="B339" s="114" t="s">
        <v>145</v>
      </c>
      <c r="C339" s="114" t="s">
        <v>138</v>
      </c>
      <c r="D339" s="114" t="s">
        <v>139</v>
      </c>
      <c r="E339" s="114" t="s">
        <v>33</v>
      </c>
      <c r="F339" s="114" t="n"/>
      <c r="G339" s="114" t="n"/>
      <c r="H339" s="114" t="n">
        <v>0</v>
      </c>
      <c r="I339" s="114" t="n">
        <v>8</v>
      </c>
      <c r="J339" s="114" t="n">
        <v>8</v>
      </c>
      <c r="K339" s="114" t="n">
        <v>0</v>
      </c>
      <c r="L339" s="114" t="n">
        <v>0</v>
      </c>
      <c r="M339" s="114" t="n">
        <v>8</v>
      </c>
      <c r="N339" s="114" t="n">
        <v>8</v>
      </c>
      <c r="O339" s="114" t="n">
        <v>7</v>
      </c>
      <c r="P339" s="114" t="n">
        <v>0</v>
      </c>
      <c r="Q339" s="114" t="n">
        <v>0</v>
      </c>
      <c r="R339" s="114" t="n">
        <v>0</v>
      </c>
      <c r="S339" s="114" t="n">
        <v>0</v>
      </c>
      <c r="T339" s="114" t="n">
        <v>8</v>
      </c>
      <c r="U339" s="114" t="n">
        <v>8</v>
      </c>
      <c r="V339" s="114" t="n">
        <v>8</v>
      </c>
      <c r="W339" s="114" t="n">
        <v>8</v>
      </c>
      <c r="X339" s="114" t="n">
        <v>8</v>
      </c>
      <c r="Y339" s="114" t="n">
        <v>0</v>
      </c>
      <c r="Z339" s="114" t="n">
        <v>0</v>
      </c>
      <c r="AA339" s="114" t="n">
        <v>8</v>
      </c>
      <c r="AB339" s="114" t="n">
        <v>8</v>
      </c>
      <c r="AC339" s="114" t="n">
        <v>8</v>
      </c>
      <c r="AD339" s="114" t="n">
        <v>8</v>
      </c>
      <c r="AE339" s="114" t="n">
        <v>8</v>
      </c>
      <c r="AF339" s="114" t="n">
        <v>0</v>
      </c>
      <c r="AG339" s="114" t="n">
        <v>0</v>
      </c>
      <c r="AH339" s="114" t="n">
        <v>8</v>
      </c>
      <c r="AI339" s="114" t="n">
        <v>8</v>
      </c>
      <c r="AJ339" s="114" t="n">
        <v>8</v>
      </c>
      <c r="AK339" s="114" t="n">
        <v>8</v>
      </c>
      <c r="AL339" s="114" t="n">
        <v>8</v>
      </c>
      <c r="AM339" s="114">
        <f>COUNT(IF(SUM(H334,H335,H336,H333,H337)&gt;0,1,"FALSE"),IF(SUM(I336,I335,I337,I334,I333)&gt;0,1,"FALSE"),IF(SUM(J334,J335,J333,J337,J336)&gt;0,1,"FALSE"),IF(SUM(K334,K336,K333,K337,K335)&gt;0,1,"FALSE"),IF(SUM(L333,L334,L337,L336,L335)&gt;0,1,"FALSE"),IF(SUM(M337,M334,M333,M336,M335)&gt;0,1,"FALSE"),IF(SUM(N334,N333,N337,N335,N336)&gt;0,1,"FALSE"),IF(SUM(O337,O335,O336,O334,O333)&gt;0,1,"FALSE"),IF(SUM(P335,P337,P333,P334,P336)&gt;0,1,"FALSE"),IF(SUM(Q334,Q336,Q335,Q333,Q337)&gt;0,1,"FALSE"),IF(SUM(R335,R337,R336,R333,R334)&gt;0,1,"FALSE"),IF(SUM(S337,S334,S333,S335,S336)&gt;0,1,"FALSE"),IF(SUM(T333,T334,T335,T337,T336)&gt;0,1,"FALSE"),IF(SUM(V335,V336,V333,V337,V334)&gt;0,1,"FALSE"),IF(SUM(W334,W335,W336,W337,W333)&gt;0,1,"FALSE"),IF(SUM(X333,X334,X336,X337,X335)&gt;0,1,"FALSE"),IF(SUM(Y334,Y337,Y336,Y333,Y335)&gt;0,1,"FALSE"),IF(SUM(AB335,AB334,AB333,AB337,AB336)&gt;0,1,"FALSE"),IF(SUM(Z333,Z334,Z337,Z336,Z335)&gt;0,1,"FALSE"),IF(SUM(AC333,AC335,AC334,AC337,AC336)&gt;0,1,"FALSE"),IF(SUM(AF337,AF334,AF335,AF338,AF333,AF336)&gt;0,1,"FALSE"),IF(SUM(AG336,AG337,AG335,AG338,AG333,AG334)&gt;0,1,"FALSE"),IF(SUM(AD336,AD338,AD333,AD335,AD334,AD337)&gt;0,1,"FALSE"),IF(SUM(AE333,AE335,AE336,AE337,AE338,AE334)&gt;0,1,"FALSE"),IF(SUM(U333,U337,U334,U336,U335)&gt;0,1,"FALSE"),IF(SUM(AA333,AA337,AA335,AA336,AA334)&gt;0,1,"FALSE"),IF(SUM(AH333,AH337,AH335,AH336,AH334,AH338)&gt;0,1,"FALSE"),IF(SUM(AI338,AI335,AI333,AI337,AI334,AI336)&gt;0,1,"FALSE"),IF(SUM(AJ338,AJ333,AJ335,AJ336,AJ334,AJ337)&gt;0,1,"FALSE"),IF(SUM(AK334,AK337,AK335,AK338,AK333,AK336)&gt;0,1,"FALSE"),IF(SUM(AL334,AL336,AL338,AL335,AL333,AL337)&gt;0,1,"FALSE"))</f>
        <v/>
      </c>
      <c r="AN339" s="114" t="n"/>
      <c r="AO339" s="114">
        <f>MAX(AO333:AO338)</f>
        <v/>
      </c>
      <c r="AP339" s="114">
        <f>MAX(AP333:AP338)</f>
        <v/>
      </c>
      <c r="AQ339" s="114">
        <f>MAX(AQ333:AQ338)</f>
        <v/>
      </c>
      <c r="AR339" s="114">
        <f>MAX(AR333:AR338)</f>
        <v/>
      </c>
      <c r="AS339" s="114">
        <f>SUM(AS333:AS338)</f>
        <v/>
      </c>
      <c r="AT339" s="114">
        <f>SUM(AT333:AT338)</f>
        <v/>
      </c>
      <c r="AU339" s="114">
        <f>SUM(AU333:AU338)</f>
        <v/>
      </c>
      <c r="AV339" s="114">
        <f>SUM(AV333:AV338)</f>
        <v/>
      </c>
      <c r="AW339" s="114">
        <f>SUM(AW333:AW338)</f>
        <v/>
      </c>
    </row>
    <row r="340" spans="1:49">
      <c r="A340" s="111" t="n">
        <v>334</v>
      </c>
      <c r="B340" s="111" t="s">
        <v>151</v>
      </c>
      <c r="C340" s="111" t="s">
        <v>152</v>
      </c>
      <c r="D340" s="111" t="s">
        <v>97</v>
      </c>
      <c r="E340" s="111" t="s">
        <v>43</v>
      </c>
      <c r="F340" s="111" t="s">
        <v>32</v>
      </c>
      <c r="G340" s="111" t="n"/>
      <c r="H340" s="111" t="s">
        <v>7</v>
      </c>
      <c r="I340" s="111" t="n">
        <v>8</v>
      </c>
      <c r="J340" s="111" t="n">
        <v>8</v>
      </c>
      <c r="K340" s="111" t="s">
        <v>7</v>
      </c>
      <c r="L340" s="111" t="s">
        <v>7</v>
      </c>
      <c r="M340" s="111" t="n">
        <v>8</v>
      </c>
      <c r="N340" s="111" t="n">
        <v>8</v>
      </c>
      <c r="O340" s="111" t="n">
        <v>7</v>
      </c>
      <c r="P340" s="111" t="s">
        <v>7</v>
      </c>
      <c r="Q340" s="111" t="s">
        <v>7</v>
      </c>
      <c r="R340" s="111" t="s">
        <v>7</v>
      </c>
      <c r="S340" s="111" t="s">
        <v>7</v>
      </c>
      <c r="T340" s="111" t="n">
        <v>8</v>
      </c>
      <c r="U340" s="111" t="n">
        <v>8</v>
      </c>
      <c r="V340" s="111" t="n"/>
      <c r="W340" s="111" t="n">
        <v>0.71667</v>
      </c>
      <c r="X340" s="111" t="n">
        <v>8</v>
      </c>
      <c r="Y340" s="111" t="s">
        <v>7</v>
      </c>
      <c r="Z340" s="111" t="s">
        <v>7</v>
      </c>
      <c r="AA340" s="111" t="n"/>
      <c r="AB340" s="111" t="n"/>
      <c r="AC340" s="111" t="n">
        <v>5.35</v>
      </c>
      <c r="AD340" s="111" t="n">
        <v>7.98333</v>
      </c>
      <c r="AE340" s="111" t="n">
        <v>8</v>
      </c>
      <c r="AF340" s="111" t="s">
        <v>7</v>
      </c>
      <c r="AG340" s="111" t="s">
        <v>7</v>
      </c>
      <c r="AH340" s="111" t="n">
        <v>8</v>
      </c>
      <c r="AI340" s="111" t="n">
        <v>8</v>
      </c>
      <c r="AJ340" s="111" t="n">
        <v>8</v>
      </c>
      <c r="AK340" s="111" t="n">
        <v>8</v>
      </c>
      <c r="AL340" s="111" t="n"/>
      <c r="AM340" s="113">
        <f>COUNT(H340:AL340)</f>
        <v/>
      </c>
      <c r="AN340" s="111" t="n"/>
      <c r="AO340" s="113">
        <f>COUNTIF(H340:AL340,"О")</f>
        <v/>
      </c>
      <c r="AP340" s="113">
        <f>COUNTIF(H340:AL340,"От")</f>
        <v/>
      </c>
      <c r="AQ340" s="113">
        <f>COUNTIF(H340:AL340,"Б")</f>
        <v/>
      </c>
      <c r="AR340" s="113">
        <f>COUNTIF(H340:AL340,"Н")</f>
        <v/>
      </c>
      <c r="AS340" s="111" t="n"/>
      <c r="AT340" s="113">
        <f>SUM(H340:AL340)</f>
        <v/>
      </c>
      <c r="AU340" s="111" t="n"/>
      <c r="AV340" s="113">
        <f>SUM(H340,K340,L340,P340,Q340,R340,S340,Y340,Z340,AF340,AG340)</f>
        <v/>
      </c>
      <c r="AW340" s="111" t="n"/>
    </row>
    <row r="341" spans="1:49">
      <c r="A341" s="111" t="n">
        <v>335</v>
      </c>
      <c r="B341" s="111" t="s">
        <v>151</v>
      </c>
      <c r="C341" s="111" t="s">
        <v>152</v>
      </c>
      <c r="D341" s="111" t="s">
        <v>97</v>
      </c>
      <c r="E341" s="111" t="s">
        <v>135</v>
      </c>
      <c r="F341" s="111" t="s">
        <v>32</v>
      </c>
      <c r="G341" s="111" t="n"/>
      <c r="H341" s="111" t="n"/>
      <c r="I341" s="111" t="n"/>
      <c r="J341" s="111" t="n"/>
      <c r="K341" s="111" t="n"/>
      <c r="L341" s="111" t="n"/>
      <c r="M341" s="111" t="n"/>
      <c r="N341" s="111" t="n"/>
      <c r="O341" s="111" t="n"/>
      <c r="P341" s="111" t="n"/>
      <c r="Q341" s="111" t="n"/>
      <c r="R341" s="111" t="n"/>
      <c r="S341" s="111" t="n"/>
      <c r="T341" s="111" t="n"/>
      <c r="U341" s="111" t="n"/>
      <c r="V341" s="112" t="n">
        <v>8</v>
      </c>
      <c r="W341" s="112" t="n">
        <v>6.53333</v>
      </c>
      <c r="X341" s="111" t="n"/>
      <c r="Y341" s="111" t="n"/>
      <c r="Z341" s="111" t="n"/>
      <c r="AA341" s="112" t="n">
        <v>8</v>
      </c>
      <c r="AB341" s="112" t="n">
        <v>8</v>
      </c>
      <c r="AC341" s="112" t="n">
        <v>2.65</v>
      </c>
      <c r="AD341" s="111" t="n"/>
      <c r="AE341" s="111" t="n"/>
      <c r="AF341" s="111" t="n"/>
      <c r="AG341" s="111" t="n"/>
      <c r="AH341" s="111" t="n"/>
      <c r="AI341" s="111" t="n"/>
      <c r="AJ341" s="111" t="n"/>
      <c r="AK341" s="111" t="n"/>
      <c r="AL341" s="112" t="n">
        <v>4.26012</v>
      </c>
      <c r="AM341" s="113">
        <f>COUNT(H341:AL341)</f>
        <v/>
      </c>
      <c r="AN341" s="111" t="n"/>
      <c r="AO341" s="111" t="n"/>
      <c r="AP341" s="111" t="n"/>
      <c r="AQ341" s="111" t="n"/>
      <c r="AR341" s="111" t="n"/>
      <c r="AS341" s="111" t="n"/>
      <c r="AT341" s="113">
        <f>SUM(H341:AL341)</f>
        <v/>
      </c>
      <c r="AU341" s="111" t="n"/>
      <c r="AV341" s="113">
        <f>SUM(H341,K341,L341,P341,Q341,R341,S341,Y341,Z341,AF341,AG341)</f>
        <v/>
      </c>
      <c r="AW341" s="111" t="n"/>
    </row>
    <row r="342" spans="1:49">
      <c r="A342" s="111" t="n">
        <v>336</v>
      </c>
      <c r="B342" s="111" t="s">
        <v>151</v>
      </c>
      <c r="C342" s="111" t="s">
        <v>152</v>
      </c>
      <c r="D342" s="111" t="s">
        <v>97</v>
      </c>
      <c r="E342" s="111" t="s">
        <v>153</v>
      </c>
      <c r="F342" s="111" t="s">
        <v>32</v>
      </c>
      <c r="G342" s="111" t="n"/>
      <c r="H342" s="111" t="n"/>
      <c r="I342" s="111" t="n"/>
      <c r="J342" s="111" t="n"/>
      <c r="K342" s="111" t="n"/>
      <c r="L342" s="111" t="n"/>
      <c r="M342" s="111" t="n"/>
      <c r="N342" s="111" t="n"/>
      <c r="O342" s="111" t="n"/>
      <c r="P342" s="111" t="n"/>
      <c r="Q342" s="111" t="n"/>
      <c r="R342" s="111" t="n"/>
      <c r="S342" s="111" t="n"/>
      <c r="T342" s="111" t="n"/>
      <c r="U342" s="111" t="n"/>
      <c r="V342" s="111" t="n"/>
      <c r="W342" s="111" t="n"/>
      <c r="X342" s="111" t="n"/>
      <c r="Y342" s="111" t="n"/>
      <c r="Z342" s="111" t="n"/>
      <c r="AA342" s="111" t="n"/>
      <c r="AB342" s="111" t="n"/>
      <c r="AC342" s="111" t="n"/>
      <c r="AD342" s="111" t="n"/>
      <c r="AE342" s="111" t="n"/>
      <c r="AF342" s="111" t="n"/>
      <c r="AG342" s="111" t="n"/>
      <c r="AH342" s="111" t="n"/>
      <c r="AI342" s="111" t="n"/>
      <c r="AJ342" s="111" t="n"/>
      <c r="AK342" s="111" t="n"/>
      <c r="AL342" s="112" t="n">
        <v>3.73988</v>
      </c>
      <c r="AM342" s="113">
        <f>COUNT(H342:AL342)</f>
        <v/>
      </c>
      <c r="AN342" s="111" t="n"/>
      <c r="AO342" s="111" t="n"/>
      <c r="AP342" s="111" t="n"/>
      <c r="AQ342" s="111" t="n"/>
      <c r="AR342" s="111" t="n"/>
      <c r="AS342" s="111" t="n"/>
      <c r="AT342" s="113">
        <f>SUM(H342:AL342)</f>
        <v/>
      </c>
      <c r="AU342" s="111" t="n"/>
      <c r="AV342" s="113">
        <f>SUM(H342,K342,L342,P342,Q342,R342,S342,Y342,Z342,AF342,AG342)</f>
        <v/>
      </c>
      <c r="AW342" s="111" t="n"/>
    </row>
    <row r="343" spans="1:49">
      <c r="A343" s="111" t="n">
        <v>337</v>
      </c>
      <c r="B343" s="111" t="s">
        <v>151</v>
      </c>
      <c r="C343" s="111" t="s">
        <v>152</v>
      </c>
      <c r="D343" s="111" t="s">
        <v>97</v>
      </c>
      <c r="E343" s="111" t="s">
        <v>154</v>
      </c>
      <c r="F343" s="111" t="s">
        <v>32</v>
      </c>
      <c r="G343" s="111" t="n"/>
      <c r="H343" s="111" t="n"/>
      <c r="I343" s="111" t="n"/>
      <c r="J343" s="111" t="n"/>
      <c r="K343" s="111" t="n"/>
      <c r="L343" s="111" t="n"/>
      <c r="M343" s="111" t="n"/>
      <c r="N343" s="111" t="n"/>
      <c r="O343" s="111" t="n"/>
      <c r="P343" s="111" t="n"/>
      <c r="Q343" s="111" t="n"/>
      <c r="R343" s="111" t="n"/>
      <c r="S343" s="111" t="n"/>
      <c r="T343" s="111" t="n"/>
      <c r="U343" s="111" t="n"/>
      <c r="V343" s="111" t="n"/>
      <c r="W343" s="111" t="n"/>
      <c r="X343" s="111" t="n"/>
      <c r="Y343" s="111" t="n"/>
      <c r="Z343" s="111" t="n"/>
      <c r="AA343" s="111" t="n"/>
      <c r="AB343" s="111" t="n"/>
      <c r="AC343" s="111" t="n"/>
      <c r="AD343" s="111" t="n"/>
      <c r="AE343" s="111" t="n"/>
      <c r="AF343" s="111" t="n"/>
      <c r="AG343" s="111" t="n"/>
      <c r="AH343" s="111" t="n"/>
      <c r="AI343" s="111" t="n"/>
      <c r="AJ343" s="111" t="n"/>
      <c r="AK343" s="111" t="n"/>
      <c r="AL343" s="111" t="n"/>
      <c r="AM343" s="113">
        <f>COUNT(H343:AL343)</f>
        <v/>
      </c>
      <c r="AN343" s="111" t="n"/>
      <c r="AO343" s="111" t="n"/>
      <c r="AP343" s="111" t="n"/>
      <c r="AQ343" s="111" t="n"/>
      <c r="AR343" s="111" t="n"/>
      <c r="AS343" s="111" t="n"/>
      <c r="AT343" s="113">
        <f>SUM(H343:AL343)</f>
        <v/>
      </c>
      <c r="AU343" s="111" t="n"/>
      <c r="AV343" s="113">
        <f>SUM(H343,K343,L343,P343,Q343,R343,S343,Y343,Z343,AF343,AG343)</f>
        <v/>
      </c>
      <c r="AW343" s="111" t="n"/>
    </row>
    <row r="344" spans="1:49">
      <c r="A344" s="111" t="n">
        <v>338</v>
      </c>
      <c r="B344" s="111" t="s">
        <v>151</v>
      </c>
      <c r="C344" s="111" t="s">
        <v>152</v>
      </c>
      <c r="D344" s="111" t="s">
        <v>97</v>
      </c>
      <c r="E344" s="111" t="s">
        <v>155</v>
      </c>
      <c r="F344" s="111" t="s">
        <v>32</v>
      </c>
      <c r="G344" s="111" t="n"/>
      <c r="H344" s="111" t="n"/>
      <c r="I344" s="111" t="n"/>
      <c r="J344" s="111" t="n"/>
      <c r="K344" s="111" t="n"/>
      <c r="L344" s="111" t="n"/>
      <c r="M344" s="111" t="n"/>
      <c r="N344" s="111" t="n"/>
      <c r="O344" s="111" t="n"/>
      <c r="P344" s="111" t="n"/>
      <c r="Q344" s="111" t="n"/>
      <c r="R344" s="111" t="n"/>
      <c r="S344" s="111" t="n"/>
      <c r="T344" s="111" t="n"/>
      <c r="U344" s="111" t="n"/>
      <c r="V344" s="111" t="n"/>
      <c r="W344" s="112" t="n">
        <v>0.75</v>
      </c>
      <c r="X344" s="111" t="n"/>
      <c r="Y344" s="111" t="n"/>
      <c r="Z344" s="111" t="n"/>
      <c r="AA344" s="111" t="n"/>
      <c r="AB344" s="111" t="n"/>
      <c r="AC344" s="111" t="n"/>
      <c r="AD344" s="112" t="n">
        <v>0.01667</v>
      </c>
      <c r="AE344" s="111" t="n"/>
      <c r="AF344" s="111" t="n"/>
      <c r="AG344" s="111" t="n"/>
      <c r="AH344" s="111" t="n"/>
      <c r="AI344" s="111" t="n"/>
      <c r="AJ344" s="111" t="n"/>
      <c r="AK344" s="111" t="n"/>
      <c r="AL344" s="111" t="n"/>
      <c r="AM344" s="113">
        <f>COUNT(H344:AL344)</f>
        <v/>
      </c>
      <c r="AN344" s="111" t="n"/>
      <c r="AO344" s="111" t="n"/>
      <c r="AP344" s="111" t="n"/>
      <c r="AQ344" s="111" t="n"/>
      <c r="AR344" s="111" t="n"/>
      <c r="AS344" s="111" t="n"/>
      <c r="AT344" s="113">
        <f>SUM(H344:AL344)</f>
        <v/>
      </c>
      <c r="AU344" s="111" t="n"/>
      <c r="AV344" s="113">
        <f>SUM(H344,K344,L344,P344,Q344,R344,S344,Y344,Z344,AF344,AG344)</f>
        <v/>
      </c>
      <c r="AW344" s="111" t="n"/>
    </row>
    <row r="345" spans="1:49">
      <c r="A345" s="111" t="n">
        <v>339</v>
      </c>
      <c r="B345" s="111" t="s">
        <v>151</v>
      </c>
      <c r="C345" s="111" t="s">
        <v>152</v>
      </c>
      <c r="D345" s="111" t="s">
        <v>97</v>
      </c>
      <c r="E345" s="111" t="s">
        <v>156</v>
      </c>
      <c r="F345" s="111" t="s">
        <v>32</v>
      </c>
      <c r="G345" s="111" t="n"/>
      <c r="H345" s="111" t="n"/>
      <c r="I345" s="111" t="n"/>
      <c r="J345" s="111" t="n"/>
      <c r="K345" s="111" t="n"/>
      <c r="L345" s="111" t="n"/>
      <c r="M345" s="111" t="n"/>
      <c r="N345" s="111" t="n"/>
      <c r="O345" s="111" t="n"/>
      <c r="P345" s="111" t="n"/>
      <c r="Q345" s="111" t="n"/>
      <c r="R345" s="111" t="n"/>
      <c r="S345" s="111" t="n"/>
      <c r="T345" s="111" t="n"/>
      <c r="U345" s="111" t="n"/>
      <c r="V345" s="111" t="n"/>
      <c r="W345" s="111" t="n"/>
      <c r="X345" s="111" t="n"/>
      <c r="Y345" s="111" t="n"/>
      <c r="Z345" s="111" t="n"/>
      <c r="AA345" s="111" t="n"/>
      <c r="AB345" s="111" t="n"/>
      <c r="AC345" s="111" t="n"/>
      <c r="AD345" s="111" t="n"/>
      <c r="AE345" s="111" t="n"/>
      <c r="AF345" s="111" t="n"/>
      <c r="AG345" s="111" t="n"/>
      <c r="AH345" s="111" t="n"/>
      <c r="AI345" s="111" t="n"/>
      <c r="AJ345" s="111" t="n"/>
      <c r="AK345" s="111" t="n"/>
      <c r="AL345" s="111" t="n"/>
      <c r="AM345" s="113">
        <f>COUNT(H345:AL345)</f>
        <v/>
      </c>
      <c r="AN345" s="111" t="n"/>
      <c r="AO345" s="111" t="n"/>
      <c r="AP345" s="111" t="n"/>
      <c r="AQ345" s="111" t="n"/>
      <c r="AR345" s="111" t="n"/>
      <c r="AS345" s="111" t="n"/>
      <c r="AT345" s="113">
        <f>SUM(H345:AL345)</f>
        <v/>
      </c>
      <c r="AU345" s="111" t="n"/>
      <c r="AV345" s="113">
        <f>SUM(H345,K345,L345,P345,Q345,R345,S345,Y345,Z345,AF345,AG345)</f>
        <v/>
      </c>
      <c r="AW345" s="111" t="n"/>
    </row>
    <row r="346" spans="1:49">
      <c r="A346" s="111" t="n">
        <v>340</v>
      </c>
      <c r="B346" s="111" t="s">
        <v>151</v>
      </c>
      <c r="C346" s="111" t="s">
        <v>152</v>
      </c>
      <c r="D346" s="111" t="s">
        <v>97</v>
      </c>
      <c r="E346" s="111" t="s">
        <v>158</v>
      </c>
      <c r="F346" s="111" t="s">
        <v>32</v>
      </c>
      <c r="G346" s="111" t="n"/>
      <c r="H346" s="111" t="n"/>
      <c r="I346" s="111" t="n"/>
      <c r="J346" s="111" t="n"/>
      <c r="K346" s="111" t="n"/>
      <c r="L346" s="111" t="n"/>
      <c r="M346" s="111" t="n"/>
      <c r="N346" s="111" t="n"/>
      <c r="O346" s="111" t="n"/>
      <c r="P346" s="111" t="n"/>
      <c r="Q346" s="111" t="n"/>
      <c r="R346" s="111" t="n"/>
      <c r="S346" s="111" t="n"/>
      <c r="T346" s="111" t="n"/>
      <c r="U346" s="111" t="n"/>
      <c r="V346" s="111" t="n"/>
      <c r="W346" s="111" t="n"/>
      <c r="X346" s="111" t="n"/>
      <c r="Y346" s="111" t="n"/>
      <c r="Z346" s="111" t="n"/>
      <c r="AA346" s="111" t="n"/>
      <c r="AB346" s="111" t="n"/>
      <c r="AC346" s="111" t="n"/>
      <c r="AD346" s="111" t="n"/>
      <c r="AE346" s="111" t="n"/>
      <c r="AF346" s="111" t="n"/>
      <c r="AG346" s="111" t="n"/>
      <c r="AH346" s="111" t="n"/>
      <c r="AI346" s="111" t="n"/>
      <c r="AJ346" s="111" t="n"/>
      <c r="AK346" s="111" t="n"/>
      <c r="AL346" s="111" t="n"/>
      <c r="AM346" s="113">
        <f>COUNT(H346:AL346)</f>
        <v/>
      </c>
      <c r="AN346" s="111" t="n"/>
      <c r="AO346" s="111" t="n"/>
      <c r="AP346" s="111" t="n"/>
      <c r="AQ346" s="111" t="n"/>
      <c r="AR346" s="111" t="n"/>
      <c r="AS346" s="111" t="n"/>
      <c r="AT346" s="113">
        <f>SUM(H346:AL346)</f>
        <v/>
      </c>
      <c r="AU346" s="111" t="n"/>
      <c r="AV346" s="113">
        <f>SUM(H346,K346,L346,P346,Q346,R346,S346,Y346,Z346,AF346,AG346)</f>
        <v/>
      </c>
      <c r="AW346" s="111" t="n"/>
    </row>
    <row r="347" spans="1:49">
      <c r="A347" s="111" t="n">
        <v>341</v>
      </c>
      <c r="B347" s="111" t="s">
        <v>151</v>
      </c>
      <c r="C347" s="111" t="s">
        <v>152</v>
      </c>
      <c r="D347" s="111" t="s">
        <v>97</v>
      </c>
      <c r="E347" s="111" t="s">
        <v>307</v>
      </c>
      <c r="F347" s="111" t="s">
        <v>32</v>
      </c>
      <c r="G347" s="111" t="n"/>
      <c r="H347" s="111" t="n"/>
      <c r="I347" s="111" t="n"/>
      <c r="J347" s="111" t="n"/>
      <c r="K347" s="111" t="n"/>
      <c r="L347" s="111" t="n"/>
      <c r="M347" s="111" t="n"/>
      <c r="N347" s="111" t="n"/>
      <c r="O347" s="111" t="n"/>
      <c r="P347" s="111" t="n"/>
      <c r="Q347" s="111" t="n"/>
      <c r="R347" s="111" t="n"/>
      <c r="S347" s="111" t="n"/>
      <c r="T347" s="111" t="n"/>
      <c r="U347" s="111" t="n"/>
      <c r="V347" s="111" t="n"/>
      <c r="W347" s="111" t="n"/>
      <c r="X347" s="111" t="n"/>
      <c r="Y347" s="111" t="n"/>
      <c r="Z347" s="111" t="n"/>
      <c r="AA347" s="111" t="n"/>
      <c r="AB347" s="111" t="n"/>
      <c r="AC347" s="111" t="n"/>
      <c r="AD347" s="111" t="n"/>
      <c r="AE347" s="111" t="n"/>
      <c r="AF347" s="111" t="n"/>
      <c r="AG347" s="111" t="n"/>
      <c r="AH347" s="111" t="n"/>
      <c r="AI347" s="111" t="n"/>
      <c r="AJ347" s="111" t="n"/>
      <c r="AK347" s="111" t="n"/>
      <c r="AL347" s="111" t="n"/>
      <c r="AM347" s="113">
        <f>COUNT(H347:AL347)</f>
        <v/>
      </c>
      <c r="AN347" s="111" t="n"/>
      <c r="AO347" s="111" t="n"/>
      <c r="AP347" s="111" t="n"/>
      <c r="AQ347" s="111" t="n"/>
      <c r="AR347" s="111" t="n"/>
      <c r="AS347" s="111" t="n"/>
      <c r="AT347" s="113">
        <f>SUM(H347:AL347)</f>
        <v/>
      </c>
      <c r="AU347" s="111" t="n"/>
      <c r="AV347" s="113">
        <f>SUM(H347,K347,L347,P347,Q347,R347,S347,Y347,Z347,AF347,AG347)</f>
        <v/>
      </c>
      <c r="AW347" s="111" t="n"/>
    </row>
    <row r="348" spans="1:49">
      <c r="A348" s="114" t="n">
        <v>342</v>
      </c>
      <c r="B348" s="114" t="s">
        <v>151</v>
      </c>
      <c r="C348" s="114" t="s">
        <v>152</v>
      </c>
      <c r="D348" s="114" t="s">
        <v>97</v>
      </c>
      <c r="E348" s="114" t="s">
        <v>33</v>
      </c>
      <c r="F348" s="114" t="n"/>
      <c r="G348" s="114" t="n"/>
      <c r="H348" s="114" t="n">
        <v>0</v>
      </c>
      <c r="I348" s="114" t="n">
        <v>8</v>
      </c>
      <c r="J348" s="114" t="n">
        <v>8</v>
      </c>
      <c r="K348" s="114" t="n">
        <v>0</v>
      </c>
      <c r="L348" s="114" t="n">
        <v>0</v>
      </c>
      <c r="M348" s="114" t="n">
        <v>8</v>
      </c>
      <c r="N348" s="114" t="n">
        <v>8</v>
      </c>
      <c r="O348" s="114" t="n">
        <v>7</v>
      </c>
      <c r="P348" s="114" t="n">
        <v>0</v>
      </c>
      <c r="Q348" s="114" t="n">
        <v>0</v>
      </c>
      <c r="R348" s="114" t="n">
        <v>0</v>
      </c>
      <c r="S348" s="114" t="n">
        <v>0</v>
      </c>
      <c r="T348" s="114" t="n">
        <v>8</v>
      </c>
      <c r="U348" s="114" t="n">
        <v>8</v>
      </c>
      <c r="V348" s="114" t="n">
        <v>8</v>
      </c>
      <c r="W348" s="114" t="n">
        <v>8</v>
      </c>
      <c r="X348" s="114" t="n">
        <v>8</v>
      </c>
      <c r="Y348" s="114" t="n">
        <v>0</v>
      </c>
      <c r="Z348" s="114" t="n">
        <v>0</v>
      </c>
      <c r="AA348" s="114" t="n">
        <v>8</v>
      </c>
      <c r="AB348" s="114" t="n">
        <v>8</v>
      </c>
      <c r="AC348" s="114" t="n">
        <v>8</v>
      </c>
      <c r="AD348" s="114" t="n">
        <v>8</v>
      </c>
      <c r="AE348" s="114" t="n">
        <v>8</v>
      </c>
      <c r="AF348" s="114" t="n">
        <v>0</v>
      </c>
      <c r="AG348" s="114" t="n">
        <v>0</v>
      </c>
      <c r="AH348" s="114" t="n">
        <v>8</v>
      </c>
      <c r="AI348" s="114" t="n">
        <v>8</v>
      </c>
      <c r="AJ348" s="114" t="n">
        <v>8</v>
      </c>
      <c r="AK348" s="114" t="n">
        <v>8</v>
      </c>
      <c r="AL348" s="114" t="n">
        <v>8</v>
      </c>
      <c r="AM348" s="114">
        <f>COUNT(IF(SUM(H345,H346,H343,H347,H344,H342,H340,H341)&gt;0,1,"FALSE"),IF(SUM(I342,I347,I343,I345,I346,I344,I340,I341)&gt;0,1,"FALSE"),IF(SUM(J345,J343,J340,J341,J346,J347,J342,J344)&gt;0,1,"FALSE"),IF(SUM(K340,K345,K343,K342,K346,K347,K341,K344)&gt;0,1,"FALSE"),IF(SUM(L340,L342,L341,L344,L345,L346,L347,L343)&gt;0,1,"FALSE"),IF(SUM(M343,M347,M344,M340,M346,M341,M345,M342)&gt;0,1,"FALSE"),IF(SUM(N343,N344,N342,N345,N346,N341,N340,N347)&gt;0,1,"FALSE"),IF(SUM(O343,O344,O342,O345,O346,O340,O341,O347)&gt;0,1,"FALSE"),IF(SUM(P346,P343,P345,P347,P340,P341,P344,P342)&gt;0,1,"FALSE"),IF(SUM(Q340,Q345,Q344,Q341,Q346,Q343,Q342,Q347)&gt;0,1,"FALSE"),IF(SUM(R345,R346,R341,R342,R343,R347,R344,R340)&gt;0,1,"FALSE"),IF(SUM(S344,S340,S345,S347,S341,S342,S346,S343)&gt;0,1,"FALSE"),IF(SUM(T342,T341,T347,T340,T345,T346,T344,T343)&gt;0,1,"FALSE"),IF(SUM(V346,V347,V342,V344,V343,V340,V345,V341)&gt;0,1,"FALSE"),IF(SUM(W345,W343,W344,W347,W346,W342,W341,W340)&gt;0,1,"FALSE"),IF(SUM(X345,X340,X343,X347,X342,X341,X346,X344)&gt;0,1,"FALSE"),IF(SUM(Y340,Y342,Y346,Y345,Y347,Y341,Y344,Y343)&gt;0,1,"FALSE"),IF(SUM(AB341,AB347,AB343,AB340,AB345,AB342,AB346,AB344)&gt;0,1,"FALSE"),IF(SUM(Z344,Z345,Z346,Z343,Z340,Z341,Z342,Z347)&gt;0,1,"FALSE"),IF(SUM(AC343,AC340,AC342,AC344,AC345,AC341,AC346,AC347)&gt;0,1,"FALSE"),IF(SUM(AF340,AF342,AF346,AF344,AF341,AF347,AF345,AF343)&gt;0,1,"FALSE"),IF(SUM(AG340,AG346,AG343,AG345,AG344,AG342,AG341,AG347)&gt;0,1,"FALSE"),IF(SUM(AD340,AD344,AD347,AD342,AD343,AD346,AD341,AD345)&gt;0,1,"FALSE"),IF(SUM(AE342,AE341,AE344,AE340,AE343,AE346,AE345,AE347)&gt;0,1,"FALSE"),IF(SUM(U345,U342,U340,U344,U341,U347,U343,U346)&gt;0,1,"FALSE"),IF(SUM(AA345,AA342,AA344,AA347,AA341,AA340,AA343,AA346)&gt;0,1,"FALSE"),IF(SUM(AH340,AH345,AH344,AH343,AH341,AH346,AH347,AH342)&gt;0,1,"FALSE"),IF(SUM(AI343,AI347,AI346,AI342,AI341,AI340,AI344,AI345)&gt;0,1,"FALSE"),IF(SUM(AJ341,AJ347,AJ346,AJ344,AJ343,AJ340,AJ345,AJ342)&gt;0,1,"FALSE"),IF(SUM(AK341,AK340,AK343,AK345,AK344,AK342,AK347,AK346)&gt;0,1,"FALSE"),IF(SUM(AL341,AL340,AL346,AL344,AL345,AL342,AL347,AL343)&gt;0,1,"FALSE"))</f>
        <v/>
      </c>
      <c r="AN348" s="114" t="n"/>
      <c r="AO348" s="114">
        <f>MAX(AO340:AO347)</f>
        <v/>
      </c>
      <c r="AP348" s="114">
        <f>MAX(AP340:AP347)</f>
        <v/>
      </c>
      <c r="AQ348" s="114">
        <f>MAX(AQ340:AQ347)</f>
        <v/>
      </c>
      <c r="AR348" s="114">
        <f>MAX(AR340:AR347)</f>
        <v/>
      </c>
      <c r="AS348" s="114">
        <f>SUM(AS340:AS347)</f>
        <v/>
      </c>
      <c r="AT348" s="114">
        <f>SUM(AT340:AT347)</f>
        <v/>
      </c>
      <c r="AU348" s="114">
        <f>SUM(AU340:AU347)</f>
        <v/>
      </c>
      <c r="AV348" s="114">
        <f>SUM(AV340:AV347)</f>
        <v/>
      </c>
      <c r="AW348" s="114">
        <f>SUM(AW340:AW347)</f>
        <v/>
      </c>
    </row>
    <row r="349" spans="1:49">
      <c r="A349" s="111" t="n">
        <v>343</v>
      </c>
      <c r="B349" s="111" t="s">
        <v>159</v>
      </c>
      <c r="C349" s="111" t="s">
        <v>152</v>
      </c>
      <c r="D349" s="111" t="s">
        <v>160</v>
      </c>
      <c r="E349" s="111" t="s">
        <v>43</v>
      </c>
      <c r="F349" s="111" t="s">
        <v>32</v>
      </c>
      <c r="G349" s="111" t="n"/>
      <c r="H349" s="111" t="s">
        <v>7</v>
      </c>
      <c r="I349" s="111" t="n">
        <v>8</v>
      </c>
      <c r="J349" s="111" t="n">
        <v>8</v>
      </c>
      <c r="K349" s="111" t="s">
        <v>7</v>
      </c>
      <c r="L349" s="111" t="s">
        <v>7</v>
      </c>
      <c r="M349" s="111" t="n">
        <v>8</v>
      </c>
      <c r="N349" s="111" t="n">
        <v>8</v>
      </c>
      <c r="O349" s="111" t="n">
        <v>7</v>
      </c>
      <c r="P349" s="111" t="s">
        <v>7</v>
      </c>
      <c r="Q349" s="111" t="s">
        <v>7</v>
      </c>
      <c r="R349" s="111" t="s">
        <v>7</v>
      </c>
      <c r="S349" s="111" t="s">
        <v>7</v>
      </c>
      <c r="T349" s="111" t="n">
        <v>8</v>
      </c>
      <c r="U349" s="111" t="n">
        <v>8</v>
      </c>
      <c r="V349" s="111" t="n">
        <v>8</v>
      </c>
      <c r="W349" s="111" t="n">
        <v>8</v>
      </c>
      <c r="X349" s="111" t="n">
        <v>8</v>
      </c>
      <c r="Y349" s="111" t="s">
        <v>7</v>
      </c>
      <c r="Z349" s="111" t="s">
        <v>7</v>
      </c>
      <c r="AA349" s="111" t="n">
        <v>8</v>
      </c>
      <c r="AB349" s="111" t="n">
        <v>8</v>
      </c>
      <c r="AC349" s="111" t="n">
        <v>8</v>
      </c>
      <c r="AD349" s="111" t="n">
        <v>8</v>
      </c>
      <c r="AE349" s="111" t="n">
        <v>8</v>
      </c>
      <c r="AF349" s="111" t="s">
        <v>7</v>
      </c>
      <c r="AG349" s="111" t="s">
        <v>7</v>
      </c>
      <c r="AH349" s="111" t="n">
        <v>8</v>
      </c>
      <c r="AI349" s="111" t="n">
        <v>8</v>
      </c>
      <c r="AJ349" s="111" t="n">
        <v>8</v>
      </c>
      <c r="AK349" s="111" t="n">
        <v>8</v>
      </c>
      <c r="AL349" s="111" t="n">
        <v>8</v>
      </c>
      <c r="AM349" s="113">
        <f>COUNT(H349:AL349)</f>
        <v/>
      </c>
      <c r="AN349" s="111" t="n"/>
      <c r="AO349" s="113">
        <f>COUNTIF(H349:AL349,"О")</f>
        <v/>
      </c>
      <c r="AP349" s="113">
        <f>COUNTIF(H349:AL349,"От")</f>
        <v/>
      </c>
      <c r="AQ349" s="113">
        <f>COUNTIF(H349:AL349,"Б")</f>
        <v/>
      </c>
      <c r="AR349" s="113">
        <f>COUNTIF(H349:AL349,"Н")</f>
        <v/>
      </c>
      <c r="AS349" s="111" t="n"/>
      <c r="AT349" s="113">
        <f>SUM(H349:AL349)</f>
        <v/>
      </c>
      <c r="AU349" s="111" t="n"/>
      <c r="AV349" s="113">
        <f>SUM(H349,K349,L349,P349,Q349,R349,S349,Y349,Z349,AF349,AG349)</f>
        <v/>
      </c>
      <c r="AW349" s="111" t="n"/>
    </row>
    <row r="350" spans="1:49">
      <c r="A350" s="111" t="n">
        <v>344</v>
      </c>
      <c r="B350" s="111" t="s">
        <v>159</v>
      </c>
      <c r="C350" s="111" t="s">
        <v>152</v>
      </c>
      <c r="D350" s="111" t="s">
        <v>160</v>
      </c>
      <c r="E350" s="111" t="s">
        <v>135</v>
      </c>
      <c r="F350" s="111" t="s">
        <v>32</v>
      </c>
      <c r="G350" s="111" t="n"/>
      <c r="H350" s="111" t="n"/>
      <c r="I350" s="111" t="n"/>
      <c r="J350" s="111" t="n"/>
      <c r="K350" s="111" t="n"/>
      <c r="L350" s="111" t="n"/>
      <c r="M350" s="111" t="n"/>
      <c r="N350" s="111" t="n"/>
      <c r="O350" s="111" t="n"/>
      <c r="P350" s="111" t="n"/>
      <c r="Q350" s="111" t="n"/>
      <c r="R350" s="111" t="n"/>
      <c r="S350" s="111" t="n"/>
      <c r="T350" s="111" t="n"/>
      <c r="U350" s="111" t="n"/>
      <c r="V350" s="111" t="n"/>
      <c r="W350" s="111" t="n"/>
      <c r="X350" s="111" t="n"/>
      <c r="Y350" s="111" t="n"/>
      <c r="Z350" s="111" t="n"/>
      <c r="AA350" s="111" t="n"/>
      <c r="AB350" s="111" t="n"/>
      <c r="AC350" s="111" t="n"/>
      <c r="AD350" s="111" t="n"/>
      <c r="AE350" s="111" t="n"/>
      <c r="AF350" s="111" t="n"/>
      <c r="AG350" s="111" t="n"/>
      <c r="AH350" s="111" t="n"/>
      <c r="AI350" s="111" t="n"/>
      <c r="AJ350" s="111" t="n"/>
      <c r="AK350" s="111" t="n"/>
      <c r="AL350" s="111" t="n"/>
      <c r="AM350" s="113">
        <f>COUNT(H350:AL350)</f>
        <v/>
      </c>
      <c r="AN350" s="111" t="n"/>
      <c r="AO350" s="111" t="n"/>
      <c r="AP350" s="111" t="n"/>
      <c r="AQ350" s="111" t="n"/>
      <c r="AR350" s="111" t="n"/>
      <c r="AS350" s="111" t="n"/>
      <c r="AT350" s="113">
        <f>SUM(H350:AL350)</f>
        <v/>
      </c>
      <c r="AU350" s="111" t="n"/>
      <c r="AV350" s="113">
        <f>SUM(H350,K350,L350,P350,Q350,R350,S350,Y350,Z350,AF350,AG350)</f>
        <v/>
      </c>
      <c r="AW350" s="111" t="n"/>
    </row>
    <row r="351" spans="1:49">
      <c r="A351" s="111" t="n">
        <v>345</v>
      </c>
      <c r="B351" s="111" t="s">
        <v>159</v>
      </c>
      <c r="C351" s="111" t="s">
        <v>152</v>
      </c>
      <c r="D351" s="111" t="s">
        <v>160</v>
      </c>
      <c r="E351" s="111" t="s">
        <v>153</v>
      </c>
      <c r="F351" s="111" t="s">
        <v>32</v>
      </c>
      <c r="G351" s="111" t="n"/>
      <c r="H351" s="111" t="n"/>
      <c r="I351" s="111" t="n"/>
      <c r="J351" s="111" t="n"/>
      <c r="K351" s="111" t="n"/>
      <c r="L351" s="111" t="n"/>
      <c r="M351" s="111" t="n"/>
      <c r="N351" s="111" t="n"/>
      <c r="O351" s="111" t="n"/>
      <c r="P351" s="111" t="n"/>
      <c r="Q351" s="111" t="n"/>
      <c r="R351" s="111" t="n"/>
      <c r="S351" s="111" t="n"/>
      <c r="T351" s="111" t="n"/>
      <c r="U351" s="111" t="n"/>
      <c r="V351" s="111" t="n"/>
      <c r="W351" s="111" t="n"/>
      <c r="X351" s="111" t="n"/>
      <c r="Y351" s="111" t="n"/>
      <c r="Z351" s="111" t="n"/>
      <c r="AA351" s="111" t="n"/>
      <c r="AB351" s="111" t="n"/>
      <c r="AC351" s="111" t="n"/>
      <c r="AD351" s="111" t="n"/>
      <c r="AE351" s="111" t="n"/>
      <c r="AF351" s="111" t="n"/>
      <c r="AG351" s="111" t="n"/>
      <c r="AH351" s="111" t="n"/>
      <c r="AI351" s="111" t="n"/>
      <c r="AJ351" s="111" t="n"/>
      <c r="AK351" s="111" t="n"/>
      <c r="AL351" s="111" t="n"/>
      <c r="AM351" s="113">
        <f>COUNT(H351:AL351)</f>
        <v/>
      </c>
      <c r="AN351" s="111" t="n"/>
      <c r="AO351" s="111" t="n"/>
      <c r="AP351" s="111" t="n"/>
      <c r="AQ351" s="111" t="n"/>
      <c r="AR351" s="111" t="n"/>
      <c r="AS351" s="111" t="n"/>
      <c r="AT351" s="113">
        <f>SUM(H351:AL351)</f>
        <v/>
      </c>
      <c r="AU351" s="111" t="n"/>
      <c r="AV351" s="113">
        <f>SUM(H351,K351,L351,P351,Q351,R351,S351,Y351,Z351,AF351,AG351)</f>
        <v/>
      </c>
      <c r="AW351" s="111" t="n"/>
    </row>
    <row r="352" spans="1:49">
      <c r="A352" s="111" t="n">
        <v>346</v>
      </c>
      <c r="B352" s="111" t="s">
        <v>159</v>
      </c>
      <c r="C352" s="111" t="s">
        <v>152</v>
      </c>
      <c r="D352" s="111" t="s">
        <v>160</v>
      </c>
      <c r="E352" s="111" t="s">
        <v>154</v>
      </c>
      <c r="F352" s="111" t="s">
        <v>32</v>
      </c>
      <c r="G352" s="111" t="n"/>
      <c r="H352" s="111" t="n"/>
      <c r="I352" s="111" t="n"/>
      <c r="J352" s="111" t="n"/>
      <c r="K352" s="111" t="n"/>
      <c r="L352" s="111" t="n"/>
      <c r="M352" s="111" t="n"/>
      <c r="N352" s="111" t="n"/>
      <c r="O352" s="111" t="n"/>
      <c r="P352" s="111" t="n"/>
      <c r="Q352" s="111" t="n"/>
      <c r="R352" s="111" t="n"/>
      <c r="S352" s="111" t="n"/>
      <c r="T352" s="111" t="n"/>
      <c r="U352" s="111" t="n"/>
      <c r="V352" s="111" t="n"/>
      <c r="W352" s="111" t="n"/>
      <c r="X352" s="111" t="n"/>
      <c r="Y352" s="111" t="n"/>
      <c r="Z352" s="111" t="n"/>
      <c r="AA352" s="111" t="n"/>
      <c r="AB352" s="111" t="n"/>
      <c r="AC352" s="111" t="n"/>
      <c r="AD352" s="111" t="n"/>
      <c r="AE352" s="111" t="n"/>
      <c r="AF352" s="111" t="n"/>
      <c r="AG352" s="111" t="n"/>
      <c r="AH352" s="111" t="n"/>
      <c r="AI352" s="111" t="n"/>
      <c r="AJ352" s="111" t="n"/>
      <c r="AK352" s="111" t="n"/>
      <c r="AL352" s="111" t="n"/>
      <c r="AM352" s="113">
        <f>COUNT(H352:AL352)</f>
        <v/>
      </c>
      <c r="AN352" s="111" t="n"/>
      <c r="AO352" s="111" t="n"/>
      <c r="AP352" s="111" t="n"/>
      <c r="AQ352" s="111" t="n"/>
      <c r="AR352" s="111" t="n"/>
      <c r="AS352" s="111" t="n"/>
      <c r="AT352" s="113">
        <f>SUM(H352:AL352)</f>
        <v/>
      </c>
      <c r="AU352" s="111" t="n"/>
      <c r="AV352" s="113">
        <f>SUM(H352,K352,L352,P352,Q352,R352,S352,Y352,Z352,AF352,AG352)</f>
        <v/>
      </c>
      <c r="AW352" s="111" t="n"/>
    </row>
    <row r="353" spans="1:49">
      <c r="A353" s="111" t="n">
        <v>347</v>
      </c>
      <c r="B353" s="111" t="s">
        <v>159</v>
      </c>
      <c r="C353" s="111" t="s">
        <v>152</v>
      </c>
      <c r="D353" s="111" t="s">
        <v>160</v>
      </c>
      <c r="E353" s="111" t="s">
        <v>155</v>
      </c>
      <c r="F353" s="111" t="s">
        <v>32</v>
      </c>
      <c r="G353" s="111" t="n"/>
      <c r="H353" s="111" t="n"/>
      <c r="I353" s="111" t="n"/>
      <c r="J353" s="111" t="n"/>
      <c r="K353" s="111" t="n"/>
      <c r="L353" s="111" t="n"/>
      <c r="M353" s="111" t="n"/>
      <c r="N353" s="111" t="n"/>
      <c r="O353" s="111" t="n"/>
      <c r="P353" s="111" t="n"/>
      <c r="Q353" s="111" t="n"/>
      <c r="R353" s="111" t="n"/>
      <c r="S353" s="111" t="n"/>
      <c r="T353" s="111" t="n"/>
      <c r="U353" s="111" t="n"/>
      <c r="V353" s="111" t="n"/>
      <c r="W353" s="111" t="n"/>
      <c r="X353" s="111" t="n"/>
      <c r="Y353" s="111" t="n"/>
      <c r="Z353" s="111" t="n"/>
      <c r="AA353" s="111" t="n"/>
      <c r="AB353" s="111" t="n"/>
      <c r="AC353" s="111" t="n"/>
      <c r="AD353" s="111" t="n"/>
      <c r="AE353" s="111" t="n"/>
      <c r="AF353" s="111" t="n"/>
      <c r="AG353" s="111" t="n"/>
      <c r="AH353" s="111" t="n"/>
      <c r="AI353" s="111" t="n"/>
      <c r="AJ353" s="111" t="n"/>
      <c r="AK353" s="111" t="n"/>
      <c r="AL353" s="111" t="n"/>
      <c r="AM353" s="113">
        <f>COUNT(H353:AL353)</f>
        <v/>
      </c>
      <c r="AN353" s="111" t="n"/>
      <c r="AO353" s="111" t="n"/>
      <c r="AP353" s="111" t="n"/>
      <c r="AQ353" s="111" t="n"/>
      <c r="AR353" s="111" t="n"/>
      <c r="AS353" s="111" t="n"/>
      <c r="AT353" s="113">
        <f>SUM(H353:AL353)</f>
        <v/>
      </c>
      <c r="AU353" s="111" t="n"/>
      <c r="AV353" s="113">
        <f>SUM(H353,K353,L353,P353,Q353,R353,S353,Y353,Z353,AF353,AG353)</f>
        <v/>
      </c>
      <c r="AW353" s="111" t="n"/>
    </row>
    <row r="354" spans="1:49">
      <c r="A354" s="111" t="n">
        <v>348</v>
      </c>
      <c r="B354" s="111" t="s">
        <v>159</v>
      </c>
      <c r="C354" s="111" t="s">
        <v>152</v>
      </c>
      <c r="D354" s="111" t="s">
        <v>160</v>
      </c>
      <c r="E354" s="111" t="s">
        <v>156</v>
      </c>
      <c r="F354" s="111" t="s">
        <v>32</v>
      </c>
      <c r="G354" s="111" t="n"/>
      <c r="H354" s="111" t="n"/>
      <c r="I354" s="111" t="n"/>
      <c r="J354" s="111" t="n"/>
      <c r="K354" s="111" t="n"/>
      <c r="L354" s="111" t="n"/>
      <c r="M354" s="111" t="n"/>
      <c r="N354" s="111" t="n"/>
      <c r="O354" s="111" t="n"/>
      <c r="P354" s="111" t="n"/>
      <c r="Q354" s="111" t="n"/>
      <c r="R354" s="111" t="n"/>
      <c r="S354" s="111" t="n"/>
      <c r="T354" s="111" t="n"/>
      <c r="U354" s="111" t="n"/>
      <c r="V354" s="111" t="n"/>
      <c r="W354" s="111" t="n"/>
      <c r="X354" s="111" t="n"/>
      <c r="Y354" s="111" t="n"/>
      <c r="Z354" s="111" t="n"/>
      <c r="AA354" s="111" t="n"/>
      <c r="AB354" s="111" t="n"/>
      <c r="AC354" s="111" t="n"/>
      <c r="AD354" s="111" t="n"/>
      <c r="AE354" s="111" t="n"/>
      <c r="AF354" s="111" t="n"/>
      <c r="AG354" s="111" t="n"/>
      <c r="AH354" s="111" t="n"/>
      <c r="AI354" s="111" t="n"/>
      <c r="AJ354" s="111" t="n"/>
      <c r="AK354" s="111" t="n"/>
      <c r="AL354" s="111" t="n"/>
      <c r="AM354" s="113">
        <f>COUNT(H354:AL354)</f>
        <v/>
      </c>
      <c r="AN354" s="111" t="n"/>
      <c r="AO354" s="111" t="n"/>
      <c r="AP354" s="111" t="n"/>
      <c r="AQ354" s="111" t="n"/>
      <c r="AR354" s="111" t="n"/>
      <c r="AS354" s="111" t="n"/>
      <c r="AT354" s="113">
        <f>SUM(H354:AL354)</f>
        <v/>
      </c>
      <c r="AU354" s="111" t="n"/>
      <c r="AV354" s="113">
        <f>SUM(H354,K354,L354,P354,Q354,R354,S354,Y354,Z354,AF354,AG354)</f>
        <v/>
      </c>
      <c r="AW354" s="111" t="n"/>
    </row>
    <row r="355" spans="1:49">
      <c r="A355" s="111" t="n">
        <v>349</v>
      </c>
      <c r="B355" s="111" t="s">
        <v>159</v>
      </c>
      <c r="C355" s="111" t="s">
        <v>152</v>
      </c>
      <c r="D355" s="111" t="s">
        <v>160</v>
      </c>
      <c r="E355" s="111" t="s">
        <v>158</v>
      </c>
      <c r="F355" s="111" t="s">
        <v>32</v>
      </c>
      <c r="G355" s="111" t="n"/>
      <c r="H355" s="111" t="n"/>
      <c r="I355" s="111" t="n"/>
      <c r="J355" s="111" t="n"/>
      <c r="K355" s="111" t="n"/>
      <c r="L355" s="111" t="n"/>
      <c r="M355" s="111" t="n"/>
      <c r="N355" s="111" t="n"/>
      <c r="O355" s="111" t="n"/>
      <c r="P355" s="111" t="n"/>
      <c r="Q355" s="111" t="n"/>
      <c r="R355" s="111" t="n"/>
      <c r="S355" s="111" t="n"/>
      <c r="T355" s="111" t="n"/>
      <c r="U355" s="111" t="n"/>
      <c r="V355" s="111" t="n"/>
      <c r="W355" s="111" t="n"/>
      <c r="X355" s="111" t="n"/>
      <c r="Y355" s="111" t="n"/>
      <c r="Z355" s="111" t="n"/>
      <c r="AA355" s="111" t="n"/>
      <c r="AB355" s="111" t="n"/>
      <c r="AC355" s="111" t="n"/>
      <c r="AD355" s="111" t="n"/>
      <c r="AE355" s="111" t="n"/>
      <c r="AF355" s="111" t="n"/>
      <c r="AG355" s="111" t="n"/>
      <c r="AH355" s="111" t="n"/>
      <c r="AI355" s="111" t="n"/>
      <c r="AJ355" s="111" t="n"/>
      <c r="AK355" s="111" t="n"/>
      <c r="AL355" s="111" t="n"/>
      <c r="AM355" s="113">
        <f>COUNT(H355:AL355)</f>
        <v/>
      </c>
      <c r="AN355" s="111" t="n"/>
      <c r="AO355" s="111" t="n"/>
      <c r="AP355" s="111" t="n"/>
      <c r="AQ355" s="111" t="n"/>
      <c r="AR355" s="111" t="n"/>
      <c r="AS355" s="111" t="n"/>
      <c r="AT355" s="113">
        <f>SUM(H355:AL355)</f>
        <v/>
      </c>
      <c r="AU355" s="111" t="n"/>
      <c r="AV355" s="113">
        <f>SUM(H355,K355,L355,P355,Q355,R355,S355,Y355,Z355,AF355,AG355)</f>
        <v/>
      </c>
      <c r="AW355" s="111" t="n"/>
    </row>
    <row r="356" spans="1:49">
      <c r="A356" s="111" t="n">
        <v>350</v>
      </c>
      <c r="B356" s="111" t="s">
        <v>159</v>
      </c>
      <c r="C356" s="111" t="s">
        <v>152</v>
      </c>
      <c r="D356" s="111" t="s">
        <v>160</v>
      </c>
      <c r="E356" s="111" t="s">
        <v>307</v>
      </c>
      <c r="F356" s="111" t="s">
        <v>32</v>
      </c>
      <c r="G356" s="111" t="n"/>
      <c r="H356" s="111" t="n"/>
      <c r="I356" s="111" t="n"/>
      <c r="J356" s="111" t="n"/>
      <c r="K356" s="111" t="n"/>
      <c r="L356" s="111" t="n"/>
      <c r="M356" s="111" t="n"/>
      <c r="N356" s="111" t="n"/>
      <c r="O356" s="111" t="n"/>
      <c r="P356" s="111" t="n"/>
      <c r="Q356" s="111" t="n"/>
      <c r="R356" s="111" t="n"/>
      <c r="S356" s="111" t="n"/>
      <c r="T356" s="111" t="n"/>
      <c r="U356" s="111" t="n"/>
      <c r="V356" s="111" t="n"/>
      <c r="W356" s="111" t="n"/>
      <c r="X356" s="111" t="n"/>
      <c r="Y356" s="111" t="n"/>
      <c r="Z356" s="111" t="n"/>
      <c r="AA356" s="111" t="n"/>
      <c r="AB356" s="111" t="n"/>
      <c r="AC356" s="111" t="n"/>
      <c r="AD356" s="111" t="n"/>
      <c r="AE356" s="111" t="n"/>
      <c r="AF356" s="111" t="n"/>
      <c r="AG356" s="111" t="n"/>
      <c r="AH356" s="111" t="n"/>
      <c r="AI356" s="111" t="n"/>
      <c r="AJ356" s="111" t="n"/>
      <c r="AK356" s="111" t="n"/>
      <c r="AL356" s="111" t="n"/>
      <c r="AM356" s="113">
        <f>COUNT(H356:AL356)</f>
        <v/>
      </c>
      <c r="AN356" s="111" t="n"/>
      <c r="AO356" s="111" t="n"/>
      <c r="AP356" s="111" t="n"/>
      <c r="AQ356" s="111" t="n"/>
      <c r="AR356" s="111" t="n"/>
      <c r="AS356" s="111" t="n"/>
      <c r="AT356" s="113">
        <f>SUM(H356:AL356)</f>
        <v/>
      </c>
      <c r="AU356" s="111" t="n"/>
      <c r="AV356" s="113">
        <f>SUM(H356,K356,L356,P356,Q356,R356,S356,Y356,Z356,AF356,AG356)</f>
        <v/>
      </c>
      <c r="AW356" s="111" t="n"/>
    </row>
    <row r="357" spans="1:49">
      <c r="A357" s="114" t="n">
        <v>351</v>
      </c>
      <c r="B357" s="114" t="s">
        <v>159</v>
      </c>
      <c r="C357" s="114" t="s">
        <v>152</v>
      </c>
      <c r="D357" s="114" t="s">
        <v>160</v>
      </c>
      <c r="E357" s="114" t="s">
        <v>33</v>
      </c>
      <c r="F357" s="114" t="n"/>
      <c r="G357" s="114" t="n"/>
      <c r="H357" s="114" t="n">
        <v>0</v>
      </c>
      <c r="I357" s="114" t="n">
        <v>8</v>
      </c>
      <c r="J357" s="114" t="n">
        <v>8</v>
      </c>
      <c r="K357" s="114" t="n">
        <v>0</v>
      </c>
      <c r="L357" s="114" t="n">
        <v>0</v>
      </c>
      <c r="M357" s="114" t="n">
        <v>8</v>
      </c>
      <c r="N357" s="114" t="n">
        <v>8</v>
      </c>
      <c r="O357" s="114" t="n">
        <v>7</v>
      </c>
      <c r="P357" s="114" t="n">
        <v>0</v>
      </c>
      <c r="Q357" s="114" t="n">
        <v>0</v>
      </c>
      <c r="R357" s="114" t="n">
        <v>0</v>
      </c>
      <c r="S357" s="114" t="n">
        <v>0</v>
      </c>
      <c r="T357" s="114" t="n">
        <v>8</v>
      </c>
      <c r="U357" s="114" t="n">
        <v>8</v>
      </c>
      <c r="V357" s="114" t="n">
        <v>8</v>
      </c>
      <c r="W357" s="114" t="n">
        <v>8</v>
      </c>
      <c r="X357" s="114" t="n">
        <v>8</v>
      </c>
      <c r="Y357" s="114" t="n">
        <v>0</v>
      </c>
      <c r="Z357" s="114" t="n">
        <v>0</v>
      </c>
      <c r="AA357" s="114" t="n">
        <v>8</v>
      </c>
      <c r="AB357" s="114" t="n">
        <v>8</v>
      </c>
      <c r="AC357" s="114" t="n">
        <v>8</v>
      </c>
      <c r="AD357" s="114" t="n">
        <v>8</v>
      </c>
      <c r="AE357" s="114" t="n">
        <v>8</v>
      </c>
      <c r="AF357" s="114" t="n">
        <v>0</v>
      </c>
      <c r="AG357" s="114" t="n">
        <v>0</v>
      </c>
      <c r="AH357" s="114" t="n">
        <v>8</v>
      </c>
      <c r="AI357" s="114" t="n">
        <v>8</v>
      </c>
      <c r="AJ357" s="114" t="n">
        <v>8</v>
      </c>
      <c r="AK357" s="114" t="n">
        <v>8</v>
      </c>
      <c r="AL357" s="114" t="n">
        <v>8</v>
      </c>
      <c r="AM357" s="114">
        <f>COUNT(IF(SUM(H354,H356,H353,H350,H355,H349,H352,H351)&gt;0,1,"FALSE"),IF(SUM(I350,I352,I356,I349,I355,I354,I353,I351)&gt;0,1,"FALSE"),IF(SUM(J349,J352,J353,J356,J351,J354,J355,J350)&gt;0,1,"FALSE"),IF(SUM(K350,K353,K355,K354,K356,K352,K351,K349)&gt;0,1,"FALSE"),IF(SUM(L350,L354,L356,L351,L355,L353,L349,L352)&gt;0,1,"FALSE"),IF(SUM(M354,M352,M349,M350,M353,M355,M351,M356)&gt;0,1,"FALSE"),IF(SUM(N352,N356,N353,N350,N351,N354,N349,N355)&gt;0,1,"FALSE"),IF(SUM(O356,O352,O354,O351,O350,O355,O349,O353)&gt;0,1,"FALSE"),IF(SUM(P353,P355,P351,P354,P349,P352,P356,P350)&gt;0,1,"FALSE"),IF(SUM(Q353,Q355,Q356,Q349,Q351,Q352,Q354,Q350)&gt;0,1,"FALSE"),IF(SUM(R356,R354,R349,R350,R352,R351,R355,R353)&gt;0,1,"FALSE"),IF(SUM(S354,S352,S353,S349,S356,S350,S351,S355)&gt;0,1,"FALSE"),IF(SUM(T353,T355,T349,T352,T356,T354,T351,T350)&gt;0,1,"FALSE"),IF(SUM(V351,V356,V350,V349,V353,V355,V354,V352)&gt;0,1,"FALSE"),IF(SUM(W355,W353,W354,W356,W352,W351,W350,W349)&gt;0,1,"FALSE"),IF(SUM(X350,X356,X351,X349,X353,X355,X352,X354)&gt;0,1,"FALSE"),IF(SUM(Y356,Y353,Y350,Y354,Y355,Y352,Y351,Y349)&gt;0,1,"FALSE"),IF(SUM(AB350,AB354,AB351,AB353,AB356,AB349,AB355,AB352)&gt;0,1,"FALSE"),IF(SUM(Z352,Z351,Z356,Z349,Z353,Z354,Z355,Z350)&gt;0,1,"FALSE"),IF(SUM(AC354,AC356,AC351,AC350,AC349,AC352,AC355,AC353)&gt;0,1,"FALSE"),IF(SUM(AF351,AF355,AF354,AF356,AF349,AF352,AF353,AF350)&gt;0,1,"FALSE"),IF(SUM(AG355,AG352,AG351,AG354,AG356,AG350,AG353,AG349)&gt;0,1,"FALSE"),IF(SUM(AD356,AD350,AD352,AD353,AD354,AD355,AD351,AD349)&gt;0,1,"FALSE"),IF(SUM(AE353,AE349,AE355,AE352,AE356,AE354,AE350,AE351)&gt;0,1,"FALSE"),IF(SUM(U350,U355,U349,U353,U356,U352,U354,U351)&gt;0,1,"FALSE"),IF(SUM(AA352,AA351,AA354,AA350,AA353,AA356,AA349,AA355)&gt;0,1,"FALSE"),IF(SUM(AH350,AH356,AH354,AH352,AH351,AH353,AH349,AH355)&gt;0,1,"FALSE"),IF(SUM(AI353,AI350,AI351,AI354,AI355,AI356,AI349,AI352)&gt;0,1,"FALSE"),IF(SUM(AJ351,AJ350,AJ349,AJ354,AJ353,AJ356,AJ355,AJ352)&gt;0,1,"FALSE"),IF(SUM(AK353,AK349,AK355,AK350,AK354,AK351,AK352,AK356)&gt;0,1,"FALSE"),IF(SUM(AL349,AL351,AL354,AL350,AL353,AL355,AL352,AL356)&gt;0,1,"FALSE"))</f>
        <v/>
      </c>
      <c r="AN357" s="114" t="n"/>
      <c r="AO357" s="114">
        <f>MAX(AO349:AO356)</f>
        <v/>
      </c>
      <c r="AP357" s="114">
        <f>MAX(AP349:AP356)</f>
        <v/>
      </c>
      <c r="AQ357" s="114">
        <f>MAX(AQ349:AQ356)</f>
        <v/>
      </c>
      <c r="AR357" s="114">
        <f>MAX(AR349:AR356)</f>
        <v/>
      </c>
      <c r="AS357" s="114">
        <f>SUM(AS349:AS356)</f>
        <v/>
      </c>
      <c r="AT357" s="114">
        <f>SUM(AT349:AT356)</f>
        <v/>
      </c>
      <c r="AU357" s="114">
        <f>SUM(AU349:AU356)</f>
        <v/>
      </c>
      <c r="AV357" s="114">
        <f>SUM(AV349:AV356)</f>
        <v/>
      </c>
      <c r="AW357" s="114">
        <f>SUM(AW349:AW356)</f>
        <v/>
      </c>
    </row>
    <row r="358" spans="1:49">
      <c r="A358" s="111" t="n">
        <v>352</v>
      </c>
      <c r="B358" s="111" t="s">
        <v>161</v>
      </c>
      <c r="C358" s="111" t="s">
        <v>152</v>
      </c>
      <c r="D358" s="111" t="s">
        <v>72</v>
      </c>
      <c r="E358" s="111" t="s">
        <v>43</v>
      </c>
      <c r="F358" s="111" t="s">
        <v>32</v>
      </c>
      <c r="G358" s="111" t="n"/>
      <c r="H358" s="111" t="s">
        <v>7</v>
      </c>
      <c r="I358" s="111" t="n">
        <v>0.56667</v>
      </c>
      <c r="J358" s="111" t="n">
        <v>8</v>
      </c>
      <c r="K358" s="111" t="s">
        <v>7</v>
      </c>
      <c r="L358" s="111" t="s">
        <v>7</v>
      </c>
      <c r="M358" s="111" t="n">
        <v>8</v>
      </c>
      <c r="N358" s="111" t="n">
        <v>8</v>
      </c>
      <c r="O358" s="111" t="n">
        <v>7</v>
      </c>
      <c r="P358" s="111" t="s">
        <v>7</v>
      </c>
      <c r="Q358" s="111" t="s">
        <v>7</v>
      </c>
      <c r="R358" s="111" t="s">
        <v>7</v>
      </c>
      <c r="S358" s="111" t="s">
        <v>7</v>
      </c>
      <c r="T358" s="111" t="n"/>
      <c r="U358" s="111" t="n"/>
      <c r="V358" s="111" t="n"/>
      <c r="W358" s="111" t="n"/>
      <c r="X358" s="111" t="n"/>
      <c r="Y358" s="111" t="n"/>
      <c r="Z358" s="111" t="n"/>
      <c r="AA358" s="111" t="n"/>
      <c r="AB358" s="111" t="n"/>
      <c r="AC358" s="111" t="n">
        <v>5.35</v>
      </c>
      <c r="AD358" s="111" t="n">
        <v>7.98333</v>
      </c>
      <c r="AE358" s="111" t="n">
        <v>8</v>
      </c>
      <c r="AF358" s="111" t="n"/>
      <c r="AG358" s="111" t="n"/>
      <c r="AH358" s="111" t="n"/>
      <c r="AI358" s="111" t="n">
        <v>4</v>
      </c>
      <c r="AJ358" s="111" t="n"/>
      <c r="AK358" s="111" t="n"/>
      <c r="AL358" s="111" t="n"/>
      <c r="AM358" s="113">
        <f>COUNT(H358:AL358)</f>
        <v/>
      </c>
      <c r="AN358" s="111" t="n"/>
      <c r="AO358" s="113">
        <f>COUNTIF(H358:AL358,"О")</f>
        <v/>
      </c>
      <c r="AP358" s="113">
        <f>COUNTIF(H358:AL358,"От")</f>
        <v/>
      </c>
      <c r="AQ358" s="113">
        <f>COUNTIF(H358:AL358,"Б")</f>
        <v/>
      </c>
      <c r="AR358" s="113">
        <f>COUNTIF(H358:AL358,"Н")</f>
        <v/>
      </c>
      <c r="AS358" s="111" t="n"/>
      <c r="AT358" s="113">
        <f>SUM(H358:AL358)</f>
        <v/>
      </c>
      <c r="AU358" s="111" t="n"/>
      <c r="AV358" s="113">
        <f>SUM(H358,K358,L358,P358,Q358,R358,S358,Y358,Z358,AF358,AG358)</f>
        <v/>
      </c>
      <c r="AW358" s="111" t="n"/>
    </row>
    <row r="359" spans="1:49">
      <c r="A359" s="111" t="n">
        <v>353</v>
      </c>
      <c r="B359" s="111" t="s">
        <v>161</v>
      </c>
      <c r="C359" s="111" t="s">
        <v>152</v>
      </c>
      <c r="D359" s="111" t="s">
        <v>72</v>
      </c>
      <c r="E359" s="111" t="s">
        <v>135</v>
      </c>
      <c r="F359" s="111" t="s">
        <v>32</v>
      </c>
      <c r="G359" s="111" t="n"/>
      <c r="H359" s="111" t="n"/>
      <c r="I359" s="112" t="n">
        <v>7.43333</v>
      </c>
      <c r="J359" s="111" t="n"/>
      <c r="K359" s="111" t="n"/>
      <c r="L359" s="111" t="n"/>
      <c r="M359" s="111" t="n"/>
      <c r="N359" s="111" t="n"/>
      <c r="O359" s="111" t="n"/>
      <c r="P359" s="111" t="n"/>
      <c r="Q359" s="111" t="n"/>
      <c r="R359" s="111" t="n"/>
      <c r="S359" s="111" t="n"/>
      <c r="T359" s="111" t="n"/>
      <c r="U359" s="111" t="n"/>
      <c r="V359" s="112" t="n">
        <v>8</v>
      </c>
      <c r="W359" s="112" t="n">
        <v>7.5092</v>
      </c>
      <c r="X359" s="111" t="n"/>
      <c r="Y359" s="111" t="n"/>
      <c r="Z359" s="111" t="n"/>
      <c r="AA359" s="112" t="n">
        <v>8</v>
      </c>
      <c r="AB359" s="112" t="n">
        <v>8</v>
      </c>
      <c r="AC359" s="112" t="n">
        <v>2.65</v>
      </c>
      <c r="AD359" s="111" t="n"/>
      <c r="AE359" s="111" t="n"/>
      <c r="AF359" s="111" t="n"/>
      <c r="AG359" s="111" t="n"/>
      <c r="AH359" s="111" t="n"/>
      <c r="AI359" s="111" t="n"/>
      <c r="AJ359" s="111" t="n"/>
      <c r="AK359" s="111" t="n"/>
      <c r="AL359" s="111" t="n"/>
      <c r="AM359" s="113">
        <f>COUNT(H359:AL359)</f>
        <v/>
      </c>
      <c r="AN359" s="111" t="n"/>
      <c r="AO359" s="111" t="n"/>
      <c r="AP359" s="111" t="n"/>
      <c r="AQ359" s="111" t="n"/>
      <c r="AR359" s="111" t="n"/>
      <c r="AS359" s="111" t="n"/>
      <c r="AT359" s="113">
        <f>SUM(H359:AL359)</f>
        <v/>
      </c>
      <c r="AU359" s="111" t="n"/>
      <c r="AV359" s="113">
        <f>SUM(H359,K359,L359,P359,Q359,R359,S359,Y359,Z359,AF359,AG359)</f>
        <v/>
      </c>
      <c r="AW359" s="111" t="n"/>
    </row>
    <row r="360" spans="1:49">
      <c r="A360" s="111" t="n">
        <v>354</v>
      </c>
      <c r="B360" s="111" t="s">
        <v>161</v>
      </c>
      <c r="C360" s="111" t="s">
        <v>152</v>
      </c>
      <c r="D360" s="111" t="s">
        <v>72</v>
      </c>
      <c r="E360" s="111" t="s">
        <v>153</v>
      </c>
      <c r="F360" s="111" t="s">
        <v>32</v>
      </c>
      <c r="G360" s="111" t="n"/>
      <c r="H360" s="111" t="n"/>
      <c r="I360" s="111" t="n"/>
      <c r="J360" s="111" t="n"/>
      <c r="K360" s="111" t="n"/>
      <c r="L360" s="111" t="n"/>
      <c r="M360" s="111" t="n"/>
      <c r="N360" s="111" t="n"/>
      <c r="O360" s="111" t="n"/>
      <c r="P360" s="111" t="n"/>
      <c r="Q360" s="111" t="n"/>
      <c r="R360" s="111" t="n"/>
      <c r="S360" s="111" t="n"/>
      <c r="T360" s="111" t="n"/>
      <c r="U360" s="111" t="n"/>
      <c r="V360" s="111" t="n"/>
      <c r="W360" s="111" t="n"/>
      <c r="X360" s="111" t="n"/>
      <c r="Y360" s="111" t="n"/>
      <c r="Z360" s="111" t="n"/>
      <c r="AA360" s="111" t="n"/>
      <c r="AB360" s="111" t="n"/>
      <c r="AC360" s="111" t="n"/>
      <c r="AD360" s="111" t="n"/>
      <c r="AE360" s="111" t="n"/>
      <c r="AF360" s="111" t="n"/>
      <c r="AG360" s="111" t="n"/>
      <c r="AH360" s="112" t="n">
        <v>8</v>
      </c>
      <c r="AI360" s="112" t="n">
        <v>4</v>
      </c>
      <c r="AJ360" s="111" t="n"/>
      <c r="AK360" s="111" t="n"/>
      <c r="AL360" s="111" t="n"/>
      <c r="AM360" s="113">
        <f>COUNT(H360:AL360)</f>
        <v/>
      </c>
      <c r="AN360" s="111" t="n"/>
      <c r="AO360" s="111" t="n"/>
      <c r="AP360" s="111" t="n"/>
      <c r="AQ360" s="111" t="n"/>
      <c r="AR360" s="111" t="n"/>
      <c r="AS360" s="111" t="n"/>
      <c r="AT360" s="113">
        <f>SUM(H360:AL360)</f>
        <v/>
      </c>
      <c r="AU360" s="111" t="n"/>
      <c r="AV360" s="113">
        <f>SUM(H360,K360,L360,P360,Q360,R360,S360,Y360,Z360,AF360,AG360)</f>
        <v/>
      </c>
      <c r="AW360" s="111" t="n"/>
    </row>
    <row r="361" spans="1:49">
      <c r="A361" s="111" t="n">
        <v>355</v>
      </c>
      <c r="B361" s="111" t="s">
        <v>161</v>
      </c>
      <c r="C361" s="111" t="s">
        <v>152</v>
      </c>
      <c r="D361" s="111" t="s">
        <v>72</v>
      </c>
      <c r="E361" s="111" t="s">
        <v>154</v>
      </c>
      <c r="F361" s="111" t="s">
        <v>32</v>
      </c>
      <c r="G361" s="111" t="n"/>
      <c r="H361" s="111" t="n"/>
      <c r="I361" s="111" t="n"/>
      <c r="J361" s="111" t="n"/>
      <c r="K361" s="111" t="n"/>
      <c r="L361" s="111" t="n"/>
      <c r="M361" s="111" t="n"/>
      <c r="N361" s="111" t="n"/>
      <c r="O361" s="111" t="n"/>
      <c r="P361" s="111" t="n"/>
      <c r="Q361" s="111" t="n"/>
      <c r="R361" s="111" t="n"/>
      <c r="S361" s="111" t="n"/>
      <c r="T361" s="111" t="n"/>
      <c r="U361" s="111" t="n"/>
      <c r="V361" s="111" t="n"/>
      <c r="W361" s="111" t="n"/>
      <c r="X361" s="111" t="n"/>
      <c r="Y361" s="111" t="n"/>
      <c r="Z361" s="111" t="n"/>
      <c r="AA361" s="111" t="n"/>
      <c r="AB361" s="111" t="n"/>
      <c r="AC361" s="111" t="n"/>
      <c r="AD361" s="111" t="n"/>
      <c r="AE361" s="111" t="n"/>
      <c r="AF361" s="111" t="n"/>
      <c r="AG361" s="111" t="n"/>
      <c r="AH361" s="111" t="n"/>
      <c r="AI361" s="111" t="n"/>
      <c r="AJ361" s="111" t="n"/>
      <c r="AK361" s="111" t="n"/>
      <c r="AL361" s="111" t="n"/>
      <c r="AM361" s="113">
        <f>COUNT(H361:AL361)</f>
        <v/>
      </c>
      <c r="AN361" s="111" t="n"/>
      <c r="AO361" s="111" t="n"/>
      <c r="AP361" s="111" t="n"/>
      <c r="AQ361" s="111" t="n"/>
      <c r="AR361" s="111" t="n"/>
      <c r="AS361" s="111" t="n"/>
      <c r="AT361" s="113">
        <f>SUM(H361:AL361)</f>
        <v/>
      </c>
      <c r="AU361" s="111" t="n"/>
      <c r="AV361" s="113">
        <f>SUM(H361,K361,L361,P361,Q361,R361,S361,Y361,Z361,AF361,AG361)</f>
        <v/>
      </c>
      <c r="AW361" s="111" t="n"/>
    </row>
    <row r="362" spans="1:49">
      <c r="A362" s="111" t="n">
        <v>356</v>
      </c>
      <c r="B362" s="111" t="s">
        <v>161</v>
      </c>
      <c r="C362" s="111" t="s">
        <v>152</v>
      </c>
      <c r="D362" s="111" t="s">
        <v>72</v>
      </c>
      <c r="E362" s="111" t="s">
        <v>155</v>
      </c>
      <c r="F362" s="111" t="s">
        <v>32</v>
      </c>
      <c r="G362" s="111" t="n"/>
      <c r="H362" s="111" t="n"/>
      <c r="I362" s="111" t="n"/>
      <c r="J362" s="111" t="n"/>
      <c r="K362" s="111" t="n"/>
      <c r="L362" s="111" t="n"/>
      <c r="M362" s="111" t="n"/>
      <c r="N362" s="111" t="n"/>
      <c r="O362" s="111" t="n"/>
      <c r="P362" s="111" t="n"/>
      <c r="Q362" s="111" t="n"/>
      <c r="R362" s="111" t="n"/>
      <c r="S362" s="111" t="n"/>
      <c r="T362" s="111" t="n"/>
      <c r="U362" s="111" t="n"/>
      <c r="V362" s="111" t="n"/>
      <c r="W362" s="112" t="n">
        <v>0.4908</v>
      </c>
      <c r="X362" s="111" t="n"/>
      <c r="Y362" s="111" t="n"/>
      <c r="Z362" s="111" t="n"/>
      <c r="AA362" s="111" t="n"/>
      <c r="AB362" s="111" t="n"/>
      <c r="AC362" s="111" t="n"/>
      <c r="AD362" s="112" t="n">
        <v>0.01667</v>
      </c>
      <c r="AE362" s="111" t="n"/>
      <c r="AF362" s="111" t="n"/>
      <c r="AG362" s="111" t="n"/>
      <c r="AH362" s="111" t="n"/>
      <c r="AI362" s="111" t="n"/>
      <c r="AJ362" s="111" t="n"/>
      <c r="AK362" s="111" t="n"/>
      <c r="AL362" s="111" t="n"/>
      <c r="AM362" s="113">
        <f>COUNT(H362:AL362)</f>
        <v/>
      </c>
      <c r="AN362" s="111" t="n"/>
      <c r="AO362" s="111" t="n"/>
      <c r="AP362" s="111" t="n"/>
      <c r="AQ362" s="111" t="n"/>
      <c r="AR362" s="111" t="n"/>
      <c r="AS362" s="111" t="n"/>
      <c r="AT362" s="113">
        <f>SUM(H362:AL362)</f>
        <v/>
      </c>
      <c r="AU362" s="111" t="n"/>
      <c r="AV362" s="113">
        <f>SUM(H362,K362,L362,P362,Q362,R362,S362,Y362,Z362,AF362,AG362)</f>
        <v/>
      </c>
      <c r="AW362" s="111" t="n"/>
    </row>
    <row r="363" spans="1:49">
      <c r="A363" s="111" t="n">
        <v>357</v>
      </c>
      <c r="B363" s="111" t="s">
        <v>161</v>
      </c>
      <c r="C363" s="111" t="s">
        <v>152</v>
      </c>
      <c r="D363" s="111" t="s">
        <v>72</v>
      </c>
      <c r="E363" s="111" t="s">
        <v>156</v>
      </c>
      <c r="F363" s="111" t="s">
        <v>32</v>
      </c>
      <c r="G363" s="111" t="n"/>
      <c r="H363" s="111" t="n"/>
      <c r="I363" s="111" t="n"/>
      <c r="J363" s="111" t="n"/>
      <c r="K363" s="111" t="n"/>
      <c r="L363" s="111" t="n"/>
      <c r="M363" s="111" t="n"/>
      <c r="N363" s="111" t="n"/>
      <c r="O363" s="111" t="n"/>
      <c r="P363" s="111" t="n"/>
      <c r="Q363" s="111" t="n"/>
      <c r="R363" s="111" t="n"/>
      <c r="S363" s="111" t="n"/>
      <c r="T363" s="111" t="n"/>
      <c r="U363" s="111" t="n"/>
      <c r="V363" s="111" t="n"/>
      <c r="W363" s="111" t="n"/>
      <c r="X363" s="111" t="n"/>
      <c r="Y363" s="111" t="n"/>
      <c r="Z363" s="111" t="n"/>
      <c r="AA363" s="111" t="n"/>
      <c r="AB363" s="111" t="n"/>
      <c r="AC363" s="111" t="n"/>
      <c r="AD363" s="111" t="n"/>
      <c r="AE363" s="111" t="n"/>
      <c r="AF363" s="111" t="n"/>
      <c r="AG363" s="111" t="n"/>
      <c r="AH363" s="111" t="n"/>
      <c r="AI363" s="111" t="n"/>
      <c r="AJ363" s="111" t="n"/>
      <c r="AK363" s="111" t="n"/>
      <c r="AL363" s="111" t="n"/>
      <c r="AM363" s="113">
        <f>COUNT(H363:AL363)</f>
        <v/>
      </c>
      <c r="AN363" s="111" t="n"/>
      <c r="AO363" s="111" t="n"/>
      <c r="AP363" s="111" t="n"/>
      <c r="AQ363" s="111" t="n"/>
      <c r="AR363" s="111" t="n"/>
      <c r="AS363" s="111" t="n"/>
      <c r="AT363" s="113">
        <f>SUM(H363:AL363)</f>
        <v/>
      </c>
      <c r="AU363" s="111" t="n"/>
      <c r="AV363" s="113">
        <f>SUM(H363,K363,L363,P363,Q363,R363,S363,Y363,Z363,AF363,AG363)</f>
        <v/>
      </c>
      <c r="AW363" s="111" t="n"/>
    </row>
    <row r="364" spans="1:49">
      <c r="A364" s="111" t="n">
        <v>358</v>
      </c>
      <c r="B364" s="111" t="s">
        <v>161</v>
      </c>
      <c r="C364" s="111" t="s">
        <v>152</v>
      </c>
      <c r="D364" s="111" t="s">
        <v>72</v>
      </c>
      <c r="E364" s="111" t="s">
        <v>158</v>
      </c>
      <c r="F364" s="111" t="s">
        <v>32</v>
      </c>
      <c r="G364" s="111" t="n"/>
      <c r="H364" s="111" t="n"/>
      <c r="I364" s="111" t="n"/>
      <c r="J364" s="111" t="n"/>
      <c r="K364" s="111" t="n"/>
      <c r="L364" s="111" t="n"/>
      <c r="M364" s="111" t="n"/>
      <c r="N364" s="111" t="n"/>
      <c r="O364" s="111" t="n"/>
      <c r="P364" s="111" t="n"/>
      <c r="Q364" s="111" t="n"/>
      <c r="R364" s="111" t="n"/>
      <c r="S364" s="111" t="n"/>
      <c r="T364" s="111" t="n"/>
      <c r="U364" s="111" t="n"/>
      <c r="V364" s="111" t="n"/>
      <c r="W364" s="111" t="n"/>
      <c r="X364" s="111" t="n"/>
      <c r="Y364" s="111" t="n"/>
      <c r="Z364" s="111" t="n"/>
      <c r="AA364" s="111" t="n"/>
      <c r="AB364" s="111" t="n"/>
      <c r="AC364" s="111" t="n"/>
      <c r="AD364" s="111" t="n"/>
      <c r="AE364" s="111" t="n"/>
      <c r="AF364" s="111" t="n"/>
      <c r="AG364" s="111" t="n"/>
      <c r="AH364" s="111" t="n"/>
      <c r="AI364" s="111" t="n"/>
      <c r="AJ364" s="111" t="n"/>
      <c r="AK364" s="111" t="n"/>
      <c r="AL364" s="111" t="n"/>
      <c r="AM364" s="113">
        <f>COUNT(H364:AL364)</f>
        <v/>
      </c>
      <c r="AN364" s="111" t="n"/>
      <c r="AO364" s="111" t="n"/>
      <c r="AP364" s="111" t="n"/>
      <c r="AQ364" s="111" t="n"/>
      <c r="AR364" s="111" t="n"/>
      <c r="AS364" s="111" t="n"/>
      <c r="AT364" s="113">
        <f>SUM(H364:AL364)</f>
        <v/>
      </c>
      <c r="AU364" s="111" t="n"/>
      <c r="AV364" s="113">
        <f>SUM(H364,K364,L364,P364,Q364,R364,S364,Y364,Z364,AF364,AG364)</f>
        <v/>
      </c>
      <c r="AW364" s="111" t="n"/>
    </row>
    <row r="365" spans="1:49">
      <c r="A365" s="111" t="n">
        <v>359</v>
      </c>
      <c r="B365" s="111" t="s">
        <v>161</v>
      </c>
      <c r="C365" s="111" t="s">
        <v>152</v>
      </c>
      <c r="D365" s="111" t="s">
        <v>72</v>
      </c>
      <c r="E365" s="111" t="s">
        <v>307</v>
      </c>
      <c r="F365" s="111" t="s">
        <v>32</v>
      </c>
      <c r="G365" s="111" t="n"/>
      <c r="H365" s="111" t="n"/>
      <c r="I365" s="111" t="n"/>
      <c r="J365" s="111" t="n"/>
      <c r="K365" s="111" t="n"/>
      <c r="L365" s="111" t="n"/>
      <c r="M365" s="111" t="n"/>
      <c r="N365" s="111" t="n"/>
      <c r="O365" s="111" t="n"/>
      <c r="P365" s="111" t="n"/>
      <c r="Q365" s="111" t="n"/>
      <c r="R365" s="111" t="n"/>
      <c r="S365" s="111" t="n"/>
      <c r="T365" s="111" t="n"/>
      <c r="U365" s="111" t="n"/>
      <c r="V365" s="111" t="n"/>
      <c r="W365" s="111" t="n"/>
      <c r="X365" s="111" t="n"/>
      <c r="Y365" s="111" t="n"/>
      <c r="Z365" s="111" t="n"/>
      <c r="AA365" s="111" t="n"/>
      <c r="AB365" s="111" t="n"/>
      <c r="AC365" s="111" t="n"/>
      <c r="AD365" s="111" t="n"/>
      <c r="AE365" s="111" t="n"/>
      <c r="AF365" s="111" t="n"/>
      <c r="AG365" s="111" t="n"/>
      <c r="AH365" s="111" t="n"/>
      <c r="AI365" s="111" t="n"/>
      <c r="AJ365" s="111" t="n"/>
      <c r="AK365" s="111" t="n"/>
      <c r="AL365" s="111" t="n"/>
      <c r="AM365" s="113">
        <f>COUNT(H365:AL365)</f>
        <v/>
      </c>
      <c r="AN365" s="111" t="n"/>
      <c r="AO365" s="111" t="n"/>
      <c r="AP365" s="111" t="n"/>
      <c r="AQ365" s="111" t="n"/>
      <c r="AR365" s="111" t="n"/>
      <c r="AS365" s="111" t="n"/>
      <c r="AT365" s="113">
        <f>SUM(H365:AL365)</f>
        <v/>
      </c>
      <c r="AU365" s="111" t="n"/>
      <c r="AV365" s="113">
        <f>SUM(H365,K365,L365,P365,Q365,R365,S365,Y365,Z365,AF365,AG365)</f>
        <v/>
      </c>
      <c r="AW365" s="111" t="n"/>
    </row>
    <row r="366" spans="1:49">
      <c r="A366" s="111" t="n">
        <v>360</v>
      </c>
      <c r="B366" s="111" t="s">
        <v>161</v>
      </c>
      <c r="C366" s="111" t="s">
        <v>152</v>
      </c>
      <c r="D366" s="111" t="s">
        <v>72</v>
      </c>
      <c r="E366" s="111" t="s">
        <v>135</v>
      </c>
      <c r="F366" s="111" t="s">
        <v>32</v>
      </c>
      <c r="G366" s="111" t="n"/>
      <c r="H366" s="111" t="n"/>
      <c r="I366" s="111" t="n"/>
      <c r="J366" s="111" t="n"/>
      <c r="K366" s="111" t="n"/>
      <c r="L366" s="111" t="n"/>
      <c r="M366" s="111" t="n"/>
      <c r="N366" s="111" t="n"/>
      <c r="O366" s="111" t="n"/>
      <c r="P366" s="111" t="n"/>
      <c r="Q366" s="111" t="n"/>
      <c r="R366" s="111" t="n"/>
      <c r="S366" s="111" t="n"/>
      <c r="T366" s="111" t="n"/>
      <c r="U366" s="111" t="n"/>
      <c r="V366" s="111" t="n"/>
      <c r="W366" s="111" t="n"/>
      <c r="X366" s="111" t="n"/>
      <c r="Y366" s="112" t="n">
        <v>9</v>
      </c>
      <c r="Z366" s="112" t="n">
        <v>9</v>
      </c>
      <c r="AA366" s="111" t="n"/>
      <c r="AB366" s="111" t="n"/>
      <c r="AC366" s="111" t="n"/>
      <c r="AD366" s="111" t="n"/>
      <c r="AE366" s="111" t="n"/>
      <c r="AF366" s="112" t="n">
        <v>9</v>
      </c>
      <c r="AG366" s="111" t="n"/>
      <c r="AH366" s="111" t="n"/>
      <c r="AI366" s="111" t="n"/>
      <c r="AJ366" s="111" t="n"/>
      <c r="AK366" s="111" t="n"/>
      <c r="AL366" s="111" t="n"/>
      <c r="AM366" s="113">
        <f>COUNT(H366:AL366)</f>
        <v/>
      </c>
      <c r="AN366" s="111" t="n"/>
      <c r="AO366" s="111" t="n"/>
      <c r="AP366" s="111" t="n"/>
      <c r="AQ366" s="111" t="n"/>
      <c r="AR366" s="111" t="n"/>
      <c r="AS366" s="111" t="n"/>
      <c r="AT366" s="113">
        <f>SUM(H366:AL366)</f>
        <v/>
      </c>
      <c r="AU366" s="111" t="n"/>
      <c r="AV366" s="113">
        <f>SUM(H366,K366,L366,P366,Q366,R366,S366,Y366,Z366,AF366,AG366)</f>
        <v/>
      </c>
      <c r="AW366" s="111" t="n"/>
    </row>
    <row r="367" spans="1:49">
      <c r="A367" s="111" t="n">
        <v>361</v>
      </c>
      <c r="B367" s="111" t="s">
        <v>161</v>
      </c>
      <c r="C367" s="111" t="s">
        <v>152</v>
      </c>
      <c r="D367" s="111" t="s">
        <v>72</v>
      </c>
      <c r="E367" s="111" t="s">
        <v>135</v>
      </c>
      <c r="F367" s="111" t="s">
        <v>32</v>
      </c>
      <c r="G367" s="111" t="s">
        <v>49</v>
      </c>
      <c r="H367" s="111" t="n"/>
      <c r="I367" s="111" t="n"/>
      <c r="J367" s="111" t="n"/>
      <c r="K367" s="111" t="n"/>
      <c r="L367" s="111" t="n"/>
      <c r="M367" s="111" t="n"/>
      <c r="N367" s="111" t="n"/>
      <c r="O367" s="111" t="n"/>
      <c r="P367" s="111" t="n"/>
      <c r="Q367" s="111" t="n"/>
      <c r="R367" s="111" t="n"/>
      <c r="S367" s="111" t="n"/>
      <c r="T367" s="112" t="n">
        <v>8</v>
      </c>
      <c r="U367" s="112" t="n">
        <v>8</v>
      </c>
      <c r="V367" s="111" t="n"/>
      <c r="W367" s="111" t="n"/>
      <c r="X367" s="112" t="n">
        <v>8</v>
      </c>
      <c r="Y367" s="111" t="s">
        <v>7</v>
      </c>
      <c r="Z367" s="111" t="s">
        <v>7</v>
      </c>
      <c r="AA367" s="111" t="n"/>
      <c r="AB367" s="111" t="n"/>
      <c r="AC367" s="111" t="n"/>
      <c r="AD367" s="111" t="n"/>
      <c r="AE367" s="111" t="n"/>
      <c r="AF367" s="111" t="s">
        <v>7</v>
      </c>
      <c r="AG367" s="111" t="s">
        <v>7</v>
      </c>
      <c r="AH367" s="111" t="n"/>
      <c r="AI367" s="111" t="n"/>
      <c r="AJ367" s="111" t="n"/>
      <c r="AK367" s="111" t="n"/>
      <c r="AL367" s="111" t="n"/>
      <c r="AM367" s="113">
        <f>SUM(H367:AL367)/8</f>
        <v/>
      </c>
      <c r="AN367" s="111" t="n"/>
      <c r="AO367" s="111" t="n"/>
      <c r="AP367" s="111" t="n"/>
      <c r="AQ367" s="111" t="n"/>
      <c r="AR367" s="111" t="n"/>
      <c r="AS367" s="113">
        <f>COUNTIF(H367:AL367,"В")+SUM(H367:AL367)/8</f>
        <v/>
      </c>
      <c r="AT367" s="113">
        <f>SUM(H367:AL367)</f>
        <v/>
      </c>
      <c r="AU367" s="111" t="n"/>
      <c r="AV367" s="111" t="n"/>
      <c r="AW367" s="111" t="n"/>
    </row>
    <row r="368" spans="1:49">
      <c r="A368" s="111" t="n">
        <v>362</v>
      </c>
      <c r="B368" s="111" t="s">
        <v>161</v>
      </c>
      <c r="C368" s="111" t="s">
        <v>152</v>
      </c>
      <c r="D368" s="111" t="s">
        <v>72</v>
      </c>
      <c r="E368" s="111" t="s">
        <v>153</v>
      </c>
      <c r="F368" s="111" t="s">
        <v>32</v>
      </c>
      <c r="G368" s="111" t="n"/>
      <c r="H368" s="111" t="n"/>
      <c r="I368" s="111" t="n"/>
      <c r="J368" s="111" t="n"/>
      <c r="K368" s="111" t="n"/>
      <c r="L368" s="111" t="n"/>
      <c r="M368" s="111" t="n"/>
      <c r="N368" s="111" t="n"/>
      <c r="O368" s="111" t="n"/>
      <c r="P368" s="111" t="n"/>
      <c r="Q368" s="111" t="n"/>
      <c r="R368" s="111" t="n"/>
      <c r="S368" s="111" t="n"/>
      <c r="T368" s="111" t="n"/>
      <c r="U368" s="111" t="n"/>
      <c r="V368" s="111" t="n"/>
      <c r="W368" s="111" t="n"/>
      <c r="X368" s="111" t="n"/>
      <c r="Y368" s="111" t="n"/>
      <c r="Z368" s="111" t="n"/>
      <c r="AA368" s="111" t="n"/>
      <c r="AB368" s="111" t="n"/>
      <c r="AC368" s="111" t="n"/>
      <c r="AD368" s="111" t="n"/>
      <c r="AE368" s="111" t="n"/>
      <c r="AF368" s="111" t="n"/>
      <c r="AG368" s="112" t="n">
        <v>10</v>
      </c>
      <c r="AH368" s="111" t="n"/>
      <c r="AI368" s="111" t="n"/>
      <c r="AJ368" s="111" t="n"/>
      <c r="AK368" s="111" t="n"/>
      <c r="AL368" s="111" t="n"/>
      <c r="AM368" s="113">
        <f>COUNT(H368:AL368)</f>
        <v/>
      </c>
      <c r="AN368" s="111" t="n"/>
      <c r="AO368" s="111" t="n"/>
      <c r="AP368" s="111" t="n"/>
      <c r="AQ368" s="111" t="n"/>
      <c r="AR368" s="111" t="n"/>
      <c r="AS368" s="111" t="n"/>
      <c r="AT368" s="113">
        <f>SUM(H368:AL368)</f>
        <v/>
      </c>
      <c r="AU368" s="111" t="n"/>
      <c r="AV368" s="113">
        <f>SUM(H368,K368,L368,P368,Q368,R368,S368,Y368,Z368,AF368,AG368)</f>
        <v/>
      </c>
      <c r="AW368" s="111" t="n"/>
    </row>
    <row r="369" spans="1:49">
      <c r="A369" s="111" t="n">
        <v>363</v>
      </c>
      <c r="B369" s="111" t="s">
        <v>161</v>
      </c>
      <c r="C369" s="111" t="s">
        <v>152</v>
      </c>
      <c r="D369" s="111" t="s">
        <v>72</v>
      </c>
      <c r="E369" s="111" t="s">
        <v>153</v>
      </c>
      <c r="F369" s="111" t="s">
        <v>32</v>
      </c>
      <c r="G369" s="111" t="s">
        <v>49</v>
      </c>
      <c r="H369" s="111" t="n"/>
      <c r="I369" s="111" t="n"/>
      <c r="J369" s="111" t="n"/>
      <c r="K369" s="111" t="n"/>
      <c r="L369" s="111" t="n"/>
      <c r="M369" s="111" t="n"/>
      <c r="N369" s="111" t="n"/>
      <c r="O369" s="111" t="n"/>
      <c r="P369" s="111" t="n"/>
      <c r="Q369" s="111" t="n"/>
      <c r="R369" s="111" t="n"/>
      <c r="S369" s="111" t="n"/>
      <c r="T369" s="111" t="n"/>
      <c r="U369" s="111" t="n"/>
      <c r="V369" s="111" t="n"/>
      <c r="W369" s="111" t="n"/>
      <c r="X369" s="111" t="n"/>
      <c r="Y369" s="111" t="n"/>
      <c r="Z369" s="111" t="n"/>
      <c r="AA369" s="111" t="n"/>
      <c r="AB369" s="111" t="n"/>
      <c r="AC369" s="111" t="n"/>
      <c r="AD369" s="111" t="n"/>
      <c r="AE369" s="111" t="n"/>
      <c r="AF369" s="111" t="s">
        <v>7</v>
      </c>
      <c r="AG369" s="111" t="s">
        <v>7</v>
      </c>
      <c r="AH369" s="111" t="n"/>
      <c r="AI369" s="111" t="n"/>
      <c r="AJ369" s="111" t="n"/>
      <c r="AK369" s="111" t="n"/>
      <c r="AL369" s="111" t="n"/>
      <c r="AM369" s="113">
        <f>SUM(H369:AL369)/8</f>
        <v/>
      </c>
      <c r="AN369" s="111" t="n"/>
      <c r="AO369" s="111" t="n"/>
      <c r="AP369" s="111" t="n"/>
      <c r="AQ369" s="111" t="n"/>
      <c r="AR369" s="111" t="n"/>
      <c r="AS369" s="113">
        <f>COUNTIF(H369:AL369,"В")+SUM(H369:AL369)/8</f>
        <v/>
      </c>
      <c r="AT369" s="113">
        <f>SUM(H369:AL369)</f>
        <v/>
      </c>
      <c r="AU369" s="111" t="n"/>
      <c r="AV369" s="111" t="n"/>
      <c r="AW369" s="111" t="n"/>
    </row>
    <row r="370" spans="1:49">
      <c r="A370" s="111" t="n">
        <v>364</v>
      </c>
      <c r="B370" s="111" t="s">
        <v>161</v>
      </c>
      <c r="C370" s="111" t="s">
        <v>152</v>
      </c>
      <c r="D370" s="111" t="s">
        <v>72</v>
      </c>
      <c r="E370" s="111" t="s">
        <v>156</v>
      </c>
      <c r="F370" s="111" t="s">
        <v>32</v>
      </c>
      <c r="G370" s="111" t="s">
        <v>49</v>
      </c>
      <c r="H370" s="111" t="n"/>
      <c r="I370" s="111" t="n"/>
      <c r="J370" s="111" t="n"/>
      <c r="K370" s="111" t="n"/>
      <c r="L370" s="111" t="n"/>
      <c r="M370" s="111" t="n"/>
      <c r="N370" s="111" t="n"/>
      <c r="O370" s="111" t="n"/>
      <c r="P370" s="111" t="n"/>
      <c r="Q370" s="111" t="n"/>
      <c r="R370" s="111" t="n"/>
      <c r="S370" s="111" t="n"/>
      <c r="T370" s="111" t="n"/>
      <c r="U370" s="111" t="n"/>
      <c r="V370" s="111" t="n"/>
      <c r="W370" s="111" t="n"/>
      <c r="X370" s="111" t="n"/>
      <c r="Y370" s="111" t="n"/>
      <c r="Z370" s="111" t="n"/>
      <c r="AA370" s="111" t="n"/>
      <c r="AB370" s="111" t="n"/>
      <c r="AC370" s="111" t="n"/>
      <c r="AD370" s="111" t="n"/>
      <c r="AE370" s="111" t="n"/>
      <c r="AF370" s="111" t="n"/>
      <c r="AG370" s="111" t="n"/>
      <c r="AH370" s="111" t="n"/>
      <c r="AI370" s="111" t="n"/>
      <c r="AJ370" s="112" t="n">
        <v>8</v>
      </c>
      <c r="AK370" s="112" t="n">
        <v>8</v>
      </c>
      <c r="AL370" s="112" t="n">
        <v>8</v>
      </c>
      <c r="AM370" s="113">
        <f>SUM(H370:AL370)/8</f>
        <v/>
      </c>
      <c r="AN370" s="111" t="n"/>
      <c r="AO370" s="111" t="n"/>
      <c r="AP370" s="111" t="n"/>
      <c r="AQ370" s="111" t="n"/>
      <c r="AR370" s="111" t="n"/>
      <c r="AS370" s="113">
        <f>COUNTIF(H370:AL370,"В")+SUM(H370:AL370)/8</f>
        <v/>
      </c>
      <c r="AT370" s="113">
        <f>SUM(H370:AL370)</f>
        <v/>
      </c>
      <c r="AU370" s="111" t="n"/>
      <c r="AV370" s="111" t="n"/>
      <c r="AW370" s="111" t="n"/>
    </row>
    <row r="371" spans="1:49">
      <c r="A371" s="114" t="n">
        <v>365</v>
      </c>
      <c r="B371" s="114" t="s">
        <v>161</v>
      </c>
      <c r="C371" s="114" t="s">
        <v>152</v>
      </c>
      <c r="D371" s="114" t="s">
        <v>72</v>
      </c>
      <c r="E371" s="114" t="s">
        <v>33</v>
      </c>
      <c r="F371" s="114" t="n"/>
      <c r="G371" s="114" t="n"/>
      <c r="H371" s="114" t="n">
        <v>0</v>
      </c>
      <c r="I371" s="114" t="n">
        <v>8</v>
      </c>
      <c r="J371" s="114" t="n">
        <v>8</v>
      </c>
      <c r="K371" s="114" t="n">
        <v>0</v>
      </c>
      <c r="L371" s="114" t="n">
        <v>0</v>
      </c>
      <c r="M371" s="114" t="n">
        <v>8</v>
      </c>
      <c r="N371" s="114" t="n">
        <v>8</v>
      </c>
      <c r="O371" s="114" t="n">
        <v>7</v>
      </c>
      <c r="P371" s="114" t="n">
        <v>0</v>
      </c>
      <c r="Q371" s="114" t="n">
        <v>0</v>
      </c>
      <c r="R371" s="114" t="n">
        <v>0</v>
      </c>
      <c r="S371" s="114" t="n">
        <v>0</v>
      </c>
      <c r="T371" s="114" t="n">
        <v>8</v>
      </c>
      <c r="U371" s="114" t="n">
        <v>8</v>
      </c>
      <c r="V371" s="114" t="n">
        <v>8</v>
      </c>
      <c r="W371" s="114" t="n">
        <v>8</v>
      </c>
      <c r="X371" s="114" t="n">
        <v>8</v>
      </c>
      <c r="Y371" s="114" t="n">
        <v>9</v>
      </c>
      <c r="Z371" s="114" t="n">
        <v>9</v>
      </c>
      <c r="AA371" s="114" t="n">
        <v>8</v>
      </c>
      <c r="AB371" s="114" t="n">
        <v>8</v>
      </c>
      <c r="AC371" s="114" t="n">
        <v>8</v>
      </c>
      <c r="AD371" s="114" t="n">
        <v>8</v>
      </c>
      <c r="AE371" s="114" t="n">
        <v>8</v>
      </c>
      <c r="AF371" s="114" t="n">
        <v>9</v>
      </c>
      <c r="AG371" s="114" t="n">
        <v>10</v>
      </c>
      <c r="AH371" s="114" t="n">
        <v>8</v>
      </c>
      <c r="AI371" s="114" t="n">
        <v>8</v>
      </c>
      <c r="AJ371" s="114" t="n">
        <v>8</v>
      </c>
      <c r="AK371" s="114" t="n">
        <v>8</v>
      </c>
      <c r="AL371" s="114" t="n">
        <v>8</v>
      </c>
      <c r="AM371" s="114">
        <f>COUNT(IF(SUM(H358,H364,H359,H365,H362,H361,H360,H363)&gt;0,1,"FALSE"),IF(SUM(I360,I363,I362,I359,I358,I365,I361,I364)&gt;0,1,"FALSE"),IF(SUM(J358,J365,J363,J359,J361,J364,J362,J360)&gt;0,1,"FALSE"),IF(SUM(K365,K364,K362,K358,K360,K361,K363,K359)&gt;0,1,"FALSE"),IF(SUM(L361,L360,L363,L362,L364,L359,L358,L365)&gt;0,1,"FALSE"),IF(SUM(M359,M358,M364,M365,M363,M360,M362,M361)&gt;0,1,"FALSE"),IF(SUM(N361,N364,N358,N359,N360,N365,N362,N363)&gt;0,1,"FALSE"),IF(SUM(O360,O359,O365,O361,O358,O363,O362,O364)&gt;0,1,"FALSE"),IF(SUM(P360,P358,P361,P364,P363,P359,P362,P365)&gt;0,1,"FALSE"),IF(SUM(Q359,Q363,Q365,Q364,Q360,Q358,Q361,Q362)&gt;0,1,"FALSE"),IF(SUM(R364,R362,R359,R360,R361,R365,R363,R358)&gt;0,1,"FALSE"),IF(SUM(S359,S361,S362,S360,S358,S364,S365,S363)&gt;0,1,"FALSE"),IF(SUM(V361,V362,V358,V360,V363,V364,V359,V365)&gt;0,1,"FALSE"),IF(SUM(W362,W363,W365,W358,W364,W361,W360,W359)&gt;0,1,"FALSE"),IF(SUM(AB363,AB364,AB365,AB362,AB358,AB360,AB359,AB361)&gt;0,1,"FALSE"),IF(SUM(AC365,AC364,AC362,AC363,AC361,AC359,AC358,AC360)&gt;0,1,"FALSE"),IF(SUM(AD361,AD359,AD358,AD363,AD362,AD365,AD364,AD360)&gt;0,1,"FALSE"),IF(SUM(AE361,AE358,AE364,AE360,AE359,AE365,AE362,AE363)&gt;0,1,"FALSE"),IF(SUM(AA360,AA358,AA362,AA364,AA359,AA365,AA361,AA363)&gt;0,1,"FALSE"),IF(SUM(AH362,AH359,AH360,AH363,AH365,AH364,AH361,AH358)&gt;0,1,"FALSE"),IF(SUM(AI362,AI358,AI359,AI360,AI365,AI363,AI364,AI361)&gt;0,1,"FALSE"),IF(SUM(Y366,Y367)&gt;0,1,"FALSE"),IF(SUM(Z367,Z366)&gt;0,1,"FALSE"),IF(SUM(AF369,AF366,AF367)&gt;0,1,"FALSE"),IF(SUM(T367)&gt;0,1,"FALSE"),IF(SUM(X367)&gt;0,1,"FALSE"),IF(SUM(AG368,AG367,AG369)&gt;0,1,"FALSE"),IF(SUM(U367)&gt;0,1,"FALSE"),IF(SUM(AJ370)&gt;0,1,"FALSE"),IF(SUM(AK370)&gt;0,1,"FALSE"),IF(SUM(AL370)&gt;0,1,"FALSE"))</f>
        <v/>
      </c>
      <c r="AN371" s="114" t="n"/>
      <c r="AO371" s="114">
        <f>MAX(AO358:AO370)</f>
        <v/>
      </c>
      <c r="AP371" s="114">
        <f>MAX(AP358:AP370)</f>
        <v/>
      </c>
      <c r="AQ371" s="114">
        <f>MAX(AQ358:AQ370)</f>
        <v/>
      </c>
      <c r="AR371" s="114">
        <f>MAX(AR358:AR370)</f>
        <v/>
      </c>
      <c r="AS371" s="114">
        <f>SUM(AS358:AS370)</f>
        <v/>
      </c>
      <c r="AT371" s="114">
        <f>SUM(AT358:AT370)</f>
        <v/>
      </c>
      <c r="AU371" s="114">
        <f>SUM(AU358:AU370)</f>
        <v/>
      </c>
      <c r="AV371" s="114">
        <f>SUM(AV358:AV370)</f>
        <v/>
      </c>
      <c r="AW371" s="114">
        <f>SUM(AW358:AW370)</f>
        <v/>
      </c>
    </row>
    <row r="372" spans="1:49">
      <c r="A372" s="111" t="n">
        <v>366</v>
      </c>
      <c r="B372" s="111" t="s">
        <v>164</v>
      </c>
      <c r="C372" s="111" t="s">
        <v>152</v>
      </c>
      <c r="D372" s="111" t="s">
        <v>97</v>
      </c>
      <c r="E372" s="111" t="s">
        <v>43</v>
      </c>
      <c r="F372" s="111" t="s">
        <v>32</v>
      </c>
      <c r="G372" s="111" t="n"/>
      <c r="H372" s="111" t="s">
        <v>7</v>
      </c>
      <c r="I372" s="111" t="n">
        <v>3.91667</v>
      </c>
      <c r="J372" s="111" t="n">
        <v>8</v>
      </c>
      <c r="K372" s="111" t="s">
        <v>7</v>
      </c>
      <c r="L372" s="111" t="s">
        <v>7</v>
      </c>
      <c r="M372" s="111" t="n">
        <v>8</v>
      </c>
      <c r="N372" s="111" t="n">
        <v>8</v>
      </c>
      <c r="O372" s="111" t="n">
        <v>7</v>
      </c>
      <c r="P372" s="111" t="s">
        <v>7</v>
      </c>
      <c r="Q372" s="111" t="s">
        <v>7</v>
      </c>
      <c r="R372" s="111" t="s">
        <v>7</v>
      </c>
      <c r="S372" s="111" t="s">
        <v>7</v>
      </c>
      <c r="T372" s="111" t="n"/>
      <c r="U372" s="111" t="n"/>
      <c r="V372" s="111" t="n">
        <v>8</v>
      </c>
      <c r="W372" s="111" t="n">
        <v>8</v>
      </c>
      <c r="X372" s="111" t="n">
        <v>7.93333</v>
      </c>
      <c r="Y372" s="111" t="s">
        <v>7</v>
      </c>
      <c r="Z372" s="111" t="s">
        <v>7</v>
      </c>
      <c r="AA372" s="112" t="s">
        <v>0</v>
      </c>
      <c r="AB372" s="112" t="s">
        <v>0</v>
      </c>
      <c r="AC372" s="112" t="s">
        <v>0</v>
      </c>
      <c r="AD372" s="112" t="s">
        <v>0</v>
      </c>
      <c r="AE372" s="112" t="s">
        <v>0</v>
      </c>
      <c r="AF372" s="112" t="s">
        <v>0</v>
      </c>
      <c r="AG372" s="111" t="s">
        <v>7</v>
      </c>
      <c r="AH372" s="111" t="n">
        <v>8</v>
      </c>
      <c r="AI372" s="111" t="n">
        <v>8</v>
      </c>
      <c r="AJ372" s="111" t="n"/>
      <c r="AK372" s="111" t="n"/>
      <c r="AL372" s="111" t="n"/>
      <c r="AM372" s="113">
        <f>COUNT(H372:AL372)</f>
        <v/>
      </c>
      <c r="AN372" s="111" t="n"/>
      <c r="AO372" s="113">
        <f>COUNTIF(H372:AL372,"О")</f>
        <v/>
      </c>
      <c r="AP372" s="113">
        <f>COUNTIF(H372:AL372,"От")</f>
        <v/>
      </c>
      <c r="AQ372" s="113">
        <f>COUNTIF(H372:AL372,"Б")</f>
        <v/>
      </c>
      <c r="AR372" s="113">
        <f>COUNTIF(H372:AL372,"Н")</f>
        <v/>
      </c>
      <c r="AS372" s="111" t="n"/>
      <c r="AT372" s="113">
        <f>SUM(H372:AL372)</f>
        <v/>
      </c>
      <c r="AU372" s="111" t="n"/>
      <c r="AV372" s="113">
        <f>SUM(H372,K372,L372,P372,Q372,R372,S372,Y372,Z372,AF372,AG372)</f>
        <v/>
      </c>
      <c r="AW372" s="111" t="n"/>
    </row>
    <row r="373" spans="1:49">
      <c r="A373" s="111" t="n">
        <v>367</v>
      </c>
      <c r="B373" s="111" t="s">
        <v>164</v>
      </c>
      <c r="C373" s="111" t="s">
        <v>152</v>
      </c>
      <c r="D373" s="111" t="s">
        <v>97</v>
      </c>
      <c r="E373" s="111" t="s">
        <v>135</v>
      </c>
      <c r="F373" s="111" t="s">
        <v>32</v>
      </c>
      <c r="G373" s="111" t="n"/>
      <c r="H373" s="111" t="n"/>
      <c r="I373" s="111" t="n"/>
      <c r="J373" s="111" t="n"/>
      <c r="K373" s="111" t="n"/>
      <c r="L373" s="111" t="n"/>
      <c r="M373" s="111" t="n"/>
      <c r="N373" s="111" t="n"/>
      <c r="O373" s="111" t="n"/>
      <c r="P373" s="111" t="n"/>
      <c r="Q373" s="111" t="n"/>
      <c r="R373" s="111" t="n"/>
      <c r="S373" s="111" t="n"/>
      <c r="T373" s="111" t="n"/>
      <c r="U373" s="111" t="n"/>
      <c r="V373" s="111" t="n"/>
      <c r="W373" s="111" t="n"/>
      <c r="X373" s="112" t="n">
        <v>0.06666999999999999</v>
      </c>
      <c r="Y373" s="111" t="n"/>
      <c r="Z373" s="111" t="n"/>
      <c r="AA373" s="111" t="n"/>
      <c r="AB373" s="111" t="n"/>
      <c r="AC373" s="111" t="n"/>
      <c r="AD373" s="111" t="n"/>
      <c r="AE373" s="111" t="n"/>
      <c r="AF373" s="111" t="n"/>
      <c r="AG373" s="111" t="n"/>
      <c r="AH373" s="111" t="n"/>
      <c r="AI373" s="111" t="n"/>
      <c r="AJ373" s="111" t="n"/>
      <c r="AK373" s="111" t="n"/>
      <c r="AL373" s="111" t="n"/>
      <c r="AM373" s="113">
        <f>COUNT(H373:AL373)</f>
        <v/>
      </c>
      <c r="AN373" s="111" t="n"/>
      <c r="AO373" s="111" t="n"/>
      <c r="AP373" s="111" t="n"/>
      <c r="AQ373" s="111" t="n"/>
      <c r="AR373" s="111" t="n"/>
      <c r="AS373" s="111" t="n"/>
      <c r="AT373" s="113">
        <f>SUM(H373:AL373)</f>
        <v/>
      </c>
      <c r="AU373" s="111" t="n"/>
      <c r="AV373" s="113">
        <f>SUM(H373,K373,L373,P373,Q373,R373,S373,Y373,Z373,AF373,AG373)</f>
        <v/>
      </c>
      <c r="AW373" s="111" t="n"/>
    </row>
    <row r="374" spans="1:49">
      <c r="A374" s="111" t="n">
        <v>368</v>
      </c>
      <c r="B374" s="111" t="s">
        <v>164</v>
      </c>
      <c r="C374" s="111" t="s">
        <v>152</v>
      </c>
      <c r="D374" s="111" t="s">
        <v>97</v>
      </c>
      <c r="E374" s="111" t="s">
        <v>153</v>
      </c>
      <c r="F374" s="111" t="s">
        <v>32</v>
      </c>
      <c r="G374" s="111" t="n"/>
      <c r="H374" s="111" t="n"/>
      <c r="I374" s="111" t="n"/>
      <c r="J374" s="111" t="n"/>
      <c r="K374" s="111" t="n"/>
      <c r="L374" s="111" t="n"/>
      <c r="M374" s="111" t="n"/>
      <c r="N374" s="111" t="n"/>
      <c r="O374" s="111" t="n"/>
      <c r="P374" s="111" t="n"/>
      <c r="Q374" s="111" t="n"/>
      <c r="R374" s="111" t="n"/>
      <c r="S374" s="111" t="n"/>
      <c r="T374" s="111" t="n"/>
      <c r="U374" s="111" t="n"/>
      <c r="V374" s="111" t="n"/>
      <c r="W374" s="111" t="n"/>
      <c r="X374" s="111" t="n"/>
      <c r="Y374" s="111" t="n"/>
      <c r="Z374" s="111" t="n"/>
      <c r="AA374" s="111" t="n"/>
      <c r="AB374" s="111" t="n"/>
      <c r="AC374" s="111" t="n"/>
      <c r="AD374" s="111" t="n"/>
      <c r="AE374" s="111" t="n"/>
      <c r="AF374" s="111" t="n"/>
      <c r="AG374" s="111" t="n"/>
      <c r="AH374" s="111" t="n"/>
      <c r="AI374" s="111" t="n"/>
      <c r="AJ374" s="111" t="n"/>
      <c r="AK374" s="111" t="n"/>
      <c r="AL374" s="111" t="n"/>
      <c r="AM374" s="113">
        <f>COUNT(H374:AL374)</f>
        <v/>
      </c>
      <c r="AN374" s="111" t="n"/>
      <c r="AO374" s="111" t="n"/>
      <c r="AP374" s="111" t="n"/>
      <c r="AQ374" s="111" t="n"/>
      <c r="AR374" s="111" t="n"/>
      <c r="AS374" s="111" t="n"/>
      <c r="AT374" s="113">
        <f>SUM(H374:AL374)</f>
        <v/>
      </c>
      <c r="AU374" s="111" t="n"/>
      <c r="AV374" s="113">
        <f>SUM(H374,K374,L374,P374,Q374,R374,S374,Y374,Z374,AF374,AG374)</f>
        <v/>
      </c>
      <c r="AW374" s="111" t="n"/>
    </row>
    <row r="375" spans="1:49">
      <c r="A375" s="111" t="n">
        <v>369</v>
      </c>
      <c r="B375" s="111" t="s">
        <v>164</v>
      </c>
      <c r="C375" s="111" t="s">
        <v>152</v>
      </c>
      <c r="D375" s="111" t="s">
        <v>97</v>
      </c>
      <c r="E375" s="111" t="s">
        <v>154</v>
      </c>
      <c r="F375" s="111" t="s">
        <v>32</v>
      </c>
      <c r="G375" s="111" t="n"/>
      <c r="H375" s="111" t="n"/>
      <c r="I375" s="111" t="n"/>
      <c r="J375" s="111" t="n"/>
      <c r="K375" s="111" t="n"/>
      <c r="L375" s="111" t="n"/>
      <c r="M375" s="111" t="n"/>
      <c r="N375" s="111" t="n"/>
      <c r="O375" s="111" t="n"/>
      <c r="P375" s="111" t="n"/>
      <c r="Q375" s="111" t="n"/>
      <c r="R375" s="111" t="n"/>
      <c r="S375" s="111" t="n"/>
      <c r="T375" s="111" t="n"/>
      <c r="U375" s="111" t="n"/>
      <c r="V375" s="111" t="n"/>
      <c r="W375" s="111" t="n"/>
      <c r="X375" s="111" t="n"/>
      <c r="Y375" s="111" t="n"/>
      <c r="Z375" s="111" t="n"/>
      <c r="AA375" s="111" t="n"/>
      <c r="AB375" s="111" t="n"/>
      <c r="AC375" s="111" t="n"/>
      <c r="AD375" s="111" t="n"/>
      <c r="AE375" s="111" t="n"/>
      <c r="AF375" s="111" t="n"/>
      <c r="AG375" s="111" t="n"/>
      <c r="AH375" s="111" t="n"/>
      <c r="AI375" s="111" t="n"/>
      <c r="AJ375" s="111" t="n"/>
      <c r="AK375" s="111" t="n"/>
      <c r="AL375" s="111" t="n"/>
      <c r="AM375" s="113">
        <f>COUNT(H375:AL375)</f>
        <v/>
      </c>
      <c r="AN375" s="111" t="n"/>
      <c r="AO375" s="111" t="n"/>
      <c r="AP375" s="111" t="n"/>
      <c r="AQ375" s="111" t="n"/>
      <c r="AR375" s="111" t="n"/>
      <c r="AS375" s="111" t="n"/>
      <c r="AT375" s="113">
        <f>SUM(H375:AL375)</f>
        <v/>
      </c>
      <c r="AU375" s="111" t="n"/>
      <c r="AV375" s="113">
        <f>SUM(H375,K375,L375,P375,Q375,R375,S375,Y375,Z375,AF375,AG375)</f>
        <v/>
      </c>
      <c r="AW375" s="111" t="n"/>
    </row>
    <row r="376" spans="1:49">
      <c r="A376" s="111" t="n">
        <v>370</v>
      </c>
      <c r="B376" s="111" t="s">
        <v>164</v>
      </c>
      <c r="C376" s="111" t="s">
        <v>152</v>
      </c>
      <c r="D376" s="111" t="s">
        <v>97</v>
      </c>
      <c r="E376" s="111" t="s">
        <v>155</v>
      </c>
      <c r="F376" s="111" t="s">
        <v>32</v>
      </c>
      <c r="G376" s="111" t="n"/>
      <c r="H376" s="111" t="n"/>
      <c r="I376" s="111" t="n"/>
      <c r="J376" s="111" t="n"/>
      <c r="K376" s="111" t="n"/>
      <c r="L376" s="111" t="n"/>
      <c r="M376" s="111" t="n"/>
      <c r="N376" s="111" t="n"/>
      <c r="O376" s="111" t="n"/>
      <c r="P376" s="111" t="n"/>
      <c r="Q376" s="111" t="n"/>
      <c r="R376" s="111" t="n"/>
      <c r="S376" s="111" t="n"/>
      <c r="T376" s="111" t="n"/>
      <c r="U376" s="111" t="n"/>
      <c r="V376" s="111" t="n"/>
      <c r="W376" s="111" t="n"/>
      <c r="X376" s="111" t="n"/>
      <c r="Y376" s="111" t="n"/>
      <c r="Z376" s="111" t="n"/>
      <c r="AA376" s="111" t="n"/>
      <c r="AB376" s="111" t="n"/>
      <c r="AC376" s="111" t="n"/>
      <c r="AD376" s="111" t="n"/>
      <c r="AE376" s="111" t="n"/>
      <c r="AF376" s="111" t="n"/>
      <c r="AG376" s="111" t="n"/>
      <c r="AH376" s="111" t="n"/>
      <c r="AI376" s="111" t="n"/>
      <c r="AJ376" s="111" t="n"/>
      <c r="AK376" s="111" t="n"/>
      <c r="AL376" s="111" t="n"/>
      <c r="AM376" s="113">
        <f>COUNT(H376:AL376)</f>
        <v/>
      </c>
      <c r="AN376" s="111" t="n"/>
      <c r="AO376" s="111" t="n"/>
      <c r="AP376" s="111" t="n"/>
      <c r="AQ376" s="111" t="n"/>
      <c r="AR376" s="111" t="n"/>
      <c r="AS376" s="111" t="n"/>
      <c r="AT376" s="113">
        <f>SUM(H376:AL376)</f>
        <v/>
      </c>
      <c r="AU376" s="111" t="n"/>
      <c r="AV376" s="113">
        <f>SUM(H376,K376,L376,P376,Q376,R376,S376,Y376,Z376,AF376,AG376)</f>
        <v/>
      </c>
      <c r="AW376" s="111" t="n"/>
    </row>
    <row r="377" spans="1:49">
      <c r="A377" s="111" t="n">
        <v>371</v>
      </c>
      <c r="B377" s="111" t="s">
        <v>164</v>
      </c>
      <c r="C377" s="111" t="s">
        <v>152</v>
      </c>
      <c r="D377" s="111" t="s">
        <v>97</v>
      </c>
      <c r="E377" s="111" t="s">
        <v>156</v>
      </c>
      <c r="F377" s="111" t="s">
        <v>32</v>
      </c>
      <c r="G377" s="111" t="n"/>
      <c r="H377" s="111" t="n"/>
      <c r="I377" s="112" t="n">
        <v>4.08333</v>
      </c>
      <c r="J377" s="111" t="n"/>
      <c r="K377" s="111" t="n"/>
      <c r="L377" s="111" t="n"/>
      <c r="M377" s="111" t="n"/>
      <c r="N377" s="111" t="n"/>
      <c r="O377" s="111" t="n"/>
      <c r="P377" s="111" t="n"/>
      <c r="Q377" s="111" t="n"/>
      <c r="R377" s="111" t="n"/>
      <c r="S377" s="111" t="n"/>
      <c r="T377" s="111" t="n"/>
      <c r="U377" s="111" t="n"/>
      <c r="V377" s="111" t="n"/>
      <c r="W377" s="111" t="n"/>
      <c r="X377" s="111" t="n"/>
      <c r="Y377" s="111" t="n"/>
      <c r="Z377" s="111" t="n"/>
      <c r="AA377" s="111" t="n"/>
      <c r="AB377" s="111" t="n"/>
      <c r="AC377" s="111" t="n"/>
      <c r="AD377" s="111" t="n"/>
      <c r="AE377" s="111" t="n"/>
      <c r="AF377" s="111" t="n"/>
      <c r="AG377" s="111" t="n"/>
      <c r="AH377" s="111" t="n"/>
      <c r="AI377" s="111" t="n"/>
      <c r="AJ377" s="111" t="n"/>
      <c r="AK377" s="111" t="n"/>
      <c r="AL377" s="111" t="n"/>
      <c r="AM377" s="113">
        <f>COUNT(H377:AL377)</f>
        <v/>
      </c>
      <c r="AN377" s="111" t="n"/>
      <c r="AO377" s="111" t="n"/>
      <c r="AP377" s="111" t="n"/>
      <c r="AQ377" s="111" t="n"/>
      <c r="AR377" s="111" t="n"/>
      <c r="AS377" s="111" t="n"/>
      <c r="AT377" s="113">
        <f>SUM(H377:AL377)</f>
        <v/>
      </c>
      <c r="AU377" s="111" t="n"/>
      <c r="AV377" s="113">
        <f>SUM(H377,K377,L377,P377,Q377,R377,S377,Y377,Z377,AF377,AG377)</f>
        <v/>
      </c>
      <c r="AW377" s="111" t="n"/>
    </row>
    <row r="378" spans="1:49">
      <c r="A378" s="111" t="n">
        <v>372</v>
      </c>
      <c r="B378" s="111" t="s">
        <v>164</v>
      </c>
      <c r="C378" s="111" t="s">
        <v>152</v>
      </c>
      <c r="D378" s="111" t="s">
        <v>97</v>
      </c>
      <c r="E378" s="111" t="s">
        <v>158</v>
      </c>
      <c r="F378" s="111" t="s">
        <v>32</v>
      </c>
      <c r="G378" s="111" t="n"/>
      <c r="H378" s="111" t="n"/>
      <c r="I378" s="111" t="n"/>
      <c r="J378" s="111" t="n"/>
      <c r="K378" s="111" t="n"/>
      <c r="L378" s="111" t="n"/>
      <c r="M378" s="111" t="n"/>
      <c r="N378" s="111" t="n"/>
      <c r="O378" s="111" t="n"/>
      <c r="P378" s="111" t="n"/>
      <c r="Q378" s="111" t="n"/>
      <c r="R378" s="111" t="n"/>
      <c r="S378" s="111" t="n"/>
      <c r="T378" s="111" t="n"/>
      <c r="U378" s="111" t="n"/>
      <c r="V378" s="111" t="n"/>
      <c r="W378" s="111" t="n"/>
      <c r="X378" s="111" t="n"/>
      <c r="Y378" s="111" t="n"/>
      <c r="Z378" s="111" t="n"/>
      <c r="AA378" s="111" t="n"/>
      <c r="AB378" s="111" t="n"/>
      <c r="AC378" s="111" t="n"/>
      <c r="AD378" s="111" t="n"/>
      <c r="AE378" s="111" t="n"/>
      <c r="AF378" s="111" t="n"/>
      <c r="AG378" s="111" t="n"/>
      <c r="AH378" s="111" t="n"/>
      <c r="AI378" s="111" t="n"/>
      <c r="AJ378" s="111" t="n"/>
      <c r="AK378" s="111" t="n"/>
      <c r="AL378" s="111" t="n"/>
      <c r="AM378" s="113">
        <f>COUNT(H378:AL378)</f>
        <v/>
      </c>
      <c r="AN378" s="111" t="n"/>
      <c r="AO378" s="111" t="n"/>
      <c r="AP378" s="111" t="n"/>
      <c r="AQ378" s="111" t="n"/>
      <c r="AR378" s="111" t="n"/>
      <c r="AS378" s="111" t="n"/>
      <c r="AT378" s="113">
        <f>SUM(H378:AL378)</f>
        <v/>
      </c>
      <c r="AU378" s="111" t="n"/>
      <c r="AV378" s="113">
        <f>SUM(H378,K378,L378,P378,Q378,R378,S378,Y378,Z378,AF378,AG378)</f>
        <v/>
      </c>
      <c r="AW378" s="111" t="n"/>
    </row>
    <row r="379" spans="1:49">
      <c r="A379" s="111" t="n">
        <v>373</v>
      </c>
      <c r="B379" s="111" t="s">
        <v>164</v>
      </c>
      <c r="C379" s="111" t="s">
        <v>152</v>
      </c>
      <c r="D379" s="111" t="s">
        <v>97</v>
      </c>
      <c r="E379" s="111" t="s">
        <v>307</v>
      </c>
      <c r="F379" s="111" t="s">
        <v>32</v>
      </c>
      <c r="G379" s="111" t="n"/>
      <c r="H379" s="111" t="n"/>
      <c r="I379" s="111" t="n"/>
      <c r="J379" s="111" t="n"/>
      <c r="K379" s="111" t="n"/>
      <c r="L379" s="111" t="n"/>
      <c r="M379" s="111" t="n"/>
      <c r="N379" s="111" t="n"/>
      <c r="O379" s="111" t="n"/>
      <c r="P379" s="111" t="n"/>
      <c r="Q379" s="111" t="n"/>
      <c r="R379" s="111" t="n"/>
      <c r="S379" s="111" t="n"/>
      <c r="T379" s="111" t="n"/>
      <c r="U379" s="111" t="n"/>
      <c r="V379" s="111" t="n"/>
      <c r="W379" s="111" t="n"/>
      <c r="X379" s="111" t="n"/>
      <c r="Y379" s="111" t="n"/>
      <c r="Z379" s="111" t="n"/>
      <c r="AA379" s="111" t="n"/>
      <c r="AB379" s="111" t="n"/>
      <c r="AC379" s="111" t="n"/>
      <c r="AD379" s="111" t="n"/>
      <c r="AE379" s="111" t="n"/>
      <c r="AF379" s="111" t="n"/>
      <c r="AG379" s="111" t="n"/>
      <c r="AH379" s="111" t="n"/>
      <c r="AI379" s="111" t="n"/>
      <c r="AJ379" s="111" t="n"/>
      <c r="AK379" s="111" t="n"/>
      <c r="AL379" s="111" t="n"/>
      <c r="AM379" s="113">
        <f>COUNT(H379:AL379)</f>
        <v/>
      </c>
      <c r="AN379" s="111" t="n"/>
      <c r="AO379" s="111" t="n"/>
      <c r="AP379" s="111" t="n"/>
      <c r="AQ379" s="111" t="n"/>
      <c r="AR379" s="111" t="n"/>
      <c r="AS379" s="111" t="n"/>
      <c r="AT379" s="113">
        <f>SUM(H379:AL379)</f>
        <v/>
      </c>
      <c r="AU379" s="111" t="n"/>
      <c r="AV379" s="113">
        <f>SUM(H379,K379,L379,P379,Q379,R379,S379,Y379,Z379,AF379,AG379)</f>
        <v/>
      </c>
      <c r="AW379" s="111" t="n"/>
    </row>
    <row r="380" spans="1:49">
      <c r="A380" s="111" t="n">
        <v>374</v>
      </c>
      <c r="B380" s="111" t="s">
        <v>164</v>
      </c>
      <c r="C380" s="111" t="s">
        <v>152</v>
      </c>
      <c r="D380" s="111" t="s">
        <v>97</v>
      </c>
      <c r="E380" s="111" t="s">
        <v>135</v>
      </c>
      <c r="F380" s="111" t="s">
        <v>32</v>
      </c>
      <c r="G380" s="111" t="s">
        <v>49</v>
      </c>
      <c r="H380" s="111" t="n"/>
      <c r="I380" s="111" t="n"/>
      <c r="J380" s="111" t="n"/>
      <c r="K380" s="111" t="n"/>
      <c r="L380" s="111" t="n"/>
      <c r="M380" s="111" t="n"/>
      <c r="N380" s="111" t="n"/>
      <c r="O380" s="111" t="n"/>
      <c r="P380" s="111" t="n"/>
      <c r="Q380" s="111" t="n"/>
      <c r="R380" s="111" t="n"/>
      <c r="S380" s="111" t="n"/>
      <c r="T380" s="112" t="n">
        <v>8</v>
      </c>
      <c r="U380" s="112" t="n">
        <v>8</v>
      </c>
      <c r="V380" s="111" t="n"/>
      <c r="W380" s="111" t="n"/>
      <c r="X380" s="111" t="n"/>
      <c r="Y380" s="111" t="n"/>
      <c r="Z380" s="111" t="n"/>
      <c r="AA380" s="111" t="n"/>
      <c r="AB380" s="111" t="n"/>
      <c r="AC380" s="111" t="n"/>
      <c r="AD380" s="111" t="n"/>
      <c r="AE380" s="111" t="n"/>
      <c r="AF380" s="111" t="n"/>
      <c r="AG380" s="111" t="n"/>
      <c r="AH380" s="111" t="n"/>
      <c r="AI380" s="111" t="n"/>
      <c r="AJ380" s="111" t="n"/>
      <c r="AK380" s="111" t="n"/>
      <c r="AL380" s="111" t="n"/>
      <c r="AM380" s="113">
        <f>SUM(H380:AL380)/8</f>
        <v/>
      </c>
      <c r="AN380" s="111" t="n"/>
      <c r="AO380" s="111" t="n"/>
      <c r="AP380" s="111" t="n"/>
      <c r="AQ380" s="111" t="n"/>
      <c r="AR380" s="111" t="n"/>
      <c r="AS380" s="113">
        <f>COUNTIF(H380:AL380,"В")+SUM(H380:AL380)/8</f>
        <v/>
      </c>
      <c r="AT380" s="113">
        <f>SUM(H380:AL380)</f>
        <v/>
      </c>
      <c r="AU380" s="111" t="n"/>
      <c r="AV380" s="111" t="n"/>
      <c r="AW380" s="111" t="n"/>
    </row>
    <row r="381" spans="1:49">
      <c r="A381" s="111" t="n">
        <v>375</v>
      </c>
      <c r="B381" s="111" t="s">
        <v>164</v>
      </c>
      <c r="C381" s="111" t="s">
        <v>152</v>
      </c>
      <c r="D381" s="111" t="s">
        <v>97</v>
      </c>
      <c r="E381" s="111" t="s">
        <v>156</v>
      </c>
      <c r="F381" s="111" t="s">
        <v>32</v>
      </c>
      <c r="G381" s="111" t="s">
        <v>49</v>
      </c>
      <c r="H381" s="111" t="n"/>
      <c r="I381" s="111" t="n"/>
      <c r="J381" s="111" t="n"/>
      <c r="K381" s="111" t="n"/>
      <c r="L381" s="111" t="n"/>
      <c r="M381" s="111" t="n"/>
      <c r="N381" s="111" t="n"/>
      <c r="O381" s="111" t="n"/>
      <c r="P381" s="111" t="n"/>
      <c r="Q381" s="111" t="n"/>
      <c r="R381" s="111" t="n"/>
      <c r="S381" s="111" t="n"/>
      <c r="T381" s="111" t="n"/>
      <c r="U381" s="111" t="n"/>
      <c r="V381" s="111" t="n"/>
      <c r="W381" s="111" t="n"/>
      <c r="X381" s="111" t="n"/>
      <c r="Y381" s="111" t="n"/>
      <c r="Z381" s="111" t="n"/>
      <c r="AA381" s="111" t="n"/>
      <c r="AB381" s="111" t="n"/>
      <c r="AC381" s="111" t="n"/>
      <c r="AD381" s="111" t="n"/>
      <c r="AE381" s="111" t="n"/>
      <c r="AF381" s="111" t="n"/>
      <c r="AG381" s="111" t="n"/>
      <c r="AH381" s="111" t="n"/>
      <c r="AI381" s="111" t="n"/>
      <c r="AJ381" s="112" t="n">
        <v>8</v>
      </c>
      <c r="AK381" s="112" t="n">
        <v>8</v>
      </c>
      <c r="AL381" s="112" t="n">
        <v>8</v>
      </c>
      <c r="AM381" s="113">
        <f>SUM(H381:AL381)/8</f>
        <v/>
      </c>
      <c r="AN381" s="111" t="n"/>
      <c r="AO381" s="111" t="n"/>
      <c r="AP381" s="111" t="n"/>
      <c r="AQ381" s="111" t="n"/>
      <c r="AR381" s="111" t="n"/>
      <c r="AS381" s="113">
        <f>COUNTIF(H381:AL381,"В")+SUM(H381:AL381)/8</f>
        <v/>
      </c>
      <c r="AT381" s="113">
        <f>SUM(H381:AL381)</f>
        <v/>
      </c>
      <c r="AU381" s="111" t="n"/>
      <c r="AV381" s="111" t="n"/>
      <c r="AW381" s="111" t="n"/>
    </row>
    <row r="382" spans="1:49">
      <c r="A382" s="114" t="n">
        <v>376</v>
      </c>
      <c r="B382" s="114" t="s">
        <v>164</v>
      </c>
      <c r="C382" s="114" t="s">
        <v>152</v>
      </c>
      <c r="D382" s="114" t="s">
        <v>97</v>
      </c>
      <c r="E382" s="114" t="s">
        <v>33</v>
      </c>
      <c r="F382" s="114" t="n"/>
      <c r="G382" s="114" t="n"/>
      <c r="H382" s="114" t="n">
        <v>0</v>
      </c>
      <c r="I382" s="114" t="n">
        <v>8</v>
      </c>
      <c r="J382" s="114" t="n">
        <v>8</v>
      </c>
      <c r="K382" s="114" t="n">
        <v>0</v>
      </c>
      <c r="L382" s="114" t="n">
        <v>0</v>
      </c>
      <c r="M382" s="114" t="n">
        <v>8</v>
      </c>
      <c r="N382" s="114" t="n">
        <v>8</v>
      </c>
      <c r="O382" s="114" t="n">
        <v>7</v>
      </c>
      <c r="P382" s="114" t="n">
        <v>0</v>
      </c>
      <c r="Q382" s="114" t="n">
        <v>0</v>
      </c>
      <c r="R382" s="114" t="n">
        <v>0</v>
      </c>
      <c r="S382" s="114" t="n">
        <v>0</v>
      </c>
      <c r="T382" s="114" t="n">
        <v>8</v>
      </c>
      <c r="U382" s="114" t="n">
        <v>8</v>
      </c>
      <c r="V382" s="114" t="n">
        <v>8</v>
      </c>
      <c r="W382" s="114" t="n">
        <v>8</v>
      </c>
      <c r="X382" s="114" t="n">
        <v>8</v>
      </c>
      <c r="Y382" s="114" t="n">
        <v>0</v>
      </c>
      <c r="Z382" s="114" t="n">
        <v>0</v>
      </c>
      <c r="AA382" s="114" t="n">
        <v>0</v>
      </c>
      <c r="AB382" s="114" t="n">
        <v>0</v>
      </c>
      <c r="AC382" s="114" t="n">
        <v>0</v>
      </c>
      <c r="AD382" s="114" t="n">
        <v>0</v>
      </c>
      <c r="AE382" s="114" t="n">
        <v>0</v>
      </c>
      <c r="AF382" s="114" t="n">
        <v>0</v>
      </c>
      <c r="AG382" s="114" t="n">
        <v>0</v>
      </c>
      <c r="AH382" s="114" t="n">
        <v>8</v>
      </c>
      <c r="AI382" s="114" t="n">
        <v>8</v>
      </c>
      <c r="AJ382" s="114" t="n">
        <v>8</v>
      </c>
      <c r="AK382" s="114" t="n">
        <v>8</v>
      </c>
      <c r="AL382" s="114" t="n">
        <v>8</v>
      </c>
      <c r="AM382" s="114">
        <f>COUNT(IF(SUM(H375,H373,H372,H376,H379,H374,H377,H378)&gt;0,1,"FALSE"),IF(SUM(I372,I374,I377,I379,I378,I375,I373,I376)&gt;0,1,"FALSE"),IF(SUM(J375,J376,J377,J372,J378,J379,J374,J373)&gt;0,1,"FALSE"),IF(SUM(K372,K376,K374,K377,K378,K379,K375,K373)&gt;0,1,"FALSE"),IF(SUM(L374,L376,L379,L378,L373,L375,L377,L372)&gt;0,1,"FALSE"),IF(SUM(M379,M377,M375,M373,M374,M372,M376,M378)&gt;0,1,"FALSE"),IF(SUM(N374,N378,N379,N373,N376,N375,N377,N372)&gt;0,1,"FALSE"),IF(SUM(O377,O374,O379,O378,O372,O376,O375,O373)&gt;0,1,"FALSE"),IF(SUM(P373,P372,P376,P377,P379,P378,P375,P374)&gt;0,1,"FALSE"),IF(SUM(Q373,Q374,Q375,Q377,Q378,Q376,Q372,Q379)&gt;0,1,"FALSE"),IF(SUM(R374,R377,R378,R375,R379,R376,R372,R373)&gt;0,1,"FALSE"),IF(SUM(S379,S374,S376,S372,S378,S377,S373,S375)&gt;0,1,"FALSE"),IF(SUM(V377,V374,V373,V375,V379,V378,V372,V376)&gt;0,1,"FALSE"),IF(SUM(W378,W379,W376,W377,W375,W373,W374,W372)&gt;0,1,"FALSE"),IF(SUM(X372,X373,X375,X374,X377,X378,X379,X376)&gt;0,1,"FALSE"),IF(SUM(Y372,Y378,Y379,Y377,Y376,Y374,Y375,Y373)&gt;0,1,"FALSE"),IF(SUM(AB372)&gt;0,1,"FALSE"),IF(SUM(Z373,Z374,Z375,Z379,Z377,Z376,Z378,Z372)&gt;0,1,"FALSE"),IF(SUM(AC372)&gt;0,1,"FALSE"),IF(SUM(AF372)&gt;0,1,"FALSE"),IF(SUM(AG377,AG378,AG379,AG376,AG375,AG372,AG373,AG374)&gt;0,1,"FALSE"),IF(SUM(AD372)&gt;0,1,"FALSE"),IF(SUM(AE372)&gt;0,1,"FALSE"),IF(SUM(AA372)&gt;0,1,"FALSE"),IF(SUM(AH374,AH372,AH378,AH376,AH375,AH377,AH373,AH379)&gt;0,1,"FALSE"),IF(SUM(AI378,AI379,AI375,AI377,AI374,AI372,AI376,AI373)&gt;0,1,"FALSE"),IF(SUM(T380)&gt;0,1,"FALSE"),IF(SUM(U380)&gt;0,1,"FALSE"),IF(SUM(AJ381)&gt;0,1,"FALSE"),IF(SUM(AK381)&gt;0,1,"FALSE"),IF(SUM(AL381)&gt;0,1,"FALSE"))</f>
        <v/>
      </c>
      <c r="AN382" s="114" t="n"/>
      <c r="AO382" s="114">
        <f>MAX(AO372:AO381)</f>
        <v/>
      </c>
      <c r="AP382" s="114">
        <f>MAX(AP372:AP381)</f>
        <v/>
      </c>
      <c r="AQ382" s="114">
        <f>MAX(AQ372:AQ381)</f>
        <v/>
      </c>
      <c r="AR382" s="114">
        <f>MAX(AR372:AR381)</f>
        <v/>
      </c>
      <c r="AS382" s="114">
        <f>SUM(AS372:AS381)</f>
        <v/>
      </c>
      <c r="AT382" s="114">
        <f>SUM(AT372:AT381)</f>
        <v/>
      </c>
      <c r="AU382" s="114">
        <f>SUM(AU372:AU381)</f>
        <v/>
      </c>
      <c r="AV382" s="114">
        <f>SUM(AV372:AV381)</f>
        <v/>
      </c>
      <c r="AW382" s="114">
        <f>SUM(AW372:AW381)</f>
        <v/>
      </c>
    </row>
    <row r="383" spans="1:49">
      <c r="A383" s="111" t="n">
        <v>377</v>
      </c>
      <c r="B383" s="111" t="s">
        <v>165</v>
      </c>
      <c r="C383" s="111" t="s">
        <v>152</v>
      </c>
      <c r="D383" s="111" t="s">
        <v>72</v>
      </c>
      <c r="E383" s="111" t="s">
        <v>43</v>
      </c>
      <c r="F383" s="111" t="s">
        <v>32</v>
      </c>
      <c r="G383" s="111" t="n"/>
      <c r="H383" s="111" t="s">
        <v>7</v>
      </c>
      <c r="I383" s="111" t="n">
        <v>3.91667</v>
      </c>
      <c r="J383" s="111" t="n">
        <v>8</v>
      </c>
      <c r="K383" s="111" t="s">
        <v>7</v>
      </c>
      <c r="L383" s="111" t="s">
        <v>7</v>
      </c>
      <c r="M383" s="111" t="n">
        <v>8</v>
      </c>
      <c r="N383" s="111" t="n">
        <v>8</v>
      </c>
      <c r="O383" s="111" t="n">
        <v>7</v>
      </c>
      <c r="P383" s="111" t="s">
        <v>7</v>
      </c>
      <c r="Q383" s="111" t="s">
        <v>7</v>
      </c>
      <c r="R383" s="111" t="s">
        <v>7</v>
      </c>
      <c r="S383" s="111" t="s">
        <v>7</v>
      </c>
      <c r="T383" s="111" t="n"/>
      <c r="U383" s="111" t="n"/>
      <c r="V383" s="111" t="n"/>
      <c r="W383" s="111" t="n"/>
      <c r="X383" s="111" t="n"/>
      <c r="Y383" s="111" t="n"/>
      <c r="Z383" s="111" t="n"/>
      <c r="AA383" s="111" t="n">
        <v>2</v>
      </c>
      <c r="AB383" s="111" t="n">
        <v>8</v>
      </c>
      <c r="AC383" s="111" t="n">
        <v>8</v>
      </c>
      <c r="AD383" s="111" t="n"/>
      <c r="AE383" s="111" t="n"/>
      <c r="AF383" s="111" t="n"/>
      <c r="AG383" s="111" t="n"/>
      <c r="AH383" s="111" t="n"/>
      <c r="AI383" s="111" t="n">
        <v>4</v>
      </c>
      <c r="AJ383" s="111" t="n"/>
      <c r="AK383" s="111" t="n"/>
      <c r="AL383" s="111" t="n">
        <v>7.98333</v>
      </c>
      <c r="AM383" s="113">
        <f>COUNT(H383:AL383)</f>
        <v/>
      </c>
      <c r="AN383" s="111" t="n"/>
      <c r="AO383" s="113">
        <f>COUNTIF(H383:AL383,"О")</f>
        <v/>
      </c>
      <c r="AP383" s="113">
        <f>COUNTIF(H383:AL383,"От")</f>
        <v/>
      </c>
      <c r="AQ383" s="113">
        <f>COUNTIF(H383:AL383,"Б")</f>
        <v/>
      </c>
      <c r="AR383" s="113">
        <f>COUNTIF(H383:AL383,"Н")</f>
        <v/>
      </c>
      <c r="AS383" s="111" t="n"/>
      <c r="AT383" s="113">
        <f>SUM(H383:AL383)</f>
        <v/>
      </c>
      <c r="AU383" s="111" t="n"/>
      <c r="AV383" s="113">
        <f>SUM(H383,K383,L383,P383,Q383,R383,S383,Y383,Z383,AF383,AG383)</f>
        <v/>
      </c>
      <c r="AW383" s="111" t="n"/>
    </row>
    <row r="384" spans="1:49">
      <c r="A384" s="111" t="n">
        <v>378</v>
      </c>
      <c r="B384" s="111" t="s">
        <v>165</v>
      </c>
      <c r="C384" s="111" t="s">
        <v>152</v>
      </c>
      <c r="D384" s="111" t="s">
        <v>72</v>
      </c>
      <c r="E384" s="111" t="s">
        <v>135</v>
      </c>
      <c r="F384" s="111" t="s">
        <v>32</v>
      </c>
      <c r="G384" s="111" t="n"/>
      <c r="H384" s="111" t="n"/>
      <c r="I384" s="111" t="n"/>
      <c r="J384" s="111" t="n"/>
      <c r="K384" s="111" t="n"/>
      <c r="L384" s="111" t="n"/>
      <c r="M384" s="111" t="n"/>
      <c r="N384" s="111" t="n"/>
      <c r="O384" s="111" t="n"/>
      <c r="P384" s="111" t="n"/>
      <c r="Q384" s="111" t="n"/>
      <c r="R384" s="111" t="n"/>
      <c r="S384" s="111" t="n"/>
      <c r="T384" s="112" t="n">
        <v>8</v>
      </c>
      <c r="U384" s="112" t="n">
        <v>8</v>
      </c>
      <c r="V384" s="112" t="n">
        <v>8</v>
      </c>
      <c r="W384" s="112" t="n">
        <v>8</v>
      </c>
      <c r="X384" s="111" t="n"/>
      <c r="Y384" s="111" t="n"/>
      <c r="Z384" s="111" t="n"/>
      <c r="AA384" s="112" t="n">
        <v>6</v>
      </c>
      <c r="AB384" s="111" t="n"/>
      <c r="AC384" s="111" t="n"/>
      <c r="AD384" s="111" t="n"/>
      <c r="AE384" s="111" t="n"/>
      <c r="AF384" s="111" t="n"/>
      <c r="AG384" s="111" t="n"/>
      <c r="AH384" s="111" t="n"/>
      <c r="AI384" s="111" t="n"/>
      <c r="AJ384" s="111" t="n"/>
      <c r="AK384" s="111" t="n"/>
      <c r="AL384" s="111" t="n"/>
      <c r="AM384" s="113">
        <f>COUNT(H384:AL384)</f>
        <v/>
      </c>
      <c r="AN384" s="111" t="n"/>
      <c r="AO384" s="111" t="n"/>
      <c r="AP384" s="111" t="n"/>
      <c r="AQ384" s="111" t="n"/>
      <c r="AR384" s="111" t="n"/>
      <c r="AS384" s="111" t="n"/>
      <c r="AT384" s="113">
        <f>SUM(H384:AL384)</f>
        <v/>
      </c>
      <c r="AU384" s="111" t="n"/>
      <c r="AV384" s="113">
        <f>SUM(H384,K384,L384,P384,Q384,R384,S384,Y384,Z384,AF384,AG384)</f>
        <v/>
      </c>
      <c r="AW384" s="111" t="n"/>
    </row>
    <row r="385" spans="1:49">
      <c r="A385" s="111" t="n">
        <v>379</v>
      </c>
      <c r="B385" s="111" t="s">
        <v>165</v>
      </c>
      <c r="C385" s="111" t="s">
        <v>152</v>
      </c>
      <c r="D385" s="111" t="s">
        <v>72</v>
      </c>
      <c r="E385" s="111" t="s">
        <v>153</v>
      </c>
      <c r="F385" s="111" t="s">
        <v>32</v>
      </c>
      <c r="G385" s="111" t="n"/>
      <c r="H385" s="111" t="n"/>
      <c r="I385" s="111" t="n"/>
      <c r="J385" s="111" t="n"/>
      <c r="K385" s="111" t="n"/>
      <c r="L385" s="111" t="n"/>
      <c r="M385" s="111" t="n"/>
      <c r="N385" s="111" t="n"/>
      <c r="O385" s="111" t="n"/>
      <c r="P385" s="111" t="n"/>
      <c r="Q385" s="111" t="n"/>
      <c r="R385" s="111" t="n"/>
      <c r="S385" s="111" t="n"/>
      <c r="T385" s="111" t="n"/>
      <c r="U385" s="111" t="n"/>
      <c r="V385" s="111" t="n"/>
      <c r="W385" s="111" t="n"/>
      <c r="X385" s="111" t="n"/>
      <c r="Y385" s="111" t="n"/>
      <c r="Z385" s="111" t="n"/>
      <c r="AA385" s="111" t="n"/>
      <c r="AB385" s="111" t="n"/>
      <c r="AC385" s="111" t="n"/>
      <c r="AD385" s="111" t="n"/>
      <c r="AE385" s="111" t="n"/>
      <c r="AF385" s="111" t="n"/>
      <c r="AG385" s="111" t="n"/>
      <c r="AH385" s="112" t="n">
        <v>8</v>
      </c>
      <c r="AI385" s="112" t="n">
        <v>4</v>
      </c>
      <c r="AJ385" s="111" t="n"/>
      <c r="AK385" s="111" t="n"/>
      <c r="AL385" s="112" t="n">
        <v>0.01667</v>
      </c>
      <c r="AM385" s="113">
        <f>COUNT(H385:AL385)</f>
        <v/>
      </c>
      <c r="AN385" s="111" t="n"/>
      <c r="AO385" s="111" t="n"/>
      <c r="AP385" s="111" t="n"/>
      <c r="AQ385" s="111" t="n"/>
      <c r="AR385" s="111" t="n"/>
      <c r="AS385" s="111" t="n"/>
      <c r="AT385" s="113">
        <f>SUM(H385:AL385)</f>
        <v/>
      </c>
      <c r="AU385" s="111" t="n"/>
      <c r="AV385" s="113">
        <f>SUM(H385,K385,L385,P385,Q385,R385,S385,Y385,Z385,AF385,AG385)</f>
        <v/>
      </c>
      <c r="AW385" s="111" t="n"/>
    </row>
    <row r="386" spans="1:49">
      <c r="A386" s="111" t="n">
        <v>380</v>
      </c>
      <c r="B386" s="111" t="s">
        <v>165</v>
      </c>
      <c r="C386" s="111" t="s">
        <v>152</v>
      </c>
      <c r="D386" s="111" t="s">
        <v>72</v>
      </c>
      <c r="E386" s="111" t="s">
        <v>154</v>
      </c>
      <c r="F386" s="111" t="s">
        <v>32</v>
      </c>
      <c r="G386" s="111" t="n"/>
      <c r="H386" s="111" t="n"/>
      <c r="I386" s="111" t="n"/>
      <c r="J386" s="111" t="n"/>
      <c r="K386" s="111" t="n"/>
      <c r="L386" s="111" t="n"/>
      <c r="M386" s="111" t="n"/>
      <c r="N386" s="111" t="n"/>
      <c r="O386" s="111" t="n"/>
      <c r="P386" s="111" t="n"/>
      <c r="Q386" s="111" t="n"/>
      <c r="R386" s="111" t="n"/>
      <c r="S386" s="111" t="n"/>
      <c r="T386" s="111" t="n"/>
      <c r="U386" s="111" t="n"/>
      <c r="V386" s="111" t="n"/>
      <c r="W386" s="111" t="n"/>
      <c r="X386" s="111" t="n"/>
      <c r="Y386" s="111" t="n"/>
      <c r="Z386" s="111" t="n"/>
      <c r="AA386" s="111" t="n"/>
      <c r="AB386" s="111" t="n"/>
      <c r="AC386" s="111" t="n"/>
      <c r="AD386" s="111" t="n"/>
      <c r="AE386" s="111" t="n"/>
      <c r="AF386" s="111" t="n"/>
      <c r="AG386" s="111" t="n"/>
      <c r="AH386" s="111" t="n"/>
      <c r="AI386" s="111" t="n"/>
      <c r="AJ386" s="111" t="n"/>
      <c r="AK386" s="111" t="n"/>
      <c r="AL386" s="111" t="n"/>
      <c r="AM386" s="113">
        <f>COUNT(H386:AL386)</f>
        <v/>
      </c>
      <c r="AN386" s="111" t="n"/>
      <c r="AO386" s="111" t="n"/>
      <c r="AP386" s="111" t="n"/>
      <c r="AQ386" s="111" t="n"/>
      <c r="AR386" s="111" t="n"/>
      <c r="AS386" s="111" t="n"/>
      <c r="AT386" s="113">
        <f>SUM(H386:AL386)</f>
        <v/>
      </c>
      <c r="AU386" s="111" t="n"/>
      <c r="AV386" s="113">
        <f>SUM(H386,K386,L386,P386,Q386,R386,S386,Y386,Z386,AF386,AG386)</f>
        <v/>
      </c>
      <c r="AW386" s="111" t="n"/>
    </row>
    <row r="387" spans="1:49">
      <c r="A387" s="111" t="n">
        <v>381</v>
      </c>
      <c r="B387" s="111" t="s">
        <v>165</v>
      </c>
      <c r="C387" s="111" t="s">
        <v>152</v>
      </c>
      <c r="D387" s="111" t="s">
        <v>72</v>
      </c>
      <c r="E387" s="111" t="s">
        <v>155</v>
      </c>
      <c r="F387" s="111" t="s">
        <v>32</v>
      </c>
      <c r="G387" s="111" t="n"/>
      <c r="H387" s="111" t="n"/>
      <c r="I387" s="111" t="n"/>
      <c r="J387" s="111" t="n"/>
      <c r="K387" s="111" t="n"/>
      <c r="L387" s="111" t="n"/>
      <c r="M387" s="111" t="n"/>
      <c r="N387" s="111" t="n"/>
      <c r="O387" s="111" t="n"/>
      <c r="P387" s="111" t="n"/>
      <c r="Q387" s="111" t="n"/>
      <c r="R387" s="111" t="n"/>
      <c r="S387" s="111" t="n"/>
      <c r="T387" s="111" t="n"/>
      <c r="U387" s="111" t="n"/>
      <c r="V387" s="111" t="n"/>
      <c r="W387" s="111" t="n"/>
      <c r="X387" s="111" t="n"/>
      <c r="Y387" s="111" t="n"/>
      <c r="Z387" s="111" t="n"/>
      <c r="AA387" s="111" t="n"/>
      <c r="AB387" s="111" t="n"/>
      <c r="AC387" s="111" t="n"/>
      <c r="AD387" s="111" t="n"/>
      <c r="AE387" s="111" t="n"/>
      <c r="AF387" s="111" t="n"/>
      <c r="AG387" s="111" t="n"/>
      <c r="AH387" s="111" t="n"/>
      <c r="AI387" s="111" t="n"/>
      <c r="AJ387" s="111" t="n"/>
      <c r="AK387" s="111" t="n"/>
      <c r="AL387" s="111" t="n"/>
      <c r="AM387" s="113">
        <f>COUNT(H387:AL387)</f>
        <v/>
      </c>
      <c r="AN387" s="111" t="n"/>
      <c r="AO387" s="111" t="n"/>
      <c r="AP387" s="111" t="n"/>
      <c r="AQ387" s="111" t="n"/>
      <c r="AR387" s="111" t="n"/>
      <c r="AS387" s="111" t="n"/>
      <c r="AT387" s="113">
        <f>SUM(H387:AL387)</f>
        <v/>
      </c>
      <c r="AU387" s="111" t="n"/>
      <c r="AV387" s="113">
        <f>SUM(H387,K387,L387,P387,Q387,R387,S387,Y387,Z387,AF387,AG387)</f>
        <v/>
      </c>
      <c r="AW387" s="111" t="n"/>
    </row>
    <row r="388" spans="1:49">
      <c r="A388" s="111" t="n">
        <v>382</v>
      </c>
      <c r="B388" s="111" t="s">
        <v>165</v>
      </c>
      <c r="C388" s="111" t="s">
        <v>152</v>
      </c>
      <c r="D388" s="111" t="s">
        <v>72</v>
      </c>
      <c r="E388" s="111" t="s">
        <v>156</v>
      </c>
      <c r="F388" s="111" t="s">
        <v>32</v>
      </c>
      <c r="G388" s="111" t="n"/>
      <c r="H388" s="111" t="n"/>
      <c r="I388" s="112" t="n">
        <v>4.08333</v>
      </c>
      <c r="J388" s="111" t="n"/>
      <c r="K388" s="111" t="n"/>
      <c r="L388" s="111" t="n"/>
      <c r="M388" s="111" t="n"/>
      <c r="N388" s="111" t="n"/>
      <c r="O388" s="111" t="n"/>
      <c r="P388" s="111" t="n"/>
      <c r="Q388" s="111" t="n"/>
      <c r="R388" s="111" t="n"/>
      <c r="S388" s="111" t="n"/>
      <c r="T388" s="111" t="n"/>
      <c r="U388" s="111" t="n"/>
      <c r="V388" s="111" t="n"/>
      <c r="W388" s="111" t="n"/>
      <c r="X388" s="111" t="n"/>
      <c r="Y388" s="111" t="n"/>
      <c r="Z388" s="111" t="n"/>
      <c r="AA388" s="111" t="n"/>
      <c r="AB388" s="111" t="n"/>
      <c r="AC388" s="111" t="n"/>
      <c r="AD388" s="111" t="n"/>
      <c r="AE388" s="111" t="n"/>
      <c r="AF388" s="111" t="n"/>
      <c r="AG388" s="111" t="n"/>
      <c r="AH388" s="111" t="n"/>
      <c r="AI388" s="111" t="n"/>
      <c r="AJ388" s="111" t="n"/>
      <c r="AK388" s="111" t="n"/>
      <c r="AL388" s="111" t="n"/>
      <c r="AM388" s="113">
        <f>COUNT(H388:AL388)</f>
        <v/>
      </c>
      <c r="AN388" s="111" t="n"/>
      <c r="AO388" s="111" t="n"/>
      <c r="AP388" s="111" t="n"/>
      <c r="AQ388" s="111" t="n"/>
      <c r="AR388" s="111" t="n"/>
      <c r="AS388" s="111" t="n"/>
      <c r="AT388" s="113">
        <f>SUM(H388:AL388)</f>
        <v/>
      </c>
      <c r="AU388" s="111" t="n"/>
      <c r="AV388" s="113">
        <f>SUM(H388,K388,L388,P388,Q388,R388,S388,Y388,Z388,AF388,AG388)</f>
        <v/>
      </c>
      <c r="AW388" s="111" t="n"/>
    </row>
    <row r="389" spans="1:49">
      <c r="A389" s="111" t="n">
        <v>383</v>
      </c>
      <c r="B389" s="111" t="s">
        <v>165</v>
      </c>
      <c r="C389" s="111" t="s">
        <v>152</v>
      </c>
      <c r="D389" s="111" t="s">
        <v>72</v>
      </c>
      <c r="E389" s="111" t="s">
        <v>158</v>
      </c>
      <c r="F389" s="111" t="s">
        <v>32</v>
      </c>
      <c r="G389" s="111" t="n"/>
      <c r="H389" s="111" t="n"/>
      <c r="I389" s="111" t="n"/>
      <c r="J389" s="111" t="n"/>
      <c r="K389" s="111" t="n"/>
      <c r="L389" s="111" t="n"/>
      <c r="M389" s="111" t="n"/>
      <c r="N389" s="111" t="n"/>
      <c r="O389" s="111" t="n"/>
      <c r="P389" s="111" t="n"/>
      <c r="Q389" s="111" t="n"/>
      <c r="R389" s="111" t="n"/>
      <c r="S389" s="111" t="n"/>
      <c r="T389" s="111" t="n"/>
      <c r="U389" s="111" t="n"/>
      <c r="V389" s="111" t="n"/>
      <c r="W389" s="111" t="n"/>
      <c r="X389" s="111" t="n"/>
      <c r="Y389" s="111" t="n"/>
      <c r="Z389" s="111" t="n"/>
      <c r="AA389" s="111" t="n"/>
      <c r="AB389" s="111" t="n"/>
      <c r="AC389" s="111" t="n"/>
      <c r="AD389" s="111" t="n"/>
      <c r="AE389" s="111" t="n"/>
      <c r="AF389" s="111" t="n"/>
      <c r="AG389" s="111" t="n"/>
      <c r="AH389" s="111" t="n"/>
      <c r="AI389" s="111" t="n"/>
      <c r="AJ389" s="111" t="n"/>
      <c r="AK389" s="111" t="n"/>
      <c r="AL389" s="111" t="n"/>
      <c r="AM389" s="113">
        <f>COUNT(H389:AL389)</f>
        <v/>
      </c>
      <c r="AN389" s="111" t="n"/>
      <c r="AO389" s="111" t="n"/>
      <c r="AP389" s="111" t="n"/>
      <c r="AQ389" s="111" t="n"/>
      <c r="AR389" s="111" t="n"/>
      <c r="AS389" s="111" t="n"/>
      <c r="AT389" s="113">
        <f>SUM(H389:AL389)</f>
        <v/>
      </c>
      <c r="AU389" s="111" t="n"/>
      <c r="AV389" s="113">
        <f>SUM(H389,K389,L389,P389,Q389,R389,S389,Y389,Z389,AF389,AG389)</f>
        <v/>
      </c>
      <c r="AW389" s="111" t="n"/>
    </row>
    <row r="390" spans="1:49">
      <c r="A390" s="111" t="n">
        <v>384</v>
      </c>
      <c r="B390" s="111" t="s">
        <v>165</v>
      </c>
      <c r="C390" s="111" t="s">
        <v>152</v>
      </c>
      <c r="D390" s="111" t="s">
        <v>72</v>
      </c>
      <c r="E390" s="111" t="s">
        <v>307</v>
      </c>
      <c r="F390" s="111" t="s">
        <v>32</v>
      </c>
      <c r="G390" s="111" t="n"/>
      <c r="H390" s="111" t="n"/>
      <c r="I390" s="111" t="n"/>
      <c r="J390" s="111" t="n"/>
      <c r="K390" s="111" t="n"/>
      <c r="L390" s="111" t="n"/>
      <c r="M390" s="111" t="n"/>
      <c r="N390" s="111" t="n"/>
      <c r="O390" s="111" t="n"/>
      <c r="P390" s="111" t="n"/>
      <c r="Q390" s="111" t="n"/>
      <c r="R390" s="111" t="n"/>
      <c r="S390" s="111" t="n"/>
      <c r="T390" s="111" t="n"/>
      <c r="U390" s="111" t="n"/>
      <c r="V390" s="111" t="n"/>
      <c r="W390" s="111" t="n"/>
      <c r="X390" s="111" t="n"/>
      <c r="Y390" s="111" t="n"/>
      <c r="Z390" s="111" t="n"/>
      <c r="AA390" s="111" t="n"/>
      <c r="AB390" s="111" t="n"/>
      <c r="AC390" s="111" t="n"/>
      <c r="AD390" s="111" t="n"/>
      <c r="AE390" s="111" t="n"/>
      <c r="AF390" s="111" t="n"/>
      <c r="AG390" s="111" t="n"/>
      <c r="AH390" s="111" t="n"/>
      <c r="AI390" s="111" t="n"/>
      <c r="AJ390" s="111" t="n"/>
      <c r="AK390" s="111" t="n"/>
      <c r="AL390" s="111" t="n"/>
      <c r="AM390" s="113">
        <f>COUNT(H390:AL390)</f>
        <v/>
      </c>
      <c r="AN390" s="111" t="n"/>
      <c r="AO390" s="111" t="n"/>
      <c r="AP390" s="111" t="n"/>
      <c r="AQ390" s="111" t="n"/>
      <c r="AR390" s="111" t="n"/>
      <c r="AS390" s="111" t="n"/>
      <c r="AT390" s="113">
        <f>SUM(H390:AL390)</f>
        <v/>
      </c>
      <c r="AU390" s="111" t="n"/>
      <c r="AV390" s="113">
        <f>SUM(H390,K390,L390,P390,Q390,R390,S390,Y390,Z390,AF390,AG390)</f>
        <v/>
      </c>
      <c r="AW390" s="111" t="n"/>
    </row>
    <row r="391" spans="1:49">
      <c r="A391" s="111" t="n">
        <v>385</v>
      </c>
      <c r="B391" s="111" t="s">
        <v>165</v>
      </c>
      <c r="C391" s="111" t="s">
        <v>152</v>
      </c>
      <c r="D391" s="111" t="s">
        <v>72</v>
      </c>
      <c r="E391" s="111" t="s">
        <v>135</v>
      </c>
      <c r="F391" s="111" t="s">
        <v>32</v>
      </c>
      <c r="G391" s="111" t="n"/>
      <c r="H391" s="111" t="n"/>
      <c r="I391" s="111" t="n"/>
      <c r="J391" s="111" t="n"/>
      <c r="K391" s="111" t="n"/>
      <c r="L391" s="111" t="n"/>
      <c r="M391" s="111" t="n"/>
      <c r="N391" s="111" t="n"/>
      <c r="O391" s="111" t="n"/>
      <c r="P391" s="111" t="n"/>
      <c r="Q391" s="111" t="n"/>
      <c r="R391" s="111" t="n"/>
      <c r="S391" s="111" t="n"/>
      <c r="T391" s="111" t="n"/>
      <c r="U391" s="111" t="n"/>
      <c r="V391" s="111" t="n"/>
      <c r="W391" s="111" t="n"/>
      <c r="X391" s="111" t="n"/>
      <c r="Y391" s="112" t="n">
        <v>9</v>
      </c>
      <c r="Z391" s="112" t="n">
        <v>9</v>
      </c>
      <c r="AA391" s="111" t="n"/>
      <c r="AB391" s="111" t="n"/>
      <c r="AC391" s="111" t="n"/>
      <c r="AD391" s="111" t="n"/>
      <c r="AE391" s="111" t="n"/>
      <c r="AF391" s="112" t="n">
        <v>9</v>
      </c>
      <c r="AG391" s="112" t="n">
        <v>10</v>
      </c>
      <c r="AH391" s="111" t="n"/>
      <c r="AI391" s="111" t="n"/>
      <c r="AJ391" s="111" t="n"/>
      <c r="AK391" s="111" t="n"/>
      <c r="AL391" s="111" t="n"/>
      <c r="AM391" s="113">
        <f>COUNT(H391:AL391)</f>
        <v/>
      </c>
      <c r="AN391" s="111" t="n"/>
      <c r="AO391" s="111" t="n"/>
      <c r="AP391" s="111" t="n"/>
      <c r="AQ391" s="111" t="n"/>
      <c r="AR391" s="111" t="n"/>
      <c r="AS391" s="111" t="n"/>
      <c r="AT391" s="113">
        <f>SUM(H391:AL391)</f>
        <v/>
      </c>
      <c r="AU391" s="111" t="n"/>
      <c r="AV391" s="113">
        <f>SUM(H391,K391,L391,P391,Q391,R391,S391,Y391,Z391,AF391,AG391)</f>
        <v/>
      </c>
      <c r="AW391" s="111" t="n"/>
    </row>
    <row r="392" spans="1:49">
      <c r="A392" s="111" t="n">
        <v>386</v>
      </c>
      <c r="B392" s="111" t="s">
        <v>165</v>
      </c>
      <c r="C392" s="111" t="s">
        <v>152</v>
      </c>
      <c r="D392" s="111" t="s">
        <v>72</v>
      </c>
      <c r="E392" s="111" t="s">
        <v>135</v>
      </c>
      <c r="F392" s="111" t="s">
        <v>32</v>
      </c>
      <c r="G392" s="111" t="s">
        <v>49</v>
      </c>
      <c r="H392" s="111" t="n"/>
      <c r="I392" s="111" t="n"/>
      <c r="J392" s="111" t="n"/>
      <c r="K392" s="111" t="n"/>
      <c r="L392" s="111" t="n"/>
      <c r="M392" s="111" t="n"/>
      <c r="N392" s="111" t="n"/>
      <c r="O392" s="111" t="n"/>
      <c r="P392" s="111" t="n"/>
      <c r="Q392" s="111" t="n"/>
      <c r="R392" s="111" t="n"/>
      <c r="S392" s="111" t="n"/>
      <c r="T392" s="111" t="n"/>
      <c r="U392" s="111" t="n"/>
      <c r="V392" s="111" t="n"/>
      <c r="W392" s="111" t="n"/>
      <c r="X392" s="112" t="n">
        <v>8</v>
      </c>
      <c r="Y392" s="111" t="s">
        <v>7</v>
      </c>
      <c r="Z392" s="111" t="s">
        <v>7</v>
      </c>
      <c r="AA392" s="111" t="n"/>
      <c r="AB392" s="111" t="n"/>
      <c r="AC392" s="111" t="n"/>
      <c r="AD392" s="112" t="n">
        <v>8</v>
      </c>
      <c r="AE392" s="112" t="n">
        <v>8</v>
      </c>
      <c r="AF392" s="111" t="s">
        <v>7</v>
      </c>
      <c r="AG392" s="111" t="s">
        <v>7</v>
      </c>
      <c r="AH392" s="111" t="n"/>
      <c r="AI392" s="111" t="n"/>
      <c r="AJ392" s="112" t="n">
        <v>8</v>
      </c>
      <c r="AK392" s="112" t="n">
        <v>8</v>
      </c>
      <c r="AL392" s="111" t="n"/>
      <c r="AM392" s="113">
        <f>SUM(H392:AL392)/8</f>
        <v/>
      </c>
      <c r="AN392" s="111" t="n"/>
      <c r="AO392" s="111" t="n"/>
      <c r="AP392" s="111" t="n"/>
      <c r="AQ392" s="111" t="n"/>
      <c r="AR392" s="111" t="n"/>
      <c r="AS392" s="113">
        <f>COUNTIF(H392:AL392,"В")+SUM(H392:AL392)/8</f>
        <v/>
      </c>
      <c r="AT392" s="113">
        <f>SUM(H392:AL392)</f>
        <v/>
      </c>
      <c r="AU392" s="111" t="n"/>
      <c r="AV392" s="111" t="n"/>
      <c r="AW392" s="111" t="n"/>
    </row>
    <row r="393" spans="1:49">
      <c r="A393" s="114" t="n">
        <v>387</v>
      </c>
      <c r="B393" s="114" t="s">
        <v>165</v>
      </c>
      <c r="C393" s="114" t="s">
        <v>152</v>
      </c>
      <c r="D393" s="114" t="s">
        <v>72</v>
      </c>
      <c r="E393" s="114" t="s">
        <v>33</v>
      </c>
      <c r="F393" s="114" t="n"/>
      <c r="G393" s="114" t="n"/>
      <c r="H393" s="114" t="n">
        <v>0</v>
      </c>
      <c r="I393" s="114" t="n">
        <v>8</v>
      </c>
      <c r="J393" s="114" t="n">
        <v>8</v>
      </c>
      <c r="K393" s="114" t="n">
        <v>0</v>
      </c>
      <c r="L393" s="114" t="n">
        <v>0</v>
      </c>
      <c r="M393" s="114" t="n">
        <v>8</v>
      </c>
      <c r="N393" s="114" t="n">
        <v>8</v>
      </c>
      <c r="O393" s="114" t="n">
        <v>7</v>
      </c>
      <c r="P393" s="114" t="n">
        <v>0</v>
      </c>
      <c r="Q393" s="114" t="n">
        <v>0</v>
      </c>
      <c r="R393" s="114" t="n">
        <v>0</v>
      </c>
      <c r="S393" s="114" t="n">
        <v>0</v>
      </c>
      <c r="T393" s="114" t="n">
        <v>8</v>
      </c>
      <c r="U393" s="114" t="n">
        <v>8</v>
      </c>
      <c r="V393" s="114" t="n">
        <v>8</v>
      </c>
      <c r="W393" s="114" t="n">
        <v>8</v>
      </c>
      <c r="X393" s="114" t="n">
        <v>8</v>
      </c>
      <c r="Y393" s="114" t="n">
        <v>9</v>
      </c>
      <c r="Z393" s="114" t="n">
        <v>9</v>
      </c>
      <c r="AA393" s="114" t="n">
        <v>8</v>
      </c>
      <c r="AB393" s="114" t="n">
        <v>8</v>
      </c>
      <c r="AC393" s="114" t="n">
        <v>8</v>
      </c>
      <c r="AD393" s="114" t="n">
        <v>8</v>
      </c>
      <c r="AE393" s="114" t="n">
        <v>8</v>
      </c>
      <c r="AF393" s="114" t="n">
        <v>9</v>
      </c>
      <c r="AG393" s="114" t="n">
        <v>10</v>
      </c>
      <c r="AH393" s="114" t="n">
        <v>8</v>
      </c>
      <c r="AI393" s="114" t="n">
        <v>8</v>
      </c>
      <c r="AJ393" s="114" t="n">
        <v>8</v>
      </c>
      <c r="AK393" s="114" t="n">
        <v>8</v>
      </c>
      <c r="AL393" s="114" t="n">
        <v>8</v>
      </c>
      <c r="AM393" s="114">
        <f>COUNT(IF(SUM(H386,H389,H388,H385,H387,H390,H383,H384)&gt;0,1,"FALSE"),IF(SUM(I390,I383,I384,I388,I387,I386,I389,I385)&gt;0,1,"FALSE"),IF(SUM(J387,J386,J390,J388,J383,J389,J385,J384)&gt;0,1,"FALSE"),IF(SUM(K384,K390,K385,K388,K383,K386,K387,K389)&gt;0,1,"FALSE"),IF(SUM(L384,L387,L389,L386,L390,L383,L388,L385)&gt;0,1,"FALSE"),IF(SUM(M383,M388,M384,M387,M390,M385,M386,M389)&gt;0,1,"FALSE"),IF(SUM(N386,N388,N387,N383,N385,N384,N389,N390)&gt;0,1,"FALSE"),IF(SUM(O386,O389,O387,O383,O384,O385,O388,O390)&gt;0,1,"FALSE"),IF(SUM(P389,P386,P388,P383,P387,P385,P384,P390)&gt;0,1,"FALSE"),IF(SUM(Q388,Q390,Q387,Q386,Q385,Q384,Q383,Q389)&gt;0,1,"FALSE"),IF(SUM(R383,R385,R384,R387,R388,R390,R386,R389)&gt;0,1,"FALSE"),IF(SUM(S383,S384,S387,S390,S386,S385,S389,S388)&gt;0,1,"FALSE"),IF(SUM(T386,T388,T385,T384,T389,T387,T383,T390)&gt;0,1,"FALSE"),IF(SUM(V385,V388,V386,V387,V383,V389,V390,V384)&gt;0,1,"FALSE"),IF(SUM(W385,W388,W390,W383,W386,W384,W389,W387)&gt;0,1,"FALSE"),IF(SUM(AB387,AB390,AB388,AB386,AB385,AB384,AB389,AB383)&gt;0,1,"FALSE"),IF(SUM(AC390,AC384,AC388,AC385,AC387,AC389,AC383,AC386)&gt;0,1,"FALSE"),IF(SUM(U386,U388,U385,U390,U387,U389,U384,U383)&gt;0,1,"FALSE"),IF(SUM(AA388,AA384,AA383,AA390,AA387,AA385,AA389,AA386)&gt;0,1,"FALSE"),IF(SUM(AH385,AH383,AH384,AH389,AH388,AH386,AH387,AH390)&gt;0,1,"FALSE"),IF(SUM(AI386,AI385,AI387,AI389,AI384,AI390,AI383,AI388)&gt;0,1,"FALSE"),IF(SUM(AL390,AL385,AL389,AL387,AL388,AL384,AL383,AL386)&gt;0,1,"FALSE"),IF(SUM(Y391,Y392)&gt;0,1,"FALSE"),IF(SUM(Z391,Z392)&gt;0,1,"FALSE"),IF(SUM(AF392,AF391)&gt;0,1,"FALSE"),IF(SUM(AG391,AG392)&gt;0,1,"FALSE"),IF(SUM(X392)&gt;0,1,"FALSE"),IF(SUM(AD392)&gt;0,1,"FALSE"),IF(SUM(AE392)&gt;0,1,"FALSE"),IF(SUM(AJ392)&gt;0,1,"FALSE"),IF(SUM(AK392)&gt;0,1,"FALSE"))</f>
        <v/>
      </c>
      <c r="AN393" s="114" t="n"/>
      <c r="AO393" s="114">
        <f>MAX(AO383:AO392)</f>
        <v/>
      </c>
      <c r="AP393" s="114">
        <f>MAX(AP383:AP392)</f>
        <v/>
      </c>
      <c r="AQ393" s="114">
        <f>MAX(AQ383:AQ392)</f>
        <v/>
      </c>
      <c r="AR393" s="114">
        <f>MAX(AR383:AR392)</f>
        <v/>
      </c>
      <c r="AS393" s="114">
        <f>SUM(AS383:AS392)</f>
        <v/>
      </c>
      <c r="AT393" s="114">
        <f>SUM(AT383:AT392)</f>
        <v/>
      </c>
      <c r="AU393" s="114">
        <f>SUM(AU383:AU392)</f>
        <v/>
      </c>
      <c r="AV393" s="114">
        <f>SUM(AV383:AV392)</f>
        <v/>
      </c>
      <c r="AW393" s="114">
        <f>SUM(AW383:AW392)</f>
        <v/>
      </c>
    </row>
    <row r="394" spans="1:49">
      <c r="A394" s="111" t="n">
        <v>388</v>
      </c>
      <c r="B394" s="111" t="s">
        <v>166</v>
      </c>
      <c r="C394" s="111" t="s">
        <v>167</v>
      </c>
      <c r="D394" s="111" t="s">
        <v>160</v>
      </c>
      <c r="E394" s="111" t="s">
        <v>43</v>
      </c>
      <c r="F394" s="111" t="s">
        <v>32</v>
      </c>
      <c r="G394" s="111" t="n"/>
      <c r="H394" s="111" t="s">
        <v>7</v>
      </c>
      <c r="I394" s="111" t="n">
        <v>8</v>
      </c>
      <c r="J394" s="111" t="n">
        <v>8</v>
      </c>
      <c r="K394" s="111" t="s">
        <v>7</v>
      </c>
      <c r="L394" s="111" t="s">
        <v>7</v>
      </c>
      <c r="M394" s="111" t="n">
        <v>8</v>
      </c>
      <c r="N394" s="111" t="n">
        <v>8</v>
      </c>
      <c r="O394" s="111" t="n">
        <v>7</v>
      </c>
      <c r="P394" s="111" t="s">
        <v>7</v>
      </c>
      <c r="Q394" s="111" t="s">
        <v>7</v>
      </c>
      <c r="R394" s="111" t="s">
        <v>7</v>
      </c>
      <c r="S394" s="111" t="s">
        <v>7</v>
      </c>
      <c r="T394" s="111" t="n">
        <v>8</v>
      </c>
      <c r="U394" s="111" t="n">
        <v>8</v>
      </c>
      <c r="V394" s="111" t="n">
        <v>8</v>
      </c>
      <c r="W394" s="111" t="n">
        <v>8</v>
      </c>
      <c r="X394" s="111" t="n">
        <v>8</v>
      </c>
      <c r="Y394" s="111" t="s">
        <v>7</v>
      </c>
      <c r="Z394" s="111" t="s">
        <v>7</v>
      </c>
      <c r="AA394" s="111" t="n">
        <v>8</v>
      </c>
      <c r="AB394" s="111" t="n">
        <v>1.21667</v>
      </c>
      <c r="AC394" s="111" t="n"/>
      <c r="AD394" s="111" t="n"/>
      <c r="AE394" s="111" t="n"/>
      <c r="AF394" s="111" t="s">
        <v>7</v>
      </c>
      <c r="AG394" s="111" t="s">
        <v>7</v>
      </c>
      <c r="AH394" s="111" t="n"/>
      <c r="AI394" s="111" t="n"/>
      <c r="AJ394" s="111" t="n"/>
      <c r="AK394" s="111" t="n"/>
      <c r="AL394" s="111" t="n"/>
      <c r="AM394" s="113">
        <f>COUNT(H394:AL394)</f>
        <v/>
      </c>
      <c r="AN394" s="111" t="n"/>
      <c r="AO394" s="113">
        <f>COUNTIF(H394:AL394,"О")</f>
        <v/>
      </c>
      <c r="AP394" s="113">
        <f>COUNTIF(H394:AL394,"От")</f>
        <v/>
      </c>
      <c r="AQ394" s="113">
        <f>COUNTIF(H394:AL394,"Б")</f>
        <v/>
      </c>
      <c r="AR394" s="113">
        <f>COUNTIF(H394:AL394,"Н")</f>
        <v/>
      </c>
      <c r="AS394" s="111" t="n"/>
      <c r="AT394" s="113">
        <f>SUM(H394:AL394)</f>
        <v/>
      </c>
      <c r="AU394" s="111" t="n"/>
      <c r="AV394" s="113">
        <f>SUM(H394,K394,L394,P394,Q394,R394,S394,Y394,Z394,AF394,AG394)</f>
        <v/>
      </c>
      <c r="AW394" s="111" t="n"/>
    </row>
    <row r="395" spans="1:49">
      <c r="A395" s="111" t="n">
        <v>389</v>
      </c>
      <c r="B395" s="111" t="s">
        <v>166</v>
      </c>
      <c r="C395" s="111" t="s">
        <v>167</v>
      </c>
      <c r="D395" s="111" t="s">
        <v>160</v>
      </c>
      <c r="E395" s="111" t="s">
        <v>168</v>
      </c>
      <c r="F395" s="111" t="s">
        <v>32</v>
      </c>
      <c r="G395" s="111" t="n"/>
      <c r="H395" s="111" t="n"/>
      <c r="I395" s="111" t="n"/>
      <c r="J395" s="111" t="n"/>
      <c r="K395" s="111" t="n"/>
      <c r="L395" s="111" t="n"/>
      <c r="M395" s="111" t="n"/>
      <c r="N395" s="111" t="n"/>
      <c r="O395" s="111" t="n"/>
      <c r="P395" s="111" t="n"/>
      <c r="Q395" s="111" t="n"/>
      <c r="R395" s="111" t="n"/>
      <c r="S395" s="111" t="n"/>
      <c r="T395" s="111" t="n"/>
      <c r="U395" s="111" t="n"/>
      <c r="V395" s="111" t="n"/>
      <c r="W395" s="111" t="n"/>
      <c r="X395" s="111" t="n"/>
      <c r="Y395" s="111" t="n"/>
      <c r="Z395" s="111" t="n"/>
      <c r="AA395" s="111" t="n"/>
      <c r="AB395" s="112" t="n">
        <v>4.53333</v>
      </c>
      <c r="AC395" s="112" t="n">
        <v>5.33333</v>
      </c>
      <c r="AD395" s="112" t="n">
        <v>5.33333</v>
      </c>
      <c r="AE395" s="112" t="n">
        <v>5.33333</v>
      </c>
      <c r="AF395" s="111" t="n"/>
      <c r="AG395" s="111" t="n"/>
      <c r="AH395" s="112" t="n">
        <v>5.33333</v>
      </c>
      <c r="AI395" s="112" t="n">
        <v>5.33333</v>
      </c>
      <c r="AJ395" s="112" t="n">
        <v>5.33333</v>
      </c>
      <c r="AK395" s="112" t="n">
        <v>5.33333</v>
      </c>
      <c r="AL395" s="112" t="n">
        <v>5.33333</v>
      </c>
      <c r="AM395" s="113">
        <f>COUNT(H395:AL395)</f>
        <v/>
      </c>
      <c r="AN395" s="111" t="n"/>
      <c r="AO395" s="111" t="n"/>
      <c r="AP395" s="111" t="n"/>
      <c r="AQ395" s="111" t="n"/>
      <c r="AR395" s="111" t="n"/>
      <c r="AS395" s="111" t="n"/>
      <c r="AT395" s="113">
        <f>SUM(H395:AL395)</f>
        <v/>
      </c>
      <c r="AU395" s="111" t="n"/>
      <c r="AV395" s="113">
        <f>SUM(H395,K395,L395,P395,Q395,R395,S395,Y395,Z395,AF395,AG395)</f>
        <v/>
      </c>
      <c r="AW395" s="111" t="n"/>
    </row>
    <row r="396" spans="1:49">
      <c r="A396" s="111" t="n">
        <v>390</v>
      </c>
      <c r="B396" s="111" t="s">
        <v>166</v>
      </c>
      <c r="C396" s="111" t="s">
        <v>167</v>
      </c>
      <c r="D396" s="111" t="s">
        <v>160</v>
      </c>
      <c r="E396" s="111" t="s">
        <v>169</v>
      </c>
      <c r="F396" s="111" t="s">
        <v>32</v>
      </c>
      <c r="G396" s="111" t="n"/>
      <c r="H396" s="111" t="n"/>
      <c r="I396" s="111" t="n"/>
      <c r="J396" s="111" t="n"/>
      <c r="K396" s="111" t="n"/>
      <c r="L396" s="111" t="n"/>
      <c r="M396" s="111" t="n"/>
      <c r="N396" s="111" t="n"/>
      <c r="O396" s="111" t="n"/>
      <c r="P396" s="111" t="n"/>
      <c r="Q396" s="111" t="n"/>
      <c r="R396" s="111" t="n"/>
      <c r="S396" s="111" t="n"/>
      <c r="T396" s="111" t="n"/>
      <c r="U396" s="111" t="n"/>
      <c r="V396" s="111" t="n"/>
      <c r="W396" s="111" t="n"/>
      <c r="X396" s="111" t="n"/>
      <c r="Y396" s="111" t="n"/>
      <c r="Z396" s="111" t="n"/>
      <c r="AA396" s="111" t="n"/>
      <c r="AB396" s="112" t="n">
        <v>2.25</v>
      </c>
      <c r="AC396" s="112" t="n">
        <v>2.66667</v>
      </c>
      <c r="AD396" s="112" t="n">
        <v>2.66667</v>
      </c>
      <c r="AE396" s="112" t="n">
        <v>2.66667</v>
      </c>
      <c r="AF396" s="111" t="n"/>
      <c r="AG396" s="111" t="n"/>
      <c r="AH396" s="112" t="n">
        <v>2.66667</v>
      </c>
      <c r="AI396" s="112" t="n">
        <v>2.66667</v>
      </c>
      <c r="AJ396" s="112" t="n">
        <v>2.66667</v>
      </c>
      <c r="AK396" s="112" t="n">
        <v>2.66667</v>
      </c>
      <c r="AL396" s="111" t="n"/>
      <c r="AM396" s="113">
        <f>COUNT(H396:AL396)</f>
        <v/>
      </c>
      <c r="AN396" s="111" t="n"/>
      <c r="AO396" s="111" t="n"/>
      <c r="AP396" s="111" t="n"/>
      <c r="AQ396" s="111" t="n"/>
      <c r="AR396" s="111" t="n"/>
      <c r="AS396" s="111" t="n"/>
      <c r="AT396" s="113">
        <f>SUM(H396:AL396)</f>
        <v/>
      </c>
      <c r="AU396" s="111" t="n"/>
      <c r="AV396" s="113">
        <f>SUM(H396,K396,L396,P396,Q396,R396,S396,Y396,Z396,AF396,AG396)</f>
        <v/>
      </c>
      <c r="AW396" s="111" t="n"/>
    </row>
    <row r="397" spans="1:49">
      <c r="A397" s="111" t="n">
        <v>391</v>
      </c>
      <c r="B397" s="111" t="s">
        <v>166</v>
      </c>
      <c r="C397" s="111" t="s">
        <v>167</v>
      </c>
      <c r="D397" s="111" t="s">
        <v>160</v>
      </c>
      <c r="E397" s="111" t="s">
        <v>315</v>
      </c>
      <c r="F397" s="111" t="s">
        <v>32</v>
      </c>
      <c r="G397" s="111" t="n"/>
      <c r="H397" s="111" t="n"/>
      <c r="I397" s="111" t="n"/>
      <c r="J397" s="111" t="n"/>
      <c r="K397" s="111" t="n"/>
      <c r="L397" s="111" t="n"/>
      <c r="M397" s="111" t="n"/>
      <c r="N397" s="111" t="n"/>
      <c r="O397" s="111" t="n"/>
      <c r="P397" s="111" t="n"/>
      <c r="Q397" s="111" t="n"/>
      <c r="R397" s="111" t="n"/>
      <c r="S397" s="111" t="n"/>
      <c r="T397" s="111" t="n"/>
      <c r="U397" s="111" t="n"/>
      <c r="V397" s="111" t="n"/>
      <c r="W397" s="111" t="n"/>
      <c r="X397" s="111" t="n"/>
      <c r="Y397" s="111" t="n"/>
      <c r="Z397" s="111" t="n"/>
      <c r="AA397" s="111" t="n"/>
      <c r="AB397" s="111" t="n"/>
      <c r="AC397" s="111" t="n"/>
      <c r="AD397" s="111" t="n"/>
      <c r="AE397" s="111" t="n"/>
      <c r="AF397" s="111" t="n"/>
      <c r="AG397" s="111" t="n"/>
      <c r="AH397" s="111" t="n"/>
      <c r="AI397" s="111" t="n"/>
      <c r="AJ397" s="111" t="n"/>
      <c r="AK397" s="111" t="n"/>
      <c r="AL397" s="112" t="n">
        <v>2.66667</v>
      </c>
      <c r="AM397" s="113">
        <f>COUNT(H397:AL397)</f>
        <v/>
      </c>
      <c r="AN397" s="111" t="n"/>
      <c r="AO397" s="111" t="n"/>
      <c r="AP397" s="111" t="n"/>
      <c r="AQ397" s="111" t="n"/>
      <c r="AR397" s="111" t="n"/>
      <c r="AS397" s="111" t="n"/>
      <c r="AT397" s="113">
        <f>SUM(H397:AL397)</f>
        <v/>
      </c>
      <c r="AU397" s="111" t="n"/>
      <c r="AV397" s="113">
        <f>SUM(H397,K397,L397,P397,Q397,R397,S397,Y397,Z397,AF397,AG397)</f>
        <v/>
      </c>
      <c r="AW397" s="111" t="n"/>
    </row>
    <row r="398" spans="1:49">
      <c r="A398" s="114" t="n">
        <v>392</v>
      </c>
      <c r="B398" s="114" t="s">
        <v>166</v>
      </c>
      <c r="C398" s="114" t="s">
        <v>167</v>
      </c>
      <c r="D398" s="114" t="s">
        <v>160</v>
      </c>
      <c r="E398" s="114" t="s">
        <v>33</v>
      </c>
      <c r="F398" s="114" t="n"/>
      <c r="G398" s="114" t="n"/>
      <c r="H398" s="114" t="n">
        <v>0</v>
      </c>
      <c r="I398" s="114" t="n">
        <v>8</v>
      </c>
      <c r="J398" s="114" t="n">
        <v>8</v>
      </c>
      <c r="K398" s="114" t="n">
        <v>0</v>
      </c>
      <c r="L398" s="114" t="n">
        <v>0</v>
      </c>
      <c r="M398" s="114" t="n">
        <v>8</v>
      </c>
      <c r="N398" s="114" t="n">
        <v>8</v>
      </c>
      <c r="O398" s="114" t="n">
        <v>7</v>
      </c>
      <c r="P398" s="114" t="n">
        <v>0</v>
      </c>
      <c r="Q398" s="114" t="n">
        <v>0</v>
      </c>
      <c r="R398" s="114" t="n">
        <v>0</v>
      </c>
      <c r="S398" s="114" t="n">
        <v>0</v>
      </c>
      <c r="T398" s="114" t="n">
        <v>8</v>
      </c>
      <c r="U398" s="114" t="n">
        <v>8</v>
      </c>
      <c r="V398" s="114" t="n">
        <v>8</v>
      </c>
      <c r="W398" s="114" t="n">
        <v>8</v>
      </c>
      <c r="X398" s="114" t="n">
        <v>8</v>
      </c>
      <c r="Y398" s="114" t="n">
        <v>0</v>
      </c>
      <c r="Z398" s="114" t="n">
        <v>0</v>
      </c>
      <c r="AA398" s="114" t="n">
        <v>8</v>
      </c>
      <c r="AB398" s="114" t="n">
        <v>8</v>
      </c>
      <c r="AC398" s="114" t="n">
        <v>8</v>
      </c>
      <c r="AD398" s="114" t="n">
        <v>8</v>
      </c>
      <c r="AE398" s="114" t="n">
        <v>8</v>
      </c>
      <c r="AF398" s="114" t="n">
        <v>0</v>
      </c>
      <c r="AG398" s="114" t="n">
        <v>0</v>
      </c>
      <c r="AH398" s="114" t="n">
        <v>8</v>
      </c>
      <c r="AI398" s="114" t="n">
        <v>8</v>
      </c>
      <c r="AJ398" s="114" t="n">
        <v>8</v>
      </c>
      <c r="AK398" s="114" t="n">
        <v>8</v>
      </c>
      <c r="AL398" s="114" t="n">
        <v>8</v>
      </c>
      <c r="AM398" s="114">
        <f>COUNT(IF(SUM(H394,H395)&gt;0,1,"FALSE"),IF(SUM(I394,I395)&gt;0,1,"FALSE"),IF(SUM(J395,J394)&gt;0,1,"FALSE"),IF(SUM(K394,K395)&gt;0,1,"FALSE"),IF(SUM(L394,L395)&gt;0,1,"FALSE"),IF(SUM(M394,M396,M395)&gt;0,1,"FALSE"),IF(SUM(N396,N394,N395)&gt;0,1,"FALSE"),IF(SUM(O395,O396,O394)&gt;0,1,"FALSE"),IF(SUM(P394,P396,P395)&gt;0,1,"FALSE"),IF(SUM(Q394,Q395,Q396)&gt;0,1,"FALSE"),IF(SUM(R396,R394,R395)&gt;0,1,"FALSE"),IF(SUM(S395,S396,S394)&gt;0,1,"FALSE"),IF(SUM(T396,T394,T395)&gt;0,1,"FALSE"),IF(SUM(V394,V396,V395)&gt;0,1,"FALSE"),IF(SUM(W394,W395,W396)&gt;0,1,"FALSE"),IF(SUM(X395,X394,X396)&gt;0,1,"FALSE"),IF(SUM(Y395,Y396,Y394)&gt;0,1,"FALSE"),IF(SUM(AB395,AB396,AB394)&gt;0,1,"FALSE"),IF(SUM(Z394,Z395,Z396)&gt;0,1,"FALSE"),IF(SUM(AC395,AC396,AC394)&gt;0,1,"FALSE"),IF(SUM(AF394,AF396,AF395)&gt;0,1,"FALSE"),IF(SUM(AG396,AG394,AG395)&gt;0,1,"FALSE"),IF(SUM(AD394,AD396,AD395)&gt;0,1,"FALSE"),IF(SUM(AE396,AE394,AE395)&gt;0,1,"FALSE"),IF(SUM(U395,U396,U394)&gt;0,1,"FALSE"),IF(SUM(AA395,AA396,AA394)&gt;0,1,"FALSE"),IF(SUM(AH396,AH395,AH394)&gt;0,1,"FALSE"),IF(SUM(AI395,AI396,AI394)&gt;0,1,"FALSE"),IF(SUM(AJ394,AJ395,AJ396)&gt;0,1,"FALSE"),IF(SUM(AK396,AK394,AK395,AK397)&gt;0,1,"FALSE"),IF(SUM(AL395,AL396,AL394,AL397)&gt;0,1,"FALSE"))</f>
        <v/>
      </c>
      <c r="AN398" s="114" t="n"/>
      <c r="AO398" s="114">
        <f>MAX(AO394:AO397)</f>
        <v/>
      </c>
      <c r="AP398" s="114">
        <f>MAX(AP394:AP397)</f>
        <v/>
      </c>
      <c r="AQ398" s="114">
        <f>MAX(AQ394:AQ397)</f>
        <v/>
      </c>
      <c r="AR398" s="114">
        <f>MAX(AR394:AR397)</f>
        <v/>
      </c>
      <c r="AS398" s="114">
        <f>SUM(AS394:AS397)</f>
        <v/>
      </c>
      <c r="AT398" s="114">
        <f>SUM(AT394:AT397)</f>
        <v/>
      </c>
      <c r="AU398" s="114">
        <f>SUM(AU394:AU397)</f>
        <v/>
      </c>
      <c r="AV398" s="114">
        <f>SUM(AV394:AV397)</f>
        <v/>
      </c>
      <c r="AW398" s="114">
        <f>SUM(AW394:AW397)</f>
        <v/>
      </c>
    </row>
    <row r="399" spans="1:49">
      <c r="A399" s="111" t="n">
        <v>393</v>
      </c>
      <c r="B399" s="111" t="s">
        <v>173</v>
      </c>
      <c r="C399" s="111" t="s">
        <v>167</v>
      </c>
      <c r="D399" s="111" t="s">
        <v>109</v>
      </c>
      <c r="E399" s="111" t="s">
        <v>43</v>
      </c>
      <c r="F399" s="111" t="s">
        <v>32</v>
      </c>
      <c r="G399" s="111" t="n"/>
      <c r="H399" s="111" t="s">
        <v>7</v>
      </c>
      <c r="I399" s="111" t="n"/>
      <c r="J399" s="111" t="n"/>
      <c r="K399" s="111" t="s">
        <v>7</v>
      </c>
      <c r="L399" s="111" t="s">
        <v>7</v>
      </c>
      <c r="M399" s="111" t="n">
        <v>3.66667</v>
      </c>
      <c r="N399" s="111" t="n">
        <v>7.55</v>
      </c>
      <c r="O399" s="111" t="n">
        <v>7</v>
      </c>
      <c r="P399" s="111" t="s">
        <v>7</v>
      </c>
      <c r="Q399" s="111" t="s">
        <v>7</v>
      </c>
      <c r="R399" s="111" t="s">
        <v>7</v>
      </c>
      <c r="S399" s="111" t="s">
        <v>7</v>
      </c>
      <c r="T399" s="111" t="n">
        <v>8</v>
      </c>
      <c r="U399" s="111" t="n">
        <v>2.31667</v>
      </c>
      <c r="V399" s="111" t="n">
        <v>7.28333</v>
      </c>
      <c r="W399" s="111" t="n"/>
      <c r="X399" s="111" t="n">
        <v>7.61667</v>
      </c>
      <c r="Y399" s="111" t="s">
        <v>7</v>
      </c>
      <c r="Z399" s="111" t="s">
        <v>7</v>
      </c>
      <c r="AA399" s="111" t="n"/>
      <c r="AB399" s="111" t="n"/>
      <c r="AC399" s="111" t="n"/>
      <c r="AD399" s="111" t="n"/>
      <c r="AE399" s="111" t="n"/>
      <c r="AF399" s="111" t="s">
        <v>7</v>
      </c>
      <c r="AG399" s="111" t="s">
        <v>7</v>
      </c>
      <c r="AH399" s="111" t="n"/>
      <c r="AI399" s="111" t="n"/>
      <c r="AJ399" s="111" t="n"/>
      <c r="AK399" s="111" t="n"/>
      <c r="AL399" s="111" t="n"/>
      <c r="AM399" s="113">
        <f>COUNT(H399:AL399)</f>
        <v/>
      </c>
      <c r="AN399" s="111" t="n"/>
      <c r="AO399" s="113">
        <f>COUNTIF(H399:AL399,"О")</f>
        <v/>
      </c>
      <c r="AP399" s="113">
        <f>COUNTIF(H399:AL399,"От")</f>
        <v/>
      </c>
      <c r="AQ399" s="113">
        <f>COUNTIF(H399:AL399,"Б")</f>
        <v/>
      </c>
      <c r="AR399" s="113">
        <f>COUNTIF(H399:AL399,"Н")</f>
        <v/>
      </c>
      <c r="AS399" s="111" t="n"/>
      <c r="AT399" s="113">
        <f>SUM(H399:AL399)</f>
        <v/>
      </c>
      <c r="AU399" s="111" t="n"/>
      <c r="AV399" s="113">
        <f>SUM(H399,K399,L399,P399,Q399,R399,S399,Y399,Z399,AF399,AG399)</f>
        <v/>
      </c>
      <c r="AW399" s="111" t="n"/>
    </row>
    <row r="400" spans="1:49">
      <c r="A400" s="111" t="n">
        <v>394</v>
      </c>
      <c r="B400" s="111" t="s">
        <v>173</v>
      </c>
      <c r="C400" s="111" t="s">
        <v>167</v>
      </c>
      <c r="D400" s="111" t="s">
        <v>109</v>
      </c>
      <c r="E400" s="111" t="s">
        <v>168</v>
      </c>
      <c r="F400" s="111" t="s">
        <v>32</v>
      </c>
      <c r="G400" s="111" t="n"/>
      <c r="H400" s="111" t="n"/>
      <c r="I400" s="112" t="n">
        <v>8</v>
      </c>
      <c r="J400" s="112" t="n">
        <v>8</v>
      </c>
      <c r="K400" s="111" t="n"/>
      <c r="L400" s="111" t="n"/>
      <c r="M400" s="112" t="n">
        <v>4.33333</v>
      </c>
      <c r="N400" s="112" t="n">
        <v>0.45</v>
      </c>
      <c r="O400" s="111" t="n"/>
      <c r="P400" s="111" t="n"/>
      <c r="Q400" s="111" t="n"/>
      <c r="R400" s="111" t="n"/>
      <c r="S400" s="111" t="n"/>
      <c r="T400" s="111" t="n"/>
      <c r="U400" s="112" t="n">
        <v>5.68333</v>
      </c>
      <c r="V400" s="112" t="n">
        <v>0.71667</v>
      </c>
      <c r="W400" s="111" t="n"/>
      <c r="X400" s="111" t="n"/>
      <c r="Y400" s="111" t="n"/>
      <c r="Z400" s="111" t="n"/>
      <c r="AA400" s="112" t="n">
        <v>8</v>
      </c>
      <c r="AB400" s="112" t="n">
        <v>8</v>
      </c>
      <c r="AC400" s="112" t="n">
        <v>8</v>
      </c>
      <c r="AD400" s="112" t="n">
        <v>8</v>
      </c>
      <c r="AE400" s="112" t="n">
        <v>8</v>
      </c>
      <c r="AF400" s="111" t="n"/>
      <c r="AG400" s="111" t="n"/>
      <c r="AH400" s="112" t="n">
        <v>8</v>
      </c>
      <c r="AI400" s="112" t="n">
        <v>8</v>
      </c>
      <c r="AJ400" s="112" t="n">
        <v>8</v>
      </c>
      <c r="AK400" s="112" t="n">
        <v>8</v>
      </c>
      <c r="AL400" s="112" t="n">
        <v>8</v>
      </c>
      <c r="AM400" s="113">
        <f>COUNT(H400:AL400)</f>
        <v/>
      </c>
      <c r="AN400" s="111" t="n"/>
      <c r="AO400" s="111" t="n"/>
      <c r="AP400" s="111" t="n"/>
      <c r="AQ400" s="111" t="n"/>
      <c r="AR400" s="111" t="n"/>
      <c r="AS400" s="111" t="n"/>
      <c r="AT400" s="113">
        <f>SUM(H400:AL400)</f>
        <v/>
      </c>
      <c r="AU400" s="111" t="n"/>
      <c r="AV400" s="113">
        <f>SUM(H400,K400,L400,P400,Q400,R400,S400,Y400,Z400,AF400,AG400)</f>
        <v/>
      </c>
      <c r="AW400" s="111" t="n"/>
    </row>
    <row r="401" spans="1:49">
      <c r="A401" s="111" t="n">
        <v>395</v>
      </c>
      <c r="B401" s="111" t="s">
        <v>173</v>
      </c>
      <c r="C401" s="111" t="s">
        <v>167</v>
      </c>
      <c r="D401" s="111" t="s">
        <v>109</v>
      </c>
      <c r="E401" s="111" t="s">
        <v>169</v>
      </c>
      <c r="F401" s="111" t="s">
        <v>32</v>
      </c>
      <c r="G401" s="111" t="n"/>
      <c r="H401" s="111" t="n"/>
      <c r="I401" s="111" t="n"/>
      <c r="J401" s="111" t="n"/>
      <c r="K401" s="111" t="n"/>
      <c r="L401" s="111" t="n"/>
      <c r="M401" s="111" t="n"/>
      <c r="N401" s="111" t="n"/>
      <c r="O401" s="111" t="n"/>
      <c r="P401" s="111" t="n"/>
      <c r="Q401" s="111" t="n"/>
      <c r="R401" s="111" t="n"/>
      <c r="S401" s="111" t="n"/>
      <c r="T401" s="111" t="n"/>
      <c r="U401" s="111" t="n"/>
      <c r="V401" s="111" t="n"/>
      <c r="W401" s="112" t="n">
        <v>8</v>
      </c>
      <c r="X401" s="112" t="n">
        <v>0.38333</v>
      </c>
      <c r="Y401" s="111" t="n"/>
      <c r="Z401" s="111" t="n"/>
      <c r="AA401" s="111" t="n"/>
      <c r="AB401" s="111" t="n"/>
      <c r="AC401" s="111" t="n"/>
      <c r="AD401" s="111" t="n"/>
      <c r="AE401" s="111" t="n"/>
      <c r="AF401" s="111" t="n"/>
      <c r="AG401" s="111" t="n"/>
      <c r="AH401" s="111" t="n"/>
      <c r="AI401" s="111" t="n"/>
      <c r="AJ401" s="111" t="n"/>
      <c r="AK401" s="111" t="n"/>
      <c r="AL401" s="111" t="n"/>
      <c r="AM401" s="113">
        <f>COUNT(H401:AL401)</f>
        <v/>
      </c>
      <c r="AN401" s="111" t="n"/>
      <c r="AO401" s="111" t="n"/>
      <c r="AP401" s="111" t="n"/>
      <c r="AQ401" s="111" t="n"/>
      <c r="AR401" s="111" t="n"/>
      <c r="AS401" s="111" t="n"/>
      <c r="AT401" s="113">
        <f>SUM(H401:AL401)</f>
        <v/>
      </c>
      <c r="AU401" s="111" t="n"/>
      <c r="AV401" s="113">
        <f>SUM(H401,K401,L401,P401,Q401,R401,S401,Y401,Z401,AF401,AG401)</f>
        <v/>
      </c>
      <c r="AW401" s="111" t="n"/>
    </row>
    <row r="402" spans="1:49">
      <c r="A402" s="111" t="n">
        <v>396</v>
      </c>
      <c r="B402" s="111" t="s">
        <v>173</v>
      </c>
      <c r="C402" s="111" t="s">
        <v>167</v>
      </c>
      <c r="D402" s="111" t="s">
        <v>109</v>
      </c>
      <c r="E402" s="111" t="s">
        <v>315</v>
      </c>
      <c r="F402" s="111" t="s">
        <v>32</v>
      </c>
      <c r="G402" s="111" t="n"/>
      <c r="H402" s="111" t="n"/>
      <c r="I402" s="111" t="n"/>
      <c r="J402" s="111" t="n"/>
      <c r="K402" s="111" t="n"/>
      <c r="L402" s="111" t="n"/>
      <c r="M402" s="111" t="n"/>
      <c r="N402" s="111" t="n"/>
      <c r="O402" s="111" t="n"/>
      <c r="P402" s="111" t="n"/>
      <c r="Q402" s="111" t="n"/>
      <c r="R402" s="111" t="n"/>
      <c r="S402" s="111" t="n"/>
      <c r="T402" s="111" t="n"/>
      <c r="U402" s="111" t="n"/>
      <c r="V402" s="111" t="n"/>
      <c r="W402" s="111" t="n"/>
      <c r="X402" s="111" t="n"/>
      <c r="Y402" s="111" t="n"/>
      <c r="Z402" s="111" t="n"/>
      <c r="AA402" s="111" t="n"/>
      <c r="AB402" s="111" t="n"/>
      <c r="AC402" s="111" t="n"/>
      <c r="AD402" s="111" t="n"/>
      <c r="AE402" s="111" t="n"/>
      <c r="AF402" s="111" t="n"/>
      <c r="AG402" s="111" t="n"/>
      <c r="AH402" s="111" t="n"/>
      <c r="AI402" s="111" t="n"/>
      <c r="AJ402" s="111" t="n"/>
      <c r="AK402" s="111" t="n"/>
      <c r="AL402" s="111" t="n"/>
      <c r="AM402" s="113">
        <f>COUNT(H402:AL402)</f>
        <v/>
      </c>
      <c r="AN402" s="111" t="n"/>
      <c r="AO402" s="111" t="n"/>
      <c r="AP402" s="111" t="n"/>
      <c r="AQ402" s="111" t="n"/>
      <c r="AR402" s="111" t="n"/>
      <c r="AS402" s="111" t="n"/>
      <c r="AT402" s="113">
        <f>SUM(H402:AL402)</f>
        <v/>
      </c>
      <c r="AU402" s="111" t="n"/>
      <c r="AV402" s="113">
        <f>SUM(H402,K402,L402,P402,Q402,R402,S402,Y402,Z402,AF402,AG402)</f>
        <v/>
      </c>
      <c r="AW402" s="111" t="n"/>
    </row>
    <row r="403" spans="1:49">
      <c r="A403" s="114" t="n">
        <v>397</v>
      </c>
      <c r="B403" s="114" t="s">
        <v>173</v>
      </c>
      <c r="C403" s="114" t="s">
        <v>167</v>
      </c>
      <c r="D403" s="114" t="s">
        <v>109</v>
      </c>
      <c r="E403" s="114" t="s">
        <v>33</v>
      </c>
      <c r="F403" s="114" t="n"/>
      <c r="G403" s="114" t="n"/>
      <c r="H403" s="114" t="n">
        <v>0</v>
      </c>
      <c r="I403" s="114" t="n">
        <v>8</v>
      </c>
      <c r="J403" s="114" t="n">
        <v>8</v>
      </c>
      <c r="K403" s="114" t="n">
        <v>0</v>
      </c>
      <c r="L403" s="114" t="n">
        <v>0</v>
      </c>
      <c r="M403" s="114" t="n">
        <v>8</v>
      </c>
      <c r="N403" s="114" t="n">
        <v>8</v>
      </c>
      <c r="O403" s="114" t="n">
        <v>7</v>
      </c>
      <c r="P403" s="114" t="n">
        <v>0</v>
      </c>
      <c r="Q403" s="114" t="n">
        <v>0</v>
      </c>
      <c r="R403" s="114" t="n">
        <v>0</v>
      </c>
      <c r="S403" s="114" t="n">
        <v>0</v>
      </c>
      <c r="T403" s="114" t="n">
        <v>8</v>
      </c>
      <c r="U403" s="114" t="n">
        <v>8</v>
      </c>
      <c r="V403" s="114" t="n">
        <v>8</v>
      </c>
      <c r="W403" s="114" t="n">
        <v>8</v>
      </c>
      <c r="X403" s="114" t="n">
        <v>8</v>
      </c>
      <c r="Y403" s="114" t="n">
        <v>0</v>
      </c>
      <c r="Z403" s="114" t="n">
        <v>0</v>
      </c>
      <c r="AA403" s="114" t="n">
        <v>8</v>
      </c>
      <c r="AB403" s="114" t="n">
        <v>8</v>
      </c>
      <c r="AC403" s="114" t="n">
        <v>8</v>
      </c>
      <c r="AD403" s="114" t="n">
        <v>8</v>
      </c>
      <c r="AE403" s="114" t="n">
        <v>8</v>
      </c>
      <c r="AF403" s="114" t="n">
        <v>0</v>
      </c>
      <c r="AG403" s="114" t="n">
        <v>0</v>
      </c>
      <c r="AH403" s="114" t="n">
        <v>8</v>
      </c>
      <c r="AI403" s="114" t="n">
        <v>8</v>
      </c>
      <c r="AJ403" s="114" t="n">
        <v>8</v>
      </c>
      <c r="AK403" s="114" t="n">
        <v>8</v>
      </c>
      <c r="AL403" s="114" t="n">
        <v>8</v>
      </c>
      <c r="AM403" s="114">
        <f>COUNT(IF(SUM(H399,H400)&gt;0,1,"FALSE"),IF(SUM(I400,I399)&gt;0,1,"FALSE"),IF(SUM(J400,J399)&gt;0,1,"FALSE"),IF(SUM(K399,K400)&gt;0,1,"FALSE"),IF(SUM(L400,L399)&gt;0,1,"FALSE"),IF(SUM(M399,M401,M400)&gt;0,1,"FALSE"),IF(SUM(N401,N399,N400)&gt;0,1,"FALSE"),IF(SUM(O401,O399,O400)&gt;0,1,"FALSE"),IF(SUM(P400,P401,P399)&gt;0,1,"FALSE"),IF(SUM(Q399,Q400,Q401)&gt;0,1,"FALSE"),IF(SUM(R401,R399,R400)&gt;0,1,"FALSE"),IF(SUM(S401,S399,S400)&gt;0,1,"FALSE"),IF(SUM(T399,T400,T401)&gt;0,1,"FALSE"),IF(SUM(V399,V401,V400)&gt;0,1,"FALSE"),IF(SUM(W399,W401,W400)&gt;0,1,"FALSE"),IF(SUM(X400,X399,X401)&gt;0,1,"FALSE"),IF(SUM(Y401,Y399,Y400)&gt;0,1,"FALSE"),IF(SUM(AB399,AB400,AB401)&gt;0,1,"FALSE"),IF(SUM(Z400,Z401,Z399)&gt;0,1,"FALSE"),IF(SUM(AC400,AC401,AC399)&gt;0,1,"FALSE"),IF(SUM(AF401,AF399,AF400)&gt;0,1,"FALSE"),IF(SUM(AG400,AG401,AG399)&gt;0,1,"FALSE"),IF(SUM(AD399,AD401,AD400)&gt;0,1,"FALSE"),IF(SUM(AE400,AE399,AE401)&gt;0,1,"FALSE"),IF(SUM(U401,U400,U399)&gt;0,1,"FALSE"),IF(SUM(AA401,AA400,AA399)&gt;0,1,"FALSE"),IF(SUM(AH401,AH399,AH400)&gt;0,1,"FALSE"),IF(SUM(AI400,AI399,AI401)&gt;0,1,"FALSE"),IF(SUM(AJ401,AJ400,AJ399)&gt;0,1,"FALSE"),IF(SUM(AK399,AK401,AK400,AK402)&gt;0,1,"FALSE"),IF(SUM(AL400,AL401,AL399,AL402)&gt;0,1,"FALSE"))</f>
        <v/>
      </c>
      <c r="AN403" s="114" t="n"/>
      <c r="AO403" s="114">
        <f>MAX(AO399:AO402)</f>
        <v/>
      </c>
      <c r="AP403" s="114">
        <f>MAX(AP399:AP402)</f>
        <v/>
      </c>
      <c r="AQ403" s="114">
        <f>MAX(AQ399:AQ402)</f>
        <v/>
      </c>
      <c r="AR403" s="114">
        <f>MAX(AR399:AR402)</f>
        <v/>
      </c>
      <c r="AS403" s="114">
        <f>SUM(AS399:AS402)</f>
        <v/>
      </c>
      <c r="AT403" s="114">
        <f>SUM(AT399:AT402)</f>
        <v/>
      </c>
      <c r="AU403" s="114">
        <f>SUM(AU399:AU402)</f>
        <v/>
      </c>
      <c r="AV403" s="114">
        <f>SUM(AV399:AV402)</f>
        <v/>
      </c>
      <c r="AW403" s="114">
        <f>SUM(AW399:AW402)</f>
        <v/>
      </c>
    </row>
    <row r="404" spans="1:49">
      <c r="A404" s="111" t="n">
        <v>398</v>
      </c>
      <c r="B404" s="111" t="s">
        <v>179</v>
      </c>
      <c r="C404" s="111" t="s">
        <v>175</v>
      </c>
      <c r="D404" s="111" t="s">
        <v>72</v>
      </c>
      <c r="E404" s="111" t="s">
        <v>43</v>
      </c>
      <c r="F404" s="111" t="s">
        <v>32</v>
      </c>
      <c r="G404" s="111" t="n"/>
      <c r="H404" s="111" t="s">
        <v>7</v>
      </c>
      <c r="I404" s="111" t="n"/>
      <c r="J404" s="111" t="n"/>
      <c r="K404" s="111" t="s">
        <v>7</v>
      </c>
      <c r="L404" s="111" t="s">
        <v>7</v>
      </c>
      <c r="M404" s="111" t="n"/>
      <c r="N404" s="111" t="n"/>
      <c r="O404" s="111" t="n"/>
      <c r="P404" s="111" t="s">
        <v>7</v>
      </c>
      <c r="Q404" s="111" t="s">
        <v>7</v>
      </c>
      <c r="R404" s="111" t="s">
        <v>7</v>
      </c>
      <c r="S404" s="111" t="s">
        <v>7</v>
      </c>
      <c r="T404" s="111" t="n"/>
      <c r="U404" s="111" t="n"/>
      <c r="V404" s="111" t="n">
        <v>7.2</v>
      </c>
      <c r="W404" s="111" t="n">
        <v>7.91667</v>
      </c>
      <c r="X404" s="111" t="n">
        <v>8</v>
      </c>
      <c r="Y404" s="111" t="s">
        <v>7</v>
      </c>
      <c r="Z404" s="111" t="s">
        <v>7</v>
      </c>
      <c r="AA404" s="111" t="n">
        <v>8</v>
      </c>
      <c r="AB404" s="111" t="n">
        <v>3.35</v>
      </c>
      <c r="AC404" s="111" t="n"/>
      <c r="AD404" s="111" t="n"/>
      <c r="AE404" s="111" t="n"/>
      <c r="AF404" s="111" t="s">
        <v>7</v>
      </c>
      <c r="AG404" s="111" t="s">
        <v>7</v>
      </c>
      <c r="AH404" s="111" t="n"/>
      <c r="AI404" s="111" t="n"/>
      <c r="AJ404" s="111" t="n"/>
      <c r="AK404" s="111" t="n"/>
      <c r="AL404" s="111" t="n"/>
      <c r="AM404" s="113">
        <f>COUNT(H404:AL404)</f>
        <v/>
      </c>
      <c r="AN404" s="111" t="n"/>
      <c r="AO404" s="113">
        <f>COUNTIF(H404:AL404,"О")</f>
        <v/>
      </c>
      <c r="AP404" s="113">
        <f>COUNTIF(H404:AL404,"От")</f>
        <v/>
      </c>
      <c r="AQ404" s="113">
        <f>COUNTIF(H404:AL404,"Б")</f>
        <v/>
      </c>
      <c r="AR404" s="113">
        <f>COUNTIF(H404:AL404,"Н")</f>
        <v/>
      </c>
      <c r="AS404" s="111" t="n"/>
      <c r="AT404" s="113">
        <f>SUM(H404:AL404)</f>
        <v/>
      </c>
      <c r="AU404" s="111" t="n"/>
      <c r="AV404" s="113">
        <f>SUM(H404,K404,L404,P404,Q404,R404,S404,Y404,Z404,AF404,AG404)</f>
        <v/>
      </c>
      <c r="AW404" s="111" t="n"/>
    </row>
    <row r="405" spans="1:49">
      <c r="A405" s="111" t="n">
        <v>399</v>
      </c>
      <c r="B405" s="111" t="s">
        <v>179</v>
      </c>
      <c r="C405" s="111" t="s">
        <v>175</v>
      </c>
      <c r="D405" s="111" t="s">
        <v>72</v>
      </c>
      <c r="E405" s="111" t="s">
        <v>105</v>
      </c>
      <c r="F405" s="111" t="s">
        <v>32</v>
      </c>
      <c r="G405" s="111" t="n"/>
      <c r="H405" s="111" t="n"/>
      <c r="I405" s="112" t="n">
        <v>8</v>
      </c>
      <c r="J405" s="112" t="n">
        <v>8</v>
      </c>
      <c r="K405" s="111" t="n"/>
      <c r="L405" s="111" t="n"/>
      <c r="M405" s="112" t="n">
        <v>8</v>
      </c>
      <c r="N405" s="112" t="n">
        <v>8</v>
      </c>
      <c r="O405" s="112" t="n">
        <v>7</v>
      </c>
      <c r="P405" s="111" t="n"/>
      <c r="Q405" s="111" t="n"/>
      <c r="R405" s="111" t="n"/>
      <c r="S405" s="111" t="n"/>
      <c r="T405" s="112" t="n">
        <v>8</v>
      </c>
      <c r="U405" s="112" t="n">
        <v>8</v>
      </c>
      <c r="V405" s="112" t="n">
        <v>0.8</v>
      </c>
      <c r="W405" s="112" t="n">
        <v>0.08333</v>
      </c>
      <c r="X405" s="111" t="n"/>
      <c r="Y405" s="111" t="n"/>
      <c r="Z405" s="111" t="n"/>
      <c r="AA405" s="111" t="n"/>
      <c r="AB405" s="112" t="n">
        <v>4.65</v>
      </c>
      <c r="AC405" s="112" t="n">
        <v>8</v>
      </c>
      <c r="AD405" s="112" t="n">
        <v>8</v>
      </c>
      <c r="AE405" s="112" t="n">
        <v>5.25417</v>
      </c>
      <c r="AF405" s="111" t="n"/>
      <c r="AG405" s="111" t="n"/>
      <c r="AH405" s="111" t="n"/>
      <c r="AI405" s="111" t="n"/>
      <c r="AJ405" s="111" t="n"/>
      <c r="AK405" s="111" t="n"/>
      <c r="AL405" s="112" t="n">
        <v>3.97774</v>
      </c>
      <c r="AM405" s="113">
        <f>COUNT(H405:AL405)</f>
        <v/>
      </c>
      <c r="AN405" s="111" t="n"/>
      <c r="AO405" s="111" t="n"/>
      <c r="AP405" s="111" t="n"/>
      <c r="AQ405" s="111" t="n"/>
      <c r="AR405" s="111" t="n"/>
      <c r="AS405" s="111" t="n"/>
      <c r="AT405" s="113">
        <f>SUM(H405:AL405)</f>
        <v/>
      </c>
      <c r="AU405" s="111" t="n"/>
      <c r="AV405" s="113">
        <f>SUM(H405,K405,L405,P405,Q405,R405,S405,Y405,Z405,AF405,AG405)</f>
        <v/>
      </c>
      <c r="AW405" s="111" t="n"/>
    </row>
    <row r="406" spans="1:49">
      <c r="A406" s="111" t="n">
        <v>400</v>
      </c>
      <c r="B406" s="111" t="s">
        <v>179</v>
      </c>
      <c r="C406" s="111" t="s">
        <v>175</v>
      </c>
      <c r="D406" s="111" t="s">
        <v>72</v>
      </c>
      <c r="E406" s="111" t="s">
        <v>177</v>
      </c>
      <c r="F406" s="111" t="s">
        <v>32</v>
      </c>
      <c r="G406" s="111" t="n"/>
      <c r="H406" s="111" t="n"/>
      <c r="I406" s="111" t="n"/>
      <c r="J406" s="111" t="n"/>
      <c r="K406" s="111" t="n"/>
      <c r="L406" s="111" t="n"/>
      <c r="M406" s="111" t="n"/>
      <c r="N406" s="111" t="n"/>
      <c r="O406" s="111" t="n"/>
      <c r="P406" s="111" t="n"/>
      <c r="Q406" s="111" t="n"/>
      <c r="R406" s="111" t="n"/>
      <c r="S406" s="111" t="n"/>
      <c r="T406" s="111" t="n"/>
      <c r="U406" s="111" t="n"/>
      <c r="V406" s="111" t="n"/>
      <c r="W406" s="111" t="n"/>
      <c r="X406" s="111" t="n"/>
      <c r="Y406" s="111" t="n"/>
      <c r="Z406" s="111" t="n"/>
      <c r="AA406" s="111" t="n"/>
      <c r="AB406" s="111" t="n"/>
      <c r="AC406" s="111" t="n"/>
      <c r="AD406" s="111" t="n"/>
      <c r="AE406" s="112" t="n">
        <v>2.74583</v>
      </c>
      <c r="AF406" s="111" t="n"/>
      <c r="AG406" s="111" t="n"/>
      <c r="AH406" s="111" t="n"/>
      <c r="AI406" s="111" t="n"/>
      <c r="AJ406" s="111" t="n"/>
      <c r="AK406" s="111" t="n"/>
      <c r="AL406" s="112" t="n">
        <v>4.02226</v>
      </c>
      <c r="AM406" s="113">
        <f>COUNT(H406:AL406)</f>
        <v/>
      </c>
      <c r="AN406" s="111" t="n"/>
      <c r="AO406" s="111" t="n"/>
      <c r="AP406" s="111" t="n"/>
      <c r="AQ406" s="111" t="n"/>
      <c r="AR406" s="111" t="n"/>
      <c r="AS406" s="111" t="n"/>
      <c r="AT406" s="113">
        <f>SUM(H406:AL406)</f>
        <v/>
      </c>
      <c r="AU406" s="111" t="n"/>
      <c r="AV406" s="113">
        <f>SUM(H406,K406,L406,P406,Q406,R406,S406,Y406,Z406,AF406,AG406)</f>
        <v/>
      </c>
      <c r="AW406" s="111" t="n"/>
    </row>
    <row r="407" spans="1:49">
      <c r="A407" s="111" t="n">
        <v>401</v>
      </c>
      <c r="B407" s="111" t="s">
        <v>179</v>
      </c>
      <c r="C407" s="111" t="s">
        <v>175</v>
      </c>
      <c r="D407" s="111" t="s">
        <v>72</v>
      </c>
      <c r="E407" s="111" t="s">
        <v>177</v>
      </c>
      <c r="F407" s="111" t="s">
        <v>32</v>
      </c>
      <c r="G407" s="111" t="s">
        <v>49</v>
      </c>
      <c r="H407" s="111" t="n"/>
      <c r="I407" s="111" t="n"/>
      <c r="J407" s="111" t="n"/>
      <c r="K407" s="111" t="n"/>
      <c r="L407" s="111" t="n"/>
      <c r="M407" s="111" t="n"/>
      <c r="N407" s="111" t="n"/>
      <c r="O407" s="111" t="n"/>
      <c r="P407" s="111" t="n"/>
      <c r="Q407" s="111" t="n"/>
      <c r="R407" s="111" t="n"/>
      <c r="S407" s="111" t="n"/>
      <c r="T407" s="111" t="n"/>
      <c r="U407" s="111" t="n"/>
      <c r="V407" s="111" t="n"/>
      <c r="W407" s="111" t="n"/>
      <c r="X407" s="111" t="n"/>
      <c r="Y407" s="111" t="n"/>
      <c r="Z407" s="111" t="n"/>
      <c r="AA407" s="111" t="n"/>
      <c r="AB407" s="111" t="n"/>
      <c r="AC407" s="111" t="n"/>
      <c r="AD407" s="111" t="n"/>
      <c r="AE407" s="111" t="n"/>
      <c r="AF407" s="111" t="n"/>
      <c r="AG407" s="111" t="n"/>
      <c r="AH407" s="112" t="n">
        <v>8</v>
      </c>
      <c r="AI407" s="112" t="n">
        <v>8</v>
      </c>
      <c r="AJ407" s="112" t="n">
        <v>8</v>
      </c>
      <c r="AK407" s="112" t="n">
        <v>8</v>
      </c>
      <c r="AL407" s="111" t="n"/>
      <c r="AM407" s="113">
        <f>SUM(H407:AL407)/8</f>
        <v/>
      </c>
      <c r="AN407" s="111" t="n"/>
      <c r="AO407" s="111" t="n"/>
      <c r="AP407" s="111" t="n"/>
      <c r="AQ407" s="111" t="n"/>
      <c r="AR407" s="111" t="n"/>
      <c r="AS407" s="113">
        <f>COUNTIF(H407:AL407,"В")+SUM(H407:AL407)/8</f>
        <v/>
      </c>
      <c r="AT407" s="113">
        <f>SUM(H407:AL407)</f>
        <v/>
      </c>
      <c r="AU407" s="111" t="n"/>
      <c r="AV407" s="111" t="n"/>
      <c r="AW407" s="111" t="n"/>
    </row>
    <row r="408" spans="1:49">
      <c r="A408" s="114" t="n">
        <v>402</v>
      </c>
      <c r="B408" s="114" t="s">
        <v>179</v>
      </c>
      <c r="C408" s="114" t="s">
        <v>175</v>
      </c>
      <c r="D408" s="114" t="s">
        <v>72</v>
      </c>
      <c r="E408" s="114" t="s">
        <v>33</v>
      </c>
      <c r="F408" s="114" t="n"/>
      <c r="G408" s="114" t="n"/>
      <c r="H408" s="114" t="n">
        <v>0</v>
      </c>
      <c r="I408" s="114" t="n">
        <v>8</v>
      </c>
      <c r="J408" s="114" t="n">
        <v>8</v>
      </c>
      <c r="K408" s="114" t="n">
        <v>0</v>
      </c>
      <c r="L408" s="114" t="n">
        <v>0</v>
      </c>
      <c r="M408" s="114" t="n">
        <v>8</v>
      </c>
      <c r="N408" s="114" t="n">
        <v>8</v>
      </c>
      <c r="O408" s="114" t="n">
        <v>7</v>
      </c>
      <c r="P408" s="114" t="n">
        <v>0</v>
      </c>
      <c r="Q408" s="114" t="n">
        <v>0</v>
      </c>
      <c r="R408" s="114" t="n">
        <v>0</v>
      </c>
      <c r="S408" s="114" t="n">
        <v>0</v>
      </c>
      <c r="T408" s="114" t="n">
        <v>8</v>
      </c>
      <c r="U408" s="114" t="n">
        <v>8</v>
      </c>
      <c r="V408" s="114" t="n">
        <v>8</v>
      </c>
      <c r="W408" s="114" t="n">
        <v>8</v>
      </c>
      <c r="X408" s="114" t="n">
        <v>8</v>
      </c>
      <c r="Y408" s="114" t="n">
        <v>0</v>
      </c>
      <c r="Z408" s="114" t="n">
        <v>0</v>
      </c>
      <c r="AA408" s="114" t="n">
        <v>8</v>
      </c>
      <c r="AB408" s="114" t="n">
        <v>8</v>
      </c>
      <c r="AC408" s="114" t="n">
        <v>8</v>
      </c>
      <c r="AD408" s="114" t="n">
        <v>8</v>
      </c>
      <c r="AE408" s="114" t="n">
        <v>8</v>
      </c>
      <c r="AF408" s="114" t="n">
        <v>0</v>
      </c>
      <c r="AG408" s="114" t="n">
        <v>0</v>
      </c>
      <c r="AH408" s="114" t="n">
        <v>8</v>
      </c>
      <c r="AI408" s="114" t="n">
        <v>8</v>
      </c>
      <c r="AJ408" s="114" t="n">
        <v>8</v>
      </c>
      <c r="AK408" s="114" t="n">
        <v>8</v>
      </c>
      <c r="AL408" s="114" t="n">
        <v>8</v>
      </c>
      <c r="AM408" s="114">
        <f>COUNT(IF(SUM(H404,H406,H405)&gt;0,1,"FALSE"),IF(SUM(I406,I404,I405)&gt;0,1,"FALSE"),IF(SUM(J406,J404,J405)&gt;0,1,"FALSE"),IF(SUM(K404,K406,K405)&gt;0,1,"FALSE"),IF(SUM(L406,L405,L404)&gt;0,1,"FALSE"),IF(SUM(M404,M406,M405)&gt;0,1,"FALSE"),IF(SUM(N406,N404,N405)&gt;0,1,"FALSE"),IF(SUM(O404,O405,O406)&gt;0,1,"FALSE"),IF(SUM(P404,P405,P406)&gt;0,1,"FALSE"),IF(SUM(Q406,Q404,Q405)&gt;0,1,"FALSE"),IF(SUM(R405,R406,R404)&gt;0,1,"FALSE"),IF(SUM(S405,S406,S404)&gt;0,1,"FALSE"),IF(SUM(T406,T405,T404)&gt;0,1,"FALSE"),IF(SUM(V405,V404,V406)&gt;0,1,"FALSE"),IF(SUM(W406,W405,W404)&gt;0,1,"FALSE"),IF(SUM(X406,X404,X405)&gt;0,1,"FALSE"),IF(SUM(Y404,Y405,Y406)&gt;0,1,"FALSE"),IF(SUM(AB406,AB404,AB405)&gt;0,1,"FALSE"),IF(SUM(Z406,Z405,Z404)&gt;0,1,"FALSE"),IF(SUM(AC405,AC404,AC406)&gt;0,1,"FALSE"),IF(SUM(AF405,AF404,AF406)&gt;0,1,"FALSE"),IF(SUM(AG404,AG406,AG405)&gt;0,1,"FALSE"),IF(SUM(AD404,AD406,AD405)&gt;0,1,"FALSE"),IF(SUM(AE404,AE405,AE406)&gt;0,1,"FALSE"),IF(SUM(U404,U406,U405)&gt;0,1,"FALSE"),IF(SUM(AA406,AA404,AA405)&gt;0,1,"FALSE"),IF(SUM(AL404,AL406,AL405)&gt;0,1,"FALSE"),IF(SUM(AH407)&gt;0,1,"FALSE"),IF(SUM(AI407)&gt;0,1,"FALSE"),IF(SUM(AJ407)&gt;0,1,"FALSE"),IF(SUM(AK407)&gt;0,1,"FALSE"))</f>
        <v/>
      </c>
      <c r="AN408" s="114" t="n"/>
      <c r="AO408" s="114">
        <f>MAX(AO404:AO407)</f>
        <v/>
      </c>
      <c r="AP408" s="114">
        <f>MAX(AP404:AP407)</f>
        <v/>
      </c>
      <c r="AQ408" s="114">
        <f>MAX(AQ404:AQ407)</f>
        <v/>
      </c>
      <c r="AR408" s="114">
        <f>MAX(AR404:AR407)</f>
        <v/>
      </c>
      <c r="AS408" s="114">
        <f>SUM(AS404:AS407)</f>
        <v/>
      </c>
      <c r="AT408" s="114">
        <f>SUM(AT404:AT407)</f>
        <v/>
      </c>
      <c r="AU408" s="114">
        <f>SUM(AU404:AU407)</f>
        <v/>
      </c>
      <c r="AV408" s="114">
        <f>SUM(AV404:AV407)</f>
        <v/>
      </c>
      <c r="AW408" s="114">
        <f>SUM(AW404:AW407)</f>
        <v/>
      </c>
    </row>
    <row r="409" spans="1:49">
      <c r="A409" s="111" t="n">
        <v>403</v>
      </c>
      <c r="B409" s="111" t="s">
        <v>180</v>
      </c>
      <c r="C409" s="111" t="s">
        <v>175</v>
      </c>
      <c r="D409" s="111" t="s">
        <v>160</v>
      </c>
      <c r="E409" s="111" t="s">
        <v>43</v>
      </c>
      <c r="F409" s="111" t="s">
        <v>32</v>
      </c>
      <c r="G409" s="111" t="n"/>
      <c r="H409" s="111" t="s">
        <v>7</v>
      </c>
      <c r="I409" s="111" t="n">
        <v>8</v>
      </c>
      <c r="J409" s="111" t="n">
        <v>8</v>
      </c>
      <c r="K409" s="111" t="s">
        <v>7</v>
      </c>
      <c r="L409" s="111" t="s">
        <v>7</v>
      </c>
      <c r="M409" s="111" t="n">
        <v>8</v>
      </c>
      <c r="N409" s="111" t="n">
        <v>8</v>
      </c>
      <c r="O409" s="111" t="n">
        <v>7</v>
      </c>
      <c r="P409" s="111" t="s">
        <v>7</v>
      </c>
      <c r="Q409" s="111" t="s">
        <v>7</v>
      </c>
      <c r="R409" s="111" t="s">
        <v>7</v>
      </c>
      <c r="S409" s="111" t="s">
        <v>7</v>
      </c>
      <c r="T409" s="111" t="n">
        <v>8</v>
      </c>
      <c r="U409" s="111" t="n">
        <v>8</v>
      </c>
      <c r="V409" s="111" t="n">
        <v>8</v>
      </c>
      <c r="W409" s="111" t="n">
        <v>8</v>
      </c>
      <c r="X409" s="111" t="n">
        <v>8</v>
      </c>
      <c r="Y409" s="111" t="s">
        <v>7</v>
      </c>
      <c r="Z409" s="111" t="s">
        <v>7</v>
      </c>
      <c r="AA409" s="111" t="n">
        <v>8</v>
      </c>
      <c r="AB409" s="111" t="n">
        <v>8</v>
      </c>
      <c r="AC409" s="111" t="n">
        <v>8</v>
      </c>
      <c r="AD409" s="111" t="n">
        <v>8</v>
      </c>
      <c r="AE409" s="111" t="n">
        <v>8</v>
      </c>
      <c r="AF409" s="111" t="s">
        <v>7</v>
      </c>
      <c r="AG409" s="111" t="s">
        <v>7</v>
      </c>
      <c r="AH409" s="111" t="n">
        <v>8</v>
      </c>
      <c r="AI409" s="111" t="n">
        <v>8</v>
      </c>
      <c r="AJ409" s="111" t="n">
        <v>8</v>
      </c>
      <c r="AK409" s="111" t="n">
        <v>8</v>
      </c>
      <c r="AL409" s="111" t="n">
        <v>8</v>
      </c>
      <c r="AM409" s="113">
        <f>COUNT(H409:AL409)</f>
        <v/>
      </c>
      <c r="AN409" s="111" t="n"/>
      <c r="AO409" s="113">
        <f>COUNTIF(H409:AL409,"О")</f>
        <v/>
      </c>
      <c r="AP409" s="113">
        <f>COUNTIF(H409:AL409,"От")</f>
        <v/>
      </c>
      <c r="AQ409" s="113">
        <f>COUNTIF(H409:AL409,"Б")</f>
        <v/>
      </c>
      <c r="AR409" s="113">
        <f>COUNTIF(H409:AL409,"Н")</f>
        <v/>
      </c>
      <c r="AS409" s="111" t="n"/>
      <c r="AT409" s="113">
        <f>SUM(H409:AL409)</f>
        <v/>
      </c>
      <c r="AU409" s="111" t="n"/>
      <c r="AV409" s="113">
        <f>SUM(H409,K409,L409,P409,Q409,R409,S409,Y409,Z409,AF409,AG409)</f>
        <v/>
      </c>
      <c r="AW409" s="111" t="n"/>
    </row>
    <row r="410" spans="1:49">
      <c r="A410" s="111" t="n">
        <v>404</v>
      </c>
      <c r="B410" s="111" t="s">
        <v>180</v>
      </c>
      <c r="C410" s="111" t="s">
        <v>175</v>
      </c>
      <c r="D410" s="111" t="s">
        <v>160</v>
      </c>
      <c r="E410" s="111" t="s">
        <v>105</v>
      </c>
      <c r="F410" s="111" t="s">
        <v>32</v>
      </c>
      <c r="G410" s="111" t="n"/>
      <c r="H410" s="111" t="n"/>
      <c r="I410" s="111" t="n"/>
      <c r="J410" s="111" t="n"/>
      <c r="K410" s="111" t="n"/>
      <c r="L410" s="111" t="n"/>
      <c r="M410" s="111" t="n"/>
      <c r="N410" s="111" t="n"/>
      <c r="O410" s="111" t="n"/>
      <c r="P410" s="111" t="n"/>
      <c r="Q410" s="111" t="n"/>
      <c r="R410" s="111" t="n"/>
      <c r="S410" s="111" t="n"/>
      <c r="T410" s="111" t="n"/>
      <c r="U410" s="111" t="n"/>
      <c r="V410" s="111" t="n"/>
      <c r="W410" s="111" t="n"/>
      <c r="X410" s="111" t="n"/>
      <c r="Y410" s="111" t="n"/>
      <c r="Z410" s="111" t="n"/>
      <c r="AA410" s="111" t="n"/>
      <c r="AB410" s="111" t="n"/>
      <c r="AC410" s="111" t="n"/>
      <c r="AD410" s="111" t="n"/>
      <c r="AE410" s="111" t="n"/>
      <c r="AF410" s="111" t="n"/>
      <c r="AG410" s="111" t="n"/>
      <c r="AH410" s="111" t="n"/>
      <c r="AI410" s="111" t="n"/>
      <c r="AJ410" s="111" t="n"/>
      <c r="AK410" s="111" t="n"/>
      <c r="AL410" s="111" t="n"/>
      <c r="AM410" s="113">
        <f>COUNT(H410:AL410)</f>
        <v/>
      </c>
      <c r="AN410" s="111" t="n"/>
      <c r="AO410" s="111" t="n"/>
      <c r="AP410" s="111" t="n"/>
      <c r="AQ410" s="111" t="n"/>
      <c r="AR410" s="111" t="n"/>
      <c r="AS410" s="111" t="n"/>
      <c r="AT410" s="113">
        <f>SUM(H410:AL410)</f>
        <v/>
      </c>
      <c r="AU410" s="111" t="n"/>
      <c r="AV410" s="113">
        <f>SUM(H410,K410,L410,P410,Q410,R410,S410,Y410,Z410,AF410,AG410)</f>
        <v/>
      </c>
      <c r="AW410" s="111" t="n"/>
    </row>
    <row r="411" spans="1:49">
      <c r="A411" s="111" t="n">
        <v>405</v>
      </c>
      <c r="B411" s="111" t="s">
        <v>180</v>
      </c>
      <c r="C411" s="111" t="s">
        <v>175</v>
      </c>
      <c r="D411" s="111" t="s">
        <v>160</v>
      </c>
      <c r="E411" s="111" t="s">
        <v>177</v>
      </c>
      <c r="F411" s="111" t="s">
        <v>32</v>
      </c>
      <c r="G411" s="111" t="n"/>
      <c r="H411" s="111" t="n"/>
      <c r="I411" s="111" t="n"/>
      <c r="J411" s="111" t="n"/>
      <c r="K411" s="111" t="n"/>
      <c r="L411" s="111" t="n"/>
      <c r="M411" s="111" t="n"/>
      <c r="N411" s="111" t="n"/>
      <c r="O411" s="111" t="n"/>
      <c r="P411" s="111" t="n"/>
      <c r="Q411" s="111" t="n"/>
      <c r="R411" s="111" t="n"/>
      <c r="S411" s="111" t="n"/>
      <c r="T411" s="111" t="n"/>
      <c r="U411" s="111" t="n"/>
      <c r="V411" s="111" t="n"/>
      <c r="W411" s="111" t="n"/>
      <c r="X411" s="111" t="n"/>
      <c r="Y411" s="111" t="n"/>
      <c r="Z411" s="111" t="n"/>
      <c r="AA411" s="111" t="n"/>
      <c r="AB411" s="111" t="n"/>
      <c r="AC411" s="111" t="n"/>
      <c r="AD411" s="111" t="n"/>
      <c r="AE411" s="111" t="n"/>
      <c r="AF411" s="111" t="n"/>
      <c r="AG411" s="111" t="n"/>
      <c r="AH411" s="111" t="n"/>
      <c r="AI411" s="111" t="n"/>
      <c r="AJ411" s="111" t="n"/>
      <c r="AK411" s="111" t="n"/>
      <c r="AL411" s="111" t="n"/>
      <c r="AM411" s="113">
        <f>COUNT(H411:AL411)</f>
        <v/>
      </c>
      <c r="AN411" s="111" t="n"/>
      <c r="AO411" s="111" t="n"/>
      <c r="AP411" s="111" t="n"/>
      <c r="AQ411" s="111" t="n"/>
      <c r="AR411" s="111" t="n"/>
      <c r="AS411" s="111" t="n"/>
      <c r="AT411" s="113">
        <f>SUM(H411:AL411)</f>
        <v/>
      </c>
      <c r="AU411" s="111" t="n"/>
      <c r="AV411" s="113">
        <f>SUM(H411,K411,L411,P411,Q411,R411,S411,Y411,Z411,AF411,AG411)</f>
        <v/>
      </c>
      <c r="AW411" s="111" t="n"/>
    </row>
    <row r="412" spans="1:49">
      <c r="A412" s="114" t="n">
        <v>406</v>
      </c>
      <c r="B412" s="114" t="s">
        <v>180</v>
      </c>
      <c r="C412" s="114" t="s">
        <v>175</v>
      </c>
      <c r="D412" s="114" t="s">
        <v>160</v>
      </c>
      <c r="E412" s="114" t="s">
        <v>33</v>
      </c>
      <c r="F412" s="114" t="n"/>
      <c r="G412" s="114" t="n"/>
      <c r="H412" s="114" t="n">
        <v>0</v>
      </c>
      <c r="I412" s="114" t="n">
        <v>8</v>
      </c>
      <c r="J412" s="114" t="n">
        <v>8</v>
      </c>
      <c r="K412" s="114" t="n">
        <v>0</v>
      </c>
      <c r="L412" s="114" t="n">
        <v>0</v>
      </c>
      <c r="M412" s="114" t="n">
        <v>8</v>
      </c>
      <c r="N412" s="114" t="n">
        <v>8</v>
      </c>
      <c r="O412" s="114" t="n">
        <v>7</v>
      </c>
      <c r="P412" s="114" t="n">
        <v>0</v>
      </c>
      <c r="Q412" s="114" t="n">
        <v>0</v>
      </c>
      <c r="R412" s="114" t="n">
        <v>0</v>
      </c>
      <c r="S412" s="114" t="n">
        <v>0</v>
      </c>
      <c r="T412" s="114" t="n">
        <v>8</v>
      </c>
      <c r="U412" s="114" t="n">
        <v>8</v>
      </c>
      <c r="V412" s="114" t="n">
        <v>8</v>
      </c>
      <c r="W412" s="114" t="n">
        <v>8</v>
      </c>
      <c r="X412" s="114" t="n">
        <v>8</v>
      </c>
      <c r="Y412" s="114" t="n">
        <v>0</v>
      </c>
      <c r="Z412" s="114" t="n">
        <v>0</v>
      </c>
      <c r="AA412" s="114" t="n">
        <v>8</v>
      </c>
      <c r="AB412" s="114" t="n">
        <v>8</v>
      </c>
      <c r="AC412" s="114" t="n">
        <v>8</v>
      </c>
      <c r="AD412" s="114" t="n">
        <v>8</v>
      </c>
      <c r="AE412" s="114" t="n">
        <v>8</v>
      </c>
      <c r="AF412" s="114" t="n">
        <v>0</v>
      </c>
      <c r="AG412" s="114" t="n">
        <v>0</v>
      </c>
      <c r="AH412" s="114" t="n">
        <v>8</v>
      </c>
      <c r="AI412" s="114" t="n">
        <v>8</v>
      </c>
      <c r="AJ412" s="114" t="n">
        <v>8</v>
      </c>
      <c r="AK412" s="114" t="n">
        <v>8</v>
      </c>
      <c r="AL412" s="114" t="n">
        <v>8</v>
      </c>
      <c r="AM412" s="114">
        <f>COUNT(IF(SUM(H410,H411,H409)&gt;0,1,"FALSE"),IF(SUM(I409,I410,I411)&gt;0,1,"FALSE"),IF(SUM(J410,J409,J411)&gt;0,1,"FALSE"),IF(SUM(K409,K411,K410)&gt;0,1,"FALSE"),IF(SUM(L410,L411,L409)&gt;0,1,"FALSE"),IF(SUM(M409,M411,M410)&gt;0,1,"FALSE"),IF(SUM(N411,N410,N409)&gt;0,1,"FALSE"),IF(SUM(O410,O411,O409)&gt;0,1,"FALSE"),IF(SUM(P410,P409,P411)&gt;0,1,"FALSE"),IF(SUM(Q411,Q410,Q409)&gt;0,1,"FALSE"),IF(SUM(R410,R409,R411)&gt;0,1,"FALSE"),IF(SUM(S411,S410,S409)&gt;0,1,"FALSE"),IF(SUM(T411,T409,T410)&gt;0,1,"FALSE"),IF(SUM(V411,V410,V409)&gt;0,1,"FALSE"),IF(SUM(W410,W411,W409)&gt;0,1,"FALSE"),IF(SUM(X410,X411,X409)&gt;0,1,"FALSE"),IF(SUM(Y411,Y409,Y410)&gt;0,1,"FALSE"),IF(SUM(AB410,AB411,AB409)&gt;0,1,"FALSE"),IF(SUM(Z409,Z411,Z410)&gt;0,1,"FALSE"),IF(SUM(AC410,AC409,AC411)&gt;0,1,"FALSE"),IF(SUM(AF409,AF410,AF411)&gt;0,1,"FALSE"),IF(SUM(AG410,AG409,AG411)&gt;0,1,"FALSE"),IF(SUM(AD409,AD411,AD410)&gt;0,1,"FALSE"),IF(SUM(AE411,AE409,AE410)&gt;0,1,"FALSE"),IF(SUM(U411,U410,U409)&gt;0,1,"FALSE"),IF(SUM(AA410,AA409,AA411)&gt;0,1,"FALSE"),IF(SUM(AH410,AH409,AH411)&gt;0,1,"FALSE"),IF(SUM(AI409,AI411,AI410)&gt;0,1,"FALSE"),IF(SUM(AJ409,AJ411,AJ410)&gt;0,1,"FALSE"),IF(SUM(AK411,AK410,AK409)&gt;0,1,"FALSE"),IF(SUM(AL410,AL411,AL409)&gt;0,1,"FALSE"))</f>
        <v/>
      </c>
      <c r="AN412" s="114" t="n"/>
      <c r="AO412" s="114">
        <f>MAX(AO409:AO411)</f>
        <v/>
      </c>
      <c r="AP412" s="114">
        <f>MAX(AP409:AP411)</f>
        <v/>
      </c>
      <c r="AQ412" s="114">
        <f>MAX(AQ409:AQ411)</f>
        <v/>
      </c>
      <c r="AR412" s="114">
        <f>MAX(AR409:AR411)</f>
        <v/>
      </c>
      <c r="AS412" s="114">
        <f>SUM(AS409:AS411)</f>
        <v/>
      </c>
      <c r="AT412" s="114">
        <f>SUM(AT409:AT411)</f>
        <v/>
      </c>
      <c r="AU412" s="114">
        <f>SUM(AU409:AU411)</f>
        <v/>
      </c>
      <c r="AV412" s="114">
        <f>SUM(AV409:AV411)</f>
        <v/>
      </c>
      <c r="AW412" s="114">
        <f>SUM(AW409:AW411)</f>
        <v/>
      </c>
    </row>
    <row r="413" spans="1:49">
      <c r="A413" s="111" t="n">
        <v>407</v>
      </c>
      <c r="B413" s="111" t="s">
        <v>227</v>
      </c>
      <c r="C413" s="111" t="s">
        <v>228</v>
      </c>
      <c r="D413" s="111" t="s">
        <v>229</v>
      </c>
      <c r="E413" s="111" t="s">
        <v>43</v>
      </c>
      <c r="F413" s="111" t="s">
        <v>32</v>
      </c>
      <c r="G413" s="111" t="n"/>
      <c r="H413" s="111" t="s">
        <v>7</v>
      </c>
      <c r="I413" s="111" t="n">
        <v>8</v>
      </c>
      <c r="J413" s="111" t="n">
        <v>8</v>
      </c>
      <c r="K413" s="111" t="s">
        <v>7</v>
      </c>
      <c r="L413" s="111" t="s">
        <v>7</v>
      </c>
      <c r="M413" s="111" t="n">
        <v>8</v>
      </c>
      <c r="N413" s="111" t="n">
        <v>8</v>
      </c>
      <c r="O413" s="112" t="s">
        <v>0</v>
      </c>
      <c r="P413" s="112" t="s">
        <v>0</v>
      </c>
      <c r="Q413" s="112" t="s">
        <v>0</v>
      </c>
      <c r="R413" s="112" t="s">
        <v>0</v>
      </c>
      <c r="S413" s="112" t="s">
        <v>0</v>
      </c>
      <c r="T413" s="112" t="s">
        <v>0</v>
      </c>
      <c r="U413" s="112" t="s">
        <v>0</v>
      </c>
      <c r="V413" s="112" t="s">
        <v>0</v>
      </c>
      <c r="W413" s="112" t="s">
        <v>0</v>
      </c>
      <c r="X413" s="112" t="s">
        <v>0</v>
      </c>
      <c r="Y413" s="112" t="s">
        <v>0</v>
      </c>
      <c r="Z413" s="112" t="s">
        <v>0</v>
      </c>
      <c r="AA413" s="112" t="s">
        <v>0</v>
      </c>
      <c r="AB413" s="112" t="s">
        <v>0</v>
      </c>
      <c r="AC413" s="111" t="n">
        <v>8</v>
      </c>
      <c r="AD413" s="111" t="n">
        <v>8</v>
      </c>
      <c r="AE413" s="111" t="n">
        <v>8</v>
      </c>
      <c r="AF413" s="111" t="s">
        <v>7</v>
      </c>
      <c r="AG413" s="111" t="s">
        <v>7</v>
      </c>
      <c r="AH413" s="112" t="s">
        <v>0</v>
      </c>
      <c r="AI413" s="112" t="s">
        <v>0</v>
      </c>
      <c r="AJ413" s="112" t="s">
        <v>0</v>
      </c>
      <c r="AK413" s="112" t="s">
        <v>0</v>
      </c>
      <c r="AL413" s="112" t="s">
        <v>0</v>
      </c>
      <c r="AM413" s="113">
        <f>COUNT(H413:AL413)</f>
        <v/>
      </c>
      <c r="AN413" s="111" t="n"/>
      <c r="AO413" s="113">
        <f>COUNTIF(H413:AL413,"О")</f>
        <v/>
      </c>
      <c r="AP413" s="113">
        <f>COUNTIF(H413:AL413,"От")</f>
        <v/>
      </c>
      <c r="AQ413" s="113">
        <f>COUNTIF(H413:AL413,"Б")</f>
        <v/>
      </c>
      <c r="AR413" s="113">
        <f>COUNTIF(H413:AL413,"Н")</f>
        <v/>
      </c>
      <c r="AS413" s="111" t="n"/>
      <c r="AT413" s="113">
        <f>SUM(H413:AL413)</f>
        <v/>
      </c>
      <c r="AU413" s="111" t="n"/>
      <c r="AV413" s="113">
        <f>SUM(H413,K413,L413,P413,Q413,R413,S413,Y413,Z413,AF413,AG413)</f>
        <v/>
      </c>
      <c r="AW413" s="111" t="n"/>
    </row>
    <row r="414" spans="1:49">
      <c r="A414" s="114" t="n">
        <v>408</v>
      </c>
      <c r="B414" s="114" t="s">
        <v>227</v>
      </c>
      <c r="C414" s="114" t="s">
        <v>228</v>
      </c>
      <c r="D414" s="114" t="s">
        <v>229</v>
      </c>
      <c r="E414" s="114" t="s">
        <v>33</v>
      </c>
      <c r="F414" s="114" t="n"/>
      <c r="G414" s="114" t="n"/>
      <c r="H414" s="114" t="n">
        <v>0</v>
      </c>
      <c r="I414" s="114" t="n">
        <v>8</v>
      </c>
      <c r="J414" s="114" t="n">
        <v>8</v>
      </c>
      <c r="K414" s="114" t="n">
        <v>0</v>
      </c>
      <c r="L414" s="114" t="n">
        <v>0</v>
      </c>
      <c r="M414" s="114" t="n">
        <v>8</v>
      </c>
      <c r="N414" s="114" t="n">
        <v>8</v>
      </c>
      <c r="O414" s="114" t="n">
        <v>0</v>
      </c>
      <c r="P414" s="114" t="n">
        <v>0</v>
      </c>
      <c r="Q414" s="114" t="n">
        <v>0</v>
      </c>
      <c r="R414" s="114" t="n">
        <v>0</v>
      </c>
      <c r="S414" s="114" t="n">
        <v>0</v>
      </c>
      <c r="T414" s="114" t="n">
        <v>0</v>
      </c>
      <c r="U414" s="114" t="n">
        <v>0</v>
      </c>
      <c r="V414" s="114" t="n">
        <v>0</v>
      </c>
      <c r="W414" s="114" t="n">
        <v>0</v>
      </c>
      <c r="X414" s="114" t="n">
        <v>0</v>
      </c>
      <c r="Y414" s="114" t="n">
        <v>0</v>
      </c>
      <c r="Z414" s="114" t="n">
        <v>0</v>
      </c>
      <c r="AA414" s="114" t="n">
        <v>0</v>
      </c>
      <c r="AB414" s="114" t="n">
        <v>0</v>
      </c>
      <c r="AC414" s="114" t="n">
        <v>8</v>
      </c>
      <c r="AD414" s="114" t="n">
        <v>8</v>
      </c>
      <c r="AE414" s="114" t="n">
        <v>8</v>
      </c>
      <c r="AF414" s="114" t="n">
        <v>0</v>
      </c>
      <c r="AG414" s="114" t="n">
        <v>0</v>
      </c>
      <c r="AH414" s="114" t="n">
        <v>0</v>
      </c>
      <c r="AI414" s="114" t="n">
        <v>0</v>
      </c>
      <c r="AJ414" s="114" t="n">
        <v>0</v>
      </c>
      <c r="AK414" s="114" t="n">
        <v>0</v>
      </c>
      <c r="AL414" s="114" t="n">
        <v>0</v>
      </c>
      <c r="AM414" s="114">
        <f>COUNT(IF(SUM(H413)&gt;0,1,"FALSE"),IF(SUM(I413)&gt;0,1,"FALSE"),IF(SUM(J413)&gt;0,1,"FALSE"),IF(SUM(K413)&gt;0,1,"FALSE"),IF(SUM(L413)&gt;0,1,"FALSE"),IF(SUM(M413)&gt;0,1,"FALSE"),IF(SUM(N413)&gt;0,1,"FALSE"),IF(SUM(O413)&gt;0,1,"FALSE"),IF(SUM(P413)&gt;0,1,"FALSE"),IF(SUM(Q413)&gt;0,1,"FALSE"),IF(SUM(R413)&gt;0,1,"FALSE"),IF(SUM(S413)&gt;0,1,"FALSE"),IF(SUM(T413)&gt;0,1,"FALSE"),IF(SUM(V413)&gt;0,1,"FALSE"),IF(SUM(W413)&gt;0,1,"FALSE"),IF(SUM(X413)&gt;0,1,"FALSE"),IF(SUM(Y413)&gt;0,1,"FALSE"),IF(SUM(AB413)&gt;0,1,"FALSE"),IF(SUM(Z413)&gt;0,1,"FALSE"),IF(SUM(AC413)&gt;0,1,"FALSE"),IF(SUM(AF413)&gt;0,1,"FALSE"),IF(SUM(AG413)&gt;0,1,"FALSE"),IF(SUM(AD413)&gt;0,1,"FALSE"),IF(SUM(AE413)&gt;0,1,"FALSE"),IF(SUM(U413)&gt;0,1,"FALSE"),IF(SUM(AA413)&gt;0,1,"FALSE"),IF(SUM(AH413)&gt;0,1,"FALSE"),IF(SUM(AI413)&gt;0,1,"FALSE"),IF(SUM(AJ413)&gt;0,1,"FALSE"),IF(SUM(AK413)&gt;0,1,"FALSE"),IF(SUM(AL413)&gt;0,1,"FALSE"))</f>
        <v/>
      </c>
      <c r="AN414" s="114" t="n"/>
      <c r="AO414" s="114">
        <f>MAX(AO413:AO413)</f>
        <v/>
      </c>
      <c r="AP414" s="114">
        <f>MAX(AP413:AP413)</f>
        <v/>
      </c>
      <c r="AQ414" s="114">
        <f>MAX(AQ413:AQ413)</f>
        <v/>
      </c>
      <c r="AR414" s="114">
        <f>MAX(AR413:AR413)</f>
        <v/>
      </c>
      <c r="AS414" s="114">
        <f>SUM(AS413:AS413)</f>
        <v/>
      </c>
      <c r="AT414" s="114">
        <f>SUM(AT413:AT413)</f>
        <v/>
      </c>
      <c r="AU414" s="114">
        <f>SUM(AU413:AU413)</f>
        <v/>
      </c>
      <c r="AV414" s="114">
        <f>SUM(AV413:AV413)</f>
        <v/>
      </c>
      <c r="AW414" s="114">
        <f>SUM(AW413:AW413)</f>
        <v/>
      </c>
    </row>
    <row r="415" spans="1:49">
      <c r="A415" s="111" t="n">
        <v>409</v>
      </c>
      <c r="B415" s="111" t="s">
        <v>230</v>
      </c>
      <c r="C415" s="111" t="s">
        <v>228</v>
      </c>
      <c r="D415" s="111" t="s">
        <v>229</v>
      </c>
      <c r="E415" s="111" t="s">
        <v>43</v>
      </c>
      <c r="F415" s="111" t="s">
        <v>32</v>
      </c>
      <c r="G415" s="111" t="n"/>
      <c r="H415" s="111" t="s">
        <v>7</v>
      </c>
      <c r="I415" s="111" t="n">
        <v>8</v>
      </c>
      <c r="J415" s="111" t="n">
        <v>8</v>
      </c>
      <c r="K415" s="111" t="s">
        <v>7</v>
      </c>
      <c r="L415" s="111" t="s">
        <v>7</v>
      </c>
      <c r="M415" s="111" t="n">
        <v>8</v>
      </c>
      <c r="N415" s="111" t="n">
        <v>8</v>
      </c>
      <c r="O415" s="111" t="n">
        <v>7</v>
      </c>
      <c r="P415" s="111" t="s">
        <v>7</v>
      </c>
      <c r="Q415" s="111" t="s">
        <v>7</v>
      </c>
      <c r="R415" s="111" t="s">
        <v>7</v>
      </c>
      <c r="S415" s="111" t="s">
        <v>7</v>
      </c>
      <c r="T415" s="111" t="n">
        <v>8</v>
      </c>
      <c r="U415" s="111" t="n">
        <v>8</v>
      </c>
      <c r="V415" s="111" t="n">
        <v>8</v>
      </c>
      <c r="W415" s="111" t="n">
        <v>8</v>
      </c>
      <c r="X415" s="111" t="n">
        <v>8</v>
      </c>
      <c r="Y415" s="111" t="s">
        <v>7</v>
      </c>
      <c r="Z415" s="111" t="s">
        <v>7</v>
      </c>
      <c r="AA415" s="111" t="n">
        <v>8</v>
      </c>
      <c r="AB415" s="111" t="n">
        <v>8</v>
      </c>
      <c r="AC415" s="111" t="n">
        <v>8</v>
      </c>
      <c r="AD415" s="111" t="n">
        <v>8</v>
      </c>
      <c r="AE415" s="111" t="n">
        <v>8</v>
      </c>
      <c r="AF415" s="111" t="s">
        <v>7</v>
      </c>
      <c r="AG415" s="111" t="s">
        <v>7</v>
      </c>
      <c r="AH415" s="111" t="n">
        <v>8</v>
      </c>
      <c r="AI415" s="111" t="n">
        <v>8</v>
      </c>
      <c r="AJ415" s="111" t="n">
        <v>8</v>
      </c>
      <c r="AK415" s="111" t="n">
        <v>8</v>
      </c>
      <c r="AL415" s="111" t="n">
        <v>8</v>
      </c>
      <c r="AM415" s="113">
        <f>COUNT(H415:AL415)</f>
        <v/>
      </c>
      <c r="AN415" s="111" t="n"/>
      <c r="AO415" s="113">
        <f>COUNTIF(H415:AL415,"О")</f>
        <v/>
      </c>
      <c r="AP415" s="113">
        <f>COUNTIF(H415:AL415,"От")</f>
        <v/>
      </c>
      <c r="AQ415" s="113">
        <f>COUNTIF(H415:AL415,"Б")</f>
        <v/>
      </c>
      <c r="AR415" s="113">
        <f>COUNTIF(H415:AL415,"Н")</f>
        <v/>
      </c>
      <c r="AS415" s="111" t="n"/>
      <c r="AT415" s="113">
        <f>SUM(H415:AL415)</f>
        <v/>
      </c>
      <c r="AU415" s="111" t="n"/>
      <c r="AV415" s="113">
        <f>SUM(H415,K415,L415,P415,Q415,R415,S415,Y415,Z415,AF415,AG415)</f>
        <v/>
      </c>
      <c r="AW415" s="111" t="n"/>
    </row>
    <row r="416" spans="1:49">
      <c r="A416" s="114" t="n">
        <v>410</v>
      </c>
      <c r="B416" s="114" t="s">
        <v>230</v>
      </c>
      <c r="C416" s="114" t="s">
        <v>228</v>
      </c>
      <c r="D416" s="114" t="s">
        <v>229</v>
      </c>
      <c r="E416" s="114" t="s">
        <v>33</v>
      </c>
      <c r="F416" s="114" t="n"/>
      <c r="G416" s="114" t="n"/>
      <c r="H416" s="114" t="n">
        <v>0</v>
      </c>
      <c r="I416" s="114" t="n">
        <v>8</v>
      </c>
      <c r="J416" s="114" t="n">
        <v>8</v>
      </c>
      <c r="K416" s="114" t="n">
        <v>0</v>
      </c>
      <c r="L416" s="114" t="n">
        <v>0</v>
      </c>
      <c r="M416" s="114" t="n">
        <v>8</v>
      </c>
      <c r="N416" s="114" t="n">
        <v>8</v>
      </c>
      <c r="O416" s="114" t="n">
        <v>7</v>
      </c>
      <c r="P416" s="114" t="n">
        <v>0</v>
      </c>
      <c r="Q416" s="114" t="n">
        <v>0</v>
      </c>
      <c r="R416" s="114" t="n">
        <v>0</v>
      </c>
      <c r="S416" s="114" t="n">
        <v>0</v>
      </c>
      <c r="T416" s="114" t="n">
        <v>8</v>
      </c>
      <c r="U416" s="114" t="n">
        <v>8</v>
      </c>
      <c r="V416" s="114" t="n">
        <v>8</v>
      </c>
      <c r="W416" s="114" t="n">
        <v>8</v>
      </c>
      <c r="X416" s="114" t="n">
        <v>8</v>
      </c>
      <c r="Y416" s="114" t="n">
        <v>0</v>
      </c>
      <c r="Z416" s="114" t="n">
        <v>0</v>
      </c>
      <c r="AA416" s="114" t="n">
        <v>8</v>
      </c>
      <c r="AB416" s="114" t="n">
        <v>8</v>
      </c>
      <c r="AC416" s="114" t="n">
        <v>8</v>
      </c>
      <c r="AD416" s="114" t="n">
        <v>8</v>
      </c>
      <c r="AE416" s="114" t="n">
        <v>8</v>
      </c>
      <c r="AF416" s="114" t="n">
        <v>0</v>
      </c>
      <c r="AG416" s="114" t="n">
        <v>0</v>
      </c>
      <c r="AH416" s="114" t="n">
        <v>8</v>
      </c>
      <c r="AI416" s="114" t="n">
        <v>8</v>
      </c>
      <c r="AJ416" s="114" t="n">
        <v>8</v>
      </c>
      <c r="AK416" s="114" t="n">
        <v>8</v>
      </c>
      <c r="AL416" s="114" t="n">
        <v>8</v>
      </c>
      <c r="AM416" s="114">
        <f>COUNT(IF(SUM(H415)&gt;0,1,"FALSE"),IF(SUM(I415)&gt;0,1,"FALSE"),IF(SUM(J415)&gt;0,1,"FALSE"),IF(SUM(K415)&gt;0,1,"FALSE"),IF(SUM(L415)&gt;0,1,"FALSE"),IF(SUM(M415)&gt;0,1,"FALSE"),IF(SUM(N415)&gt;0,1,"FALSE"),IF(SUM(O415)&gt;0,1,"FALSE"),IF(SUM(P415)&gt;0,1,"FALSE"),IF(SUM(Q415)&gt;0,1,"FALSE"),IF(SUM(R415)&gt;0,1,"FALSE"),IF(SUM(S415)&gt;0,1,"FALSE"),IF(SUM(T415)&gt;0,1,"FALSE"),IF(SUM(V415)&gt;0,1,"FALSE"),IF(SUM(W415)&gt;0,1,"FALSE"),IF(SUM(X415)&gt;0,1,"FALSE"),IF(SUM(Y415)&gt;0,1,"FALSE"),IF(SUM(AB415)&gt;0,1,"FALSE"),IF(SUM(Z415)&gt;0,1,"FALSE"),IF(SUM(AC415)&gt;0,1,"FALSE"),IF(SUM(AF415)&gt;0,1,"FALSE"),IF(SUM(AG415)&gt;0,1,"FALSE"),IF(SUM(AD415)&gt;0,1,"FALSE"),IF(SUM(AE415)&gt;0,1,"FALSE"),IF(SUM(U415)&gt;0,1,"FALSE"),IF(SUM(AA415)&gt;0,1,"FALSE"),IF(SUM(AH415)&gt;0,1,"FALSE"),IF(SUM(AI415)&gt;0,1,"FALSE"),IF(SUM(AJ415)&gt;0,1,"FALSE"),IF(SUM(AK415)&gt;0,1,"FALSE"),IF(SUM(AL415)&gt;0,1,"FALSE"))</f>
        <v/>
      </c>
      <c r="AN416" s="114" t="n"/>
      <c r="AO416" s="114">
        <f>MAX(AO415:AO415)</f>
        <v/>
      </c>
      <c r="AP416" s="114">
        <f>MAX(AP415:AP415)</f>
        <v/>
      </c>
      <c r="AQ416" s="114">
        <f>MAX(AQ415:AQ415)</f>
        <v/>
      </c>
      <c r="AR416" s="114">
        <f>MAX(AR415:AR415)</f>
        <v/>
      </c>
      <c r="AS416" s="114">
        <f>SUM(AS415:AS415)</f>
        <v/>
      </c>
      <c r="AT416" s="114">
        <f>SUM(AT415:AT415)</f>
        <v/>
      </c>
      <c r="AU416" s="114">
        <f>SUM(AU415:AU415)</f>
        <v/>
      </c>
      <c r="AV416" s="114">
        <f>SUM(AV415:AV415)</f>
        <v/>
      </c>
      <c r="AW416" s="114">
        <f>SUM(AW415:AW415)</f>
        <v/>
      </c>
    </row>
    <row r="417" spans="1:49">
      <c r="A417" s="111" t="n">
        <v>411</v>
      </c>
      <c r="B417" s="111" t="s">
        <v>231</v>
      </c>
      <c r="C417" s="111" t="s">
        <v>228</v>
      </c>
      <c r="D417" s="111" t="s">
        <v>232</v>
      </c>
      <c r="E417" s="111" t="s">
        <v>43</v>
      </c>
      <c r="F417" s="111" t="s">
        <v>32</v>
      </c>
      <c r="G417" s="111" t="n"/>
      <c r="H417" s="111" t="s">
        <v>7</v>
      </c>
      <c r="I417" s="111" t="n">
        <v>8</v>
      </c>
      <c r="J417" s="111" t="n">
        <v>8</v>
      </c>
      <c r="K417" s="111" t="s">
        <v>7</v>
      </c>
      <c r="L417" s="111" t="s">
        <v>7</v>
      </c>
      <c r="M417" s="111" t="n">
        <v>8</v>
      </c>
      <c r="N417" s="111" t="n">
        <v>8</v>
      </c>
      <c r="O417" s="111" t="n">
        <v>7</v>
      </c>
      <c r="P417" s="111" t="s">
        <v>7</v>
      </c>
      <c r="Q417" s="111" t="s">
        <v>7</v>
      </c>
      <c r="R417" s="111" t="s">
        <v>7</v>
      </c>
      <c r="S417" s="111" t="s">
        <v>7</v>
      </c>
      <c r="T417" s="111" t="n">
        <v>8</v>
      </c>
      <c r="U417" s="111" t="n">
        <v>8</v>
      </c>
      <c r="V417" s="111" t="n">
        <v>8</v>
      </c>
      <c r="W417" s="111" t="n">
        <v>8</v>
      </c>
      <c r="X417" s="111" t="n">
        <v>8</v>
      </c>
      <c r="Y417" s="111" t="s">
        <v>7</v>
      </c>
      <c r="Z417" s="111" t="s">
        <v>7</v>
      </c>
      <c r="AA417" s="111" t="n">
        <v>8</v>
      </c>
      <c r="AB417" s="111" t="n">
        <v>8</v>
      </c>
      <c r="AC417" s="111" t="n">
        <v>8</v>
      </c>
      <c r="AD417" s="111" t="n">
        <v>8</v>
      </c>
      <c r="AE417" s="111" t="n">
        <v>8</v>
      </c>
      <c r="AF417" s="111" t="s">
        <v>7</v>
      </c>
      <c r="AG417" s="111" t="s">
        <v>7</v>
      </c>
      <c r="AH417" s="111" t="n">
        <v>8</v>
      </c>
      <c r="AI417" s="111" t="n">
        <v>8</v>
      </c>
      <c r="AJ417" s="111" t="n">
        <v>8</v>
      </c>
      <c r="AK417" s="111" t="n">
        <v>8</v>
      </c>
      <c r="AL417" s="111" t="n">
        <v>8</v>
      </c>
      <c r="AM417" s="113">
        <f>COUNT(H417:AL417)</f>
        <v/>
      </c>
      <c r="AN417" s="111" t="n"/>
      <c r="AO417" s="113">
        <f>COUNTIF(H417:AL417,"О")</f>
        <v/>
      </c>
      <c r="AP417" s="113">
        <f>COUNTIF(H417:AL417,"От")</f>
        <v/>
      </c>
      <c r="AQ417" s="113">
        <f>COUNTIF(H417:AL417,"Б")</f>
        <v/>
      </c>
      <c r="AR417" s="113">
        <f>COUNTIF(H417:AL417,"Н")</f>
        <v/>
      </c>
      <c r="AS417" s="111" t="n"/>
      <c r="AT417" s="113">
        <f>SUM(H417:AL417)</f>
        <v/>
      </c>
      <c r="AU417" s="111" t="n"/>
      <c r="AV417" s="113">
        <f>SUM(H417,K417,L417,P417,Q417,R417,S417,Y417,Z417,AF417,AG417)</f>
        <v/>
      </c>
      <c r="AW417" s="111" t="n"/>
    </row>
    <row r="418" spans="1:49">
      <c r="A418" s="114" t="n">
        <v>412</v>
      </c>
      <c r="B418" s="114" t="s">
        <v>231</v>
      </c>
      <c r="C418" s="114" t="s">
        <v>228</v>
      </c>
      <c r="D418" s="114" t="s">
        <v>232</v>
      </c>
      <c r="E418" s="114" t="s">
        <v>33</v>
      </c>
      <c r="F418" s="114" t="n"/>
      <c r="G418" s="114" t="n"/>
      <c r="H418" s="114" t="n">
        <v>0</v>
      </c>
      <c r="I418" s="114" t="n">
        <v>8</v>
      </c>
      <c r="J418" s="114" t="n">
        <v>8</v>
      </c>
      <c r="K418" s="114" t="n">
        <v>0</v>
      </c>
      <c r="L418" s="114" t="n">
        <v>0</v>
      </c>
      <c r="M418" s="114" t="n">
        <v>8</v>
      </c>
      <c r="N418" s="114" t="n">
        <v>8</v>
      </c>
      <c r="O418" s="114" t="n">
        <v>7</v>
      </c>
      <c r="P418" s="114" t="n">
        <v>0</v>
      </c>
      <c r="Q418" s="114" t="n">
        <v>0</v>
      </c>
      <c r="R418" s="114" t="n">
        <v>0</v>
      </c>
      <c r="S418" s="114" t="n">
        <v>0</v>
      </c>
      <c r="T418" s="114" t="n">
        <v>8</v>
      </c>
      <c r="U418" s="114" t="n">
        <v>8</v>
      </c>
      <c r="V418" s="114" t="n">
        <v>8</v>
      </c>
      <c r="W418" s="114" t="n">
        <v>8</v>
      </c>
      <c r="X418" s="114" t="n">
        <v>8</v>
      </c>
      <c r="Y418" s="114" t="n">
        <v>0</v>
      </c>
      <c r="Z418" s="114" t="n">
        <v>0</v>
      </c>
      <c r="AA418" s="114" t="n">
        <v>8</v>
      </c>
      <c r="AB418" s="114" t="n">
        <v>8</v>
      </c>
      <c r="AC418" s="114" t="n">
        <v>8</v>
      </c>
      <c r="AD418" s="114" t="n">
        <v>8</v>
      </c>
      <c r="AE418" s="114" t="n">
        <v>8</v>
      </c>
      <c r="AF418" s="114" t="n">
        <v>0</v>
      </c>
      <c r="AG418" s="114" t="n">
        <v>0</v>
      </c>
      <c r="AH418" s="114" t="n">
        <v>8</v>
      </c>
      <c r="AI418" s="114" t="n">
        <v>8</v>
      </c>
      <c r="AJ418" s="114" t="n">
        <v>8</v>
      </c>
      <c r="AK418" s="114" t="n">
        <v>8</v>
      </c>
      <c r="AL418" s="114" t="n">
        <v>8</v>
      </c>
      <c r="AM418" s="114">
        <f>COUNT(IF(SUM(H417)&gt;0,1,"FALSE"),IF(SUM(I417)&gt;0,1,"FALSE"),IF(SUM(J417)&gt;0,1,"FALSE"),IF(SUM(K417)&gt;0,1,"FALSE"),IF(SUM(L417)&gt;0,1,"FALSE"),IF(SUM(M417)&gt;0,1,"FALSE"),IF(SUM(N417)&gt;0,1,"FALSE"),IF(SUM(O417)&gt;0,1,"FALSE"),IF(SUM(P417)&gt;0,1,"FALSE"),IF(SUM(Q417)&gt;0,1,"FALSE"),IF(SUM(R417)&gt;0,1,"FALSE"),IF(SUM(S417)&gt;0,1,"FALSE"),IF(SUM(T417)&gt;0,1,"FALSE"),IF(SUM(V417)&gt;0,1,"FALSE"),IF(SUM(W417)&gt;0,1,"FALSE"),IF(SUM(X417)&gt;0,1,"FALSE"),IF(SUM(Y417)&gt;0,1,"FALSE"),IF(SUM(AB417)&gt;0,1,"FALSE"),IF(SUM(Z417)&gt;0,1,"FALSE"),IF(SUM(AC417)&gt;0,1,"FALSE"),IF(SUM(AF417)&gt;0,1,"FALSE"),IF(SUM(AG417)&gt;0,1,"FALSE"),IF(SUM(AD417)&gt;0,1,"FALSE"),IF(SUM(AE417)&gt;0,1,"FALSE"),IF(SUM(U417)&gt;0,1,"FALSE"),IF(SUM(AA417)&gt;0,1,"FALSE"),IF(SUM(AH417)&gt;0,1,"FALSE"),IF(SUM(AI417)&gt;0,1,"FALSE"),IF(SUM(AJ417)&gt;0,1,"FALSE"),IF(SUM(AK417)&gt;0,1,"FALSE"),IF(SUM(AL417)&gt;0,1,"FALSE"))</f>
        <v/>
      </c>
      <c r="AN418" s="114" t="n"/>
      <c r="AO418" s="114">
        <f>MAX(AO417:AO417)</f>
        <v/>
      </c>
      <c r="AP418" s="114">
        <f>MAX(AP417:AP417)</f>
        <v/>
      </c>
      <c r="AQ418" s="114">
        <f>MAX(AQ417:AQ417)</f>
        <v/>
      </c>
      <c r="AR418" s="114">
        <f>MAX(AR417:AR417)</f>
        <v/>
      </c>
      <c r="AS418" s="114">
        <f>SUM(AS417:AS417)</f>
        <v/>
      </c>
      <c r="AT418" s="114">
        <f>SUM(AT417:AT417)</f>
        <v/>
      </c>
      <c r="AU418" s="114">
        <f>SUM(AU417:AU417)</f>
        <v/>
      </c>
      <c r="AV418" s="114">
        <f>SUM(AV417:AV417)</f>
        <v/>
      </c>
      <c r="AW418" s="114">
        <f>SUM(AW417:AW417)</f>
        <v/>
      </c>
    </row>
    <row r="419" spans="1:49">
      <c r="A419" s="111" t="n">
        <v>413</v>
      </c>
      <c r="B419" s="111" t="s">
        <v>236</v>
      </c>
      <c r="C419" s="111" t="s">
        <v>237</v>
      </c>
      <c r="D419" s="111" t="s">
        <v>60</v>
      </c>
      <c r="E419" s="111" t="s">
        <v>43</v>
      </c>
      <c r="F419" s="111" t="s">
        <v>32</v>
      </c>
      <c r="G419" s="111" t="n"/>
      <c r="H419" s="111" t="s">
        <v>7</v>
      </c>
      <c r="I419" s="111" t="n">
        <v>8</v>
      </c>
      <c r="J419" s="111" t="n">
        <v>8</v>
      </c>
      <c r="K419" s="111" t="s">
        <v>7</v>
      </c>
      <c r="L419" s="111" t="s">
        <v>7</v>
      </c>
      <c r="M419" s="111" t="n">
        <v>8</v>
      </c>
      <c r="N419" s="111" t="n">
        <v>8</v>
      </c>
      <c r="O419" s="111" t="n">
        <v>7</v>
      </c>
      <c r="P419" s="111" t="s">
        <v>7</v>
      </c>
      <c r="Q419" s="111" t="s">
        <v>7</v>
      </c>
      <c r="R419" s="111" t="s">
        <v>7</v>
      </c>
      <c r="S419" s="111" t="s">
        <v>7</v>
      </c>
      <c r="T419" s="111" t="n">
        <v>8</v>
      </c>
      <c r="U419" s="111" t="n">
        <v>8</v>
      </c>
      <c r="V419" s="111" t="n">
        <v>8</v>
      </c>
      <c r="W419" s="111" t="n">
        <v>8</v>
      </c>
      <c r="X419" s="111" t="n">
        <v>8</v>
      </c>
      <c r="Y419" s="111" t="s">
        <v>7</v>
      </c>
      <c r="Z419" s="111" t="s">
        <v>7</v>
      </c>
      <c r="AA419" s="111" t="n">
        <v>8</v>
      </c>
      <c r="AB419" s="111" t="n">
        <v>8</v>
      </c>
      <c r="AC419" s="111" t="n">
        <v>8</v>
      </c>
      <c r="AD419" s="111" t="n">
        <v>8</v>
      </c>
      <c r="AE419" s="111" t="n">
        <v>8</v>
      </c>
      <c r="AF419" s="111" t="s">
        <v>7</v>
      </c>
      <c r="AG419" s="111" t="s">
        <v>7</v>
      </c>
      <c r="AH419" s="111" t="n">
        <v>8</v>
      </c>
      <c r="AI419" s="111" t="n">
        <v>8</v>
      </c>
      <c r="AJ419" s="111" t="n">
        <v>8</v>
      </c>
      <c r="AK419" s="111" t="n">
        <v>8</v>
      </c>
      <c r="AL419" s="111" t="n">
        <v>8</v>
      </c>
      <c r="AM419" s="113">
        <f>COUNT(H419:AL419)</f>
        <v/>
      </c>
      <c r="AN419" s="111" t="n"/>
      <c r="AO419" s="113">
        <f>COUNTIF(H419:AL419,"О")</f>
        <v/>
      </c>
      <c r="AP419" s="113">
        <f>COUNTIF(H419:AL419,"От")</f>
        <v/>
      </c>
      <c r="AQ419" s="113">
        <f>COUNTIF(H419:AL419,"Б")</f>
        <v/>
      </c>
      <c r="AR419" s="113">
        <f>COUNTIF(H419:AL419,"Н")</f>
        <v/>
      </c>
      <c r="AS419" s="111" t="n"/>
      <c r="AT419" s="113">
        <f>SUM(H419:AL419)</f>
        <v/>
      </c>
      <c r="AU419" s="111" t="n"/>
      <c r="AV419" s="113">
        <f>SUM(H419,K419,L419,P419,Q419,R419,S419,Y419,Z419,AF419,AG419)</f>
        <v/>
      </c>
      <c r="AW419" s="111" t="n"/>
    </row>
    <row r="420" spans="1:49">
      <c r="A420" s="114" t="n">
        <v>414</v>
      </c>
      <c r="B420" s="114" t="s">
        <v>236</v>
      </c>
      <c r="C420" s="114" t="s">
        <v>237</v>
      </c>
      <c r="D420" s="114" t="s">
        <v>60</v>
      </c>
      <c r="E420" s="114" t="s">
        <v>33</v>
      </c>
      <c r="F420" s="114" t="n"/>
      <c r="G420" s="114" t="n"/>
      <c r="H420" s="114" t="n">
        <v>0</v>
      </c>
      <c r="I420" s="114" t="n">
        <v>8</v>
      </c>
      <c r="J420" s="114" t="n">
        <v>8</v>
      </c>
      <c r="K420" s="114" t="n">
        <v>0</v>
      </c>
      <c r="L420" s="114" t="n">
        <v>0</v>
      </c>
      <c r="M420" s="114" t="n">
        <v>8</v>
      </c>
      <c r="N420" s="114" t="n">
        <v>8</v>
      </c>
      <c r="O420" s="114" t="n">
        <v>7</v>
      </c>
      <c r="P420" s="114" t="n">
        <v>0</v>
      </c>
      <c r="Q420" s="114" t="n">
        <v>0</v>
      </c>
      <c r="R420" s="114" t="n">
        <v>0</v>
      </c>
      <c r="S420" s="114" t="n">
        <v>0</v>
      </c>
      <c r="T420" s="114" t="n">
        <v>8</v>
      </c>
      <c r="U420" s="114" t="n">
        <v>8</v>
      </c>
      <c r="V420" s="114" t="n">
        <v>8</v>
      </c>
      <c r="W420" s="114" t="n">
        <v>8</v>
      </c>
      <c r="X420" s="114" t="n">
        <v>8</v>
      </c>
      <c r="Y420" s="114" t="n">
        <v>0</v>
      </c>
      <c r="Z420" s="114" t="n">
        <v>0</v>
      </c>
      <c r="AA420" s="114" t="n">
        <v>8</v>
      </c>
      <c r="AB420" s="114" t="n">
        <v>8</v>
      </c>
      <c r="AC420" s="114" t="n">
        <v>8</v>
      </c>
      <c r="AD420" s="114" t="n">
        <v>8</v>
      </c>
      <c r="AE420" s="114" t="n">
        <v>8</v>
      </c>
      <c r="AF420" s="114" t="n">
        <v>0</v>
      </c>
      <c r="AG420" s="114" t="n">
        <v>0</v>
      </c>
      <c r="AH420" s="114" t="n">
        <v>8</v>
      </c>
      <c r="AI420" s="114" t="n">
        <v>8</v>
      </c>
      <c r="AJ420" s="114" t="n">
        <v>8</v>
      </c>
      <c r="AK420" s="114" t="n">
        <v>8</v>
      </c>
      <c r="AL420" s="114" t="n">
        <v>8</v>
      </c>
      <c r="AM420" s="114">
        <f>COUNT(IF(SUM(H419)&gt;0,1,"FALSE"),IF(SUM(I419)&gt;0,1,"FALSE"),IF(SUM(J419)&gt;0,1,"FALSE"),IF(SUM(K419)&gt;0,1,"FALSE"),IF(SUM(L419)&gt;0,1,"FALSE"),IF(SUM(M419)&gt;0,1,"FALSE"),IF(SUM(N419)&gt;0,1,"FALSE"),IF(SUM(O419)&gt;0,1,"FALSE"),IF(SUM(P419)&gt;0,1,"FALSE"),IF(SUM(Q419)&gt;0,1,"FALSE"),IF(SUM(R419)&gt;0,1,"FALSE"),IF(SUM(S419)&gt;0,1,"FALSE"),IF(SUM(T419)&gt;0,1,"FALSE"),IF(SUM(V419)&gt;0,1,"FALSE"),IF(SUM(W419)&gt;0,1,"FALSE"),IF(SUM(X419)&gt;0,1,"FALSE"),IF(SUM(Y419)&gt;0,1,"FALSE"),IF(SUM(AB419)&gt;0,1,"FALSE"),IF(SUM(Z419)&gt;0,1,"FALSE"),IF(SUM(AC419)&gt;0,1,"FALSE"),IF(SUM(AF419)&gt;0,1,"FALSE"),IF(SUM(AG419)&gt;0,1,"FALSE"),IF(SUM(AD419)&gt;0,1,"FALSE"),IF(SUM(AE419)&gt;0,1,"FALSE"),IF(SUM(U419)&gt;0,1,"FALSE"),IF(SUM(AA419)&gt;0,1,"FALSE"),IF(SUM(AH419)&gt;0,1,"FALSE"),IF(SUM(AI419)&gt;0,1,"FALSE"),IF(SUM(AJ419)&gt;0,1,"FALSE"),IF(SUM(AK419)&gt;0,1,"FALSE"),IF(SUM(AL419)&gt;0,1,"FALSE"))</f>
        <v/>
      </c>
      <c r="AN420" s="114" t="n"/>
      <c r="AO420" s="114">
        <f>MAX(AO419:AO419)</f>
        <v/>
      </c>
      <c r="AP420" s="114">
        <f>MAX(AP419:AP419)</f>
        <v/>
      </c>
      <c r="AQ420" s="114">
        <f>MAX(AQ419:AQ419)</f>
        <v/>
      </c>
      <c r="AR420" s="114">
        <f>MAX(AR419:AR419)</f>
        <v/>
      </c>
      <c r="AS420" s="114">
        <f>SUM(AS419:AS419)</f>
        <v/>
      </c>
      <c r="AT420" s="114">
        <f>SUM(AT419:AT419)</f>
        <v/>
      </c>
      <c r="AU420" s="114">
        <f>SUM(AU419:AU419)</f>
        <v/>
      </c>
      <c r="AV420" s="114">
        <f>SUM(AV419:AV419)</f>
        <v/>
      </c>
      <c r="AW420" s="114">
        <f>SUM(AW419:AW419)</f>
        <v/>
      </c>
    </row>
    <row r="421" spans="1:49">
      <c r="A421" s="111" t="n">
        <v>415</v>
      </c>
      <c r="B421" s="111" t="s">
        <v>240</v>
      </c>
      <c r="C421" s="111" t="s">
        <v>237</v>
      </c>
      <c r="D421" s="111" t="s">
        <v>241</v>
      </c>
      <c r="E421" s="111" t="s">
        <v>43</v>
      </c>
      <c r="F421" s="111" t="s">
        <v>32</v>
      </c>
      <c r="G421" s="111" t="n"/>
      <c r="H421" s="111" t="s">
        <v>7</v>
      </c>
      <c r="I421" s="111" t="n">
        <v>8</v>
      </c>
      <c r="J421" s="111" t="n">
        <v>8</v>
      </c>
      <c r="K421" s="111" t="s">
        <v>7</v>
      </c>
      <c r="L421" s="111" t="s">
        <v>7</v>
      </c>
      <c r="M421" s="111" t="n">
        <v>8</v>
      </c>
      <c r="N421" s="111" t="n">
        <v>8</v>
      </c>
      <c r="O421" s="111" t="n">
        <v>7</v>
      </c>
      <c r="P421" s="111" t="s">
        <v>7</v>
      </c>
      <c r="Q421" s="111" t="s">
        <v>7</v>
      </c>
      <c r="R421" s="111" t="s">
        <v>7</v>
      </c>
      <c r="S421" s="111" t="s">
        <v>7</v>
      </c>
      <c r="T421" s="111" t="n">
        <v>8</v>
      </c>
      <c r="U421" s="111" t="n">
        <v>8</v>
      </c>
      <c r="V421" s="111" t="n">
        <v>8</v>
      </c>
      <c r="W421" s="111" t="n">
        <v>8</v>
      </c>
      <c r="X421" s="111" t="n">
        <v>8</v>
      </c>
      <c r="Y421" s="111" t="s">
        <v>7</v>
      </c>
      <c r="Z421" s="111" t="s">
        <v>7</v>
      </c>
      <c r="AA421" s="111" t="n">
        <v>8</v>
      </c>
      <c r="AB421" s="111" t="n">
        <v>8</v>
      </c>
      <c r="AC421" s="111" t="n">
        <v>8</v>
      </c>
      <c r="AD421" s="111" t="n">
        <v>8</v>
      </c>
      <c r="AE421" s="111" t="n">
        <v>8</v>
      </c>
      <c r="AF421" s="111" t="s">
        <v>7</v>
      </c>
      <c r="AG421" s="111" t="s">
        <v>7</v>
      </c>
      <c r="AH421" s="111" t="n">
        <v>8</v>
      </c>
      <c r="AI421" s="111" t="n">
        <v>8</v>
      </c>
      <c r="AJ421" s="111" t="n">
        <v>8</v>
      </c>
      <c r="AK421" s="111" t="n">
        <v>8</v>
      </c>
      <c r="AL421" s="111" t="n">
        <v>8</v>
      </c>
      <c r="AM421" s="113">
        <f>COUNT(H421:AL421)</f>
        <v/>
      </c>
      <c r="AN421" s="111" t="n"/>
      <c r="AO421" s="113">
        <f>COUNTIF(H421:AL421,"О")</f>
        <v/>
      </c>
      <c r="AP421" s="113">
        <f>COUNTIF(H421:AL421,"От")</f>
        <v/>
      </c>
      <c r="AQ421" s="113">
        <f>COUNTIF(H421:AL421,"Б")</f>
        <v/>
      </c>
      <c r="AR421" s="113">
        <f>COUNTIF(H421:AL421,"Н")</f>
        <v/>
      </c>
      <c r="AS421" s="111" t="n"/>
      <c r="AT421" s="113">
        <f>SUM(H421:AL421)</f>
        <v/>
      </c>
      <c r="AU421" s="111" t="n"/>
      <c r="AV421" s="113">
        <f>SUM(H421,K421,L421,P421,Q421,R421,S421,Y421,Z421,AF421,AG421)</f>
        <v/>
      </c>
      <c r="AW421" s="111" t="n"/>
    </row>
    <row r="422" spans="1:49">
      <c r="A422" s="114" t="n">
        <v>416</v>
      </c>
      <c r="B422" s="114" t="s">
        <v>240</v>
      </c>
      <c r="C422" s="114" t="s">
        <v>237</v>
      </c>
      <c r="D422" s="114" t="s">
        <v>241</v>
      </c>
      <c r="E422" s="114" t="s">
        <v>33</v>
      </c>
      <c r="F422" s="114" t="n"/>
      <c r="G422" s="114" t="n"/>
      <c r="H422" s="114" t="n">
        <v>0</v>
      </c>
      <c r="I422" s="114" t="n">
        <v>8</v>
      </c>
      <c r="J422" s="114" t="n">
        <v>8</v>
      </c>
      <c r="K422" s="114" t="n">
        <v>0</v>
      </c>
      <c r="L422" s="114" t="n">
        <v>0</v>
      </c>
      <c r="M422" s="114" t="n">
        <v>8</v>
      </c>
      <c r="N422" s="114" t="n">
        <v>8</v>
      </c>
      <c r="O422" s="114" t="n">
        <v>7</v>
      </c>
      <c r="P422" s="114" t="n">
        <v>0</v>
      </c>
      <c r="Q422" s="114" t="n">
        <v>0</v>
      </c>
      <c r="R422" s="114" t="n">
        <v>0</v>
      </c>
      <c r="S422" s="114" t="n">
        <v>0</v>
      </c>
      <c r="T422" s="114" t="n">
        <v>8</v>
      </c>
      <c r="U422" s="114" t="n">
        <v>8</v>
      </c>
      <c r="V422" s="114" t="n">
        <v>8</v>
      </c>
      <c r="W422" s="114" t="n">
        <v>8</v>
      </c>
      <c r="X422" s="114" t="n">
        <v>8</v>
      </c>
      <c r="Y422" s="114" t="n">
        <v>0</v>
      </c>
      <c r="Z422" s="114" t="n">
        <v>0</v>
      </c>
      <c r="AA422" s="114" t="n">
        <v>8</v>
      </c>
      <c r="AB422" s="114" t="n">
        <v>8</v>
      </c>
      <c r="AC422" s="114" t="n">
        <v>8</v>
      </c>
      <c r="AD422" s="114" t="n">
        <v>8</v>
      </c>
      <c r="AE422" s="114" t="n">
        <v>8</v>
      </c>
      <c r="AF422" s="114" t="n">
        <v>0</v>
      </c>
      <c r="AG422" s="114" t="n">
        <v>0</v>
      </c>
      <c r="AH422" s="114" t="n">
        <v>8</v>
      </c>
      <c r="AI422" s="114" t="n">
        <v>8</v>
      </c>
      <c r="AJ422" s="114" t="n">
        <v>8</v>
      </c>
      <c r="AK422" s="114" t="n">
        <v>8</v>
      </c>
      <c r="AL422" s="114" t="n">
        <v>8</v>
      </c>
      <c r="AM422" s="114">
        <f>COUNT(IF(SUM(H421)&gt;0,1,"FALSE"),IF(SUM(I421)&gt;0,1,"FALSE"),IF(SUM(J421)&gt;0,1,"FALSE"),IF(SUM(K421)&gt;0,1,"FALSE"),IF(SUM(L421)&gt;0,1,"FALSE"),IF(SUM(M421)&gt;0,1,"FALSE"),IF(SUM(N421)&gt;0,1,"FALSE"),IF(SUM(O421)&gt;0,1,"FALSE"),IF(SUM(P421)&gt;0,1,"FALSE"),IF(SUM(Q421)&gt;0,1,"FALSE"),IF(SUM(R421)&gt;0,1,"FALSE"),IF(SUM(S421)&gt;0,1,"FALSE"),IF(SUM(T421)&gt;0,1,"FALSE"),IF(SUM(V421)&gt;0,1,"FALSE"),IF(SUM(W421)&gt;0,1,"FALSE"),IF(SUM(X421)&gt;0,1,"FALSE"),IF(SUM(Y421)&gt;0,1,"FALSE"),IF(SUM(AB421)&gt;0,1,"FALSE"),IF(SUM(Z421)&gt;0,1,"FALSE"),IF(SUM(AC421)&gt;0,1,"FALSE"),IF(SUM(AF421)&gt;0,1,"FALSE"),IF(SUM(AG421)&gt;0,1,"FALSE"),IF(SUM(AD421)&gt;0,1,"FALSE"),IF(SUM(AE421)&gt;0,1,"FALSE"),IF(SUM(U421)&gt;0,1,"FALSE"),IF(SUM(AA421)&gt;0,1,"FALSE"),IF(SUM(AH421)&gt;0,1,"FALSE"),IF(SUM(AI421)&gt;0,1,"FALSE"),IF(SUM(AJ421)&gt;0,1,"FALSE"),IF(SUM(AK421)&gt;0,1,"FALSE"),IF(SUM(AL421)&gt;0,1,"FALSE"))</f>
        <v/>
      </c>
      <c r="AN422" s="114" t="n"/>
      <c r="AO422" s="114">
        <f>MAX(AO421:AO421)</f>
        <v/>
      </c>
      <c r="AP422" s="114">
        <f>MAX(AP421:AP421)</f>
        <v/>
      </c>
      <c r="AQ422" s="114">
        <f>MAX(AQ421:AQ421)</f>
        <v/>
      </c>
      <c r="AR422" s="114">
        <f>MAX(AR421:AR421)</f>
        <v/>
      </c>
      <c r="AS422" s="114">
        <f>SUM(AS421:AS421)</f>
        <v/>
      </c>
      <c r="AT422" s="114">
        <f>SUM(AT421:AT421)</f>
        <v/>
      </c>
      <c r="AU422" s="114">
        <f>SUM(AU421:AU421)</f>
        <v/>
      </c>
      <c r="AV422" s="114">
        <f>SUM(AV421:AV421)</f>
        <v/>
      </c>
      <c r="AW422" s="114">
        <f>SUM(AW421:AW421)</f>
        <v/>
      </c>
    </row>
    <row r="423" spans="1:49">
      <c r="A423" s="111" t="n">
        <v>417</v>
      </c>
      <c r="B423" s="111" t="s">
        <v>242</v>
      </c>
      <c r="C423" s="111" t="s">
        <v>237</v>
      </c>
      <c r="D423" s="111" t="s">
        <v>60</v>
      </c>
      <c r="E423" s="111" t="s">
        <v>43</v>
      </c>
      <c r="F423" s="111" t="s">
        <v>32</v>
      </c>
      <c r="G423" s="111" t="n"/>
      <c r="H423" s="111" t="s">
        <v>7</v>
      </c>
      <c r="I423" s="111" t="n">
        <v>8</v>
      </c>
      <c r="J423" s="111" t="n">
        <v>8</v>
      </c>
      <c r="K423" s="111" t="s">
        <v>7</v>
      </c>
      <c r="L423" s="111" t="s">
        <v>7</v>
      </c>
      <c r="M423" s="111" t="n">
        <v>8</v>
      </c>
      <c r="N423" s="111" t="n">
        <v>8</v>
      </c>
      <c r="O423" s="111" t="n">
        <v>7</v>
      </c>
      <c r="P423" s="111" t="s">
        <v>7</v>
      </c>
      <c r="Q423" s="111" t="s">
        <v>7</v>
      </c>
      <c r="R423" s="111" t="s">
        <v>7</v>
      </c>
      <c r="S423" s="111" t="s">
        <v>7</v>
      </c>
      <c r="T423" s="111" t="n">
        <v>8</v>
      </c>
      <c r="U423" s="111" t="n">
        <v>8</v>
      </c>
      <c r="V423" s="111" t="n">
        <v>8</v>
      </c>
      <c r="W423" s="111" t="n">
        <v>8</v>
      </c>
      <c r="X423" s="111" t="n">
        <v>8</v>
      </c>
      <c r="Y423" s="111" t="s">
        <v>7</v>
      </c>
      <c r="Z423" s="111" t="s">
        <v>7</v>
      </c>
      <c r="AA423" s="111" t="n">
        <v>8</v>
      </c>
      <c r="AB423" s="111" t="n">
        <v>8</v>
      </c>
      <c r="AC423" s="111" t="n">
        <v>8</v>
      </c>
      <c r="AD423" s="111" t="n">
        <v>8</v>
      </c>
      <c r="AE423" s="111" t="n">
        <v>8</v>
      </c>
      <c r="AF423" s="111" t="s">
        <v>7</v>
      </c>
      <c r="AG423" s="111" t="s">
        <v>7</v>
      </c>
      <c r="AH423" s="111" t="n">
        <v>8</v>
      </c>
      <c r="AI423" s="111" t="n">
        <v>8</v>
      </c>
      <c r="AJ423" s="111" t="n"/>
      <c r="AK423" s="111" t="n"/>
      <c r="AL423" s="111" t="n"/>
      <c r="AM423" s="113">
        <f>COUNT(H423:AL423)</f>
        <v/>
      </c>
      <c r="AN423" s="111" t="n"/>
      <c r="AO423" s="113">
        <f>COUNTIF(H423:AL423,"О")</f>
        <v/>
      </c>
      <c r="AP423" s="113">
        <f>COUNTIF(H423:AL423,"От")</f>
        <v/>
      </c>
      <c r="AQ423" s="113">
        <f>COUNTIF(H423:AL423,"Б")</f>
        <v/>
      </c>
      <c r="AR423" s="113">
        <f>COUNTIF(H423:AL423,"Н")</f>
        <v/>
      </c>
      <c r="AS423" s="111" t="n"/>
      <c r="AT423" s="113">
        <f>SUM(H423:AL423)</f>
        <v/>
      </c>
      <c r="AU423" s="111" t="n"/>
      <c r="AV423" s="113">
        <f>SUM(H423,K423,L423,P423,Q423,R423,S423,Y423,Z423,AF423,AG423)</f>
        <v/>
      </c>
      <c r="AW423" s="111" t="n"/>
    </row>
    <row r="424" spans="1:49">
      <c r="A424" s="111" t="n">
        <v>418</v>
      </c>
      <c r="B424" s="111" t="s">
        <v>242</v>
      </c>
      <c r="C424" s="111" t="s">
        <v>237</v>
      </c>
      <c r="D424" s="111" t="s">
        <v>60</v>
      </c>
      <c r="E424" s="111" t="s">
        <v>156</v>
      </c>
      <c r="F424" s="111" t="s">
        <v>32</v>
      </c>
      <c r="G424" s="111" t="s">
        <v>49</v>
      </c>
      <c r="H424" s="111" t="n"/>
      <c r="I424" s="111" t="n"/>
      <c r="J424" s="111" t="n"/>
      <c r="K424" s="111" t="n"/>
      <c r="L424" s="111" t="n"/>
      <c r="M424" s="111" t="n"/>
      <c r="N424" s="111" t="n"/>
      <c r="O424" s="111" t="n"/>
      <c r="P424" s="111" t="n"/>
      <c r="Q424" s="111" t="n"/>
      <c r="R424" s="111" t="n"/>
      <c r="S424" s="111" t="n"/>
      <c r="T424" s="111" t="n"/>
      <c r="U424" s="111" t="n"/>
      <c r="V424" s="111" t="n"/>
      <c r="W424" s="111" t="n"/>
      <c r="X424" s="111" t="n"/>
      <c r="Y424" s="111" t="n"/>
      <c r="Z424" s="111" t="n"/>
      <c r="AA424" s="111" t="n"/>
      <c r="AB424" s="111" t="n"/>
      <c r="AC424" s="111" t="n"/>
      <c r="AD424" s="111" t="n"/>
      <c r="AE424" s="111" t="n"/>
      <c r="AF424" s="111" t="n"/>
      <c r="AG424" s="111" t="n"/>
      <c r="AH424" s="111" t="n"/>
      <c r="AI424" s="111" t="n"/>
      <c r="AJ424" s="112" t="n">
        <v>8</v>
      </c>
      <c r="AK424" s="112" t="n">
        <v>8</v>
      </c>
      <c r="AL424" s="112" t="n">
        <v>8</v>
      </c>
      <c r="AM424" s="113">
        <f>SUM(H424:AL424)/8</f>
        <v/>
      </c>
      <c r="AN424" s="111" t="n"/>
      <c r="AO424" s="111" t="n"/>
      <c r="AP424" s="111" t="n"/>
      <c r="AQ424" s="111" t="n"/>
      <c r="AR424" s="111" t="n"/>
      <c r="AS424" s="113">
        <f>COUNTIF(H424:AL424,"В")+SUM(H424:AL424)/8</f>
        <v/>
      </c>
      <c r="AT424" s="113">
        <f>SUM(H424:AL424)</f>
        <v/>
      </c>
      <c r="AU424" s="111" t="n"/>
      <c r="AV424" s="111" t="n"/>
      <c r="AW424" s="111" t="n"/>
    </row>
    <row r="425" spans="1:49">
      <c r="A425" s="114" t="n">
        <v>419</v>
      </c>
      <c r="B425" s="114" t="s">
        <v>242</v>
      </c>
      <c r="C425" s="114" t="s">
        <v>237</v>
      </c>
      <c r="D425" s="114" t="s">
        <v>60</v>
      </c>
      <c r="E425" s="114" t="s">
        <v>33</v>
      </c>
      <c r="F425" s="114" t="n"/>
      <c r="G425" s="114" t="n"/>
      <c r="H425" s="114" t="n">
        <v>0</v>
      </c>
      <c r="I425" s="114" t="n">
        <v>8</v>
      </c>
      <c r="J425" s="114" t="n">
        <v>8</v>
      </c>
      <c r="K425" s="114" t="n">
        <v>0</v>
      </c>
      <c r="L425" s="114" t="n">
        <v>0</v>
      </c>
      <c r="M425" s="114" t="n">
        <v>8</v>
      </c>
      <c r="N425" s="114" t="n">
        <v>8</v>
      </c>
      <c r="O425" s="114" t="n">
        <v>7</v>
      </c>
      <c r="P425" s="114" t="n">
        <v>0</v>
      </c>
      <c r="Q425" s="114" t="n">
        <v>0</v>
      </c>
      <c r="R425" s="114" t="n">
        <v>0</v>
      </c>
      <c r="S425" s="114" t="n">
        <v>0</v>
      </c>
      <c r="T425" s="114" t="n">
        <v>8</v>
      </c>
      <c r="U425" s="114" t="n">
        <v>8</v>
      </c>
      <c r="V425" s="114" t="n">
        <v>8</v>
      </c>
      <c r="W425" s="114" t="n">
        <v>8</v>
      </c>
      <c r="X425" s="114" t="n">
        <v>8</v>
      </c>
      <c r="Y425" s="114" t="n">
        <v>0</v>
      </c>
      <c r="Z425" s="114" t="n">
        <v>0</v>
      </c>
      <c r="AA425" s="114" t="n">
        <v>8</v>
      </c>
      <c r="AB425" s="114" t="n">
        <v>8</v>
      </c>
      <c r="AC425" s="114" t="n">
        <v>8</v>
      </c>
      <c r="AD425" s="114" t="n">
        <v>8</v>
      </c>
      <c r="AE425" s="114" t="n">
        <v>8</v>
      </c>
      <c r="AF425" s="114" t="n">
        <v>0</v>
      </c>
      <c r="AG425" s="114" t="n">
        <v>0</v>
      </c>
      <c r="AH425" s="114" t="n">
        <v>8</v>
      </c>
      <c r="AI425" s="114" t="n">
        <v>8</v>
      </c>
      <c r="AJ425" s="114" t="n">
        <v>8</v>
      </c>
      <c r="AK425" s="114" t="n">
        <v>8</v>
      </c>
      <c r="AL425" s="114" t="n">
        <v>8</v>
      </c>
      <c r="AM425" s="114">
        <f>COUNT(IF(SUM(H423)&gt;0,1,"FALSE"),IF(SUM(I423)&gt;0,1,"FALSE"),IF(SUM(J423)&gt;0,1,"FALSE"),IF(SUM(K423)&gt;0,1,"FALSE"),IF(SUM(L423)&gt;0,1,"FALSE"),IF(SUM(M423)&gt;0,1,"FALSE"),IF(SUM(N423)&gt;0,1,"FALSE"),IF(SUM(O423)&gt;0,1,"FALSE"),IF(SUM(P423)&gt;0,1,"FALSE"),IF(SUM(Q423)&gt;0,1,"FALSE"),IF(SUM(R423)&gt;0,1,"FALSE"),IF(SUM(S423)&gt;0,1,"FALSE"),IF(SUM(T423)&gt;0,1,"FALSE"),IF(SUM(V423)&gt;0,1,"FALSE"),IF(SUM(W423)&gt;0,1,"FALSE"),IF(SUM(X423)&gt;0,1,"FALSE"),IF(SUM(Y423)&gt;0,1,"FALSE"),IF(SUM(AB423)&gt;0,1,"FALSE"),IF(SUM(Z423)&gt;0,1,"FALSE"),IF(SUM(AC423)&gt;0,1,"FALSE"),IF(SUM(AF423)&gt;0,1,"FALSE"),IF(SUM(AG423)&gt;0,1,"FALSE"),IF(SUM(AD423)&gt;0,1,"FALSE"),IF(SUM(AE423)&gt;0,1,"FALSE"),IF(SUM(U423)&gt;0,1,"FALSE"),IF(SUM(AA423)&gt;0,1,"FALSE"),IF(SUM(AH423)&gt;0,1,"FALSE"),IF(SUM(AI423)&gt;0,1,"FALSE"),IF(SUM(AJ424)&gt;0,1,"FALSE"),IF(SUM(AK424)&gt;0,1,"FALSE"),IF(SUM(AL424)&gt;0,1,"FALSE"))</f>
        <v/>
      </c>
      <c r="AN425" s="114" t="n"/>
      <c r="AO425" s="114">
        <f>MAX(AO423:AO424)</f>
        <v/>
      </c>
      <c r="AP425" s="114">
        <f>MAX(AP423:AP424)</f>
        <v/>
      </c>
      <c r="AQ425" s="114">
        <f>MAX(AQ423:AQ424)</f>
        <v/>
      </c>
      <c r="AR425" s="114">
        <f>MAX(AR423:AR424)</f>
        <v/>
      </c>
      <c r="AS425" s="114">
        <f>SUM(AS423:AS424)</f>
        <v/>
      </c>
      <c r="AT425" s="114">
        <f>SUM(AT423:AT424)</f>
        <v/>
      </c>
      <c r="AU425" s="114">
        <f>SUM(AU423:AU424)</f>
        <v/>
      </c>
      <c r="AV425" s="114">
        <f>SUM(AV423:AV424)</f>
        <v/>
      </c>
      <c r="AW425" s="114">
        <f>SUM(AW423:AW424)</f>
        <v/>
      </c>
    </row>
    <row r="426" spans="1:49">
      <c r="A426" s="111" t="n">
        <v>420</v>
      </c>
      <c r="B426" s="111" t="s">
        <v>244</v>
      </c>
      <c r="C426" s="111" t="s">
        <v>237</v>
      </c>
      <c r="D426" s="111" t="s">
        <v>60</v>
      </c>
      <c r="E426" s="111" t="s">
        <v>43</v>
      </c>
      <c r="F426" s="111" t="s">
        <v>32</v>
      </c>
      <c r="G426" s="111" t="n"/>
      <c r="H426" s="111" t="s">
        <v>7</v>
      </c>
      <c r="I426" s="111" t="n">
        <v>8</v>
      </c>
      <c r="J426" s="111" t="n">
        <v>8</v>
      </c>
      <c r="K426" s="111" t="s">
        <v>7</v>
      </c>
      <c r="L426" s="111" t="s">
        <v>7</v>
      </c>
      <c r="M426" s="111" t="n">
        <v>8</v>
      </c>
      <c r="N426" s="111" t="n">
        <v>8</v>
      </c>
      <c r="O426" s="111" t="n">
        <v>7</v>
      </c>
      <c r="P426" s="111" t="s">
        <v>7</v>
      </c>
      <c r="Q426" s="111" t="s">
        <v>7</v>
      </c>
      <c r="R426" s="111" t="s">
        <v>7</v>
      </c>
      <c r="S426" s="111" t="s">
        <v>7</v>
      </c>
      <c r="T426" s="111" t="n">
        <v>8</v>
      </c>
      <c r="U426" s="111" t="n">
        <v>8</v>
      </c>
      <c r="V426" s="111" t="n">
        <v>7.83333</v>
      </c>
      <c r="W426" s="111" t="n"/>
      <c r="X426" s="111" t="n"/>
      <c r="Y426" s="111" t="s">
        <v>7</v>
      </c>
      <c r="Z426" s="111" t="s">
        <v>7</v>
      </c>
      <c r="AA426" s="111" t="n"/>
      <c r="AB426" s="111" t="n"/>
      <c r="AC426" s="111" t="n"/>
      <c r="AD426" s="111" t="n">
        <v>1.8</v>
      </c>
      <c r="AE426" s="111" t="n">
        <v>8</v>
      </c>
      <c r="AF426" s="111" t="s">
        <v>7</v>
      </c>
      <c r="AG426" s="111" t="s">
        <v>7</v>
      </c>
      <c r="AH426" s="111" t="n">
        <v>5.56667</v>
      </c>
      <c r="AI426" s="111" t="n">
        <v>8</v>
      </c>
      <c r="AJ426" s="111" t="n">
        <v>8</v>
      </c>
      <c r="AK426" s="111" t="n">
        <v>2.66667</v>
      </c>
      <c r="AL426" s="111" t="n">
        <v>8</v>
      </c>
      <c r="AM426" s="113">
        <f>COUNT(H426:AL426)</f>
        <v/>
      </c>
      <c r="AN426" s="111" t="n"/>
      <c r="AO426" s="113">
        <f>COUNTIF(H426:AL426,"О")</f>
        <v/>
      </c>
      <c r="AP426" s="113">
        <f>COUNTIF(H426:AL426,"От")</f>
        <v/>
      </c>
      <c r="AQ426" s="113">
        <f>COUNTIF(H426:AL426,"Б")</f>
        <v/>
      </c>
      <c r="AR426" s="113">
        <f>COUNTIF(H426:AL426,"Н")</f>
        <v/>
      </c>
      <c r="AS426" s="111" t="n"/>
      <c r="AT426" s="113">
        <f>SUM(H426:AL426)</f>
        <v/>
      </c>
      <c r="AU426" s="111" t="n"/>
      <c r="AV426" s="113">
        <f>SUM(H426,K426,L426,P426,Q426,R426,S426,Y426,Z426,AF426,AG426)</f>
        <v/>
      </c>
      <c r="AW426" s="111" t="n"/>
    </row>
    <row r="427" spans="1:49">
      <c r="A427" s="111" t="n">
        <v>421</v>
      </c>
      <c r="B427" s="111" t="s">
        <v>244</v>
      </c>
      <c r="C427" s="111" t="s">
        <v>237</v>
      </c>
      <c r="D427" s="111" t="s">
        <v>60</v>
      </c>
      <c r="E427" s="111" t="s">
        <v>77</v>
      </c>
      <c r="F427" s="111" t="s">
        <v>32</v>
      </c>
      <c r="G427" s="111" t="n"/>
      <c r="H427" s="111" t="n"/>
      <c r="I427" s="111" t="n"/>
      <c r="J427" s="111" t="n"/>
      <c r="K427" s="111" t="n"/>
      <c r="L427" s="111" t="n"/>
      <c r="M427" s="111" t="n"/>
      <c r="N427" s="111" t="n"/>
      <c r="O427" s="111" t="n"/>
      <c r="P427" s="111" t="n"/>
      <c r="Q427" s="111" t="n"/>
      <c r="R427" s="111" t="n"/>
      <c r="S427" s="111" t="n"/>
      <c r="T427" s="111" t="n"/>
      <c r="U427" s="111" t="n"/>
      <c r="V427" s="111" t="n"/>
      <c r="W427" s="111" t="n"/>
      <c r="X427" s="111" t="n"/>
      <c r="Y427" s="111" t="n"/>
      <c r="Z427" s="111" t="n"/>
      <c r="AA427" s="111" t="n"/>
      <c r="AB427" s="111" t="n"/>
      <c r="AC427" s="111" t="n"/>
      <c r="AD427" s="111" t="n"/>
      <c r="AE427" s="111" t="n"/>
      <c r="AF427" s="111" t="n"/>
      <c r="AG427" s="111" t="n"/>
      <c r="AH427" s="111" t="n"/>
      <c r="AI427" s="111" t="n"/>
      <c r="AJ427" s="111" t="n"/>
      <c r="AK427" s="112" t="n">
        <v>5.33333</v>
      </c>
      <c r="AL427" s="111" t="n"/>
      <c r="AM427" s="113">
        <f>COUNT(H427:AL427)</f>
        <v/>
      </c>
      <c r="AN427" s="111" t="n"/>
      <c r="AO427" s="111" t="n"/>
      <c r="AP427" s="111" t="n"/>
      <c r="AQ427" s="111" t="n"/>
      <c r="AR427" s="111" t="n"/>
      <c r="AS427" s="111" t="n"/>
      <c r="AT427" s="113">
        <f>SUM(H427:AL427)</f>
        <v/>
      </c>
      <c r="AU427" s="111" t="n"/>
      <c r="AV427" s="113">
        <f>SUM(H427,K427,L427,P427,Q427,R427,S427,Y427,Z427,AF427,AG427)</f>
        <v/>
      </c>
      <c r="AW427" s="111" t="n"/>
    </row>
    <row r="428" spans="1:49">
      <c r="A428" s="111" t="n">
        <v>422</v>
      </c>
      <c r="B428" s="111" t="s">
        <v>244</v>
      </c>
      <c r="C428" s="111" t="s">
        <v>237</v>
      </c>
      <c r="D428" s="111" t="s">
        <v>60</v>
      </c>
      <c r="E428" s="111" t="s">
        <v>86</v>
      </c>
      <c r="F428" s="111" t="s">
        <v>32</v>
      </c>
      <c r="G428" s="111" t="n"/>
      <c r="H428" s="111" t="n"/>
      <c r="I428" s="111" t="n"/>
      <c r="J428" s="111" t="n"/>
      <c r="K428" s="111" t="n"/>
      <c r="L428" s="111" t="n"/>
      <c r="M428" s="111" t="n"/>
      <c r="N428" s="111" t="n"/>
      <c r="O428" s="111" t="n"/>
      <c r="P428" s="111" t="n"/>
      <c r="Q428" s="111" t="n"/>
      <c r="R428" s="111" t="n"/>
      <c r="S428" s="111" t="n"/>
      <c r="T428" s="111" t="n"/>
      <c r="U428" s="111" t="n"/>
      <c r="V428" s="111" t="n"/>
      <c r="W428" s="111" t="n"/>
      <c r="X428" s="111" t="n"/>
      <c r="Y428" s="111" t="n"/>
      <c r="Z428" s="111" t="n"/>
      <c r="AA428" s="111" t="n"/>
      <c r="AB428" s="111" t="n"/>
      <c r="AC428" s="111" t="n"/>
      <c r="AD428" s="111" t="n"/>
      <c r="AE428" s="111" t="n"/>
      <c r="AF428" s="111" t="n"/>
      <c r="AG428" s="111" t="n"/>
      <c r="AH428" s="112" t="n">
        <v>2.43333</v>
      </c>
      <c r="AI428" s="111" t="n"/>
      <c r="AJ428" s="111" t="n"/>
      <c r="AK428" s="111" t="n"/>
      <c r="AL428" s="111" t="n"/>
      <c r="AM428" s="113">
        <f>COUNT(H428:AL428)</f>
        <v/>
      </c>
      <c r="AN428" s="111" t="n"/>
      <c r="AO428" s="111" t="n"/>
      <c r="AP428" s="111" t="n"/>
      <c r="AQ428" s="111" t="n"/>
      <c r="AR428" s="111" t="n"/>
      <c r="AS428" s="111" t="n"/>
      <c r="AT428" s="113">
        <f>SUM(H428:AL428)</f>
        <v/>
      </c>
      <c r="AU428" s="111" t="n"/>
      <c r="AV428" s="113">
        <f>SUM(H428,K428,L428,P428,Q428,R428,S428,Y428,Z428,AF428,AG428)</f>
        <v/>
      </c>
      <c r="AW428" s="111" t="n"/>
    </row>
    <row r="429" spans="1:49">
      <c r="A429" s="111" t="n">
        <v>423</v>
      </c>
      <c r="B429" s="111" t="s">
        <v>244</v>
      </c>
      <c r="C429" s="111" t="s">
        <v>237</v>
      </c>
      <c r="D429" s="111" t="s">
        <v>60</v>
      </c>
      <c r="E429" s="111" t="s">
        <v>135</v>
      </c>
      <c r="F429" s="111" t="s">
        <v>32</v>
      </c>
      <c r="G429" s="111" t="n"/>
      <c r="H429" s="111" t="n"/>
      <c r="I429" s="111" t="n"/>
      <c r="J429" s="111" t="n"/>
      <c r="K429" s="111" t="n"/>
      <c r="L429" s="111" t="n"/>
      <c r="M429" s="111" t="n"/>
      <c r="N429" s="111" t="n"/>
      <c r="O429" s="111" t="n"/>
      <c r="P429" s="111" t="n"/>
      <c r="Q429" s="111" t="n"/>
      <c r="R429" s="111" t="n"/>
      <c r="S429" s="111" t="n"/>
      <c r="T429" s="111" t="n"/>
      <c r="U429" s="111" t="n"/>
      <c r="V429" s="112" t="n">
        <v>0.16667</v>
      </c>
      <c r="W429" s="112" t="n">
        <v>8</v>
      </c>
      <c r="X429" s="112" t="n">
        <v>8</v>
      </c>
      <c r="Y429" s="111" t="n"/>
      <c r="Z429" s="111" t="n"/>
      <c r="AA429" s="112" t="n">
        <v>8</v>
      </c>
      <c r="AB429" s="112" t="n">
        <v>8</v>
      </c>
      <c r="AC429" s="112" t="n">
        <v>8</v>
      </c>
      <c r="AD429" s="112" t="n">
        <v>6.2</v>
      </c>
      <c r="AE429" s="111" t="n"/>
      <c r="AF429" s="111" t="n"/>
      <c r="AG429" s="111" t="n"/>
      <c r="AH429" s="111" t="n"/>
      <c r="AI429" s="111" t="n"/>
      <c r="AJ429" s="111" t="n"/>
      <c r="AK429" s="111" t="n"/>
      <c r="AL429" s="111" t="n"/>
      <c r="AM429" s="113">
        <f>COUNT(H429:AL429)</f>
        <v/>
      </c>
      <c r="AN429" s="111" t="n"/>
      <c r="AO429" s="111" t="n"/>
      <c r="AP429" s="111" t="n"/>
      <c r="AQ429" s="111" t="n"/>
      <c r="AR429" s="111" t="n"/>
      <c r="AS429" s="111" t="n"/>
      <c r="AT429" s="113">
        <f>SUM(H429:AL429)</f>
        <v/>
      </c>
      <c r="AU429" s="111" t="n"/>
      <c r="AV429" s="113">
        <f>SUM(H429,K429,L429,P429,Q429,R429,S429,Y429,Z429,AF429,AG429)</f>
        <v/>
      </c>
      <c r="AW429" s="111" t="n"/>
    </row>
    <row r="430" spans="1:49">
      <c r="A430" s="114" t="n">
        <v>424</v>
      </c>
      <c r="B430" s="114" t="s">
        <v>244</v>
      </c>
      <c r="C430" s="114" t="s">
        <v>237</v>
      </c>
      <c r="D430" s="114" t="s">
        <v>60</v>
      </c>
      <c r="E430" s="114" t="s">
        <v>33</v>
      </c>
      <c r="F430" s="114" t="n"/>
      <c r="G430" s="114" t="n"/>
      <c r="H430" s="114" t="n">
        <v>0</v>
      </c>
      <c r="I430" s="114" t="n">
        <v>8</v>
      </c>
      <c r="J430" s="114" t="n">
        <v>8</v>
      </c>
      <c r="K430" s="114" t="n">
        <v>0</v>
      </c>
      <c r="L430" s="114" t="n">
        <v>0</v>
      </c>
      <c r="M430" s="114" t="n">
        <v>8</v>
      </c>
      <c r="N430" s="114" t="n">
        <v>8</v>
      </c>
      <c r="O430" s="114" t="n">
        <v>7</v>
      </c>
      <c r="P430" s="114" t="n">
        <v>0</v>
      </c>
      <c r="Q430" s="114" t="n">
        <v>0</v>
      </c>
      <c r="R430" s="114" t="n">
        <v>0</v>
      </c>
      <c r="S430" s="114" t="n">
        <v>0</v>
      </c>
      <c r="T430" s="114" t="n">
        <v>8</v>
      </c>
      <c r="U430" s="114" t="n">
        <v>8</v>
      </c>
      <c r="V430" s="114" t="n">
        <v>8</v>
      </c>
      <c r="W430" s="114" t="n">
        <v>8</v>
      </c>
      <c r="X430" s="114" t="n">
        <v>8</v>
      </c>
      <c r="Y430" s="114" t="n">
        <v>0</v>
      </c>
      <c r="Z430" s="114" t="n">
        <v>0</v>
      </c>
      <c r="AA430" s="114" t="n">
        <v>8</v>
      </c>
      <c r="AB430" s="114" t="n">
        <v>8</v>
      </c>
      <c r="AC430" s="114" t="n">
        <v>8</v>
      </c>
      <c r="AD430" s="114" t="n">
        <v>8</v>
      </c>
      <c r="AE430" s="114" t="n">
        <v>8</v>
      </c>
      <c r="AF430" s="114" t="n">
        <v>0</v>
      </c>
      <c r="AG430" s="114" t="n">
        <v>0</v>
      </c>
      <c r="AH430" s="114" t="n">
        <v>8</v>
      </c>
      <c r="AI430" s="114" t="n">
        <v>8</v>
      </c>
      <c r="AJ430" s="114" t="n">
        <v>8</v>
      </c>
      <c r="AK430" s="114" t="n">
        <v>8</v>
      </c>
      <c r="AL430" s="114" t="n">
        <v>8</v>
      </c>
      <c r="AM430" s="114">
        <f>COUNT(IF(SUM(H426)&gt;0,1,"FALSE"),IF(SUM(I426)&gt;0,1,"FALSE"),IF(SUM(J426)&gt;0,1,"FALSE"),IF(SUM(K426)&gt;0,1,"FALSE"),IF(SUM(L426)&gt;0,1,"FALSE"),IF(SUM(M426)&gt;0,1,"FALSE"),IF(SUM(N426)&gt;0,1,"FALSE"),IF(SUM(O426)&gt;0,1,"FALSE"),IF(SUM(P426)&gt;0,1,"FALSE"),IF(SUM(Q426)&gt;0,1,"FALSE"),IF(SUM(R426)&gt;0,1,"FALSE"),IF(SUM(S426)&gt;0,1,"FALSE"),IF(SUM(T426)&gt;0,1,"FALSE"),IF(SUM(V426,V429)&gt;0,1,"FALSE"),IF(SUM(W429,W426)&gt;0,1,"FALSE"),IF(SUM(X426,X429)&gt;0,1,"FALSE"),IF(SUM(Y429,Y426)&gt;0,1,"FALSE"),IF(SUM(AB429,AB426)&gt;0,1,"FALSE"),IF(SUM(Z429,Z426)&gt;0,1,"FALSE"),IF(SUM(AC429,AC426)&gt;0,1,"FALSE"),IF(SUM(AF426)&gt;0,1,"FALSE"),IF(SUM(AG426)&gt;0,1,"FALSE"),IF(SUM(AD426,AD429)&gt;0,1,"FALSE"),IF(SUM(AE426)&gt;0,1,"FALSE"),IF(SUM(U426)&gt;0,1,"FALSE"),IF(SUM(AA429,AA426)&gt;0,1,"FALSE"),IF(SUM(AH428,AH426)&gt;0,1,"FALSE"),IF(SUM(AI426)&gt;0,1,"FALSE"),IF(SUM(AJ426)&gt;0,1,"FALSE"),IF(SUM(AK426,AK427)&gt;0,1,"FALSE"),IF(SUM(AL426)&gt;0,1,"FALSE"))</f>
        <v/>
      </c>
      <c r="AN430" s="114" t="n"/>
      <c r="AO430" s="114">
        <f>MAX(AO426:AO429)</f>
        <v/>
      </c>
      <c r="AP430" s="114">
        <f>MAX(AP426:AP429)</f>
        <v/>
      </c>
      <c r="AQ430" s="114">
        <f>MAX(AQ426:AQ429)</f>
        <v/>
      </c>
      <c r="AR430" s="114">
        <f>MAX(AR426:AR429)</f>
        <v/>
      </c>
      <c r="AS430" s="114">
        <f>SUM(AS426:AS429)</f>
        <v/>
      </c>
      <c r="AT430" s="114">
        <f>SUM(AT426:AT429)</f>
        <v/>
      </c>
      <c r="AU430" s="114">
        <f>SUM(AU426:AU429)</f>
        <v/>
      </c>
      <c r="AV430" s="114">
        <f>SUM(AV426:AV429)</f>
        <v/>
      </c>
      <c r="AW430" s="114">
        <f>SUM(AW426:AW429)</f>
        <v/>
      </c>
    </row>
    <row r="431" spans="1:49">
      <c r="A431" s="111" t="n">
        <v>425</v>
      </c>
      <c r="B431" s="111" t="s">
        <v>245</v>
      </c>
      <c r="C431" s="111" t="s">
        <v>246</v>
      </c>
      <c r="D431" s="111" t="s">
        <v>247</v>
      </c>
      <c r="E431" s="111" t="s">
        <v>43</v>
      </c>
      <c r="F431" s="111" t="s">
        <v>32</v>
      </c>
      <c r="G431" s="111" t="n"/>
      <c r="H431" s="111" t="s">
        <v>7</v>
      </c>
      <c r="I431" s="111" t="n"/>
      <c r="J431" s="111" t="n"/>
      <c r="K431" s="111" t="s">
        <v>7</v>
      </c>
      <c r="L431" s="111" t="s">
        <v>7</v>
      </c>
      <c r="M431" s="111" t="n"/>
      <c r="N431" s="111" t="n"/>
      <c r="O431" s="111" t="n"/>
      <c r="P431" s="111" t="s">
        <v>7</v>
      </c>
      <c r="Q431" s="111" t="s">
        <v>7</v>
      </c>
      <c r="R431" s="111" t="s">
        <v>7</v>
      </c>
      <c r="S431" s="111" t="s">
        <v>7</v>
      </c>
      <c r="T431" s="111" t="n"/>
      <c r="U431" s="111" t="n"/>
      <c r="V431" s="111" t="n"/>
      <c r="W431" s="111" t="n"/>
      <c r="X431" s="111" t="n"/>
      <c r="Y431" s="111" t="s">
        <v>7</v>
      </c>
      <c r="Z431" s="111" t="s">
        <v>7</v>
      </c>
      <c r="AA431" s="111" t="n"/>
      <c r="AB431" s="111" t="n"/>
      <c r="AC431" s="111" t="n">
        <v>8</v>
      </c>
      <c r="AD431" s="111" t="n"/>
      <c r="AE431" s="111" t="n">
        <v>8</v>
      </c>
      <c r="AF431" s="111" t="s">
        <v>7</v>
      </c>
      <c r="AG431" s="111" t="s">
        <v>7</v>
      </c>
      <c r="AH431" s="111" t="n">
        <v>6.73333</v>
      </c>
      <c r="AI431" s="111" t="n">
        <v>3.63333</v>
      </c>
      <c r="AJ431" s="111" t="n">
        <v>2.51667</v>
      </c>
      <c r="AK431" s="111" t="n">
        <v>4.75</v>
      </c>
      <c r="AL431" s="111" t="n">
        <v>7.7</v>
      </c>
      <c r="AM431" s="113">
        <f>COUNT(H431:AL431)</f>
        <v/>
      </c>
      <c r="AN431" s="111" t="n"/>
      <c r="AO431" s="113">
        <f>COUNTIF(H431:AL431,"О")</f>
        <v/>
      </c>
      <c r="AP431" s="113">
        <f>COUNTIF(H431:AL431,"От")</f>
        <v/>
      </c>
      <c r="AQ431" s="113">
        <f>COUNTIF(H431:AL431,"Б")</f>
        <v/>
      </c>
      <c r="AR431" s="113">
        <f>COUNTIF(H431:AL431,"Н")</f>
        <v/>
      </c>
      <c r="AS431" s="111" t="n"/>
      <c r="AT431" s="113">
        <f>SUM(H431:AL431)</f>
        <v/>
      </c>
      <c r="AU431" s="111" t="n"/>
      <c r="AV431" s="113">
        <f>SUM(H431,K431,L431,P431,Q431,R431,S431,Y431,Z431,AF431,AG431)</f>
        <v/>
      </c>
      <c r="AW431" s="111" t="n"/>
    </row>
    <row r="432" spans="1:49">
      <c r="A432" s="111" t="n">
        <v>426</v>
      </c>
      <c r="B432" s="111" t="s">
        <v>245</v>
      </c>
      <c r="C432" s="111" t="s">
        <v>246</v>
      </c>
      <c r="D432" s="111" t="s">
        <v>247</v>
      </c>
      <c r="E432" s="111" t="s">
        <v>77</v>
      </c>
      <c r="F432" s="111" t="s">
        <v>32</v>
      </c>
      <c r="G432" s="111" t="n"/>
      <c r="H432" s="111" t="n"/>
      <c r="I432" s="111" t="n"/>
      <c r="J432" s="111" t="n"/>
      <c r="K432" s="111" t="n"/>
      <c r="L432" s="111" t="n"/>
      <c r="M432" s="111" t="n"/>
      <c r="N432" s="111" t="n"/>
      <c r="O432" s="111" t="n"/>
      <c r="P432" s="111" t="n"/>
      <c r="Q432" s="111" t="n"/>
      <c r="R432" s="111" t="n"/>
      <c r="S432" s="111" t="n"/>
      <c r="T432" s="111" t="n"/>
      <c r="U432" s="111" t="n"/>
      <c r="V432" s="111" t="n"/>
      <c r="W432" s="111" t="n"/>
      <c r="X432" s="111" t="n"/>
      <c r="Y432" s="111" t="n"/>
      <c r="Z432" s="111" t="n"/>
      <c r="AA432" s="111" t="n"/>
      <c r="AB432" s="111" t="n"/>
      <c r="AC432" s="111" t="n"/>
      <c r="AD432" s="111" t="n"/>
      <c r="AE432" s="111" t="n"/>
      <c r="AF432" s="111" t="n"/>
      <c r="AG432" s="111" t="n"/>
      <c r="AH432" s="111" t="n"/>
      <c r="AI432" s="112" t="n">
        <v>3.68333</v>
      </c>
      <c r="AJ432" s="111" t="n"/>
      <c r="AK432" s="111" t="n"/>
      <c r="AL432" s="111" t="n"/>
      <c r="AM432" s="113">
        <f>COUNT(H432:AL432)</f>
        <v/>
      </c>
      <c r="AN432" s="111" t="n"/>
      <c r="AO432" s="111" t="n"/>
      <c r="AP432" s="111" t="n"/>
      <c r="AQ432" s="111" t="n"/>
      <c r="AR432" s="111" t="n"/>
      <c r="AS432" s="111" t="n"/>
      <c r="AT432" s="113">
        <f>SUM(H432:AL432)</f>
        <v/>
      </c>
      <c r="AU432" s="111" t="n"/>
      <c r="AV432" s="113">
        <f>SUM(H432,K432,L432,P432,Q432,R432,S432,Y432,Z432,AF432,AG432)</f>
        <v/>
      </c>
      <c r="AW432" s="111" t="n"/>
    </row>
    <row r="433" spans="1:49">
      <c r="A433" s="111" t="n">
        <v>427</v>
      </c>
      <c r="B433" s="111" t="s">
        <v>245</v>
      </c>
      <c r="C433" s="111" t="s">
        <v>246</v>
      </c>
      <c r="D433" s="111" t="s">
        <v>247</v>
      </c>
      <c r="E433" s="111" t="s">
        <v>79</v>
      </c>
      <c r="F433" s="111" t="s">
        <v>32</v>
      </c>
      <c r="G433" s="111" t="n"/>
      <c r="H433" s="111" t="n"/>
      <c r="I433" s="111" t="n"/>
      <c r="J433" s="111" t="n"/>
      <c r="K433" s="111" t="n"/>
      <c r="L433" s="111" t="n"/>
      <c r="M433" s="111" t="n"/>
      <c r="N433" s="111" t="n"/>
      <c r="O433" s="111" t="n"/>
      <c r="P433" s="111" t="n"/>
      <c r="Q433" s="111" t="n"/>
      <c r="R433" s="111" t="n"/>
      <c r="S433" s="111" t="n"/>
      <c r="T433" s="111" t="n"/>
      <c r="U433" s="111" t="n"/>
      <c r="V433" s="111" t="n"/>
      <c r="W433" s="111" t="n"/>
      <c r="X433" s="112" t="n">
        <v>4.19115</v>
      </c>
      <c r="Y433" s="111" t="n"/>
      <c r="Z433" s="111" t="n"/>
      <c r="AA433" s="112" t="n">
        <v>1.13028</v>
      </c>
      <c r="AB433" s="111" t="n"/>
      <c r="AC433" s="111" t="n"/>
      <c r="AD433" s="111" t="n"/>
      <c r="AE433" s="111" t="n"/>
      <c r="AF433" s="111" t="n"/>
      <c r="AG433" s="111" t="n"/>
      <c r="AH433" s="111" t="n"/>
      <c r="AI433" s="111" t="n"/>
      <c r="AJ433" s="112" t="n">
        <v>4.78333</v>
      </c>
      <c r="AK433" s="112" t="n">
        <v>0.11667</v>
      </c>
      <c r="AL433" s="111" t="n"/>
      <c r="AM433" s="113">
        <f>COUNT(H433:AL433)</f>
        <v/>
      </c>
      <c r="AN433" s="111" t="n"/>
      <c r="AO433" s="111" t="n"/>
      <c r="AP433" s="111" t="n"/>
      <c r="AQ433" s="111" t="n"/>
      <c r="AR433" s="111" t="n"/>
      <c r="AS433" s="111" t="n"/>
      <c r="AT433" s="113">
        <f>SUM(H433:AL433)</f>
        <v/>
      </c>
      <c r="AU433" s="111" t="n"/>
      <c r="AV433" s="113">
        <f>SUM(H433,K433,L433,P433,Q433,R433,S433,Y433,Z433,AF433,AG433)</f>
        <v/>
      </c>
      <c r="AW433" s="111" t="n"/>
    </row>
    <row r="434" spans="1:49">
      <c r="A434" s="111" t="n">
        <v>428</v>
      </c>
      <c r="B434" s="111" t="s">
        <v>245</v>
      </c>
      <c r="C434" s="111" t="s">
        <v>246</v>
      </c>
      <c r="D434" s="111" t="s">
        <v>247</v>
      </c>
      <c r="E434" s="111" t="s">
        <v>81</v>
      </c>
      <c r="F434" s="111" t="s">
        <v>32</v>
      </c>
      <c r="G434" s="111" t="n"/>
      <c r="H434" s="111" t="n"/>
      <c r="I434" s="112" t="n">
        <v>8</v>
      </c>
      <c r="J434" s="112" t="n">
        <v>8</v>
      </c>
      <c r="K434" s="111" t="n"/>
      <c r="L434" s="111" t="n"/>
      <c r="M434" s="112" t="n">
        <v>0.875</v>
      </c>
      <c r="N434" s="111" t="n"/>
      <c r="O434" s="111" t="n"/>
      <c r="P434" s="111" t="n"/>
      <c r="Q434" s="111" t="n"/>
      <c r="R434" s="111" t="n"/>
      <c r="S434" s="111" t="n"/>
      <c r="T434" s="111" t="n"/>
      <c r="U434" s="111" t="n"/>
      <c r="V434" s="111" t="n"/>
      <c r="W434" s="111" t="n"/>
      <c r="X434" s="111" t="n"/>
      <c r="Y434" s="111" t="n"/>
      <c r="Z434" s="111" t="n"/>
      <c r="AA434" s="111" t="n"/>
      <c r="AB434" s="111" t="n"/>
      <c r="AC434" s="111" t="n"/>
      <c r="AD434" s="111" t="n"/>
      <c r="AE434" s="111" t="n"/>
      <c r="AF434" s="111" t="n"/>
      <c r="AG434" s="111" t="n"/>
      <c r="AH434" s="111" t="n"/>
      <c r="AI434" s="111" t="n"/>
      <c r="AJ434" s="111" t="n"/>
      <c r="AK434" s="111" t="n"/>
      <c r="AL434" s="111" t="n"/>
      <c r="AM434" s="113">
        <f>COUNT(H434:AL434)</f>
        <v/>
      </c>
      <c r="AN434" s="111" t="n"/>
      <c r="AO434" s="111" t="n"/>
      <c r="AP434" s="111" t="n"/>
      <c r="AQ434" s="111" t="n"/>
      <c r="AR434" s="111" t="n"/>
      <c r="AS434" s="111" t="n"/>
      <c r="AT434" s="113">
        <f>SUM(H434:AL434)</f>
        <v/>
      </c>
      <c r="AU434" s="111" t="n"/>
      <c r="AV434" s="113">
        <f>SUM(H434,K434,L434,P434,Q434,R434,S434,Y434,Z434,AF434,AG434)</f>
        <v/>
      </c>
      <c r="AW434" s="111" t="n"/>
    </row>
    <row r="435" spans="1:49">
      <c r="A435" s="111" t="n">
        <v>429</v>
      </c>
      <c r="B435" s="111" t="s">
        <v>245</v>
      </c>
      <c r="C435" s="111" t="s">
        <v>246</v>
      </c>
      <c r="D435" s="111" t="s">
        <v>247</v>
      </c>
      <c r="E435" s="111" t="s">
        <v>86</v>
      </c>
      <c r="F435" s="111" t="s">
        <v>32</v>
      </c>
      <c r="G435" s="111" t="n"/>
      <c r="H435" s="111" t="n"/>
      <c r="I435" s="111" t="n"/>
      <c r="J435" s="111" t="n"/>
      <c r="K435" s="111" t="n"/>
      <c r="L435" s="111" t="n"/>
      <c r="M435" s="112" t="n">
        <v>3.42188</v>
      </c>
      <c r="N435" s="112" t="n">
        <v>4.48237</v>
      </c>
      <c r="O435" s="112" t="n">
        <v>3.5</v>
      </c>
      <c r="P435" s="111" t="n"/>
      <c r="Q435" s="111" t="n"/>
      <c r="R435" s="111" t="n"/>
      <c r="S435" s="111" t="n"/>
      <c r="T435" s="111" t="n"/>
      <c r="U435" s="111" t="n"/>
      <c r="V435" s="112" t="n">
        <v>5.72947</v>
      </c>
      <c r="W435" s="112" t="n">
        <v>4</v>
      </c>
      <c r="X435" s="111" t="n"/>
      <c r="Y435" s="111" t="n"/>
      <c r="Z435" s="111" t="n"/>
      <c r="AA435" s="112" t="n">
        <v>6.63486</v>
      </c>
      <c r="AB435" s="112" t="n">
        <v>8</v>
      </c>
      <c r="AC435" s="111" t="n"/>
      <c r="AD435" s="112" t="n">
        <v>8</v>
      </c>
      <c r="AE435" s="111" t="n"/>
      <c r="AF435" s="111" t="n"/>
      <c r="AG435" s="111" t="n"/>
      <c r="AH435" s="112" t="n">
        <v>1.26667</v>
      </c>
      <c r="AI435" s="112" t="n">
        <v>0.68333</v>
      </c>
      <c r="AJ435" s="112" t="n">
        <v>0.7</v>
      </c>
      <c r="AK435" s="112" t="n">
        <v>1.58333</v>
      </c>
      <c r="AL435" s="112" t="n">
        <v>0.15</v>
      </c>
      <c r="AM435" s="113">
        <f>COUNT(H435:AL435)</f>
        <v/>
      </c>
      <c r="AN435" s="111" t="n"/>
      <c r="AO435" s="111" t="n"/>
      <c r="AP435" s="111" t="n"/>
      <c r="AQ435" s="111" t="n"/>
      <c r="AR435" s="111" t="n"/>
      <c r="AS435" s="111" t="n"/>
      <c r="AT435" s="113">
        <f>SUM(H435:AL435)</f>
        <v/>
      </c>
      <c r="AU435" s="111" t="n"/>
      <c r="AV435" s="113">
        <f>SUM(H435,K435,L435,P435,Q435,R435,S435,Y435,Z435,AF435,AG435)</f>
        <v/>
      </c>
      <c r="AW435" s="111" t="n"/>
    </row>
    <row r="436" spans="1:49">
      <c r="A436" s="111" t="n">
        <v>430</v>
      </c>
      <c r="B436" s="111" t="s">
        <v>245</v>
      </c>
      <c r="C436" s="111" t="s">
        <v>246</v>
      </c>
      <c r="D436" s="111" t="s">
        <v>247</v>
      </c>
      <c r="E436" s="111" t="s">
        <v>87</v>
      </c>
      <c r="F436" s="111" t="s">
        <v>32</v>
      </c>
      <c r="G436" s="111" t="n"/>
      <c r="H436" s="111" t="n"/>
      <c r="I436" s="111" t="n"/>
      <c r="J436" s="111" t="n"/>
      <c r="K436" s="111" t="n"/>
      <c r="L436" s="111" t="n"/>
      <c r="M436" s="112" t="n">
        <v>3.70313</v>
      </c>
      <c r="N436" s="112" t="n">
        <v>3.51763</v>
      </c>
      <c r="O436" s="112" t="n">
        <v>3.5</v>
      </c>
      <c r="P436" s="111" t="n"/>
      <c r="Q436" s="111" t="n"/>
      <c r="R436" s="111" t="n"/>
      <c r="S436" s="111" t="n"/>
      <c r="T436" s="112" t="n">
        <v>8</v>
      </c>
      <c r="U436" s="112" t="n">
        <v>8</v>
      </c>
      <c r="V436" s="112" t="n">
        <v>2.14493</v>
      </c>
      <c r="W436" s="112" t="n">
        <v>4</v>
      </c>
      <c r="X436" s="112" t="n">
        <v>3.80885</v>
      </c>
      <c r="Y436" s="111" t="n"/>
      <c r="Z436" s="111" t="n"/>
      <c r="AA436" s="112" t="n">
        <v>0.23486</v>
      </c>
      <c r="AB436" s="111" t="n"/>
      <c r="AC436" s="111" t="n"/>
      <c r="AD436" s="111" t="n"/>
      <c r="AE436" s="111" t="n"/>
      <c r="AF436" s="111" t="n"/>
      <c r="AG436" s="111" t="n"/>
      <c r="AH436" s="111" t="n"/>
      <c r="AI436" s="111" t="n"/>
      <c r="AJ436" s="111" t="n"/>
      <c r="AK436" s="112" t="n">
        <v>1.55</v>
      </c>
      <c r="AL436" s="112" t="n">
        <v>0.15</v>
      </c>
      <c r="AM436" s="113">
        <f>COUNT(H436:AL436)</f>
        <v/>
      </c>
      <c r="AN436" s="111" t="n"/>
      <c r="AO436" s="111" t="n"/>
      <c r="AP436" s="111" t="n"/>
      <c r="AQ436" s="111" t="n"/>
      <c r="AR436" s="111" t="n"/>
      <c r="AS436" s="111" t="n"/>
      <c r="AT436" s="113">
        <f>SUM(H436:AL436)</f>
        <v/>
      </c>
      <c r="AU436" s="111" t="n"/>
      <c r="AV436" s="113">
        <f>SUM(H436,K436,L436,P436,Q436,R436,S436,Y436,Z436,AF436,AG436)</f>
        <v/>
      </c>
      <c r="AW436" s="111" t="n"/>
    </row>
    <row r="437" spans="1:49">
      <c r="A437" s="111" t="n">
        <v>431</v>
      </c>
      <c r="B437" s="111" t="s">
        <v>245</v>
      </c>
      <c r="C437" s="111" t="s">
        <v>246</v>
      </c>
      <c r="D437" s="111" t="s">
        <v>247</v>
      </c>
      <c r="E437" s="111" t="s">
        <v>65</v>
      </c>
      <c r="F437" s="111" t="s">
        <v>32</v>
      </c>
      <c r="G437" s="111" t="n"/>
      <c r="H437" s="111" t="n"/>
      <c r="I437" s="111" t="n"/>
      <c r="J437" s="111" t="n"/>
      <c r="K437" s="111" t="n"/>
      <c r="L437" s="111" t="n"/>
      <c r="M437" s="111" t="n"/>
      <c r="N437" s="111" t="n"/>
      <c r="O437" s="111" t="n"/>
      <c r="P437" s="111" t="n"/>
      <c r="Q437" s="111" t="n"/>
      <c r="R437" s="111" t="n"/>
      <c r="S437" s="111" t="n"/>
      <c r="T437" s="111" t="n"/>
      <c r="U437" s="111" t="n"/>
      <c r="V437" s="112" t="n">
        <v>0.1256</v>
      </c>
      <c r="W437" s="111" t="n"/>
      <c r="X437" s="111" t="n"/>
      <c r="Y437" s="111" t="n"/>
      <c r="Z437" s="111" t="n"/>
      <c r="AA437" s="111" t="n"/>
      <c r="AB437" s="111" t="n"/>
      <c r="AC437" s="111" t="n"/>
      <c r="AD437" s="111" t="n"/>
      <c r="AE437" s="111" t="n"/>
      <c r="AF437" s="111" t="n"/>
      <c r="AG437" s="111" t="n"/>
      <c r="AH437" s="111" t="n"/>
      <c r="AI437" s="111" t="n"/>
      <c r="AJ437" s="111" t="n"/>
      <c r="AK437" s="111" t="n"/>
      <c r="AL437" s="111" t="n"/>
      <c r="AM437" s="113">
        <f>COUNT(H437:AL437)</f>
        <v/>
      </c>
      <c r="AN437" s="111" t="n"/>
      <c r="AO437" s="111" t="n"/>
      <c r="AP437" s="111" t="n"/>
      <c r="AQ437" s="111" t="n"/>
      <c r="AR437" s="111" t="n"/>
      <c r="AS437" s="111" t="n"/>
      <c r="AT437" s="113">
        <f>SUM(H437:AL437)</f>
        <v/>
      </c>
      <c r="AU437" s="111" t="n"/>
      <c r="AV437" s="113">
        <f>SUM(H437,K437,L437,P437,Q437,R437,S437,Y437,Z437,AF437,AG437)</f>
        <v/>
      </c>
      <c r="AW437" s="111" t="n"/>
    </row>
    <row r="438" spans="1:49">
      <c r="A438" s="114" t="n">
        <v>432</v>
      </c>
      <c r="B438" s="114" t="s">
        <v>245</v>
      </c>
      <c r="C438" s="114" t="s">
        <v>246</v>
      </c>
      <c r="D438" s="114" t="s">
        <v>247</v>
      </c>
      <c r="E438" s="114" t="s">
        <v>33</v>
      </c>
      <c r="F438" s="114" t="n"/>
      <c r="G438" s="114" t="n"/>
      <c r="H438" s="114" t="n">
        <v>0</v>
      </c>
      <c r="I438" s="114" t="n">
        <v>8</v>
      </c>
      <c r="J438" s="114" t="n">
        <v>8</v>
      </c>
      <c r="K438" s="114" t="n">
        <v>0</v>
      </c>
      <c r="L438" s="114" t="n">
        <v>0</v>
      </c>
      <c r="M438" s="114" t="n">
        <v>8</v>
      </c>
      <c r="N438" s="114" t="n">
        <v>8</v>
      </c>
      <c r="O438" s="114" t="n">
        <v>7</v>
      </c>
      <c r="P438" s="114" t="n">
        <v>0</v>
      </c>
      <c r="Q438" s="114" t="n">
        <v>0</v>
      </c>
      <c r="R438" s="114" t="n">
        <v>0</v>
      </c>
      <c r="S438" s="114" t="n">
        <v>0</v>
      </c>
      <c r="T438" s="114" t="n">
        <v>8</v>
      </c>
      <c r="U438" s="114" t="n">
        <v>8</v>
      </c>
      <c r="V438" s="114" t="n">
        <v>8</v>
      </c>
      <c r="W438" s="114" t="n">
        <v>8</v>
      </c>
      <c r="X438" s="114" t="n">
        <v>8</v>
      </c>
      <c r="Y438" s="114" t="n">
        <v>0</v>
      </c>
      <c r="Z438" s="114" t="n">
        <v>0</v>
      </c>
      <c r="AA438" s="114" t="n">
        <v>8</v>
      </c>
      <c r="AB438" s="114" t="n">
        <v>8</v>
      </c>
      <c r="AC438" s="114" t="n">
        <v>8</v>
      </c>
      <c r="AD438" s="114" t="n">
        <v>8</v>
      </c>
      <c r="AE438" s="114" t="n">
        <v>8</v>
      </c>
      <c r="AF438" s="114" t="n">
        <v>0</v>
      </c>
      <c r="AG438" s="114" t="n">
        <v>0</v>
      </c>
      <c r="AH438" s="114" t="n">
        <v>8</v>
      </c>
      <c r="AI438" s="114" t="n">
        <v>8</v>
      </c>
      <c r="AJ438" s="114" t="n">
        <v>8</v>
      </c>
      <c r="AK438" s="114" t="n">
        <v>8</v>
      </c>
      <c r="AL438" s="114" t="n">
        <v>8</v>
      </c>
      <c r="AM438" s="114">
        <f>COUNT(IF(SUM(H431)&gt;0,1,"FALSE"),IF(SUM(I431,I434)&gt;0,1,"FALSE"),IF(SUM(J434,J431)&gt;0,1,"FALSE"),IF(SUM(K431,K434)&gt;0,1,"FALSE"),IF(SUM(L434,L431)&gt;0,1,"FALSE"),IF(SUM(M436,M431,M435,M434)&gt;0,1,"FALSE"),IF(SUM(N431,N436,N435)&gt;0,1,"FALSE"),IF(SUM(O436,O431,O435)&gt;0,1,"FALSE"),IF(SUM(P431,P435,P436)&gt;0,1,"FALSE"),IF(SUM(Q431,Q436,Q435)&gt;0,1,"FALSE"),IF(SUM(R431,R436,R435)&gt;0,1,"FALSE"),IF(SUM(S436,S435,S431)&gt;0,1,"FALSE"),IF(SUM(T436,T435,T431)&gt;0,1,"FALSE"),IF(SUM(V437,V435,V431,V436)&gt;0,1,"FALSE"),IF(SUM(W436,W431,W435)&gt;0,1,"FALSE"),IF(SUM(X435,X433,X431,X437,X436)&gt;0,1,"FALSE"),IF(SUM(Y436,Y433,Y431)&gt;0,1,"FALSE"),IF(SUM(AB431,AB435)&gt;0,1,"FALSE"),IF(SUM(Z433,Z431,Z436)&gt;0,1,"FALSE"),IF(SUM(AC431)&gt;0,1,"FALSE"),IF(SUM(AF431)&gt;0,1,"FALSE"),IF(SUM(AG431)&gt;0,1,"FALSE"),IF(SUM(AD431,AD435)&gt;0,1,"FALSE"),IF(SUM(AE431,AE435)&gt;0,1,"FALSE"),IF(SUM(U431,U436)&gt;0,1,"FALSE"),IF(SUM(AA435,AA431,AA433,AA436)&gt;0,1,"FALSE"),IF(SUM(AH431,AH435)&gt;0,1,"FALSE"),IF(SUM(AI432,AI435,AI431)&gt;0,1,"FALSE"),IF(SUM(AJ435,AJ433,AJ431)&gt;0,1,"FALSE"),IF(SUM(AK433,AK436,AK431,AK435)&gt;0,1,"FALSE"),IF(SUM(AL436,AL431,AL435)&gt;0,1,"FALSE"))</f>
        <v/>
      </c>
      <c r="AN438" s="114" t="n"/>
      <c r="AO438" s="114">
        <f>MAX(AO431:AO437)</f>
        <v/>
      </c>
      <c r="AP438" s="114">
        <f>MAX(AP431:AP437)</f>
        <v/>
      </c>
      <c r="AQ438" s="114">
        <f>MAX(AQ431:AQ437)</f>
        <v/>
      </c>
      <c r="AR438" s="114">
        <f>MAX(AR431:AR437)</f>
        <v/>
      </c>
      <c r="AS438" s="114">
        <f>SUM(AS431:AS437)</f>
        <v/>
      </c>
      <c r="AT438" s="114">
        <f>SUM(AT431:AT437)</f>
        <v/>
      </c>
      <c r="AU438" s="114">
        <f>SUM(AU431:AU437)</f>
        <v/>
      </c>
      <c r="AV438" s="114">
        <f>SUM(AV431:AV437)</f>
        <v/>
      </c>
      <c r="AW438" s="114">
        <f>SUM(AW431:AW437)</f>
        <v/>
      </c>
    </row>
    <row r="439" spans="1:49">
      <c r="A439" s="111" t="n">
        <v>433</v>
      </c>
      <c r="B439" s="111" t="s">
        <v>70</v>
      </c>
      <c r="C439" s="111" t="s">
        <v>74</v>
      </c>
      <c r="D439" s="111" t="s">
        <v>72</v>
      </c>
      <c r="E439" s="111" t="s">
        <v>69</v>
      </c>
      <c r="F439" s="111" t="s">
        <v>32</v>
      </c>
      <c r="G439" s="111" t="n"/>
      <c r="H439" s="112" t="n">
        <v>7</v>
      </c>
      <c r="I439" s="112" t="n">
        <v>3</v>
      </c>
      <c r="J439" s="111" t="n"/>
      <c r="K439" s="111" t="n"/>
      <c r="L439" s="111" t="n"/>
      <c r="M439" s="111" t="n"/>
      <c r="N439" s="111" t="n"/>
      <c r="O439" s="111" t="n"/>
      <c r="P439" s="111" t="n"/>
      <c r="Q439" s="111" t="n"/>
      <c r="R439" s="111" t="n"/>
      <c r="S439" s="111" t="n"/>
      <c r="T439" s="111" t="n"/>
      <c r="U439" s="111" t="n"/>
      <c r="V439" s="111" t="n"/>
      <c r="W439" s="111" t="n"/>
      <c r="X439" s="111" t="n"/>
      <c r="Y439" s="112" t="n">
        <v>8</v>
      </c>
      <c r="Z439" s="111" t="n"/>
      <c r="AA439" s="111" t="n"/>
      <c r="AB439" s="111" t="n"/>
      <c r="AC439" s="111" t="n"/>
      <c r="AD439" s="111" t="n"/>
      <c r="AE439" s="111" t="n"/>
      <c r="AF439" s="111" t="n"/>
      <c r="AG439" s="111" t="n"/>
      <c r="AH439" s="111" t="n"/>
      <c r="AI439" s="111" t="n"/>
      <c r="AJ439" s="111" t="n"/>
      <c r="AK439" s="111" t="n"/>
      <c r="AL439" s="111" t="n"/>
      <c r="AM439" s="113">
        <f>COUNT(H439:AL439)</f>
        <v/>
      </c>
      <c r="AN439" s="111" t="n"/>
      <c r="AO439" s="111" t="n"/>
      <c r="AP439" s="111" t="n"/>
      <c r="AQ439" s="111" t="n"/>
      <c r="AR439" s="111" t="n"/>
      <c r="AS439" s="111" t="n"/>
      <c r="AT439" s="113">
        <f>SUM(H439:AL439)</f>
        <v/>
      </c>
      <c r="AU439" s="111" t="n"/>
      <c r="AV439" s="113">
        <f>SUM(H439,K439,L439,P439,Q439,R439,S439,Y439,Z439,AF439,AG439)</f>
        <v/>
      </c>
      <c r="AW439" s="111" t="n"/>
    </row>
    <row r="440" spans="1:49">
      <c r="A440" s="111" t="n">
        <v>434</v>
      </c>
      <c r="B440" s="111" t="s">
        <v>70</v>
      </c>
      <c r="C440" s="111" t="s">
        <v>74</v>
      </c>
      <c r="D440" s="111" t="s">
        <v>72</v>
      </c>
      <c r="E440" s="111" t="s">
        <v>69</v>
      </c>
      <c r="F440" s="111" t="s">
        <v>48</v>
      </c>
      <c r="G440" s="111" t="n"/>
      <c r="H440" s="112" t="n">
        <v>1.5</v>
      </c>
      <c r="I440" s="111" t="n"/>
      <c r="J440" s="111" t="n"/>
      <c r="K440" s="111" t="n"/>
      <c r="L440" s="111" t="n"/>
      <c r="M440" s="111" t="n"/>
      <c r="N440" s="111" t="n"/>
      <c r="O440" s="111" t="n"/>
      <c r="P440" s="111" t="n"/>
      <c r="Q440" s="111" t="n"/>
      <c r="R440" s="111" t="n"/>
      <c r="S440" s="111" t="n"/>
      <c r="T440" s="111" t="n"/>
      <c r="U440" s="111" t="n"/>
      <c r="V440" s="111" t="n"/>
      <c r="W440" s="111" t="n"/>
      <c r="X440" s="111" t="n"/>
      <c r="Y440" s="111" t="n"/>
      <c r="Z440" s="111" t="n"/>
      <c r="AA440" s="111" t="n"/>
      <c r="AB440" s="111" t="n"/>
      <c r="AC440" s="111" t="n"/>
      <c r="AD440" s="111" t="n"/>
      <c r="AE440" s="111" t="n"/>
      <c r="AF440" s="111" t="n"/>
      <c r="AG440" s="111" t="n"/>
      <c r="AH440" s="111" t="n"/>
      <c r="AI440" s="111" t="n"/>
      <c r="AJ440" s="111" t="n"/>
      <c r="AK440" s="111" t="n"/>
      <c r="AL440" s="111" t="n"/>
      <c r="AM440" s="111" t="n"/>
      <c r="AN440" s="113">
        <f>COUNT(H440:AL440)</f>
        <v/>
      </c>
      <c r="AO440" s="111" t="n"/>
      <c r="AP440" s="111" t="n"/>
      <c r="AQ440" s="111" t="n"/>
      <c r="AR440" s="111" t="n"/>
      <c r="AS440" s="111" t="n"/>
      <c r="AT440" s="111" t="n"/>
      <c r="AU440" s="113">
        <f>SUM(H440:AL440)</f>
        <v/>
      </c>
      <c r="AV440" s="111" t="n"/>
      <c r="AW440" s="113">
        <f>SUM(H440,K440,L440,P440,Q440,R440,S440,Y440,Z440,AF440,AG440)</f>
        <v/>
      </c>
    </row>
    <row r="441" spans="1:49">
      <c r="A441" s="111" t="n">
        <v>435</v>
      </c>
      <c r="B441" s="111" t="s">
        <v>70</v>
      </c>
      <c r="C441" s="111" t="s">
        <v>74</v>
      </c>
      <c r="D441" s="111" t="s">
        <v>72</v>
      </c>
      <c r="E441" s="111" t="s">
        <v>69</v>
      </c>
      <c r="F441" s="111" t="s">
        <v>32</v>
      </c>
      <c r="G441" s="111" t="s">
        <v>49</v>
      </c>
      <c r="H441" s="111" t="s">
        <v>7</v>
      </c>
      <c r="I441" s="112" t="n">
        <v>8</v>
      </c>
      <c r="J441" s="112" t="n">
        <v>8</v>
      </c>
      <c r="K441" s="111" t="s">
        <v>7</v>
      </c>
      <c r="L441" s="111" t="s">
        <v>7</v>
      </c>
      <c r="M441" s="112" t="n">
        <v>8</v>
      </c>
      <c r="N441" s="112" t="n">
        <v>8</v>
      </c>
      <c r="O441" s="112" t="n">
        <v>7</v>
      </c>
      <c r="P441" s="111" t="s">
        <v>7</v>
      </c>
      <c r="Q441" s="111" t="s">
        <v>7</v>
      </c>
      <c r="R441" s="111" t="s">
        <v>7</v>
      </c>
      <c r="S441" s="111" t="s">
        <v>7</v>
      </c>
      <c r="T441" s="112" t="n">
        <v>8</v>
      </c>
      <c r="U441" s="112" t="n">
        <v>8</v>
      </c>
      <c r="V441" s="112" t="n">
        <v>8</v>
      </c>
      <c r="W441" s="112" t="n">
        <v>8</v>
      </c>
      <c r="X441" s="112" t="n">
        <v>8</v>
      </c>
      <c r="Y441" s="111" t="s">
        <v>7</v>
      </c>
      <c r="Z441" s="111" t="s">
        <v>7</v>
      </c>
      <c r="AA441" s="112" t="n">
        <v>8</v>
      </c>
      <c r="AB441" s="112" t="n">
        <v>8</v>
      </c>
      <c r="AC441" s="112" t="n">
        <v>8</v>
      </c>
      <c r="AD441" s="112" t="n">
        <v>8</v>
      </c>
      <c r="AE441" s="112" t="n">
        <v>8</v>
      </c>
      <c r="AF441" s="111" t="s">
        <v>7</v>
      </c>
      <c r="AG441" s="111" t="s">
        <v>7</v>
      </c>
      <c r="AH441" s="112" t="n">
        <v>8</v>
      </c>
      <c r="AI441" s="112" t="n">
        <v>8</v>
      </c>
      <c r="AJ441" s="112" t="n">
        <v>8</v>
      </c>
      <c r="AK441" s="112" t="n">
        <v>8</v>
      </c>
      <c r="AL441" s="112" t="n">
        <v>8</v>
      </c>
      <c r="AM441" s="113">
        <f>SUM(H441:AL441)/8</f>
        <v/>
      </c>
      <c r="AN441" s="111" t="n"/>
      <c r="AO441" s="111" t="n"/>
      <c r="AP441" s="111" t="n"/>
      <c r="AQ441" s="111" t="n"/>
      <c r="AR441" s="111" t="n"/>
      <c r="AS441" s="113">
        <f>COUNTIF(H441:AL441,"В")+SUM(H441:AL441)/8</f>
        <v/>
      </c>
      <c r="AT441" s="113">
        <f>SUM(H441:AL441)</f>
        <v/>
      </c>
      <c r="AU441" s="111" t="n"/>
      <c r="AV441" s="111" t="n"/>
      <c r="AW441" s="111" t="n"/>
    </row>
    <row r="442" spans="1:49">
      <c r="A442" s="114" t="n">
        <v>436</v>
      </c>
      <c r="B442" s="114" t="s">
        <v>70</v>
      </c>
      <c r="C442" s="114" t="s">
        <v>74</v>
      </c>
      <c r="D442" s="114" t="s">
        <v>72</v>
      </c>
      <c r="E442" s="114" t="s">
        <v>33</v>
      </c>
      <c r="F442" s="114" t="n"/>
      <c r="G442" s="114" t="n"/>
      <c r="H442" s="114" t="n">
        <v>8.5</v>
      </c>
      <c r="I442" s="114" t="n">
        <v>11</v>
      </c>
      <c r="J442" s="114" t="n">
        <v>8</v>
      </c>
      <c r="K442" s="114" t="n">
        <v>0</v>
      </c>
      <c r="L442" s="114" t="n">
        <v>0</v>
      </c>
      <c r="M442" s="114" t="n">
        <v>8</v>
      </c>
      <c r="N442" s="114" t="n">
        <v>8</v>
      </c>
      <c r="O442" s="114" t="n">
        <v>7</v>
      </c>
      <c r="P442" s="114" t="n">
        <v>0</v>
      </c>
      <c r="Q442" s="114" t="n">
        <v>0</v>
      </c>
      <c r="R442" s="114" t="n">
        <v>0</v>
      </c>
      <c r="S442" s="114" t="n">
        <v>0</v>
      </c>
      <c r="T442" s="114" t="n">
        <v>8</v>
      </c>
      <c r="U442" s="114" t="n">
        <v>8</v>
      </c>
      <c r="V442" s="114" t="n">
        <v>8</v>
      </c>
      <c r="W442" s="114" t="n">
        <v>8</v>
      </c>
      <c r="X442" s="114" t="n">
        <v>8</v>
      </c>
      <c r="Y442" s="114" t="n">
        <v>8</v>
      </c>
      <c r="Z442" s="114" t="n">
        <v>0</v>
      </c>
      <c r="AA442" s="114" t="n">
        <v>8</v>
      </c>
      <c r="AB442" s="114" t="n">
        <v>8</v>
      </c>
      <c r="AC442" s="114" t="n">
        <v>8</v>
      </c>
      <c r="AD442" s="114" t="n">
        <v>8</v>
      </c>
      <c r="AE442" s="114" t="n">
        <v>8</v>
      </c>
      <c r="AF442" s="114" t="n">
        <v>0</v>
      </c>
      <c r="AG442" s="114" t="n">
        <v>0</v>
      </c>
      <c r="AH442" s="114" t="n">
        <v>8</v>
      </c>
      <c r="AI442" s="114" t="n">
        <v>8</v>
      </c>
      <c r="AJ442" s="114" t="n">
        <v>8</v>
      </c>
      <c r="AK442" s="114" t="n">
        <v>8</v>
      </c>
      <c r="AL442" s="114" t="n">
        <v>8</v>
      </c>
      <c r="AM442" s="114">
        <f>COUNT(IF(SUM(H439,H441)&gt;0,1,"FALSE"),IF(SUM(I439,I441)&gt;0,1,"FALSE"),IF(SUM(Y441,Y439)&gt;0,1,"FALSE"),IF(SUM(J441)&gt;0,1,"FALSE"),IF(SUM(K441)&gt;0,1,"FALSE"),IF(SUM(L441)&gt;0,1,"FALSE"),IF(SUM(M441)&gt;0,1,"FALSE"),IF(SUM(N441)&gt;0,1,"FALSE"),IF(SUM(O441)&gt;0,1,"FALSE"),IF(SUM(P441)&gt;0,1,"FALSE"),IF(SUM(Q441)&gt;0,1,"FALSE"),IF(SUM(R441)&gt;0,1,"FALSE"),IF(SUM(S441)&gt;0,1,"FALSE"),IF(SUM(T441)&gt;0,1,"FALSE"),IF(SUM(V441)&gt;0,1,"FALSE"),IF(SUM(W441)&gt;0,1,"FALSE"),IF(SUM(X441)&gt;0,1,"FALSE"),IF(SUM(AB441)&gt;0,1,"FALSE"),IF(SUM(Z441)&gt;0,1,"FALSE"),IF(SUM(AC441)&gt;0,1,"FALSE"),IF(SUM(AF441)&gt;0,1,"FALSE"),IF(SUM(AG441)&gt;0,1,"FALSE"),IF(SUM(AD441)&gt;0,1,"FALSE"),IF(SUM(AE441)&gt;0,1,"FALSE"),IF(SUM(U441)&gt;0,1,"FALSE"),IF(SUM(AA441)&gt;0,1,"FALSE"),IF(SUM(AH441)&gt;0,1,"FALSE"),IF(SUM(AI441)&gt;0,1,"FALSE"),IF(SUM(AJ441)&gt;0,1,"FALSE"),IF(SUM(AK441)&gt;0,1,"FALSE"),IF(SUM(AL441)&gt;0,1,"FALSE"))</f>
        <v/>
      </c>
      <c r="AN442" s="114">
        <f>COUNT(IF(SUM(H440)&gt;0,1,"FALSE"))</f>
        <v/>
      </c>
      <c r="AO442" s="114">
        <f>MAX(AO439:AO441)</f>
        <v/>
      </c>
      <c r="AP442" s="114">
        <f>MAX(AP439:AP441)</f>
        <v/>
      </c>
      <c r="AQ442" s="114">
        <f>MAX(AQ439:AQ441)</f>
        <v/>
      </c>
      <c r="AR442" s="114">
        <f>MAX(AR439:AR441)</f>
        <v/>
      </c>
      <c r="AS442" s="114">
        <f>SUM(AS439:AS441)</f>
        <v/>
      </c>
      <c r="AT442" s="114">
        <f>SUM(AT439:AT441)</f>
        <v/>
      </c>
      <c r="AU442" s="114">
        <f>SUM(AU439:AU441)</f>
        <v/>
      </c>
      <c r="AV442" s="114">
        <f>SUM(AV439:AV441)</f>
        <v/>
      </c>
      <c r="AW442" s="114">
        <f>SUM(AW439:AW441)</f>
        <v/>
      </c>
    </row>
    <row r="443" spans="1:49">
      <c r="A443" s="111" t="n">
        <v>437</v>
      </c>
      <c r="B443" s="111" t="s">
        <v>264</v>
      </c>
      <c r="C443" s="111" t="s">
        <v>175</v>
      </c>
      <c r="D443" s="111" t="s">
        <v>109</v>
      </c>
      <c r="E443" s="111" t="s">
        <v>43</v>
      </c>
      <c r="F443" s="111" t="s">
        <v>32</v>
      </c>
      <c r="G443" s="111" t="n"/>
      <c r="H443" s="111" t="s">
        <v>7</v>
      </c>
      <c r="I443" s="111" t="n"/>
      <c r="J443" s="111" t="n"/>
      <c r="K443" s="111" t="s">
        <v>7</v>
      </c>
      <c r="L443" s="111" t="s">
        <v>7</v>
      </c>
      <c r="M443" s="111" t="n">
        <v>4.25</v>
      </c>
      <c r="N443" s="111" t="n">
        <v>8</v>
      </c>
      <c r="O443" s="111" t="n">
        <v>7</v>
      </c>
      <c r="P443" s="111" t="s">
        <v>7</v>
      </c>
      <c r="Q443" s="111" t="s">
        <v>7</v>
      </c>
      <c r="R443" s="111" t="s">
        <v>7</v>
      </c>
      <c r="S443" s="111" t="s">
        <v>7</v>
      </c>
      <c r="T443" s="111" t="n">
        <v>8</v>
      </c>
      <c r="U443" s="111" t="n">
        <v>8</v>
      </c>
      <c r="V443" s="111" t="n">
        <v>8</v>
      </c>
      <c r="W443" s="111" t="n">
        <v>7.91667</v>
      </c>
      <c r="X443" s="111" t="n">
        <v>8</v>
      </c>
      <c r="Y443" s="111" t="s">
        <v>7</v>
      </c>
      <c r="Z443" s="111" t="s">
        <v>7</v>
      </c>
      <c r="AA443" s="111" t="n">
        <v>8</v>
      </c>
      <c r="AB443" s="111" t="n">
        <v>8</v>
      </c>
      <c r="AC443" s="111" t="n">
        <v>8</v>
      </c>
      <c r="AD443" s="111" t="n">
        <v>8</v>
      </c>
      <c r="AE443" s="111" t="n">
        <v>4.75</v>
      </c>
      <c r="AF443" s="111" t="s">
        <v>7</v>
      </c>
      <c r="AG443" s="111" t="s">
        <v>7</v>
      </c>
      <c r="AH443" s="111" t="n"/>
      <c r="AI443" s="111" t="n"/>
      <c r="AJ443" s="111" t="n"/>
      <c r="AK443" s="111" t="n"/>
      <c r="AL443" s="111" t="n"/>
      <c r="AM443" s="113">
        <f>COUNT(H443:AL443)</f>
        <v/>
      </c>
      <c r="AN443" s="111" t="n"/>
      <c r="AO443" s="113">
        <f>COUNTIF(H443:AL443,"О")</f>
        <v/>
      </c>
      <c r="AP443" s="113">
        <f>COUNTIF(H443:AL443,"От")</f>
        <v/>
      </c>
      <c r="AQ443" s="113">
        <f>COUNTIF(H443:AL443,"Б")</f>
        <v/>
      </c>
      <c r="AR443" s="113">
        <f>COUNTIF(H443:AL443,"Н")</f>
        <v/>
      </c>
      <c r="AS443" s="111" t="n"/>
      <c r="AT443" s="113">
        <f>SUM(H443:AL443)</f>
        <v/>
      </c>
      <c r="AU443" s="111" t="n"/>
      <c r="AV443" s="113">
        <f>SUM(H443,K443,L443,P443,Q443,R443,S443,Y443,Z443,AF443,AG443)</f>
        <v/>
      </c>
      <c r="AW443" s="111" t="n"/>
    </row>
    <row r="444" spans="1:49">
      <c r="A444" s="111" t="n">
        <v>438</v>
      </c>
      <c r="B444" s="111" t="s">
        <v>264</v>
      </c>
      <c r="C444" s="111" t="s">
        <v>175</v>
      </c>
      <c r="D444" s="111" t="s">
        <v>109</v>
      </c>
      <c r="E444" s="111" t="s">
        <v>105</v>
      </c>
      <c r="F444" s="111" t="s">
        <v>32</v>
      </c>
      <c r="G444" s="111" t="n"/>
      <c r="H444" s="111" t="n"/>
      <c r="I444" s="112" t="n">
        <v>8</v>
      </c>
      <c r="J444" s="112" t="n">
        <v>8</v>
      </c>
      <c r="K444" s="111" t="n"/>
      <c r="L444" s="111" t="n"/>
      <c r="M444" s="112" t="n">
        <v>3.75</v>
      </c>
      <c r="N444" s="111" t="n"/>
      <c r="O444" s="111" t="n"/>
      <c r="P444" s="111" t="n"/>
      <c r="Q444" s="111" t="n"/>
      <c r="R444" s="111" t="n"/>
      <c r="S444" s="111" t="n"/>
      <c r="T444" s="111" t="n"/>
      <c r="U444" s="111" t="n"/>
      <c r="V444" s="111" t="n"/>
      <c r="W444" s="112" t="n">
        <v>0.08333</v>
      </c>
      <c r="X444" s="111" t="n"/>
      <c r="Y444" s="111" t="n"/>
      <c r="Z444" s="111" t="n"/>
      <c r="AA444" s="111" t="n"/>
      <c r="AB444" s="111" t="n"/>
      <c r="AC444" s="111" t="n"/>
      <c r="AD444" s="111" t="n"/>
      <c r="AE444" s="112" t="n">
        <v>3.25</v>
      </c>
      <c r="AF444" s="111" t="n"/>
      <c r="AG444" s="111" t="n"/>
      <c r="AH444" s="112" t="n">
        <v>8</v>
      </c>
      <c r="AI444" s="112" t="n">
        <v>8</v>
      </c>
      <c r="AJ444" s="112" t="n">
        <v>8</v>
      </c>
      <c r="AK444" s="112" t="n">
        <v>8</v>
      </c>
      <c r="AL444" s="112" t="n">
        <v>8</v>
      </c>
      <c r="AM444" s="113">
        <f>COUNT(H444:AL444)</f>
        <v/>
      </c>
      <c r="AN444" s="111" t="n"/>
      <c r="AO444" s="111" t="n"/>
      <c r="AP444" s="111" t="n"/>
      <c r="AQ444" s="111" t="n"/>
      <c r="AR444" s="111" t="n"/>
      <c r="AS444" s="111" t="n"/>
      <c r="AT444" s="113">
        <f>SUM(H444:AL444)</f>
        <v/>
      </c>
      <c r="AU444" s="111" t="n"/>
      <c r="AV444" s="113">
        <f>SUM(H444,K444,L444,P444,Q444,R444,S444,Y444,Z444,AF444,AG444)</f>
        <v/>
      </c>
      <c r="AW444" s="111" t="n"/>
    </row>
    <row r="445" spans="1:49">
      <c r="A445" s="111" t="n">
        <v>439</v>
      </c>
      <c r="B445" s="111" t="s">
        <v>264</v>
      </c>
      <c r="C445" s="111" t="s">
        <v>175</v>
      </c>
      <c r="D445" s="111" t="s">
        <v>109</v>
      </c>
      <c r="E445" s="111" t="s">
        <v>177</v>
      </c>
      <c r="F445" s="111" t="s">
        <v>32</v>
      </c>
      <c r="G445" s="111" t="n"/>
      <c r="H445" s="111" t="n"/>
      <c r="I445" s="111" t="n"/>
      <c r="J445" s="111" t="n"/>
      <c r="K445" s="111" t="n"/>
      <c r="L445" s="111" t="n"/>
      <c r="M445" s="111" t="n"/>
      <c r="N445" s="111" t="n"/>
      <c r="O445" s="111" t="n"/>
      <c r="P445" s="111" t="n"/>
      <c r="Q445" s="111" t="n"/>
      <c r="R445" s="111" t="n"/>
      <c r="S445" s="111" t="n"/>
      <c r="T445" s="111" t="n"/>
      <c r="U445" s="111" t="n"/>
      <c r="V445" s="111" t="n"/>
      <c r="W445" s="111" t="n"/>
      <c r="X445" s="111" t="n"/>
      <c r="Y445" s="111" t="n"/>
      <c r="Z445" s="111" t="n"/>
      <c r="AA445" s="111" t="n"/>
      <c r="AB445" s="111" t="n"/>
      <c r="AC445" s="111" t="n"/>
      <c r="AD445" s="111" t="n"/>
      <c r="AE445" s="111" t="n"/>
      <c r="AF445" s="111" t="n"/>
      <c r="AG445" s="111" t="n"/>
      <c r="AH445" s="111" t="n"/>
      <c r="AI445" s="111" t="n"/>
      <c r="AJ445" s="111" t="n"/>
      <c r="AK445" s="111" t="n"/>
      <c r="AL445" s="111" t="n"/>
      <c r="AM445" s="113">
        <f>COUNT(H445:AL445)</f>
        <v/>
      </c>
      <c r="AN445" s="111" t="n"/>
      <c r="AO445" s="111" t="n"/>
      <c r="AP445" s="111" t="n"/>
      <c r="AQ445" s="111" t="n"/>
      <c r="AR445" s="111" t="n"/>
      <c r="AS445" s="111" t="n"/>
      <c r="AT445" s="113">
        <f>SUM(H445:AL445)</f>
        <v/>
      </c>
      <c r="AU445" s="111" t="n"/>
      <c r="AV445" s="113">
        <f>SUM(H445,K445,L445,P445,Q445,R445,S445,Y445,Z445,AF445,AG445)</f>
        <v/>
      </c>
      <c r="AW445" s="111" t="n"/>
    </row>
    <row r="446" spans="1:49">
      <c r="A446" s="114" t="n">
        <v>440</v>
      </c>
      <c r="B446" s="114" t="s">
        <v>264</v>
      </c>
      <c r="C446" s="114" t="s">
        <v>175</v>
      </c>
      <c r="D446" s="114" t="s">
        <v>109</v>
      </c>
      <c r="E446" s="114" t="s">
        <v>33</v>
      </c>
      <c r="F446" s="114" t="n"/>
      <c r="G446" s="114" t="n"/>
      <c r="H446" s="114" t="n">
        <v>0</v>
      </c>
      <c r="I446" s="114" t="n">
        <v>8</v>
      </c>
      <c r="J446" s="114" t="n">
        <v>8</v>
      </c>
      <c r="K446" s="114" t="n">
        <v>0</v>
      </c>
      <c r="L446" s="114" t="n">
        <v>0</v>
      </c>
      <c r="M446" s="114" t="n">
        <v>8</v>
      </c>
      <c r="N446" s="114" t="n">
        <v>8</v>
      </c>
      <c r="O446" s="114" t="n">
        <v>7</v>
      </c>
      <c r="P446" s="114" t="n">
        <v>0</v>
      </c>
      <c r="Q446" s="114" t="n">
        <v>0</v>
      </c>
      <c r="R446" s="114" t="n">
        <v>0</v>
      </c>
      <c r="S446" s="114" t="n">
        <v>0</v>
      </c>
      <c r="T446" s="114" t="n">
        <v>8</v>
      </c>
      <c r="U446" s="114" t="n">
        <v>8</v>
      </c>
      <c r="V446" s="114" t="n">
        <v>8</v>
      </c>
      <c r="W446" s="114" t="n">
        <v>8</v>
      </c>
      <c r="X446" s="114" t="n">
        <v>8</v>
      </c>
      <c r="Y446" s="114" t="n">
        <v>0</v>
      </c>
      <c r="Z446" s="114" t="n">
        <v>0</v>
      </c>
      <c r="AA446" s="114" t="n">
        <v>8</v>
      </c>
      <c r="AB446" s="114" t="n">
        <v>8</v>
      </c>
      <c r="AC446" s="114" t="n">
        <v>8</v>
      </c>
      <c r="AD446" s="114" t="n">
        <v>8</v>
      </c>
      <c r="AE446" s="114" t="n">
        <v>8</v>
      </c>
      <c r="AF446" s="114" t="n">
        <v>0</v>
      </c>
      <c r="AG446" s="114" t="n">
        <v>0</v>
      </c>
      <c r="AH446" s="114" t="n">
        <v>8</v>
      </c>
      <c r="AI446" s="114" t="n">
        <v>8</v>
      </c>
      <c r="AJ446" s="114" t="n">
        <v>8</v>
      </c>
      <c r="AK446" s="114" t="n">
        <v>8</v>
      </c>
      <c r="AL446" s="114" t="n">
        <v>8</v>
      </c>
      <c r="AM446" s="114">
        <f>COUNT(IF(SUM(H443,H445,H444)&gt;0,1,"FALSE"),IF(SUM(I444,I443,I445)&gt;0,1,"FALSE"),IF(SUM(J443,J445,J444)&gt;0,1,"FALSE"),IF(SUM(K443,K445,K444)&gt;0,1,"FALSE"),IF(SUM(L445,L443,L444)&gt;0,1,"FALSE"),IF(SUM(M443,M444,M445)&gt;0,1,"FALSE"),IF(SUM(N445,N443,N444)&gt;0,1,"FALSE"),IF(SUM(O443,O444,O445)&gt;0,1,"FALSE"),IF(SUM(P445,P443,P444)&gt;0,1,"FALSE"),IF(SUM(Q445,Q443,Q444)&gt;0,1,"FALSE"),IF(SUM(R445,R444,R443)&gt;0,1,"FALSE"),IF(SUM(S443,S444,S445)&gt;0,1,"FALSE"),IF(SUM(T444,T443,T445)&gt;0,1,"FALSE"),IF(SUM(V443,V445,V444)&gt;0,1,"FALSE"),IF(SUM(W443,W444,W445)&gt;0,1,"FALSE"),IF(SUM(X445,X444,X443)&gt;0,1,"FALSE"),IF(SUM(Y444,Y443,Y445)&gt;0,1,"FALSE"),IF(SUM(AB444,AB445,AB443)&gt;0,1,"FALSE"),IF(SUM(Z445,Z443,Z444)&gt;0,1,"FALSE"),IF(SUM(AC445,AC443,AC444)&gt;0,1,"FALSE"),IF(SUM(AF444,AF443,AF445)&gt;0,1,"FALSE"),IF(SUM(AG444,AG443,AG445)&gt;0,1,"FALSE"),IF(SUM(AD444,AD443,AD445)&gt;0,1,"FALSE"),IF(SUM(AE443,AE445,AE444)&gt;0,1,"FALSE"),IF(SUM(U445,U444,U443)&gt;0,1,"FALSE"),IF(SUM(AA445,AA443,AA444)&gt;0,1,"FALSE"),IF(SUM(AH443,AH444,AH445)&gt;0,1,"FALSE"),IF(SUM(AI444,AI445,AI443)&gt;0,1,"FALSE"),IF(SUM(AJ444,AJ443,AJ445)&gt;0,1,"FALSE"),IF(SUM(AK445,AK443,AK444)&gt;0,1,"FALSE"),IF(SUM(AL445,AL444,AL443)&gt;0,1,"FALSE"))</f>
        <v/>
      </c>
      <c r="AN446" s="114" t="n"/>
      <c r="AO446" s="114">
        <f>MAX(AO443:AO445)</f>
        <v/>
      </c>
      <c r="AP446" s="114">
        <f>MAX(AP443:AP445)</f>
        <v/>
      </c>
      <c r="AQ446" s="114">
        <f>MAX(AQ443:AQ445)</f>
        <v/>
      </c>
      <c r="AR446" s="114">
        <f>MAX(AR443:AR445)</f>
        <v/>
      </c>
      <c r="AS446" s="114">
        <f>SUM(AS443:AS445)</f>
        <v/>
      </c>
      <c r="AT446" s="114">
        <f>SUM(AT443:AT445)</f>
        <v/>
      </c>
      <c r="AU446" s="114">
        <f>SUM(AU443:AU445)</f>
        <v/>
      </c>
      <c r="AV446" s="114">
        <f>SUM(AV443:AV445)</f>
        <v/>
      </c>
      <c r="AW446" s="114">
        <f>SUM(AW443:AW445)</f>
        <v/>
      </c>
    </row>
    <row r="447" spans="1:49">
      <c r="A447" s="111" t="n">
        <v>441</v>
      </c>
      <c r="B447" s="111" t="s">
        <v>265</v>
      </c>
      <c r="C447" s="111" t="s">
        <v>175</v>
      </c>
      <c r="D447" s="111" t="s">
        <v>109</v>
      </c>
      <c r="E447" s="111" t="s">
        <v>43</v>
      </c>
      <c r="F447" s="111" t="s">
        <v>32</v>
      </c>
      <c r="G447" s="111" t="n"/>
      <c r="H447" s="111" t="s">
        <v>7</v>
      </c>
      <c r="I447" s="111" t="n"/>
      <c r="J447" s="111" t="n"/>
      <c r="K447" s="111" t="s">
        <v>7</v>
      </c>
      <c r="L447" s="111" t="s">
        <v>7</v>
      </c>
      <c r="M447" s="111" t="n">
        <v>4.25</v>
      </c>
      <c r="N447" s="111" t="n">
        <v>8</v>
      </c>
      <c r="O447" s="111" t="n">
        <v>7</v>
      </c>
      <c r="P447" s="111" t="s">
        <v>7</v>
      </c>
      <c r="Q447" s="111" t="s">
        <v>7</v>
      </c>
      <c r="R447" s="111" t="s">
        <v>7</v>
      </c>
      <c r="S447" s="111" t="s">
        <v>7</v>
      </c>
      <c r="T447" s="111" t="n">
        <v>8</v>
      </c>
      <c r="U447" s="111" t="n">
        <v>8</v>
      </c>
      <c r="V447" s="111" t="n">
        <v>8</v>
      </c>
      <c r="W447" s="111" t="n">
        <v>7.91667</v>
      </c>
      <c r="X447" s="111" t="n">
        <v>8</v>
      </c>
      <c r="Y447" s="111" t="s">
        <v>7</v>
      </c>
      <c r="Z447" s="111" t="s">
        <v>7</v>
      </c>
      <c r="AA447" s="111" t="n">
        <v>8</v>
      </c>
      <c r="AB447" s="111" t="n">
        <v>8</v>
      </c>
      <c r="AC447" s="111" t="n">
        <v>8</v>
      </c>
      <c r="AD447" s="111" t="n">
        <v>8</v>
      </c>
      <c r="AE447" s="111" t="n">
        <v>4.75</v>
      </c>
      <c r="AF447" s="111" t="s">
        <v>7</v>
      </c>
      <c r="AG447" s="111" t="s">
        <v>7</v>
      </c>
      <c r="AH447" s="111" t="n"/>
      <c r="AI447" s="111" t="n"/>
      <c r="AJ447" s="111" t="n"/>
      <c r="AK447" s="111" t="n"/>
      <c r="AL447" s="111" t="n"/>
      <c r="AM447" s="113">
        <f>COUNT(H447:AL447)</f>
        <v/>
      </c>
      <c r="AN447" s="111" t="n"/>
      <c r="AO447" s="113">
        <f>COUNTIF(H447:AL447,"О")</f>
        <v/>
      </c>
      <c r="AP447" s="113">
        <f>COUNTIF(H447:AL447,"От")</f>
        <v/>
      </c>
      <c r="AQ447" s="113">
        <f>COUNTIF(H447:AL447,"Б")</f>
        <v/>
      </c>
      <c r="AR447" s="113">
        <f>COUNTIF(H447:AL447,"Н")</f>
        <v/>
      </c>
      <c r="AS447" s="111" t="n"/>
      <c r="AT447" s="113">
        <f>SUM(H447:AL447)</f>
        <v/>
      </c>
      <c r="AU447" s="111" t="n"/>
      <c r="AV447" s="113">
        <f>SUM(H447,K447,L447,P447,Q447,R447,S447,Y447,Z447,AF447,AG447)</f>
        <v/>
      </c>
      <c r="AW447" s="111" t="n"/>
    </row>
    <row r="448" spans="1:49">
      <c r="A448" s="111" t="n">
        <v>442</v>
      </c>
      <c r="B448" s="111" t="s">
        <v>265</v>
      </c>
      <c r="C448" s="111" t="s">
        <v>175</v>
      </c>
      <c r="D448" s="111" t="s">
        <v>109</v>
      </c>
      <c r="E448" s="111" t="s">
        <v>105</v>
      </c>
      <c r="F448" s="111" t="s">
        <v>32</v>
      </c>
      <c r="G448" s="111" t="n"/>
      <c r="H448" s="111" t="n"/>
      <c r="I448" s="112" t="n">
        <v>8</v>
      </c>
      <c r="J448" s="112" t="n">
        <v>8</v>
      </c>
      <c r="K448" s="111" t="n"/>
      <c r="L448" s="111" t="n"/>
      <c r="M448" s="112" t="n">
        <v>3.75</v>
      </c>
      <c r="N448" s="111" t="n"/>
      <c r="O448" s="111" t="n"/>
      <c r="P448" s="111" t="n"/>
      <c r="Q448" s="111" t="n"/>
      <c r="R448" s="111" t="n"/>
      <c r="S448" s="111" t="n"/>
      <c r="T448" s="111" t="n"/>
      <c r="U448" s="111" t="n"/>
      <c r="V448" s="111" t="n"/>
      <c r="W448" s="112" t="n">
        <v>0.08333</v>
      </c>
      <c r="X448" s="111" t="n"/>
      <c r="Y448" s="111" t="n"/>
      <c r="Z448" s="111" t="n"/>
      <c r="AA448" s="111" t="n"/>
      <c r="AB448" s="111" t="n"/>
      <c r="AC448" s="111" t="n"/>
      <c r="AD448" s="111" t="n"/>
      <c r="AE448" s="112" t="n">
        <v>3.25</v>
      </c>
      <c r="AF448" s="111" t="n"/>
      <c r="AG448" s="111" t="n"/>
      <c r="AH448" s="112" t="n">
        <v>8</v>
      </c>
      <c r="AI448" s="112" t="n">
        <v>8</v>
      </c>
      <c r="AJ448" s="112" t="n">
        <v>8</v>
      </c>
      <c r="AK448" s="112" t="n">
        <v>8</v>
      </c>
      <c r="AL448" s="112" t="n">
        <v>8</v>
      </c>
      <c r="AM448" s="113">
        <f>COUNT(H448:AL448)</f>
        <v/>
      </c>
      <c r="AN448" s="111" t="n"/>
      <c r="AO448" s="111" t="n"/>
      <c r="AP448" s="111" t="n"/>
      <c r="AQ448" s="111" t="n"/>
      <c r="AR448" s="111" t="n"/>
      <c r="AS448" s="111" t="n"/>
      <c r="AT448" s="113">
        <f>SUM(H448:AL448)</f>
        <v/>
      </c>
      <c r="AU448" s="111" t="n"/>
      <c r="AV448" s="113">
        <f>SUM(H448,K448,L448,P448,Q448,R448,S448,Y448,Z448,AF448,AG448)</f>
        <v/>
      </c>
      <c r="AW448" s="111" t="n"/>
    </row>
    <row r="449" spans="1:49">
      <c r="A449" s="111" t="n">
        <v>443</v>
      </c>
      <c r="B449" s="111" t="s">
        <v>265</v>
      </c>
      <c r="C449" s="111" t="s">
        <v>175</v>
      </c>
      <c r="D449" s="111" t="s">
        <v>109</v>
      </c>
      <c r="E449" s="111" t="s">
        <v>177</v>
      </c>
      <c r="F449" s="111" t="s">
        <v>32</v>
      </c>
      <c r="G449" s="111" t="n"/>
      <c r="H449" s="111" t="n"/>
      <c r="I449" s="111" t="n"/>
      <c r="J449" s="111" t="n"/>
      <c r="K449" s="111" t="n"/>
      <c r="L449" s="111" t="n"/>
      <c r="M449" s="111" t="n"/>
      <c r="N449" s="111" t="n"/>
      <c r="O449" s="111" t="n"/>
      <c r="P449" s="111" t="n"/>
      <c r="Q449" s="111" t="n"/>
      <c r="R449" s="111" t="n"/>
      <c r="S449" s="111" t="n"/>
      <c r="T449" s="111" t="n"/>
      <c r="U449" s="111" t="n"/>
      <c r="V449" s="111" t="n"/>
      <c r="W449" s="111" t="n"/>
      <c r="X449" s="111" t="n"/>
      <c r="Y449" s="111" t="n"/>
      <c r="Z449" s="111" t="n"/>
      <c r="AA449" s="111" t="n"/>
      <c r="AB449" s="111" t="n"/>
      <c r="AC449" s="111" t="n"/>
      <c r="AD449" s="111" t="n"/>
      <c r="AE449" s="111" t="n"/>
      <c r="AF449" s="111" t="n"/>
      <c r="AG449" s="111" t="n"/>
      <c r="AH449" s="111" t="n"/>
      <c r="AI449" s="111" t="n"/>
      <c r="AJ449" s="111" t="n"/>
      <c r="AK449" s="111" t="n"/>
      <c r="AL449" s="111" t="n"/>
      <c r="AM449" s="113">
        <f>COUNT(H449:AL449)</f>
        <v/>
      </c>
      <c r="AN449" s="111" t="n"/>
      <c r="AO449" s="111" t="n"/>
      <c r="AP449" s="111" t="n"/>
      <c r="AQ449" s="111" t="n"/>
      <c r="AR449" s="111" t="n"/>
      <c r="AS449" s="111" t="n"/>
      <c r="AT449" s="113">
        <f>SUM(H449:AL449)</f>
        <v/>
      </c>
      <c r="AU449" s="111" t="n"/>
      <c r="AV449" s="113">
        <f>SUM(H449,K449,L449,P449,Q449,R449,S449,Y449,Z449,AF449,AG449)</f>
        <v/>
      </c>
      <c r="AW449" s="111" t="n"/>
    </row>
    <row r="450" spans="1:49">
      <c r="A450" s="114" t="n">
        <v>444</v>
      </c>
      <c r="B450" s="114" t="s">
        <v>265</v>
      </c>
      <c r="C450" s="114" t="s">
        <v>175</v>
      </c>
      <c r="D450" s="114" t="s">
        <v>109</v>
      </c>
      <c r="E450" s="114" t="s">
        <v>33</v>
      </c>
      <c r="F450" s="114" t="n"/>
      <c r="G450" s="114" t="n"/>
      <c r="H450" s="114" t="n">
        <v>0</v>
      </c>
      <c r="I450" s="114" t="n">
        <v>8</v>
      </c>
      <c r="J450" s="114" t="n">
        <v>8</v>
      </c>
      <c r="K450" s="114" t="n">
        <v>0</v>
      </c>
      <c r="L450" s="114" t="n">
        <v>0</v>
      </c>
      <c r="M450" s="114" t="n">
        <v>8</v>
      </c>
      <c r="N450" s="114" t="n">
        <v>8</v>
      </c>
      <c r="O450" s="114" t="n">
        <v>7</v>
      </c>
      <c r="P450" s="114" t="n">
        <v>0</v>
      </c>
      <c r="Q450" s="114" t="n">
        <v>0</v>
      </c>
      <c r="R450" s="114" t="n">
        <v>0</v>
      </c>
      <c r="S450" s="114" t="n">
        <v>0</v>
      </c>
      <c r="T450" s="114" t="n">
        <v>8</v>
      </c>
      <c r="U450" s="114" t="n">
        <v>8</v>
      </c>
      <c r="V450" s="114" t="n">
        <v>8</v>
      </c>
      <c r="W450" s="114" t="n">
        <v>8</v>
      </c>
      <c r="X450" s="114" t="n">
        <v>8</v>
      </c>
      <c r="Y450" s="114" t="n">
        <v>0</v>
      </c>
      <c r="Z450" s="114" t="n">
        <v>0</v>
      </c>
      <c r="AA450" s="114" t="n">
        <v>8</v>
      </c>
      <c r="AB450" s="114" t="n">
        <v>8</v>
      </c>
      <c r="AC450" s="114" t="n">
        <v>8</v>
      </c>
      <c r="AD450" s="114" t="n">
        <v>8</v>
      </c>
      <c r="AE450" s="114" t="n">
        <v>8</v>
      </c>
      <c r="AF450" s="114" t="n">
        <v>0</v>
      </c>
      <c r="AG450" s="114" t="n">
        <v>0</v>
      </c>
      <c r="AH450" s="114" t="n">
        <v>8</v>
      </c>
      <c r="AI450" s="114" t="n">
        <v>8</v>
      </c>
      <c r="AJ450" s="114" t="n">
        <v>8</v>
      </c>
      <c r="AK450" s="114" t="n">
        <v>8</v>
      </c>
      <c r="AL450" s="114" t="n">
        <v>8</v>
      </c>
      <c r="AM450" s="114">
        <f>COUNT(IF(SUM(H447,H448,H449)&gt;0,1,"FALSE"),IF(SUM(I448,I447,I449)&gt;0,1,"FALSE"),IF(SUM(J449,J448,J447)&gt;0,1,"FALSE"),IF(SUM(K447,K448,K449)&gt;0,1,"FALSE"),IF(SUM(L447,L448,L449)&gt;0,1,"FALSE"),IF(SUM(M449,M448,M447)&gt;0,1,"FALSE"),IF(SUM(N449,N447,N448)&gt;0,1,"FALSE"),IF(SUM(O447,O449,O448)&gt;0,1,"FALSE"),IF(SUM(P447,P448,P449)&gt;0,1,"FALSE"),IF(SUM(Q448,Q447,Q449)&gt;0,1,"FALSE"),IF(SUM(R448,R449,R447)&gt;0,1,"FALSE"),IF(SUM(S448,S447,S449)&gt;0,1,"FALSE"),IF(SUM(T449,T447,T448)&gt;0,1,"FALSE"),IF(SUM(V448,V449,V447)&gt;0,1,"FALSE"),IF(SUM(W447,W449,W448)&gt;0,1,"FALSE"),IF(SUM(X448,X447,X449)&gt;0,1,"FALSE"),IF(SUM(Y447,Y448,Y449)&gt;0,1,"FALSE"),IF(SUM(AB448,AB449,AB447)&gt;0,1,"FALSE"),IF(SUM(Z449,Z448,Z447)&gt;0,1,"FALSE"),IF(SUM(AC449,AC448,AC447)&gt;0,1,"FALSE"),IF(SUM(AF447,AF448,AF449)&gt;0,1,"FALSE"),IF(SUM(AG447,AG448,AG449)&gt;0,1,"FALSE"),IF(SUM(AD447,AD449,AD448)&gt;0,1,"FALSE"),IF(SUM(AE447,AE449,AE448)&gt;0,1,"FALSE"),IF(SUM(U447,U448,U449)&gt;0,1,"FALSE"),IF(SUM(AA448,AA449,AA447)&gt;0,1,"FALSE"),IF(SUM(AH447,AH449,AH448)&gt;0,1,"FALSE"),IF(SUM(AI449,AI447,AI448)&gt;0,1,"FALSE"),IF(SUM(AJ447,AJ448,AJ449)&gt;0,1,"FALSE"),IF(SUM(AK448,AK447,AK449)&gt;0,1,"FALSE"),IF(SUM(AL447,AL449,AL448)&gt;0,1,"FALSE"))</f>
        <v/>
      </c>
      <c r="AN450" s="114" t="n"/>
      <c r="AO450" s="114">
        <f>MAX(AO447:AO449)</f>
        <v/>
      </c>
      <c r="AP450" s="114">
        <f>MAX(AP447:AP449)</f>
        <v/>
      </c>
      <c r="AQ450" s="114">
        <f>MAX(AQ447:AQ449)</f>
        <v/>
      </c>
      <c r="AR450" s="114">
        <f>MAX(AR447:AR449)</f>
        <v/>
      </c>
      <c r="AS450" s="114">
        <f>SUM(AS447:AS449)</f>
        <v/>
      </c>
      <c r="AT450" s="114">
        <f>SUM(AT447:AT449)</f>
        <v/>
      </c>
      <c r="AU450" s="114">
        <f>SUM(AU447:AU449)</f>
        <v/>
      </c>
      <c r="AV450" s="114">
        <f>SUM(AV447:AV449)</f>
        <v/>
      </c>
      <c r="AW450" s="114">
        <f>SUM(AW447:AW449)</f>
        <v/>
      </c>
    </row>
    <row r="451" spans="1:49">
      <c r="A451" s="111" t="n">
        <v>445</v>
      </c>
      <c r="B451" s="111" t="s">
        <v>266</v>
      </c>
      <c r="C451" s="111" t="s">
        <v>41</v>
      </c>
      <c r="D451" s="111" t="s">
        <v>42</v>
      </c>
      <c r="E451" s="111" t="s">
        <v>43</v>
      </c>
      <c r="F451" s="111" t="s">
        <v>32</v>
      </c>
      <c r="G451" s="111" t="n"/>
      <c r="H451" s="111" t="n"/>
      <c r="I451" s="111" t="n">
        <v>10</v>
      </c>
      <c r="J451" s="111" t="n">
        <v>10</v>
      </c>
      <c r="K451" s="111" t="n">
        <v>10</v>
      </c>
      <c r="L451" s="111" t="n"/>
      <c r="M451" s="111" t="n"/>
      <c r="N451" s="111" t="n">
        <v>10</v>
      </c>
      <c r="O451" s="111" t="n">
        <v>10</v>
      </c>
      <c r="P451" s="111" t="n"/>
      <c r="Q451" s="111" t="n"/>
      <c r="R451" s="111" t="n"/>
      <c r="S451" s="111" t="n"/>
      <c r="T451" s="111" t="n">
        <v>10</v>
      </c>
      <c r="U451" s="111" t="n">
        <v>10</v>
      </c>
      <c r="V451" s="111" t="n"/>
      <c r="W451" s="111" t="n"/>
      <c r="X451" s="111" t="n"/>
      <c r="Y451" s="111" t="n">
        <v>10</v>
      </c>
      <c r="Z451" s="111" t="n">
        <v>10</v>
      </c>
      <c r="AA451" s="111" t="n">
        <v>10</v>
      </c>
      <c r="AB451" s="111" t="n"/>
      <c r="AC451" s="111" t="n"/>
      <c r="AD451" s="111" t="n"/>
      <c r="AE451" s="111" t="n">
        <v>10</v>
      </c>
      <c r="AF451" s="111" t="n">
        <v>10</v>
      </c>
      <c r="AG451" s="111" t="n">
        <v>10</v>
      </c>
      <c r="AH451" s="111" t="n"/>
      <c r="AI451" s="111" t="n"/>
      <c r="AJ451" s="111" t="n"/>
      <c r="AK451" s="111" t="n">
        <v>10</v>
      </c>
      <c r="AL451" s="111" t="n">
        <v>10</v>
      </c>
      <c r="AM451" s="113">
        <f>COUNT(H451:AL451)</f>
        <v/>
      </c>
      <c r="AN451" s="111" t="n"/>
      <c r="AO451" s="113">
        <f>COUNTIF(H451:AL451,"О")</f>
        <v/>
      </c>
      <c r="AP451" s="113">
        <f>COUNTIF(H451:AL451,"От")</f>
        <v/>
      </c>
      <c r="AQ451" s="113">
        <f>COUNTIF(H451:AL451,"Б")</f>
        <v/>
      </c>
      <c r="AR451" s="113">
        <f>COUNTIF(H451:AL451,"Н")</f>
        <v/>
      </c>
      <c r="AS451" s="111" t="n"/>
      <c r="AT451" s="113">
        <f>SUM(H451:AL451)</f>
        <v/>
      </c>
      <c r="AU451" s="111" t="n"/>
      <c r="AV451" s="113">
        <f>SUM(H451,K451,L451,P451,Q451,R451,S451,Y451,Z451,AF451,AG451)</f>
        <v/>
      </c>
      <c r="AW451" s="111" t="n"/>
    </row>
    <row r="452" spans="1:49">
      <c r="A452" s="111" t="n">
        <v>446</v>
      </c>
      <c r="B452" s="111" t="s">
        <v>266</v>
      </c>
      <c r="C452" s="111" t="s">
        <v>41</v>
      </c>
      <c r="D452" s="111" t="s">
        <v>42</v>
      </c>
      <c r="E452" s="111" t="s">
        <v>134</v>
      </c>
      <c r="F452" s="111" t="s">
        <v>32</v>
      </c>
      <c r="G452" s="111" t="n"/>
      <c r="H452" s="111" t="n"/>
      <c r="I452" s="111" t="n"/>
      <c r="J452" s="111" t="n"/>
      <c r="K452" s="111" t="n"/>
      <c r="L452" s="111" t="n"/>
      <c r="M452" s="111" t="n"/>
      <c r="N452" s="111" t="n"/>
      <c r="O452" s="111" t="n"/>
      <c r="P452" s="111" t="n"/>
      <c r="Q452" s="111" t="n"/>
      <c r="R452" s="111" t="n"/>
      <c r="S452" s="111" t="n"/>
      <c r="T452" s="111" t="n"/>
      <c r="U452" s="111" t="n"/>
      <c r="V452" s="111" t="n"/>
      <c r="W452" s="111" t="n"/>
      <c r="X452" s="111" t="n"/>
      <c r="Y452" s="111" t="n"/>
      <c r="Z452" s="111" t="n"/>
      <c r="AA452" s="111" t="n"/>
      <c r="AB452" s="111" t="n"/>
      <c r="AC452" s="111" t="n"/>
      <c r="AD452" s="111" t="n"/>
      <c r="AE452" s="111" t="n"/>
      <c r="AF452" s="111" t="n"/>
      <c r="AG452" s="111" t="n"/>
      <c r="AH452" s="111" t="n"/>
      <c r="AI452" s="111" t="n"/>
      <c r="AJ452" s="111" t="n"/>
      <c r="AK452" s="111" t="n"/>
      <c r="AL452" s="111" t="n"/>
      <c r="AM452" s="113">
        <f>COUNT(H452:AL452)</f>
        <v/>
      </c>
      <c r="AN452" s="111" t="n"/>
      <c r="AO452" s="111" t="n"/>
      <c r="AP452" s="111" t="n"/>
      <c r="AQ452" s="111" t="n"/>
      <c r="AR452" s="111" t="n"/>
      <c r="AS452" s="111" t="n"/>
      <c r="AT452" s="113">
        <f>SUM(H452:AL452)</f>
        <v/>
      </c>
      <c r="AU452" s="111" t="n"/>
      <c r="AV452" s="113">
        <f>SUM(H452,K452,L452,P452,Q452,R452,S452,Y452,Z452,AF452,AG452)</f>
        <v/>
      </c>
      <c r="AW452" s="111" t="n"/>
    </row>
    <row r="453" spans="1:49">
      <c r="A453" s="111" t="n">
        <v>447</v>
      </c>
      <c r="B453" s="111" t="s">
        <v>266</v>
      </c>
      <c r="C453" s="111" t="s">
        <v>41</v>
      </c>
      <c r="D453" s="111" t="s">
        <v>42</v>
      </c>
      <c r="E453" s="111" t="s">
        <v>106</v>
      </c>
      <c r="F453" s="111" t="s">
        <v>32</v>
      </c>
      <c r="G453" s="111" t="n"/>
      <c r="H453" s="111" t="n"/>
      <c r="I453" s="111" t="n"/>
      <c r="J453" s="111" t="n"/>
      <c r="K453" s="111" t="n"/>
      <c r="L453" s="111" t="n"/>
      <c r="M453" s="111" t="n"/>
      <c r="N453" s="111" t="n"/>
      <c r="O453" s="111" t="n"/>
      <c r="P453" s="111" t="n"/>
      <c r="Q453" s="111" t="n"/>
      <c r="R453" s="111" t="n"/>
      <c r="S453" s="111" t="n"/>
      <c r="T453" s="111" t="n"/>
      <c r="U453" s="111" t="n"/>
      <c r="V453" s="111" t="n"/>
      <c r="W453" s="111" t="n"/>
      <c r="X453" s="111" t="n"/>
      <c r="Y453" s="111" t="n"/>
      <c r="Z453" s="111" t="n"/>
      <c r="AA453" s="111" t="n"/>
      <c r="AB453" s="111" t="n"/>
      <c r="AC453" s="111" t="n"/>
      <c r="AD453" s="111" t="n"/>
      <c r="AE453" s="111" t="n"/>
      <c r="AF453" s="111" t="n"/>
      <c r="AG453" s="111" t="n"/>
      <c r="AH453" s="111" t="n"/>
      <c r="AI453" s="111" t="n"/>
      <c r="AJ453" s="111" t="n"/>
      <c r="AK453" s="111" t="n"/>
      <c r="AL453" s="111" t="n"/>
      <c r="AM453" s="113">
        <f>COUNT(H453:AL453)</f>
        <v/>
      </c>
      <c r="AN453" s="111" t="n"/>
      <c r="AO453" s="111" t="n"/>
      <c r="AP453" s="111" t="n"/>
      <c r="AQ453" s="111" t="n"/>
      <c r="AR453" s="111" t="n"/>
      <c r="AS453" s="111" t="n"/>
      <c r="AT453" s="113">
        <f>SUM(H453:AL453)</f>
        <v/>
      </c>
      <c r="AU453" s="111" t="n"/>
      <c r="AV453" s="113">
        <f>SUM(H453,K453,L453,P453,Q453,R453,S453,Y453,Z453,AF453,AG453)</f>
        <v/>
      </c>
      <c r="AW453" s="111" t="n"/>
    </row>
    <row r="454" spans="1:49">
      <c r="A454" s="111" t="n">
        <v>448</v>
      </c>
      <c r="B454" s="111" t="s">
        <v>266</v>
      </c>
      <c r="C454" s="111" t="s">
        <v>41</v>
      </c>
      <c r="D454" s="111" t="s">
        <v>42</v>
      </c>
      <c r="E454" s="111" t="s">
        <v>243</v>
      </c>
      <c r="F454" s="111" t="s">
        <v>32</v>
      </c>
      <c r="G454" s="111" t="n"/>
      <c r="H454" s="111" t="n"/>
      <c r="I454" s="111" t="n"/>
      <c r="J454" s="111" t="n"/>
      <c r="K454" s="111" t="n"/>
      <c r="L454" s="111" t="n"/>
      <c r="M454" s="111" t="n"/>
      <c r="N454" s="111" t="n"/>
      <c r="O454" s="111" t="n"/>
      <c r="P454" s="111" t="n"/>
      <c r="Q454" s="111" t="n"/>
      <c r="R454" s="111" t="n"/>
      <c r="S454" s="111" t="n"/>
      <c r="T454" s="111" t="n"/>
      <c r="U454" s="111" t="n"/>
      <c r="V454" s="111" t="n"/>
      <c r="W454" s="111" t="n"/>
      <c r="X454" s="111" t="n"/>
      <c r="Y454" s="111" t="n"/>
      <c r="Z454" s="111" t="n"/>
      <c r="AA454" s="111" t="n"/>
      <c r="AB454" s="111" t="n"/>
      <c r="AC454" s="111" t="n"/>
      <c r="AD454" s="111" t="n"/>
      <c r="AE454" s="111" t="n"/>
      <c r="AF454" s="111" t="n"/>
      <c r="AG454" s="111" t="n"/>
      <c r="AH454" s="111" t="n"/>
      <c r="AI454" s="111" t="n"/>
      <c r="AJ454" s="111" t="n"/>
      <c r="AK454" s="111" t="n"/>
      <c r="AL454" s="111" t="n"/>
      <c r="AM454" s="113">
        <f>COUNT(H454:AL454)</f>
        <v/>
      </c>
      <c r="AN454" s="111" t="n"/>
      <c r="AO454" s="111" t="n"/>
      <c r="AP454" s="111" t="n"/>
      <c r="AQ454" s="111" t="n"/>
      <c r="AR454" s="111" t="n"/>
      <c r="AS454" s="111" t="n"/>
      <c r="AT454" s="113">
        <f>SUM(H454:AL454)</f>
        <v/>
      </c>
      <c r="AU454" s="111" t="n"/>
      <c r="AV454" s="113">
        <f>SUM(H454,K454,L454,P454,Q454,R454,S454,Y454,Z454,AF454,AG454)</f>
        <v/>
      </c>
      <c r="AW454" s="111" t="n"/>
    </row>
    <row r="455" spans="1:49">
      <c r="A455" s="111" t="n">
        <v>449</v>
      </c>
      <c r="B455" s="111" t="s">
        <v>266</v>
      </c>
      <c r="C455" s="111" t="s">
        <v>41</v>
      </c>
      <c r="D455" s="111" t="s">
        <v>42</v>
      </c>
      <c r="E455" s="111" t="s">
        <v>275</v>
      </c>
      <c r="F455" s="111" t="s">
        <v>32</v>
      </c>
      <c r="G455" s="111" t="n"/>
      <c r="H455" s="111" t="n"/>
      <c r="I455" s="111" t="n"/>
      <c r="J455" s="111" t="n"/>
      <c r="K455" s="111" t="n"/>
      <c r="L455" s="111" t="n"/>
      <c r="M455" s="111" t="n"/>
      <c r="N455" s="111" t="n"/>
      <c r="O455" s="111" t="n"/>
      <c r="P455" s="111" t="n"/>
      <c r="Q455" s="111" t="n"/>
      <c r="R455" s="111" t="n"/>
      <c r="S455" s="111" t="n"/>
      <c r="T455" s="111" t="n"/>
      <c r="U455" s="111" t="n"/>
      <c r="V455" s="111" t="n"/>
      <c r="W455" s="111" t="n"/>
      <c r="X455" s="111" t="n"/>
      <c r="Y455" s="111" t="n"/>
      <c r="Z455" s="111" t="n"/>
      <c r="AA455" s="111" t="n"/>
      <c r="AB455" s="111" t="n"/>
      <c r="AC455" s="111" t="n"/>
      <c r="AD455" s="111" t="n"/>
      <c r="AE455" s="111" t="n"/>
      <c r="AF455" s="111" t="n"/>
      <c r="AG455" s="111" t="n"/>
      <c r="AH455" s="111" t="n"/>
      <c r="AI455" s="111" t="n"/>
      <c r="AJ455" s="111" t="n"/>
      <c r="AK455" s="111" t="n"/>
      <c r="AL455" s="111" t="n"/>
      <c r="AM455" s="113">
        <f>COUNT(H455:AL455)</f>
        <v/>
      </c>
      <c r="AN455" s="111" t="n"/>
      <c r="AO455" s="111" t="n"/>
      <c r="AP455" s="111" t="n"/>
      <c r="AQ455" s="111" t="n"/>
      <c r="AR455" s="111" t="n"/>
      <c r="AS455" s="111" t="n"/>
      <c r="AT455" s="113">
        <f>SUM(H455:AL455)</f>
        <v/>
      </c>
      <c r="AU455" s="111" t="n"/>
      <c r="AV455" s="113">
        <f>SUM(H455,K455,L455,P455,Q455,R455,S455,Y455,Z455,AF455,AG455)</f>
        <v/>
      </c>
      <c r="AW455" s="111" t="n"/>
    </row>
    <row r="456" spans="1:49">
      <c r="A456" s="111" t="n">
        <v>450</v>
      </c>
      <c r="B456" s="111" t="s">
        <v>266</v>
      </c>
      <c r="C456" s="111" t="s">
        <v>41</v>
      </c>
      <c r="D456" s="111" t="s">
        <v>42</v>
      </c>
      <c r="E456" s="111" t="s">
        <v>303</v>
      </c>
      <c r="F456" s="111" t="s">
        <v>32</v>
      </c>
      <c r="G456" s="111" t="n"/>
      <c r="H456" s="111" t="n"/>
      <c r="I456" s="111" t="n"/>
      <c r="J456" s="111" t="n"/>
      <c r="K456" s="111" t="n"/>
      <c r="L456" s="111" t="n"/>
      <c r="M456" s="111" t="n"/>
      <c r="N456" s="111" t="n"/>
      <c r="O456" s="111" t="n"/>
      <c r="P456" s="111" t="n"/>
      <c r="Q456" s="111" t="n"/>
      <c r="R456" s="111" t="n"/>
      <c r="S456" s="111" t="n"/>
      <c r="T456" s="111" t="n"/>
      <c r="U456" s="111" t="n"/>
      <c r="V456" s="111" t="n"/>
      <c r="W456" s="111" t="n"/>
      <c r="X456" s="111" t="n"/>
      <c r="Y456" s="111" t="n"/>
      <c r="Z456" s="111" t="n"/>
      <c r="AA456" s="111" t="n"/>
      <c r="AB456" s="111" t="n"/>
      <c r="AC456" s="111" t="n"/>
      <c r="AD456" s="111" t="n"/>
      <c r="AE456" s="111" t="n"/>
      <c r="AF456" s="111" t="n"/>
      <c r="AG456" s="111" t="n"/>
      <c r="AH456" s="111" t="n"/>
      <c r="AI456" s="111" t="n"/>
      <c r="AJ456" s="111" t="n"/>
      <c r="AK456" s="111" t="n"/>
      <c r="AL456" s="111" t="n"/>
      <c r="AM456" s="113">
        <f>COUNT(H456:AL456)</f>
        <v/>
      </c>
      <c r="AN456" s="111" t="n"/>
      <c r="AO456" s="111" t="n"/>
      <c r="AP456" s="111" t="n"/>
      <c r="AQ456" s="111" t="n"/>
      <c r="AR456" s="111" t="n"/>
      <c r="AS456" s="111" t="n"/>
      <c r="AT456" s="113">
        <f>SUM(H456:AL456)</f>
        <v/>
      </c>
      <c r="AU456" s="111" t="n"/>
      <c r="AV456" s="113">
        <f>SUM(H456,K456,L456,P456,Q456,R456,S456,Y456,Z456,AF456,AG456)</f>
        <v/>
      </c>
      <c r="AW456" s="111" t="n"/>
    </row>
    <row r="457" spans="1:49">
      <c r="A457" s="111" t="n">
        <v>451</v>
      </c>
      <c r="B457" s="111" t="s">
        <v>266</v>
      </c>
      <c r="C457" s="111" t="s">
        <v>41</v>
      </c>
      <c r="D457" s="111" t="s">
        <v>42</v>
      </c>
      <c r="E457" s="111" t="s">
        <v>304</v>
      </c>
      <c r="F457" s="111" t="s">
        <v>32</v>
      </c>
      <c r="G457" s="111" t="n"/>
      <c r="H457" s="111" t="n"/>
      <c r="I457" s="111" t="n"/>
      <c r="J457" s="111" t="n"/>
      <c r="K457" s="111" t="n"/>
      <c r="L457" s="111" t="n"/>
      <c r="M457" s="111" t="n"/>
      <c r="N457" s="111" t="n"/>
      <c r="O457" s="111" t="n"/>
      <c r="P457" s="111" t="n"/>
      <c r="Q457" s="111" t="n"/>
      <c r="R457" s="111" t="n"/>
      <c r="S457" s="111" t="n"/>
      <c r="T457" s="111" t="n"/>
      <c r="U457" s="111" t="n"/>
      <c r="V457" s="111" t="n"/>
      <c r="W457" s="111" t="n"/>
      <c r="X457" s="111" t="n"/>
      <c r="Y457" s="111" t="n"/>
      <c r="Z457" s="111" t="n"/>
      <c r="AA457" s="111" t="n"/>
      <c r="AB457" s="111" t="n"/>
      <c r="AC457" s="111" t="n"/>
      <c r="AD457" s="111" t="n"/>
      <c r="AE457" s="111" t="n"/>
      <c r="AF457" s="111" t="n"/>
      <c r="AG457" s="111" t="n"/>
      <c r="AH457" s="111" t="n"/>
      <c r="AI457" s="111" t="n"/>
      <c r="AJ457" s="111" t="n"/>
      <c r="AK457" s="111" t="n"/>
      <c r="AL457" s="111" t="n"/>
      <c r="AM457" s="113">
        <f>COUNT(H457:AL457)</f>
        <v/>
      </c>
      <c r="AN457" s="111" t="n"/>
      <c r="AO457" s="111" t="n"/>
      <c r="AP457" s="111" t="n"/>
      <c r="AQ457" s="111" t="n"/>
      <c r="AR457" s="111" t="n"/>
      <c r="AS457" s="111" t="n"/>
      <c r="AT457" s="113">
        <f>SUM(H457:AL457)</f>
        <v/>
      </c>
      <c r="AU457" s="111" t="n"/>
      <c r="AV457" s="113">
        <f>SUM(H457,K457,L457,P457,Q457,R457,S457,Y457,Z457,AF457,AG457)</f>
        <v/>
      </c>
      <c r="AW457" s="111" t="n"/>
    </row>
    <row r="458" spans="1:49">
      <c r="A458" s="111" t="n">
        <v>452</v>
      </c>
      <c r="B458" s="111" t="s">
        <v>266</v>
      </c>
      <c r="C458" s="111" t="s">
        <v>41</v>
      </c>
      <c r="D458" s="111" t="s">
        <v>42</v>
      </c>
      <c r="E458" s="111" t="s">
        <v>305</v>
      </c>
      <c r="F458" s="111" t="s">
        <v>32</v>
      </c>
      <c r="G458" s="111" t="n"/>
      <c r="H458" s="111" t="n"/>
      <c r="I458" s="111" t="n"/>
      <c r="J458" s="111" t="n"/>
      <c r="K458" s="111" t="n"/>
      <c r="L458" s="111" t="n"/>
      <c r="M458" s="111" t="n"/>
      <c r="N458" s="111" t="n"/>
      <c r="O458" s="111" t="n"/>
      <c r="P458" s="111" t="n"/>
      <c r="Q458" s="111" t="n"/>
      <c r="R458" s="111" t="n"/>
      <c r="S458" s="111" t="n"/>
      <c r="T458" s="111" t="n"/>
      <c r="U458" s="111" t="n"/>
      <c r="V458" s="111" t="n"/>
      <c r="W458" s="111" t="n"/>
      <c r="X458" s="111" t="n"/>
      <c r="Y458" s="111" t="n"/>
      <c r="Z458" s="111" t="n"/>
      <c r="AA458" s="111" t="n"/>
      <c r="AB458" s="111" t="n"/>
      <c r="AC458" s="111" t="n"/>
      <c r="AD458" s="111" t="n"/>
      <c r="AE458" s="111" t="n"/>
      <c r="AF458" s="111" t="n"/>
      <c r="AG458" s="111" t="n"/>
      <c r="AH458" s="111" t="n"/>
      <c r="AI458" s="111" t="n"/>
      <c r="AJ458" s="111" t="n"/>
      <c r="AK458" s="111" t="n"/>
      <c r="AL458" s="111" t="n"/>
      <c r="AM458" s="113">
        <f>COUNT(H458:AL458)</f>
        <v/>
      </c>
      <c r="AN458" s="111" t="n"/>
      <c r="AO458" s="111" t="n"/>
      <c r="AP458" s="111" t="n"/>
      <c r="AQ458" s="111" t="n"/>
      <c r="AR458" s="111" t="n"/>
      <c r="AS458" s="111" t="n"/>
      <c r="AT458" s="113">
        <f>SUM(H458:AL458)</f>
        <v/>
      </c>
      <c r="AU458" s="111" t="n"/>
      <c r="AV458" s="113">
        <f>SUM(H458,K458,L458,P458,Q458,R458,S458,Y458,Z458,AF458,AG458)</f>
        <v/>
      </c>
      <c r="AW458" s="111" t="n"/>
    </row>
    <row r="459" spans="1:49">
      <c r="A459" s="111" t="n">
        <v>453</v>
      </c>
      <c r="B459" s="111" t="s">
        <v>266</v>
      </c>
      <c r="C459" s="111" t="s">
        <v>41</v>
      </c>
      <c r="D459" s="111" t="s">
        <v>42</v>
      </c>
      <c r="E459" s="111" t="s">
        <v>306</v>
      </c>
      <c r="F459" s="111" t="s">
        <v>32</v>
      </c>
      <c r="G459" s="111" t="n"/>
      <c r="H459" s="111" t="n"/>
      <c r="I459" s="111" t="n"/>
      <c r="J459" s="111" t="n"/>
      <c r="K459" s="111" t="n"/>
      <c r="L459" s="111" t="n"/>
      <c r="M459" s="111" t="n"/>
      <c r="N459" s="111" t="n"/>
      <c r="O459" s="111" t="n"/>
      <c r="P459" s="111" t="n"/>
      <c r="Q459" s="111" t="n"/>
      <c r="R459" s="111" t="n"/>
      <c r="S459" s="111" t="n"/>
      <c r="T459" s="111" t="n"/>
      <c r="U459" s="111" t="n"/>
      <c r="V459" s="111" t="n"/>
      <c r="W459" s="111" t="n"/>
      <c r="X459" s="111" t="n"/>
      <c r="Y459" s="111" t="n"/>
      <c r="Z459" s="111" t="n"/>
      <c r="AA459" s="111" t="n"/>
      <c r="AB459" s="111" t="n"/>
      <c r="AC459" s="111" t="n"/>
      <c r="AD459" s="111" t="n"/>
      <c r="AE459" s="111" t="n"/>
      <c r="AF459" s="111" t="n"/>
      <c r="AG459" s="111" t="n"/>
      <c r="AH459" s="111" t="n"/>
      <c r="AI459" s="111" t="n"/>
      <c r="AJ459" s="111" t="n"/>
      <c r="AK459" s="111" t="n"/>
      <c r="AL459" s="111" t="n"/>
      <c r="AM459" s="113">
        <f>COUNT(H459:AL459)</f>
        <v/>
      </c>
      <c r="AN459" s="111" t="n"/>
      <c r="AO459" s="111" t="n"/>
      <c r="AP459" s="111" t="n"/>
      <c r="AQ459" s="111" t="n"/>
      <c r="AR459" s="111" t="n"/>
      <c r="AS459" s="111" t="n"/>
      <c r="AT459" s="113">
        <f>SUM(H459:AL459)</f>
        <v/>
      </c>
      <c r="AU459" s="111" t="n"/>
      <c r="AV459" s="113">
        <f>SUM(H459,K459,L459,P459,Q459,R459,S459,Y459,Z459,AF459,AG459)</f>
        <v/>
      </c>
      <c r="AW459" s="111" t="n"/>
    </row>
    <row r="460" spans="1:49">
      <c r="A460" s="114" t="n">
        <v>454</v>
      </c>
      <c r="B460" s="114" t="s">
        <v>266</v>
      </c>
      <c r="C460" s="114" t="s">
        <v>41</v>
      </c>
      <c r="D460" s="114" t="s">
        <v>42</v>
      </c>
      <c r="E460" s="114" t="s">
        <v>33</v>
      </c>
      <c r="F460" s="114" t="n"/>
      <c r="G460" s="114" t="n"/>
      <c r="H460" s="114" t="n"/>
      <c r="I460" s="114" t="n">
        <v>10</v>
      </c>
      <c r="J460" s="114" t="n">
        <v>10</v>
      </c>
      <c r="K460" s="114" t="n">
        <v>10</v>
      </c>
      <c r="L460" s="114" t="n"/>
      <c r="M460" s="114" t="n"/>
      <c r="N460" s="114" t="n">
        <v>10</v>
      </c>
      <c r="O460" s="114" t="n">
        <v>10</v>
      </c>
      <c r="P460" s="114" t="n"/>
      <c r="Q460" s="114" t="n"/>
      <c r="R460" s="114" t="n"/>
      <c r="S460" s="114" t="n"/>
      <c r="T460" s="114" t="n">
        <v>10</v>
      </c>
      <c r="U460" s="114" t="n">
        <v>10</v>
      </c>
      <c r="V460" s="114" t="n"/>
      <c r="W460" s="114" t="n"/>
      <c r="X460" s="114" t="n"/>
      <c r="Y460" s="114" t="n">
        <v>10</v>
      </c>
      <c r="Z460" s="114" t="n">
        <v>10</v>
      </c>
      <c r="AA460" s="114" t="n">
        <v>10</v>
      </c>
      <c r="AB460" s="114" t="n"/>
      <c r="AC460" s="114" t="n"/>
      <c r="AD460" s="114" t="n"/>
      <c r="AE460" s="114" t="n">
        <v>10</v>
      </c>
      <c r="AF460" s="114" t="n">
        <v>10</v>
      </c>
      <c r="AG460" s="114" t="n">
        <v>10</v>
      </c>
      <c r="AH460" s="114" t="n"/>
      <c r="AI460" s="114" t="n"/>
      <c r="AJ460" s="114" t="n"/>
      <c r="AK460" s="114" t="n">
        <v>10</v>
      </c>
      <c r="AL460" s="114" t="n">
        <v>10</v>
      </c>
      <c r="AM460" s="114">
        <f>COUNT(IF(SUM(I451,I458,I459,I457,I454,I452,I453,I456,I455)&gt;0,1,"FALSE"),IF(SUM(J453,J458,J455,J456,J459,J452,J457,J451,J454)&gt;0,1,"FALSE"),IF(SUM(K451,K456,K459,K455,K453,K458,K454,K457,K452)&gt;0,1,"FALSE"),IF(SUM(N457,N456,N459,N458,N453,N454,N452,N455,N451)&gt;0,1,"FALSE"),IF(SUM(O453,O455,O452,O451,O454,O456,O459,O457,O458)&gt;0,1,"FALSE"),IF(SUM(T459,T456,T451,T452,T454,T455,T453)&gt;0,1,"FALSE"),IF(SUM(Y456,Y452,Y459,Y453,Y455,Y454,Y451)&gt;0,1,"FALSE"),IF(SUM(Z456,Z455,Z459,Z451,Z454,Z453,Z452)&gt;0,1,"FALSE"),IF(SUM(AF454,AF451,AF455,AF452,AF459,AF453,AF456)&gt;0,1,"FALSE"),IF(SUM(AG451,AG454,AG455,AG459,AG456,AG452,AG453)&gt;0,1,"FALSE"),IF(SUM(AE451,AE456,AE459,AE455,AE452,AE453,AE454)&gt;0,1,"FALSE"),IF(SUM(U453,U456,U454,U455,U452,U459,U451)&gt;0,1,"FALSE"),IF(SUM(AA453,AA454,AA451,AA452,AA459,AA455,AA456)&gt;0,1,"FALSE"),IF(SUM(AK459,AK455,AK453,AK456,AK454,AK452,AK451)&gt;0,1,"FALSE"),IF(SUM(AL453,AL454,AL459,AL451,AL455,AL456,AL452)&gt;0,1,"FALSE"))</f>
        <v/>
      </c>
      <c r="AN460" s="114" t="n"/>
      <c r="AO460" s="114">
        <f>MAX(AO451:AO459)</f>
        <v/>
      </c>
      <c r="AP460" s="114">
        <f>MAX(AP451:AP459)</f>
        <v/>
      </c>
      <c r="AQ460" s="114">
        <f>MAX(AQ451:AQ459)</f>
        <v/>
      </c>
      <c r="AR460" s="114">
        <f>MAX(AR451:AR459)</f>
        <v/>
      </c>
      <c r="AS460" s="114">
        <f>SUM(AS451:AS459)</f>
        <v/>
      </c>
      <c r="AT460" s="114">
        <f>SUM(AT451:AT459)</f>
        <v/>
      </c>
      <c r="AU460" s="114">
        <f>SUM(AU451:AU459)</f>
        <v/>
      </c>
      <c r="AV460" s="114">
        <f>SUM(AV451:AV459)</f>
        <v/>
      </c>
      <c r="AW460" s="114">
        <f>SUM(AW451:AW459)</f>
        <v/>
      </c>
    </row>
    <row r="461" spans="1:49">
      <c r="A461" s="111" t="n">
        <v>455</v>
      </c>
      <c r="B461" s="111" t="s">
        <v>213</v>
      </c>
      <c r="C461" s="111" t="s">
        <v>193</v>
      </c>
      <c r="D461" s="111" t="s">
        <v>271</v>
      </c>
      <c r="E461" s="111" t="s">
        <v>43</v>
      </c>
      <c r="F461" s="111" t="s">
        <v>32</v>
      </c>
      <c r="G461" s="111" t="n"/>
      <c r="H461" s="111" t="s">
        <v>7</v>
      </c>
      <c r="I461" s="111" t="n">
        <v>0.28333</v>
      </c>
      <c r="J461" s="111" t="n"/>
      <c r="K461" s="111" t="s">
        <v>7</v>
      </c>
      <c r="L461" s="111" t="s">
        <v>7</v>
      </c>
      <c r="M461" s="111" t="n"/>
      <c r="N461" s="111" t="n"/>
      <c r="O461" s="111" t="n"/>
      <c r="P461" s="111" t="s">
        <v>7</v>
      </c>
      <c r="Q461" s="111" t="s">
        <v>7</v>
      </c>
      <c r="R461" s="111" t="s">
        <v>7</v>
      </c>
      <c r="S461" s="111" t="s">
        <v>7</v>
      </c>
      <c r="T461" s="111" t="n"/>
      <c r="U461" s="111" t="n"/>
      <c r="V461" s="111" t="n"/>
      <c r="W461" s="111" t="n"/>
      <c r="X461" s="111" t="n"/>
      <c r="Y461" s="111" t="s">
        <v>7</v>
      </c>
      <c r="Z461" s="111" t="s">
        <v>7</v>
      </c>
      <c r="AA461" s="111" t="n"/>
      <c r="AB461" s="111" t="n"/>
      <c r="AC461" s="111" t="n"/>
      <c r="AD461" s="111" t="n"/>
      <c r="AE461" s="111" t="n"/>
      <c r="AF461" s="111" t="s">
        <v>7</v>
      </c>
      <c r="AG461" s="111" t="s">
        <v>7</v>
      </c>
      <c r="AH461" s="111" t="n"/>
      <c r="AI461" s="111" t="n"/>
      <c r="AJ461" s="111" t="n"/>
      <c r="AK461" s="111" t="n"/>
      <c r="AL461" s="111" t="n"/>
      <c r="AM461" s="113">
        <f>COUNT(H461:AL461)</f>
        <v/>
      </c>
      <c r="AN461" s="111" t="n"/>
      <c r="AO461" s="113">
        <f>COUNTIF(H461:AL461,"О")</f>
        <v/>
      </c>
      <c r="AP461" s="113">
        <f>COUNTIF(H461:AL461,"От")</f>
        <v/>
      </c>
      <c r="AQ461" s="113">
        <f>COUNTIF(H461:AL461,"Б")</f>
        <v/>
      </c>
      <c r="AR461" s="113">
        <f>COUNTIF(H461:AL461,"Н")</f>
        <v/>
      </c>
      <c r="AS461" s="111" t="n"/>
      <c r="AT461" s="113">
        <f>SUM(H461:AL461)</f>
        <v/>
      </c>
      <c r="AU461" s="111" t="n"/>
      <c r="AV461" s="113">
        <f>SUM(H461,K461,L461,P461,Q461,R461,S461,Y461,Z461,AF461,AG461)</f>
        <v/>
      </c>
      <c r="AW461" s="111" t="n"/>
    </row>
    <row r="462" spans="1:49">
      <c r="A462" s="111" t="n">
        <v>456</v>
      </c>
      <c r="B462" s="111" t="s">
        <v>213</v>
      </c>
      <c r="C462" s="111" t="s">
        <v>193</v>
      </c>
      <c r="D462" s="111" t="s">
        <v>271</v>
      </c>
      <c r="E462" s="111" t="s">
        <v>61</v>
      </c>
      <c r="F462" s="111" t="s">
        <v>32</v>
      </c>
      <c r="G462" s="111" t="n"/>
      <c r="H462" s="111" t="n"/>
      <c r="I462" s="111" t="n"/>
      <c r="J462" s="111" t="n"/>
      <c r="K462" s="111" t="n"/>
      <c r="L462" s="111" t="n"/>
      <c r="M462" s="111" t="n"/>
      <c r="N462" s="111" t="n"/>
      <c r="O462" s="111" t="n"/>
      <c r="P462" s="111" t="n"/>
      <c r="Q462" s="111" t="n"/>
      <c r="R462" s="111" t="n"/>
      <c r="S462" s="111" t="n"/>
      <c r="T462" s="111" t="n"/>
      <c r="U462" s="112" t="n">
        <v>0.01487</v>
      </c>
      <c r="V462" s="111" t="n"/>
      <c r="W462" s="111" t="n"/>
      <c r="X462" s="111" t="n"/>
      <c r="Y462" s="111" t="n"/>
      <c r="Z462" s="111" t="n"/>
      <c r="AA462" s="111" t="n"/>
      <c r="AB462" s="111" t="n"/>
      <c r="AC462" s="111" t="n"/>
      <c r="AD462" s="111" t="n"/>
      <c r="AE462" s="111" t="n"/>
      <c r="AF462" s="111" t="n"/>
      <c r="AG462" s="111" t="n"/>
      <c r="AH462" s="111" t="n"/>
      <c r="AI462" s="111" t="n"/>
      <c r="AJ462" s="111" t="n"/>
      <c r="AK462" s="111" t="n"/>
      <c r="AL462" s="111" t="n"/>
      <c r="AM462" s="113">
        <f>COUNT(H462:AL462)</f>
        <v/>
      </c>
      <c r="AN462" s="111" t="n"/>
      <c r="AO462" s="111" t="n"/>
      <c r="AP462" s="111" t="n"/>
      <c r="AQ462" s="111" t="n"/>
      <c r="AR462" s="111" t="n"/>
      <c r="AS462" s="111" t="n"/>
      <c r="AT462" s="113">
        <f>SUM(H462:AL462)</f>
        <v/>
      </c>
      <c r="AU462" s="111" t="n"/>
      <c r="AV462" s="113">
        <f>SUM(H462,K462,L462,P462,Q462,R462,S462,Y462,Z462,AF462,AG462)</f>
        <v/>
      </c>
      <c r="AW462" s="111" t="n"/>
    </row>
    <row r="463" spans="1:49">
      <c r="A463" s="111" t="n">
        <v>457</v>
      </c>
      <c r="B463" s="111" t="s">
        <v>213</v>
      </c>
      <c r="C463" s="111" t="s">
        <v>193</v>
      </c>
      <c r="D463" s="111" t="s">
        <v>271</v>
      </c>
      <c r="E463" s="111" t="s">
        <v>69</v>
      </c>
      <c r="F463" s="111" t="s">
        <v>32</v>
      </c>
      <c r="G463" s="111" t="n"/>
      <c r="H463" s="111" t="n"/>
      <c r="I463" s="112" t="n">
        <v>7.01667</v>
      </c>
      <c r="J463" s="112" t="n">
        <v>8</v>
      </c>
      <c r="K463" s="111" t="n"/>
      <c r="L463" s="111" t="n"/>
      <c r="M463" s="112" t="n">
        <v>8</v>
      </c>
      <c r="N463" s="112" t="n">
        <v>8</v>
      </c>
      <c r="O463" s="112" t="n">
        <v>7</v>
      </c>
      <c r="P463" s="111" t="n"/>
      <c r="Q463" s="111" t="n"/>
      <c r="R463" s="111" t="n"/>
      <c r="S463" s="111" t="n"/>
      <c r="T463" s="112" t="n">
        <v>4.59747</v>
      </c>
      <c r="U463" s="112" t="n">
        <v>7.43494</v>
      </c>
      <c r="V463" s="112" t="n">
        <v>7.74768</v>
      </c>
      <c r="W463" s="112" t="n">
        <v>8</v>
      </c>
      <c r="X463" s="112" t="n">
        <v>8</v>
      </c>
      <c r="Y463" s="111" t="n"/>
      <c r="Z463" s="111" t="n"/>
      <c r="AA463" s="112" t="n">
        <v>8</v>
      </c>
      <c r="AB463" s="112" t="n">
        <v>6.30798</v>
      </c>
      <c r="AC463" s="112" t="n">
        <v>3.71388</v>
      </c>
      <c r="AD463" s="112" t="n">
        <v>5.33333</v>
      </c>
      <c r="AE463" s="112" t="n">
        <v>5.33333</v>
      </c>
      <c r="AF463" s="111" t="n"/>
      <c r="AG463" s="111" t="n"/>
      <c r="AH463" s="112" t="n">
        <v>4.98701</v>
      </c>
      <c r="AI463" s="112" t="n">
        <v>4</v>
      </c>
      <c r="AJ463" s="112" t="n">
        <v>5.19926</v>
      </c>
      <c r="AK463" s="112" t="n">
        <v>4.26766</v>
      </c>
      <c r="AL463" s="112" t="n">
        <v>3.5524</v>
      </c>
      <c r="AM463" s="113">
        <f>COUNT(H463:AL463)</f>
        <v/>
      </c>
      <c r="AN463" s="111" t="n"/>
      <c r="AO463" s="111" t="n"/>
      <c r="AP463" s="111" t="n"/>
      <c r="AQ463" s="111" t="n"/>
      <c r="AR463" s="111" t="n"/>
      <c r="AS463" s="111" t="n"/>
      <c r="AT463" s="113">
        <f>SUM(H463:AL463)</f>
        <v/>
      </c>
      <c r="AU463" s="111" t="n"/>
      <c r="AV463" s="113">
        <f>SUM(H463,K463,L463,P463,Q463,R463,S463,Y463,Z463,AF463,AG463)</f>
        <v/>
      </c>
      <c r="AW463" s="111" t="n"/>
    </row>
    <row r="464" spans="1:49">
      <c r="A464" s="111" t="n">
        <v>458</v>
      </c>
      <c r="B464" s="111" t="s">
        <v>213</v>
      </c>
      <c r="C464" s="111" t="s">
        <v>193</v>
      </c>
      <c r="D464" s="111" t="s">
        <v>271</v>
      </c>
      <c r="E464" s="111" t="s">
        <v>105</v>
      </c>
      <c r="F464" s="111" t="s">
        <v>32</v>
      </c>
      <c r="G464" s="111" t="n"/>
      <c r="H464" s="111" t="n"/>
      <c r="I464" s="111" t="n"/>
      <c r="J464" s="111" t="n"/>
      <c r="K464" s="111" t="n"/>
      <c r="L464" s="111" t="n"/>
      <c r="M464" s="111" t="n"/>
      <c r="N464" s="111" t="n"/>
      <c r="O464" s="111" t="n"/>
      <c r="P464" s="111" t="n"/>
      <c r="Q464" s="111" t="n"/>
      <c r="R464" s="111" t="n"/>
      <c r="S464" s="111" t="n"/>
      <c r="T464" s="111" t="n"/>
      <c r="U464" s="111" t="n"/>
      <c r="V464" s="111" t="n"/>
      <c r="W464" s="111" t="n"/>
      <c r="X464" s="111" t="n"/>
      <c r="Y464" s="111" t="n"/>
      <c r="Z464" s="111" t="n"/>
      <c r="AA464" s="111" t="n"/>
      <c r="AB464" s="111" t="n"/>
      <c r="AC464" s="111" t="n"/>
      <c r="AD464" s="111" t="n"/>
      <c r="AE464" s="111" t="n"/>
      <c r="AF464" s="111" t="n"/>
      <c r="AG464" s="111" t="n"/>
      <c r="AH464" s="111" t="n"/>
      <c r="AI464" s="111" t="n"/>
      <c r="AJ464" s="112" t="n">
        <v>0.17877</v>
      </c>
      <c r="AK464" s="111" t="n"/>
      <c r="AL464" s="111" t="n"/>
      <c r="AM464" s="113">
        <f>COUNT(H464:AL464)</f>
        <v/>
      </c>
      <c r="AN464" s="111" t="n"/>
      <c r="AO464" s="111" t="n"/>
      <c r="AP464" s="111" t="n"/>
      <c r="AQ464" s="111" t="n"/>
      <c r="AR464" s="111" t="n"/>
      <c r="AS464" s="111" t="n"/>
      <c r="AT464" s="113">
        <f>SUM(H464:AL464)</f>
        <v/>
      </c>
      <c r="AU464" s="111" t="n"/>
      <c r="AV464" s="113">
        <f>SUM(H464,K464,L464,P464,Q464,R464,S464,Y464,Z464,AF464,AG464)</f>
        <v/>
      </c>
      <c r="AW464" s="111" t="n"/>
    </row>
    <row r="465" spans="1:49">
      <c r="A465" s="111" t="n">
        <v>459</v>
      </c>
      <c r="B465" s="111" t="s">
        <v>213</v>
      </c>
      <c r="C465" s="111" t="s">
        <v>193</v>
      </c>
      <c r="D465" s="111" t="s">
        <v>271</v>
      </c>
      <c r="E465" s="111" t="s">
        <v>135</v>
      </c>
      <c r="F465" s="111" t="s">
        <v>32</v>
      </c>
      <c r="G465" s="111" t="n"/>
      <c r="H465" s="111" t="n"/>
      <c r="I465" s="111" t="n"/>
      <c r="J465" s="111" t="n"/>
      <c r="K465" s="111" t="n"/>
      <c r="L465" s="111" t="n"/>
      <c r="M465" s="111" t="n"/>
      <c r="N465" s="111" t="n"/>
      <c r="O465" s="111" t="n"/>
      <c r="P465" s="111" t="n"/>
      <c r="Q465" s="111" t="n"/>
      <c r="R465" s="111" t="n"/>
      <c r="S465" s="111" t="n"/>
      <c r="T465" s="111" t="n"/>
      <c r="U465" s="111" t="n"/>
      <c r="V465" s="111" t="n"/>
      <c r="W465" s="111" t="n"/>
      <c r="X465" s="111" t="n"/>
      <c r="Y465" s="111" t="n"/>
      <c r="Z465" s="111" t="n"/>
      <c r="AA465" s="111" t="n"/>
      <c r="AB465" s="111" t="n"/>
      <c r="AC465" s="111" t="n"/>
      <c r="AD465" s="111" t="n"/>
      <c r="AE465" s="111" t="n"/>
      <c r="AF465" s="111" t="n"/>
      <c r="AG465" s="111" t="n"/>
      <c r="AH465" s="111" t="n"/>
      <c r="AI465" s="111" t="n"/>
      <c r="AJ465" s="112" t="n">
        <v>0.0149</v>
      </c>
      <c r="AK465" s="112" t="n">
        <v>0.01487</v>
      </c>
      <c r="AL465" s="112" t="n">
        <v>0.45471</v>
      </c>
      <c r="AM465" s="113">
        <f>COUNT(H465:AL465)</f>
        <v/>
      </c>
      <c r="AN465" s="111" t="n"/>
      <c r="AO465" s="111" t="n"/>
      <c r="AP465" s="111" t="n"/>
      <c r="AQ465" s="111" t="n"/>
      <c r="AR465" s="111" t="n"/>
      <c r="AS465" s="111" t="n"/>
      <c r="AT465" s="113">
        <f>SUM(H465:AL465)</f>
        <v/>
      </c>
      <c r="AU465" s="111" t="n"/>
      <c r="AV465" s="113">
        <f>SUM(H465,K465,L465,P465,Q465,R465,S465,Y465,Z465,AF465,AG465)</f>
        <v/>
      </c>
      <c r="AW465" s="111" t="n"/>
    </row>
    <row r="466" spans="1:49">
      <c r="A466" s="111" t="n">
        <v>460</v>
      </c>
      <c r="B466" s="111" t="s">
        <v>213</v>
      </c>
      <c r="C466" s="111" t="s">
        <v>193</v>
      </c>
      <c r="D466" s="111" t="s">
        <v>271</v>
      </c>
      <c r="E466" s="111" t="s">
        <v>149</v>
      </c>
      <c r="F466" s="111" t="s">
        <v>32</v>
      </c>
      <c r="G466" s="111" t="n"/>
      <c r="H466" s="111" t="n"/>
      <c r="I466" s="111" t="n"/>
      <c r="J466" s="111" t="n"/>
      <c r="K466" s="111" t="n"/>
      <c r="L466" s="111" t="n"/>
      <c r="M466" s="111" t="n"/>
      <c r="N466" s="111" t="n"/>
      <c r="O466" s="111" t="n"/>
      <c r="P466" s="111" t="n"/>
      <c r="Q466" s="111" t="n"/>
      <c r="R466" s="111" t="n"/>
      <c r="S466" s="111" t="n"/>
      <c r="T466" s="111" t="n"/>
      <c r="U466" s="112" t="n">
        <v>0.55019</v>
      </c>
      <c r="V466" s="112" t="n">
        <v>0.25232</v>
      </c>
      <c r="W466" s="111" t="n"/>
      <c r="X466" s="111" t="n"/>
      <c r="Y466" s="111" t="n"/>
      <c r="Z466" s="111" t="n"/>
      <c r="AA466" s="111" t="n"/>
      <c r="AB466" s="111" t="n"/>
      <c r="AC466" s="112" t="n">
        <v>2.43478</v>
      </c>
      <c r="AD466" s="111" t="n"/>
      <c r="AE466" s="111" t="n"/>
      <c r="AF466" s="111" t="n"/>
      <c r="AG466" s="111" t="n"/>
      <c r="AH466" s="111" t="n"/>
      <c r="AI466" s="111" t="n"/>
      <c r="AJ466" s="111" t="n"/>
      <c r="AK466" s="111" t="n"/>
      <c r="AL466" s="111" t="n"/>
      <c r="AM466" s="113">
        <f>COUNT(H466:AL466)</f>
        <v/>
      </c>
      <c r="AN466" s="111" t="n"/>
      <c r="AO466" s="111" t="n"/>
      <c r="AP466" s="111" t="n"/>
      <c r="AQ466" s="111" t="n"/>
      <c r="AR466" s="111" t="n"/>
      <c r="AS466" s="111" t="n"/>
      <c r="AT466" s="113">
        <f>SUM(H466:AL466)</f>
        <v/>
      </c>
      <c r="AU466" s="111" t="n"/>
      <c r="AV466" s="113">
        <f>SUM(H466,K466,L466,P466,Q466,R466,S466,Y466,Z466,AF466,AG466)</f>
        <v/>
      </c>
      <c r="AW466" s="111" t="n"/>
    </row>
    <row r="467" spans="1:49">
      <c r="A467" s="111" t="n">
        <v>461</v>
      </c>
      <c r="B467" s="111" t="s">
        <v>213</v>
      </c>
      <c r="C467" s="111" t="s">
        <v>193</v>
      </c>
      <c r="D467" s="111" t="s">
        <v>271</v>
      </c>
      <c r="E467" s="111" t="s">
        <v>155</v>
      </c>
      <c r="F467" s="111" t="s">
        <v>32</v>
      </c>
      <c r="G467" s="111" t="n"/>
      <c r="H467" s="111" t="n"/>
      <c r="I467" s="111" t="n"/>
      <c r="J467" s="111" t="n"/>
      <c r="K467" s="111" t="n"/>
      <c r="L467" s="111" t="n"/>
      <c r="M467" s="111" t="n"/>
      <c r="N467" s="111" t="n"/>
      <c r="O467" s="111" t="n"/>
      <c r="P467" s="111" t="n"/>
      <c r="Q467" s="111" t="n"/>
      <c r="R467" s="111" t="n"/>
      <c r="S467" s="111" t="n"/>
      <c r="T467" s="111" t="n"/>
      <c r="U467" s="111" t="n"/>
      <c r="V467" s="111" t="n"/>
      <c r="W467" s="111" t="n"/>
      <c r="X467" s="111" t="n"/>
      <c r="Y467" s="111" t="n"/>
      <c r="Z467" s="111" t="n"/>
      <c r="AA467" s="111" t="n"/>
      <c r="AB467" s="112" t="n">
        <v>0.04453</v>
      </c>
      <c r="AC467" s="111" t="n"/>
      <c r="AD467" s="111" t="n"/>
      <c r="AE467" s="111" t="n"/>
      <c r="AF467" s="111" t="n"/>
      <c r="AG467" s="111" t="n"/>
      <c r="AH467" s="111" t="n"/>
      <c r="AI467" s="111" t="n"/>
      <c r="AJ467" s="111" t="n"/>
      <c r="AK467" s="112" t="n">
        <v>1.59108</v>
      </c>
      <c r="AL467" s="112" t="n">
        <v>2.14565</v>
      </c>
      <c r="AM467" s="113">
        <f>COUNT(H467:AL467)</f>
        <v/>
      </c>
      <c r="AN467" s="111" t="n"/>
      <c r="AO467" s="111" t="n"/>
      <c r="AP467" s="111" t="n"/>
      <c r="AQ467" s="111" t="n"/>
      <c r="AR467" s="111" t="n"/>
      <c r="AS467" s="111" t="n"/>
      <c r="AT467" s="113">
        <f>SUM(H467:AL467)</f>
        <v/>
      </c>
      <c r="AU467" s="111" t="n"/>
      <c r="AV467" s="113">
        <f>SUM(H467,K467,L467,P467,Q467,R467,S467,Y467,Z467,AF467,AG467)</f>
        <v/>
      </c>
      <c r="AW467" s="111" t="n"/>
    </row>
    <row r="468" spans="1:49">
      <c r="A468" s="111" t="n">
        <v>462</v>
      </c>
      <c r="B468" s="111" t="s">
        <v>213</v>
      </c>
      <c r="C468" s="111" t="s">
        <v>193</v>
      </c>
      <c r="D468" s="111" t="s">
        <v>271</v>
      </c>
      <c r="E468" s="111" t="s">
        <v>158</v>
      </c>
      <c r="F468" s="111" t="s">
        <v>32</v>
      </c>
      <c r="G468" s="111" t="n"/>
      <c r="H468" s="111" t="n"/>
      <c r="I468" s="111" t="n"/>
      <c r="J468" s="111" t="n"/>
      <c r="K468" s="111" t="n"/>
      <c r="L468" s="111" t="n"/>
      <c r="M468" s="111" t="n"/>
      <c r="N468" s="111" t="n"/>
      <c r="O468" s="111" t="n"/>
      <c r="P468" s="111" t="n"/>
      <c r="Q468" s="111" t="n"/>
      <c r="R468" s="111" t="n"/>
      <c r="S468" s="111" t="n"/>
      <c r="T468" s="112" t="n">
        <v>0.18228</v>
      </c>
      <c r="U468" s="111" t="n"/>
      <c r="V468" s="111" t="n"/>
      <c r="W468" s="111" t="n"/>
      <c r="X468" s="111" t="n"/>
      <c r="Y468" s="111" t="n"/>
      <c r="Z468" s="111" t="n"/>
      <c r="AA468" s="111" t="n"/>
      <c r="AB468" s="111" t="n"/>
      <c r="AC468" s="111" t="n"/>
      <c r="AD468" s="111" t="n"/>
      <c r="AE468" s="111" t="n"/>
      <c r="AF468" s="111" t="n"/>
      <c r="AG468" s="111" t="n"/>
      <c r="AH468" s="111" t="n"/>
      <c r="AI468" s="111" t="n"/>
      <c r="AJ468" s="111" t="n"/>
      <c r="AK468" s="111" t="n"/>
      <c r="AL468" s="111" t="n"/>
      <c r="AM468" s="113">
        <f>COUNT(H468:AL468)</f>
        <v/>
      </c>
      <c r="AN468" s="111" t="n"/>
      <c r="AO468" s="111" t="n"/>
      <c r="AP468" s="111" t="n"/>
      <c r="AQ468" s="111" t="n"/>
      <c r="AR468" s="111" t="n"/>
      <c r="AS468" s="111" t="n"/>
      <c r="AT468" s="113">
        <f>SUM(H468:AL468)</f>
        <v/>
      </c>
      <c r="AU468" s="111" t="n"/>
      <c r="AV468" s="113">
        <f>SUM(H468,K468,L468,P468,Q468,R468,S468,Y468,Z468,AF468,AG468)</f>
        <v/>
      </c>
      <c r="AW468" s="111" t="n"/>
    </row>
    <row r="469" spans="1:49">
      <c r="A469" s="111" t="n">
        <v>463</v>
      </c>
      <c r="B469" s="111" t="s">
        <v>213</v>
      </c>
      <c r="C469" s="111" t="s">
        <v>193</v>
      </c>
      <c r="D469" s="111" t="s">
        <v>271</v>
      </c>
      <c r="E469" s="111" t="s">
        <v>199</v>
      </c>
      <c r="F469" s="111" t="s">
        <v>32</v>
      </c>
      <c r="G469" s="111" t="n"/>
      <c r="H469" s="111" t="n"/>
      <c r="I469" s="112" t="n">
        <v>0.7</v>
      </c>
      <c r="J469" s="111" t="n"/>
      <c r="K469" s="111" t="n"/>
      <c r="L469" s="111" t="n"/>
      <c r="M469" s="111" t="n"/>
      <c r="N469" s="111" t="n"/>
      <c r="O469" s="111" t="n"/>
      <c r="P469" s="111" t="n"/>
      <c r="Q469" s="111" t="n"/>
      <c r="R469" s="111" t="n"/>
      <c r="S469" s="111" t="n"/>
      <c r="T469" s="111" t="n"/>
      <c r="U469" s="111" t="n"/>
      <c r="V469" s="111" t="n"/>
      <c r="W469" s="111" t="n"/>
      <c r="X469" s="111" t="n"/>
      <c r="Y469" s="111" t="n"/>
      <c r="Z469" s="111" t="n"/>
      <c r="AA469" s="111" t="n"/>
      <c r="AB469" s="112" t="n">
        <v>1.6475</v>
      </c>
      <c r="AC469" s="112" t="n">
        <v>1.85133</v>
      </c>
      <c r="AD469" s="112" t="n">
        <v>2.66667</v>
      </c>
      <c r="AE469" s="112" t="n">
        <v>2.66667</v>
      </c>
      <c r="AF469" s="111" t="n"/>
      <c r="AG469" s="111" t="n"/>
      <c r="AH469" s="112" t="n">
        <v>2.49351</v>
      </c>
      <c r="AI469" s="112" t="n">
        <v>2</v>
      </c>
      <c r="AJ469" s="112" t="n">
        <v>2.59218</v>
      </c>
      <c r="AK469" s="112" t="n">
        <v>2.12639</v>
      </c>
      <c r="AL469" s="112" t="n">
        <v>1.84725</v>
      </c>
      <c r="AM469" s="113">
        <f>COUNT(H469:AL469)</f>
        <v/>
      </c>
      <c r="AN469" s="111" t="n"/>
      <c r="AO469" s="111" t="n"/>
      <c r="AP469" s="111" t="n"/>
      <c r="AQ469" s="111" t="n"/>
      <c r="AR469" s="111" t="n"/>
      <c r="AS469" s="111" t="n"/>
      <c r="AT469" s="113">
        <f>SUM(H469:AL469)</f>
        <v/>
      </c>
      <c r="AU469" s="111" t="n"/>
      <c r="AV469" s="113">
        <f>SUM(H469,K469,L469,P469,Q469,R469,S469,Y469,Z469,AF469,AG469)</f>
        <v/>
      </c>
      <c r="AW469" s="111" t="n"/>
    </row>
    <row r="470" spans="1:49">
      <c r="A470" s="111" t="n">
        <v>464</v>
      </c>
      <c r="B470" s="111" t="s">
        <v>213</v>
      </c>
      <c r="C470" s="111" t="s">
        <v>193</v>
      </c>
      <c r="D470" s="111" t="s">
        <v>271</v>
      </c>
      <c r="E470" s="111" t="s">
        <v>65</v>
      </c>
      <c r="F470" s="111" t="s">
        <v>32</v>
      </c>
      <c r="G470" s="111" t="n"/>
      <c r="H470" s="111" t="n"/>
      <c r="I470" s="111" t="n"/>
      <c r="J470" s="111" t="n"/>
      <c r="K470" s="111" t="n"/>
      <c r="L470" s="111" t="n"/>
      <c r="M470" s="111" t="n"/>
      <c r="N470" s="111" t="n"/>
      <c r="O470" s="111" t="n"/>
      <c r="P470" s="111" t="n"/>
      <c r="Q470" s="111" t="n"/>
      <c r="R470" s="111" t="n"/>
      <c r="S470" s="111" t="n"/>
      <c r="T470" s="112" t="n">
        <v>3.22025</v>
      </c>
      <c r="U470" s="111" t="n"/>
      <c r="V470" s="111" t="n"/>
      <c r="W470" s="111" t="n"/>
      <c r="X470" s="111" t="n"/>
      <c r="Y470" s="111" t="n"/>
      <c r="Z470" s="111" t="n"/>
      <c r="AA470" s="111" t="n"/>
      <c r="AB470" s="111" t="n"/>
      <c r="AC470" s="111" t="n"/>
      <c r="AD470" s="111" t="n"/>
      <c r="AE470" s="111" t="n"/>
      <c r="AF470" s="111" t="n"/>
      <c r="AG470" s="111" t="n"/>
      <c r="AH470" s="112" t="n">
        <v>0.5194800000000001</v>
      </c>
      <c r="AI470" s="112" t="n">
        <v>2</v>
      </c>
      <c r="AJ470" s="112" t="n">
        <v>0.0149</v>
      </c>
      <c r="AK470" s="111" t="n"/>
      <c r="AL470" s="111" t="n"/>
      <c r="AM470" s="113">
        <f>COUNT(H470:AL470)</f>
        <v/>
      </c>
      <c r="AN470" s="111" t="n"/>
      <c r="AO470" s="111" t="n"/>
      <c r="AP470" s="111" t="n"/>
      <c r="AQ470" s="111" t="n"/>
      <c r="AR470" s="111" t="n"/>
      <c r="AS470" s="111" t="n"/>
      <c r="AT470" s="113">
        <f>SUM(H470:AL470)</f>
        <v/>
      </c>
      <c r="AU470" s="111" t="n"/>
      <c r="AV470" s="113">
        <f>SUM(H470,K470,L470,P470,Q470,R470,S470,Y470,Z470,AF470,AG470)</f>
        <v/>
      </c>
      <c r="AW470" s="111" t="n"/>
    </row>
    <row r="471" spans="1:49">
      <c r="A471" s="111" t="n">
        <v>465</v>
      </c>
      <c r="B471" s="111" t="s">
        <v>213</v>
      </c>
      <c r="C471" s="111" t="s">
        <v>193</v>
      </c>
      <c r="D471" s="111" t="s">
        <v>271</v>
      </c>
      <c r="E471" s="111" t="s">
        <v>282</v>
      </c>
      <c r="F471" s="111" t="s">
        <v>32</v>
      </c>
      <c r="G471" s="111" t="n"/>
      <c r="H471" s="111" t="n"/>
      <c r="I471" s="111" t="n"/>
      <c r="J471" s="111" t="n"/>
      <c r="K471" s="111" t="n"/>
      <c r="L471" s="111" t="n"/>
      <c r="M471" s="111" t="n"/>
      <c r="N471" s="111" t="n"/>
      <c r="O471" s="111" t="n"/>
      <c r="P471" s="111" t="n"/>
      <c r="Q471" s="111" t="n"/>
      <c r="R471" s="111" t="n"/>
      <c r="S471" s="111" t="n"/>
      <c r="T471" s="111" t="n"/>
      <c r="U471" s="111" t="n"/>
      <c r="V471" s="111" t="n"/>
      <c r="W471" s="111" t="n"/>
      <c r="X471" s="111" t="n"/>
      <c r="Y471" s="111" t="n"/>
      <c r="Z471" s="111" t="n"/>
      <c r="AA471" s="111" t="n"/>
      <c r="AB471" s="111" t="n"/>
      <c r="AC471" s="111" t="n"/>
      <c r="AD471" s="111" t="n"/>
      <c r="AE471" s="111" t="n"/>
      <c r="AF471" s="111" t="n"/>
      <c r="AG471" s="111" t="n"/>
      <c r="AH471" s="111" t="n"/>
      <c r="AI471" s="111" t="n"/>
      <c r="AJ471" s="111" t="n"/>
      <c r="AK471" s="111" t="n"/>
      <c r="AL471" s="111" t="n"/>
      <c r="AM471" s="113">
        <f>COUNT(H471:AL471)</f>
        <v/>
      </c>
      <c r="AN471" s="111" t="n"/>
      <c r="AO471" s="111" t="n"/>
      <c r="AP471" s="111" t="n"/>
      <c r="AQ471" s="111" t="n"/>
      <c r="AR471" s="111" t="n"/>
      <c r="AS471" s="111" t="n"/>
      <c r="AT471" s="113">
        <f>SUM(H471:AL471)</f>
        <v/>
      </c>
      <c r="AU471" s="111" t="n"/>
      <c r="AV471" s="113">
        <f>SUM(H471,K471,L471,P471,Q471,R471,S471,Y471,Z471,AF471,AG471)</f>
        <v/>
      </c>
      <c r="AW471" s="111" t="n"/>
    </row>
    <row r="472" spans="1:49">
      <c r="A472" s="111" t="n">
        <v>466</v>
      </c>
      <c r="B472" s="111" t="s">
        <v>213</v>
      </c>
      <c r="C472" s="111" t="s">
        <v>193</v>
      </c>
      <c r="D472" s="111" t="s">
        <v>271</v>
      </c>
      <c r="E472" s="111" t="s">
        <v>288</v>
      </c>
      <c r="F472" s="111" t="s">
        <v>32</v>
      </c>
      <c r="G472" s="111" t="n"/>
      <c r="H472" s="111" t="n"/>
      <c r="I472" s="111" t="n"/>
      <c r="J472" s="111" t="n"/>
      <c r="K472" s="111" t="n"/>
      <c r="L472" s="111" t="n"/>
      <c r="M472" s="111" t="n"/>
      <c r="N472" s="111" t="n"/>
      <c r="O472" s="111" t="n"/>
      <c r="P472" s="111" t="n"/>
      <c r="Q472" s="111" t="n"/>
      <c r="R472" s="111" t="n"/>
      <c r="S472" s="111" t="n"/>
      <c r="T472" s="111" t="n"/>
      <c r="U472" s="111" t="n"/>
      <c r="V472" s="111" t="n"/>
      <c r="W472" s="111" t="n"/>
      <c r="X472" s="111" t="n"/>
      <c r="Y472" s="111" t="n"/>
      <c r="Z472" s="111" t="n"/>
      <c r="AA472" s="111" t="n"/>
      <c r="AB472" s="111" t="n"/>
      <c r="AC472" s="111" t="n"/>
      <c r="AD472" s="111" t="n"/>
      <c r="AE472" s="111" t="n"/>
      <c r="AF472" s="112" t="n">
        <v>5</v>
      </c>
      <c r="AG472" s="111" t="n"/>
      <c r="AH472" s="111" t="n"/>
      <c r="AI472" s="111" t="n"/>
      <c r="AJ472" s="111" t="n"/>
      <c r="AK472" s="111" t="n"/>
      <c r="AL472" s="111" t="n"/>
      <c r="AM472" s="113">
        <f>COUNT(H472:AL472)</f>
        <v/>
      </c>
      <c r="AN472" s="111" t="n"/>
      <c r="AO472" s="111" t="n"/>
      <c r="AP472" s="111" t="n"/>
      <c r="AQ472" s="111" t="n"/>
      <c r="AR472" s="111" t="n"/>
      <c r="AS472" s="111" t="n"/>
      <c r="AT472" s="113">
        <f>SUM(H472:AL472)</f>
        <v/>
      </c>
      <c r="AU472" s="111" t="n"/>
      <c r="AV472" s="113">
        <f>SUM(H472,K472,L472,P472,Q472,R472,S472,Y472,Z472,AF472,AG472)</f>
        <v/>
      </c>
      <c r="AW472" s="111" t="n"/>
    </row>
    <row r="473" spans="1:49">
      <c r="A473" s="114" t="n">
        <v>467</v>
      </c>
      <c r="B473" s="114" t="s">
        <v>213</v>
      </c>
      <c r="C473" s="114" t="s">
        <v>193</v>
      </c>
      <c r="D473" s="114" t="s">
        <v>271</v>
      </c>
      <c r="E473" s="114" t="s">
        <v>33</v>
      </c>
      <c r="F473" s="114" t="n"/>
      <c r="G473" s="114" t="n"/>
      <c r="H473" s="114" t="n">
        <v>0</v>
      </c>
      <c r="I473" s="114" t="n">
        <v>8</v>
      </c>
      <c r="J473" s="114" t="n">
        <v>8</v>
      </c>
      <c r="K473" s="114" t="n">
        <v>0</v>
      </c>
      <c r="L473" s="114" t="n">
        <v>0</v>
      </c>
      <c r="M473" s="114" t="n">
        <v>8</v>
      </c>
      <c r="N473" s="114" t="n">
        <v>8</v>
      </c>
      <c r="O473" s="114" t="n">
        <v>7</v>
      </c>
      <c r="P473" s="114" t="n">
        <v>0</v>
      </c>
      <c r="Q473" s="114" t="n">
        <v>0</v>
      </c>
      <c r="R473" s="114" t="n">
        <v>0</v>
      </c>
      <c r="S473" s="114" t="n">
        <v>0</v>
      </c>
      <c r="T473" s="114" t="n">
        <v>8</v>
      </c>
      <c r="U473" s="114" t="n">
        <v>8</v>
      </c>
      <c r="V473" s="114" t="n">
        <v>8</v>
      </c>
      <c r="W473" s="114" t="n">
        <v>8</v>
      </c>
      <c r="X473" s="114" t="n">
        <v>8</v>
      </c>
      <c r="Y473" s="114" t="n">
        <v>0</v>
      </c>
      <c r="Z473" s="114" t="n">
        <v>0</v>
      </c>
      <c r="AA473" s="114" t="n">
        <v>8</v>
      </c>
      <c r="AB473" s="114" t="n">
        <v>8</v>
      </c>
      <c r="AC473" s="114" t="n">
        <v>8</v>
      </c>
      <c r="AD473" s="114" t="n">
        <v>8</v>
      </c>
      <c r="AE473" s="114" t="n">
        <v>8</v>
      </c>
      <c r="AF473" s="114" t="n">
        <v>5</v>
      </c>
      <c r="AG473" s="114" t="n">
        <v>0</v>
      </c>
      <c r="AH473" s="114" t="n">
        <v>8</v>
      </c>
      <c r="AI473" s="114" t="n">
        <v>8</v>
      </c>
      <c r="AJ473" s="114" t="n">
        <v>8</v>
      </c>
      <c r="AK473" s="114" t="n">
        <v>8</v>
      </c>
      <c r="AL473" s="114" t="n">
        <v>8</v>
      </c>
      <c r="AM473" s="114">
        <f>COUNT(IF(SUM(H463,H461)&gt;0,1,"FALSE"),IF(SUM(I463,I461,I469)&gt;0,1,"FALSE"),IF(SUM(J461,J463)&gt;0,1,"FALSE"),IF(SUM(K461,K463)&gt;0,1,"FALSE"),IF(SUM(L461,L463)&gt;0,1,"FALSE"),IF(SUM(M461,M463)&gt;0,1,"FALSE"),IF(SUM(N463,N461)&gt;0,1,"FALSE"),IF(SUM(O461,O463)&gt;0,1,"FALSE"),IF(SUM(P463,P461)&gt;0,1,"FALSE"),IF(SUM(Q461,Q463)&gt;0,1,"FALSE"),IF(SUM(R463,R461)&gt;0,1,"FALSE"),IF(SUM(S461,S463)&gt;0,1,"FALSE"),IF(SUM(T463,T470,T461,T468)&gt;0,1,"FALSE"),IF(SUM(V466,V463,V461)&gt;0,1,"FALSE"),IF(SUM(W463,W461)&gt;0,1,"FALSE"),IF(SUM(X461,X463)&gt;0,1,"FALSE"),IF(SUM(Y461,Y463)&gt;0,1,"FALSE"),IF(SUM(AB467,AB469,AB463,AB461)&gt;0,1,"FALSE"),IF(SUM(Z461,Z463)&gt;0,1,"FALSE"),IF(SUM(AC466,AC469,AC461,AC463)&gt;0,1,"FALSE"),IF(SUM(AF461,AF469,AF471,AF463,AF472)&gt;0,1,"FALSE"),IF(SUM(AG463,AG469,AG461)&gt;0,1,"FALSE"),IF(SUM(AD463,AD469,AD461)&gt;0,1,"FALSE"),IF(SUM(AE469,AE463,AE461)&gt;0,1,"FALSE"),IF(SUM(U466,U462,U461,U463)&gt;0,1,"FALSE"),IF(SUM(AA461,AA463)&gt;0,1,"FALSE"),IF(SUM(AH470,AH461,AH469,AH463)&gt;0,1,"FALSE"),IF(SUM(AI463,AI461,AI469,AI470)&gt;0,1,"FALSE"),IF(SUM(AJ461,AJ470,AJ463,AJ469,AJ464,AJ465)&gt;0,1,"FALSE"),IF(SUM(AK467,AK463,AK465,AK469,AK461)&gt;0,1,"FALSE"),IF(SUM(AL463,AL465,AL469,AL467,AL461)&gt;0,1,"FALSE"))</f>
        <v/>
      </c>
      <c r="AN473" s="114" t="n"/>
      <c r="AO473" s="114">
        <f>MAX(AO461:AO472)</f>
        <v/>
      </c>
      <c r="AP473" s="114">
        <f>MAX(AP461:AP472)</f>
        <v/>
      </c>
      <c r="AQ473" s="114">
        <f>MAX(AQ461:AQ472)</f>
        <v/>
      </c>
      <c r="AR473" s="114">
        <f>MAX(AR461:AR472)</f>
        <v/>
      </c>
      <c r="AS473" s="114">
        <f>SUM(AS461:AS472)</f>
        <v/>
      </c>
      <c r="AT473" s="114">
        <f>SUM(AT461:AT472)</f>
        <v/>
      </c>
      <c r="AU473" s="114">
        <f>SUM(AU461:AU472)</f>
        <v/>
      </c>
      <c r="AV473" s="114">
        <f>SUM(AV461:AV472)</f>
        <v/>
      </c>
      <c r="AW473" s="114">
        <f>SUM(AW461:AW472)</f>
        <v/>
      </c>
    </row>
    <row r="474" spans="1:49">
      <c r="A474" s="111" t="n">
        <v>468</v>
      </c>
      <c r="B474" s="111" t="s">
        <v>269</v>
      </c>
      <c r="C474" s="111" t="s">
        <v>270</v>
      </c>
      <c r="D474" s="111" t="s">
        <v>109</v>
      </c>
      <c r="E474" s="111" t="s">
        <v>43</v>
      </c>
      <c r="F474" s="111" t="s">
        <v>32</v>
      </c>
      <c r="G474" s="111" t="n"/>
      <c r="H474" s="111" t="s">
        <v>7</v>
      </c>
      <c r="I474" s="111" t="n">
        <v>8</v>
      </c>
      <c r="J474" s="111" t="n">
        <v>8</v>
      </c>
      <c r="K474" s="111" t="s">
        <v>7</v>
      </c>
      <c r="L474" s="111" t="s">
        <v>7</v>
      </c>
      <c r="M474" s="111" t="n">
        <v>8</v>
      </c>
      <c r="N474" s="111" t="n">
        <v>8</v>
      </c>
      <c r="O474" s="111" t="n"/>
      <c r="P474" s="111" t="s">
        <v>7</v>
      </c>
      <c r="Q474" s="111" t="s">
        <v>7</v>
      </c>
      <c r="R474" s="111" t="s">
        <v>7</v>
      </c>
      <c r="S474" s="111" t="s">
        <v>7</v>
      </c>
      <c r="T474" s="111" t="n"/>
      <c r="U474" s="111" t="n"/>
      <c r="V474" s="111" t="n"/>
      <c r="W474" s="111" t="n">
        <v>1.4</v>
      </c>
      <c r="X474" s="111" t="n"/>
      <c r="Y474" s="111" t="n"/>
      <c r="Z474" s="111" t="n"/>
      <c r="AA474" s="111" t="n">
        <v>8</v>
      </c>
      <c r="AB474" s="111" t="n">
        <v>8</v>
      </c>
      <c r="AC474" s="111" t="n">
        <v>8</v>
      </c>
      <c r="AD474" s="111" t="n">
        <v>8</v>
      </c>
      <c r="AE474" s="111" t="n">
        <v>8</v>
      </c>
      <c r="AF474" s="111" t="s">
        <v>7</v>
      </c>
      <c r="AG474" s="111" t="s">
        <v>7</v>
      </c>
      <c r="AH474" s="111" t="n">
        <v>8</v>
      </c>
      <c r="AI474" s="111" t="n">
        <v>8</v>
      </c>
      <c r="AJ474" s="111" t="n">
        <v>8</v>
      </c>
      <c r="AK474" s="111" t="n">
        <v>8</v>
      </c>
      <c r="AL474" s="111" t="n">
        <v>8</v>
      </c>
      <c r="AM474" s="113">
        <f>COUNT(H474:AL474)</f>
        <v/>
      </c>
      <c r="AN474" s="111" t="n"/>
      <c r="AO474" s="113">
        <f>COUNTIF(H474:AL474,"О")</f>
        <v/>
      </c>
      <c r="AP474" s="113">
        <f>COUNTIF(H474:AL474,"От")</f>
        <v/>
      </c>
      <c r="AQ474" s="113">
        <f>COUNTIF(H474:AL474,"Б")</f>
        <v/>
      </c>
      <c r="AR474" s="113">
        <f>COUNTIF(H474:AL474,"Н")</f>
        <v/>
      </c>
      <c r="AS474" s="111" t="n"/>
      <c r="AT474" s="113">
        <f>SUM(H474:AL474)</f>
        <v/>
      </c>
      <c r="AU474" s="111" t="n"/>
      <c r="AV474" s="113">
        <f>SUM(H474,K474,L474,P474,Q474,R474,S474,Y474,Z474,AF474,AG474)</f>
        <v/>
      </c>
      <c r="AW474" s="111" t="n"/>
    </row>
    <row r="475" spans="1:49">
      <c r="A475" s="111" t="n">
        <v>469</v>
      </c>
      <c r="B475" s="111" t="s">
        <v>269</v>
      </c>
      <c r="C475" s="111" t="s">
        <v>270</v>
      </c>
      <c r="D475" s="111" t="s">
        <v>109</v>
      </c>
      <c r="E475" s="111" t="s">
        <v>158</v>
      </c>
      <c r="F475" s="111" t="s">
        <v>32</v>
      </c>
      <c r="G475" s="111" t="n"/>
      <c r="H475" s="111" t="n"/>
      <c r="I475" s="111" t="n"/>
      <c r="J475" s="111" t="n"/>
      <c r="K475" s="111" t="n"/>
      <c r="L475" s="111" t="n"/>
      <c r="M475" s="111" t="n"/>
      <c r="N475" s="111" t="n"/>
      <c r="O475" s="112" t="n">
        <v>7</v>
      </c>
      <c r="P475" s="111" t="n"/>
      <c r="Q475" s="111" t="n"/>
      <c r="R475" s="111" t="n"/>
      <c r="S475" s="111" t="n"/>
      <c r="T475" s="112" t="n">
        <v>8</v>
      </c>
      <c r="U475" s="112" t="n">
        <v>8</v>
      </c>
      <c r="V475" s="112" t="n">
        <v>8</v>
      </c>
      <c r="W475" s="112" t="n">
        <v>6.6</v>
      </c>
      <c r="X475" s="111" t="n"/>
      <c r="Y475" s="111" t="n"/>
      <c r="Z475" s="111" t="n"/>
      <c r="AA475" s="111" t="n"/>
      <c r="AB475" s="111" t="n"/>
      <c r="AC475" s="111" t="n"/>
      <c r="AD475" s="111" t="n"/>
      <c r="AE475" s="111" t="n"/>
      <c r="AF475" s="111" t="n"/>
      <c r="AG475" s="111" t="n"/>
      <c r="AH475" s="111" t="n"/>
      <c r="AI475" s="111" t="n"/>
      <c r="AJ475" s="111" t="n"/>
      <c r="AK475" s="111" t="n"/>
      <c r="AL475" s="111" t="n"/>
      <c r="AM475" s="113">
        <f>COUNT(H475:AL475)</f>
        <v/>
      </c>
      <c r="AN475" s="111" t="n"/>
      <c r="AO475" s="111" t="n"/>
      <c r="AP475" s="111" t="n"/>
      <c r="AQ475" s="111" t="n"/>
      <c r="AR475" s="111" t="n"/>
      <c r="AS475" s="111" t="n"/>
      <c r="AT475" s="113">
        <f>SUM(H475:AL475)</f>
        <v/>
      </c>
      <c r="AU475" s="111" t="n"/>
      <c r="AV475" s="113">
        <f>SUM(H475,K475,L475,P475,Q475,R475,S475,Y475,Z475,AF475,AG475)</f>
        <v/>
      </c>
      <c r="AW475" s="111" t="n"/>
    </row>
    <row r="476" spans="1:49">
      <c r="A476" s="111" t="n">
        <v>470</v>
      </c>
      <c r="B476" s="111" t="s">
        <v>269</v>
      </c>
      <c r="C476" s="111" t="s">
        <v>270</v>
      </c>
      <c r="D476" s="111" t="s">
        <v>109</v>
      </c>
      <c r="E476" s="111" t="s">
        <v>158</v>
      </c>
      <c r="F476" s="111" t="s">
        <v>32</v>
      </c>
      <c r="G476" s="111" t="s">
        <v>49</v>
      </c>
      <c r="H476" s="111" t="n"/>
      <c r="I476" s="111" t="n"/>
      <c r="J476" s="111" t="n"/>
      <c r="K476" s="111" t="n"/>
      <c r="L476" s="111" t="n"/>
      <c r="M476" s="111" t="n"/>
      <c r="N476" s="111" t="n"/>
      <c r="O476" s="111" t="n"/>
      <c r="P476" s="111" t="n"/>
      <c r="Q476" s="111" t="n"/>
      <c r="R476" s="111" t="n"/>
      <c r="S476" s="111" t="n"/>
      <c r="T476" s="111" t="n"/>
      <c r="U476" s="111" t="n"/>
      <c r="V476" s="111" t="n"/>
      <c r="W476" s="111" t="n"/>
      <c r="X476" s="112" t="n">
        <v>8</v>
      </c>
      <c r="Y476" s="111" t="s">
        <v>7</v>
      </c>
      <c r="Z476" s="111" t="s">
        <v>7</v>
      </c>
      <c r="AA476" s="111" t="n"/>
      <c r="AB476" s="111" t="n"/>
      <c r="AC476" s="111" t="n"/>
      <c r="AD476" s="111" t="n"/>
      <c r="AE476" s="111" t="n"/>
      <c r="AF476" s="111" t="n"/>
      <c r="AG476" s="111" t="n"/>
      <c r="AH476" s="111" t="n"/>
      <c r="AI476" s="111" t="n"/>
      <c r="AJ476" s="111" t="n"/>
      <c r="AK476" s="111" t="n"/>
      <c r="AL476" s="111" t="n"/>
      <c r="AM476" s="113">
        <f>SUM(H476:AL476)/8</f>
        <v/>
      </c>
      <c r="AN476" s="111" t="n"/>
      <c r="AO476" s="111" t="n"/>
      <c r="AP476" s="111" t="n"/>
      <c r="AQ476" s="111" t="n"/>
      <c r="AR476" s="111" t="n"/>
      <c r="AS476" s="113">
        <f>COUNTIF(H476:AL476,"В")+SUM(H476:AL476)/8</f>
        <v/>
      </c>
      <c r="AT476" s="113">
        <f>SUM(H476:AL476)</f>
        <v/>
      </c>
      <c r="AU476" s="111" t="n"/>
      <c r="AV476" s="111" t="n"/>
      <c r="AW476" s="111" t="n"/>
    </row>
    <row r="477" spans="1:49">
      <c r="A477" s="114" t="n">
        <v>471</v>
      </c>
      <c r="B477" s="114" t="s">
        <v>269</v>
      </c>
      <c r="C477" s="114" t="s">
        <v>270</v>
      </c>
      <c r="D477" s="114" t="s">
        <v>109</v>
      </c>
      <c r="E477" s="114" t="s">
        <v>33</v>
      </c>
      <c r="F477" s="114" t="n"/>
      <c r="G477" s="114" t="n"/>
      <c r="H477" s="114" t="n">
        <v>0</v>
      </c>
      <c r="I477" s="114" t="n">
        <v>8</v>
      </c>
      <c r="J477" s="114" t="n">
        <v>8</v>
      </c>
      <c r="K477" s="114" t="n">
        <v>0</v>
      </c>
      <c r="L477" s="114" t="n">
        <v>0</v>
      </c>
      <c r="M477" s="114" t="n">
        <v>8</v>
      </c>
      <c r="N477" s="114" t="n">
        <v>8</v>
      </c>
      <c r="O477" s="114" t="n">
        <v>7</v>
      </c>
      <c r="P477" s="114" t="n">
        <v>0</v>
      </c>
      <c r="Q477" s="114" t="n">
        <v>0</v>
      </c>
      <c r="R477" s="114" t="n">
        <v>0</v>
      </c>
      <c r="S477" s="114" t="n">
        <v>0</v>
      </c>
      <c r="T477" s="114" t="n">
        <v>8</v>
      </c>
      <c r="U477" s="114" t="n">
        <v>8</v>
      </c>
      <c r="V477" s="114" t="n">
        <v>8</v>
      </c>
      <c r="W477" s="114" t="n">
        <v>8</v>
      </c>
      <c r="X477" s="114" t="n">
        <v>8</v>
      </c>
      <c r="Y477" s="114" t="n">
        <v>0</v>
      </c>
      <c r="Z477" s="114" t="n">
        <v>0</v>
      </c>
      <c r="AA477" s="114" t="n">
        <v>8</v>
      </c>
      <c r="AB477" s="114" t="n">
        <v>8</v>
      </c>
      <c r="AC477" s="114" t="n">
        <v>8</v>
      </c>
      <c r="AD477" s="114" t="n">
        <v>8</v>
      </c>
      <c r="AE477" s="114" t="n">
        <v>8</v>
      </c>
      <c r="AF477" s="114" t="n">
        <v>0</v>
      </c>
      <c r="AG477" s="114" t="n">
        <v>0</v>
      </c>
      <c r="AH477" s="114" t="n">
        <v>8</v>
      </c>
      <c r="AI477" s="114" t="n">
        <v>8</v>
      </c>
      <c r="AJ477" s="114" t="n">
        <v>8</v>
      </c>
      <c r="AK477" s="114" t="n">
        <v>8</v>
      </c>
      <c r="AL477" s="114" t="n">
        <v>8</v>
      </c>
      <c r="AM477" s="114">
        <f>COUNT(IF(SUM(H474)&gt;0,1,"FALSE"),IF(SUM(I474)&gt;0,1,"FALSE"),IF(SUM(J474)&gt;0,1,"FALSE"),IF(SUM(K474)&gt;0,1,"FALSE"),IF(SUM(L474)&gt;0,1,"FALSE"),IF(SUM(M474)&gt;0,1,"FALSE"),IF(SUM(N474)&gt;0,1,"FALSE"),IF(SUM(O475,O474)&gt;0,1,"FALSE"),IF(SUM(P475,P474)&gt;0,1,"FALSE"),IF(SUM(Q475,Q474)&gt;0,1,"FALSE"),IF(SUM(R475,R474)&gt;0,1,"FALSE"),IF(SUM(S475,S474)&gt;0,1,"FALSE"),IF(SUM(T474,T475)&gt;0,1,"FALSE"),IF(SUM(V475,V474)&gt;0,1,"FALSE"),IF(SUM(W475,W474)&gt;0,1,"FALSE"),IF(SUM(AB474)&gt;0,1,"FALSE"),IF(SUM(AC474)&gt;0,1,"FALSE"),IF(SUM(AF474)&gt;0,1,"FALSE"),IF(SUM(AG474)&gt;0,1,"FALSE"),IF(SUM(AD474)&gt;0,1,"FALSE"),IF(SUM(AE474)&gt;0,1,"FALSE"),IF(SUM(U475,U474)&gt;0,1,"FALSE"),IF(SUM(AA474)&gt;0,1,"FALSE"),IF(SUM(AH474)&gt;0,1,"FALSE"),IF(SUM(AI474)&gt;0,1,"FALSE"),IF(SUM(AJ474)&gt;0,1,"FALSE"),IF(SUM(AK474)&gt;0,1,"FALSE"),IF(SUM(AL474)&gt;0,1,"FALSE"),IF(SUM(X476)&gt;0,1,"FALSE"),IF(SUM(Y476)&gt;0,1,"FALSE"),IF(SUM(Z476)&gt;0,1,"FALSE"))</f>
        <v/>
      </c>
      <c r="AN477" s="114" t="n"/>
      <c r="AO477" s="114">
        <f>MAX(AO474:AO476)</f>
        <v/>
      </c>
      <c r="AP477" s="114">
        <f>MAX(AP474:AP476)</f>
        <v/>
      </c>
      <c r="AQ477" s="114">
        <f>MAX(AQ474:AQ476)</f>
        <v/>
      </c>
      <c r="AR477" s="114">
        <f>MAX(AR474:AR476)</f>
        <v/>
      </c>
      <c r="AS477" s="114">
        <f>SUM(AS474:AS476)</f>
        <v/>
      </c>
      <c r="AT477" s="114">
        <f>SUM(AT474:AT476)</f>
        <v/>
      </c>
      <c r="AU477" s="114">
        <f>SUM(AU474:AU476)</f>
        <v/>
      </c>
      <c r="AV477" s="114">
        <f>SUM(AV474:AV476)</f>
        <v/>
      </c>
      <c r="AW477" s="114">
        <f>SUM(AW474:AW476)</f>
        <v/>
      </c>
    </row>
    <row r="478" spans="1:49">
      <c r="A478" s="111" t="n">
        <v>472</v>
      </c>
      <c r="B478" s="111" t="s">
        <v>52</v>
      </c>
      <c r="C478" s="111" t="s">
        <v>74</v>
      </c>
      <c r="D478" s="111" t="s">
        <v>287</v>
      </c>
      <c r="E478" s="111" t="s">
        <v>43</v>
      </c>
      <c r="F478" s="111" t="s">
        <v>32</v>
      </c>
      <c r="G478" s="111" t="n"/>
      <c r="H478" s="111" t="s">
        <v>7</v>
      </c>
      <c r="I478" s="111" t="n">
        <v>8</v>
      </c>
      <c r="J478" s="111" t="n">
        <v>8</v>
      </c>
      <c r="K478" s="111" t="s">
        <v>7</v>
      </c>
      <c r="L478" s="111" t="s">
        <v>7</v>
      </c>
      <c r="M478" s="111" t="n">
        <v>8</v>
      </c>
      <c r="N478" s="111" t="n">
        <v>8</v>
      </c>
      <c r="O478" s="111" t="n">
        <v>7</v>
      </c>
      <c r="P478" s="111" t="s">
        <v>7</v>
      </c>
      <c r="Q478" s="111" t="s">
        <v>7</v>
      </c>
      <c r="R478" s="111" t="s">
        <v>7</v>
      </c>
      <c r="S478" s="111" t="s">
        <v>7</v>
      </c>
      <c r="T478" s="111" t="n">
        <v>8</v>
      </c>
      <c r="U478" s="111" t="n">
        <v>0.2</v>
      </c>
      <c r="V478" s="111" t="n"/>
      <c r="W478" s="111" t="n"/>
      <c r="X478" s="111" t="n"/>
      <c r="Y478" s="111" t="s">
        <v>7</v>
      </c>
      <c r="Z478" s="111" t="s">
        <v>7</v>
      </c>
      <c r="AA478" s="111" t="n">
        <v>8</v>
      </c>
      <c r="AB478" s="111" t="n"/>
      <c r="AC478" s="111" t="n">
        <v>8</v>
      </c>
      <c r="AD478" s="111" t="n">
        <v>1.01667</v>
      </c>
      <c r="AE478" s="111" t="n"/>
      <c r="AF478" s="111" t="s">
        <v>7</v>
      </c>
      <c r="AG478" s="111" t="s">
        <v>7</v>
      </c>
      <c r="AH478" s="111" t="n">
        <v>5.51667</v>
      </c>
      <c r="AI478" s="111" t="n">
        <v>8</v>
      </c>
      <c r="AJ478" s="111" t="n"/>
      <c r="AK478" s="111" t="n"/>
      <c r="AL478" s="111" t="n"/>
      <c r="AM478" s="113">
        <f>COUNT(H478:AL478)</f>
        <v/>
      </c>
      <c r="AN478" s="111" t="n"/>
      <c r="AO478" s="113">
        <f>COUNTIF(H478:AL478,"О")</f>
        <v/>
      </c>
      <c r="AP478" s="113">
        <f>COUNTIF(H478:AL478,"От")</f>
        <v/>
      </c>
      <c r="AQ478" s="113">
        <f>COUNTIF(H478:AL478,"Б")</f>
        <v/>
      </c>
      <c r="AR478" s="113">
        <f>COUNTIF(H478:AL478,"Н")</f>
        <v/>
      </c>
      <c r="AS478" s="111" t="n"/>
      <c r="AT478" s="113">
        <f>SUM(H478:AL478)</f>
        <v/>
      </c>
      <c r="AU478" s="111" t="n"/>
      <c r="AV478" s="113">
        <f>SUM(H478,K478,L478,P478,Q478,R478,S478,Y478,Z478,AF478,AG478)</f>
        <v/>
      </c>
      <c r="AW478" s="111" t="n"/>
    </row>
    <row r="479" spans="1:49">
      <c r="A479" s="111" t="n">
        <v>473</v>
      </c>
      <c r="B479" s="111" t="s">
        <v>52</v>
      </c>
      <c r="C479" s="111" t="s">
        <v>74</v>
      </c>
      <c r="D479" s="111" t="s">
        <v>287</v>
      </c>
      <c r="E479" s="111" t="s">
        <v>56</v>
      </c>
      <c r="F479" s="111" t="s">
        <v>32</v>
      </c>
      <c r="G479" s="111" t="n"/>
      <c r="H479" s="111" t="n"/>
      <c r="I479" s="111" t="n"/>
      <c r="J479" s="111" t="n"/>
      <c r="K479" s="111" t="n"/>
      <c r="L479" s="111" t="n"/>
      <c r="M479" s="111" t="n"/>
      <c r="N479" s="111" t="n"/>
      <c r="O479" s="111" t="n"/>
      <c r="P479" s="111" t="n"/>
      <c r="Q479" s="111" t="n"/>
      <c r="R479" s="111" t="n"/>
      <c r="S479" s="111" t="n"/>
      <c r="T479" s="111" t="n"/>
      <c r="U479" s="111" t="n"/>
      <c r="V479" s="111" t="n"/>
      <c r="W479" s="111" t="n"/>
      <c r="X479" s="111" t="n"/>
      <c r="Y479" s="111" t="n"/>
      <c r="Z479" s="111" t="n"/>
      <c r="AA479" s="111" t="n"/>
      <c r="AB479" s="111" t="n"/>
      <c r="AC479" s="111" t="n"/>
      <c r="AD479" s="111" t="n"/>
      <c r="AE479" s="111" t="n"/>
      <c r="AF479" s="111" t="n"/>
      <c r="AG479" s="111" t="n"/>
      <c r="AH479" s="111" t="n"/>
      <c r="AI479" s="111" t="n"/>
      <c r="AJ479" s="111" t="n"/>
      <c r="AK479" s="111" t="n"/>
      <c r="AL479" s="111" t="n"/>
      <c r="AM479" s="113">
        <f>COUNT(H479:AL479)</f>
        <v/>
      </c>
      <c r="AN479" s="111" t="n"/>
      <c r="AO479" s="111" t="n"/>
      <c r="AP479" s="111" t="n"/>
      <c r="AQ479" s="111" t="n"/>
      <c r="AR479" s="111" t="n"/>
      <c r="AS479" s="111" t="n"/>
      <c r="AT479" s="113">
        <f>SUM(H479:AL479)</f>
        <v/>
      </c>
      <c r="AU479" s="111" t="n"/>
      <c r="AV479" s="113">
        <f>SUM(H479,K479,L479,P479,Q479,R479,S479,Y479,Z479,AF479,AG479)</f>
        <v/>
      </c>
      <c r="AW479" s="111" t="n"/>
    </row>
    <row r="480" spans="1:49">
      <c r="A480" s="111" t="n">
        <v>474</v>
      </c>
      <c r="B480" s="111" t="s">
        <v>52</v>
      </c>
      <c r="C480" s="111" t="s">
        <v>74</v>
      </c>
      <c r="D480" s="111" t="s">
        <v>287</v>
      </c>
      <c r="E480" s="111" t="s">
        <v>61</v>
      </c>
      <c r="F480" s="111" t="s">
        <v>32</v>
      </c>
      <c r="G480" s="111" t="n"/>
      <c r="H480" s="111" t="n"/>
      <c r="I480" s="111" t="n"/>
      <c r="J480" s="111" t="n"/>
      <c r="K480" s="111" t="n"/>
      <c r="L480" s="111" t="n"/>
      <c r="M480" s="111" t="n"/>
      <c r="N480" s="111" t="n"/>
      <c r="O480" s="111" t="n"/>
      <c r="P480" s="111" t="n"/>
      <c r="Q480" s="111" t="n"/>
      <c r="R480" s="111" t="n"/>
      <c r="S480" s="111" t="n"/>
      <c r="T480" s="111" t="n"/>
      <c r="U480" s="111" t="n"/>
      <c r="V480" s="111" t="n"/>
      <c r="W480" s="111" t="n"/>
      <c r="X480" s="111" t="n"/>
      <c r="Y480" s="111" t="n"/>
      <c r="Z480" s="111" t="n"/>
      <c r="AA480" s="111" t="n"/>
      <c r="AB480" s="111" t="n"/>
      <c r="AC480" s="111" t="n"/>
      <c r="AD480" s="111" t="n"/>
      <c r="AE480" s="111" t="n"/>
      <c r="AF480" s="111" t="n"/>
      <c r="AG480" s="111" t="n"/>
      <c r="AH480" s="111" t="n"/>
      <c r="AI480" s="111" t="n"/>
      <c r="AJ480" s="111" t="n"/>
      <c r="AK480" s="111" t="n"/>
      <c r="AL480" s="111" t="n"/>
      <c r="AM480" s="113">
        <f>COUNT(H480:AL480)</f>
        <v/>
      </c>
      <c r="AN480" s="111" t="n"/>
      <c r="AO480" s="111" t="n"/>
      <c r="AP480" s="111" t="n"/>
      <c r="AQ480" s="111" t="n"/>
      <c r="AR480" s="111" t="n"/>
      <c r="AS480" s="111" t="n"/>
      <c r="AT480" s="113">
        <f>SUM(H480:AL480)</f>
        <v/>
      </c>
      <c r="AU480" s="111" t="n"/>
      <c r="AV480" s="113">
        <f>SUM(H480,K480,L480,P480,Q480,R480,S480,Y480,Z480,AF480,AG480)</f>
        <v/>
      </c>
      <c r="AW480" s="111" t="n"/>
    </row>
    <row r="481" spans="1:49">
      <c r="A481" s="111" t="n">
        <v>475</v>
      </c>
      <c r="B481" s="111" t="s">
        <v>52</v>
      </c>
      <c r="C481" s="111" t="s">
        <v>74</v>
      </c>
      <c r="D481" s="111" t="s">
        <v>287</v>
      </c>
      <c r="E481" s="111" t="s">
        <v>76</v>
      </c>
      <c r="F481" s="111" t="s">
        <v>32</v>
      </c>
      <c r="G481" s="111" t="n"/>
      <c r="H481" s="111" t="n"/>
      <c r="I481" s="111" t="n"/>
      <c r="J481" s="111" t="n"/>
      <c r="K481" s="111" t="n"/>
      <c r="L481" s="111" t="n"/>
      <c r="M481" s="111" t="n"/>
      <c r="N481" s="111" t="n"/>
      <c r="O481" s="111" t="n"/>
      <c r="P481" s="111" t="n"/>
      <c r="Q481" s="111" t="n"/>
      <c r="R481" s="111" t="n"/>
      <c r="S481" s="111" t="n"/>
      <c r="T481" s="111" t="n"/>
      <c r="U481" s="111" t="n"/>
      <c r="V481" s="111" t="n"/>
      <c r="W481" s="111" t="n"/>
      <c r="X481" s="111" t="n"/>
      <c r="Y481" s="111" t="n"/>
      <c r="Z481" s="111" t="n"/>
      <c r="AA481" s="111" t="n"/>
      <c r="AB481" s="111" t="n"/>
      <c r="AC481" s="111" t="n"/>
      <c r="AD481" s="111" t="n"/>
      <c r="AE481" s="111" t="n"/>
      <c r="AF481" s="111" t="n"/>
      <c r="AG481" s="111" t="n"/>
      <c r="AH481" s="111" t="n"/>
      <c r="AI481" s="111" t="n"/>
      <c r="AJ481" s="111" t="n"/>
      <c r="AK481" s="111" t="n"/>
      <c r="AL481" s="111" t="n"/>
      <c r="AM481" s="113">
        <f>COUNT(H481:AL481)</f>
        <v/>
      </c>
      <c r="AN481" s="111" t="n"/>
      <c r="AO481" s="111" t="n"/>
      <c r="AP481" s="111" t="n"/>
      <c r="AQ481" s="111" t="n"/>
      <c r="AR481" s="111" t="n"/>
      <c r="AS481" s="111" t="n"/>
      <c r="AT481" s="113">
        <f>SUM(H481:AL481)</f>
        <v/>
      </c>
      <c r="AU481" s="111" t="n"/>
      <c r="AV481" s="113">
        <f>SUM(H481,K481,L481,P481,Q481,R481,S481,Y481,Z481,AF481,AG481)</f>
        <v/>
      </c>
      <c r="AW481" s="111" t="n"/>
    </row>
    <row r="482" spans="1:49">
      <c r="A482" s="111" t="n">
        <v>476</v>
      </c>
      <c r="B482" s="111" t="s">
        <v>52</v>
      </c>
      <c r="C482" s="111" t="s">
        <v>74</v>
      </c>
      <c r="D482" s="111" t="s">
        <v>287</v>
      </c>
      <c r="E482" s="111" t="s">
        <v>79</v>
      </c>
      <c r="F482" s="111" t="s">
        <v>32</v>
      </c>
      <c r="G482" s="111" t="n"/>
      <c r="H482" s="111" t="n"/>
      <c r="I482" s="111" t="n"/>
      <c r="J482" s="111" t="n"/>
      <c r="K482" s="111" t="n"/>
      <c r="L482" s="111" t="n"/>
      <c r="M482" s="111" t="n"/>
      <c r="N482" s="111" t="n"/>
      <c r="O482" s="111" t="n"/>
      <c r="P482" s="111" t="n"/>
      <c r="Q482" s="111" t="n"/>
      <c r="R482" s="111" t="n"/>
      <c r="S482" s="111" t="n"/>
      <c r="T482" s="111" t="n"/>
      <c r="U482" s="111" t="n"/>
      <c r="V482" s="111" t="n"/>
      <c r="W482" s="111" t="n"/>
      <c r="X482" s="111" t="n"/>
      <c r="Y482" s="111" t="n"/>
      <c r="Z482" s="111" t="n"/>
      <c r="AA482" s="111" t="n"/>
      <c r="AB482" s="111" t="n"/>
      <c r="AC482" s="111" t="n"/>
      <c r="AD482" s="111" t="n"/>
      <c r="AE482" s="111" t="n"/>
      <c r="AF482" s="111" t="n"/>
      <c r="AG482" s="111" t="n"/>
      <c r="AH482" s="111" t="n"/>
      <c r="AI482" s="111" t="n"/>
      <c r="AJ482" s="111" t="n"/>
      <c r="AK482" s="111" t="n"/>
      <c r="AL482" s="111" t="n"/>
      <c r="AM482" s="113">
        <f>COUNT(H482:AL482)</f>
        <v/>
      </c>
      <c r="AN482" s="111" t="n"/>
      <c r="AO482" s="111" t="n"/>
      <c r="AP482" s="111" t="n"/>
      <c r="AQ482" s="111" t="n"/>
      <c r="AR482" s="111" t="n"/>
      <c r="AS482" s="111" t="n"/>
      <c r="AT482" s="113">
        <f>SUM(H482:AL482)</f>
        <v/>
      </c>
      <c r="AU482" s="111" t="n"/>
      <c r="AV482" s="113">
        <f>SUM(H482,K482,L482,P482,Q482,R482,S482,Y482,Z482,AF482,AG482)</f>
        <v/>
      </c>
      <c r="AW482" s="111" t="n"/>
    </row>
    <row r="483" spans="1:49">
      <c r="A483" s="111" t="n">
        <v>477</v>
      </c>
      <c r="B483" s="111" t="s">
        <v>52</v>
      </c>
      <c r="C483" s="111" t="s">
        <v>74</v>
      </c>
      <c r="D483" s="111" t="s">
        <v>287</v>
      </c>
      <c r="E483" s="111" t="s">
        <v>83</v>
      </c>
      <c r="F483" s="111" t="s">
        <v>32</v>
      </c>
      <c r="G483" s="111" t="n"/>
      <c r="H483" s="111" t="n"/>
      <c r="I483" s="111" t="n"/>
      <c r="J483" s="111" t="n"/>
      <c r="K483" s="111" t="n"/>
      <c r="L483" s="111" t="n"/>
      <c r="M483" s="111" t="n"/>
      <c r="N483" s="111" t="n"/>
      <c r="O483" s="111" t="n"/>
      <c r="P483" s="111" t="n"/>
      <c r="Q483" s="111" t="n"/>
      <c r="R483" s="111" t="n"/>
      <c r="S483" s="111" t="n"/>
      <c r="T483" s="111" t="n"/>
      <c r="U483" s="111" t="n"/>
      <c r="V483" s="111" t="n"/>
      <c r="W483" s="111" t="n"/>
      <c r="X483" s="111" t="n"/>
      <c r="Y483" s="111" t="n"/>
      <c r="Z483" s="111" t="n"/>
      <c r="AA483" s="111" t="n"/>
      <c r="AB483" s="111" t="n"/>
      <c r="AC483" s="111" t="n"/>
      <c r="AD483" s="111" t="n"/>
      <c r="AE483" s="111" t="n"/>
      <c r="AF483" s="111" t="n"/>
      <c r="AG483" s="111" t="n"/>
      <c r="AH483" s="111" t="n"/>
      <c r="AI483" s="111" t="n"/>
      <c r="AJ483" s="111" t="n"/>
      <c r="AK483" s="111" t="n"/>
      <c r="AL483" s="111" t="n"/>
      <c r="AM483" s="113">
        <f>COUNT(H483:AL483)</f>
        <v/>
      </c>
      <c r="AN483" s="111" t="n"/>
      <c r="AO483" s="111" t="n"/>
      <c r="AP483" s="111" t="n"/>
      <c r="AQ483" s="111" t="n"/>
      <c r="AR483" s="111" t="n"/>
      <c r="AS483" s="111" t="n"/>
      <c r="AT483" s="113">
        <f>SUM(H483:AL483)</f>
        <v/>
      </c>
      <c r="AU483" s="111" t="n"/>
      <c r="AV483" s="113">
        <f>SUM(H483,K483,L483,P483,Q483,R483,S483,Y483,Z483,AF483,AG483)</f>
        <v/>
      </c>
      <c r="AW483" s="111" t="n"/>
    </row>
    <row r="484" spans="1:49">
      <c r="A484" s="111" t="n">
        <v>478</v>
      </c>
      <c r="B484" s="111" t="s">
        <v>52</v>
      </c>
      <c r="C484" s="111" t="s">
        <v>74</v>
      </c>
      <c r="D484" s="111" t="s">
        <v>287</v>
      </c>
      <c r="E484" s="111" t="s">
        <v>86</v>
      </c>
      <c r="F484" s="111" t="s">
        <v>32</v>
      </c>
      <c r="G484" s="111" t="n"/>
      <c r="H484" s="111" t="n"/>
      <c r="I484" s="111" t="n"/>
      <c r="J484" s="111" t="n"/>
      <c r="K484" s="111" t="n"/>
      <c r="L484" s="111" t="n"/>
      <c r="M484" s="111" t="n"/>
      <c r="N484" s="111" t="n"/>
      <c r="O484" s="111" t="n"/>
      <c r="P484" s="111" t="n"/>
      <c r="Q484" s="111" t="n"/>
      <c r="R484" s="111" t="n"/>
      <c r="S484" s="111" t="n"/>
      <c r="T484" s="111" t="n"/>
      <c r="U484" s="112" t="n">
        <v>3.9</v>
      </c>
      <c r="V484" s="111" t="n"/>
      <c r="W484" s="111" t="n"/>
      <c r="X484" s="111" t="n"/>
      <c r="Y484" s="111" t="n"/>
      <c r="Z484" s="111" t="n"/>
      <c r="AA484" s="111" t="n"/>
      <c r="AB484" s="112" t="n">
        <v>2.66995</v>
      </c>
      <c r="AC484" s="111" t="n"/>
      <c r="AD484" s="111" t="n"/>
      <c r="AE484" s="111" t="n"/>
      <c r="AF484" s="111" t="n"/>
      <c r="AG484" s="111" t="n"/>
      <c r="AH484" s="111" t="n"/>
      <c r="AI484" s="111" t="n"/>
      <c r="AJ484" s="111" t="n"/>
      <c r="AK484" s="111" t="n"/>
      <c r="AL484" s="111" t="n"/>
      <c r="AM484" s="113">
        <f>COUNT(H484:AL484)</f>
        <v/>
      </c>
      <c r="AN484" s="111" t="n"/>
      <c r="AO484" s="111" t="n"/>
      <c r="AP484" s="111" t="n"/>
      <c r="AQ484" s="111" t="n"/>
      <c r="AR484" s="111" t="n"/>
      <c r="AS484" s="111" t="n"/>
      <c r="AT484" s="113">
        <f>SUM(H484:AL484)</f>
        <v/>
      </c>
      <c r="AU484" s="111" t="n"/>
      <c r="AV484" s="113">
        <f>SUM(H484,K484,L484,P484,Q484,R484,S484,Y484,Z484,AF484,AG484)</f>
        <v/>
      </c>
      <c r="AW484" s="111" t="n"/>
    </row>
    <row r="485" spans="1:49">
      <c r="A485" s="111" t="n">
        <v>479</v>
      </c>
      <c r="B485" s="111" t="s">
        <v>52</v>
      </c>
      <c r="C485" s="111" t="s">
        <v>74</v>
      </c>
      <c r="D485" s="111" t="s">
        <v>287</v>
      </c>
      <c r="E485" s="111" t="s">
        <v>87</v>
      </c>
      <c r="F485" s="111" t="s">
        <v>32</v>
      </c>
      <c r="G485" s="111" t="n"/>
      <c r="H485" s="111" t="n"/>
      <c r="I485" s="111" t="n"/>
      <c r="J485" s="111" t="n"/>
      <c r="K485" s="111" t="n"/>
      <c r="L485" s="111" t="n"/>
      <c r="M485" s="111" t="n"/>
      <c r="N485" s="111" t="n"/>
      <c r="O485" s="111" t="n"/>
      <c r="P485" s="111" t="n"/>
      <c r="Q485" s="111" t="n"/>
      <c r="R485" s="111" t="n"/>
      <c r="S485" s="111" t="n"/>
      <c r="T485" s="111" t="n"/>
      <c r="U485" s="111" t="n"/>
      <c r="V485" s="111" t="n"/>
      <c r="W485" s="111" t="n"/>
      <c r="X485" s="111" t="n"/>
      <c r="Y485" s="111" t="n"/>
      <c r="Z485" s="111" t="n"/>
      <c r="AA485" s="111" t="n"/>
      <c r="AB485" s="112" t="n">
        <v>4.79803</v>
      </c>
      <c r="AC485" s="111" t="n"/>
      <c r="AD485" s="111" t="n"/>
      <c r="AE485" s="111" t="n"/>
      <c r="AF485" s="111" t="n"/>
      <c r="AG485" s="111" t="n"/>
      <c r="AH485" s="111" t="n"/>
      <c r="AI485" s="111" t="n"/>
      <c r="AJ485" s="111" t="n"/>
      <c r="AK485" s="111" t="n"/>
      <c r="AL485" s="111" t="n"/>
      <c r="AM485" s="113">
        <f>COUNT(H485:AL485)</f>
        <v/>
      </c>
      <c r="AN485" s="111" t="n"/>
      <c r="AO485" s="111" t="n"/>
      <c r="AP485" s="111" t="n"/>
      <c r="AQ485" s="111" t="n"/>
      <c r="AR485" s="111" t="n"/>
      <c r="AS485" s="111" t="n"/>
      <c r="AT485" s="113">
        <f>SUM(H485:AL485)</f>
        <v/>
      </c>
      <c r="AU485" s="111" t="n"/>
      <c r="AV485" s="113">
        <f>SUM(H485,K485,L485,P485,Q485,R485,S485,Y485,Z485,AF485,AG485)</f>
        <v/>
      </c>
      <c r="AW485" s="111" t="n"/>
    </row>
    <row r="486" spans="1:49">
      <c r="A486" s="111" t="n">
        <v>480</v>
      </c>
      <c r="B486" s="111" t="s">
        <v>52</v>
      </c>
      <c r="C486" s="111" t="s">
        <v>74</v>
      </c>
      <c r="D486" s="111" t="s">
        <v>287</v>
      </c>
      <c r="E486" s="111" t="s">
        <v>88</v>
      </c>
      <c r="F486" s="111" t="s">
        <v>32</v>
      </c>
      <c r="G486" s="111" t="n"/>
      <c r="H486" s="111" t="n"/>
      <c r="I486" s="111" t="n"/>
      <c r="J486" s="111" t="n"/>
      <c r="K486" s="111" t="n"/>
      <c r="L486" s="111" t="n"/>
      <c r="M486" s="111" t="n"/>
      <c r="N486" s="111" t="n"/>
      <c r="O486" s="111" t="n"/>
      <c r="P486" s="111" t="n"/>
      <c r="Q486" s="111" t="n"/>
      <c r="R486" s="111" t="n"/>
      <c r="S486" s="111" t="n"/>
      <c r="T486" s="111" t="n"/>
      <c r="U486" s="111" t="n"/>
      <c r="V486" s="111" t="n"/>
      <c r="W486" s="111" t="n"/>
      <c r="X486" s="111" t="n"/>
      <c r="Y486" s="111" t="n"/>
      <c r="Z486" s="111" t="n"/>
      <c r="AA486" s="111" t="n"/>
      <c r="AB486" s="111" t="n"/>
      <c r="AC486" s="111" t="n"/>
      <c r="AD486" s="111" t="n"/>
      <c r="AE486" s="111" t="n"/>
      <c r="AF486" s="111" t="n"/>
      <c r="AG486" s="111" t="n"/>
      <c r="AH486" s="111" t="n"/>
      <c r="AI486" s="111" t="n"/>
      <c r="AJ486" s="111" t="n"/>
      <c r="AK486" s="111" t="n"/>
      <c r="AL486" s="111" t="n"/>
      <c r="AM486" s="113">
        <f>COUNT(H486:AL486)</f>
        <v/>
      </c>
      <c r="AN486" s="111" t="n"/>
      <c r="AO486" s="111" t="n"/>
      <c r="AP486" s="111" t="n"/>
      <c r="AQ486" s="111" t="n"/>
      <c r="AR486" s="111" t="n"/>
      <c r="AS486" s="111" t="n"/>
      <c r="AT486" s="113">
        <f>SUM(H486:AL486)</f>
        <v/>
      </c>
      <c r="AU486" s="111" t="n"/>
      <c r="AV486" s="113">
        <f>SUM(H486,K486,L486,P486,Q486,R486,S486,Y486,Z486,AF486,AG486)</f>
        <v/>
      </c>
      <c r="AW486" s="111" t="n"/>
    </row>
    <row r="487" spans="1:49">
      <c r="A487" s="111" t="n">
        <v>481</v>
      </c>
      <c r="B487" s="111" t="s">
        <v>52</v>
      </c>
      <c r="C487" s="111" t="s">
        <v>74</v>
      </c>
      <c r="D487" s="111" t="s">
        <v>287</v>
      </c>
      <c r="E487" s="111" t="s">
        <v>65</v>
      </c>
      <c r="F487" s="111" t="s">
        <v>32</v>
      </c>
      <c r="G487" s="111" t="n"/>
      <c r="H487" s="111" t="n"/>
      <c r="I487" s="111" t="n"/>
      <c r="J487" s="111" t="n"/>
      <c r="K487" s="111" t="n"/>
      <c r="L487" s="111" t="n"/>
      <c r="M487" s="111" t="n"/>
      <c r="N487" s="111" t="n"/>
      <c r="O487" s="111" t="n"/>
      <c r="P487" s="111" t="n"/>
      <c r="Q487" s="111" t="n"/>
      <c r="R487" s="111" t="n"/>
      <c r="S487" s="111" t="n"/>
      <c r="T487" s="111" t="n"/>
      <c r="U487" s="112" t="n">
        <v>3.9</v>
      </c>
      <c r="V487" s="111" t="n"/>
      <c r="W487" s="111" t="n"/>
      <c r="X487" s="111" t="n"/>
      <c r="Y487" s="111" t="n"/>
      <c r="Z487" s="111" t="n"/>
      <c r="AA487" s="111" t="n"/>
      <c r="AB487" s="112" t="n">
        <v>0.53202</v>
      </c>
      <c r="AC487" s="111" t="n"/>
      <c r="AD487" s="112" t="n">
        <v>6.98333</v>
      </c>
      <c r="AE487" s="112" t="n">
        <v>8</v>
      </c>
      <c r="AF487" s="111" t="n"/>
      <c r="AG487" s="111" t="n"/>
      <c r="AH487" s="112" t="n">
        <v>2.48333</v>
      </c>
      <c r="AI487" s="111" t="n"/>
      <c r="AJ487" s="111" t="n"/>
      <c r="AK487" s="111" t="n"/>
      <c r="AL487" s="111" t="n"/>
      <c r="AM487" s="113">
        <f>COUNT(H487:AL487)</f>
        <v/>
      </c>
      <c r="AN487" s="111" t="n"/>
      <c r="AO487" s="111" t="n"/>
      <c r="AP487" s="111" t="n"/>
      <c r="AQ487" s="111" t="n"/>
      <c r="AR487" s="111" t="n"/>
      <c r="AS487" s="111" t="n"/>
      <c r="AT487" s="113">
        <f>SUM(H487:AL487)</f>
        <v/>
      </c>
      <c r="AU487" s="111" t="n"/>
      <c r="AV487" s="113">
        <f>SUM(H487,K487,L487,P487,Q487,R487,S487,Y487,Z487,AF487,AG487)</f>
        <v/>
      </c>
      <c r="AW487" s="111" t="n"/>
    </row>
    <row r="488" spans="1:49">
      <c r="A488" s="111" t="n">
        <v>482</v>
      </c>
      <c r="B488" s="111" t="s">
        <v>52</v>
      </c>
      <c r="C488" s="111" t="s">
        <v>74</v>
      </c>
      <c r="D488" s="111" t="s">
        <v>287</v>
      </c>
      <c r="E488" s="111" t="s">
        <v>90</v>
      </c>
      <c r="F488" s="111" t="s">
        <v>32</v>
      </c>
      <c r="G488" s="111" t="n"/>
      <c r="H488" s="111" t="n"/>
      <c r="I488" s="111" t="n"/>
      <c r="J488" s="111" t="n"/>
      <c r="K488" s="111" t="n"/>
      <c r="L488" s="111" t="n"/>
      <c r="M488" s="111" t="n"/>
      <c r="N488" s="111" t="n"/>
      <c r="O488" s="111" t="n"/>
      <c r="P488" s="111" t="n"/>
      <c r="Q488" s="111" t="n"/>
      <c r="R488" s="111" t="n"/>
      <c r="S488" s="111" t="n"/>
      <c r="T488" s="111" t="n"/>
      <c r="U488" s="111" t="n"/>
      <c r="V488" s="111" t="n"/>
      <c r="W488" s="111" t="n"/>
      <c r="X488" s="111" t="n"/>
      <c r="Y488" s="111" t="n"/>
      <c r="Z488" s="111" t="n"/>
      <c r="AA488" s="111" t="n"/>
      <c r="AB488" s="111" t="n"/>
      <c r="AC488" s="111" t="n"/>
      <c r="AD488" s="111" t="n"/>
      <c r="AE488" s="111" t="n"/>
      <c r="AF488" s="111" t="n"/>
      <c r="AG488" s="111" t="n"/>
      <c r="AH488" s="111" t="n"/>
      <c r="AI488" s="111" t="n"/>
      <c r="AJ488" s="111" t="n"/>
      <c r="AK488" s="111" t="n"/>
      <c r="AL488" s="111" t="n"/>
      <c r="AM488" s="113">
        <f>COUNT(H488:AL488)</f>
        <v/>
      </c>
      <c r="AN488" s="111" t="n"/>
      <c r="AO488" s="111" t="n"/>
      <c r="AP488" s="111" t="n"/>
      <c r="AQ488" s="111" t="n"/>
      <c r="AR488" s="111" t="n"/>
      <c r="AS488" s="111" t="n"/>
      <c r="AT488" s="113">
        <f>SUM(H488:AL488)</f>
        <v/>
      </c>
      <c r="AU488" s="111" t="n"/>
      <c r="AV488" s="113">
        <f>SUM(H488,K488,L488,P488,Q488,R488,S488,Y488,Z488,AF488,AG488)</f>
        <v/>
      </c>
      <c r="AW488" s="111" t="n"/>
    </row>
    <row r="489" spans="1:49">
      <c r="A489" s="111" t="n">
        <v>483</v>
      </c>
      <c r="B489" s="111" t="s">
        <v>52</v>
      </c>
      <c r="C489" s="111" t="s">
        <v>74</v>
      </c>
      <c r="D489" s="111" t="s">
        <v>287</v>
      </c>
      <c r="E489" s="111" t="s">
        <v>279</v>
      </c>
      <c r="F489" s="111" t="s">
        <v>32</v>
      </c>
      <c r="G489" s="111" t="n"/>
      <c r="H489" s="111" t="n"/>
      <c r="I489" s="111" t="n"/>
      <c r="J489" s="111" t="n"/>
      <c r="K489" s="111" t="n"/>
      <c r="L489" s="111" t="n"/>
      <c r="M489" s="111" t="n"/>
      <c r="N489" s="111" t="n"/>
      <c r="O489" s="111" t="n"/>
      <c r="P489" s="111" t="n"/>
      <c r="Q489" s="111" t="n"/>
      <c r="R489" s="111" t="n"/>
      <c r="S489" s="111" t="n"/>
      <c r="T489" s="111" t="n"/>
      <c r="U489" s="111" t="n"/>
      <c r="V489" s="111" t="n"/>
      <c r="W489" s="111" t="n"/>
      <c r="X489" s="111" t="n"/>
      <c r="Y489" s="111" t="n"/>
      <c r="Z489" s="111" t="n"/>
      <c r="AA489" s="111" t="n"/>
      <c r="AB489" s="111" t="n"/>
      <c r="AC489" s="111" t="n"/>
      <c r="AD489" s="111" t="n"/>
      <c r="AE489" s="111" t="n"/>
      <c r="AF489" s="111" t="n"/>
      <c r="AG489" s="111" t="n"/>
      <c r="AH489" s="111" t="n"/>
      <c r="AI489" s="111" t="n"/>
      <c r="AJ489" s="111" t="n"/>
      <c r="AK489" s="111" t="n"/>
      <c r="AL489" s="111" t="n"/>
      <c r="AM489" s="113">
        <f>COUNT(H489:AL489)</f>
        <v/>
      </c>
      <c r="AN489" s="111" t="n"/>
      <c r="AO489" s="111" t="n"/>
      <c r="AP489" s="111" t="n"/>
      <c r="AQ489" s="111" t="n"/>
      <c r="AR489" s="111" t="n"/>
      <c r="AS489" s="111" t="n"/>
      <c r="AT489" s="113">
        <f>SUM(H489:AL489)</f>
        <v/>
      </c>
      <c r="AU489" s="111" t="n"/>
      <c r="AV489" s="113">
        <f>SUM(H489,K489,L489,P489,Q489,R489,S489,Y489,Z489,AF489,AG489)</f>
        <v/>
      </c>
      <c r="AW489" s="111" t="n"/>
    </row>
    <row r="490" spans="1:49">
      <c r="A490" s="111" t="n">
        <v>484</v>
      </c>
      <c r="B490" s="111" t="s">
        <v>52</v>
      </c>
      <c r="C490" s="111" t="s">
        <v>74</v>
      </c>
      <c r="D490" s="111" t="s">
        <v>287</v>
      </c>
      <c r="E490" s="111" t="s">
        <v>156</v>
      </c>
      <c r="F490" s="111" t="s">
        <v>32</v>
      </c>
      <c r="G490" s="111" t="s">
        <v>49</v>
      </c>
      <c r="H490" s="111" t="n"/>
      <c r="I490" s="111" t="n"/>
      <c r="J490" s="111" t="n"/>
      <c r="K490" s="111" t="n"/>
      <c r="L490" s="111" t="n"/>
      <c r="M490" s="111" t="n"/>
      <c r="N490" s="111" t="n"/>
      <c r="O490" s="111" t="n"/>
      <c r="P490" s="111" t="n"/>
      <c r="Q490" s="111" t="n"/>
      <c r="R490" s="111" t="n"/>
      <c r="S490" s="111" t="n"/>
      <c r="T490" s="111" t="n"/>
      <c r="U490" s="111" t="n"/>
      <c r="V490" s="111" t="n"/>
      <c r="W490" s="111" t="n"/>
      <c r="X490" s="111" t="n"/>
      <c r="Y490" s="111" t="n"/>
      <c r="Z490" s="111" t="n"/>
      <c r="AA490" s="111" t="n"/>
      <c r="AB490" s="111" t="n"/>
      <c r="AC490" s="111" t="n"/>
      <c r="AD490" s="111" t="n"/>
      <c r="AE490" s="111" t="n"/>
      <c r="AF490" s="111" t="n"/>
      <c r="AG490" s="111" t="n"/>
      <c r="AH490" s="111" t="n"/>
      <c r="AI490" s="111" t="n"/>
      <c r="AJ490" s="112" t="n">
        <v>8</v>
      </c>
      <c r="AK490" s="112" t="n">
        <v>8</v>
      </c>
      <c r="AL490" s="112" t="n">
        <v>8</v>
      </c>
      <c r="AM490" s="113">
        <f>SUM(H490:AL490)/8</f>
        <v/>
      </c>
      <c r="AN490" s="111" t="n"/>
      <c r="AO490" s="111" t="n"/>
      <c r="AP490" s="111" t="n"/>
      <c r="AQ490" s="111" t="n"/>
      <c r="AR490" s="111" t="n"/>
      <c r="AS490" s="113">
        <f>COUNTIF(H490:AL490,"В")+SUM(H490:AL490)/8</f>
        <v/>
      </c>
      <c r="AT490" s="113">
        <f>SUM(H490:AL490)</f>
        <v/>
      </c>
      <c r="AU490" s="111" t="n"/>
      <c r="AV490" s="111" t="n"/>
      <c r="AW490" s="111" t="n"/>
    </row>
    <row r="491" spans="1:49">
      <c r="A491" s="111" t="n">
        <v>485</v>
      </c>
      <c r="B491" s="111" t="s">
        <v>52</v>
      </c>
      <c r="C491" s="111" t="s">
        <v>74</v>
      </c>
      <c r="D491" s="111" t="s">
        <v>287</v>
      </c>
      <c r="E491" s="111" t="s">
        <v>65</v>
      </c>
      <c r="F491" s="111" t="s">
        <v>32</v>
      </c>
      <c r="G491" s="111" t="s">
        <v>49</v>
      </c>
      <c r="H491" s="111" t="n"/>
      <c r="I491" s="111" t="n"/>
      <c r="J491" s="111" t="n"/>
      <c r="K491" s="111" t="n"/>
      <c r="L491" s="111" t="n"/>
      <c r="M491" s="111" t="n"/>
      <c r="N491" s="111" t="n"/>
      <c r="O491" s="111" t="n"/>
      <c r="P491" s="111" t="n"/>
      <c r="Q491" s="111" t="n"/>
      <c r="R491" s="111" t="n"/>
      <c r="S491" s="111" t="n"/>
      <c r="T491" s="111" t="n"/>
      <c r="U491" s="111" t="n"/>
      <c r="V491" s="112" t="n">
        <v>8</v>
      </c>
      <c r="W491" s="112" t="n">
        <v>8</v>
      </c>
      <c r="X491" s="112" t="n">
        <v>8</v>
      </c>
      <c r="Y491" s="111" t="n"/>
      <c r="Z491" s="111" t="n"/>
      <c r="AA491" s="111" t="n"/>
      <c r="AB491" s="111" t="n"/>
      <c r="AC491" s="111" t="n"/>
      <c r="AD491" s="111" t="n"/>
      <c r="AE491" s="111" t="n"/>
      <c r="AF491" s="111" t="n"/>
      <c r="AG491" s="111" t="n"/>
      <c r="AH491" s="111" t="n"/>
      <c r="AI491" s="111" t="n"/>
      <c r="AJ491" s="111" t="n"/>
      <c r="AK491" s="111" t="n"/>
      <c r="AL491" s="111" t="n"/>
      <c r="AM491" s="113">
        <f>SUM(H491:AL491)/8</f>
        <v/>
      </c>
      <c r="AN491" s="111" t="n"/>
      <c r="AO491" s="111" t="n"/>
      <c r="AP491" s="111" t="n"/>
      <c r="AQ491" s="111" t="n"/>
      <c r="AR491" s="111" t="n"/>
      <c r="AS491" s="113">
        <f>COUNTIF(H491:AL491,"В")+SUM(H491:AL491)/8</f>
        <v/>
      </c>
      <c r="AT491" s="113">
        <f>SUM(H491:AL491)</f>
        <v/>
      </c>
      <c r="AU491" s="111" t="n"/>
      <c r="AV491" s="111" t="n"/>
      <c r="AW491" s="111" t="n"/>
    </row>
    <row r="492" spans="1:49">
      <c r="A492" s="114" t="n">
        <v>486</v>
      </c>
      <c r="B492" s="114" t="s">
        <v>52</v>
      </c>
      <c r="C492" s="114" t="s">
        <v>74</v>
      </c>
      <c r="D492" s="114" t="s">
        <v>287</v>
      </c>
      <c r="E492" s="114" t="s">
        <v>33</v>
      </c>
      <c r="F492" s="114" t="n"/>
      <c r="G492" s="114" t="n"/>
      <c r="H492" s="114" t="n">
        <v>0</v>
      </c>
      <c r="I492" s="114" t="n">
        <v>8</v>
      </c>
      <c r="J492" s="114" t="n">
        <v>8</v>
      </c>
      <c r="K492" s="114" t="n">
        <v>0</v>
      </c>
      <c r="L492" s="114" t="n">
        <v>0</v>
      </c>
      <c r="M492" s="114" t="n">
        <v>8</v>
      </c>
      <c r="N492" s="114" t="n">
        <v>8</v>
      </c>
      <c r="O492" s="114" t="n">
        <v>7</v>
      </c>
      <c r="P492" s="114" t="n">
        <v>0</v>
      </c>
      <c r="Q492" s="114" t="n">
        <v>0</v>
      </c>
      <c r="R492" s="114" t="n">
        <v>0</v>
      </c>
      <c r="S492" s="114" t="n">
        <v>0</v>
      </c>
      <c r="T492" s="114" t="n">
        <v>8</v>
      </c>
      <c r="U492" s="114" t="n">
        <v>8</v>
      </c>
      <c r="V492" s="114" t="n">
        <v>8</v>
      </c>
      <c r="W492" s="114" t="n">
        <v>8</v>
      </c>
      <c r="X492" s="114" t="n">
        <v>8</v>
      </c>
      <c r="Y492" s="114" t="n">
        <v>0</v>
      </c>
      <c r="Z492" s="114" t="n">
        <v>0</v>
      </c>
      <c r="AA492" s="114" t="n">
        <v>8</v>
      </c>
      <c r="AB492" s="114" t="n">
        <v>8</v>
      </c>
      <c r="AC492" s="114" t="n">
        <v>8</v>
      </c>
      <c r="AD492" s="114" t="n">
        <v>8</v>
      </c>
      <c r="AE492" s="114" t="n">
        <v>8</v>
      </c>
      <c r="AF492" s="114" t="n">
        <v>0</v>
      </c>
      <c r="AG492" s="114" t="n">
        <v>0</v>
      </c>
      <c r="AH492" s="114" t="n">
        <v>8</v>
      </c>
      <c r="AI492" s="114" t="n">
        <v>8</v>
      </c>
      <c r="AJ492" s="114" t="n">
        <v>8</v>
      </c>
      <c r="AK492" s="114" t="n">
        <v>8</v>
      </c>
      <c r="AL492" s="114" t="n">
        <v>8</v>
      </c>
      <c r="AM492" s="114">
        <f>COUNT(IF(SUM(H488,H485,H483,H481,H484,H487,H479,H478,H489,H486,H480,H482)&gt;0,1,"FALSE"),IF(SUM(I485,I480,I488,I486,I478,I489,I487,I483,I481,I479,I484,I482)&gt;0,1,"FALSE"),IF(SUM(J483,J480,J488,J481,J478,J484,J487,J479,J482,J489,J486,J485)&gt;0,1,"FALSE"),IF(SUM(K488,K485,K481,K483,K480,K489,K482,K478,K486,K487,K479,K484)&gt;0,1,"FALSE"),IF(SUM(L481,L483,L479,L482,L488,L489,L480,L485,L478,L486,L484,L487)&gt;0,1,"FALSE"),IF(SUM(M488,M481,M487,M482,M486,M485,M478,M484,M480,M479,M489,M483)&gt;0,1,"FALSE"),IF(SUM(N485,N479,N489,N484,N480,N486,N481,N482,N483,N478,N487,N488)&gt;0,1,"FALSE"),IF(SUM(O480,O485,O486,O478,O483,O484,O489,O488,O482,O479,O487,O481)&gt;0,1,"FALSE"),IF(SUM(P487,P486,P479,P485,P488,P478,P484,P482,P489,P480,P481,P483)&gt;0,1,"FALSE"),IF(SUM(Q478,Q481,Q479,Q480,Q483,Q485,Q489,Q488,Q487,Q482,Q484,Q486)&gt;0,1,"FALSE"),IF(SUM(R478,R481,R486,R479,R485,R483,R487,R488,R489,R484,R482,R480)&gt;0,1,"FALSE"),IF(SUM(S483,S482,S479,S489,S481,S486,S480,S488,S487,S478,S484,S485)&gt;0,1,"FALSE"),IF(SUM(T485,T480,T481,T483,T486,T484,T478,T482,T487,T479,T488,T489)&gt;0,1,"FALSE"),IF(SUM(Y484,Y479,Y482,Y481,Y478,Y488,Y486,Y489,Y485,Y487,Y480,Y483)&gt;0,1,"FALSE"),IF(SUM(AB485,AB488,AB481,AB489,AB486,AB478,AB487,AB479,AB480,AB483,AB484,AB482)&gt;0,1,"FALSE"),IF(SUM(Z482,Z483,Z478,Z488,Z486,Z479,Z487,Z489,Z481,Z480,Z484,Z485)&gt;0,1,"FALSE"),IF(SUM(AC480,AC486,AC482,AC489,AC478,AC487,AC485,AC483,AC481,AC479,AC484,AC488)&gt;0,1,"FALSE"),IF(SUM(AF485,AF478,AF488,AF489,AF480,AF479,AF487,AF481,AF484,AF482,AF483,AF486)&gt;0,1,"FALSE"),IF(SUM(AG487,AG484,AG489,AG479,AG478,AG486,AG488,AG481,AG480,AG483,AG485,AG482)&gt;0,1,"FALSE"),IF(SUM(AD480,AD484,AD481,AD485,AD489,AD483,AD488,AD487,AD479,AD478,AD482,AD486)&gt;0,1,"FALSE"),IF(SUM(AE479,AE489,AE482,AE478,AE486,AE488,AE480,AE483,AE485,AE487,AE481,AE484)&gt;0,1,"FALSE"),IF(SUM(U488,U486,U482,U479,U480,U485,U478,U487,U489,U484,U483,U481)&gt;0,1,"FALSE"),IF(SUM(AA480,AA487,AA489,AA481,AA482,AA478,AA484,AA486,AA483,AA488,AA479,AA485)&gt;0,1,"FALSE"),IF(SUM(AH482,AH489,AH480,AH486,AH485,AH484,AH479,AH478,AH487,AH483,AH481,AH488)&gt;0,1,"FALSE"),IF(SUM(AI482,AI485,AI489,AI481,AI483,AI486,AI487,AI480,AI484,AI478,AI488,AI479)&gt;0,1,"FALSE"),IF(SUM(AJ490)&gt;0,1,"FALSE"),IF(SUM(AK490)&gt;0,1,"FALSE"),IF(SUM(AL490)&gt;0,1,"FALSE"),IF(SUM(V491)&gt;0,1,"FALSE"),IF(SUM(W491)&gt;0,1,"FALSE"),IF(SUM(X491)&gt;0,1,"FALSE"))</f>
        <v/>
      </c>
      <c r="AN492" s="114" t="n"/>
      <c r="AO492" s="114">
        <f>MAX(AO478:AO491)</f>
        <v/>
      </c>
      <c r="AP492" s="114">
        <f>MAX(AP478:AP491)</f>
        <v/>
      </c>
      <c r="AQ492" s="114">
        <f>MAX(AQ478:AQ491)</f>
        <v/>
      </c>
      <c r="AR492" s="114">
        <f>MAX(AR478:AR491)</f>
        <v/>
      </c>
      <c r="AS492" s="114">
        <f>SUM(AS478:AS491)</f>
        <v/>
      </c>
      <c r="AT492" s="114">
        <f>SUM(AT478:AT491)</f>
        <v/>
      </c>
      <c r="AU492" s="114">
        <f>SUM(AU478:AU491)</f>
        <v/>
      </c>
      <c r="AV492" s="114">
        <f>SUM(AV478:AV491)</f>
        <v/>
      </c>
      <c r="AW492" s="114">
        <f>SUM(AW478:AW491)</f>
        <v/>
      </c>
    </row>
    <row r="493" spans="1:49">
      <c r="A493" s="111" t="n">
        <v>487</v>
      </c>
      <c r="B493" s="111" t="s">
        <v>66</v>
      </c>
      <c r="C493" s="111" t="s">
        <v>74</v>
      </c>
      <c r="D493" s="111" t="s">
        <v>287</v>
      </c>
      <c r="E493" s="111" t="s">
        <v>43</v>
      </c>
      <c r="F493" s="111" t="s">
        <v>32</v>
      </c>
      <c r="G493" s="111" t="n"/>
      <c r="H493" s="111" t="s">
        <v>7</v>
      </c>
      <c r="I493" s="111" t="n">
        <v>8</v>
      </c>
      <c r="J493" s="111" t="n">
        <v>8</v>
      </c>
      <c r="K493" s="111" t="s">
        <v>7</v>
      </c>
      <c r="L493" s="111" t="s">
        <v>7</v>
      </c>
      <c r="M493" s="111" t="n">
        <v>8</v>
      </c>
      <c r="N493" s="111" t="n">
        <v>8</v>
      </c>
      <c r="O493" s="111" t="n">
        <v>7</v>
      </c>
      <c r="P493" s="111" t="s">
        <v>7</v>
      </c>
      <c r="Q493" s="111" t="s">
        <v>7</v>
      </c>
      <c r="R493" s="111" t="s">
        <v>7</v>
      </c>
      <c r="S493" s="111" t="s">
        <v>7</v>
      </c>
      <c r="T493" s="111" t="n">
        <v>8</v>
      </c>
      <c r="U493" s="111" t="n">
        <v>8</v>
      </c>
      <c r="V493" s="111" t="n"/>
      <c r="W493" s="111" t="n"/>
      <c r="X493" s="111" t="n"/>
      <c r="Y493" s="111" t="s">
        <v>7</v>
      </c>
      <c r="Z493" s="111" t="s">
        <v>7</v>
      </c>
      <c r="AA493" s="112" t="s">
        <v>0</v>
      </c>
      <c r="AB493" s="112" t="s">
        <v>0</v>
      </c>
      <c r="AC493" s="112" t="s">
        <v>0</v>
      </c>
      <c r="AD493" s="112" t="s">
        <v>0</v>
      </c>
      <c r="AE493" s="112" t="s">
        <v>0</v>
      </c>
      <c r="AF493" s="112" t="s">
        <v>0</v>
      </c>
      <c r="AG493" s="112" t="s">
        <v>0</v>
      </c>
      <c r="AH493" s="112" t="s">
        <v>0</v>
      </c>
      <c r="AI493" s="112" t="s">
        <v>0</v>
      </c>
      <c r="AJ493" s="112" t="s">
        <v>0</v>
      </c>
      <c r="AK493" s="112" t="s">
        <v>0</v>
      </c>
      <c r="AL493" s="112" t="s">
        <v>0</v>
      </c>
      <c r="AM493" s="113">
        <f>COUNT(H493:AL493)</f>
        <v/>
      </c>
      <c r="AN493" s="111" t="n"/>
      <c r="AO493" s="113">
        <f>COUNTIF(H493:AL493,"О")</f>
        <v/>
      </c>
      <c r="AP493" s="113">
        <f>COUNTIF(H493:AL493,"От")</f>
        <v/>
      </c>
      <c r="AQ493" s="113">
        <f>COUNTIF(H493:AL493,"Б")</f>
        <v/>
      </c>
      <c r="AR493" s="113">
        <f>COUNTIF(H493:AL493,"Н")</f>
        <v/>
      </c>
      <c r="AS493" s="111" t="n"/>
      <c r="AT493" s="113">
        <f>SUM(H493:AL493)</f>
        <v/>
      </c>
      <c r="AU493" s="111" t="n"/>
      <c r="AV493" s="113">
        <f>SUM(H493,K493,L493,P493,Q493,R493,S493,Y493,Z493,AF493,AG493)</f>
        <v/>
      </c>
      <c r="AW493" s="111" t="n"/>
    </row>
    <row r="494" spans="1:49">
      <c r="A494" s="111" t="n">
        <v>488</v>
      </c>
      <c r="B494" s="111" t="s">
        <v>66</v>
      </c>
      <c r="C494" s="111" t="s">
        <v>74</v>
      </c>
      <c r="D494" s="111" t="s">
        <v>287</v>
      </c>
      <c r="E494" s="111" t="s">
        <v>56</v>
      </c>
      <c r="F494" s="111" t="s">
        <v>32</v>
      </c>
      <c r="G494" s="111" t="n"/>
      <c r="H494" s="111" t="n"/>
      <c r="I494" s="111" t="n"/>
      <c r="J494" s="111" t="n"/>
      <c r="K494" s="111" t="n"/>
      <c r="L494" s="111" t="n"/>
      <c r="M494" s="111" t="n"/>
      <c r="N494" s="111" t="n"/>
      <c r="O494" s="111" t="n"/>
      <c r="P494" s="111" t="n"/>
      <c r="Q494" s="111" t="n"/>
      <c r="R494" s="111" t="n"/>
      <c r="S494" s="111" t="n"/>
      <c r="T494" s="111" t="n"/>
      <c r="U494" s="111" t="n"/>
      <c r="V494" s="111" t="n"/>
      <c r="W494" s="111" t="n"/>
      <c r="X494" s="111" t="n"/>
      <c r="Y494" s="111" t="n"/>
      <c r="Z494" s="111" t="n"/>
      <c r="AA494" s="111" t="n"/>
      <c r="AB494" s="111" t="n"/>
      <c r="AC494" s="111" t="n"/>
      <c r="AD494" s="111" t="n"/>
      <c r="AE494" s="111" t="n"/>
      <c r="AF494" s="111" t="n"/>
      <c r="AG494" s="111" t="n"/>
      <c r="AH494" s="111" t="n"/>
      <c r="AI494" s="111" t="n"/>
      <c r="AJ494" s="111" t="n"/>
      <c r="AK494" s="111" t="n"/>
      <c r="AL494" s="111" t="n"/>
      <c r="AM494" s="113">
        <f>COUNT(H494:AL494)</f>
        <v/>
      </c>
      <c r="AN494" s="111" t="n"/>
      <c r="AO494" s="111" t="n"/>
      <c r="AP494" s="111" t="n"/>
      <c r="AQ494" s="111" t="n"/>
      <c r="AR494" s="111" t="n"/>
      <c r="AS494" s="111" t="n"/>
      <c r="AT494" s="113">
        <f>SUM(H494:AL494)</f>
        <v/>
      </c>
      <c r="AU494" s="111" t="n"/>
      <c r="AV494" s="113">
        <f>SUM(H494,K494,L494,P494,Q494,R494,S494,Y494,Z494,AF494,AG494)</f>
        <v/>
      </c>
      <c r="AW494" s="111" t="n"/>
    </row>
    <row r="495" spans="1:49">
      <c r="A495" s="111" t="n">
        <v>489</v>
      </c>
      <c r="B495" s="111" t="s">
        <v>66</v>
      </c>
      <c r="C495" s="111" t="s">
        <v>74</v>
      </c>
      <c r="D495" s="111" t="s">
        <v>287</v>
      </c>
      <c r="E495" s="111" t="s">
        <v>61</v>
      </c>
      <c r="F495" s="111" t="s">
        <v>32</v>
      </c>
      <c r="G495" s="111" t="n"/>
      <c r="H495" s="111" t="n"/>
      <c r="I495" s="111" t="n"/>
      <c r="J495" s="111" t="n"/>
      <c r="K495" s="111" t="n"/>
      <c r="L495" s="111" t="n"/>
      <c r="M495" s="111" t="n"/>
      <c r="N495" s="111" t="n"/>
      <c r="O495" s="111" t="n"/>
      <c r="P495" s="111" t="n"/>
      <c r="Q495" s="111" t="n"/>
      <c r="R495" s="111" t="n"/>
      <c r="S495" s="111" t="n"/>
      <c r="T495" s="111" t="n"/>
      <c r="U495" s="111" t="n"/>
      <c r="V495" s="111" t="n"/>
      <c r="W495" s="111" t="n"/>
      <c r="X495" s="111" t="n"/>
      <c r="Y495" s="111" t="n"/>
      <c r="Z495" s="111" t="n"/>
      <c r="AA495" s="111" t="n"/>
      <c r="AB495" s="111" t="n"/>
      <c r="AC495" s="111" t="n"/>
      <c r="AD495" s="111" t="n"/>
      <c r="AE495" s="111" t="n"/>
      <c r="AF495" s="111" t="n"/>
      <c r="AG495" s="111" t="n"/>
      <c r="AH495" s="111" t="n"/>
      <c r="AI495" s="111" t="n"/>
      <c r="AJ495" s="111" t="n"/>
      <c r="AK495" s="111" t="n"/>
      <c r="AL495" s="111" t="n"/>
      <c r="AM495" s="113">
        <f>COUNT(H495:AL495)</f>
        <v/>
      </c>
      <c r="AN495" s="111" t="n"/>
      <c r="AO495" s="111" t="n"/>
      <c r="AP495" s="111" t="n"/>
      <c r="AQ495" s="111" t="n"/>
      <c r="AR495" s="111" t="n"/>
      <c r="AS495" s="111" t="n"/>
      <c r="AT495" s="113">
        <f>SUM(H495:AL495)</f>
        <v/>
      </c>
      <c r="AU495" s="111" t="n"/>
      <c r="AV495" s="113">
        <f>SUM(H495,K495,L495,P495,Q495,R495,S495,Y495,Z495,AF495,AG495)</f>
        <v/>
      </c>
      <c r="AW495" s="111" t="n"/>
    </row>
    <row r="496" spans="1:49">
      <c r="A496" s="111" t="n">
        <v>490</v>
      </c>
      <c r="B496" s="111" t="s">
        <v>66</v>
      </c>
      <c r="C496" s="111" t="s">
        <v>74</v>
      </c>
      <c r="D496" s="111" t="s">
        <v>287</v>
      </c>
      <c r="E496" s="111" t="s">
        <v>76</v>
      </c>
      <c r="F496" s="111" t="s">
        <v>32</v>
      </c>
      <c r="G496" s="111" t="n"/>
      <c r="H496" s="111" t="n"/>
      <c r="I496" s="111" t="n"/>
      <c r="J496" s="111" t="n"/>
      <c r="K496" s="111" t="n"/>
      <c r="L496" s="111" t="n"/>
      <c r="M496" s="111" t="n"/>
      <c r="N496" s="111" t="n"/>
      <c r="O496" s="111" t="n"/>
      <c r="P496" s="111" t="n"/>
      <c r="Q496" s="111" t="n"/>
      <c r="R496" s="111" t="n"/>
      <c r="S496" s="111" t="n"/>
      <c r="T496" s="111" t="n"/>
      <c r="U496" s="111" t="n"/>
      <c r="V496" s="111" t="n"/>
      <c r="W496" s="111" t="n"/>
      <c r="X496" s="111" t="n"/>
      <c r="Y496" s="111" t="n"/>
      <c r="Z496" s="111" t="n"/>
      <c r="AA496" s="111" t="n"/>
      <c r="AB496" s="111" t="n"/>
      <c r="AC496" s="111" t="n"/>
      <c r="AD496" s="111" t="n"/>
      <c r="AE496" s="111" t="n"/>
      <c r="AF496" s="111" t="n"/>
      <c r="AG496" s="111" t="n"/>
      <c r="AH496" s="111" t="n"/>
      <c r="AI496" s="111" t="n"/>
      <c r="AJ496" s="111" t="n"/>
      <c r="AK496" s="111" t="n"/>
      <c r="AL496" s="111" t="n"/>
      <c r="AM496" s="113">
        <f>COUNT(H496:AL496)</f>
        <v/>
      </c>
      <c r="AN496" s="111" t="n"/>
      <c r="AO496" s="111" t="n"/>
      <c r="AP496" s="111" t="n"/>
      <c r="AQ496" s="111" t="n"/>
      <c r="AR496" s="111" t="n"/>
      <c r="AS496" s="111" t="n"/>
      <c r="AT496" s="113">
        <f>SUM(H496:AL496)</f>
        <v/>
      </c>
      <c r="AU496" s="111" t="n"/>
      <c r="AV496" s="113">
        <f>SUM(H496,K496,L496,P496,Q496,R496,S496,Y496,Z496,AF496,AG496)</f>
        <v/>
      </c>
      <c r="AW496" s="111" t="n"/>
    </row>
    <row r="497" spans="1:49">
      <c r="A497" s="111" t="n">
        <v>491</v>
      </c>
      <c r="B497" s="111" t="s">
        <v>66</v>
      </c>
      <c r="C497" s="111" t="s">
        <v>74</v>
      </c>
      <c r="D497" s="111" t="s">
        <v>287</v>
      </c>
      <c r="E497" s="111" t="s">
        <v>79</v>
      </c>
      <c r="F497" s="111" t="s">
        <v>32</v>
      </c>
      <c r="G497" s="111" t="n"/>
      <c r="H497" s="111" t="n"/>
      <c r="I497" s="111" t="n"/>
      <c r="J497" s="111" t="n"/>
      <c r="K497" s="111" t="n"/>
      <c r="L497" s="111" t="n"/>
      <c r="M497" s="111" t="n"/>
      <c r="N497" s="111" t="n"/>
      <c r="O497" s="111" t="n"/>
      <c r="P497" s="111" t="n"/>
      <c r="Q497" s="111" t="n"/>
      <c r="R497" s="111" t="n"/>
      <c r="S497" s="111" t="n"/>
      <c r="T497" s="111" t="n"/>
      <c r="U497" s="111" t="n"/>
      <c r="V497" s="111" t="n"/>
      <c r="W497" s="111" t="n"/>
      <c r="X497" s="111" t="n"/>
      <c r="Y497" s="111" t="n"/>
      <c r="Z497" s="111" t="n"/>
      <c r="AA497" s="111" t="n"/>
      <c r="AB497" s="111" t="n"/>
      <c r="AC497" s="111" t="n"/>
      <c r="AD497" s="111" t="n"/>
      <c r="AE497" s="111" t="n"/>
      <c r="AF497" s="111" t="n"/>
      <c r="AG497" s="111" t="n"/>
      <c r="AH497" s="111" t="n"/>
      <c r="AI497" s="111" t="n"/>
      <c r="AJ497" s="111" t="n"/>
      <c r="AK497" s="111" t="n"/>
      <c r="AL497" s="111" t="n"/>
      <c r="AM497" s="113">
        <f>COUNT(H497:AL497)</f>
        <v/>
      </c>
      <c r="AN497" s="111" t="n"/>
      <c r="AO497" s="111" t="n"/>
      <c r="AP497" s="111" t="n"/>
      <c r="AQ497" s="111" t="n"/>
      <c r="AR497" s="111" t="n"/>
      <c r="AS497" s="111" t="n"/>
      <c r="AT497" s="113">
        <f>SUM(H497:AL497)</f>
        <v/>
      </c>
      <c r="AU497" s="111" t="n"/>
      <c r="AV497" s="113">
        <f>SUM(H497,K497,L497,P497,Q497,R497,S497,Y497,Z497,AF497,AG497)</f>
        <v/>
      </c>
      <c r="AW497" s="111" t="n"/>
    </row>
    <row r="498" spans="1:49">
      <c r="A498" s="111" t="n">
        <v>492</v>
      </c>
      <c r="B498" s="111" t="s">
        <v>66</v>
      </c>
      <c r="C498" s="111" t="s">
        <v>74</v>
      </c>
      <c r="D498" s="111" t="s">
        <v>287</v>
      </c>
      <c r="E498" s="111" t="s">
        <v>83</v>
      </c>
      <c r="F498" s="111" t="s">
        <v>32</v>
      </c>
      <c r="G498" s="111" t="n"/>
      <c r="H498" s="111" t="n"/>
      <c r="I498" s="111" t="n"/>
      <c r="J498" s="111" t="n"/>
      <c r="K498" s="111" t="n"/>
      <c r="L498" s="111" t="n"/>
      <c r="M498" s="111" t="n"/>
      <c r="N498" s="111" t="n"/>
      <c r="O498" s="111" t="n"/>
      <c r="P498" s="111" t="n"/>
      <c r="Q498" s="111" t="n"/>
      <c r="R498" s="111" t="n"/>
      <c r="S498" s="111" t="n"/>
      <c r="T498" s="111" t="n"/>
      <c r="U498" s="111" t="n"/>
      <c r="V498" s="111" t="n"/>
      <c r="W498" s="111" t="n"/>
      <c r="X498" s="111" t="n"/>
      <c r="Y498" s="111" t="n"/>
      <c r="Z498" s="111" t="n"/>
      <c r="AA498" s="111" t="n"/>
      <c r="AB498" s="111" t="n"/>
      <c r="AC498" s="111" t="n"/>
      <c r="AD498" s="111" t="n"/>
      <c r="AE498" s="111" t="n"/>
      <c r="AF498" s="111" t="n"/>
      <c r="AG498" s="111" t="n"/>
      <c r="AH498" s="111" t="n"/>
      <c r="AI498" s="111" t="n"/>
      <c r="AJ498" s="111" t="n"/>
      <c r="AK498" s="111" t="n"/>
      <c r="AL498" s="111" t="n"/>
      <c r="AM498" s="113">
        <f>COUNT(H498:AL498)</f>
        <v/>
      </c>
      <c r="AN498" s="111" t="n"/>
      <c r="AO498" s="111" t="n"/>
      <c r="AP498" s="111" t="n"/>
      <c r="AQ498" s="111" t="n"/>
      <c r="AR498" s="111" t="n"/>
      <c r="AS498" s="111" t="n"/>
      <c r="AT498" s="113">
        <f>SUM(H498:AL498)</f>
        <v/>
      </c>
      <c r="AU498" s="111" t="n"/>
      <c r="AV498" s="113">
        <f>SUM(H498,K498,L498,P498,Q498,R498,S498,Y498,Z498,AF498,AG498)</f>
        <v/>
      </c>
      <c r="AW498" s="111" t="n"/>
    </row>
    <row r="499" spans="1:49">
      <c r="A499" s="111" t="n">
        <v>493</v>
      </c>
      <c r="B499" s="111" t="s">
        <v>66</v>
      </c>
      <c r="C499" s="111" t="s">
        <v>74</v>
      </c>
      <c r="D499" s="111" t="s">
        <v>287</v>
      </c>
      <c r="E499" s="111" t="s">
        <v>86</v>
      </c>
      <c r="F499" s="111" t="s">
        <v>32</v>
      </c>
      <c r="G499" s="111" t="n"/>
      <c r="H499" s="111" t="n"/>
      <c r="I499" s="111" t="n"/>
      <c r="J499" s="111" t="n"/>
      <c r="K499" s="111" t="n"/>
      <c r="L499" s="111" t="n"/>
      <c r="M499" s="111" t="n"/>
      <c r="N499" s="111" t="n"/>
      <c r="O499" s="111" t="n"/>
      <c r="P499" s="111" t="n"/>
      <c r="Q499" s="111" t="n"/>
      <c r="R499" s="111" t="n"/>
      <c r="S499" s="111" t="n"/>
      <c r="T499" s="111" t="n"/>
      <c r="U499" s="111" t="n"/>
      <c r="V499" s="111" t="n"/>
      <c r="W499" s="111" t="n"/>
      <c r="X499" s="111" t="n"/>
      <c r="Y499" s="111" t="n"/>
      <c r="Z499" s="111" t="n"/>
      <c r="AA499" s="111" t="n"/>
      <c r="AB499" s="111" t="n"/>
      <c r="AC499" s="111" t="n"/>
      <c r="AD499" s="111" t="n"/>
      <c r="AE499" s="111" t="n"/>
      <c r="AF499" s="111" t="n"/>
      <c r="AG499" s="111" t="n"/>
      <c r="AH499" s="111" t="n"/>
      <c r="AI499" s="111" t="n"/>
      <c r="AJ499" s="111" t="n"/>
      <c r="AK499" s="111" t="n"/>
      <c r="AL499" s="111" t="n"/>
      <c r="AM499" s="113">
        <f>COUNT(H499:AL499)</f>
        <v/>
      </c>
      <c r="AN499" s="111" t="n"/>
      <c r="AO499" s="111" t="n"/>
      <c r="AP499" s="111" t="n"/>
      <c r="AQ499" s="111" t="n"/>
      <c r="AR499" s="111" t="n"/>
      <c r="AS499" s="111" t="n"/>
      <c r="AT499" s="113">
        <f>SUM(H499:AL499)</f>
        <v/>
      </c>
      <c r="AU499" s="111" t="n"/>
      <c r="AV499" s="113">
        <f>SUM(H499,K499,L499,P499,Q499,R499,S499,Y499,Z499,AF499,AG499)</f>
        <v/>
      </c>
      <c r="AW499" s="111" t="n"/>
    </row>
    <row r="500" spans="1:49">
      <c r="A500" s="111" t="n">
        <v>494</v>
      </c>
      <c r="B500" s="111" t="s">
        <v>66</v>
      </c>
      <c r="C500" s="111" t="s">
        <v>74</v>
      </c>
      <c r="D500" s="111" t="s">
        <v>287</v>
      </c>
      <c r="E500" s="111" t="s">
        <v>87</v>
      </c>
      <c r="F500" s="111" t="s">
        <v>32</v>
      </c>
      <c r="G500" s="111" t="n"/>
      <c r="H500" s="111" t="n"/>
      <c r="I500" s="111" t="n"/>
      <c r="J500" s="111" t="n"/>
      <c r="K500" s="111" t="n"/>
      <c r="L500" s="111" t="n"/>
      <c r="M500" s="111" t="n"/>
      <c r="N500" s="111" t="n"/>
      <c r="O500" s="111" t="n"/>
      <c r="P500" s="111" t="n"/>
      <c r="Q500" s="111" t="n"/>
      <c r="R500" s="111" t="n"/>
      <c r="S500" s="111" t="n"/>
      <c r="T500" s="111" t="n"/>
      <c r="U500" s="111" t="n"/>
      <c r="V500" s="111" t="n"/>
      <c r="W500" s="111" t="n"/>
      <c r="X500" s="111" t="n"/>
      <c r="Y500" s="111" t="n"/>
      <c r="Z500" s="111" t="n"/>
      <c r="AA500" s="111" t="n"/>
      <c r="AB500" s="111" t="n"/>
      <c r="AC500" s="111" t="n"/>
      <c r="AD500" s="111" t="n"/>
      <c r="AE500" s="111" t="n"/>
      <c r="AF500" s="111" t="n"/>
      <c r="AG500" s="111" t="n"/>
      <c r="AH500" s="111" t="n"/>
      <c r="AI500" s="111" t="n"/>
      <c r="AJ500" s="111" t="n"/>
      <c r="AK500" s="111" t="n"/>
      <c r="AL500" s="111" t="n"/>
      <c r="AM500" s="113">
        <f>COUNT(H500:AL500)</f>
        <v/>
      </c>
      <c r="AN500" s="111" t="n"/>
      <c r="AO500" s="111" t="n"/>
      <c r="AP500" s="111" t="n"/>
      <c r="AQ500" s="111" t="n"/>
      <c r="AR500" s="111" t="n"/>
      <c r="AS500" s="111" t="n"/>
      <c r="AT500" s="113">
        <f>SUM(H500:AL500)</f>
        <v/>
      </c>
      <c r="AU500" s="111" t="n"/>
      <c r="AV500" s="113">
        <f>SUM(H500,K500,L500,P500,Q500,R500,S500,Y500,Z500,AF500,AG500)</f>
        <v/>
      </c>
      <c r="AW500" s="111" t="n"/>
    </row>
    <row r="501" spans="1:49">
      <c r="A501" s="111" t="n">
        <v>495</v>
      </c>
      <c r="B501" s="111" t="s">
        <v>66</v>
      </c>
      <c r="C501" s="111" t="s">
        <v>74</v>
      </c>
      <c r="D501" s="111" t="s">
        <v>287</v>
      </c>
      <c r="E501" s="111" t="s">
        <v>88</v>
      </c>
      <c r="F501" s="111" t="s">
        <v>32</v>
      </c>
      <c r="G501" s="111" t="n"/>
      <c r="H501" s="111" t="n"/>
      <c r="I501" s="111" t="n"/>
      <c r="J501" s="111" t="n"/>
      <c r="K501" s="111" t="n"/>
      <c r="L501" s="111" t="n"/>
      <c r="M501" s="111" t="n"/>
      <c r="N501" s="111" t="n"/>
      <c r="O501" s="111" t="n"/>
      <c r="P501" s="111" t="n"/>
      <c r="Q501" s="111" t="n"/>
      <c r="R501" s="111" t="n"/>
      <c r="S501" s="111" t="n"/>
      <c r="T501" s="111" t="n"/>
      <c r="U501" s="111" t="n"/>
      <c r="V501" s="111" t="n"/>
      <c r="W501" s="111" t="n"/>
      <c r="X501" s="111" t="n"/>
      <c r="Y501" s="111" t="n"/>
      <c r="Z501" s="111" t="n"/>
      <c r="AA501" s="111" t="n"/>
      <c r="AB501" s="111" t="n"/>
      <c r="AC501" s="111" t="n"/>
      <c r="AD501" s="111" t="n"/>
      <c r="AE501" s="111" t="n"/>
      <c r="AF501" s="111" t="n"/>
      <c r="AG501" s="111" t="n"/>
      <c r="AH501" s="111" t="n"/>
      <c r="AI501" s="111" t="n"/>
      <c r="AJ501" s="111" t="n"/>
      <c r="AK501" s="111" t="n"/>
      <c r="AL501" s="111" t="n"/>
      <c r="AM501" s="113">
        <f>COUNT(H501:AL501)</f>
        <v/>
      </c>
      <c r="AN501" s="111" t="n"/>
      <c r="AO501" s="111" t="n"/>
      <c r="AP501" s="111" t="n"/>
      <c r="AQ501" s="111" t="n"/>
      <c r="AR501" s="111" t="n"/>
      <c r="AS501" s="111" t="n"/>
      <c r="AT501" s="113">
        <f>SUM(H501:AL501)</f>
        <v/>
      </c>
      <c r="AU501" s="111" t="n"/>
      <c r="AV501" s="113">
        <f>SUM(H501,K501,L501,P501,Q501,R501,S501,Y501,Z501,AF501,AG501)</f>
        <v/>
      </c>
      <c r="AW501" s="111" t="n"/>
    </row>
    <row r="502" spans="1:49">
      <c r="A502" s="111" t="n">
        <v>496</v>
      </c>
      <c r="B502" s="111" t="s">
        <v>66</v>
      </c>
      <c r="C502" s="111" t="s">
        <v>74</v>
      </c>
      <c r="D502" s="111" t="s">
        <v>287</v>
      </c>
      <c r="E502" s="111" t="s">
        <v>65</v>
      </c>
      <c r="F502" s="111" t="s">
        <v>32</v>
      </c>
      <c r="G502" s="111" t="n"/>
      <c r="H502" s="111" t="n"/>
      <c r="I502" s="111" t="n"/>
      <c r="J502" s="111" t="n"/>
      <c r="K502" s="111" t="n"/>
      <c r="L502" s="111" t="n"/>
      <c r="M502" s="111" t="n"/>
      <c r="N502" s="111" t="n"/>
      <c r="O502" s="111" t="n"/>
      <c r="P502" s="111" t="n"/>
      <c r="Q502" s="111" t="n"/>
      <c r="R502" s="111" t="n"/>
      <c r="S502" s="111" t="n"/>
      <c r="T502" s="111" t="n"/>
      <c r="U502" s="111" t="n"/>
      <c r="V502" s="111" t="n"/>
      <c r="W502" s="111" t="n"/>
      <c r="X502" s="111" t="n"/>
      <c r="Y502" s="111" t="n"/>
      <c r="Z502" s="111" t="n"/>
      <c r="AA502" s="111" t="n"/>
      <c r="AB502" s="111" t="n"/>
      <c r="AC502" s="111" t="n"/>
      <c r="AD502" s="111" t="n"/>
      <c r="AE502" s="111" t="n"/>
      <c r="AF502" s="111" t="n"/>
      <c r="AG502" s="111" t="n"/>
      <c r="AH502" s="111" t="n"/>
      <c r="AI502" s="111" t="n"/>
      <c r="AJ502" s="111" t="n"/>
      <c r="AK502" s="111" t="n"/>
      <c r="AL502" s="111" t="n"/>
      <c r="AM502" s="113">
        <f>COUNT(H502:AL502)</f>
        <v/>
      </c>
      <c r="AN502" s="111" t="n"/>
      <c r="AO502" s="111" t="n"/>
      <c r="AP502" s="111" t="n"/>
      <c r="AQ502" s="111" t="n"/>
      <c r="AR502" s="111" t="n"/>
      <c r="AS502" s="111" t="n"/>
      <c r="AT502" s="113">
        <f>SUM(H502:AL502)</f>
        <v/>
      </c>
      <c r="AU502" s="111" t="n"/>
      <c r="AV502" s="113">
        <f>SUM(H502,K502,L502,P502,Q502,R502,S502,Y502,Z502,AF502,AG502)</f>
        <v/>
      </c>
      <c r="AW502" s="111" t="n"/>
    </row>
    <row r="503" spans="1:49">
      <c r="A503" s="111" t="n">
        <v>497</v>
      </c>
      <c r="B503" s="111" t="s">
        <v>66</v>
      </c>
      <c r="C503" s="111" t="s">
        <v>74</v>
      </c>
      <c r="D503" s="111" t="s">
        <v>287</v>
      </c>
      <c r="E503" s="111" t="s">
        <v>90</v>
      </c>
      <c r="F503" s="111" t="s">
        <v>32</v>
      </c>
      <c r="G503" s="111" t="n"/>
      <c r="H503" s="111" t="n"/>
      <c r="I503" s="111" t="n"/>
      <c r="J503" s="111" t="n"/>
      <c r="K503" s="111" t="n"/>
      <c r="L503" s="111" t="n"/>
      <c r="M503" s="111" t="n"/>
      <c r="N503" s="111" t="n"/>
      <c r="O503" s="111" t="n"/>
      <c r="P503" s="111" t="n"/>
      <c r="Q503" s="111" t="n"/>
      <c r="R503" s="111" t="n"/>
      <c r="S503" s="111" t="n"/>
      <c r="T503" s="111" t="n"/>
      <c r="U503" s="111" t="n"/>
      <c r="V503" s="111" t="n"/>
      <c r="W503" s="111" t="n"/>
      <c r="X503" s="111" t="n"/>
      <c r="Y503" s="111" t="n"/>
      <c r="Z503" s="111" t="n"/>
      <c r="AA503" s="111" t="n"/>
      <c r="AB503" s="111" t="n"/>
      <c r="AC503" s="111" t="n"/>
      <c r="AD503" s="111" t="n"/>
      <c r="AE503" s="111" t="n"/>
      <c r="AF503" s="111" t="n"/>
      <c r="AG503" s="111" t="n"/>
      <c r="AH503" s="111" t="n"/>
      <c r="AI503" s="111" t="n"/>
      <c r="AJ503" s="111" t="n"/>
      <c r="AK503" s="111" t="n"/>
      <c r="AL503" s="111" t="n"/>
      <c r="AM503" s="113">
        <f>COUNT(H503:AL503)</f>
        <v/>
      </c>
      <c r="AN503" s="111" t="n"/>
      <c r="AO503" s="111" t="n"/>
      <c r="AP503" s="111" t="n"/>
      <c r="AQ503" s="111" t="n"/>
      <c r="AR503" s="111" t="n"/>
      <c r="AS503" s="111" t="n"/>
      <c r="AT503" s="113">
        <f>SUM(H503:AL503)</f>
        <v/>
      </c>
      <c r="AU503" s="111" t="n"/>
      <c r="AV503" s="113">
        <f>SUM(H503,K503,L503,P503,Q503,R503,S503,Y503,Z503,AF503,AG503)</f>
        <v/>
      </c>
      <c r="AW503" s="111" t="n"/>
    </row>
    <row r="504" spans="1:49">
      <c r="A504" s="111" t="n">
        <v>498</v>
      </c>
      <c r="B504" s="111" t="s">
        <v>66</v>
      </c>
      <c r="C504" s="111" t="s">
        <v>74</v>
      </c>
      <c r="D504" s="111" t="s">
        <v>287</v>
      </c>
      <c r="E504" s="111" t="s">
        <v>279</v>
      </c>
      <c r="F504" s="111" t="s">
        <v>32</v>
      </c>
      <c r="G504" s="111" t="n"/>
      <c r="H504" s="111" t="n"/>
      <c r="I504" s="111" t="n"/>
      <c r="J504" s="111" t="n"/>
      <c r="K504" s="111" t="n"/>
      <c r="L504" s="111" t="n"/>
      <c r="M504" s="111" t="n"/>
      <c r="N504" s="111" t="n"/>
      <c r="O504" s="111" t="n"/>
      <c r="P504" s="111" t="n"/>
      <c r="Q504" s="111" t="n"/>
      <c r="R504" s="111" t="n"/>
      <c r="S504" s="111" t="n"/>
      <c r="T504" s="111" t="n"/>
      <c r="U504" s="111" t="n"/>
      <c r="V504" s="111" t="n"/>
      <c r="W504" s="111" t="n"/>
      <c r="X504" s="111" t="n"/>
      <c r="Y504" s="111" t="n"/>
      <c r="Z504" s="111" t="n"/>
      <c r="AA504" s="111" t="n"/>
      <c r="AB504" s="111" t="n"/>
      <c r="AC504" s="111" t="n"/>
      <c r="AD504" s="111" t="n"/>
      <c r="AE504" s="111" t="n"/>
      <c r="AF504" s="111" t="n"/>
      <c r="AG504" s="111" t="n"/>
      <c r="AH504" s="111" t="n"/>
      <c r="AI504" s="111" t="n"/>
      <c r="AJ504" s="111" t="n"/>
      <c r="AK504" s="111" t="n"/>
      <c r="AL504" s="111" t="n"/>
      <c r="AM504" s="113">
        <f>COUNT(H504:AL504)</f>
        <v/>
      </c>
      <c r="AN504" s="111" t="n"/>
      <c r="AO504" s="111" t="n"/>
      <c r="AP504" s="111" t="n"/>
      <c r="AQ504" s="111" t="n"/>
      <c r="AR504" s="111" t="n"/>
      <c r="AS504" s="111" t="n"/>
      <c r="AT504" s="113">
        <f>SUM(H504:AL504)</f>
        <v/>
      </c>
      <c r="AU504" s="111" t="n"/>
      <c r="AV504" s="113">
        <f>SUM(H504,K504,L504,P504,Q504,R504,S504,Y504,Z504,AF504,AG504)</f>
        <v/>
      </c>
      <c r="AW504" s="111" t="n"/>
    </row>
    <row r="505" spans="1:49">
      <c r="A505" s="111" t="n">
        <v>499</v>
      </c>
      <c r="B505" s="111" t="s">
        <v>66</v>
      </c>
      <c r="C505" s="111" t="s">
        <v>74</v>
      </c>
      <c r="D505" s="111" t="s">
        <v>287</v>
      </c>
      <c r="E505" s="111" t="s">
        <v>65</v>
      </c>
      <c r="F505" s="111" t="s">
        <v>32</v>
      </c>
      <c r="G505" s="111" t="s">
        <v>49</v>
      </c>
      <c r="H505" s="111" t="n"/>
      <c r="I505" s="111" t="n"/>
      <c r="J505" s="111" t="n"/>
      <c r="K505" s="111" t="n"/>
      <c r="L505" s="111" t="n"/>
      <c r="M505" s="111" t="n"/>
      <c r="N505" s="111" t="n"/>
      <c r="O505" s="111" t="n"/>
      <c r="P505" s="111" t="n"/>
      <c r="Q505" s="111" t="n"/>
      <c r="R505" s="111" t="n"/>
      <c r="S505" s="111" t="n"/>
      <c r="T505" s="111" t="n"/>
      <c r="U505" s="111" t="n"/>
      <c r="V505" s="112" t="n">
        <v>8</v>
      </c>
      <c r="W505" s="112" t="n">
        <v>8</v>
      </c>
      <c r="X505" s="112" t="n">
        <v>8</v>
      </c>
      <c r="Y505" s="111" t="n"/>
      <c r="Z505" s="111" t="n"/>
      <c r="AA505" s="111" t="n"/>
      <c r="AB505" s="111" t="n"/>
      <c r="AC505" s="111" t="n"/>
      <c r="AD505" s="111" t="n"/>
      <c r="AE505" s="111" t="n"/>
      <c r="AF505" s="111" t="n"/>
      <c r="AG505" s="111" t="n"/>
      <c r="AH505" s="111" t="n"/>
      <c r="AI505" s="111" t="n"/>
      <c r="AJ505" s="111" t="n"/>
      <c r="AK505" s="111" t="n"/>
      <c r="AL505" s="111" t="n"/>
      <c r="AM505" s="113">
        <f>SUM(H505:AL505)/8</f>
        <v/>
      </c>
      <c r="AN505" s="111" t="n"/>
      <c r="AO505" s="111" t="n"/>
      <c r="AP505" s="111" t="n"/>
      <c r="AQ505" s="111" t="n"/>
      <c r="AR505" s="111" t="n"/>
      <c r="AS505" s="113">
        <f>COUNTIF(H505:AL505,"В")+SUM(H505:AL505)/8</f>
        <v/>
      </c>
      <c r="AT505" s="113">
        <f>SUM(H505:AL505)</f>
        <v/>
      </c>
      <c r="AU505" s="111" t="n"/>
      <c r="AV505" s="111" t="n"/>
      <c r="AW505" s="111" t="n"/>
    </row>
    <row r="506" spans="1:49">
      <c r="A506" s="114" t="n">
        <v>500</v>
      </c>
      <c r="B506" s="114" t="s">
        <v>66</v>
      </c>
      <c r="C506" s="114" t="s">
        <v>74</v>
      </c>
      <c r="D506" s="114" t="s">
        <v>287</v>
      </c>
      <c r="E506" s="114" t="s">
        <v>33</v>
      </c>
      <c r="F506" s="114" t="n"/>
      <c r="G506" s="114" t="n"/>
      <c r="H506" s="114" t="n">
        <v>0</v>
      </c>
      <c r="I506" s="114" t="n">
        <v>8</v>
      </c>
      <c r="J506" s="114" t="n">
        <v>8</v>
      </c>
      <c r="K506" s="114" t="n">
        <v>0</v>
      </c>
      <c r="L506" s="114" t="n">
        <v>0</v>
      </c>
      <c r="M506" s="114" t="n">
        <v>8</v>
      </c>
      <c r="N506" s="114" t="n">
        <v>8</v>
      </c>
      <c r="O506" s="114" t="n">
        <v>7</v>
      </c>
      <c r="P506" s="114" t="n">
        <v>0</v>
      </c>
      <c r="Q506" s="114" t="n">
        <v>0</v>
      </c>
      <c r="R506" s="114" t="n">
        <v>0</v>
      </c>
      <c r="S506" s="114" t="n">
        <v>0</v>
      </c>
      <c r="T506" s="114" t="n">
        <v>8</v>
      </c>
      <c r="U506" s="114" t="n">
        <v>8</v>
      </c>
      <c r="V506" s="114" t="n">
        <v>8</v>
      </c>
      <c r="W506" s="114" t="n">
        <v>8</v>
      </c>
      <c r="X506" s="114" t="n">
        <v>8</v>
      </c>
      <c r="Y506" s="114" t="n">
        <v>0</v>
      </c>
      <c r="Z506" s="114" t="n">
        <v>0</v>
      </c>
      <c r="AA506" s="114" t="n">
        <v>0</v>
      </c>
      <c r="AB506" s="114" t="n">
        <v>0</v>
      </c>
      <c r="AC506" s="114" t="n">
        <v>0</v>
      </c>
      <c r="AD506" s="114" t="n">
        <v>0</v>
      </c>
      <c r="AE506" s="114" t="n">
        <v>0</v>
      </c>
      <c r="AF506" s="114" t="n">
        <v>0</v>
      </c>
      <c r="AG506" s="114" t="n">
        <v>0</v>
      </c>
      <c r="AH506" s="114" t="n">
        <v>0</v>
      </c>
      <c r="AI506" s="114" t="n">
        <v>0</v>
      </c>
      <c r="AJ506" s="114" t="n">
        <v>0</v>
      </c>
      <c r="AK506" s="114" t="n">
        <v>0</v>
      </c>
      <c r="AL506" s="114" t="n">
        <v>0</v>
      </c>
      <c r="AM506" s="114">
        <f>COUNT(IF(SUM(H503,H499,H500,H495,H494,H496,H493,H502,H498,H504,H497,H501)&gt;0,1,"FALSE"),IF(SUM(I504,I496,I501,I500,I493,I499,I503,I498,I502,I494,I495,I497)&gt;0,1,"FALSE"),IF(SUM(J499,J503,J495,J498,J504,J501,J494,J502,J497,J500,J493,J496)&gt;0,1,"FALSE"),IF(SUM(K501,K498,K499,K500,K502,K494,K504,K497,K493,K503,K495,K496)&gt;0,1,"FALSE"),IF(SUM(L495,L493,L500,L501,L503,L502,L498,L504,L496,L494,L499,L497)&gt;0,1,"FALSE"),IF(SUM(M498,M500,M503,M494,M496,M497,M495,M499,M493,M501,M502,M504)&gt;0,1,"FALSE"),IF(SUM(N494,N504,N498,N500,N495,N502,N499,N493,N501,N496,N497,N503)&gt;0,1,"FALSE"),IF(SUM(O501,O500,O494,O499,O504,O502,O498,O493,O497,O496,O495,O503)&gt;0,1,"FALSE"),IF(SUM(P493,P494,P496,P504,P500,P502,P503,P501,P497,P495,P498,P499)&gt;0,1,"FALSE"),IF(SUM(Q502,Q503,Q500,Q496,Q495,Q501,Q493,Q499,Q494,Q504,Q497,Q498)&gt;0,1,"FALSE"),IF(SUM(R495,R504,R496,R503,R500,R499,R498,R493,R501,R494,R497,R502)&gt;0,1,"FALSE"),IF(SUM(S496,S497,S493,S502,S494,S503,S495,S498,S501,S504,S500,S499)&gt;0,1,"FALSE"),IF(SUM(T502,T494,T499,T501,T493,T495,T498,T496,T503,T497,T500,T504)&gt;0,1,"FALSE"),IF(SUM(Y494,Y495,Y493,Y498,Y503,Y500,Y501,Y502,Y504,Y499,Y497,Y496)&gt;0,1,"FALSE"),IF(SUM(AB493)&gt;0,1,"FALSE"),IF(SUM(Z498,Z497,Z501,Z496,Z503,Z499,Z495,Z494,Z500,Z504,Z493,Z502)&gt;0,1,"FALSE"),IF(SUM(AC493)&gt;0,1,"FALSE"),IF(SUM(AF493)&gt;0,1,"FALSE"),IF(SUM(AG493)&gt;0,1,"FALSE"),IF(SUM(AD493)&gt;0,1,"FALSE"),IF(SUM(AE493)&gt;0,1,"FALSE"),IF(SUM(U496,U497,U499,U500,U502,U495,U494,U503,U501,U504,U493,U498)&gt;0,1,"FALSE"),IF(SUM(AA493)&gt;0,1,"FALSE"),IF(SUM(AH493)&gt;0,1,"FALSE"),IF(SUM(AI493)&gt;0,1,"FALSE"),IF(SUM(AJ493)&gt;0,1,"FALSE"),IF(SUM(AK493)&gt;0,1,"FALSE"),IF(SUM(AL493)&gt;0,1,"FALSE"),IF(SUM(V505)&gt;0,1,"FALSE"),IF(SUM(W505)&gt;0,1,"FALSE"),IF(SUM(X505)&gt;0,1,"FALSE"))</f>
        <v/>
      </c>
      <c r="AN506" s="114" t="n"/>
      <c r="AO506" s="114">
        <f>MAX(AO493:AO505)</f>
        <v/>
      </c>
      <c r="AP506" s="114">
        <f>MAX(AP493:AP505)</f>
        <v/>
      </c>
      <c r="AQ506" s="114">
        <f>MAX(AQ493:AQ505)</f>
        <v/>
      </c>
      <c r="AR506" s="114">
        <f>MAX(AR493:AR505)</f>
        <v/>
      </c>
      <c r="AS506" s="114">
        <f>SUM(AS493:AS505)</f>
        <v/>
      </c>
      <c r="AT506" s="114">
        <f>SUM(AT493:AT505)</f>
        <v/>
      </c>
      <c r="AU506" s="114">
        <f>SUM(AU493:AU505)</f>
        <v/>
      </c>
      <c r="AV506" s="114">
        <f>SUM(AV493:AV505)</f>
        <v/>
      </c>
      <c r="AW506" s="114">
        <f>SUM(AW493:AW505)</f>
        <v/>
      </c>
    </row>
    <row r="507" spans="1:49">
      <c r="A507" s="111" t="n">
        <v>501</v>
      </c>
      <c r="B507" s="111" t="s">
        <v>57</v>
      </c>
      <c r="C507" s="111" t="s">
        <v>289</v>
      </c>
      <c r="D507" s="111" t="s">
        <v>217</v>
      </c>
      <c r="E507" s="111" t="s">
        <v>43</v>
      </c>
      <c r="F507" s="111" t="s">
        <v>32</v>
      </c>
      <c r="G507" s="111" t="n"/>
      <c r="H507" s="111" t="s">
        <v>7</v>
      </c>
      <c r="I507" s="111" t="n">
        <v>8</v>
      </c>
      <c r="J507" s="111" t="n">
        <v>8</v>
      </c>
      <c r="K507" s="111" t="s">
        <v>7</v>
      </c>
      <c r="L507" s="111" t="s">
        <v>7</v>
      </c>
      <c r="M507" s="111" t="n">
        <v>8</v>
      </c>
      <c r="N507" s="111" t="n">
        <v>8</v>
      </c>
      <c r="O507" s="111" t="n">
        <v>7</v>
      </c>
      <c r="P507" s="111" t="s">
        <v>7</v>
      </c>
      <c r="Q507" s="111" t="s">
        <v>7</v>
      </c>
      <c r="R507" s="111" t="s">
        <v>7</v>
      </c>
      <c r="S507" s="111" t="s">
        <v>7</v>
      </c>
      <c r="T507" s="111" t="n">
        <v>8</v>
      </c>
      <c r="U507" s="111" t="n">
        <v>8</v>
      </c>
      <c r="V507" s="111" t="n"/>
      <c r="W507" s="111" t="n"/>
      <c r="X507" s="111" t="n"/>
      <c r="Y507" s="111" t="n"/>
      <c r="Z507" s="111" t="n"/>
      <c r="AA507" s="111" t="n"/>
      <c r="AB507" s="111" t="n"/>
      <c r="AC507" s="111" t="n"/>
      <c r="AD507" s="111" t="n"/>
      <c r="AE507" s="111" t="n"/>
      <c r="AF507" s="111" t="n"/>
      <c r="AG507" s="111" t="n"/>
      <c r="AH507" s="111" t="n"/>
      <c r="AI507" s="111" t="n"/>
      <c r="AJ507" s="111" t="n"/>
      <c r="AK507" s="111" t="n"/>
      <c r="AL507" s="111" t="n"/>
      <c r="AM507" s="113">
        <f>COUNT(H507:AL507)</f>
        <v/>
      </c>
      <c r="AN507" s="111" t="n"/>
      <c r="AO507" s="113">
        <f>COUNTIF(H507:AL507,"О")</f>
        <v/>
      </c>
      <c r="AP507" s="113">
        <f>COUNTIF(H507:AL507,"От")</f>
        <v/>
      </c>
      <c r="AQ507" s="113">
        <f>COUNTIF(H507:AL507,"Б")</f>
        <v/>
      </c>
      <c r="AR507" s="113">
        <f>COUNTIF(H507:AL507,"Н")</f>
        <v/>
      </c>
      <c r="AS507" s="111" t="n"/>
      <c r="AT507" s="113">
        <f>SUM(H507:AL507)</f>
        <v/>
      </c>
      <c r="AU507" s="111" t="n"/>
      <c r="AV507" s="113">
        <f>SUM(H507,K507,L507,P507,Q507,R507,S507,Y507,Z507,AF507,AG507)</f>
        <v/>
      </c>
      <c r="AW507" s="111" t="n"/>
    </row>
    <row r="508" spans="1:49">
      <c r="A508" s="114" t="n">
        <v>502</v>
      </c>
      <c r="B508" s="114" t="s">
        <v>57</v>
      </c>
      <c r="C508" s="114" t="s">
        <v>289</v>
      </c>
      <c r="D508" s="114" t="s">
        <v>217</v>
      </c>
      <c r="E508" s="114" t="s">
        <v>33</v>
      </c>
      <c r="F508" s="114" t="n"/>
      <c r="G508" s="114" t="n"/>
      <c r="H508" s="114" t="n">
        <v>0</v>
      </c>
      <c r="I508" s="114" t="n">
        <v>8</v>
      </c>
      <c r="J508" s="114" t="n">
        <v>8</v>
      </c>
      <c r="K508" s="114" t="n">
        <v>0</v>
      </c>
      <c r="L508" s="114" t="n">
        <v>0</v>
      </c>
      <c r="M508" s="114" t="n">
        <v>8</v>
      </c>
      <c r="N508" s="114" t="n">
        <v>8</v>
      </c>
      <c r="O508" s="114" t="n">
        <v>7</v>
      </c>
      <c r="P508" s="114" t="n">
        <v>0</v>
      </c>
      <c r="Q508" s="114" t="n">
        <v>0</v>
      </c>
      <c r="R508" s="114" t="n">
        <v>0</v>
      </c>
      <c r="S508" s="114" t="n">
        <v>0</v>
      </c>
      <c r="T508" s="114" t="n">
        <v>8</v>
      </c>
      <c r="U508" s="114" t="n">
        <v>8</v>
      </c>
      <c r="V508" s="114" t="n"/>
      <c r="W508" s="114" t="n"/>
      <c r="X508" s="114" t="n"/>
      <c r="Y508" s="114" t="n"/>
      <c r="Z508" s="114" t="n"/>
      <c r="AA508" s="114" t="n"/>
      <c r="AB508" s="114" t="n"/>
      <c r="AC508" s="114" t="n"/>
      <c r="AD508" s="114" t="n"/>
      <c r="AE508" s="114" t="n"/>
      <c r="AF508" s="114" t="n"/>
      <c r="AG508" s="114" t="n"/>
      <c r="AH508" s="114" t="n"/>
      <c r="AI508" s="114" t="n"/>
      <c r="AJ508" s="114" t="n"/>
      <c r="AK508" s="114" t="n"/>
      <c r="AL508" s="114" t="n"/>
      <c r="AM508" s="114">
        <f>COUNT(IF(SUM(H507)&gt;0,1,"FALSE"),IF(SUM(I507)&gt;0,1,"FALSE"),IF(SUM(J507)&gt;0,1,"FALSE"),IF(SUM(K507)&gt;0,1,"FALSE"),IF(SUM(L507)&gt;0,1,"FALSE"),IF(SUM(M507)&gt;0,1,"FALSE"),IF(SUM(N507)&gt;0,1,"FALSE"),IF(SUM(O507)&gt;0,1,"FALSE"),IF(SUM(P507)&gt;0,1,"FALSE"),IF(SUM(Q507)&gt;0,1,"FALSE"),IF(SUM(R507)&gt;0,1,"FALSE"),IF(SUM(S507)&gt;0,1,"FALSE"),IF(SUM(T507)&gt;0,1,"FALSE"),IF(SUM(U507)&gt;0,1,"FALSE"))</f>
        <v/>
      </c>
      <c r="AN508" s="114" t="n"/>
      <c r="AO508" s="114">
        <f>MAX(AO507:AO507)</f>
        <v/>
      </c>
      <c r="AP508" s="114">
        <f>MAX(AP507:AP507)</f>
        <v/>
      </c>
      <c r="AQ508" s="114">
        <f>MAX(AQ507:AQ507)</f>
        <v/>
      </c>
      <c r="AR508" s="114">
        <f>MAX(AR507:AR507)</f>
        <v/>
      </c>
      <c r="AS508" s="114">
        <f>SUM(AS507:AS507)</f>
        <v/>
      </c>
      <c r="AT508" s="114">
        <f>SUM(AT507:AT507)</f>
        <v/>
      </c>
      <c r="AU508" s="114">
        <f>SUM(AU507:AU507)</f>
        <v/>
      </c>
      <c r="AV508" s="114">
        <f>SUM(AV507:AV507)</f>
        <v/>
      </c>
      <c r="AW508" s="114">
        <f>SUM(AW507:AW507)</f>
        <v/>
      </c>
    </row>
    <row r="509" spans="1:49">
      <c r="A509" s="111" t="n">
        <v>503</v>
      </c>
      <c r="B509" s="111" t="s">
        <v>218</v>
      </c>
      <c r="C509" s="111" t="s">
        <v>289</v>
      </c>
      <c r="D509" s="111" t="s">
        <v>290</v>
      </c>
      <c r="E509" s="111" t="s">
        <v>43</v>
      </c>
      <c r="F509" s="111" t="s">
        <v>32</v>
      </c>
      <c r="G509" s="111" t="n"/>
      <c r="H509" s="111" t="s">
        <v>7</v>
      </c>
      <c r="I509" s="111" t="n">
        <v>8</v>
      </c>
      <c r="J509" s="111" t="n">
        <v>8</v>
      </c>
      <c r="K509" s="111" t="s">
        <v>7</v>
      </c>
      <c r="L509" s="111" t="s">
        <v>7</v>
      </c>
      <c r="M509" s="111" t="n">
        <v>8</v>
      </c>
      <c r="N509" s="111" t="n">
        <v>8</v>
      </c>
      <c r="O509" s="111" t="n">
        <v>7</v>
      </c>
      <c r="P509" s="111" t="s">
        <v>7</v>
      </c>
      <c r="Q509" s="111" t="s">
        <v>7</v>
      </c>
      <c r="R509" s="111" t="s">
        <v>7</v>
      </c>
      <c r="S509" s="111" t="s">
        <v>7</v>
      </c>
      <c r="T509" s="111" t="n">
        <v>8</v>
      </c>
      <c r="U509" s="111" t="n">
        <v>8</v>
      </c>
      <c r="V509" s="111" t="n">
        <v>8</v>
      </c>
      <c r="W509" s="111" t="n">
        <v>8</v>
      </c>
      <c r="X509" s="111" t="n">
        <v>8</v>
      </c>
      <c r="Y509" s="111" t="s">
        <v>7</v>
      </c>
      <c r="Z509" s="111" t="s">
        <v>7</v>
      </c>
      <c r="AA509" s="111" t="n">
        <v>8</v>
      </c>
      <c r="AB509" s="111" t="n">
        <v>8</v>
      </c>
      <c r="AC509" s="111" t="n">
        <v>8</v>
      </c>
      <c r="AD509" s="111" t="n">
        <v>8</v>
      </c>
      <c r="AE509" s="111" t="n">
        <v>8</v>
      </c>
      <c r="AF509" s="111" t="s">
        <v>7</v>
      </c>
      <c r="AG509" s="111" t="s">
        <v>7</v>
      </c>
      <c r="AH509" s="111" t="n">
        <v>8</v>
      </c>
      <c r="AI509" s="111" t="n">
        <v>8</v>
      </c>
      <c r="AJ509" s="111" t="n">
        <v>8</v>
      </c>
      <c r="AK509" s="111" t="n">
        <v>8</v>
      </c>
      <c r="AL509" s="111" t="n">
        <v>8</v>
      </c>
      <c r="AM509" s="113">
        <f>COUNT(H509:AL509)</f>
        <v/>
      </c>
      <c r="AN509" s="111" t="n"/>
      <c r="AO509" s="113">
        <f>COUNTIF(H509:AL509,"О")</f>
        <v/>
      </c>
      <c r="AP509" s="113">
        <f>COUNTIF(H509:AL509,"От")</f>
        <v/>
      </c>
      <c r="AQ509" s="113">
        <f>COUNTIF(H509:AL509,"Б")</f>
        <v/>
      </c>
      <c r="AR509" s="113">
        <f>COUNTIF(H509:AL509,"Н")</f>
        <v/>
      </c>
      <c r="AS509" s="111" t="n"/>
      <c r="AT509" s="113">
        <f>SUM(H509:AL509)</f>
        <v/>
      </c>
      <c r="AU509" s="111" t="n"/>
      <c r="AV509" s="113">
        <f>SUM(H509,K509,L509,P509,Q509,R509,S509,Y509,Z509,AF509,AG509)</f>
        <v/>
      </c>
      <c r="AW509" s="111" t="n"/>
    </row>
    <row r="510" spans="1:49">
      <c r="A510" s="114" t="n">
        <v>504</v>
      </c>
      <c r="B510" s="114" t="s">
        <v>218</v>
      </c>
      <c r="C510" s="114" t="s">
        <v>289</v>
      </c>
      <c r="D510" s="114" t="s">
        <v>290</v>
      </c>
      <c r="E510" s="114" t="s">
        <v>33</v>
      </c>
      <c r="F510" s="114" t="n"/>
      <c r="G510" s="114" t="n"/>
      <c r="H510" s="114" t="n">
        <v>0</v>
      </c>
      <c r="I510" s="114" t="n">
        <v>8</v>
      </c>
      <c r="J510" s="114" t="n">
        <v>8</v>
      </c>
      <c r="K510" s="114" t="n">
        <v>0</v>
      </c>
      <c r="L510" s="114" t="n">
        <v>0</v>
      </c>
      <c r="M510" s="114" t="n">
        <v>8</v>
      </c>
      <c r="N510" s="114" t="n">
        <v>8</v>
      </c>
      <c r="O510" s="114" t="n">
        <v>7</v>
      </c>
      <c r="P510" s="114" t="n">
        <v>0</v>
      </c>
      <c r="Q510" s="114" t="n">
        <v>0</v>
      </c>
      <c r="R510" s="114" t="n">
        <v>0</v>
      </c>
      <c r="S510" s="114" t="n">
        <v>0</v>
      </c>
      <c r="T510" s="114" t="n">
        <v>8</v>
      </c>
      <c r="U510" s="114" t="n">
        <v>8</v>
      </c>
      <c r="V510" s="114" t="n">
        <v>8</v>
      </c>
      <c r="W510" s="114" t="n">
        <v>8</v>
      </c>
      <c r="X510" s="114" t="n">
        <v>8</v>
      </c>
      <c r="Y510" s="114" t="n">
        <v>0</v>
      </c>
      <c r="Z510" s="114" t="n">
        <v>0</v>
      </c>
      <c r="AA510" s="114" t="n">
        <v>8</v>
      </c>
      <c r="AB510" s="114" t="n">
        <v>8</v>
      </c>
      <c r="AC510" s="114" t="n">
        <v>8</v>
      </c>
      <c r="AD510" s="114" t="n">
        <v>8</v>
      </c>
      <c r="AE510" s="114" t="n">
        <v>8</v>
      </c>
      <c r="AF510" s="114" t="n">
        <v>0</v>
      </c>
      <c r="AG510" s="114" t="n">
        <v>0</v>
      </c>
      <c r="AH510" s="114" t="n">
        <v>8</v>
      </c>
      <c r="AI510" s="114" t="n">
        <v>8</v>
      </c>
      <c r="AJ510" s="114" t="n">
        <v>8</v>
      </c>
      <c r="AK510" s="114" t="n">
        <v>8</v>
      </c>
      <c r="AL510" s="114" t="n">
        <v>8</v>
      </c>
      <c r="AM510" s="114">
        <f>COUNT(IF(SUM(H509)&gt;0,1,"FALSE"),IF(SUM(I509)&gt;0,1,"FALSE"),IF(SUM(J509)&gt;0,1,"FALSE"),IF(SUM(K509)&gt;0,1,"FALSE"),IF(SUM(L509)&gt;0,1,"FALSE"),IF(SUM(M509)&gt;0,1,"FALSE"),IF(SUM(N509)&gt;0,1,"FALSE"),IF(SUM(O509)&gt;0,1,"FALSE"),IF(SUM(P509)&gt;0,1,"FALSE"),IF(SUM(Q509)&gt;0,1,"FALSE"),IF(SUM(R509)&gt;0,1,"FALSE"),IF(SUM(S509)&gt;0,1,"FALSE"),IF(SUM(T509)&gt;0,1,"FALSE"),IF(SUM(V509)&gt;0,1,"FALSE"),IF(SUM(W509)&gt;0,1,"FALSE"),IF(SUM(X509)&gt;0,1,"FALSE"),IF(SUM(Y509)&gt;0,1,"FALSE"),IF(SUM(AB509)&gt;0,1,"FALSE"),IF(SUM(Z509)&gt;0,1,"FALSE"),IF(SUM(AC509)&gt;0,1,"FALSE"),IF(SUM(AF509)&gt;0,1,"FALSE"),IF(SUM(AG509)&gt;0,1,"FALSE"),IF(SUM(AD509)&gt;0,1,"FALSE"),IF(SUM(AE509)&gt;0,1,"FALSE"),IF(SUM(U509)&gt;0,1,"FALSE"),IF(SUM(AA509)&gt;0,1,"FALSE"),IF(SUM(AH509)&gt;0,1,"FALSE"),IF(SUM(AI509)&gt;0,1,"FALSE"),IF(SUM(AJ509)&gt;0,1,"FALSE"),IF(SUM(AK509)&gt;0,1,"FALSE"),IF(SUM(AL509)&gt;0,1,"FALSE"))</f>
        <v/>
      </c>
      <c r="AN510" s="114" t="n"/>
      <c r="AO510" s="114">
        <f>MAX(AO509:AO509)</f>
        <v/>
      </c>
      <c r="AP510" s="114">
        <f>MAX(AP509:AP509)</f>
        <v/>
      </c>
      <c r="AQ510" s="114">
        <f>MAX(AQ509:AQ509)</f>
        <v/>
      </c>
      <c r="AR510" s="114">
        <f>MAX(AR509:AR509)</f>
        <v/>
      </c>
      <c r="AS510" s="114">
        <f>SUM(AS509:AS509)</f>
        <v/>
      </c>
      <c r="AT510" s="114">
        <f>SUM(AT509:AT509)</f>
        <v/>
      </c>
      <c r="AU510" s="114">
        <f>SUM(AU509:AU509)</f>
        <v/>
      </c>
      <c r="AV510" s="114">
        <f>SUM(AV509:AV509)</f>
        <v/>
      </c>
      <c r="AW510" s="114">
        <f>SUM(AW509:AW509)</f>
        <v/>
      </c>
    </row>
    <row r="511" spans="1:49">
      <c r="A511" s="111" t="n">
        <v>505</v>
      </c>
      <c r="B511" s="111" t="s">
        <v>99</v>
      </c>
      <c r="C511" s="111" t="s">
        <v>289</v>
      </c>
      <c r="D511" s="111" t="s">
        <v>100</v>
      </c>
      <c r="E511" s="111" t="s">
        <v>43</v>
      </c>
      <c r="F511" s="111" t="s">
        <v>32</v>
      </c>
      <c r="G511" s="111" t="n"/>
      <c r="H511" s="111" t="s">
        <v>7</v>
      </c>
      <c r="I511" s="111" t="n">
        <v>8</v>
      </c>
      <c r="J511" s="111" t="n">
        <v>8</v>
      </c>
      <c r="K511" s="111" t="s">
        <v>7</v>
      </c>
      <c r="L511" s="111" t="s">
        <v>7</v>
      </c>
      <c r="M511" s="111" t="n">
        <v>8</v>
      </c>
      <c r="N511" s="111" t="n">
        <v>8</v>
      </c>
      <c r="O511" s="111" t="n">
        <v>7</v>
      </c>
      <c r="P511" s="111" t="s">
        <v>7</v>
      </c>
      <c r="Q511" s="111" t="s">
        <v>7</v>
      </c>
      <c r="R511" s="111" t="s">
        <v>7</v>
      </c>
      <c r="S511" s="111" t="s">
        <v>7</v>
      </c>
      <c r="T511" s="111" t="n">
        <v>8</v>
      </c>
      <c r="U511" s="111" t="n">
        <v>8</v>
      </c>
      <c r="V511" s="111" t="n">
        <v>8</v>
      </c>
      <c r="W511" s="111" t="n">
        <v>8</v>
      </c>
      <c r="X511" s="111" t="n">
        <v>8</v>
      </c>
      <c r="Y511" s="111" t="s">
        <v>7</v>
      </c>
      <c r="Z511" s="111" t="s">
        <v>7</v>
      </c>
      <c r="AA511" s="111" t="n">
        <v>8</v>
      </c>
      <c r="AB511" s="111" t="n">
        <v>8</v>
      </c>
      <c r="AC511" s="111" t="n">
        <v>8</v>
      </c>
      <c r="AD511" s="111" t="n">
        <v>8</v>
      </c>
      <c r="AE511" s="111" t="n">
        <v>8</v>
      </c>
      <c r="AF511" s="111" t="s">
        <v>7</v>
      </c>
      <c r="AG511" s="111" t="s">
        <v>7</v>
      </c>
      <c r="AH511" s="111" t="n">
        <v>8</v>
      </c>
      <c r="AI511" s="111" t="n">
        <v>8</v>
      </c>
      <c r="AJ511" s="111" t="n">
        <v>8</v>
      </c>
      <c r="AK511" s="111" t="n">
        <v>8</v>
      </c>
      <c r="AL511" s="111" t="n">
        <v>8</v>
      </c>
      <c r="AM511" s="113">
        <f>COUNT(H511:AL511)</f>
        <v/>
      </c>
      <c r="AN511" s="111" t="n"/>
      <c r="AO511" s="113">
        <f>COUNTIF(H511:AL511,"О")</f>
        <v/>
      </c>
      <c r="AP511" s="113">
        <f>COUNTIF(H511:AL511,"От")</f>
        <v/>
      </c>
      <c r="AQ511" s="113">
        <f>COUNTIF(H511:AL511,"Б")</f>
        <v/>
      </c>
      <c r="AR511" s="113">
        <f>COUNTIF(H511:AL511,"Н")</f>
        <v/>
      </c>
      <c r="AS511" s="111" t="n"/>
      <c r="AT511" s="113">
        <f>SUM(H511:AL511)</f>
        <v/>
      </c>
      <c r="AU511" s="111" t="n"/>
      <c r="AV511" s="113">
        <f>SUM(H511,K511,L511,P511,Q511,R511,S511,Y511,Z511,AF511,AG511)</f>
        <v/>
      </c>
      <c r="AW511" s="111" t="n"/>
    </row>
    <row r="512" spans="1:49">
      <c r="A512" s="114" t="n">
        <v>506</v>
      </c>
      <c r="B512" s="114" t="s">
        <v>99</v>
      </c>
      <c r="C512" s="114" t="s">
        <v>289</v>
      </c>
      <c r="D512" s="114" t="s">
        <v>100</v>
      </c>
      <c r="E512" s="114" t="s">
        <v>33</v>
      </c>
      <c r="F512" s="114" t="n"/>
      <c r="G512" s="114" t="n"/>
      <c r="H512" s="114" t="n">
        <v>0</v>
      </c>
      <c r="I512" s="114" t="n">
        <v>8</v>
      </c>
      <c r="J512" s="114" t="n">
        <v>8</v>
      </c>
      <c r="K512" s="114" t="n">
        <v>0</v>
      </c>
      <c r="L512" s="114" t="n">
        <v>0</v>
      </c>
      <c r="M512" s="114" t="n">
        <v>8</v>
      </c>
      <c r="N512" s="114" t="n">
        <v>8</v>
      </c>
      <c r="O512" s="114" t="n">
        <v>7</v>
      </c>
      <c r="P512" s="114" t="n">
        <v>0</v>
      </c>
      <c r="Q512" s="114" t="n">
        <v>0</v>
      </c>
      <c r="R512" s="114" t="n">
        <v>0</v>
      </c>
      <c r="S512" s="114" t="n">
        <v>0</v>
      </c>
      <c r="T512" s="114" t="n">
        <v>8</v>
      </c>
      <c r="U512" s="114" t="n">
        <v>8</v>
      </c>
      <c r="V512" s="114" t="n">
        <v>8</v>
      </c>
      <c r="W512" s="114" t="n">
        <v>8</v>
      </c>
      <c r="X512" s="114" t="n">
        <v>8</v>
      </c>
      <c r="Y512" s="114" t="n">
        <v>0</v>
      </c>
      <c r="Z512" s="114" t="n">
        <v>0</v>
      </c>
      <c r="AA512" s="114" t="n">
        <v>8</v>
      </c>
      <c r="AB512" s="114" t="n">
        <v>8</v>
      </c>
      <c r="AC512" s="114" t="n">
        <v>8</v>
      </c>
      <c r="AD512" s="114" t="n">
        <v>8</v>
      </c>
      <c r="AE512" s="114" t="n">
        <v>8</v>
      </c>
      <c r="AF512" s="114" t="n">
        <v>0</v>
      </c>
      <c r="AG512" s="114" t="n">
        <v>0</v>
      </c>
      <c r="AH512" s="114" t="n">
        <v>8</v>
      </c>
      <c r="AI512" s="114" t="n">
        <v>8</v>
      </c>
      <c r="AJ512" s="114" t="n">
        <v>8</v>
      </c>
      <c r="AK512" s="114" t="n">
        <v>8</v>
      </c>
      <c r="AL512" s="114" t="n">
        <v>8</v>
      </c>
      <c r="AM512" s="114">
        <f>COUNT(IF(SUM(H511)&gt;0,1,"FALSE"),IF(SUM(I511)&gt;0,1,"FALSE"),IF(SUM(J511)&gt;0,1,"FALSE"),IF(SUM(K511)&gt;0,1,"FALSE"),IF(SUM(L511)&gt;0,1,"FALSE"),IF(SUM(M511)&gt;0,1,"FALSE"),IF(SUM(N511)&gt;0,1,"FALSE"),IF(SUM(O511)&gt;0,1,"FALSE"),IF(SUM(P511)&gt;0,1,"FALSE"),IF(SUM(Q511)&gt;0,1,"FALSE"),IF(SUM(R511)&gt;0,1,"FALSE"),IF(SUM(S511)&gt;0,1,"FALSE"),IF(SUM(T511)&gt;0,1,"FALSE"),IF(SUM(V511)&gt;0,1,"FALSE"),IF(SUM(W511)&gt;0,1,"FALSE"),IF(SUM(X511)&gt;0,1,"FALSE"),IF(SUM(Y511)&gt;0,1,"FALSE"),IF(SUM(AB511)&gt;0,1,"FALSE"),IF(SUM(Z511)&gt;0,1,"FALSE"),IF(SUM(AC511)&gt;0,1,"FALSE"),IF(SUM(AF511)&gt;0,1,"FALSE"),IF(SUM(AG511)&gt;0,1,"FALSE"),IF(SUM(AD511)&gt;0,1,"FALSE"),IF(SUM(AE511)&gt;0,1,"FALSE"),IF(SUM(U511)&gt;0,1,"FALSE"),IF(SUM(AA511)&gt;0,1,"FALSE"),IF(SUM(AH511)&gt;0,1,"FALSE"),IF(SUM(AI511)&gt;0,1,"FALSE"),IF(SUM(AJ511)&gt;0,1,"FALSE"),IF(SUM(AK511)&gt;0,1,"FALSE"),IF(SUM(AL511)&gt;0,1,"FALSE"))</f>
        <v/>
      </c>
      <c r="AN512" s="114" t="n"/>
      <c r="AO512" s="114">
        <f>MAX(AO511:AO511)</f>
        <v/>
      </c>
      <c r="AP512" s="114">
        <f>MAX(AP511:AP511)</f>
        <v/>
      </c>
      <c r="AQ512" s="114">
        <f>MAX(AQ511:AQ511)</f>
        <v/>
      </c>
      <c r="AR512" s="114">
        <f>MAX(AR511:AR511)</f>
        <v/>
      </c>
      <c r="AS512" s="114">
        <f>SUM(AS511:AS511)</f>
        <v/>
      </c>
      <c r="AT512" s="114">
        <f>SUM(AT511:AT511)</f>
        <v/>
      </c>
      <c r="AU512" s="114">
        <f>SUM(AU511:AU511)</f>
        <v/>
      </c>
      <c r="AV512" s="114">
        <f>SUM(AV511:AV511)</f>
        <v/>
      </c>
      <c r="AW512" s="114">
        <f>SUM(AW511:AW511)</f>
        <v/>
      </c>
    </row>
    <row r="513" spans="1:49">
      <c r="A513" s="111" t="n">
        <v>507</v>
      </c>
      <c r="B513" s="111" t="s">
        <v>171</v>
      </c>
      <c r="C513" s="111" t="s">
        <v>167</v>
      </c>
      <c r="D513" s="111" t="s">
        <v>72</v>
      </c>
      <c r="E513" s="111" t="s">
        <v>43</v>
      </c>
      <c r="F513" s="111" t="s">
        <v>32</v>
      </c>
      <c r="G513" s="111" t="n"/>
      <c r="H513" s="111" t="s">
        <v>7</v>
      </c>
      <c r="I513" s="111" t="n">
        <v>8</v>
      </c>
      <c r="J513" s="111" t="n"/>
      <c r="K513" s="111" t="s">
        <v>7</v>
      </c>
      <c r="L513" s="111" t="s">
        <v>7</v>
      </c>
      <c r="M513" s="111" t="n">
        <v>3.66667</v>
      </c>
      <c r="N513" s="111" t="n">
        <v>7.55</v>
      </c>
      <c r="O513" s="111" t="n">
        <v>7</v>
      </c>
      <c r="P513" s="111" t="s">
        <v>7</v>
      </c>
      <c r="Q513" s="111" t="s">
        <v>7</v>
      </c>
      <c r="R513" s="111" t="s">
        <v>7</v>
      </c>
      <c r="S513" s="111" t="s">
        <v>7</v>
      </c>
      <c r="T513" s="111" t="n">
        <v>8</v>
      </c>
      <c r="U513" s="111" t="n">
        <v>8</v>
      </c>
      <c r="V513" s="111" t="n">
        <v>8</v>
      </c>
      <c r="W513" s="111" t="n"/>
      <c r="X513" s="111" t="n">
        <v>7.61667</v>
      </c>
      <c r="Y513" s="111" t="s">
        <v>7</v>
      </c>
      <c r="Z513" s="111" t="s">
        <v>7</v>
      </c>
      <c r="AA513" s="111" t="n"/>
      <c r="AB513" s="111" t="n"/>
      <c r="AC513" s="111" t="n"/>
      <c r="AD513" s="111" t="n"/>
      <c r="AE513" s="111" t="n"/>
      <c r="AF513" s="111" t="s">
        <v>7</v>
      </c>
      <c r="AG513" s="111" t="s">
        <v>7</v>
      </c>
      <c r="AH513" s="111" t="n"/>
      <c r="AI513" s="111" t="n"/>
      <c r="AJ513" s="111" t="n"/>
      <c r="AK513" s="111" t="n"/>
      <c r="AL513" s="111" t="n"/>
      <c r="AM513" s="113">
        <f>COUNT(H513:AL513)</f>
        <v/>
      </c>
      <c r="AN513" s="111" t="n"/>
      <c r="AO513" s="113">
        <f>COUNTIF(H513:AL513,"О")</f>
        <v/>
      </c>
      <c r="AP513" s="113">
        <f>COUNTIF(H513:AL513,"От")</f>
        <v/>
      </c>
      <c r="AQ513" s="113">
        <f>COUNTIF(H513:AL513,"Б")</f>
        <v/>
      </c>
      <c r="AR513" s="113">
        <f>COUNTIF(H513:AL513,"Н")</f>
        <v/>
      </c>
      <c r="AS513" s="111" t="n"/>
      <c r="AT513" s="113">
        <f>SUM(H513:AL513)</f>
        <v/>
      </c>
      <c r="AU513" s="111" t="n"/>
      <c r="AV513" s="113">
        <f>SUM(H513,K513,L513,P513,Q513,R513,S513,Y513,Z513,AF513,AG513)</f>
        <v/>
      </c>
      <c r="AW513" s="111" t="n"/>
    </row>
    <row r="514" spans="1:49">
      <c r="A514" s="111" t="n">
        <v>508</v>
      </c>
      <c r="B514" s="111" t="s">
        <v>171</v>
      </c>
      <c r="C514" s="111" t="s">
        <v>167</v>
      </c>
      <c r="D514" s="111" t="s">
        <v>72</v>
      </c>
      <c r="E514" s="111" t="s">
        <v>168</v>
      </c>
      <c r="F514" s="111" t="s">
        <v>32</v>
      </c>
      <c r="G514" s="111" t="n"/>
      <c r="H514" s="111" t="n"/>
      <c r="I514" s="111" t="n"/>
      <c r="J514" s="112" t="n">
        <v>8</v>
      </c>
      <c r="K514" s="111" t="n"/>
      <c r="L514" s="111" t="n"/>
      <c r="M514" s="112" t="n">
        <v>4.33333</v>
      </c>
      <c r="N514" s="112" t="n">
        <v>0.45</v>
      </c>
      <c r="O514" s="111" t="n"/>
      <c r="P514" s="111" t="n"/>
      <c r="Q514" s="111" t="n"/>
      <c r="R514" s="111" t="n"/>
      <c r="S514" s="111" t="n"/>
      <c r="T514" s="111" t="n"/>
      <c r="U514" s="111" t="n"/>
      <c r="V514" s="111" t="n"/>
      <c r="W514" s="112" t="n">
        <v>8</v>
      </c>
      <c r="X514" s="112" t="n">
        <v>0.38333</v>
      </c>
      <c r="Y514" s="111" t="n"/>
      <c r="Z514" s="111" t="n"/>
      <c r="AA514" s="112" t="n">
        <v>8</v>
      </c>
      <c r="AB514" s="112" t="n">
        <v>8</v>
      </c>
      <c r="AC514" s="112" t="n">
        <v>8</v>
      </c>
      <c r="AD514" s="112" t="n">
        <v>8</v>
      </c>
      <c r="AE514" s="112" t="n">
        <v>8</v>
      </c>
      <c r="AF514" s="111" t="n"/>
      <c r="AG514" s="111" t="n"/>
      <c r="AH514" s="112" t="n">
        <v>8</v>
      </c>
      <c r="AI514" s="112" t="n">
        <v>8</v>
      </c>
      <c r="AJ514" s="112" t="n">
        <v>8</v>
      </c>
      <c r="AK514" s="112" t="n">
        <v>8</v>
      </c>
      <c r="AL514" s="112" t="n">
        <v>8</v>
      </c>
      <c r="AM514" s="113">
        <f>COUNT(H514:AL514)</f>
        <v/>
      </c>
      <c r="AN514" s="111" t="n"/>
      <c r="AO514" s="111" t="n"/>
      <c r="AP514" s="111" t="n"/>
      <c r="AQ514" s="111" t="n"/>
      <c r="AR514" s="111" t="n"/>
      <c r="AS514" s="111" t="n"/>
      <c r="AT514" s="113">
        <f>SUM(H514:AL514)</f>
        <v/>
      </c>
      <c r="AU514" s="111" t="n"/>
      <c r="AV514" s="113">
        <f>SUM(H514,K514,L514,P514,Q514,R514,S514,Y514,Z514,AF514,AG514)</f>
        <v/>
      </c>
      <c r="AW514" s="111" t="n"/>
    </row>
    <row r="515" spans="1:49">
      <c r="A515" s="111" t="n">
        <v>509</v>
      </c>
      <c r="B515" s="111" t="s">
        <v>171</v>
      </c>
      <c r="C515" s="111" t="s">
        <v>167</v>
      </c>
      <c r="D515" s="111" t="s">
        <v>72</v>
      </c>
      <c r="E515" s="111" t="s">
        <v>169</v>
      </c>
      <c r="F515" s="111" t="s">
        <v>32</v>
      </c>
      <c r="G515" s="111" t="n"/>
      <c r="H515" s="111" t="n"/>
      <c r="I515" s="111" t="n"/>
      <c r="J515" s="111" t="n"/>
      <c r="K515" s="111" t="n"/>
      <c r="L515" s="111" t="n"/>
      <c r="M515" s="111" t="n"/>
      <c r="N515" s="111" t="n"/>
      <c r="O515" s="111" t="n"/>
      <c r="P515" s="111" t="n"/>
      <c r="Q515" s="111" t="n"/>
      <c r="R515" s="111" t="n"/>
      <c r="S515" s="111" t="n"/>
      <c r="T515" s="111" t="n"/>
      <c r="U515" s="111" t="n"/>
      <c r="V515" s="111" t="n"/>
      <c r="W515" s="111" t="n"/>
      <c r="X515" s="111" t="n"/>
      <c r="Y515" s="111" t="n"/>
      <c r="Z515" s="111" t="n"/>
      <c r="AA515" s="111" t="n"/>
      <c r="AB515" s="111" t="n"/>
      <c r="AC515" s="111" t="n"/>
      <c r="AD515" s="111" t="n"/>
      <c r="AE515" s="111" t="n"/>
      <c r="AF515" s="111" t="n"/>
      <c r="AG515" s="111" t="n"/>
      <c r="AH515" s="111" t="n"/>
      <c r="AI515" s="111" t="n"/>
      <c r="AJ515" s="111" t="n"/>
      <c r="AK515" s="111" t="n"/>
      <c r="AL515" s="111" t="n"/>
      <c r="AM515" s="113">
        <f>COUNT(H515:AL515)</f>
        <v/>
      </c>
      <c r="AN515" s="111" t="n"/>
      <c r="AO515" s="111" t="n"/>
      <c r="AP515" s="111" t="n"/>
      <c r="AQ515" s="111" t="n"/>
      <c r="AR515" s="111" t="n"/>
      <c r="AS515" s="111" t="n"/>
      <c r="AT515" s="113">
        <f>SUM(H515:AL515)</f>
        <v/>
      </c>
      <c r="AU515" s="111" t="n"/>
      <c r="AV515" s="113">
        <f>SUM(H515,K515,L515,P515,Q515,R515,S515,Y515,Z515,AF515,AG515)</f>
        <v/>
      </c>
      <c r="AW515" s="111" t="n"/>
    </row>
    <row r="516" spans="1:49">
      <c r="A516" s="111" t="n">
        <v>510</v>
      </c>
      <c r="B516" s="111" t="s">
        <v>171</v>
      </c>
      <c r="C516" s="111" t="s">
        <v>167</v>
      </c>
      <c r="D516" s="111" t="s">
        <v>72</v>
      </c>
      <c r="E516" s="111" t="s">
        <v>315</v>
      </c>
      <c r="F516" s="111" t="s">
        <v>32</v>
      </c>
      <c r="G516" s="111" t="n"/>
      <c r="H516" s="111" t="n"/>
      <c r="I516" s="111" t="n"/>
      <c r="J516" s="111" t="n"/>
      <c r="K516" s="111" t="n"/>
      <c r="L516" s="111" t="n"/>
      <c r="M516" s="111" t="n"/>
      <c r="N516" s="111" t="n"/>
      <c r="O516" s="111" t="n"/>
      <c r="P516" s="111" t="n"/>
      <c r="Q516" s="111" t="n"/>
      <c r="R516" s="111" t="n"/>
      <c r="S516" s="111" t="n"/>
      <c r="T516" s="111" t="n"/>
      <c r="U516" s="111" t="n"/>
      <c r="V516" s="111" t="n"/>
      <c r="W516" s="111" t="n"/>
      <c r="X516" s="111" t="n"/>
      <c r="Y516" s="111" t="n"/>
      <c r="Z516" s="111" t="n"/>
      <c r="AA516" s="111" t="n"/>
      <c r="AB516" s="111" t="n"/>
      <c r="AC516" s="111" t="n"/>
      <c r="AD516" s="111" t="n"/>
      <c r="AE516" s="111" t="n"/>
      <c r="AF516" s="111" t="n"/>
      <c r="AG516" s="111" t="n"/>
      <c r="AH516" s="111" t="n"/>
      <c r="AI516" s="111" t="n"/>
      <c r="AJ516" s="111" t="n"/>
      <c r="AK516" s="111" t="n"/>
      <c r="AL516" s="111" t="n"/>
      <c r="AM516" s="113">
        <f>COUNT(H516:AL516)</f>
        <v/>
      </c>
      <c r="AN516" s="111" t="n"/>
      <c r="AO516" s="111" t="n"/>
      <c r="AP516" s="111" t="n"/>
      <c r="AQ516" s="111" t="n"/>
      <c r="AR516" s="111" t="n"/>
      <c r="AS516" s="111" t="n"/>
      <c r="AT516" s="113">
        <f>SUM(H516:AL516)</f>
        <v/>
      </c>
      <c r="AU516" s="111" t="n"/>
      <c r="AV516" s="113">
        <f>SUM(H516,K516,L516,P516,Q516,R516,S516,Y516,Z516,AF516,AG516)</f>
        <v/>
      </c>
      <c r="AW516" s="111" t="n"/>
    </row>
    <row r="517" spans="1:49">
      <c r="A517" s="114" t="n">
        <v>511</v>
      </c>
      <c r="B517" s="114" t="s">
        <v>171</v>
      </c>
      <c r="C517" s="114" t="s">
        <v>167</v>
      </c>
      <c r="D517" s="114" t="s">
        <v>72</v>
      </c>
      <c r="E517" s="114" t="s">
        <v>33</v>
      </c>
      <c r="F517" s="114" t="n"/>
      <c r="G517" s="114" t="n"/>
      <c r="H517" s="114" t="n">
        <v>0</v>
      </c>
      <c r="I517" s="114" t="n">
        <v>8</v>
      </c>
      <c r="J517" s="114" t="n">
        <v>8</v>
      </c>
      <c r="K517" s="114" t="n">
        <v>0</v>
      </c>
      <c r="L517" s="114" t="n">
        <v>0</v>
      </c>
      <c r="M517" s="114" t="n">
        <v>8</v>
      </c>
      <c r="N517" s="114" t="n">
        <v>8</v>
      </c>
      <c r="O517" s="114" t="n">
        <v>7</v>
      </c>
      <c r="P517" s="114" t="n">
        <v>0</v>
      </c>
      <c r="Q517" s="114" t="n">
        <v>0</v>
      </c>
      <c r="R517" s="114" t="n">
        <v>0</v>
      </c>
      <c r="S517" s="114" t="n">
        <v>0</v>
      </c>
      <c r="T517" s="114" t="n">
        <v>8</v>
      </c>
      <c r="U517" s="114" t="n">
        <v>8</v>
      </c>
      <c r="V517" s="114" t="n">
        <v>8</v>
      </c>
      <c r="W517" s="114" t="n">
        <v>8</v>
      </c>
      <c r="X517" s="114" t="n">
        <v>8</v>
      </c>
      <c r="Y517" s="114" t="n">
        <v>0</v>
      </c>
      <c r="Z517" s="114" t="n">
        <v>0</v>
      </c>
      <c r="AA517" s="114" t="n">
        <v>8</v>
      </c>
      <c r="AB517" s="114" t="n">
        <v>8</v>
      </c>
      <c r="AC517" s="114" t="n">
        <v>8</v>
      </c>
      <c r="AD517" s="114" t="n">
        <v>8</v>
      </c>
      <c r="AE517" s="114" t="n">
        <v>8</v>
      </c>
      <c r="AF517" s="114" t="n">
        <v>0</v>
      </c>
      <c r="AG517" s="114" t="n">
        <v>0</v>
      </c>
      <c r="AH517" s="114" t="n">
        <v>8</v>
      </c>
      <c r="AI517" s="114" t="n">
        <v>8</v>
      </c>
      <c r="AJ517" s="114" t="n">
        <v>8</v>
      </c>
      <c r="AK517" s="114" t="n">
        <v>8</v>
      </c>
      <c r="AL517" s="114" t="n">
        <v>8</v>
      </c>
      <c r="AM517" s="114">
        <f>COUNT(IF(SUM(H514,H513)&gt;0,1,"FALSE"),IF(SUM(I514,I513)&gt;0,1,"FALSE"),IF(SUM(J513,J514)&gt;0,1,"FALSE"),IF(SUM(K514,K513)&gt;0,1,"FALSE"),IF(SUM(L513,L514)&gt;0,1,"FALSE"),IF(SUM(M514,M513,M515)&gt;0,1,"FALSE"),IF(SUM(N513,N514,N515)&gt;0,1,"FALSE"),IF(SUM(O514,O513,O515)&gt;0,1,"FALSE"),IF(SUM(P515,P514,P513)&gt;0,1,"FALSE"),IF(SUM(Q513,Q514,Q515)&gt;0,1,"FALSE"),IF(SUM(R513,R514,R515)&gt;0,1,"FALSE"),IF(SUM(S514,S515,S513)&gt;0,1,"FALSE"),IF(SUM(T515,T514,T513)&gt;0,1,"FALSE"),IF(SUM(V513,V515,V514)&gt;0,1,"FALSE"),IF(SUM(W513,W514,W515)&gt;0,1,"FALSE"),IF(SUM(X513,X515,X514)&gt;0,1,"FALSE"),IF(SUM(Y514,Y515,Y513)&gt;0,1,"FALSE"),IF(SUM(AB515,AB513,AB514)&gt;0,1,"FALSE"),IF(SUM(Z513,Z514,Z515)&gt;0,1,"FALSE"),IF(SUM(AC513,AC515,AC514)&gt;0,1,"FALSE"),IF(SUM(AF515,AF513,AF514)&gt;0,1,"FALSE"),IF(SUM(AG515,AG514,AG513)&gt;0,1,"FALSE"),IF(SUM(AD515,AD514,AD513)&gt;0,1,"FALSE"),IF(SUM(AE515,AE513,AE514)&gt;0,1,"FALSE"),IF(SUM(U514,U513,U515)&gt;0,1,"FALSE"),IF(SUM(AA515,AA513,AA514)&gt;0,1,"FALSE"),IF(SUM(AH513,AH514,AH515)&gt;0,1,"FALSE"),IF(SUM(AI513,AI514,AI515)&gt;0,1,"FALSE"),IF(SUM(AJ515,AJ513,AJ514)&gt;0,1,"FALSE"),IF(SUM(AK514,AK513,AK516,AK515)&gt;0,1,"FALSE"),IF(SUM(AL513,AL516,AL514,AL515)&gt;0,1,"FALSE"))</f>
        <v/>
      </c>
      <c r="AN517" s="114" t="n"/>
      <c r="AO517" s="114">
        <f>MAX(AO513:AO516)</f>
        <v/>
      </c>
      <c r="AP517" s="114">
        <f>MAX(AP513:AP516)</f>
        <v/>
      </c>
      <c r="AQ517" s="114">
        <f>MAX(AQ513:AQ516)</f>
        <v/>
      </c>
      <c r="AR517" s="114">
        <f>MAX(AR513:AR516)</f>
        <v/>
      </c>
      <c r="AS517" s="114">
        <f>SUM(AS513:AS516)</f>
        <v/>
      </c>
      <c r="AT517" s="114">
        <f>SUM(AT513:AT516)</f>
        <v/>
      </c>
      <c r="AU517" s="114">
        <f>SUM(AU513:AU516)</f>
        <v/>
      </c>
      <c r="AV517" s="114">
        <f>SUM(AV513:AV516)</f>
        <v/>
      </c>
      <c r="AW517" s="114">
        <f>SUM(AW513:AW516)</f>
        <v/>
      </c>
    </row>
    <row r="518" spans="1:49">
      <c r="A518" s="111" t="n">
        <v>512</v>
      </c>
      <c r="B518" s="111" t="s">
        <v>172</v>
      </c>
      <c r="C518" s="111" t="s">
        <v>167</v>
      </c>
      <c r="D518" s="111" t="s">
        <v>97</v>
      </c>
      <c r="E518" s="111" t="s">
        <v>43</v>
      </c>
      <c r="F518" s="111" t="s">
        <v>32</v>
      </c>
      <c r="G518" s="111" t="n"/>
      <c r="H518" s="111" t="s">
        <v>7</v>
      </c>
      <c r="I518" s="111" t="n">
        <v>8</v>
      </c>
      <c r="J518" s="111" t="n"/>
      <c r="K518" s="111" t="s">
        <v>7</v>
      </c>
      <c r="L518" s="111" t="s">
        <v>7</v>
      </c>
      <c r="M518" s="111" t="n">
        <v>8</v>
      </c>
      <c r="N518" s="111" t="n">
        <v>8</v>
      </c>
      <c r="O518" s="111" t="n">
        <v>7</v>
      </c>
      <c r="P518" s="111" t="s">
        <v>7</v>
      </c>
      <c r="Q518" s="111" t="s">
        <v>7</v>
      </c>
      <c r="R518" s="111" t="s">
        <v>7</v>
      </c>
      <c r="S518" s="111" t="s">
        <v>7</v>
      </c>
      <c r="T518" s="111" t="n">
        <v>8</v>
      </c>
      <c r="U518" s="111" t="n">
        <v>2.31667</v>
      </c>
      <c r="V518" s="111" t="n">
        <v>7.28333</v>
      </c>
      <c r="W518" s="111" t="n"/>
      <c r="X518" s="111" t="n">
        <v>7.61667</v>
      </c>
      <c r="Y518" s="111" t="s">
        <v>7</v>
      </c>
      <c r="Z518" s="111" t="s">
        <v>7</v>
      </c>
      <c r="AA518" s="111" t="n"/>
      <c r="AB518" s="111" t="n"/>
      <c r="AC518" s="111" t="n"/>
      <c r="AD518" s="111" t="n"/>
      <c r="AE518" s="111" t="n"/>
      <c r="AF518" s="111" t="s">
        <v>7</v>
      </c>
      <c r="AG518" s="111" t="s">
        <v>7</v>
      </c>
      <c r="AH518" s="111" t="n"/>
      <c r="AI518" s="111" t="n"/>
      <c r="AJ518" s="111" t="n"/>
      <c r="AK518" s="111" t="n"/>
      <c r="AL518" s="111" t="n"/>
      <c r="AM518" s="113">
        <f>COUNT(H518:AL518)</f>
        <v/>
      </c>
      <c r="AN518" s="111" t="n"/>
      <c r="AO518" s="113">
        <f>COUNTIF(H518:AL518,"О")</f>
        <v/>
      </c>
      <c r="AP518" s="113">
        <f>COUNTIF(H518:AL518,"От")</f>
        <v/>
      </c>
      <c r="AQ518" s="113">
        <f>COUNTIF(H518:AL518,"Б")</f>
        <v/>
      </c>
      <c r="AR518" s="113">
        <f>COUNTIF(H518:AL518,"Н")</f>
        <v/>
      </c>
      <c r="AS518" s="111" t="n"/>
      <c r="AT518" s="113">
        <f>SUM(H518:AL518)</f>
        <v/>
      </c>
      <c r="AU518" s="111" t="n"/>
      <c r="AV518" s="113">
        <f>SUM(H518,K518,L518,P518,Q518,R518,S518,Y518,Z518,AF518,AG518)</f>
        <v/>
      </c>
      <c r="AW518" s="111" t="n"/>
    </row>
    <row r="519" spans="1:49">
      <c r="A519" s="111" t="n">
        <v>513</v>
      </c>
      <c r="B519" s="111" t="s">
        <v>172</v>
      </c>
      <c r="C519" s="111" t="s">
        <v>167</v>
      </c>
      <c r="D519" s="111" t="s">
        <v>97</v>
      </c>
      <c r="E519" s="111" t="s">
        <v>168</v>
      </c>
      <c r="F519" s="111" t="s">
        <v>32</v>
      </c>
      <c r="G519" s="111" t="n"/>
      <c r="H519" s="111" t="n"/>
      <c r="I519" s="111" t="n"/>
      <c r="J519" s="112" t="n">
        <v>8</v>
      </c>
      <c r="K519" s="111" t="n"/>
      <c r="L519" s="111" t="n"/>
      <c r="M519" s="111" t="n"/>
      <c r="N519" s="111" t="n"/>
      <c r="O519" s="111" t="n"/>
      <c r="P519" s="111" t="n"/>
      <c r="Q519" s="111" t="n"/>
      <c r="R519" s="111" t="n"/>
      <c r="S519" s="111" t="n"/>
      <c r="T519" s="111" t="n"/>
      <c r="U519" s="112" t="n">
        <v>5.68333</v>
      </c>
      <c r="V519" s="112" t="n">
        <v>0.71667</v>
      </c>
      <c r="W519" s="112" t="n">
        <v>8</v>
      </c>
      <c r="X519" s="112" t="n">
        <v>0.38333</v>
      </c>
      <c r="Y519" s="111" t="n"/>
      <c r="Z519" s="111" t="n"/>
      <c r="AA519" s="112" t="n">
        <v>8</v>
      </c>
      <c r="AB519" s="112" t="n">
        <v>8</v>
      </c>
      <c r="AC519" s="112" t="n">
        <v>8</v>
      </c>
      <c r="AD519" s="112" t="n">
        <v>8</v>
      </c>
      <c r="AE519" s="112" t="n">
        <v>8</v>
      </c>
      <c r="AF519" s="111" t="n"/>
      <c r="AG519" s="111" t="n"/>
      <c r="AH519" s="112" t="n">
        <v>8</v>
      </c>
      <c r="AI519" s="112" t="n">
        <v>8</v>
      </c>
      <c r="AJ519" s="112" t="n">
        <v>8</v>
      </c>
      <c r="AK519" s="112" t="n">
        <v>8</v>
      </c>
      <c r="AL519" s="112" t="n">
        <v>8</v>
      </c>
      <c r="AM519" s="113">
        <f>COUNT(H519:AL519)</f>
        <v/>
      </c>
      <c r="AN519" s="111" t="n"/>
      <c r="AO519" s="111" t="n"/>
      <c r="AP519" s="111" t="n"/>
      <c r="AQ519" s="111" t="n"/>
      <c r="AR519" s="111" t="n"/>
      <c r="AS519" s="111" t="n"/>
      <c r="AT519" s="113">
        <f>SUM(H519:AL519)</f>
        <v/>
      </c>
      <c r="AU519" s="111" t="n"/>
      <c r="AV519" s="113">
        <f>SUM(H519,K519,L519,P519,Q519,R519,S519,Y519,Z519,AF519,AG519)</f>
        <v/>
      </c>
      <c r="AW519" s="111" t="n"/>
    </row>
    <row r="520" spans="1:49">
      <c r="A520" s="111" t="n">
        <v>514</v>
      </c>
      <c r="B520" s="111" t="s">
        <v>172</v>
      </c>
      <c r="C520" s="111" t="s">
        <v>167</v>
      </c>
      <c r="D520" s="111" t="s">
        <v>97</v>
      </c>
      <c r="E520" s="111" t="s">
        <v>169</v>
      </c>
      <c r="F520" s="111" t="s">
        <v>32</v>
      </c>
      <c r="G520" s="111" t="n"/>
      <c r="H520" s="111" t="n"/>
      <c r="I520" s="111" t="n"/>
      <c r="J520" s="111" t="n"/>
      <c r="K520" s="111" t="n"/>
      <c r="L520" s="111" t="n"/>
      <c r="M520" s="111" t="n"/>
      <c r="N520" s="111" t="n"/>
      <c r="O520" s="111" t="n"/>
      <c r="P520" s="111" t="n"/>
      <c r="Q520" s="111" t="n"/>
      <c r="R520" s="111" t="n"/>
      <c r="S520" s="111" t="n"/>
      <c r="T520" s="111" t="n"/>
      <c r="U520" s="111" t="n"/>
      <c r="V520" s="111" t="n"/>
      <c r="W520" s="111" t="n"/>
      <c r="X520" s="111" t="n"/>
      <c r="Y520" s="111" t="n"/>
      <c r="Z520" s="111" t="n"/>
      <c r="AA520" s="111" t="n"/>
      <c r="AB520" s="111" t="n"/>
      <c r="AC520" s="111" t="n"/>
      <c r="AD520" s="111" t="n"/>
      <c r="AE520" s="111" t="n"/>
      <c r="AF520" s="111" t="n"/>
      <c r="AG520" s="111" t="n"/>
      <c r="AH520" s="111" t="n"/>
      <c r="AI520" s="111" t="n"/>
      <c r="AJ520" s="111" t="n"/>
      <c r="AK520" s="111" t="n"/>
      <c r="AL520" s="111" t="n"/>
      <c r="AM520" s="113">
        <f>COUNT(H520:AL520)</f>
        <v/>
      </c>
      <c r="AN520" s="111" t="n"/>
      <c r="AO520" s="111" t="n"/>
      <c r="AP520" s="111" t="n"/>
      <c r="AQ520" s="111" t="n"/>
      <c r="AR520" s="111" t="n"/>
      <c r="AS520" s="111" t="n"/>
      <c r="AT520" s="113">
        <f>SUM(H520:AL520)</f>
        <v/>
      </c>
      <c r="AU520" s="111" t="n"/>
      <c r="AV520" s="113">
        <f>SUM(H520,K520,L520,P520,Q520,R520,S520,Y520,Z520,AF520,AG520)</f>
        <v/>
      </c>
      <c r="AW520" s="111" t="n"/>
    </row>
    <row r="521" spans="1:49">
      <c r="A521" s="111" t="n">
        <v>515</v>
      </c>
      <c r="B521" s="111" t="s">
        <v>172</v>
      </c>
      <c r="C521" s="111" t="s">
        <v>167</v>
      </c>
      <c r="D521" s="111" t="s">
        <v>97</v>
      </c>
      <c r="E521" s="111" t="s">
        <v>315</v>
      </c>
      <c r="F521" s="111" t="s">
        <v>32</v>
      </c>
      <c r="G521" s="111" t="n"/>
      <c r="H521" s="111" t="n"/>
      <c r="I521" s="111" t="n"/>
      <c r="J521" s="111" t="n"/>
      <c r="K521" s="111" t="n"/>
      <c r="L521" s="111" t="n"/>
      <c r="M521" s="111" t="n"/>
      <c r="N521" s="111" t="n"/>
      <c r="O521" s="111" t="n"/>
      <c r="P521" s="111" t="n"/>
      <c r="Q521" s="111" t="n"/>
      <c r="R521" s="111" t="n"/>
      <c r="S521" s="111" t="n"/>
      <c r="T521" s="111" t="n"/>
      <c r="U521" s="111" t="n"/>
      <c r="V521" s="111" t="n"/>
      <c r="W521" s="111" t="n"/>
      <c r="X521" s="111" t="n"/>
      <c r="Y521" s="111" t="n"/>
      <c r="Z521" s="111" t="n"/>
      <c r="AA521" s="111" t="n"/>
      <c r="AB521" s="111" t="n"/>
      <c r="AC521" s="111" t="n"/>
      <c r="AD521" s="111" t="n"/>
      <c r="AE521" s="111" t="n"/>
      <c r="AF521" s="111" t="n"/>
      <c r="AG521" s="111" t="n"/>
      <c r="AH521" s="111" t="n"/>
      <c r="AI521" s="111" t="n"/>
      <c r="AJ521" s="111" t="n"/>
      <c r="AK521" s="111" t="n"/>
      <c r="AL521" s="111" t="n"/>
      <c r="AM521" s="113">
        <f>COUNT(H521:AL521)</f>
        <v/>
      </c>
      <c r="AN521" s="111" t="n"/>
      <c r="AO521" s="111" t="n"/>
      <c r="AP521" s="111" t="n"/>
      <c r="AQ521" s="111" t="n"/>
      <c r="AR521" s="111" t="n"/>
      <c r="AS521" s="111" t="n"/>
      <c r="AT521" s="113">
        <f>SUM(H521:AL521)</f>
        <v/>
      </c>
      <c r="AU521" s="111" t="n"/>
      <c r="AV521" s="113">
        <f>SUM(H521,K521,L521,P521,Q521,R521,S521,Y521,Z521,AF521,AG521)</f>
        <v/>
      </c>
      <c r="AW521" s="111" t="n"/>
    </row>
    <row r="522" spans="1:49">
      <c r="A522" s="114" t="n">
        <v>516</v>
      </c>
      <c r="B522" s="114" t="s">
        <v>172</v>
      </c>
      <c r="C522" s="114" t="s">
        <v>167</v>
      </c>
      <c r="D522" s="114" t="s">
        <v>97</v>
      </c>
      <c r="E522" s="114" t="s">
        <v>33</v>
      </c>
      <c r="F522" s="114" t="n"/>
      <c r="G522" s="114" t="n"/>
      <c r="H522" s="114" t="n">
        <v>0</v>
      </c>
      <c r="I522" s="114" t="n">
        <v>8</v>
      </c>
      <c r="J522" s="114" t="n">
        <v>8</v>
      </c>
      <c r="K522" s="114" t="n">
        <v>0</v>
      </c>
      <c r="L522" s="114" t="n">
        <v>0</v>
      </c>
      <c r="M522" s="114" t="n">
        <v>8</v>
      </c>
      <c r="N522" s="114" t="n">
        <v>8</v>
      </c>
      <c r="O522" s="114" t="n">
        <v>7</v>
      </c>
      <c r="P522" s="114" t="n">
        <v>0</v>
      </c>
      <c r="Q522" s="114" t="n">
        <v>0</v>
      </c>
      <c r="R522" s="114" t="n">
        <v>0</v>
      </c>
      <c r="S522" s="114" t="n">
        <v>0</v>
      </c>
      <c r="T522" s="114" t="n">
        <v>8</v>
      </c>
      <c r="U522" s="114" t="n">
        <v>8</v>
      </c>
      <c r="V522" s="114" t="n">
        <v>8</v>
      </c>
      <c r="W522" s="114" t="n">
        <v>8</v>
      </c>
      <c r="X522" s="114" t="n">
        <v>8</v>
      </c>
      <c r="Y522" s="114" t="n">
        <v>0</v>
      </c>
      <c r="Z522" s="114" t="n">
        <v>0</v>
      </c>
      <c r="AA522" s="114" t="n">
        <v>8</v>
      </c>
      <c r="AB522" s="114" t="n">
        <v>8</v>
      </c>
      <c r="AC522" s="114" t="n">
        <v>8</v>
      </c>
      <c r="AD522" s="114" t="n">
        <v>8</v>
      </c>
      <c r="AE522" s="114" t="n">
        <v>8</v>
      </c>
      <c r="AF522" s="114" t="n">
        <v>0</v>
      </c>
      <c r="AG522" s="114" t="n">
        <v>0</v>
      </c>
      <c r="AH522" s="114" t="n">
        <v>8</v>
      </c>
      <c r="AI522" s="114" t="n">
        <v>8</v>
      </c>
      <c r="AJ522" s="114" t="n">
        <v>8</v>
      </c>
      <c r="AK522" s="114" t="n">
        <v>8</v>
      </c>
      <c r="AL522" s="114" t="n">
        <v>8</v>
      </c>
      <c r="AM522" s="114">
        <f>COUNT(IF(SUM(H519,H518)&gt;0,1,"FALSE"),IF(SUM(I519,I518)&gt;0,1,"FALSE"),IF(SUM(J519,J518)&gt;0,1,"FALSE"),IF(SUM(K519,K518)&gt;0,1,"FALSE"),IF(SUM(L519,L518)&gt;0,1,"FALSE"),IF(SUM(M518,M519,M520)&gt;0,1,"FALSE"),IF(SUM(N518,N520,N519)&gt;0,1,"FALSE"),IF(SUM(O518,O520,O519)&gt;0,1,"FALSE"),IF(SUM(P519,P518,P520)&gt;0,1,"FALSE"),IF(SUM(Q520,Q518,Q519)&gt;0,1,"FALSE"),IF(SUM(R520,R518,R519)&gt;0,1,"FALSE"),IF(SUM(S518,S520,S519)&gt;0,1,"FALSE"),IF(SUM(T519,T518,T520)&gt;0,1,"FALSE"),IF(SUM(V519,V518,V520)&gt;0,1,"FALSE"),IF(SUM(W518,W520,W519)&gt;0,1,"FALSE"),IF(SUM(X520,X518,X519)&gt;0,1,"FALSE"),IF(SUM(Y519,Y520,Y518)&gt;0,1,"FALSE"),IF(SUM(AB518,AB520,AB519)&gt;0,1,"FALSE"),IF(SUM(Z518,Z519,Z520)&gt;0,1,"FALSE"),IF(SUM(AC520,AC518,AC519)&gt;0,1,"FALSE"),IF(SUM(AF519,AF520,AF518)&gt;0,1,"FALSE"),IF(SUM(AG520,AG519,AG518)&gt;0,1,"FALSE"),IF(SUM(AD518,AD520,AD519)&gt;0,1,"FALSE"),IF(SUM(AE518,AE520,AE519)&gt;0,1,"FALSE"),IF(SUM(U520,U518,U519)&gt;0,1,"FALSE"),IF(SUM(AA520,AA518,AA519)&gt;0,1,"FALSE"),IF(SUM(AH520,AH518,AH519)&gt;0,1,"FALSE"),IF(SUM(AI518,AI520,AI519)&gt;0,1,"FALSE"),IF(SUM(AJ520,AJ518,AJ519)&gt;0,1,"FALSE"),IF(SUM(AK521,AK518,AK520,AK519)&gt;0,1,"FALSE"),IF(SUM(AL520,AL519,AL521,AL518)&gt;0,1,"FALSE"))</f>
        <v/>
      </c>
      <c r="AN522" s="114" t="n"/>
      <c r="AO522" s="114">
        <f>MAX(AO518:AO521)</f>
        <v/>
      </c>
      <c r="AP522" s="114">
        <f>MAX(AP518:AP521)</f>
        <v/>
      </c>
      <c r="AQ522" s="114">
        <f>MAX(AQ518:AQ521)</f>
        <v/>
      </c>
      <c r="AR522" s="114">
        <f>MAX(AR518:AR521)</f>
        <v/>
      </c>
      <c r="AS522" s="114">
        <f>SUM(AS518:AS521)</f>
        <v/>
      </c>
      <c r="AT522" s="114">
        <f>SUM(AT518:AT521)</f>
        <v/>
      </c>
      <c r="AU522" s="114">
        <f>SUM(AU518:AU521)</f>
        <v/>
      </c>
      <c r="AV522" s="114">
        <f>SUM(AV518:AV521)</f>
        <v/>
      </c>
      <c r="AW522" s="114">
        <f>SUM(AW518:AW521)</f>
        <v/>
      </c>
    </row>
    <row r="523" spans="1:49">
      <c r="A523" s="111" t="n">
        <v>517</v>
      </c>
      <c r="B523" s="111" t="s">
        <v>181</v>
      </c>
      <c r="C523" s="111" t="s">
        <v>175</v>
      </c>
      <c r="D523" s="111" t="s">
        <v>97</v>
      </c>
      <c r="E523" s="111" t="s">
        <v>43</v>
      </c>
      <c r="F523" s="111" t="s">
        <v>32</v>
      </c>
      <c r="G523" s="111" t="n"/>
      <c r="H523" s="111" t="s">
        <v>7</v>
      </c>
      <c r="I523" s="111" t="n"/>
      <c r="J523" s="111" t="n"/>
      <c r="K523" s="111" t="s">
        <v>7</v>
      </c>
      <c r="L523" s="111" t="s">
        <v>7</v>
      </c>
      <c r="M523" s="111" t="n">
        <v>4.25</v>
      </c>
      <c r="N523" s="111" t="n">
        <v>8</v>
      </c>
      <c r="O523" s="111" t="n">
        <v>7</v>
      </c>
      <c r="P523" s="111" t="s">
        <v>7</v>
      </c>
      <c r="Q523" s="111" t="s">
        <v>7</v>
      </c>
      <c r="R523" s="111" t="s">
        <v>7</v>
      </c>
      <c r="S523" s="111" t="s">
        <v>7</v>
      </c>
      <c r="T523" s="111" t="n">
        <v>8</v>
      </c>
      <c r="U523" s="111" t="n">
        <v>8</v>
      </c>
      <c r="V523" s="111" t="n">
        <v>8</v>
      </c>
      <c r="W523" s="111" t="n">
        <v>7.91667</v>
      </c>
      <c r="X523" s="111" t="n">
        <v>8</v>
      </c>
      <c r="Y523" s="111" t="s">
        <v>7</v>
      </c>
      <c r="Z523" s="111" t="s">
        <v>7</v>
      </c>
      <c r="AA523" s="111" t="n">
        <v>8</v>
      </c>
      <c r="AB523" s="111" t="n">
        <v>8</v>
      </c>
      <c r="AC523" s="111" t="n">
        <v>8</v>
      </c>
      <c r="AD523" s="111" t="n">
        <v>8</v>
      </c>
      <c r="AE523" s="111" t="n">
        <v>7.88333</v>
      </c>
      <c r="AF523" s="111" t="s">
        <v>7</v>
      </c>
      <c r="AG523" s="111" t="s">
        <v>7</v>
      </c>
      <c r="AH523" s="111" t="n"/>
      <c r="AI523" s="111" t="n"/>
      <c r="AJ523" s="111" t="n"/>
      <c r="AK523" s="111" t="n"/>
      <c r="AL523" s="111" t="n">
        <v>8</v>
      </c>
      <c r="AM523" s="113">
        <f>COUNT(H523:AL523)</f>
        <v/>
      </c>
      <c r="AN523" s="111" t="n"/>
      <c r="AO523" s="113">
        <f>COUNTIF(H523:AL523,"О")</f>
        <v/>
      </c>
      <c r="AP523" s="113">
        <f>COUNTIF(H523:AL523,"От")</f>
        <v/>
      </c>
      <c r="AQ523" s="113">
        <f>COUNTIF(H523:AL523,"Б")</f>
        <v/>
      </c>
      <c r="AR523" s="113">
        <f>COUNTIF(H523:AL523,"Н")</f>
        <v/>
      </c>
      <c r="AS523" s="111" t="n"/>
      <c r="AT523" s="113">
        <f>SUM(H523:AL523)</f>
        <v/>
      </c>
      <c r="AU523" s="111" t="n"/>
      <c r="AV523" s="113">
        <f>SUM(H523,K523,L523,P523,Q523,R523,S523,Y523,Z523,AF523,AG523)</f>
        <v/>
      </c>
      <c r="AW523" s="111" t="n"/>
    </row>
    <row r="524" spans="1:49">
      <c r="A524" s="111" t="n">
        <v>518</v>
      </c>
      <c r="B524" s="111" t="s">
        <v>181</v>
      </c>
      <c r="C524" s="111" t="s">
        <v>175</v>
      </c>
      <c r="D524" s="111" t="s">
        <v>97</v>
      </c>
      <c r="E524" s="111" t="s">
        <v>105</v>
      </c>
      <c r="F524" s="111" t="s">
        <v>32</v>
      </c>
      <c r="G524" s="111" t="n"/>
      <c r="H524" s="111" t="n"/>
      <c r="I524" s="112" t="n">
        <v>8</v>
      </c>
      <c r="J524" s="112" t="n">
        <v>8</v>
      </c>
      <c r="K524" s="111" t="n"/>
      <c r="L524" s="111" t="n"/>
      <c r="M524" s="112" t="n">
        <v>3.75</v>
      </c>
      <c r="N524" s="111" t="n"/>
      <c r="O524" s="111" t="n"/>
      <c r="P524" s="111" t="n"/>
      <c r="Q524" s="111" t="n"/>
      <c r="R524" s="111" t="n">
        <v>4.1</v>
      </c>
      <c r="S524" s="111" t="n"/>
      <c r="T524" s="111" t="n"/>
      <c r="U524" s="111" t="n"/>
      <c r="V524" s="111" t="n"/>
      <c r="W524" s="112" t="n">
        <v>0.08333</v>
      </c>
      <c r="X524" s="111" t="n"/>
      <c r="Y524" s="111" t="n"/>
      <c r="Z524" s="111" t="n"/>
      <c r="AA524" s="111" t="n"/>
      <c r="AB524" s="111" t="n"/>
      <c r="AC524" s="111" t="n"/>
      <c r="AD524" s="111" t="n"/>
      <c r="AE524" s="112" t="n">
        <v>0.11667</v>
      </c>
      <c r="AF524" s="111" t="n"/>
      <c r="AG524" s="111" t="n"/>
      <c r="AH524" s="111" t="n"/>
      <c r="AI524" s="111" t="n"/>
      <c r="AJ524" s="111" t="n"/>
      <c r="AK524" s="111" t="n"/>
      <c r="AL524" s="111" t="n"/>
      <c r="AM524" s="113">
        <f>COUNT(H524:AL524)</f>
        <v/>
      </c>
      <c r="AN524" s="111" t="n"/>
      <c r="AO524" s="111" t="n"/>
      <c r="AP524" s="111" t="n"/>
      <c r="AQ524" s="111" t="n"/>
      <c r="AR524" s="111" t="n"/>
      <c r="AS524" s="111" t="n"/>
      <c r="AT524" s="113">
        <f>SUM(H524:AL524)</f>
        <v/>
      </c>
      <c r="AU524" s="111" t="n"/>
      <c r="AV524" s="113">
        <f>SUM(H524,K524,L524,P524,Q524,R524,S524,Y524,Z524,AF524,AG524)</f>
        <v/>
      </c>
      <c r="AW524" s="111" t="n"/>
    </row>
    <row r="525" spans="1:49">
      <c r="A525" s="111" t="n">
        <v>519</v>
      </c>
      <c r="B525" s="111" t="s">
        <v>181</v>
      </c>
      <c r="C525" s="111" t="s">
        <v>175</v>
      </c>
      <c r="D525" s="111" t="s">
        <v>97</v>
      </c>
      <c r="E525" s="111" t="s">
        <v>177</v>
      </c>
      <c r="F525" s="111" t="s">
        <v>32</v>
      </c>
      <c r="G525" s="111" t="n"/>
      <c r="H525" s="111" t="n"/>
      <c r="I525" s="111" t="n"/>
      <c r="J525" s="111" t="n"/>
      <c r="K525" s="111" t="n"/>
      <c r="L525" s="111" t="n"/>
      <c r="M525" s="111" t="n"/>
      <c r="N525" s="111" t="n"/>
      <c r="O525" s="111" t="n"/>
      <c r="P525" s="111" t="n"/>
      <c r="Q525" s="111" t="n"/>
      <c r="R525" s="111" t="n"/>
      <c r="S525" s="111" t="n"/>
      <c r="T525" s="111" t="n"/>
      <c r="U525" s="111" t="n"/>
      <c r="V525" s="111" t="n"/>
      <c r="W525" s="111" t="n"/>
      <c r="X525" s="111" t="n"/>
      <c r="Y525" s="111" t="n"/>
      <c r="Z525" s="111" t="n"/>
      <c r="AA525" s="111" t="n"/>
      <c r="AB525" s="111" t="n"/>
      <c r="AC525" s="111" t="n"/>
      <c r="AD525" s="111" t="n"/>
      <c r="AE525" s="111" t="n"/>
      <c r="AF525" s="111" t="n"/>
      <c r="AG525" s="111" t="n"/>
      <c r="AH525" s="111" t="n"/>
      <c r="AI525" s="111" t="n"/>
      <c r="AJ525" s="111" t="n"/>
      <c r="AK525" s="111" t="n"/>
      <c r="AL525" s="111" t="n"/>
      <c r="AM525" s="113">
        <f>COUNT(H525:AL525)</f>
        <v/>
      </c>
      <c r="AN525" s="111" t="n"/>
      <c r="AO525" s="111" t="n"/>
      <c r="AP525" s="111" t="n"/>
      <c r="AQ525" s="111" t="n"/>
      <c r="AR525" s="111" t="n"/>
      <c r="AS525" s="111" t="n"/>
      <c r="AT525" s="113">
        <f>SUM(H525:AL525)</f>
        <v/>
      </c>
      <c r="AU525" s="111" t="n"/>
      <c r="AV525" s="113">
        <f>SUM(H525,K525,L525,P525,Q525,R525,S525,Y525,Z525,AF525,AG525)</f>
        <v/>
      </c>
      <c r="AW525" s="111" t="n"/>
    </row>
    <row r="526" spans="1:49">
      <c r="A526" s="111" t="n">
        <v>520</v>
      </c>
      <c r="B526" s="111" t="s">
        <v>181</v>
      </c>
      <c r="C526" s="111" t="s">
        <v>175</v>
      </c>
      <c r="D526" s="111" t="s">
        <v>97</v>
      </c>
      <c r="E526" s="111" t="s">
        <v>177</v>
      </c>
      <c r="F526" s="111" t="s">
        <v>32</v>
      </c>
      <c r="G526" s="111" t="s">
        <v>49</v>
      </c>
      <c r="H526" s="111" t="n"/>
      <c r="I526" s="111" t="n"/>
      <c r="J526" s="111" t="n"/>
      <c r="K526" s="111" t="n"/>
      <c r="L526" s="111" t="n"/>
      <c r="M526" s="111" t="n"/>
      <c r="N526" s="111" t="n"/>
      <c r="O526" s="111" t="n"/>
      <c r="P526" s="111" t="n"/>
      <c r="Q526" s="111" t="n"/>
      <c r="R526" s="111" t="n"/>
      <c r="S526" s="111" t="n"/>
      <c r="T526" s="111" t="n"/>
      <c r="U526" s="111" t="n"/>
      <c r="V526" s="111" t="n"/>
      <c r="W526" s="111" t="n"/>
      <c r="X526" s="111" t="n"/>
      <c r="Y526" s="111" t="n"/>
      <c r="Z526" s="111" t="n"/>
      <c r="AA526" s="111" t="n"/>
      <c r="AB526" s="111" t="n"/>
      <c r="AC526" s="111" t="n"/>
      <c r="AD526" s="111" t="n"/>
      <c r="AE526" s="111" t="n"/>
      <c r="AF526" s="111" t="n"/>
      <c r="AG526" s="111" t="n"/>
      <c r="AH526" s="112" t="n">
        <v>8</v>
      </c>
      <c r="AI526" s="112" t="n">
        <v>8</v>
      </c>
      <c r="AJ526" s="112" t="n">
        <v>8</v>
      </c>
      <c r="AK526" s="112" t="n">
        <v>8</v>
      </c>
      <c r="AL526" s="111" t="n"/>
      <c r="AM526" s="113">
        <f>SUM(H526:AL526)/8</f>
        <v/>
      </c>
      <c r="AN526" s="111" t="n"/>
      <c r="AO526" s="111" t="n"/>
      <c r="AP526" s="111" t="n"/>
      <c r="AQ526" s="111" t="n"/>
      <c r="AR526" s="111" t="n"/>
      <c r="AS526" s="113">
        <f>COUNTIF(H526:AL526,"В")+SUM(H526:AL526)/8</f>
        <v/>
      </c>
      <c r="AT526" s="113">
        <f>SUM(H526:AL526)</f>
        <v/>
      </c>
      <c r="AU526" s="111" t="n"/>
      <c r="AV526" s="111" t="n"/>
      <c r="AW526" s="111" t="n"/>
    </row>
    <row r="527" spans="1:49">
      <c r="A527" s="114" t="n">
        <v>521</v>
      </c>
      <c r="B527" s="114" t="s">
        <v>181</v>
      </c>
      <c r="C527" s="114" t="s">
        <v>175</v>
      </c>
      <c r="D527" s="114" t="s">
        <v>97</v>
      </c>
      <c r="E527" s="114" t="s">
        <v>33</v>
      </c>
      <c r="F527" s="114" t="n"/>
      <c r="G527" s="114" t="n"/>
      <c r="H527" s="114" t="n">
        <v>0</v>
      </c>
      <c r="I527" s="114" t="n">
        <v>8</v>
      </c>
      <c r="J527" s="114" t="n">
        <v>8</v>
      </c>
      <c r="K527" s="114" t="n">
        <v>0</v>
      </c>
      <c r="L527" s="114" t="n">
        <v>0</v>
      </c>
      <c r="M527" s="114" t="n">
        <v>8</v>
      </c>
      <c r="N527" s="114" t="n">
        <v>8</v>
      </c>
      <c r="O527" s="114" t="n">
        <v>7</v>
      </c>
      <c r="P527" s="114" t="n">
        <v>0</v>
      </c>
      <c r="Q527" s="114" t="n">
        <v>0</v>
      </c>
      <c r="R527" s="114" t="n">
        <v>0</v>
      </c>
      <c r="S527" s="114" t="n">
        <v>0</v>
      </c>
      <c r="T527" s="114" t="n">
        <v>8</v>
      </c>
      <c r="U527" s="114" t="n">
        <v>8</v>
      </c>
      <c r="V527" s="114" t="n">
        <v>8</v>
      </c>
      <c r="W527" s="114" t="n">
        <v>8</v>
      </c>
      <c r="X527" s="114" t="n">
        <v>8</v>
      </c>
      <c r="Y527" s="114" t="n">
        <v>0</v>
      </c>
      <c r="Z527" s="114" t="n">
        <v>0</v>
      </c>
      <c r="AA527" s="114" t="n">
        <v>8</v>
      </c>
      <c r="AB527" s="114" t="n">
        <v>8</v>
      </c>
      <c r="AC527" s="114" t="n">
        <v>8</v>
      </c>
      <c r="AD527" s="114" t="n">
        <v>8</v>
      </c>
      <c r="AE527" s="114" t="n">
        <v>8</v>
      </c>
      <c r="AF527" s="114" t="n">
        <v>0</v>
      </c>
      <c r="AG527" s="114" t="n">
        <v>0</v>
      </c>
      <c r="AH527" s="114" t="n">
        <v>8</v>
      </c>
      <c r="AI527" s="114" t="n">
        <v>8</v>
      </c>
      <c r="AJ527" s="114" t="n">
        <v>8</v>
      </c>
      <c r="AK527" s="114" t="n">
        <v>8</v>
      </c>
      <c r="AL527" s="114" t="n">
        <v>8</v>
      </c>
      <c r="AM527" s="114">
        <f>COUNT(IF(SUM(H524,H523,H525)&gt;0,1,"FALSE"),IF(SUM(I523,I524,I525)&gt;0,1,"FALSE"),IF(SUM(J524,J525,J523)&gt;0,1,"FALSE"),IF(SUM(K524,K525,K523)&gt;0,1,"FALSE"),IF(SUM(L524,L525,L523)&gt;0,1,"FALSE"),IF(SUM(M523,M524,M525)&gt;0,1,"FALSE"),IF(SUM(N523,N524,N525)&gt;0,1,"FALSE"),IF(SUM(O525,O524,O523)&gt;0,1,"FALSE"),IF(SUM(P525,P523,P524)&gt;0,1,"FALSE"),IF(SUM(Q525,Q524,Q523)&gt;0,1,"FALSE"),IF(SUM(R523,R524,R525)&gt;0,1,"FALSE"),IF(SUM(S525,S524,S523)&gt;0,1,"FALSE"),IF(SUM(T524,T523,T525)&gt;0,1,"FALSE"),IF(SUM(V523,V525,V524)&gt;0,1,"FALSE"),IF(SUM(W525,W524,W523)&gt;0,1,"FALSE"),IF(SUM(X524,X525,X523)&gt;0,1,"FALSE"),IF(SUM(Y524,Y523,Y525)&gt;0,1,"FALSE"),IF(SUM(AB524,AB525,AB523)&gt;0,1,"FALSE"),IF(SUM(Z524,Z523,Z525)&gt;0,1,"FALSE"),IF(SUM(AC523,AC525,AC524)&gt;0,1,"FALSE"),IF(SUM(AF525,AF524,AF523)&gt;0,1,"FALSE"),IF(SUM(AG524,AG525,AG523)&gt;0,1,"FALSE"),IF(SUM(AD524,AD523,AD525)&gt;0,1,"FALSE"),IF(SUM(AE524,AE525,AE523)&gt;0,1,"FALSE"),IF(SUM(U523,U524,U525)&gt;0,1,"FALSE"),IF(SUM(AA524,AA525,AA523)&gt;0,1,"FALSE"),IF(SUM(AL523,AL525,AL524)&gt;0,1,"FALSE"),IF(SUM(AH526)&gt;0,1,"FALSE"),IF(SUM(AI526)&gt;0,1,"FALSE"),IF(SUM(AJ526)&gt;0,1,"FALSE"),IF(SUM(AK526)&gt;0,1,"FALSE"))</f>
        <v/>
      </c>
      <c r="AN527" s="114" t="n"/>
      <c r="AO527" s="114">
        <f>MAX(AO523:AO526)</f>
        <v/>
      </c>
      <c r="AP527" s="114">
        <f>MAX(AP523:AP526)</f>
        <v/>
      </c>
      <c r="AQ527" s="114">
        <f>MAX(AQ523:AQ526)</f>
        <v/>
      </c>
      <c r="AR527" s="114">
        <f>MAX(AR523:AR526)</f>
        <v/>
      </c>
      <c r="AS527" s="114">
        <f>SUM(AS523:AS526)</f>
        <v/>
      </c>
      <c r="AT527" s="114">
        <f>SUM(AT523:AT526)</f>
        <v/>
      </c>
      <c r="AU527" s="114">
        <f>SUM(AU523:AU526)</f>
        <v/>
      </c>
      <c r="AV527" s="114">
        <f>SUM(AV523:AV526)</f>
        <v/>
      </c>
      <c r="AW527" s="114">
        <f>SUM(AW523:AW526)</f>
        <v/>
      </c>
    </row>
    <row r="528" spans="1:49">
      <c r="A528" s="111" t="n">
        <v>522</v>
      </c>
      <c r="B528" s="111" t="s">
        <v>174</v>
      </c>
      <c r="C528" s="111" t="s">
        <v>193</v>
      </c>
      <c r="D528" s="111" t="s">
        <v>204</v>
      </c>
      <c r="E528" s="111" t="s">
        <v>43</v>
      </c>
      <c r="F528" s="111" t="s">
        <v>32</v>
      </c>
      <c r="G528" s="111" t="n"/>
      <c r="H528" s="111" t="s">
        <v>7</v>
      </c>
      <c r="I528" s="111" t="n"/>
      <c r="J528" s="111" t="n"/>
      <c r="K528" s="111" t="s">
        <v>7</v>
      </c>
      <c r="L528" s="111" t="s">
        <v>7</v>
      </c>
      <c r="M528" s="111" t="n"/>
      <c r="N528" s="111" t="n"/>
      <c r="O528" s="111" t="n"/>
      <c r="P528" s="111" t="s">
        <v>7</v>
      </c>
      <c r="Q528" s="111" t="s">
        <v>7</v>
      </c>
      <c r="R528" s="111" t="s">
        <v>7</v>
      </c>
      <c r="S528" s="111" t="s">
        <v>7</v>
      </c>
      <c r="T528" s="111" t="n"/>
      <c r="U528" s="111" t="n"/>
      <c r="V528" s="111" t="n"/>
      <c r="W528" s="111" t="n"/>
      <c r="X528" s="111" t="n"/>
      <c r="Y528" s="111" t="s">
        <v>7</v>
      </c>
      <c r="Z528" s="111" t="s">
        <v>7</v>
      </c>
      <c r="AA528" s="111" t="n"/>
      <c r="AB528" s="111" t="n"/>
      <c r="AC528" s="111" t="n"/>
      <c r="AD528" s="111" t="n">
        <v>4.21667</v>
      </c>
      <c r="AE528" s="111" t="n">
        <v>8</v>
      </c>
      <c r="AF528" s="111" t="s">
        <v>7</v>
      </c>
      <c r="AG528" s="111" t="s">
        <v>7</v>
      </c>
      <c r="AH528" s="111" t="n">
        <v>8</v>
      </c>
      <c r="AI528" s="111" t="n">
        <v>8</v>
      </c>
      <c r="AJ528" s="111" t="n">
        <v>8</v>
      </c>
      <c r="AK528" s="111" t="n">
        <v>3.15</v>
      </c>
      <c r="AL528" s="111" t="n">
        <v>1.65</v>
      </c>
      <c r="AM528" s="113">
        <f>COUNT(H528:AL528)</f>
        <v/>
      </c>
      <c r="AN528" s="111" t="n"/>
      <c r="AO528" s="113">
        <f>COUNTIF(H528:AL528,"О")</f>
        <v/>
      </c>
      <c r="AP528" s="113">
        <f>COUNTIF(H528:AL528,"От")</f>
        <v/>
      </c>
      <c r="AQ528" s="113">
        <f>COUNTIF(H528:AL528,"Б")</f>
        <v/>
      </c>
      <c r="AR528" s="113">
        <f>COUNTIF(H528:AL528,"Н")</f>
        <v/>
      </c>
      <c r="AS528" s="111" t="n"/>
      <c r="AT528" s="113">
        <f>SUM(H528:AL528)</f>
        <v/>
      </c>
      <c r="AU528" s="111" t="n"/>
      <c r="AV528" s="113">
        <f>SUM(H528,K528,L528,P528,Q528,R528,S528,Y528,Z528,AF528,AG528)</f>
        <v/>
      </c>
      <c r="AW528" s="111" t="n"/>
    </row>
    <row r="529" spans="1:49">
      <c r="A529" s="111" t="n">
        <v>523</v>
      </c>
      <c r="B529" s="111" t="s">
        <v>174</v>
      </c>
      <c r="C529" s="111" t="s">
        <v>193</v>
      </c>
      <c r="D529" s="111" t="s">
        <v>204</v>
      </c>
      <c r="E529" s="111" t="s">
        <v>105</v>
      </c>
      <c r="F529" s="111" t="s">
        <v>32</v>
      </c>
      <c r="G529" s="111" t="n"/>
      <c r="H529" s="111" t="n"/>
      <c r="I529" s="112" t="n">
        <v>8</v>
      </c>
      <c r="J529" s="112" t="n">
        <v>8</v>
      </c>
      <c r="K529" s="111" t="n"/>
      <c r="L529" s="111" t="n"/>
      <c r="M529" s="112" t="n">
        <v>8</v>
      </c>
      <c r="N529" s="112" t="n">
        <v>8</v>
      </c>
      <c r="O529" s="112" t="n">
        <v>7</v>
      </c>
      <c r="P529" s="111" t="n"/>
      <c r="Q529" s="111" t="n"/>
      <c r="R529" s="111" t="n"/>
      <c r="S529" s="111" t="n"/>
      <c r="T529" s="112" t="n">
        <v>8</v>
      </c>
      <c r="U529" s="112" t="n">
        <v>8</v>
      </c>
      <c r="V529" s="112" t="n">
        <v>8</v>
      </c>
      <c r="W529" s="112" t="n">
        <v>8</v>
      </c>
      <c r="X529" s="112" t="n">
        <v>8</v>
      </c>
      <c r="Y529" s="111" t="n"/>
      <c r="Z529" s="111" t="n"/>
      <c r="AA529" s="112" t="n">
        <v>8</v>
      </c>
      <c r="AB529" s="112" t="n">
        <v>8</v>
      </c>
      <c r="AC529" s="112" t="n">
        <v>8</v>
      </c>
      <c r="AD529" s="112" t="n">
        <v>3.78333</v>
      </c>
      <c r="AE529" s="111" t="n"/>
      <c r="AF529" s="111" t="n"/>
      <c r="AG529" s="111" t="n"/>
      <c r="AH529" s="111" t="n"/>
      <c r="AI529" s="111" t="n"/>
      <c r="AJ529" s="111" t="n"/>
      <c r="AK529" s="112" t="n">
        <v>4.85</v>
      </c>
      <c r="AL529" s="112" t="n">
        <v>6.35</v>
      </c>
      <c r="AM529" s="113">
        <f>COUNT(H529:AL529)</f>
        <v/>
      </c>
      <c r="AN529" s="111" t="n"/>
      <c r="AO529" s="111" t="n"/>
      <c r="AP529" s="111" t="n"/>
      <c r="AQ529" s="111" t="n"/>
      <c r="AR529" s="111" t="n"/>
      <c r="AS529" s="111" t="n"/>
      <c r="AT529" s="113">
        <f>SUM(H529:AL529)</f>
        <v/>
      </c>
      <c r="AU529" s="111" t="n"/>
      <c r="AV529" s="113">
        <f>SUM(H529,K529,L529,P529,Q529,R529,S529,Y529,Z529,AF529,AG529)</f>
        <v/>
      </c>
      <c r="AW529" s="111" t="n"/>
    </row>
    <row r="530" spans="1:49">
      <c r="A530" s="114" t="n">
        <v>524</v>
      </c>
      <c r="B530" s="114" t="s">
        <v>174</v>
      </c>
      <c r="C530" s="114" t="s">
        <v>193</v>
      </c>
      <c r="D530" s="114" t="s">
        <v>204</v>
      </c>
      <c r="E530" s="114" t="s">
        <v>33</v>
      </c>
      <c r="F530" s="114" t="n"/>
      <c r="G530" s="114" t="n"/>
      <c r="H530" s="114" t="n">
        <v>0</v>
      </c>
      <c r="I530" s="114" t="n">
        <v>8</v>
      </c>
      <c r="J530" s="114" t="n">
        <v>8</v>
      </c>
      <c r="K530" s="114" t="n">
        <v>0</v>
      </c>
      <c r="L530" s="114" t="n">
        <v>0</v>
      </c>
      <c r="M530" s="114" t="n">
        <v>8</v>
      </c>
      <c r="N530" s="114" t="n">
        <v>8</v>
      </c>
      <c r="O530" s="114" t="n">
        <v>7</v>
      </c>
      <c r="P530" s="114" t="n">
        <v>0</v>
      </c>
      <c r="Q530" s="114" t="n">
        <v>0</v>
      </c>
      <c r="R530" s="114" t="n">
        <v>0</v>
      </c>
      <c r="S530" s="114" t="n">
        <v>0</v>
      </c>
      <c r="T530" s="114" t="n">
        <v>8</v>
      </c>
      <c r="U530" s="114" t="n">
        <v>8</v>
      </c>
      <c r="V530" s="114" t="n">
        <v>8</v>
      </c>
      <c r="W530" s="114" t="n">
        <v>8</v>
      </c>
      <c r="X530" s="114" t="n">
        <v>8</v>
      </c>
      <c r="Y530" s="114" t="n">
        <v>0</v>
      </c>
      <c r="Z530" s="114" t="n">
        <v>0</v>
      </c>
      <c r="AA530" s="114" t="n">
        <v>8</v>
      </c>
      <c r="AB530" s="114" t="n">
        <v>8</v>
      </c>
      <c r="AC530" s="114" t="n">
        <v>8</v>
      </c>
      <c r="AD530" s="114" t="n">
        <v>8</v>
      </c>
      <c r="AE530" s="114" t="n">
        <v>8</v>
      </c>
      <c r="AF530" s="114" t="n">
        <v>0</v>
      </c>
      <c r="AG530" s="114" t="n">
        <v>0</v>
      </c>
      <c r="AH530" s="114" t="n">
        <v>8</v>
      </c>
      <c r="AI530" s="114" t="n">
        <v>8</v>
      </c>
      <c r="AJ530" s="114" t="n">
        <v>8</v>
      </c>
      <c r="AK530" s="114" t="n">
        <v>8</v>
      </c>
      <c r="AL530" s="114" t="n">
        <v>8</v>
      </c>
      <c r="AM530" s="114">
        <f>COUNT(IF(SUM(H528,H529)&gt;0,1,"FALSE"),IF(SUM(I529,I528)&gt;0,1,"FALSE"),IF(SUM(J529,J528)&gt;0,1,"FALSE"),IF(SUM(K528,K529)&gt;0,1,"FALSE"),IF(SUM(L529,L528)&gt;0,1,"FALSE"),IF(SUM(M529,M528)&gt;0,1,"FALSE"),IF(SUM(N528,N529)&gt;0,1,"FALSE"),IF(SUM(O528,O529)&gt;0,1,"FALSE"),IF(SUM(P529,P528)&gt;0,1,"FALSE"),IF(SUM(Q528,Q529)&gt;0,1,"FALSE"),IF(SUM(R529,R528)&gt;0,1,"FALSE"),IF(SUM(S528,S529)&gt;0,1,"FALSE"),IF(SUM(T528,T529)&gt;0,1,"FALSE"),IF(SUM(V528,V529)&gt;0,1,"FALSE"),IF(SUM(W528,W529)&gt;0,1,"FALSE"),IF(SUM(X528,X529)&gt;0,1,"FALSE"),IF(SUM(Y528,Y529)&gt;0,1,"FALSE"),IF(SUM(AB529,AB528)&gt;0,1,"FALSE"),IF(SUM(Z528,Z529)&gt;0,1,"FALSE"),IF(SUM(AC529,AC528)&gt;0,1,"FALSE"),IF(SUM(AF528)&gt;0,1,"FALSE"),IF(SUM(AG528)&gt;0,1,"FALSE"),IF(SUM(AD529,AD528)&gt;0,1,"FALSE"),IF(SUM(AE528)&gt;0,1,"FALSE"),IF(SUM(U528,U529)&gt;0,1,"FALSE"),IF(SUM(AA528,AA529)&gt;0,1,"FALSE"),IF(SUM(AH528)&gt;0,1,"FALSE"),IF(SUM(AI528)&gt;0,1,"FALSE"),IF(SUM(AJ528)&gt;0,1,"FALSE"),IF(SUM(AK529,AK528)&gt;0,1,"FALSE"),IF(SUM(AL529,AL528)&gt;0,1,"FALSE"))</f>
        <v/>
      </c>
      <c r="AN530" s="114" t="n"/>
      <c r="AO530" s="114">
        <f>MAX(AO528:AO529)</f>
        <v/>
      </c>
      <c r="AP530" s="114">
        <f>MAX(AP528:AP529)</f>
        <v/>
      </c>
      <c r="AQ530" s="114">
        <f>MAX(AQ528:AQ529)</f>
        <v/>
      </c>
      <c r="AR530" s="114">
        <f>MAX(AR528:AR529)</f>
        <v/>
      </c>
      <c r="AS530" s="114">
        <f>SUM(AS528:AS529)</f>
        <v/>
      </c>
      <c r="AT530" s="114">
        <f>SUM(AT528:AT529)</f>
        <v/>
      </c>
      <c r="AU530" s="114">
        <f>SUM(AU528:AU529)</f>
        <v/>
      </c>
      <c r="AV530" s="114">
        <f>SUM(AV528:AV529)</f>
        <v/>
      </c>
      <c r="AW530" s="114">
        <f>SUM(AW528:AW529)</f>
        <v/>
      </c>
    </row>
    <row r="531" spans="1:49">
      <c r="A531" s="111" t="n">
        <v>525</v>
      </c>
      <c r="B531" s="111" t="s">
        <v>202</v>
      </c>
      <c r="C531" s="111" t="s">
        <v>193</v>
      </c>
      <c r="D531" s="111" t="s">
        <v>204</v>
      </c>
      <c r="E531" s="111" t="s">
        <v>43</v>
      </c>
      <c r="F531" s="111" t="s">
        <v>32</v>
      </c>
      <c r="G531" s="111" t="n"/>
      <c r="H531" s="111" t="s">
        <v>7</v>
      </c>
      <c r="I531" s="111" t="n">
        <v>8</v>
      </c>
      <c r="J531" s="111" t="n">
        <v>8</v>
      </c>
      <c r="K531" s="111" t="s">
        <v>7</v>
      </c>
      <c r="L531" s="111" t="s">
        <v>7</v>
      </c>
      <c r="M531" s="112" t="s">
        <v>75</v>
      </c>
      <c r="N531" s="112" t="s">
        <v>75</v>
      </c>
      <c r="O531" s="112" t="s">
        <v>75</v>
      </c>
      <c r="P531" s="111" t="s">
        <v>7</v>
      </c>
      <c r="Q531" s="111" t="s">
        <v>7</v>
      </c>
      <c r="R531" s="111" t="s">
        <v>7</v>
      </c>
      <c r="S531" s="111" t="s">
        <v>7</v>
      </c>
      <c r="T531" s="111" t="n">
        <v>8</v>
      </c>
      <c r="U531" s="111" t="n">
        <v>8</v>
      </c>
      <c r="V531" s="111" t="n">
        <v>8</v>
      </c>
      <c r="W531" s="111" t="n">
        <v>8</v>
      </c>
      <c r="X531" s="111" t="n">
        <v>1.93333</v>
      </c>
      <c r="Y531" s="111" t="s">
        <v>7</v>
      </c>
      <c r="Z531" s="111" t="s">
        <v>7</v>
      </c>
      <c r="AA531" s="111" t="n">
        <v>8</v>
      </c>
      <c r="AB531" s="111" t="n">
        <v>7.16667</v>
      </c>
      <c r="AC531" s="111" t="n">
        <v>4.26667</v>
      </c>
      <c r="AD531" s="111" t="n">
        <v>8</v>
      </c>
      <c r="AE531" s="111" t="n">
        <v>8</v>
      </c>
      <c r="AF531" s="111" t="s">
        <v>7</v>
      </c>
      <c r="AG531" s="111" t="s">
        <v>7</v>
      </c>
      <c r="AH531" s="111" t="n">
        <v>8</v>
      </c>
      <c r="AI531" s="111" t="n">
        <v>0.83333</v>
      </c>
      <c r="AJ531" s="111" t="n"/>
      <c r="AK531" s="111" t="n">
        <v>6.35</v>
      </c>
      <c r="AL531" s="111" t="n">
        <v>8</v>
      </c>
      <c r="AM531" s="113">
        <f>COUNT(H531:AL531)</f>
        <v/>
      </c>
      <c r="AN531" s="111" t="n"/>
      <c r="AO531" s="113">
        <f>COUNTIF(H531:AL531,"О")</f>
        <v/>
      </c>
      <c r="AP531" s="113">
        <f>COUNTIF(H531:AL531,"От")</f>
        <v/>
      </c>
      <c r="AQ531" s="113">
        <f>COUNTIF(H531:AL531,"Б")</f>
        <v/>
      </c>
      <c r="AR531" s="113">
        <f>COUNTIF(H531:AL531,"Н")</f>
        <v/>
      </c>
      <c r="AS531" s="111" t="n"/>
      <c r="AT531" s="113">
        <f>SUM(H531:AL531)</f>
        <v/>
      </c>
      <c r="AU531" s="111" t="n"/>
      <c r="AV531" s="113">
        <f>SUM(H531,K531,L531,P531,Q531,R531,S531,Y531,Z531,AF531,AG531)</f>
        <v/>
      </c>
      <c r="AW531" s="111" t="n"/>
    </row>
    <row r="532" spans="1:49">
      <c r="A532" s="111" t="n">
        <v>526</v>
      </c>
      <c r="B532" s="111" t="s">
        <v>202</v>
      </c>
      <c r="C532" s="111" t="s">
        <v>193</v>
      </c>
      <c r="D532" s="111" t="s">
        <v>204</v>
      </c>
      <c r="E532" s="111" t="s">
        <v>61</v>
      </c>
      <c r="F532" s="111" t="s">
        <v>32</v>
      </c>
      <c r="G532" s="111" t="n"/>
      <c r="H532" s="111" t="n"/>
      <c r="I532" s="111" t="n"/>
      <c r="J532" s="111" t="n"/>
      <c r="K532" s="111" t="n"/>
      <c r="L532" s="111" t="n"/>
      <c r="M532" s="111" t="n"/>
      <c r="N532" s="111" t="n"/>
      <c r="O532" s="111" t="n"/>
      <c r="P532" s="111" t="n"/>
      <c r="Q532" s="111" t="n"/>
      <c r="R532" s="111" t="n"/>
      <c r="S532" s="111" t="n"/>
      <c r="T532" s="111" t="n"/>
      <c r="U532" s="111" t="n"/>
      <c r="V532" s="111" t="n"/>
      <c r="W532" s="111" t="n"/>
      <c r="X532" s="111" t="n"/>
      <c r="Y532" s="111" t="n"/>
      <c r="Z532" s="111" t="n"/>
      <c r="AA532" s="111" t="n"/>
      <c r="AB532" s="112" t="n">
        <v>0.83333</v>
      </c>
      <c r="AC532" s="112" t="n">
        <v>3.73333</v>
      </c>
      <c r="AD532" s="111" t="n"/>
      <c r="AE532" s="111" t="n"/>
      <c r="AF532" s="111" t="n"/>
      <c r="AG532" s="111" t="n"/>
      <c r="AH532" s="111" t="n"/>
      <c r="AI532" s="111" t="n"/>
      <c r="AJ532" s="111" t="n"/>
      <c r="AK532" s="111" t="n"/>
      <c r="AL532" s="111" t="n"/>
      <c r="AM532" s="113">
        <f>COUNT(H532:AL532)</f>
        <v/>
      </c>
      <c r="AN532" s="111" t="n"/>
      <c r="AO532" s="111" t="n"/>
      <c r="AP532" s="111" t="n"/>
      <c r="AQ532" s="111" t="n"/>
      <c r="AR532" s="111" t="n"/>
      <c r="AS532" s="111" t="n"/>
      <c r="AT532" s="113">
        <f>SUM(H532:AL532)</f>
        <v/>
      </c>
      <c r="AU532" s="111" t="n"/>
      <c r="AV532" s="113">
        <f>SUM(H532,K532,L532,P532,Q532,R532,S532,Y532,Z532,AF532,AG532)</f>
        <v/>
      </c>
      <c r="AW532" s="111" t="n"/>
    </row>
    <row r="533" spans="1:49">
      <c r="A533" s="111" t="n">
        <v>527</v>
      </c>
      <c r="B533" s="111" t="s">
        <v>202</v>
      </c>
      <c r="C533" s="111" t="s">
        <v>193</v>
      </c>
      <c r="D533" s="111" t="s">
        <v>204</v>
      </c>
      <c r="E533" s="111" t="s">
        <v>149</v>
      </c>
      <c r="F533" s="111" t="s">
        <v>32</v>
      </c>
      <c r="G533" s="111" t="n"/>
      <c r="H533" s="111" t="n"/>
      <c r="I533" s="111" t="n"/>
      <c r="J533" s="111" t="n"/>
      <c r="K533" s="111" t="n"/>
      <c r="L533" s="111" t="n"/>
      <c r="M533" s="111" t="n"/>
      <c r="N533" s="111" t="n"/>
      <c r="O533" s="111" t="n"/>
      <c r="P533" s="111" t="n"/>
      <c r="Q533" s="111" t="n"/>
      <c r="R533" s="111" t="n"/>
      <c r="S533" s="111" t="n"/>
      <c r="T533" s="111" t="n"/>
      <c r="U533" s="111" t="n"/>
      <c r="V533" s="111" t="n"/>
      <c r="W533" s="111" t="n"/>
      <c r="X533" s="111" t="n"/>
      <c r="Y533" s="111" t="n"/>
      <c r="Z533" s="111" t="n"/>
      <c r="AA533" s="111" t="n"/>
      <c r="AB533" s="111" t="n"/>
      <c r="AC533" s="111" t="n"/>
      <c r="AD533" s="111" t="n"/>
      <c r="AE533" s="111" t="n"/>
      <c r="AF533" s="111" t="n"/>
      <c r="AG533" s="111" t="n"/>
      <c r="AH533" s="111" t="n"/>
      <c r="AI533" s="112" t="n">
        <v>7.16667</v>
      </c>
      <c r="AJ533" s="112" t="n">
        <v>8</v>
      </c>
      <c r="AK533" s="112" t="n">
        <v>1.65</v>
      </c>
      <c r="AL533" s="111" t="n"/>
      <c r="AM533" s="113">
        <f>COUNT(H533:AL533)</f>
        <v/>
      </c>
      <c r="AN533" s="111" t="n"/>
      <c r="AO533" s="111" t="n"/>
      <c r="AP533" s="111" t="n"/>
      <c r="AQ533" s="111" t="n"/>
      <c r="AR533" s="111" t="n"/>
      <c r="AS533" s="111" t="n"/>
      <c r="AT533" s="113">
        <f>SUM(H533:AL533)</f>
        <v/>
      </c>
      <c r="AU533" s="111" t="n"/>
      <c r="AV533" s="113">
        <f>SUM(H533,K533,L533,P533,Q533,R533,S533,Y533,Z533,AF533,AG533)</f>
        <v/>
      </c>
      <c r="AW533" s="111" t="n"/>
    </row>
    <row r="534" spans="1:49">
      <c r="A534" s="111" t="n">
        <v>528</v>
      </c>
      <c r="B534" s="111" t="s">
        <v>202</v>
      </c>
      <c r="C534" s="111" t="s">
        <v>193</v>
      </c>
      <c r="D534" s="111" t="s">
        <v>204</v>
      </c>
      <c r="E534" s="111" t="s">
        <v>199</v>
      </c>
      <c r="F534" s="111" t="s">
        <v>32</v>
      </c>
      <c r="G534" s="111" t="n"/>
      <c r="H534" s="111" t="n"/>
      <c r="I534" s="111" t="n"/>
      <c r="J534" s="111" t="n"/>
      <c r="K534" s="111" t="n"/>
      <c r="L534" s="111" t="n"/>
      <c r="M534" s="111" t="n"/>
      <c r="N534" s="111" t="n"/>
      <c r="O534" s="111" t="n"/>
      <c r="P534" s="111" t="n"/>
      <c r="Q534" s="111" t="n"/>
      <c r="R534" s="111" t="n"/>
      <c r="S534" s="111" t="n"/>
      <c r="T534" s="111" t="n"/>
      <c r="U534" s="111" t="n"/>
      <c r="V534" s="111" t="n"/>
      <c r="W534" s="111" t="n"/>
      <c r="X534" s="112" t="n">
        <v>6.06667</v>
      </c>
      <c r="Y534" s="111" t="n"/>
      <c r="Z534" s="111" t="n"/>
      <c r="AA534" s="111" t="n"/>
      <c r="AB534" s="111" t="n"/>
      <c r="AC534" s="111" t="n"/>
      <c r="AD534" s="111" t="n"/>
      <c r="AE534" s="111" t="n"/>
      <c r="AF534" s="111" t="n"/>
      <c r="AG534" s="111" t="n"/>
      <c r="AH534" s="111" t="n"/>
      <c r="AI534" s="111" t="n"/>
      <c r="AJ534" s="111" t="n"/>
      <c r="AK534" s="111" t="n"/>
      <c r="AL534" s="111" t="n"/>
      <c r="AM534" s="113">
        <f>COUNT(H534:AL534)</f>
        <v/>
      </c>
      <c r="AN534" s="111" t="n"/>
      <c r="AO534" s="111" t="n"/>
      <c r="AP534" s="111" t="n"/>
      <c r="AQ534" s="111" t="n"/>
      <c r="AR534" s="111" t="n"/>
      <c r="AS534" s="111" t="n"/>
      <c r="AT534" s="113">
        <f>SUM(H534:AL534)</f>
        <v/>
      </c>
      <c r="AU534" s="111" t="n"/>
      <c r="AV534" s="113">
        <f>SUM(H534,K534,L534,P534,Q534,R534,S534,Y534,Z534,AF534,AG534)</f>
        <v/>
      </c>
      <c r="AW534" s="111" t="n"/>
    </row>
    <row r="535" spans="1:49">
      <c r="A535" s="114" t="n">
        <v>529</v>
      </c>
      <c r="B535" s="114" t="s">
        <v>202</v>
      </c>
      <c r="C535" s="114" t="s">
        <v>193</v>
      </c>
      <c r="D535" s="114" t="s">
        <v>204</v>
      </c>
      <c r="E535" s="114" t="s">
        <v>33</v>
      </c>
      <c r="F535" s="114" t="n"/>
      <c r="G535" s="114" t="n"/>
      <c r="H535" s="114" t="n">
        <v>0</v>
      </c>
      <c r="I535" s="114" t="n">
        <v>8</v>
      </c>
      <c r="J535" s="114" t="n">
        <v>8</v>
      </c>
      <c r="K535" s="114" t="n">
        <v>0</v>
      </c>
      <c r="L535" s="114" t="n">
        <v>0</v>
      </c>
      <c r="M535" s="114" t="n">
        <v>0</v>
      </c>
      <c r="N535" s="114" t="n">
        <v>0</v>
      </c>
      <c r="O535" s="114" t="n">
        <v>0</v>
      </c>
      <c r="P535" s="114" t="n">
        <v>0</v>
      </c>
      <c r="Q535" s="114" t="n">
        <v>0</v>
      </c>
      <c r="R535" s="114" t="n">
        <v>0</v>
      </c>
      <c r="S535" s="114" t="n">
        <v>0</v>
      </c>
      <c r="T535" s="114" t="n">
        <v>8</v>
      </c>
      <c r="U535" s="114" t="n">
        <v>8</v>
      </c>
      <c r="V535" s="114" t="n">
        <v>8</v>
      </c>
      <c r="W535" s="114" t="n">
        <v>8</v>
      </c>
      <c r="X535" s="114" t="n">
        <v>8</v>
      </c>
      <c r="Y535" s="114" t="n">
        <v>0</v>
      </c>
      <c r="Z535" s="114" t="n">
        <v>0</v>
      </c>
      <c r="AA535" s="114" t="n">
        <v>8</v>
      </c>
      <c r="AB535" s="114" t="n">
        <v>8</v>
      </c>
      <c r="AC535" s="114" t="n">
        <v>8</v>
      </c>
      <c r="AD535" s="114" t="n">
        <v>8</v>
      </c>
      <c r="AE535" s="114" t="n">
        <v>8</v>
      </c>
      <c r="AF535" s="114" t="n">
        <v>0</v>
      </c>
      <c r="AG535" s="114" t="n">
        <v>0</v>
      </c>
      <c r="AH535" s="114" t="n">
        <v>8</v>
      </c>
      <c r="AI535" s="114" t="n">
        <v>8</v>
      </c>
      <c r="AJ535" s="114" t="n">
        <v>8</v>
      </c>
      <c r="AK535" s="114" t="n">
        <v>8</v>
      </c>
      <c r="AL535" s="114" t="n">
        <v>8</v>
      </c>
      <c r="AM535" s="114">
        <f>COUNT(IF(SUM(H531)&gt;0,1,"FALSE"),IF(SUM(I531)&gt;0,1,"FALSE"),IF(SUM(J531)&gt;0,1,"FALSE"),IF(SUM(K531)&gt;0,1,"FALSE"),IF(SUM(L531)&gt;0,1,"FALSE"),IF(SUM(M531)&gt;0,1,"FALSE"),IF(SUM(N531)&gt;0,1,"FALSE"),IF(SUM(O531)&gt;0,1,"FALSE"),IF(SUM(P531)&gt;0,1,"FALSE"),IF(SUM(Q531)&gt;0,1,"FALSE"),IF(SUM(R531)&gt;0,1,"FALSE"),IF(SUM(S531)&gt;0,1,"FALSE"),IF(SUM(T531)&gt;0,1,"FALSE"),IF(SUM(V531)&gt;0,1,"FALSE"),IF(SUM(W531)&gt;0,1,"FALSE"),IF(SUM(X534,X531)&gt;0,1,"FALSE"),IF(SUM(Y531)&gt;0,1,"FALSE"),IF(SUM(AB531,AB532)&gt;0,1,"FALSE"),IF(SUM(Z531)&gt;0,1,"FALSE"),IF(SUM(AC531,AC532)&gt;0,1,"FALSE"),IF(SUM(AF531)&gt;0,1,"FALSE"),IF(SUM(AG531)&gt;0,1,"FALSE"),IF(SUM(AD531)&gt;0,1,"FALSE"),IF(SUM(AE531)&gt;0,1,"FALSE"),IF(SUM(U531)&gt;0,1,"FALSE"),IF(SUM(AA531)&gt;0,1,"FALSE"),IF(SUM(AH531)&gt;0,1,"FALSE"),IF(SUM(AI531,AI533)&gt;0,1,"FALSE"),IF(SUM(AJ533,AJ531)&gt;0,1,"FALSE"),IF(SUM(AK531,AK533)&gt;0,1,"FALSE"),IF(SUM(AL531)&gt;0,1,"FALSE"))</f>
        <v/>
      </c>
      <c r="AN535" s="114" t="n"/>
      <c r="AO535" s="114">
        <f>MAX(AO531:AO534)</f>
        <v/>
      </c>
      <c r="AP535" s="114">
        <f>MAX(AP531:AP534)</f>
        <v/>
      </c>
      <c r="AQ535" s="114">
        <f>MAX(AQ531:AQ534)</f>
        <v/>
      </c>
      <c r="AR535" s="114">
        <f>MAX(AR531:AR534)</f>
        <v/>
      </c>
      <c r="AS535" s="114">
        <f>SUM(AS531:AS534)</f>
        <v/>
      </c>
      <c r="AT535" s="114">
        <f>SUM(AT531:AT534)</f>
        <v/>
      </c>
      <c r="AU535" s="114">
        <f>SUM(AU531:AU534)</f>
        <v/>
      </c>
      <c r="AV535" s="114">
        <f>SUM(AV531:AV534)</f>
        <v/>
      </c>
      <c r="AW535" s="114">
        <f>SUM(AW531:AW534)</f>
        <v/>
      </c>
    </row>
    <row r="536" spans="1:49">
      <c r="A536" s="111" t="n">
        <v>530</v>
      </c>
      <c r="B536" s="111" t="s">
        <v>207</v>
      </c>
      <c r="C536" s="111" t="s">
        <v>193</v>
      </c>
      <c r="D536" s="111" t="s">
        <v>291</v>
      </c>
      <c r="E536" s="111" t="s">
        <v>43</v>
      </c>
      <c r="F536" s="111" t="s">
        <v>32</v>
      </c>
      <c r="G536" s="111" t="n"/>
      <c r="H536" s="112" t="s">
        <v>0</v>
      </c>
      <c r="I536" s="112" t="s">
        <v>0</v>
      </c>
      <c r="J536" s="112" t="s">
        <v>0</v>
      </c>
      <c r="K536" s="112" t="s">
        <v>0</v>
      </c>
      <c r="L536" s="112" t="s">
        <v>0</v>
      </c>
      <c r="M536" s="112" t="s">
        <v>0</v>
      </c>
      <c r="N536" s="112" t="s">
        <v>0</v>
      </c>
      <c r="O536" s="112" t="s">
        <v>0</v>
      </c>
      <c r="P536" s="112" t="s">
        <v>0</v>
      </c>
      <c r="Q536" s="112" t="s">
        <v>0</v>
      </c>
      <c r="R536" s="112" t="s">
        <v>0</v>
      </c>
      <c r="S536" s="112" t="s">
        <v>0</v>
      </c>
      <c r="T536" s="112" t="s">
        <v>0</v>
      </c>
      <c r="U536" s="112" t="s">
        <v>0</v>
      </c>
      <c r="V536" s="112" t="s">
        <v>0</v>
      </c>
      <c r="W536" s="112" t="s">
        <v>0</v>
      </c>
      <c r="X536" s="112" t="s">
        <v>0</v>
      </c>
      <c r="Y536" s="112" t="s">
        <v>0</v>
      </c>
      <c r="Z536" s="112" t="s">
        <v>0</v>
      </c>
      <c r="AA536" s="112" t="s">
        <v>0</v>
      </c>
      <c r="AB536" s="112" t="s">
        <v>0</v>
      </c>
      <c r="AC536" s="112" t="s">
        <v>0</v>
      </c>
      <c r="AD536" s="112" t="s">
        <v>0</v>
      </c>
      <c r="AE536" s="112" t="s">
        <v>0</v>
      </c>
      <c r="AF536" s="112" t="s">
        <v>0</v>
      </c>
      <c r="AG536" s="111" t="s">
        <v>7</v>
      </c>
      <c r="AH536" s="111" t="n">
        <v>8</v>
      </c>
      <c r="AI536" s="111" t="n">
        <v>8</v>
      </c>
      <c r="AJ536" s="111" t="n">
        <v>8</v>
      </c>
      <c r="AK536" s="111" t="n">
        <v>8</v>
      </c>
      <c r="AL536" s="111" t="n">
        <v>8</v>
      </c>
      <c r="AM536" s="113">
        <f>COUNT(H536:AL536)</f>
        <v/>
      </c>
      <c r="AN536" s="111" t="n"/>
      <c r="AO536" s="113">
        <f>COUNTIF(H536:AL536,"О")</f>
        <v/>
      </c>
      <c r="AP536" s="113">
        <f>COUNTIF(H536:AL536,"От")</f>
        <v/>
      </c>
      <c r="AQ536" s="113">
        <f>COUNTIF(H536:AL536,"Б")</f>
        <v/>
      </c>
      <c r="AR536" s="113">
        <f>COUNTIF(H536:AL536,"Н")</f>
        <v/>
      </c>
      <c r="AS536" s="111" t="n"/>
      <c r="AT536" s="113">
        <f>SUM(H536:AL536)</f>
        <v/>
      </c>
      <c r="AU536" s="111" t="n"/>
      <c r="AV536" s="113">
        <f>SUM(H536,K536,L536,P536,Q536,R536,S536,Y536,Z536,AF536,AG536)</f>
        <v/>
      </c>
      <c r="AW536" s="111" t="n"/>
    </row>
    <row r="537" spans="1:49">
      <c r="A537" s="114" t="n">
        <v>531</v>
      </c>
      <c r="B537" s="114" t="s">
        <v>207</v>
      </c>
      <c r="C537" s="114" t="s">
        <v>193</v>
      </c>
      <c r="D537" s="114" t="s">
        <v>291</v>
      </c>
      <c r="E537" s="114" t="s">
        <v>33</v>
      </c>
      <c r="F537" s="114" t="n"/>
      <c r="G537" s="114" t="n"/>
      <c r="H537" s="114" t="n">
        <v>0</v>
      </c>
      <c r="I537" s="114" t="n">
        <v>0</v>
      </c>
      <c r="J537" s="114" t="n">
        <v>0</v>
      </c>
      <c r="K537" s="114" t="n">
        <v>0</v>
      </c>
      <c r="L537" s="114" t="n">
        <v>0</v>
      </c>
      <c r="M537" s="114" t="n">
        <v>0</v>
      </c>
      <c r="N537" s="114" t="n">
        <v>0</v>
      </c>
      <c r="O537" s="114" t="n">
        <v>0</v>
      </c>
      <c r="P537" s="114" t="n">
        <v>0</v>
      </c>
      <c r="Q537" s="114" t="n">
        <v>0</v>
      </c>
      <c r="R537" s="114" t="n">
        <v>0</v>
      </c>
      <c r="S537" s="114" t="n">
        <v>0</v>
      </c>
      <c r="T537" s="114" t="n">
        <v>0</v>
      </c>
      <c r="U537" s="114" t="n">
        <v>0</v>
      </c>
      <c r="V537" s="114" t="n">
        <v>0</v>
      </c>
      <c r="W537" s="114" t="n">
        <v>0</v>
      </c>
      <c r="X537" s="114" t="n">
        <v>0</v>
      </c>
      <c r="Y537" s="114" t="n">
        <v>0</v>
      </c>
      <c r="Z537" s="114" t="n">
        <v>0</v>
      </c>
      <c r="AA537" s="114" t="n">
        <v>0</v>
      </c>
      <c r="AB537" s="114" t="n">
        <v>0</v>
      </c>
      <c r="AC537" s="114" t="n">
        <v>0</v>
      </c>
      <c r="AD537" s="114" t="n">
        <v>0</v>
      </c>
      <c r="AE537" s="114" t="n">
        <v>0</v>
      </c>
      <c r="AF537" s="114" t="n">
        <v>0</v>
      </c>
      <c r="AG537" s="114" t="n">
        <v>0</v>
      </c>
      <c r="AH537" s="114" t="n">
        <v>8</v>
      </c>
      <c r="AI537" s="114" t="n">
        <v>8</v>
      </c>
      <c r="AJ537" s="114" t="n">
        <v>8</v>
      </c>
      <c r="AK537" s="114" t="n">
        <v>8</v>
      </c>
      <c r="AL537" s="114" t="n">
        <v>8</v>
      </c>
      <c r="AM537" s="114">
        <f>COUNT(IF(SUM(H536)&gt;0,1,"FALSE"),IF(SUM(I536)&gt;0,1,"FALSE"),IF(SUM(J536)&gt;0,1,"FALSE"),IF(SUM(K536)&gt;0,1,"FALSE"),IF(SUM(L536)&gt;0,1,"FALSE"),IF(SUM(M536)&gt;0,1,"FALSE"),IF(SUM(N536)&gt;0,1,"FALSE"),IF(SUM(O536)&gt;0,1,"FALSE"),IF(SUM(P536)&gt;0,1,"FALSE"),IF(SUM(Q536)&gt;0,1,"FALSE"),IF(SUM(R536)&gt;0,1,"FALSE"),IF(SUM(S536)&gt;0,1,"FALSE"),IF(SUM(T536)&gt;0,1,"FALSE"),IF(SUM(V536)&gt;0,1,"FALSE"),IF(SUM(W536)&gt;0,1,"FALSE"),IF(SUM(X536)&gt;0,1,"FALSE"),IF(SUM(Y536)&gt;0,1,"FALSE"),IF(SUM(AB536)&gt;0,1,"FALSE"),IF(SUM(Z536)&gt;0,1,"FALSE"),IF(SUM(AC536)&gt;0,1,"FALSE"),IF(SUM(AF536)&gt;0,1,"FALSE"),IF(SUM(AG536)&gt;0,1,"FALSE"),IF(SUM(AD536)&gt;0,1,"FALSE"),IF(SUM(AE536)&gt;0,1,"FALSE"),IF(SUM(U536)&gt;0,1,"FALSE"),IF(SUM(AA536)&gt;0,1,"FALSE"),IF(SUM(AH536)&gt;0,1,"FALSE"),IF(SUM(AI536)&gt;0,1,"FALSE"),IF(SUM(AJ536)&gt;0,1,"FALSE"),IF(SUM(AK536)&gt;0,1,"FALSE"),IF(SUM(AL536)&gt;0,1,"FALSE"))</f>
        <v/>
      </c>
      <c r="AN537" s="114" t="n"/>
      <c r="AO537" s="114">
        <f>MAX(AO536:AO536)</f>
        <v/>
      </c>
      <c r="AP537" s="114">
        <f>MAX(AP536:AP536)</f>
        <v/>
      </c>
      <c r="AQ537" s="114">
        <f>MAX(AQ536:AQ536)</f>
        <v/>
      </c>
      <c r="AR537" s="114">
        <f>MAX(AR536:AR536)</f>
        <v/>
      </c>
      <c r="AS537" s="114">
        <f>SUM(AS536:AS536)</f>
        <v/>
      </c>
      <c r="AT537" s="114">
        <f>SUM(AT536:AT536)</f>
        <v/>
      </c>
      <c r="AU537" s="114">
        <f>SUM(AU536:AU536)</f>
        <v/>
      </c>
      <c r="AV537" s="114">
        <f>SUM(AV536:AV536)</f>
        <v/>
      </c>
      <c r="AW537" s="114">
        <f>SUM(AW536:AW536)</f>
        <v/>
      </c>
    </row>
    <row r="538" spans="1:49">
      <c r="A538" s="111" t="n">
        <v>532</v>
      </c>
      <c r="B538" s="111" t="s">
        <v>64</v>
      </c>
      <c r="C538" s="111" t="s">
        <v>193</v>
      </c>
      <c r="D538" s="111" t="s">
        <v>204</v>
      </c>
      <c r="E538" s="111" t="s">
        <v>43</v>
      </c>
      <c r="F538" s="111" t="s">
        <v>32</v>
      </c>
      <c r="G538" s="111" t="n"/>
      <c r="H538" s="111" t="s">
        <v>3</v>
      </c>
      <c r="I538" s="111" t="s">
        <v>3</v>
      </c>
      <c r="J538" s="111" t="s">
        <v>3</v>
      </c>
      <c r="K538" s="111" t="s">
        <v>7</v>
      </c>
      <c r="L538" s="111" t="s">
        <v>7</v>
      </c>
      <c r="M538" s="111" t="n">
        <v>8</v>
      </c>
      <c r="N538" s="111" t="n">
        <v>8</v>
      </c>
      <c r="O538" s="111" t="n">
        <v>7</v>
      </c>
      <c r="P538" s="111" t="s">
        <v>7</v>
      </c>
      <c r="Q538" s="111" t="s">
        <v>7</v>
      </c>
      <c r="R538" s="111" t="s">
        <v>7</v>
      </c>
      <c r="S538" s="111" t="s">
        <v>7</v>
      </c>
      <c r="T538" s="111" t="n">
        <v>6.03333</v>
      </c>
      <c r="U538" s="111" t="n">
        <v>3.08333</v>
      </c>
      <c r="V538" s="111" t="n">
        <v>8</v>
      </c>
      <c r="W538" s="111" t="n">
        <v>8</v>
      </c>
      <c r="X538" s="111" t="n">
        <v>8</v>
      </c>
      <c r="Y538" s="111" t="s">
        <v>7</v>
      </c>
      <c r="Z538" s="111" t="s">
        <v>7</v>
      </c>
      <c r="AA538" s="111" t="n">
        <v>8</v>
      </c>
      <c r="AB538" s="111" t="n">
        <v>8</v>
      </c>
      <c r="AC538" s="111" t="n">
        <v>8</v>
      </c>
      <c r="AD538" s="111" t="n">
        <v>8</v>
      </c>
      <c r="AE538" s="111" t="n">
        <v>2.16667</v>
      </c>
      <c r="AF538" s="111" t="s">
        <v>7</v>
      </c>
      <c r="AG538" s="111" t="s">
        <v>7</v>
      </c>
      <c r="AH538" s="111" t="n"/>
      <c r="AI538" s="111" t="n"/>
      <c r="AJ538" s="111" t="n"/>
      <c r="AK538" s="111" t="n">
        <v>4.88333</v>
      </c>
      <c r="AL538" s="111" t="n">
        <v>8</v>
      </c>
      <c r="AM538" s="113">
        <f>COUNT(H538:AL538)</f>
        <v/>
      </c>
      <c r="AN538" s="111" t="n"/>
      <c r="AO538" s="113">
        <f>COUNTIF(H538:AL538,"О")</f>
        <v/>
      </c>
      <c r="AP538" s="113">
        <f>COUNTIF(H538:AL538,"От")</f>
        <v/>
      </c>
      <c r="AQ538" s="113">
        <f>COUNTIF(H538:AL538,"Б")</f>
        <v/>
      </c>
      <c r="AR538" s="113">
        <f>COUNTIF(H538:AL538,"Н")</f>
        <v/>
      </c>
      <c r="AS538" s="111" t="n"/>
      <c r="AT538" s="113">
        <f>SUM(H538:AL538)</f>
        <v/>
      </c>
      <c r="AU538" s="111" t="n"/>
      <c r="AV538" s="113">
        <f>SUM(H538,K538,L538,P538,Q538,R538,S538,Y538,Z538,AF538,AG538)</f>
        <v/>
      </c>
      <c r="AW538" s="111" t="n"/>
    </row>
    <row r="539" spans="1:49">
      <c r="A539" s="111" t="n">
        <v>533</v>
      </c>
      <c r="B539" s="111" t="s">
        <v>64</v>
      </c>
      <c r="C539" s="111" t="s">
        <v>193</v>
      </c>
      <c r="D539" s="111" t="s">
        <v>204</v>
      </c>
      <c r="E539" s="111" t="s">
        <v>61</v>
      </c>
      <c r="F539" s="111" t="s">
        <v>32</v>
      </c>
      <c r="G539" s="111" t="n"/>
      <c r="H539" s="111" t="n"/>
      <c r="I539" s="111" t="n"/>
      <c r="J539" s="111" t="n"/>
      <c r="K539" s="111" t="n"/>
      <c r="L539" s="111" t="n"/>
      <c r="M539" s="111" t="n"/>
      <c r="N539" s="111" t="n"/>
      <c r="O539" s="111" t="n"/>
      <c r="P539" s="111" t="n"/>
      <c r="Q539" s="111" t="n"/>
      <c r="R539" s="111" t="n"/>
      <c r="S539" s="111" t="n"/>
      <c r="T539" s="111" t="n"/>
      <c r="U539" s="111" t="n"/>
      <c r="V539" s="111" t="n"/>
      <c r="W539" s="111" t="n"/>
      <c r="X539" s="111" t="n"/>
      <c r="Y539" s="111" t="n"/>
      <c r="Z539" s="111" t="n"/>
      <c r="AA539" s="111" t="n"/>
      <c r="AB539" s="111" t="n"/>
      <c r="AC539" s="111" t="n"/>
      <c r="AD539" s="111" t="n"/>
      <c r="AE539" s="112" t="n">
        <v>5.83333</v>
      </c>
      <c r="AF539" s="111" t="n"/>
      <c r="AG539" s="111" t="n"/>
      <c r="AH539" s="112" t="n">
        <v>8</v>
      </c>
      <c r="AI539" s="112" t="n">
        <v>8</v>
      </c>
      <c r="AJ539" s="112" t="n">
        <v>8</v>
      </c>
      <c r="AK539" s="112" t="n">
        <v>3.11667</v>
      </c>
      <c r="AL539" s="111" t="n"/>
      <c r="AM539" s="113">
        <f>COUNT(H539:AL539)</f>
        <v/>
      </c>
      <c r="AN539" s="111" t="n"/>
      <c r="AO539" s="111" t="n"/>
      <c r="AP539" s="111" t="n"/>
      <c r="AQ539" s="111" t="n"/>
      <c r="AR539" s="111" t="n"/>
      <c r="AS539" s="111" t="n"/>
      <c r="AT539" s="113">
        <f>SUM(H539:AL539)</f>
        <v/>
      </c>
      <c r="AU539" s="111" t="n"/>
      <c r="AV539" s="113">
        <f>SUM(H539,K539,L539,P539,Q539,R539,S539,Y539,Z539,AF539,AG539)</f>
        <v/>
      </c>
      <c r="AW539" s="111" t="n"/>
    </row>
    <row r="540" spans="1:49">
      <c r="A540" s="111" t="n">
        <v>534</v>
      </c>
      <c r="B540" s="111" t="s">
        <v>64</v>
      </c>
      <c r="C540" s="111" t="s">
        <v>193</v>
      </c>
      <c r="D540" s="111" t="s">
        <v>204</v>
      </c>
      <c r="E540" s="111" t="s">
        <v>65</v>
      </c>
      <c r="F540" s="111" t="s">
        <v>32</v>
      </c>
      <c r="G540" s="111" t="n"/>
      <c r="H540" s="111" t="n"/>
      <c r="I540" s="111" t="n"/>
      <c r="J540" s="111" t="n"/>
      <c r="K540" s="111" t="n"/>
      <c r="L540" s="111" t="n"/>
      <c r="M540" s="111" t="n"/>
      <c r="N540" s="111" t="n"/>
      <c r="O540" s="111" t="n"/>
      <c r="P540" s="111" t="n"/>
      <c r="Q540" s="111" t="n"/>
      <c r="R540" s="111" t="n"/>
      <c r="S540" s="111" t="n"/>
      <c r="T540" s="112" t="n">
        <v>1.96667</v>
      </c>
      <c r="U540" s="112" t="n">
        <v>4.91667</v>
      </c>
      <c r="V540" s="111" t="n"/>
      <c r="W540" s="111" t="n"/>
      <c r="X540" s="111" t="n"/>
      <c r="Y540" s="111" t="n"/>
      <c r="Z540" s="111" t="n"/>
      <c r="AA540" s="111" t="n"/>
      <c r="AB540" s="111" t="n"/>
      <c r="AC540" s="111" t="n"/>
      <c r="AD540" s="111" t="n"/>
      <c r="AE540" s="111" t="n"/>
      <c r="AF540" s="111" t="n"/>
      <c r="AG540" s="111" t="n"/>
      <c r="AH540" s="111" t="n"/>
      <c r="AI540" s="111" t="n"/>
      <c r="AJ540" s="111" t="n"/>
      <c r="AK540" s="111" t="n"/>
      <c r="AL540" s="111" t="n"/>
      <c r="AM540" s="113">
        <f>COUNT(H540:AL540)</f>
        <v/>
      </c>
      <c r="AN540" s="111" t="n"/>
      <c r="AO540" s="111" t="n"/>
      <c r="AP540" s="111" t="n"/>
      <c r="AQ540" s="111" t="n"/>
      <c r="AR540" s="111" t="n"/>
      <c r="AS540" s="111" t="n"/>
      <c r="AT540" s="113">
        <f>SUM(H540:AL540)</f>
        <v/>
      </c>
      <c r="AU540" s="111" t="n"/>
      <c r="AV540" s="113">
        <f>SUM(H540,K540,L540,P540,Q540,R540,S540,Y540,Z540,AF540,AG540)</f>
        <v/>
      </c>
      <c r="AW540" s="111" t="n"/>
    </row>
    <row r="541" spans="1:49">
      <c r="A541" s="114" t="n">
        <v>535</v>
      </c>
      <c r="B541" s="114" t="s">
        <v>64</v>
      </c>
      <c r="C541" s="114" t="s">
        <v>193</v>
      </c>
      <c r="D541" s="114" t="s">
        <v>204</v>
      </c>
      <c r="E541" s="114" t="s">
        <v>33</v>
      </c>
      <c r="F541" s="114" t="n"/>
      <c r="G541" s="114" t="n"/>
      <c r="H541" s="114" t="n">
        <v>0</v>
      </c>
      <c r="I541" s="114" t="n">
        <v>0</v>
      </c>
      <c r="J541" s="114" t="n">
        <v>0</v>
      </c>
      <c r="K541" s="114" t="n">
        <v>0</v>
      </c>
      <c r="L541" s="114" t="n">
        <v>0</v>
      </c>
      <c r="M541" s="114" t="n">
        <v>8</v>
      </c>
      <c r="N541" s="114" t="n">
        <v>8</v>
      </c>
      <c r="O541" s="114" t="n">
        <v>7</v>
      </c>
      <c r="P541" s="114" t="n">
        <v>0</v>
      </c>
      <c r="Q541" s="114" t="n">
        <v>0</v>
      </c>
      <c r="R541" s="114" t="n">
        <v>0</v>
      </c>
      <c r="S541" s="114" t="n">
        <v>0</v>
      </c>
      <c r="T541" s="114" t="n">
        <v>8</v>
      </c>
      <c r="U541" s="114" t="n">
        <v>8</v>
      </c>
      <c r="V541" s="114" t="n">
        <v>8</v>
      </c>
      <c r="W541" s="114" t="n">
        <v>8</v>
      </c>
      <c r="X541" s="114" t="n">
        <v>8</v>
      </c>
      <c r="Y541" s="114" t="n">
        <v>0</v>
      </c>
      <c r="Z541" s="114" t="n">
        <v>0</v>
      </c>
      <c r="AA541" s="114" t="n">
        <v>8</v>
      </c>
      <c r="AB541" s="114" t="n">
        <v>8</v>
      </c>
      <c r="AC541" s="114" t="n">
        <v>8</v>
      </c>
      <c r="AD541" s="114" t="n">
        <v>8</v>
      </c>
      <c r="AE541" s="114" t="n">
        <v>8</v>
      </c>
      <c r="AF541" s="114" t="n">
        <v>0</v>
      </c>
      <c r="AG541" s="114" t="n">
        <v>0</v>
      </c>
      <c r="AH541" s="114" t="n">
        <v>8</v>
      </c>
      <c r="AI541" s="114" t="n">
        <v>8</v>
      </c>
      <c r="AJ541" s="114" t="n">
        <v>8</v>
      </c>
      <c r="AK541" s="114" t="n">
        <v>8</v>
      </c>
      <c r="AL541" s="114" t="n">
        <v>8</v>
      </c>
      <c r="AM541" s="114">
        <f>COUNT(IF(SUM(H538)&gt;0,1,"FALSE"),IF(SUM(I538)&gt;0,1,"FALSE"),IF(SUM(J538)&gt;0,1,"FALSE"),IF(SUM(K538)&gt;0,1,"FALSE"),IF(SUM(L538)&gt;0,1,"FALSE"),IF(SUM(M538)&gt;0,1,"FALSE"),IF(SUM(N538)&gt;0,1,"FALSE"),IF(SUM(O538)&gt;0,1,"FALSE"),IF(SUM(P538)&gt;0,1,"FALSE"),IF(SUM(Q538)&gt;0,1,"FALSE"),IF(SUM(R538)&gt;0,1,"FALSE"),IF(SUM(S538)&gt;0,1,"FALSE"),IF(SUM(T540,T538)&gt;0,1,"FALSE"),IF(SUM(V538)&gt;0,1,"FALSE"),IF(SUM(W538)&gt;0,1,"FALSE"),IF(SUM(X538)&gt;0,1,"FALSE"),IF(SUM(Y538)&gt;0,1,"FALSE"),IF(SUM(AB538)&gt;0,1,"FALSE"),IF(SUM(Z538)&gt;0,1,"FALSE"),IF(SUM(AC538)&gt;0,1,"FALSE"),IF(SUM(AF539,AF538)&gt;0,1,"FALSE"),IF(SUM(AG539,AG538)&gt;0,1,"FALSE"),IF(SUM(AD538)&gt;0,1,"FALSE"),IF(SUM(AE538,AE539)&gt;0,1,"FALSE"),IF(SUM(U540,U538)&gt;0,1,"FALSE"),IF(SUM(AA538)&gt;0,1,"FALSE"),IF(SUM(AH538,AH539)&gt;0,1,"FALSE"),IF(SUM(AI539,AI538)&gt;0,1,"FALSE"),IF(SUM(AJ539,AJ538)&gt;0,1,"FALSE"),IF(SUM(AK539,AK538)&gt;0,1,"FALSE"),IF(SUM(AL538)&gt;0,1,"FALSE"))</f>
        <v/>
      </c>
      <c r="AN541" s="114" t="n"/>
      <c r="AO541" s="114">
        <f>MAX(AO538:AO540)</f>
        <v/>
      </c>
      <c r="AP541" s="114">
        <f>MAX(AP538:AP540)</f>
        <v/>
      </c>
      <c r="AQ541" s="114">
        <f>MAX(AQ538:AQ540)</f>
        <v/>
      </c>
      <c r="AR541" s="114">
        <f>MAX(AR538:AR540)</f>
        <v/>
      </c>
      <c r="AS541" s="114">
        <f>SUM(AS538:AS540)</f>
        <v/>
      </c>
      <c r="AT541" s="114">
        <f>SUM(AT538:AT540)</f>
        <v/>
      </c>
      <c r="AU541" s="114">
        <f>SUM(AU538:AU540)</f>
        <v/>
      </c>
      <c r="AV541" s="114">
        <f>SUM(AV538:AV540)</f>
        <v/>
      </c>
      <c r="AW541" s="114">
        <f>SUM(AW538:AW540)</f>
        <v/>
      </c>
    </row>
    <row r="542" spans="1:49">
      <c r="A542" s="111" t="n">
        <v>536</v>
      </c>
      <c r="B542" s="111" t="s">
        <v>162</v>
      </c>
      <c r="C542" s="111" t="s">
        <v>193</v>
      </c>
      <c r="D542" s="111" t="s">
        <v>204</v>
      </c>
      <c r="E542" s="111" t="s">
        <v>43</v>
      </c>
      <c r="F542" s="111" t="s">
        <v>32</v>
      </c>
      <c r="G542" s="111" t="n"/>
      <c r="H542" s="111" t="s">
        <v>7</v>
      </c>
      <c r="I542" s="111" t="n">
        <v>4.88333</v>
      </c>
      <c r="J542" s="111" t="n">
        <v>8</v>
      </c>
      <c r="K542" s="111" t="s">
        <v>7</v>
      </c>
      <c r="L542" s="111" t="s">
        <v>7</v>
      </c>
      <c r="M542" s="111" t="n">
        <v>8</v>
      </c>
      <c r="N542" s="111" t="n">
        <v>8</v>
      </c>
      <c r="O542" s="111" t="n">
        <v>7</v>
      </c>
      <c r="P542" s="111" t="s">
        <v>7</v>
      </c>
      <c r="Q542" s="111" t="s">
        <v>7</v>
      </c>
      <c r="R542" s="111" t="s">
        <v>7</v>
      </c>
      <c r="S542" s="111" t="s">
        <v>7</v>
      </c>
      <c r="T542" s="111" t="n">
        <v>8</v>
      </c>
      <c r="U542" s="111" t="n"/>
      <c r="V542" s="111" t="n">
        <v>4.46667</v>
      </c>
      <c r="W542" s="111" t="n">
        <v>8</v>
      </c>
      <c r="X542" s="111" t="n">
        <v>8</v>
      </c>
      <c r="Y542" s="111" t="s">
        <v>7</v>
      </c>
      <c r="Z542" s="111" t="s">
        <v>7</v>
      </c>
      <c r="AA542" s="111" t="n">
        <v>7.95</v>
      </c>
      <c r="AB542" s="111" t="n">
        <v>8</v>
      </c>
      <c r="AC542" s="111" t="n">
        <v>1.61667</v>
      </c>
      <c r="AD542" s="111" t="n"/>
      <c r="AE542" s="111" t="n"/>
      <c r="AF542" s="111" t="s">
        <v>7</v>
      </c>
      <c r="AG542" s="111" t="s">
        <v>7</v>
      </c>
      <c r="AH542" s="111" t="n">
        <v>5.73333</v>
      </c>
      <c r="AI542" s="111" t="n">
        <v>1.33333</v>
      </c>
      <c r="AJ542" s="111" t="n"/>
      <c r="AK542" s="111" t="n"/>
      <c r="AL542" s="111" t="n">
        <v>8</v>
      </c>
      <c r="AM542" s="113">
        <f>COUNT(H542:AL542)</f>
        <v/>
      </c>
      <c r="AN542" s="111" t="n"/>
      <c r="AO542" s="113">
        <f>COUNTIF(H542:AL542,"О")</f>
        <v/>
      </c>
      <c r="AP542" s="113">
        <f>COUNTIF(H542:AL542,"От")</f>
        <v/>
      </c>
      <c r="AQ542" s="113">
        <f>COUNTIF(H542:AL542,"Б")</f>
        <v/>
      </c>
      <c r="AR542" s="113">
        <f>COUNTIF(H542:AL542,"Н")</f>
        <v/>
      </c>
      <c r="AS542" s="111" t="n"/>
      <c r="AT542" s="113">
        <f>SUM(H542:AL542)</f>
        <v/>
      </c>
      <c r="AU542" s="111" t="n"/>
      <c r="AV542" s="113">
        <f>SUM(H542,K542,L542,P542,Q542,R542,S542,Y542,Z542,AF542,AG542)</f>
        <v/>
      </c>
      <c r="AW542" s="111" t="n"/>
    </row>
    <row r="543" spans="1:49">
      <c r="A543" s="111" t="n">
        <v>537</v>
      </c>
      <c r="B543" s="111" t="s">
        <v>162</v>
      </c>
      <c r="C543" s="111" t="s">
        <v>193</v>
      </c>
      <c r="D543" s="111" t="s">
        <v>204</v>
      </c>
      <c r="E543" s="111" t="s">
        <v>135</v>
      </c>
      <c r="F543" s="111" t="s">
        <v>32</v>
      </c>
      <c r="G543" s="111" t="n"/>
      <c r="H543" s="111" t="n"/>
      <c r="I543" s="112" t="n">
        <v>3.11667</v>
      </c>
      <c r="J543" s="111" t="n"/>
      <c r="K543" s="111" t="n"/>
      <c r="L543" s="111" t="n"/>
      <c r="M543" s="111" t="n"/>
      <c r="N543" s="111" t="n"/>
      <c r="O543" s="111" t="n"/>
      <c r="P543" s="111" t="n"/>
      <c r="Q543" s="111" t="n"/>
      <c r="R543" s="111" t="n"/>
      <c r="S543" s="111" t="n"/>
      <c r="T543" s="111" t="n"/>
      <c r="U543" s="112" t="n">
        <v>8</v>
      </c>
      <c r="V543" s="112" t="n">
        <v>3.53333</v>
      </c>
      <c r="W543" s="111" t="n"/>
      <c r="X543" s="111" t="n"/>
      <c r="Y543" s="111" t="n"/>
      <c r="Z543" s="111" t="n"/>
      <c r="AA543" s="112" t="n">
        <v>0.05</v>
      </c>
      <c r="AB543" s="111" t="n"/>
      <c r="AC543" s="112" t="n">
        <v>0.11667</v>
      </c>
      <c r="AD543" s="111" t="n"/>
      <c r="AE543" s="111" t="n"/>
      <c r="AF543" s="111" t="n"/>
      <c r="AG543" s="111" t="n"/>
      <c r="AH543" s="112" t="n">
        <v>0.03333</v>
      </c>
      <c r="AI543" s="111" t="n"/>
      <c r="AJ543" s="111" t="n"/>
      <c r="AK543" s="111" t="n"/>
      <c r="AL543" s="111" t="n"/>
      <c r="AM543" s="113">
        <f>COUNT(H543:AL543)</f>
        <v/>
      </c>
      <c r="AN543" s="111" t="n"/>
      <c r="AO543" s="111" t="n"/>
      <c r="AP543" s="111" t="n"/>
      <c r="AQ543" s="111" t="n"/>
      <c r="AR543" s="111" t="n"/>
      <c r="AS543" s="111" t="n"/>
      <c r="AT543" s="113">
        <f>SUM(H543:AL543)</f>
        <v/>
      </c>
      <c r="AU543" s="111" t="n"/>
      <c r="AV543" s="113">
        <f>SUM(H543,K543,L543,P543,Q543,R543,S543,Y543,Z543,AF543,AG543)</f>
        <v/>
      </c>
      <c r="AW543" s="111" t="n"/>
    </row>
    <row r="544" spans="1:49">
      <c r="A544" s="111" t="n">
        <v>538</v>
      </c>
      <c r="B544" s="111" t="s">
        <v>162</v>
      </c>
      <c r="C544" s="111" t="s">
        <v>193</v>
      </c>
      <c r="D544" s="111" t="s">
        <v>204</v>
      </c>
      <c r="E544" s="111" t="s">
        <v>153</v>
      </c>
      <c r="F544" s="111" t="s">
        <v>32</v>
      </c>
      <c r="G544" s="111" t="n"/>
      <c r="H544" s="111" t="n"/>
      <c r="I544" s="111" t="n"/>
      <c r="J544" s="111" t="n"/>
      <c r="K544" s="111" t="n"/>
      <c r="L544" s="111" t="n"/>
      <c r="M544" s="111" t="n"/>
      <c r="N544" s="111" t="n"/>
      <c r="O544" s="111" t="n"/>
      <c r="P544" s="111" t="n"/>
      <c r="Q544" s="111" t="n"/>
      <c r="R544" s="111" t="n"/>
      <c r="S544" s="111" t="n"/>
      <c r="T544" s="111" t="n"/>
      <c r="U544" s="111" t="n"/>
      <c r="V544" s="111" t="n"/>
      <c r="W544" s="111" t="n"/>
      <c r="X544" s="111" t="n"/>
      <c r="Y544" s="111" t="n"/>
      <c r="Z544" s="111" t="n"/>
      <c r="AA544" s="111" t="n"/>
      <c r="AB544" s="111" t="n"/>
      <c r="AC544" s="112" t="n">
        <v>6.26667</v>
      </c>
      <c r="AD544" s="112" t="n">
        <v>8</v>
      </c>
      <c r="AE544" s="112" t="n">
        <v>8</v>
      </c>
      <c r="AF544" s="111" t="n"/>
      <c r="AG544" s="111" t="n"/>
      <c r="AH544" s="112" t="n">
        <v>2.23333</v>
      </c>
      <c r="AI544" s="111" t="n"/>
      <c r="AJ544" s="111" t="n"/>
      <c r="AK544" s="111" t="n"/>
      <c r="AL544" s="111" t="n"/>
      <c r="AM544" s="113">
        <f>COUNT(H544:AL544)</f>
        <v/>
      </c>
      <c r="AN544" s="111" t="n"/>
      <c r="AO544" s="111" t="n"/>
      <c r="AP544" s="111" t="n"/>
      <c r="AQ544" s="111" t="n"/>
      <c r="AR544" s="111" t="n"/>
      <c r="AS544" s="111" t="n"/>
      <c r="AT544" s="113">
        <f>SUM(H544:AL544)</f>
        <v/>
      </c>
      <c r="AU544" s="111" t="n"/>
      <c r="AV544" s="113">
        <f>SUM(H544,K544,L544,P544,Q544,R544,S544,Y544,Z544,AF544,AG544)</f>
        <v/>
      </c>
      <c r="AW544" s="111" t="n"/>
    </row>
    <row r="545" spans="1:49">
      <c r="A545" s="111" t="n">
        <v>539</v>
      </c>
      <c r="B545" s="111" t="s">
        <v>162</v>
      </c>
      <c r="C545" s="111" t="s">
        <v>193</v>
      </c>
      <c r="D545" s="111" t="s">
        <v>204</v>
      </c>
      <c r="E545" s="111" t="s">
        <v>155</v>
      </c>
      <c r="F545" s="111" t="s">
        <v>32</v>
      </c>
      <c r="G545" s="111" t="n"/>
      <c r="H545" s="111" t="n"/>
      <c r="I545" s="111" t="n"/>
      <c r="J545" s="111" t="n"/>
      <c r="K545" s="111" t="n"/>
      <c r="L545" s="111" t="n"/>
      <c r="M545" s="111" t="n"/>
      <c r="N545" s="111" t="n"/>
      <c r="O545" s="111" t="n"/>
      <c r="P545" s="111" t="n"/>
      <c r="Q545" s="111" t="n"/>
      <c r="R545" s="111" t="n"/>
      <c r="S545" s="111" t="n"/>
      <c r="T545" s="111" t="n"/>
      <c r="U545" s="111" t="n"/>
      <c r="V545" s="111" t="n"/>
      <c r="W545" s="111" t="n"/>
      <c r="X545" s="111" t="n"/>
      <c r="Y545" s="111" t="n"/>
      <c r="Z545" s="111" t="n"/>
      <c r="AA545" s="111" t="n"/>
      <c r="AB545" s="111" t="n"/>
      <c r="AC545" s="111" t="n"/>
      <c r="AD545" s="111" t="n"/>
      <c r="AE545" s="111" t="n"/>
      <c r="AF545" s="111" t="n"/>
      <c r="AG545" s="111" t="n"/>
      <c r="AH545" s="111" t="n"/>
      <c r="AI545" s="112" t="n">
        <v>6.66667</v>
      </c>
      <c r="AJ545" s="112" t="n">
        <v>8</v>
      </c>
      <c r="AK545" s="112" t="n">
        <v>8</v>
      </c>
      <c r="AL545" s="111" t="n"/>
      <c r="AM545" s="113">
        <f>COUNT(H545:AL545)</f>
        <v/>
      </c>
      <c r="AN545" s="111" t="n"/>
      <c r="AO545" s="111" t="n"/>
      <c r="AP545" s="111" t="n"/>
      <c r="AQ545" s="111" t="n"/>
      <c r="AR545" s="111" t="n"/>
      <c r="AS545" s="111" t="n"/>
      <c r="AT545" s="113">
        <f>SUM(H545:AL545)</f>
        <v/>
      </c>
      <c r="AU545" s="111" t="n"/>
      <c r="AV545" s="113">
        <f>SUM(H545,K545,L545,P545,Q545,R545,S545,Y545,Z545,AF545,AG545)</f>
        <v/>
      </c>
      <c r="AW545" s="111" t="n"/>
    </row>
    <row r="546" spans="1:49">
      <c r="A546" s="114" t="n">
        <v>540</v>
      </c>
      <c r="B546" s="114" t="s">
        <v>162</v>
      </c>
      <c r="C546" s="114" t="s">
        <v>193</v>
      </c>
      <c r="D546" s="114" t="s">
        <v>204</v>
      </c>
      <c r="E546" s="114" t="s">
        <v>33</v>
      </c>
      <c r="F546" s="114" t="n"/>
      <c r="G546" s="114" t="n"/>
      <c r="H546" s="114" t="n">
        <v>0</v>
      </c>
      <c r="I546" s="114" t="n">
        <v>8</v>
      </c>
      <c r="J546" s="114" t="n">
        <v>8</v>
      </c>
      <c r="K546" s="114" t="n">
        <v>0</v>
      </c>
      <c r="L546" s="114" t="n">
        <v>0</v>
      </c>
      <c r="M546" s="114" t="n">
        <v>8</v>
      </c>
      <c r="N546" s="114" t="n">
        <v>8</v>
      </c>
      <c r="O546" s="114" t="n">
        <v>7</v>
      </c>
      <c r="P546" s="114" t="n">
        <v>0</v>
      </c>
      <c r="Q546" s="114" t="n">
        <v>0</v>
      </c>
      <c r="R546" s="114" t="n">
        <v>0</v>
      </c>
      <c r="S546" s="114" t="n">
        <v>0</v>
      </c>
      <c r="T546" s="114" t="n">
        <v>8</v>
      </c>
      <c r="U546" s="114" t="n">
        <v>8</v>
      </c>
      <c r="V546" s="114" t="n">
        <v>8</v>
      </c>
      <c r="W546" s="114" t="n">
        <v>8</v>
      </c>
      <c r="X546" s="114" t="n">
        <v>8</v>
      </c>
      <c r="Y546" s="114" t="n">
        <v>0</v>
      </c>
      <c r="Z546" s="114" t="n">
        <v>0</v>
      </c>
      <c r="AA546" s="114" t="n">
        <v>8</v>
      </c>
      <c r="AB546" s="114" t="n">
        <v>8</v>
      </c>
      <c r="AC546" s="114" t="n">
        <v>8</v>
      </c>
      <c r="AD546" s="114" t="n">
        <v>8</v>
      </c>
      <c r="AE546" s="114" t="n">
        <v>8</v>
      </c>
      <c r="AF546" s="114" t="n">
        <v>0</v>
      </c>
      <c r="AG546" s="114" t="n">
        <v>0</v>
      </c>
      <c r="AH546" s="114" t="n">
        <v>8</v>
      </c>
      <c r="AI546" s="114" t="n">
        <v>8</v>
      </c>
      <c r="AJ546" s="114" t="n">
        <v>8</v>
      </c>
      <c r="AK546" s="114" t="n">
        <v>8</v>
      </c>
      <c r="AL546" s="114" t="n">
        <v>8</v>
      </c>
      <c r="AM546" s="114">
        <f>COUNT(IF(SUM(H542)&gt;0,1,"FALSE"),IF(SUM(I542,I543)&gt;0,1,"FALSE"),IF(SUM(J542)&gt;0,1,"FALSE"),IF(SUM(K542)&gt;0,1,"FALSE"),IF(SUM(L542)&gt;0,1,"FALSE"),IF(SUM(M542)&gt;0,1,"FALSE"),IF(SUM(N542)&gt;0,1,"FALSE"),IF(SUM(O542)&gt;0,1,"FALSE"),IF(SUM(P542)&gt;0,1,"FALSE"),IF(SUM(Q542)&gt;0,1,"FALSE"),IF(SUM(R542)&gt;0,1,"FALSE"),IF(SUM(S542)&gt;0,1,"FALSE"),IF(SUM(T542)&gt;0,1,"FALSE"),IF(SUM(V542,V543)&gt;0,1,"FALSE"),IF(SUM(W542)&gt;0,1,"FALSE"),IF(SUM(X542)&gt;0,1,"FALSE"),IF(SUM(Y542)&gt;0,1,"FALSE"),IF(SUM(AB542)&gt;0,1,"FALSE"),IF(SUM(Z542)&gt;0,1,"FALSE"),IF(SUM(AC544,AC543,AC542)&gt;0,1,"FALSE"),IF(SUM(AF544,AF542)&gt;0,1,"FALSE"),IF(SUM(AG544,AG542)&gt;0,1,"FALSE"),IF(SUM(AD544,AD542)&gt;0,1,"FALSE"),IF(SUM(AE542,AE544)&gt;0,1,"FALSE"),IF(SUM(U542,U543)&gt;0,1,"FALSE"),IF(SUM(AA542,AA543)&gt;0,1,"FALSE"),IF(SUM(AH544,AH543,AH542)&gt;0,1,"FALSE"),IF(SUM(AI545,AI542)&gt;0,1,"FALSE"),IF(SUM(AJ545,AJ542)&gt;0,1,"FALSE"),IF(SUM(AK545,AK542)&gt;0,1,"FALSE"),IF(SUM(AL542)&gt;0,1,"FALSE"))</f>
        <v/>
      </c>
      <c r="AN546" s="114" t="n"/>
      <c r="AO546" s="114">
        <f>MAX(AO542:AO545)</f>
        <v/>
      </c>
      <c r="AP546" s="114">
        <f>MAX(AP542:AP545)</f>
        <v/>
      </c>
      <c r="AQ546" s="114">
        <f>MAX(AQ542:AQ545)</f>
        <v/>
      </c>
      <c r="AR546" s="114">
        <f>MAX(AR542:AR545)</f>
        <v/>
      </c>
      <c r="AS546" s="114">
        <f>SUM(AS542:AS545)</f>
        <v/>
      </c>
      <c r="AT546" s="114">
        <f>SUM(AT542:AT545)</f>
        <v/>
      </c>
      <c r="AU546" s="114">
        <f>SUM(AU542:AU545)</f>
        <v/>
      </c>
      <c r="AV546" s="114">
        <f>SUM(AV542:AV545)</f>
        <v/>
      </c>
      <c r="AW546" s="114">
        <f>SUM(AW542:AW545)</f>
        <v/>
      </c>
    </row>
    <row r="547" spans="1:49">
      <c r="A547" s="111" t="n">
        <v>541</v>
      </c>
      <c r="B547" s="111" t="s">
        <v>292</v>
      </c>
      <c r="C547" s="111" t="s">
        <v>167</v>
      </c>
      <c r="D547" s="111" t="s">
        <v>109</v>
      </c>
      <c r="E547" s="111" t="s">
        <v>43</v>
      </c>
      <c r="F547" s="111" t="s">
        <v>32</v>
      </c>
      <c r="G547" s="111" t="n"/>
      <c r="H547" s="111" t="s">
        <v>7</v>
      </c>
      <c r="I547" s="111" t="n"/>
      <c r="J547" s="111" t="n"/>
      <c r="K547" s="111" t="s">
        <v>7</v>
      </c>
      <c r="L547" s="111" t="s">
        <v>7</v>
      </c>
      <c r="M547" s="111" t="n">
        <v>8</v>
      </c>
      <c r="N547" s="111" t="n">
        <v>8</v>
      </c>
      <c r="O547" s="111" t="n">
        <v>7</v>
      </c>
      <c r="P547" s="111" t="s">
        <v>7</v>
      </c>
      <c r="Q547" s="111" t="s">
        <v>7</v>
      </c>
      <c r="R547" s="111" t="s">
        <v>7</v>
      </c>
      <c r="S547" s="111" t="s">
        <v>7</v>
      </c>
      <c r="T547" s="111" t="n">
        <v>8</v>
      </c>
      <c r="U547" s="111" t="n">
        <v>8</v>
      </c>
      <c r="V547" s="111" t="n">
        <v>8</v>
      </c>
      <c r="W547" s="111" t="n"/>
      <c r="X547" s="111" t="n">
        <v>7.61667</v>
      </c>
      <c r="Y547" s="111" t="s">
        <v>7</v>
      </c>
      <c r="Z547" s="111" t="s">
        <v>7</v>
      </c>
      <c r="AA547" s="111" t="n"/>
      <c r="AB547" s="111" t="n"/>
      <c r="AC547" s="111" t="n"/>
      <c r="AD547" s="111" t="n"/>
      <c r="AE547" s="111" t="n"/>
      <c r="AF547" s="111" t="s">
        <v>7</v>
      </c>
      <c r="AG547" s="111" t="s">
        <v>7</v>
      </c>
      <c r="AH547" s="111" t="n"/>
      <c r="AI547" s="111" t="n"/>
      <c r="AJ547" s="111" t="n"/>
      <c r="AK547" s="111" t="n"/>
      <c r="AL547" s="111" t="n"/>
      <c r="AM547" s="113">
        <f>COUNT(H547:AL547)</f>
        <v/>
      </c>
      <c r="AN547" s="111" t="n"/>
      <c r="AO547" s="113">
        <f>COUNTIF(H547:AL547,"О")</f>
        <v/>
      </c>
      <c r="AP547" s="113">
        <f>COUNTIF(H547:AL547,"От")</f>
        <v/>
      </c>
      <c r="AQ547" s="113">
        <f>COUNTIF(H547:AL547,"Б")</f>
        <v/>
      </c>
      <c r="AR547" s="113">
        <f>COUNTIF(H547:AL547,"Н")</f>
        <v/>
      </c>
      <c r="AS547" s="111" t="n"/>
      <c r="AT547" s="113">
        <f>SUM(H547:AL547)</f>
        <v/>
      </c>
      <c r="AU547" s="111" t="n"/>
      <c r="AV547" s="113">
        <f>SUM(H547,K547,L547,P547,Q547,R547,S547,Y547,Z547,AF547,AG547)</f>
        <v/>
      </c>
      <c r="AW547" s="111" t="n"/>
    </row>
    <row r="548" spans="1:49">
      <c r="A548" s="111" t="n">
        <v>542</v>
      </c>
      <c r="B548" s="111" t="s">
        <v>292</v>
      </c>
      <c r="C548" s="111" t="s">
        <v>167</v>
      </c>
      <c r="D548" s="111" t="s">
        <v>109</v>
      </c>
      <c r="E548" s="111" t="s">
        <v>168</v>
      </c>
      <c r="F548" s="111" t="s">
        <v>32</v>
      </c>
      <c r="G548" s="111" t="n"/>
      <c r="H548" s="111" t="n"/>
      <c r="I548" s="112" t="n">
        <v>8</v>
      </c>
      <c r="J548" s="112" t="n">
        <v>8</v>
      </c>
      <c r="K548" s="111" t="n"/>
      <c r="L548" s="111" t="n"/>
      <c r="M548" s="111" t="n"/>
      <c r="N548" s="111" t="n"/>
      <c r="O548" s="111" t="n"/>
      <c r="P548" s="111" t="n"/>
      <c r="Q548" s="111" t="n"/>
      <c r="R548" s="111" t="n"/>
      <c r="S548" s="111" t="n"/>
      <c r="T548" s="111" t="n"/>
      <c r="U548" s="111" t="n"/>
      <c r="V548" s="111" t="n"/>
      <c r="W548" s="111" t="n"/>
      <c r="X548" s="111" t="n"/>
      <c r="Y548" s="111" t="n"/>
      <c r="Z548" s="111" t="n"/>
      <c r="AA548" s="112" t="n">
        <v>8</v>
      </c>
      <c r="AB548" s="112" t="n">
        <v>8</v>
      </c>
      <c r="AC548" s="112" t="n">
        <v>8</v>
      </c>
      <c r="AD548" s="112" t="n">
        <v>8</v>
      </c>
      <c r="AE548" s="112" t="n">
        <v>8</v>
      </c>
      <c r="AF548" s="111" t="n"/>
      <c r="AG548" s="111" t="n"/>
      <c r="AH548" s="112" t="n">
        <v>8</v>
      </c>
      <c r="AI548" s="112" t="n">
        <v>8</v>
      </c>
      <c r="AJ548" s="112" t="n">
        <v>8</v>
      </c>
      <c r="AK548" s="112" t="n">
        <v>8</v>
      </c>
      <c r="AL548" s="112" t="n">
        <v>8</v>
      </c>
      <c r="AM548" s="113">
        <f>COUNT(H548:AL548)</f>
        <v/>
      </c>
      <c r="AN548" s="111" t="n"/>
      <c r="AO548" s="111" t="n"/>
      <c r="AP548" s="111" t="n"/>
      <c r="AQ548" s="111" t="n"/>
      <c r="AR548" s="111" t="n"/>
      <c r="AS548" s="111" t="n"/>
      <c r="AT548" s="113">
        <f>SUM(H548:AL548)</f>
        <v/>
      </c>
      <c r="AU548" s="111" t="n"/>
      <c r="AV548" s="113">
        <f>SUM(H548,K548,L548,P548,Q548,R548,S548,Y548,Z548,AF548,AG548)</f>
        <v/>
      </c>
      <c r="AW548" s="111" t="n"/>
    </row>
    <row r="549" spans="1:49">
      <c r="A549" s="111" t="n">
        <v>543</v>
      </c>
      <c r="B549" s="111" t="s">
        <v>292</v>
      </c>
      <c r="C549" s="111" t="s">
        <v>167</v>
      </c>
      <c r="D549" s="111" t="s">
        <v>109</v>
      </c>
      <c r="E549" s="111" t="s">
        <v>169</v>
      </c>
      <c r="F549" s="111" t="s">
        <v>32</v>
      </c>
      <c r="G549" s="111" t="n"/>
      <c r="H549" s="111" t="n"/>
      <c r="I549" s="111" t="n"/>
      <c r="J549" s="111" t="n"/>
      <c r="K549" s="111" t="n"/>
      <c r="L549" s="111" t="n"/>
      <c r="M549" s="111" t="n"/>
      <c r="N549" s="111" t="n"/>
      <c r="O549" s="111" t="n"/>
      <c r="P549" s="111" t="n"/>
      <c r="Q549" s="111" t="n"/>
      <c r="R549" s="111" t="n"/>
      <c r="S549" s="111" t="n"/>
      <c r="T549" s="111" t="n"/>
      <c r="U549" s="111" t="n"/>
      <c r="V549" s="111" t="n"/>
      <c r="W549" s="112" t="n">
        <v>8</v>
      </c>
      <c r="X549" s="112" t="n">
        <v>0.38333</v>
      </c>
      <c r="Y549" s="111" t="n"/>
      <c r="Z549" s="111" t="n"/>
      <c r="AA549" s="111" t="n"/>
      <c r="AB549" s="111" t="n"/>
      <c r="AC549" s="111" t="n"/>
      <c r="AD549" s="111" t="n"/>
      <c r="AE549" s="111" t="n"/>
      <c r="AF549" s="111" t="n"/>
      <c r="AG549" s="111" t="n"/>
      <c r="AH549" s="111" t="n"/>
      <c r="AI549" s="111" t="n"/>
      <c r="AJ549" s="111" t="n"/>
      <c r="AK549" s="111" t="n"/>
      <c r="AL549" s="111" t="n"/>
      <c r="AM549" s="113">
        <f>COUNT(H549:AL549)</f>
        <v/>
      </c>
      <c r="AN549" s="111" t="n"/>
      <c r="AO549" s="111" t="n"/>
      <c r="AP549" s="111" t="n"/>
      <c r="AQ549" s="111" t="n"/>
      <c r="AR549" s="111" t="n"/>
      <c r="AS549" s="111" t="n"/>
      <c r="AT549" s="113">
        <f>SUM(H549:AL549)</f>
        <v/>
      </c>
      <c r="AU549" s="111" t="n"/>
      <c r="AV549" s="113">
        <f>SUM(H549,K549,L549,P549,Q549,R549,S549,Y549,Z549,AF549,AG549)</f>
        <v/>
      </c>
      <c r="AW549" s="111" t="n"/>
    </row>
    <row r="550" spans="1:49">
      <c r="A550" s="111" t="n">
        <v>544</v>
      </c>
      <c r="B550" s="111" t="s">
        <v>292</v>
      </c>
      <c r="C550" s="111" t="s">
        <v>167</v>
      </c>
      <c r="D550" s="111" t="s">
        <v>109</v>
      </c>
      <c r="E550" s="111" t="s">
        <v>315</v>
      </c>
      <c r="F550" s="111" t="s">
        <v>32</v>
      </c>
      <c r="G550" s="111" t="n"/>
      <c r="H550" s="111" t="n"/>
      <c r="I550" s="111" t="n"/>
      <c r="J550" s="111" t="n"/>
      <c r="K550" s="111" t="n"/>
      <c r="L550" s="111" t="n"/>
      <c r="M550" s="111" t="n"/>
      <c r="N550" s="111" t="n"/>
      <c r="O550" s="111" t="n"/>
      <c r="P550" s="111" t="n"/>
      <c r="Q550" s="111" t="n"/>
      <c r="R550" s="111" t="n"/>
      <c r="S550" s="111" t="n"/>
      <c r="T550" s="111" t="n"/>
      <c r="U550" s="111" t="n"/>
      <c r="V550" s="111" t="n"/>
      <c r="W550" s="111" t="n"/>
      <c r="X550" s="111" t="n"/>
      <c r="Y550" s="111" t="n"/>
      <c r="Z550" s="111" t="n"/>
      <c r="AA550" s="111" t="n"/>
      <c r="AB550" s="111" t="n"/>
      <c r="AC550" s="111" t="n"/>
      <c r="AD550" s="111" t="n"/>
      <c r="AE550" s="111" t="n"/>
      <c r="AF550" s="111" t="n"/>
      <c r="AG550" s="111" t="n"/>
      <c r="AH550" s="111" t="n"/>
      <c r="AI550" s="111" t="n"/>
      <c r="AJ550" s="111" t="n"/>
      <c r="AK550" s="111" t="n"/>
      <c r="AL550" s="111" t="n"/>
      <c r="AM550" s="113">
        <f>COUNT(H550:AL550)</f>
        <v/>
      </c>
      <c r="AN550" s="111" t="n"/>
      <c r="AO550" s="111" t="n"/>
      <c r="AP550" s="111" t="n"/>
      <c r="AQ550" s="111" t="n"/>
      <c r="AR550" s="111" t="n"/>
      <c r="AS550" s="111" t="n"/>
      <c r="AT550" s="113">
        <f>SUM(H550:AL550)</f>
        <v/>
      </c>
      <c r="AU550" s="111" t="n"/>
      <c r="AV550" s="113">
        <f>SUM(H550,K550,L550,P550,Q550,R550,S550,Y550,Z550,AF550,AG550)</f>
        <v/>
      </c>
      <c r="AW550" s="111" t="n"/>
    </row>
    <row r="551" spans="1:49">
      <c r="A551" s="114" t="n">
        <v>545</v>
      </c>
      <c r="B551" s="114" t="s">
        <v>292</v>
      </c>
      <c r="C551" s="114" t="s">
        <v>167</v>
      </c>
      <c r="D551" s="114" t="s">
        <v>109</v>
      </c>
      <c r="E551" s="114" t="s">
        <v>33</v>
      </c>
      <c r="F551" s="114" t="n"/>
      <c r="G551" s="114" t="n"/>
      <c r="H551" s="114" t="n">
        <v>0</v>
      </c>
      <c r="I551" s="114" t="n">
        <v>8</v>
      </c>
      <c r="J551" s="114" t="n">
        <v>8</v>
      </c>
      <c r="K551" s="114" t="n">
        <v>0</v>
      </c>
      <c r="L551" s="114" t="n">
        <v>0</v>
      </c>
      <c r="M551" s="114" t="n">
        <v>8</v>
      </c>
      <c r="N551" s="114" t="n">
        <v>8</v>
      </c>
      <c r="O551" s="114" t="n">
        <v>7</v>
      </c>
      <c r="P551" s="114" t="n">
        <v>0</v>
      </c>
      <c r="Q551" s="114" t="n">
        <v>0</v>
      </c>
      <c r="R551" s="114" t="n">
        <v>0</v>
      </c>
      <c r="S551" s="114" t="n">
        <v>0</v>
      </c>
      <c r="T551" s="114" t="n">
        <v>8</v>
      </c>
      <c r="U551" s="114" t="n">
        <v>8</v>
      </c>
      <c r="V551" s="114" t="n">
        <v>8</v>
      </c>
      <c r="W551" s="114" t="n">
        <v>8</v>
      </c>
      <c r="X551" s="114" t="n">
        <v>8</v>
      </c>
      <c r="Y551" s="114" t="n">
        <v>0</v>
      </c>
      <c r="Z551" s="114" t="n">
        <v>0</v>
      </c>
      <c r="AA551" s="114" t="n">
        <v>8</v>
      </c>
      <c r="AB551" s="114" t="n">
        <v>8</v>
      </c>
      <c r="AC551" s="114" t="n">
        <v>8</v>
      </c>
      <c r="AD551" s="114" t="n">
        <v>8</v>
      </c>
      <c r="AE551" s="114" t="n">
        <v>8</v>
      </c>
      <c r="AF551" s="114" t="n">
        <v>0</v>
      </c>
      <c r="AG551" s="114" t="n">
        <v>0</v>
      </c>
      <c r="AH551" s="114" t="n">
        <v>8</v>
      </c>
      <c r="AI551" s="114" t="n">
        <v>8</v>
      </c>
      <c r="AJ551" s="114" t="n">
        <v>8</v>
      </c>
      <c r="AK551" s="114" t="n">
        <v>8</v>
      </c>
      <c r="AL551" s="114" t="n">
        <v>8</v>
      </c>
      <c r="AM551" s="114">
        <f>COUNT(IF(SUM(H547,H548)&gt;0,1,"FALSE"),IF(SUM(I547,I548)&gt;0,1,"FALSE"),IF(SUM(J547,J548)&gt;0,1,"FALSE"),IF(SUM(K548,K547)&gt;0,1,"FALSE"),IF(SUM(L547,L548)&gt;0,1,"FALSE"),IF(SUM(M549,M548,M547)&gt;0,1,"FALSE"),IF(SUM(N547,N548,N549)&gt;0,1,"FALSE"),IF(SUM(O548,O549,O547)&gt;0,1,"FALSE"),IF(SUM(P549,P547,P548)&gt;0,1,"FALSE"),IF(SUM(Q548,Q549,Q547)&gt;0,1,"FALSE"),IF(SUM(R549,R547,R548)&gt;0,1,"FALSE"),IF(SUM(S548,S549,S547)&gt;0,1,"FALSE"),IF(SUM(T547,T549,T548)&gt;0,1,"FALSE"),IF(SUM(V549,V548,V547)&gt;0,1,"FALSE"),IF(SUM(W547,W548,W549)&gt;0,1,"FALSE"),IF(SUM(X549,X548,X547)&gt;0,1,"FALSE"),IF(SUM(Y548,Y547,Y549)&gt;0,1,"FALSE"),IF(SUM(AB548,AB547,AB549)&gt;0,1,"FALSE"),IF(SUM(Z549,Z547,Z548)&gt;0,1,"FALSE"),IF(SUM(AC548,AC547,AC549)&gt;0,1,"FALSE"),IF(SUM(AF548,AF549,AF547)&gt;0,1,"FALSE"),IF(SUM(AG549,AG547,AG548)&gt;0,1,"FALSE"),IF(SUM(AD548,AD549,AD547)&gt;0,1,"FALSE"),IF(SUM(AE549,AE548,AE547)&gt;0,1,"FALSE"),IF(SUM(U549,U548,U547)&gt;0,1,"FALSE"),IF(SUM(AA549,AA548,AA547)&gt;0,1,"FALSE"),IF(SUM(AH548,AH547,AH549)&gt;0,1,"FALSE"),IF(SUM(AI548,AI547,AI549)&gt;0,1,"FALSE"),IF(SUM(AJ548,AJ549,AJ547)&gt;0,1,"FALSE"),IF(SUM(AK549,AK547,AK548,AK550)&gt;0,1,"FALSE"),IF(SUM(AL548,AL550,AL549,AL547)&gt;0,1,"FALSE"))</f>
        <v/>
      </c>
      <c r="AN551" s="114" t="n"/>
      <c r="AO551" s="114">
        <f>MAX(AO547:AO550)</f>
        <v/>
      </c>
      <c r="AP551" s="114">
        <f>MAX(AP547:AP550)</f>
        <v/>
      </c>
      <c r="AQ551" s="114">
        <f>MAX(AQ547:AQ550)</f>
        <v/>
      </c>
      <c r="AR551" s="114">
        <f>MAX(AR547:AR550)</f>
        <v/>
      </c>
      <c r="AS551" s="114">
        <f>SUM(AS547:AS550)</f>
        <v/>
      </c>
      <c r="AT551" s="114">
        <f>SUM(AT547:AT550)</f>
        <v/>
      </c>
      <c r="AU551" s="114">
        <f>SUM(AU547:AU550)</f>
        <v/>
      </c>
      <c r="AV551" s="114">
        <f>SUM(AV547:AV550)</f>
        <v/>
      </c>
      <c r="AW551" s="114">
        <f>SUM(AW547:AW550)</f>
        <v/>
      </c>
    </row>
    <row r="552" spans="1:49">
      <c r="A552" s="111" t="n">
        <v>546</v>
      </c>
      <c r="B552" s="111" t="s">
        <v>268</v>
      </c>
      <c r="C552" s="111" t="s">
        <v>41</v>
      </c>
      <c r="D552" s="111" t="s">
        <v>42</v>
      </c>
      <c r="E552" s="111" t="s">
        <v>43</v>
      </c>
      <c r="F552" s="111" t="s">
        <v>32</v>
      </c>
      <c r="G552" s="111" t="n"/>
      <c r="H552" s="111" t="n">
        <v>10</v>
      </c>
      <c r="I552" s="111" t="n"/>
      <c r="J552" s="111" t="n"/>
      <c r="K552" s="111" t="n"/>
      <c r="L552" s="111" t="n">
        <v>10</v>
      </c>
      <c r="M552" s="111" t="n">
        <v>10</v>
      </c>
      <c r="N552" s="111" t="n"/>
      <c r="O552" s="111" t="n"/>
      <c r="P552" s="111" t="n">
        <v>10</v>
      </c>
      <c r="Q552" s="111" t="n">
        <v>10</v>
      </c>
      <c r="R552" s="111" t="n">
        <v>10</v>
      </c>
      <c r="S552" s="111" t="n">
        <v>10</v>
      </c>
      <c r="T552" s="111" t="n"/>
      <c r="U552" s="111" t="n"/>
      <c r="V552" s="111" t="n">
        <v>10</v>
      </c>
      <c r="W552" s="111" t="n">
        <v>10</v>
      </c>
      <c r="X552" s="111" t="n">
        <v>10</v>
      </c>
      <c r="Y552" s="111" t="n"/>
      <c r="Z552" s="111" t="n"/>
      <c r="AA552" s="111" t="n"/>
      <c r="AB552" s="111" t="n">
        <v>10</v>
      </c>
      <c r="AC552" s="111" t="n">
        <v>10</v>
      </c>
      <c r="AD552" s="111" t="n">
        <v>10</v>
      </c>
      <c r="AE552" s="111" t="n"/>
      <c r="AF552" s="111" t="n"/>
      <c r="AG552" s="111" t="n"/>
      <c r="AH552" s="111" t="n">
        <v>10</v>
      </c>
      <c r="AI552" s="111" t="n">
        <v>10</v>
      </c>
      <c r="AJ552" s="111" t="n">
        <v>10</v>
      </c>
      <c r="AK552" s="111" t="n"/>
      <c r="AL552" s="111" t="n"/>
      <c r="AM552" s="113">
        <f>COUNT(H552:AL552)</f>
        <v/>
      </c>
      <c r="AN552" s="111" t="n"/>
      <c r="AO552" s="113">
        <f>COUNTIF(H552:AL552,"О")</f>
        <v/>
      </c>
      <c r="AP552" s="113">
        <f>COUNTIF(H552:AL552,"От")</f>
        <v/>
      </c>
      <c r="AQ552" s="113">
        <f>COUNTIF(H552:AL552,"Б")</f>
        <v/>
      </c>
      <c r="AR552" s="113">
        <f>COUNTIF(H552:AL552,"Н")</f>
        <v/>
      </c>
      <c r="AS552" s="111" t="n"/>
      <c r="AT552" s="113">
        <f>SUM(H552:AL552)</f>
        <v/>
      </c>
      <c r="AU552" s="111" t="n"/>
      <c r="AV552" s="113">
        <f>SUM(H552,K552,L552,P552,Q552,R552,S552,Y552,Z552,AF552,AG552)</f>
        <v/>
      </c>
      <c r="AW552" s="111" t="n"/>
    </row>
    <row r="553" spans="1:49">
      <c r="A553" s="111" t="n">
        <v>547</v>
      </c>
      <c r="B553" s="111" t="s">
        <v>268</v>
      </c>
      <c r="C553" s="111" t="s">
        <v>41</v>
      </c>
      <c r="D553" s="111" t="s">
        <v>42</v>
      </c>
      <c r="E553" s="111" t="s">
        <v>134</v>
      </c>
      <c r="F553" s="111" t="s">
        <v>32</v>
      </c>
      <c r="G553" s="111" t="n"/>
      <c r="H553" s="111" t="n"/>
      <c r="I553" s="111" t="n"/>
      <c r="J553" s="111" t="n"/>
      <c r="K553" s="111" t="n"/>
      <c r="L553" s="111" t="n"/>
      <c r="M553" s="111" t="n"/>
      <c r="N553" s="111" t="n"/>
      <c r="O553" s="111" t="n"/>
      <c r="P553" s="111" t="n"/>
      <c r="Q553" s="111" t="n"/>
      <c r="R553" s="111" t="n"/>
      <c r="S553" s="111" t="n"/>
      <c r="T553" s="111" t="n"/>
      <c r="U553" s="111" t="n"/>
      <c r="V553" s="111" t="n"/>
      <c r="W553" s="111" t="n"/>
      <c r="X553" s="111" t="n"/>
      <c r="Y553" s="111" t="n"/>
      <c r="Z553" s="111" t="n"/>
      <c r="AA553" s="111" t="n"/>
      <c r="AB553" s="111" t="n"/>
      <c r="AC553" s="111" t="n"/>
      <c r="AD553" s="111" t="n"/>
      <c r="AE553" s="111" t="n"/>
      <c r="AF553" s="111" t="n"/>
      <c r="AG553" s="111" t="n"/>
      <c r="AH553" s="111" t="n"/>
      <c r="AI553" s="111" t="n"/>
      <c r="AJ553" s="111" t="n"/>
      <c r="AK553" s="111" t="n"/>
      <c r="AL553" s="111" t="n"/>
      <c r="AM553" s="113">
        <f>COUNT(H553:AL553)</f>
        <v/>
      </c>
      <c r="AN553" s="111" t="n"/>
      <c r="AO553" s="111" t="n"/>
      <c r="AP553" s="111" t="n"/>
      <c r="AQ553" s="111" t="n"/>
      <c r="AR553" s="111" t="n"/>
      <c r="AS553" s="111" t="n"/>
      <c r="AT553" s="113">
        <f>SUM(H553:AL553)</f>
        <v/>
      </c>
      <c r="AU553" s="111" t="n"/>
      <c r="AV553" s="113">
        <f>SUM(H553,K553,L553,P553,Q553,R553,S553,Y553,Z553,AF553,AG553)</f>
        <v/>
      </c>
      <c r="AW553" s="111" t="n"/>
    </row>
    <row r="554" spans="1:49">
      <c r="A554" s="111" t="n">
        <v>548</v>
      </c>
      <c r="B554" s="111" t="s">
        <v>268</v>
      </c>
      <c r="C554" s="111" t="s">
        <v>41</v>
      </c>
      <c r="D554" s="111" t="s">
        <v>42</v>
      </c>
      <c r="E554" s="111" t="s">
        <v>106</v>
      </c>
      <c r="F554" s="111" t="s">
        <v>32</v>
      </c>
      <c r="G554" s="111" t="n"/>
      <c r="H554" s="111" t="n"/>
      <c r="I554" s="111" t="n"/>
      <c r="J554" s="111" t="n"/>
      <c r="K554" s="111" t="n"/>
      <c r="L554" s="111" t="n"/>
      <c r="M554" s="111" t="n"/>
      <c r="N554" s="111" t="n"/>
      <c r="O554" s="111" t="n"/>
      <c r="P554" s="111" t="n"/>
      <c r="Q554" s="111" t="n"/>
      <c r="R554" s="111" t="n"/>
      <c r="S554" s="111" t="n"/>
      <c r="T554" s="111" t="n"/>
      <c r="U554" s="111" t="n"/>
      <c r="V554" s="111" t="n"/>
      <c r="W554" s="111" t="n"/>
      <c r="X554" s="111" t="n"/>
      <c r="Y554" s="111" t="n"/>
      <c r="Z554" s="111" t="n"/>
      <c r="AA554" s="111" t="n"/>
      <c r="AB554" s="111" t="n"/>
      <c r="AC554" s="111" t="n"/>
      <c r="AD554" s="111" t="n"/>
      <c r="AE554" s="111" t="n"/>
      <c r="AF554" s="111" t="n"/>
      <c r="AG554" s="111" t="n"/>
      <c r="AH554" s="111" t="n"/>
      <c r="AI554" s="111" t="n"/>
      <c r="AJ554" s="111" t="n"/>
      <c r="AK554" s="111" t="n"/>
      <c r="AL554" s="111" t="n"/>
      <c r="AM554" s="113">
        <f>COUNT(H554:AL554)</f>
        <v/>
      </c>
      <c r="AN554" s="111" t="n"/>
      <c r="AO554" s="111" t="n"/>
      <c r="AP554" s="111" t="n"/>
      <c r="AQ554" s="111" t="n"/>
      <c r="AR554" s="111" t="n"/>
      <c r="AS554" s="111" t="n"/>
      <c r="AT554" s="113">
        <f>SUM(H554:AL554)</f>
        <v/>
      </c>
      <c r="AU554" s="111" t="n"/>
      <c r="AV554" s="113">
        <f>SUM(H554,K554,L554,P554,Q554,R554,S554,Y554,Z554,AF554,AG554)</f>
        <v/>
      </c>
      <c r="AW554" s="111" t="n"/>
    </row>
    <row r="555" spans="1:49">
      <c r="A555" s="111" t="n">
        <v>549</v>
      </c>
      <c r="B555" s="111" t="s">
        <v>268</v>
      </c>
      <c r="C555" s="111" t="s">
        <v>41</v>
      </c>
      <c r="D555" s="111" t="s">
        <v>42</v>
      </c>
      <c r="E555" s="111" t="s">
        <v>243</v>
      </c>
      <c r="F555" s="111" t="s">
        <v>32</v>
      </c>
      <c r="G555" s="111" t="n"/>
      <c r="H555" s="111" t="n"/>
      <c r="I555" s="111" t="n"/>
      <c r="J555" s="111" t="n"/>
      <c r="K555" s="111" t="n"/>
      <c r="L555" s="111" t="n"/>
      <c r="M555" s="111" t="n"/>
      <c r="N555" s="111" t="n"/>
      <c r="O555" s="111" t="n"/>
      <c r="P555" s="111" t="n"/>
      <c r="Q555" s="111" t="n"/>
      <c r="R555" s="111" t="n"/>
      <c r="S555" s="111" t="n"/>
      <c r="T555" s="111" t="n"/>
      <c r="U555" s="111" t="n"/>
      <c r="V555" s="111" t="n"/>
      <c r="W555" s="111" t="n"/>
      <c r="X555" s="111" t="n"/>
      <c r="Y555" s="111" t="n"/>
      <c r="Z555" s="111" t="n"/>
      <c r="AA555" s="111" t="n"/>
      <c r="AB555" s="111" t="n"/>
      <c r="AC555" s="111" t="n"/>
      <c r="AD555" s="111" t="n"/>
      <c r="AE555" s="111" t="n"/>
      <c r="AF555" s="111" t="n"/>
      <c r="AG555" s="111" t="n"/>
      <c r="AH555" s="111" t="n"/>
      <c r="AI555" s="111" t="n"/>
      <c r="AJ555" s="111" t="n"/>
      <c r="AK555" s="111" t="n"/>
      <c r="AL555" s="111" t="n"/>
      <c r="AM555" s="113">
        <f>COUNT(H555:AL555)</f>
        <v/>
      </c>
      <c r="AN555" s="111" t="n"/>
      <c r="AO555" s="111" t="n"/>
      <c r="AP555" s="111" t="n"/>
      <c r="AQ555" s="111" t="n"/>
      <c r="AR555" s="111" t="n"/>
      <c r="AS555" s="111" t="n"/>
      <c r="AT555" s="113">
        <f>SUM(H555:AL555)</f>
        <v/>
      </c>
      <c r="AU555" s="111" t="n"/>
      <c r="AV555" s="113">
        <f>SUM(H555,K555,L555,P555,Q555,R555,S555,Y555,Z555,AF555,AG555)</f>
        <v/>
      </c>
      <c r="AW555" s="111" t="n"/>
    </row>
    <row r="556" spans="1:49">
      <c r="A556" s="111" t="n">
        <v>550</v>
      </c>
      <c r="B556" s="111" t="s">
        <v>268</v>
      </c>
      <c r="C556" s="111" t="s">
        <v>41</v>
      </c>
      <c r="D556" s="111" t="s">
        <v>42</v>
      </c>
      <c r="E556" s="111" t="s">
        <v>275</v>
      </c>
      <c r="F556" s="111" t="s">
        <v>32</v>
      </c>
      <c r="G556" s="111" t="n"/>
      <c r="H556" s="111" t="n"/>
      <c r="I556" s="111" t="n"/>
      <c r="J556" s="111" t="n"/>
      <c r="K556" s="111" t="n"/>
      <c r="L556" s="111" t="n"/>
      <c r="M556" s="111" t="n"/>
      <c r="N556" s="111" t="n"/>
      <c r="O556" s="111" t="n"/>
      <c r="P556" s="111" t="n"/>
      <c r="Q556" s="111" t="n"/>
      <c r="R556" s="111" t="n"/>
      <c r="S556" s="111" t="n"/>
      <c r="T556" s="111" t="n"/>
      <c r="U556" s="111" t="n"/>
      <c r="V556" s="111" t="n"/>
      <c r="W556" s="111" t="n"/>
      <c r="X556" s="111" t="n"/>
      <c r="Y556" s="111" t="n"/>
      <c r="Z556" s="111" t="n"/>
      <c r="AA556" s="111" t="n"/>
      <c r="AB556" s="111" t="n"/>
      <c r="AC556" s="111" t="n"/>
      <c r="AD556" s="111" t="n"/>
      <c r="AE556" s="111" t="n"/>
      <c r="AF556" s="111" t="n"/>
      <c r="AG556" s="111" t="n"/>
      <c r="AH556" s="111" t="n"/>
      <c r="AI556" s="111" t="n"/>
      <c r="AJ556" s="111" t="n"/>
      <c r="AK556" s="111" t="n"/>
      <c r="AL556" s="111" t="n"/>
      <c r="AM556" s="113">
        <f>COUNT(H556:AL556)</f>
        <v/>
      </c>
      <c r="AN556" s="111" t="n"/>
      <c r="AO556" s="111" t="n"/>
      <c r="AP556" s="111" t="n"/>
      <c r="AQ556" s="111" t="n"/>
      <c r="AR556" s="111" t="n"/>
      <c r="AS556" s="111" t="n"/>
      <c r="AT556" s="113">
        <f>SUM(H556:AL556)</f>
        <v/>
      </c>
      <c r="AU556" s="111" t="n"/>
      <c r="AV556" s="113">
        <f>SUM(H556,K556,L556,P556,Q556,R556,S556,Y556,Z556,AF556,AG556)</f>
        <v/>
      </c>
      <c r="AW556" s="111" t="n"/>
    </row>
    <row r="557" spans="1:49">
      <c r="A557" s="111" t="n">
        <v>551</v>
      </c>
      <c r="B557" s="111" t="s">
        <v>268</v>
      </c>
      <c r="C557" s="111" t="s">
        <v>41</v>
      </c>
      <c r="D557" s="111" t="s">
        <v>42</v>
      </c>
      <c r="E557" s="111" t="s">
        <v>303</v>
      </c>
      <c r="F557" s="111" t="s">
        <v>32</v>
      </c>
      <c r="G557" s="111" t="n"/>
      <c r="H557" s="111" t="n"/>
      <c r="I557" s="111" t="n"/>
      <c r="J557" s="111" t="n"/>
      <c r="K557" s="111" t="n"/>
      <c r="L557" s="111" t="n"/>
      <c r="M557" s="111" t="n"/>
      <c r="N557" s="111" t="n"/>
      <c r="O557" s="111" t="n"/>
      <c r="P557" s="111" t="n"/>
      <c r="Q557" s="111" t="n"/>
      <c r="R557" s="111" t="n"/>
      <c r="S557" s="111" t="n"/>
      <c r="T557" s="111" t="n"/>
      <c r="U557" s="111" t="n"/>
      <c r="V557" s="111" t="n"/>
      <c r="W557" s="111" t="n"/>
      <c r="X557" s="111" t="n"/>
      <c r="Y557" s="111" t="n"/>
      <c r="Z557" s="111" t="n"/>
      <c r="AA557" s="111" t="n"/>
      <c r="AB557" s="111" t="n"/>
      <c r="AC557" s="111" t="n"/>
      <c r="AD557" s="111" t="n"/>
      <c r="AE557" s="111" t="n"/>
      <c r="AF557" s="111" t="n"/>
      <c r="AG557" s="111" t="n"/>
      <c r="AH557" s="111" t="n"/>
      <c r="AI557" s="111" t="n"/>
      <c r="AJ557" s="111" t="n"/>
      <c r="AK557" s="111" t="n"/>
      <c r="AL557" s="111" t="n"/>
      <c r="AM557" s="113">
        <f>COUNT(H557:AL557)</f>
        <v/>
      </c>
      <c r="AN557" s="111" t="n"/>
      <c r="AO557" s="111" t="n"/>
      <c r="AP557" s="111" t="n"/>
      <c r="AQ557" s="111" t="n"/>
      <c r="AR557" s="111" t="n"/>
      <c r="AS557" s="111" t="n"/>
      <c r="AT557" s="113">
        <f>SUM(H557:AL557)</f>
        <v/>
      </c>
      <c r="AU557" s="111" t="n"/>
      <c r="AV557" s="113">
        <f>SUM(H557,K557,L557,P557,Q557,R557,S557,Y557,Z557,AF557,AG557)</f>
        <v/>
      </c>
      <c r="AW557" s="111" t="n"/>
    </row>
    <row r="558" spans="1:49">
      <c r="A558" s="111" t="n">
        <v>552</v>
      </c>
      <c r="B558" s="111" t="s">
        <v>268</v>
      </c>
      <c r="C558" s="111" t="s">
        <v>41</v>
      </c>
      <c r="D558" s="111" t="s">
        <v>42</v>
      </c>
      <c r="E558" s="111" t="s">
        <v>304</v>
      </c>
      <c r="F558" s="111" t="s">
        <v>32</v>
      </c>
      <c r="G558" s="111" t="n"/>
      <c r="H558" s="111" t="n"/>
      <c r="I558" s="111" t="n"/>
      <c r="J558" s="111" t="n"/>
      <c r="K558" s="111" t="n"/>
      <c r="L558" s="111" t="n"/>
      <c r="M558" s="111" t="n"/>
      <c r="N558" s="111" t="n"/>
      <c r="O558" s="111" t="n"/>
      <c r="P558" s="111" t="n"/>
      <c r="Q558" s="111" t="n"/>
      <c r="R558" s="111" t="n"/>
      <c r="S558" s="111" t="n"/>
      <c r="T558" s="111" t="n"/>
      <c r="U558" s="111" t="n"/>
      <c r="V558" s="111" t="n"/>
      <c r="W558" s="111" t="n"/>
      <c r="X558" s="111" t="n"/>
      <c r="Y558" s="111" t="n"/>
      <c r="Z558" s="111" t="n"/>
      <c r="AA558" s="111" t="n"/>
      <c r="AB558" s="111" t="n"/>
      <c r="AC558" s="111" t="n"/>
      <c r="AD558" s="111" t="n"/>
      <c r="AE558" s="111" t="n"/>
      <c r="AF558" s="111" t="n"/>
      <c r="AG558" s="111" t="n"/>
      <c r="AH558" s="111" t="n"/>
      <c r="AI558" s="111" t="n"/>
      <c r="AJ558" s="111" t="n"/>
      <c r="AK558" s="111" t="n"/>
      <c r="AL558" s="111" t="n"/>
      <c r="AM558" s="113">
        <f>COUNT(H558:AL558)</f>
        <v/>
      </c>
      <c r="AN558" s="111" t="n"/>
      <c r="AO558" s="111" t="n"/>
      <c r="AP558" s="111" t="n"/>
      <c r="AQ558" s="111" t="n"/>
      <c r="AR558" s="111" t="n"/>
      <c r="AS558" s="111" t="n"/>
      <c r="AT558" s="113">
        <f>SUM(H558:AL558)</f>
        <v/>
      </c>
      <c r="AU558" s="111" t="n"/>
      <c r="AV558" s="113">
        <f>SUM(H558,K558,L558,P558,Q558,R558,S558,Y558,Z558,AF558,AG558)</f>
        <v/>
      </c>
      <c r="AW558" s="111" t="n"/>
    </row>
    <row r="559" spans="1:49">
      <c r="A559" s="111" t="n">
        <v>553</v>
      </c>
      <c r="B559" s="111" t="s">
        <v>268</v>
      </c>
      <c r="C559" s="111" t="s">
        <v>41</v>
      </c>
      <c r="D559" s="111" t="s">
        <v>42</v>
      </c>
      <c r="E559" s="111" t="s">
        <v>305</v>
      </c>
      <c r="F559" s="111" t="s">
        <v>32</v>
      </c>
      <c r="G559" s="111" t="n"/>
      <c r="H559" s="111" t="n"/>
      <c r="I559" s="111" t="n"/>
      <c r="J559" s="111" t="n"/>
      <c r="K559" s="111" t="n"/>
      <c r="L559" s="111" t="n"/>
      <c r="M559" s="111" t="n"/>
      <c r="N559" s="111" t="n"/>
      <c r="O559" s="111" t="n"/>
      <c r="P559" s="111" t="n"/>
      <c r="Q559" s="111" t="n"/>
      <c r="R559" s="111" t="n"/>
      <c r="S559" s="111" t="n"/>
      <c r="T559" s="111" t="n"/>
      <c r="U559" s="111" t="n"/>
      <c r="V559" s="111" t="n"/>
      <c r="W559" s="111" t="n"/>
      <c r="X559" s="111" t="n"/>
      <c r="Y559" s="111" t="n"/>
      <c r="Z559" s="111" t="n"/>
      <c r="AA559" s="111" t="n"/>
      <c r="AB559" s="111" t="n"/>
      <c r="AC559" s="111" t="n"/>
      <c r="AD559" s="111" t="n"/>
      <c r="AE559" s="111" t="n"/>
      <c r="AF559" s="111" t="n"/>
      <c r="AG559" s="111" t="n"/>
      <c r="AH559" s="111" t="n"/>
      <c r="AI559" s="111" t="n"/>
      <c r="AJ559" s="111" t="n"/>
      <c r="AK559" s="111" t="n"/>
      <c r="AL559" s="111" t="n"/>
      <c r="AM559" s="113">
        <f>COUNT(H559:AL559)</f>
        <v/>
      </c>
      <c r="AN559" s="111" t="n"/>
      <c r="AO559" s="111" t="n"/>
      <c r="AP559" s="111" t="n"/>
      <c r="AQ559" s="111" t="n"/>
      <c r="AR559" s="111" t="n"/>
      <c r="AS559" s="111" t="n"/>
      <c r="AT559" s="113">
        <f>SUM(H559:AL559)</f>
        <v/>
      </c>
      <c r="AU559" s="111" t="n"/>
      <c r="AV559" s="113">
        <f>SUM(H559,K559,L559,P559,Q559,R559,S559,Y559,Z559,AF559,AG559)</f>
        <v/>
      </c>
      <c r="AW559" s="111" t="n"/>
    </row>
    <row r="560" spans="1:49">
      <c r="A560" s="111" t="n">
        <v>554</v>
      </c>
      <c r="B560" s="111" t="s">
        <v>268</v>
      </c>
      <c r="C560" s="111" t="s">
        <v>41</v>
      </c>
      <c r="D560" s="111" t="s">
        <v>42</v>
      </c>
      <c r="E560" s="111" t="s">
        <v>306</v>
      </c>
      <c r="F560" s="111" t="s">
        <v>32</v>
      </c>
      <c r="G560" s="111" t="n"/>
      <c r="H560" s="111" t="n"/>
      <c r="I560" s="111" t="n"/>
      <c r="J560" s="111" t="n"/>
      <c r="K560" s="111" t="n"/>
      <c r="L560" s="111" t="n"/>
      <c r="M560" s="111" t="n"/>
      <c r="N560" s="111" t="n"/>
      <c r="O560" s="111" t="n"/>
      <c r="P560" s="111" t="n"/>
      <c r="Q560" s="111" t="n"/>
      <c r="R560" s="111" t="n"/>
      <c r="S560" s="111" t="n"/>
      <c r="T560" s="111" t="n"/>
      <c r="U560" s="111" t="n"/>
      <c r="V560" s="111" t="n"/>
      <c r="W560" s="111" t="n"/>
      <c r="X560" s="111" t="n"/>
      <c r="Y560" s="111" t="n"/>
      <c r="Z560" s="111" t="n"/>
      <c r="AA560" s="111" t="n"/>
      <c r="AB560" s="111" t="n"/>
      <c r="AC560" s="111" t="n"/>
      <c r="AD560" s="111" t="n"/>
      <c r="AE560" s="111" t="n"/>
      <c r="AF560" s="111" t="n"/>
      <c r="AG560" s="111" t="n"/>
      <c r="AH560" s="111" t="n"/>
      <c r="AI560" s="111" t="n"/>
      <c r="AJ560" s="111" t="n"/>
      <c r="AK560" s="111" t="n"/>
      <c r="AL560" s="111" t="n"/>
      <c r="AM560" s="113">
        <f>COUNT(H560:AL560)</f>
        <v/>
      </c>
      <c r="AN560" s="111" t="n"/>
      <c r="AO560" s="111" t="n"/>
      <c r="AP560" s="111" t="n"/>
      <c r="AQ560" s="111" t="n"/>
      <c r="AR560" s="111" t="n"/>
      <c r="AS560" s="111" t="n"/>
      <c r="AT560" s="113">
        <f>SUM(H560:AL560)</f>
        <v/>
      </c>
      <c r="AU560" s="111" t="n"/>
      <c r="AV560" s="113">
        <f>SUM(H560,K560,L560,P560,Q560,R560,S560,Y560,Z560,AF560,AG560)</f>
        <v/>
      </c>
      <c r="AW560" s="111" t="n"/>
    </row>
    <row r="561" spans="1:49">
      <c r="A561" s="114" t="n">
        <v>555</v>
      </c>
      <c r="B561" s="114" t="s">
        <v>268</v>
      </c>
      <c r="C561" s="114" t="s">
        <v>41</v>
      </c>
      <c r="D561" s="114" t="s">
        <v>42</v>
      </c>
      <c r="E561" s="114" t="s">
        <v>33</v>
      </c>
      <c r="F561" s="114" t="n"/>
      <c r="G561" s="114" t="n"/>
      <c r="H561" s="114" t="n">
        <v>10</v>
      </c>
      <c r="I561" s="114" t="n"/>
      <c r="J561" s="114" t="n"/>
      <c r="K561" s="114" t="n"/>
      <c r="L561" s="114" t="n">
        <v>10</v>
      </c>
      <c r="M561" s="114" t="n">
        <v>10</v>
      </c>
      <c r="N561" s="114" t="n"/>
      <c r="O561" s="114" t="n"/>
      <c r="P561" s="114" t="n">
        <v>10</v>
      </c>
      <c r="Q561" s="114" t="n">
        <v>10</v>
      </c>
      <c r="R561" s="114" t="n">
        <v>10</v>
      </c>
      <c r="S561" s="114" t="n">
        <v>10</v>
      </c>
      <c r="T561" s="114" t="n"/>
      <c r="U561" s="114" t="n"/>
      <c r="V561" s="114" t="n">
        <v>10</v>
      </c>
      <c r="W561" s="114" t="n">
        <v>10</v>
      </c>
      <c r="X561" s="114" t="n">
        <v>10</v>
      </c>
      <c r="Y561" s="114" t="n"/>
      <c r="Z561" s="114" t="n"/>
      <c r="AA561" s="114" t="n"/>
      <c r="AB561" s="114" t="n">
        <v>10</v>
      </c>
      <c r="AC561" s="114" t="n">
        <v>10</v>
      </c>
      <c r="AD561" s="114" t="n">
        <v>10</v>
      </c>
      <c r="AE561" s="114" t="n"/>
      <c r="AF561" s="114" t="n"/>
      <c r="AG561" s="114" t="n"/>
      <c r="AH561" s="114" t="n">
        <v>10</v>
      </c>
      <c r="AI561" s="114" t="n">
        <v>10</v>
      </c>
      <c r="AJ561" s="114" t="n">
        <v>10</v>
      </c>
      <c r="AK561" s="114" t="n"/>
      <c r="AL561" s="114" t="n"/>
      <c r="AM561" s="114">
        <f>COUNT(IF(SUM(H553,H560,H559,H552,H558,H555,H556,H557,H554)&gt;0,1,"FALSE"),IF(SUM(L552,L555,L559,L556,L557,L554,L558,L553,L560)&gt;0,1,"FALSE"),IF(SUM(M552,M560,M558,M553,M556,M559,M557,M554,M555)&gt;0,1,"FALSE"),IF(SUM(P552,P559,P553,P560,P555,P558,P557,P554,P556)&gt;0,1,"FALSE"),IF(SUM(Q559,Q557,Q553,Q560,Q554,Q555,Q558,Q556,Q552)&gt;0,1,"FALSE"),IF(SUM(R552,R555,R560,R554,R557,R553,R556)&gt;0,1,"FALSE"),IF(SUM(S553,S556,S560,S555,S557,S552,S554)&gt;0,1,"FALSE"),IF(SUM(V555,V552,V554,V557,V556,V553,V560)&gt;0,1,"FALSE"),IF(SUM(W552,W556,W555,W553,W554,W560,W557)&gt;0,1,"FALSE"),IF(SUM(X556,X560,X553,X555,X557,X552,X554)&gt;0,1,"FALSE"),IF(SUM(AB554,AB553,AB557,AB556,AB552,AB555,AB560)&gt;0,1,"FALSE"),IF(SUM(AC555,AC552,AC557,AC560,AC556,AC554,AC553)&gt;0,1,"FALSE"),IF(SUM(AD560,AD557,AD554,AD555,AD556,AD552,AD553)&gt;0,1,"FALSE"),IF(SUM(AH557,AH552,AH555,AH560,AH556,AH553,AH554)&gt;0,1,"FALSE"),IF(SUM(AI557,AI554,AI552,AI560,AI553,AI556,AI555)&gt;0,1,"FALSE"),IF(SUM(AJ557,AJ554,AJ555,AJ560,AJ556,AJ553,AJ552)&gt;0,1,"FALSE"))</f>
        <v/>
      </c>
      <c r="AN561" s="114" t="n"/>
      <c r="AO561" s="114">
        <f>MAX(AO552:AO560)</f>
        <v/>
      </c>
      <c r="AP561" s="114">
        <f>MAX(AP552:AP560)</f>
        <v/>
      </c>
      <c r="AQ561" s="114">
        <f>MAX(AQ552:AQ560)</f>
        <v/>
      </c>
      <c r="AR561" s="114">
        <f>MAX(AR552:AR560)</f>
        <v/>
      </c>
      <c r="AS561" s="114">
        <f>SUM(AS552:AS560)</f>
        <v/>
      </c>
      <c r="AT561" s="114">
        <f>SUM(AT552:AT560)</f>
        <v/>
      </c>
      <c r="AU561" s="114">
        <f>SUM(AU552:AU560)</f>
        <v/>
      </c>
      <c r="AV561" s="114">
        <f>SUM(AV552:AV560)</f>
        <v/>
      </c>
      <c r="AW561" s="114">
        <f>SUM(AW552:AW560)</f>
        <v/>
      </c>
    </row>
    <row r="562" spans="1:49">
      <c r="A562" s="111" t="n">
        <v>556</v>
      </c>
      <c r="B562" s="111" t="s">
        <v>222</v>
      </c>
      <c r="C562" s="111" t="s">
        <v>74</v>
      </c>
      <c r="D562" s="111" t="s">
        <v>72</v>
      </c>
      <c r="E562" s="111" t="s">
        <v>43</v>
      </c>
      <c r="F562" s="111" t="s">
        <v>32</v>
      </c>
      <c r="G562" s="111" t="n"/>
      <c r="H562" s="111" t="n"/>
      <c r="I562" s="111" t="n"/>
      <c r="J562" s="111" t="n"/>
      <c r="K562" s="111" t="s">
        <v>7</v>
      </c>
      <c r="L562" s="111" t="s">
        <v>7</v>
      </c>
      <c r="M562" s="111" t="n"/>
      <c r="N562" s="111" t="n"/>
      <c r="O562" s="111" t="n"/>
      <c r="P562" s="111" t="s">
        <v>7</v>
      </c>
      <c r="Q562" s="111" t="s">
        <v>7</v>
      </c>
      <c r="R562" s="111" t="s">
        <v>7</v>
      </c>
      <c r="S562" s="111" t="s">
        <v>7</v>
      </c>
      <c r="T562" s="111" t="n"/>
      <c r="U562" s="111" t="n"/>
      <c r="V562" s="111" t="n">
        <v>7.16667</v>
      </c>
      <c r="W562" s="111" t="n">
        <v>8</v>
      </c>
      <c r="X562" s="111" t="n"/>
      <c r="Y562" s="111" t="s">
        <v>7</v>
      </c>
      <c r="Z562" s="111" t="s">
        <v>7</v>
      </c>
      <c r="AA562" s="112" t="s">
        <v>0</v>
      </c>
      <c r="AB562" s="112" t="s">
        <v>0</v>
      </c>
      <c r="AC562" s="112" t="s">
        <v>0</v>
      </c>
      <c r="AD562" s="112" t="s">
        <v>0</v>
      </c>
      <c r="AE562" s="112" t="s">
        <v>0</v>
      </c>
      <c r="AF562" s="111" t="s">
        <v>7</v>
      </c>
      <c r="AG562" s="111" t="s">
        <v>7</v>
      </c>
      <c r="AH562" s="111" t="n">
        <v>7.96667</v>
      </c>
      <c r="AI562" s="111" t="n">
        <v>8</v>
      </c>
      <c r="AJ562" s="111" t="n">
        <v>2.86667</v>
      </c>
      <c r="AK562" s="111" t="n">
        <v>8</v>
      </c>
      <c r="AL562" s="111" t="n">
        <v>8</v>
      </c>
      <c r="AM562" s="113">
        <f>COUNT(H562:AL562)</f>
        <v/>
      </c>
      <c r="AN562" s="111" t="n"/>
      <c r="AO562" s="113">
        <f>COUNTIF(H562:AL562,"О")</f>
        <v/>
      </c>
      <c r="AP562" s="113">
        <f>COUNTIF(H562:AL562,"От")</f>
        <v/>
      </c>
      <c r="AQ562" s="113">
        <f>COUNTIF(H562:AL562,"Б")</f>
        <v/>
      </c>
      <c r="AR562" s="113">
        <f>COUNTIF(H562:AL562,"Н")</f>
        <v/>
      </c>
      <c r="AS562" s="111" t="n"/>
      <c r="AT562" s="113">
        <f>SUM(H562:AL562)</f>
        <v/>
      </c>
      <c r="AU562" s="111" t="n"/>
      <c r="AV562" s="113">
        <f>SUM(H562,K562,L562,P562,Q562,R562,S562,Y562,Z562,AF562,AG562)</f>
        <v/>
      </c>
      <c r="AW562" s="111" t="n"/>
    </row>
    <row r="563" spans="1:49">
      <c r="A563" s="111" t="n">
        <v>557</v>
      </c>
      <c r="B563" s="111" t="s">
        <v>222</v>
      </c>
      <c r="C563" s="111" t="s">
        <v>74</v>
      </c>
      <c r="D563" s="111" t="s">
        <v>72</v>
      </c>
      <c r="E563" s="111" t="s">
        <v>56</v>
      </c>
      <c r="F563" s="111" t="s">
        <v>32</v>
      </c>
      <c r="G563" s="111" t="n"/>
      <c r="H563" s="111" t="n"/>
      <c r="I563" s="111" t="n"/>
      <c r="J563" s="111" t="n"/>
      <c r="K563" s="111" t="n"/>
      <c r="L563" s="111" t="n"/>
      <c r="M563" s="111" t="n"/>
      <c r="N563" s="111" t="n"/>
      <c r="O563" s="111" t="n"/>
      <c r="P563" s="111" t="n"/>
      <c r="Q563" s="111" t="n"/>
      <c r="R563" s="111" t="n"/>
      <c r="S563" s="111" t="n"/>
      <c r="T563" s="111" t="n"/>
      <c r="U563" s="111" t="n"/>
      <c r="V563" s="111" t="n"/>
      <c r="W563" s="111" t="n"/>
      <c r="X563" s="111" t="n"/>
      <c r="Y563" s="111" t="n"/>
      <c r="Z563" s="111" t="n"/>
      <c r="AA563" s="111" t="n"/>
      <c r="AB563" s="111" t="n"/>
      <c r="AC563" s="111" t="n"/>
      <c r="AD563" s="111" t="n"/>
      <c r="AE563" s="111" t="n"/>
      <c r="AF563" s="111" t="n"/>
      <c r="AG563" s="111" t="n"/>
      <c r="AH563" s="111" t="n"/>
      <c r="AI563" s="111" t="n"/>
      <c r="AJ563" s="111" t="n"/>
      <c r="AK563" s="111" t="n"/>
      <c r="AL563" s="111" t="n"/>
      <c r="AM563" s="113">
        <f>COUNT(H563:AL563)</f>
        <v/>
      </c>
      <c r="AN563" s="111" t="n"/>
      <c r="AO563" s="111" t="n"/>
      <c r="AP563" s="111" t="n"/>
      <c r="AQ563" s="111" t="n"/>
      <c r="AR563" s="111" t="n"/>
      <c r="AS563" s="111" t="n"/>
      <c r="AT563" s="113">
        <f>SUM(H563:AL563)</f>
        <v/>
      </c>
      <c r="AU563" s="111" t="n"/>
      <c r="AV563" s="113">
        <f>SUM(H563,K563,L563,P563,Q563,R563,S563,Y563,Z563,AF563,AG563)</f>
        <v/>
      </c>
      <c r="AW563" s="111" t="n"/>
    </row>
    <row r="564" spans="1:49">
      <c r="A564" s="111" t="n">
        <v>558</v>
      </c>
      <c r="B564" s="111" t="s">
        <v>222</v>
      </c>
      <c r="C564" s="111" t="s">
        <v>74</v>
      </c>
      <c r="D564" s="111" t="s">
        <v>72</v>
      </c>
      <c r="E564" s="111" t="s">
        <v>61</v>
      </c>
      <c r="F564" s="111" t="s">
        <v>32</v>
      </c>
      <c r="G564" s="111" t="n"/>
      <c r="H564" s="111" t="n"/>
      <c r="I564" s="111" t="n"/>
      <c r="J564" s="111" t="n"/>
      <c r="K564" s="111" t="n"/>
      <c r="L564" s="111" t="n"/>
      <c r="M564" s="111" t="n"/>
      <c r="N564" s="111" t="n"/>
      <c r="O564" s="111" t="n"/>
      <c r="P564" s="111" t="n"/>
      <c r="Q564" s="111" t="n"/>
      <c r="R564" s="111" t="n"/>
      <c r="S564" s="111" t="n"/>
      <c r="T564" s="111" t="n"/>
      <c r="U564" s="111" t="n"/>
      <c r="V564" s="111" t="n"/>
      <c r="W564" s="111" t="n"/>
      <c r="X564" s="111" t="n"/>
      <c r="Y564" s="111" t="n"/>
      <c r="Z564" s="111" t="n"/>
      <c r="AA564" s="111" t="n"/>
      <c r="AB564" s="111" t="n"/>
      <c r="AC564" s="111" t="n"/>
      <c r="AD564" s="111" t="n"/>
      <c r="AE564" s="111" t="n"/>
      <c r="AF564" s="111" t="n"/>
      <c r="AG564" s="111" t="n"/>
      <c r="AH564" s="111" t="n"/>
      <c r="AI564" s="111" t="n"/>
      <c r="AJ564" s="111" t="n"/>
      <c r="AK564" s="111" t="n"/>
      <c r="AL564" s="111" t="n"/>
      <c r="AM564" s="113">
        <f>COUNT(H564:AL564)</f>
        <v/>
      </c>
      <c r="AN564" s="111" t="n"/>
      <c r="AO564" s="111" t="n"/>
      <c r="AP564" s="111" t="n"/>
      <c r="AQ564" s="111" t="n"/>
      <c r="AR564" s="111" t="n"/>
      <c r="AS564" s="111" t="n"/>
      <c r="AT564" s="113">
        <f>SUM(H564:AL564)</f>
        <v/>
      </c>
      <c r="AU564" s="111" t="n"/>
      <c r="AV564" s="113">
        <f>SUM(H564,K564,L564,P564,Q564,R564,S564,Y564,Z564,AF564,AG564)</f>
        <v/>
      </c>
      <c r="AW564" s="111" t="n"/>
    </row>
    <row r="565" spans="1:49">
      <c r="A565" s="111" t="n">
        <v>559</v>
      </c>
      <c r="B565" s="111" t="s">
        <v>222</v>
      </c>
      <c r="C565" s="111" t="s">
        <v>74</v>
      </c>
      <c r="D565" s="111" t="s">
        <v>72</v>
      </c>
      <c r="E565" s="111" t="s">
        <v>76</v>
      </c>
      <c r="F565" s="111" t="s">
        <v>32</v>
      </c>
      <c r="G565" s="111" t="n"/>
      <c r="H565" s="111" t="n"/>
      <c r="I565" s="112" t="n">
        <v>8</v>
      </c>
      <c r="J565" s="112" t="n">
        <v>8</v>
      </c>
      <c r="K565" s="111" t="n"/>
      <c r="L565" s="111" t="n"/>
      <c r="M565" s="112" t="n">
        <v>8</v>
      </c>
      <c r="N565" s="112" t="n">
        <v>8</v>
      </c>
      <c r="O565" s="112" t="n">
        <v>7</v>
      </c>
      <c r="P565" s="111" t="n"/>
      <c r="Q565" s="111" t="n"/>
      <c r="R565" s="111" t="n"/>
      <c r="S565" s="111" t="n"/>
      <c r="T565" s="112" t="n">
        <v>8</v>
      </c>
      <c r="U565" s="112" t="n">
        <v>0.57885</v>
      </c>
      <c r="V565" s="111" t="n"/>
      <c r="W565" s="111" t="n"/>
      <c r="X565" s="111" t="n"/>
      <c r="Y565" s="111" t="n"/>
      <c r="Z565" s="111" t="n"/>
      <c r="AA565" s="111" t="n"/>
      <c r="AB565" s="111" t="n"/>
      <c r="AC565" s="111" t="n"/>
      <c r="AD565" s="111" t="n"/>
      <c r="AE565" s="111" t="n"/>
      <c r="AF565" s="111" t="n"/>
      <c r="AG565" s="111" t="n"/>
      <c r="AH565" s="111" t="n"/>
      <c r="AI565" s="111" t="n"/>
      <c r="AJ565" s="111" t="n"/>
      <c r="AK565" s="111" t="n"/>
      <c r="AL565" s="111" t="n"/>
      <c r="AM565" s="113">
        <f>COUNT(H565:AL565)</f>
        <v/>
      </c>
      <c r="AN565" s="111" t="n"/>
      <c r="AO565" s="111" t="n"/>
      <c r="AP565" s="111" t="n"/>
      <c r="AQ565" s="111" t="n"/>
      <c r="AR565" s="111" t="n"/>
      <c r="AS565" s="111" t="n"/>
      <c r="AT565" s="113">
        <f>SUM(H565:AL565)</f>
        <v/>
      </c>
      <c r="AU565" s="111" t="n"/>
      <c r="AV565" s="113">
        <f>SUM(H565,K565,L565,P565,Q565,R565,S565,Y565,Z565,AF565,AG565)</f>
        <v/>
      </c>
      <c r="AW565" s="111" t="n"/>
    </row>
    <row r="566" spans="1:49">
      <c r="A566" s="111" t="n">
        <v>560</v>
      </c>
      <c r="B566" s="111" t="s">
        <v>222</v>
      </c>
      <c r="C566" s="111" t="s">
        <v>74</v>
      </c>
      <c r="D566" s="111" t="s">
        <v>72</v>
      </c>
      <c r="E566" s="111" t="s">
        <v>79</v>
      </c>
      <c r="F566" s="111" t="s">
        <v>32</v>
      </c>
      <c r="G566" s="111" t="n"/>
      <c r="H566" s="111" t="n"/>
      <c r="I566" s="111" t="n"/>
      <c r="J566" s="111" t="n"/>
      <c r="K566" s="111" t="n"/>
      <c r="L566" s="111" t="n"/>
      <c r="M566" s="111" t="n"/>
      <c r="N566" s="111" t="n"/>
      <c r="O566" s="111" t="n"/>
      <c r="P566" s="111" t="n"/>
      <c r="Q566" s="111" t="n"/>
      <c r="R566" s="111" t="n"/>
      <c r="S566" s="111" t="n"/>
      <c r="T566" s="111" t="n"/>
      <c r="U566" s="111" t="n"/>
      <c r="V566" s="111" t="n"/>
      <c r="W566" s="111" t="n"/>
      <c r="X566" s="111" t="n"/>
      <c r="Y566" s="111" t="n"/>
      <c r="Z566" s="111" t="n"/>
      <c r="AA566" s="111" t="n"/>
      <c r="AB566" s="111" t="n"/>
      <c r="AC566" s="111" t="n"/>
      <c r="AD566" s="111" t="n"/>
      <c r="AE566" s="111" t="n"/>
      <c r="AF566" s="111" t="n"/>
      <c r="AG566" s="111" t="n"/>
      <c r="AH566" s="111" t="n"/>
      <c r="AI566" s="111" t="n"/>
      <c r="AJ566" s="111" t="n"/>
      <c r="AK566" s="111" t="n"/>
      <c r="AL566" s="111" t="n"/>
      <c r="AM566" s="113">
        <f>COUNT(H566:AL566)</f>
        <v/>
      </c>
      <c r="AN566" s="111" t="n"/>
      <c r="AO566" s="111" t="n"/>
      <c r="AP566" s="111" t="n"/>
      <c r="AQ566" s="111" t="n"/>
      <c r="AR566" s="111" t="n"/>
      <c r="AS566" s="111" t="n"/>
      <c r="AT566" s="113">
        <f>SUM(H566:AL566)</f>
        <v/>
      </c>
      <c r="AU566" s="111" t="n"/>
      <c r="AV566" s="113">
        <f>SUM(H566,K566,L566,P566,Q566,R566,S566,Y566,Z566,AF566,AG566)</f>
        <v/>
      </c>
      <c r="AW566" s="111" t="n"/>
    </row>
    <row r="567" spans="1:49">
      <c r="A567" s="111" t="n">
        <v>561</v>
      </c>
      <c r="B567" s="111" t="s">
        <v>222</v>
      </c>
      <c r="C567" s="111" t="s">
        <v>74</v>
      </c>
      <c r="D567" s="111" t="s">
        <v>72</v>
      </c>
      <c r="E567" s="111" t="s">
        <v>83</v>
      </c>
      <c r="F567" s="111" t="s">
        <v>32</v>
      </c>
      <c r="G567" s="111" t="n"/>
      <c r="H567" s="111" t="n"/>
      <c r="I567" s="111" t="n"/>
      <c r="J567" s="111" t="n"/>
      <c r="K567" s="111" t="n"/>
      <c r="L567" s="111" t="n"/>
      <c r="M567" s="111" t="n"/>
      <c r="N567" s="111" t="n"/>
      <c r="O567" s="111" t="n"/>
      <c r="P567" s="111" t="n"/>
      <c r="Q567" s="111" t="n"/>
      <c r="R567" s="111" t="n"/>
      <c r="S567" s="111" t="n"/>
      <c r="T567" s="111" t="n"/>
      <c r="U567" s="111" t="n"/>
      <c r="V567" s="111" t="n"/>
      <c r="W567" s="111" t="n"/>
      <c r="X567" s="111" t="n"/>
      <c r="Y567" s="111" t="n"/>
      <c r="Z567" s="111" t="n"/>
      <c r="AA567" s="111" t="n"/>
      <c r="AB567" s="111" t="n"/>
      <c r="AC567" s="111" t="n"/>
      <c r="AD567" s="111" t="n"/>
      <c r="AE567" s="111" t="n"/>
      <c r="AF567" s="111" t="n"/>
      <c r="AG567" s="111" t="n"/>
      <c r="AH567" s="111" t="n"/>
      <c r="AI567" s="111" t="n"/>
      <c r="AJ567" s="111" t="n"/>
      <c r="AK567" s="111" t="n"/>
      <c r="AL567" s="111" t="n"/>
      <c r="AM567" s="113">
        <f>COUNT(H567:AL567)</f>
        <v/>
      </c>
      <c r="AN567" s="111" t="n"/>
      <c r="AO567" s="111" t="n"/>
      <c r="AP567" s="111" t="n"/>
      <c r="AQ567" s="111" t="n"/>
      <c r="AR567" s="111" t="n"/>
      <c r="AS567" s="111" t="n"/>
      <c r="AT567" s="113">
        <f>SUM(H567:AL567)</f>
        <v/>
      </c>
      <c r="AU567" s="111" t="n"/>
      <c r="AV567" s="113">
        <f>SUM(H567,K567,L567,P567,Q567,R567,S567,Y567,Z567,AF567,AG567)</f>
        <v/>
      </c>
      <c r="AW567" s="111" t="n"/>
    </row>
    <row r="568" spans="1:49">
      <c r="A568" s="111" t="n">
        <v>562</v>
      </c>
      <c r="B568" s="111" t="s">
        <v>222</v>
      </c>
      <c r="C568" s="111" t="s">
        <v>74</v>
      </c>
      <c r="D568" s="111" t="s">
        <v>72</v>
      </c>
      <c r="E568" s="111" t="s">
        <v>86</v>
      </c>
      <c r="F568" s="111" t="s">
        <v>32</v>
      </c>
      <c r="G568" s="111" t="n"/>
      <c r="H568" s="111" t="n"/>
      <c r="I568" s="111" t="n"/>
      <c r="J568" s="111" t="n"/>
      <c r="K568" s="111" t="n"/>
      <c r="L568" s="111" t="n"/>
      <c r="M568" s="111" t="n"/>
      <c r="N568" s="111" t="n"/>
      <c r="O568" s="111" t="n"/>
      <c r="P568" s="111" t="n"/>
      <c r="Q568" s="111" t="n"/>
      <c r="R568" s="111" t="n"/>
      <c r="S568" s="111" t="n"/>
      <c r="T568" s="111" t="n"/>
      <c r="U568" s="111" t="n"/>
      <c r="V568" s="111" t="n"/>
      <c r="W568" s="111" t="n"/>
      <c r="X568" s="112" t="n">
        <v>5.32803</v>
      </c>
      <c r="Y568" s="111" t="n"/>
      <c r="Z568" s="111" t="n"/>
      <c r="AA568" s="111" t="n"/>
      <c r="AB568" s="111" t="n"/>
      <c r="AC568" s="111" t="n"/>
      <c r="AD568" s="111" t="n"/>
      <c r="AE568" s="111" t="n"/>
      <c r="AF568" s="111" t="n"/>
      <c r="AG568" s="111" t="n"/>
      <c r="AH568" s="111" t="n"/>
      <c r="AI568" s="111" t="n"/>
      <c r="AJ568" s="111" t="n"/>
      <c r="AK568" s="111" t="n"/>
      <c r="AL568" s="111" t="n"/>
      <c r="AM568" s="113">
        <f>COUNT(H568:AL568)</f>
        <v/>
      </c>
      <c r="AN568" s="111" t="n"/>
      <c r="AO568" s="111" t="n"/>
      <c r="AP568" s="111" t="n"/>
      <c r="AQ568" s="111" t="n"/>
      <c r="AR568" s="111" t="n"/>
      <c r="AS568" s="111" t="n"/>
      <c r="AT568" s="113">
        <f>SUM(H568:AL568)</f>
        <v/>
      </c>
      <c r="AU568" s="111" t="n"/>
      <c r="AV568" s="113">
        <f>SUM(H568,K568,L568,P568,Q568,R568,S568,Y568,Z568,AF568,AG568)</f>
        <v/>
      </c>
      <c r="AW568" s="111" t="n"/>
    </row>
    <row r="569" spans="1:49">
      <c r="A569" s="111" t="n">
        <v>563</v>
      </c>
      <c r="B569" s="111" t="s">
        <v>222</v>
      </c>
      <c r="C569" s="111" t="s">
        <v>74</v>
      </c>
      <c r="D569" s="111" t="s">
        <v>72</v>
      </c>
      <c r="E569" s="111" t="s">
        <v>87</v>
      </c>
      <c r="F569" s="111" t="s">
        <v>32</v>
      </c>
      <c r="G569" s="111" t="n"/>
      <c r="H569" s="111" t="n"/>
      <c r="I569" s="111" t="n"/>
      <c r="J569" s="111" t="n"/>
      <c r="K569" s="111" t="n"/>
      <c r="L569" s="111" t="n"/>
      <c r="M569" s="111" t="n"/>
      <c r="N569" s="111" t="n"/>
      <c r="O569" s="111" t="n"/>
      <c r="P569" s="111" t="n"/>
      <c r="Q569" s="111" t="n"/>
      <c r="R569" s="111" t="n"/>
      <c r="S569" s="111" t="n"/>
      <c r="T569" s="111" t="n"/>
      <c r="U569" s="111" t="n"/>
      <c r="V569" s="111" t="n"/>
      <c r="W569" s="111" t="n"/>
      <c r="X569" s="112" t="n">
        <v>2.67197</v>
      </c>
      <c r="Y569" s="111" t="n"/>
      <c r="Z569" s="111" t="n"/>
      <c r="AA569" s="111" t="n"/>
      <c r="AB569" s="111" t="n"/>
      <c r="AC569" s="111" t="n"/>
      <c r="AD569" s="111" t="n"/>
      <c r="AE569" s="111" t="n"/>
      <c r="AF569" s="111" t="n"/>
      <c r="AG569" s="111" t="n"/>
      <c r="AH569" s="111" t="n"/>
      <c r="AI569" s="111" t="n"/>
      <c r="AJ569" s="111" t="n"/>
      <c r="AK569" s="111" t="n"/>
      <c r="AL569" s="111" t="n"/>
      <c r="AM569" s="113">
        <f>COUNT(H569:AL569)</f>
        <v/>
      </c>
      <c r="AN569" s="111" t="n"/>
      <c r="AO569" s="111" t="n"/>
      <c r="AP569" s="111" t="n"/>
      <c r="AQ569" s="111" t="n"/>
      <c r="AR569" s="111" t="n"/>
      <c r="AS569" s="111" t="n"/>
      <c r="AT569" s="113">
        <f>SUM(H569:AL569)</f>
        <v/>
      </c>
      <c r="AU569" s="111" t="n"/>
      <c r="AV569" s="113">
        <f>SUM(H569,K569,L569,P569,Q569,R569,S569,Y569,Z569,AF569,AG569)</f>
        <v/>
      </c>
      <c r="AW569" s="111" t="n"/>
    </row>
    <row r="570" spans="1:49">
      <c r="A570" s="111" t="n">
        <v>564</v>
      </c>
      <c r="B570" s="111" t="s">
        <v>222</v>
      </c>
      <c r="C570" s="111" t="s">
        <v>74</v>
      </c>
      <c r="D570" s="111" t="s">
        <v>72</v>
      </c>
      <c r="E570" s="111" t="s">
        <v>88</v>
      </c>
      <c r="F570" s="111" t="s">
        <v>32</v>
      </c>
      <c r="G570" s="111" t="n"/>
      <c r="H570" s="111" t="n"/>
      <c r="I570" s="111" t="n"/>
      <c r="J570" s="111" t="n"/>
      <c r="K570" s="111" t="n"/>
      <c r="L570" s="111" t="n"/>
      <c r="M570" s="111" t="n"/>
      <c r="N570" s="111" t="n"/>
      <c r="O570" s="111" t="n"/>
      <c r="P570" s="111" t="n"/>
      <c r="Q570" s="111" t="n"/>
      <c r="R570" s="111" t="n"/>
      <c r="S570" s="111" t="n"/>
      <c r="T570" s="111" t="n"/>
      <c r="U570" s="111" t="n"/>
      <c r="V570" s="111" t="n"/>
      <c r="W570" s="111" t="n"/>
      <c r="X570" s="111" t="n"/>
      <c r="Y570" s="111" t="n"/>
      <c r="Z570" s="111" t="n"/>
      <c r="AA570" s="111" t="n"/>
      <c r="AB570" s="111" t="n"/>
      <c r="AC570" s="111" t="n"/>
      <c r="AD570" s="111" t="n"/>
      <c r="AE570" s="111" t="n"/>
      <c r="AF570" s="111" t="n"/>
      <c r="AG570" s="111" t="n"/>
      <c r="AH570" s="111" t="n"/>
      <c r="AI570" s="111" t="n"/>
      <c r="AJ570" s="111" t="n"/>
      <c r="AK570" s="111" t="n"/>
      <c r="AL570" s="111" t="n"/>
      <c r="AM570" s="113">
        <f>COUNT(H570:AL570)</f>
        <v/>
      </c>
      <c r="AN570" s="111" t="n"/>
      <c r="AO570" s="111" t="n"/>
      <c r="AP570" s="111" t="n"/>
      <c r="AQ570" s="111" t="n"/>
      <c r="AR570" s="111" t="n"/>
      <c r="AS570" s="111" t="n"/>
      <c r="AT570" s="113">
        <f>SUM(H570:AL570)</f>
        <v/>
      </c>
      <c r="AU570" s="111" t="n"/>
      <c r="AV570" s="113">
        <f>SUM(H570,K570,L570,P570,Q570,R570,S570,Y570,Z570,AF570,AG570)</f>
        <v/>
      </c>
      <c r="AW570" s="111" t="n"/>
    </row>
    <row r="571" spans="1:49">
      <c r="A571" s="111" t="n">
        <v>565</v>
      </c>
      <c r="B571" s="111" t="s">
        <v>222</v>
      </c>
      <c r="C571" s="111" t="s">
        <v>74</v>
      </c>
      <c r="D571" s="111" t="s">
        <v>72</v>
      </c>
      <c r="E571" s="111" t="s">
        <v>65</v>
      </c>
      <c r="F571" s="111" t="s">
        <v>32</v>
      </c>
      <c r="G571" s="111" t="n"/>
      <c r="H571" s="111" t="n"/>
      <c r="I571" s="111" t="n"/>
      <c r="J571" s="111" t="n"/>
      <c r="K571" s="111" t="n"/>
      <c r="L571" s="111" t="n"/>
      <c r="M571" s="111" t="n"/>
      <c r="N571" s="111" t="n"/>
      <c r="O571" s="111" t="n"/>
      <c r="P571" s="111" t="n"/>
      <c r="Q571" s="111" t="n"/>
      <c r="R571" s="111" t="n"/>
      <c r="S571" s="111" t="n"/>
      <c r="T571" s="111" t="n"/>
      <c r="U571" s="112" t="n">
        <v>7.42115</v>
      </c>
      <c r="V571" s="112" t="n">
        <v>0.83333</v>
      </c>
      <c r="W571" s="111" t="n"/>
      <c r="X571" s="111" t="n"/>
      <c r="Y571" s="111" t="n"/>
      <c r="Z571" s="111" t="n"/>
      <c r="AA571" s="111" t="n"/>
      <c r="AB571" s="111" t="n"/>
      <c r="AC571" s="111" t="n"/>
      <c r="AD571" s="111" t="n"/>
      <c r="AE571" s="111" t="n"/>
      <c r="AF571" s="111" t="n"/>
      <c r="AG571" s="111" t="n"/>
      <c r="AH571" s="112" t="n">
        <v>0.03333</v>
      </c>
      <c r="AI571" s="111" t="n"/>
      <c r="AJ571" s="112" t="n">
        <v>5.13333</v>
      </c>
      <c r="AK571" s="111" t="n"/>
      <c r="AL571" s="111" t="n"/>
      <c r="AM571" s="113">
        <f>COUNT(H571:AL571)</f>
        <v/>
      </c>
      <c r="AN571" s="111" t="n"/>
      <c r="AO571" s="111" t="n"/>
      <c r="AP571" s="111" t="n"/>
      <c r="AQ571" s="111" t="n"/>
      <c r="AR571" s="111" t="n"/>
      <c r="AS571" s="111" t="n"/>
      <c r="AT571" s="113">
        <f>SUM(H571:AL571)</f>
        <v/>
      </c>
      <c r="AU571" s="111" t="n"/>
      <c r="AV571" s="113">
        <f>SUM(H571,K571,L571,P571,Q571,R571,S571,Y571,Z571,AF571,AG571)</f>
        <v/>
      </c>
      <c r="AW571" s="111" t="n"/>
    </row>
    <row r="572" spans="1:49">
      <c r="A572" s="111" t="n">
        <v>566</v>
      </c>
      <c r="B572" s="111" t="s">
        <v>222</v>
      </c>
      <c r="C572" s="111" t="s">
        <v>74</v>
      </c>
      <c r="D572" s="111" t="s">
        <v>72</v>
      </c>
      <c r="E572" s="111" t="s">
        <v>90</v>
      </c>
      <c r="F572" s="111" t="s">
        <v>32</v>
      </c>
      <c r="G572" s="111" t="n"/>
      <c r="H572" s="111" t="n"/>
      <c r="I572" s="111" t="n"/>
      <c r="J572" s="111" t="n"/>
      <c r="K572" s="111" t="n"/>
      <c r="L572" s="111" t="n"/>
      <c r="M572" s="111" t="n"/>
      <c r="N572" s="111" t="n"/>
      <c r="O572" s="111" t="n"/>
      <c r="P572" s="111" t="n"/>
      <c r="Q572" s="111" t="n"/>
      <c r="R572" s="111" t="n"/>
      <c r="S572" s="111" t="n"/>
      <c r="T572" s="111" t="n"/>
      <c r="U572" s="111" t="n"/>
      <c r="V572" s="111" t="n"/>
      <c r="W572" s="111" t="n"/>
      <c r="X572" s="111" t="n"/>
      <c r="Y572" s="111" t="n"/>
      <c r="Z572" s="111" t="n"/>
      <c r="AA572" s="111" t="n"/>
      <c r="AB572" s="111" t="n"/>
      <c r="AC572" s="111" t="n"/>
      <c r="AD572" s="111" t="n"/>
      <c r="AE572" s="111" t="n"/>
      <c r="AF572" s="111" t="n"/>
      <c r="AG572" s="111" t="n"/>
      <c r="AH572" s="111" t="n"/>
      <c r="AI572" s="111" t="n"/>
      <c r="AJ572" s="111" t="n"/>
      <c r="AK572" s="111" t="n"/>
      <c r="AL572" s="111" t="n"/>
      <c r="AM572" s="113">
        <f>COUNT(H572:AL572)</f>
        <v/>
      </c>
      <c r="AN572" s="111" t="n"/>
      <c r="AO572" s="111" t="n"/>
      <c r="AP572" s="111" t="n"/>
      <c r="AQ572" s="111" t="n"/>
      <c r="AR572" s="111" t="n"/>
      <c r="AS572" s="111" t="n"/>
      <c r="AT572" s="113">
        <f>SUM(H572:AL572)</f>
        <v/>
      </c>
      <c r="AU572" s="111" t="n"/>
      <c r="AV572" s="113">
        <f>SUM(H572,K572,L572,P572,Q572,R572,S572,Y572,Z572,AF572,AG572)</f>
        <v/>
      </c>
      <c r="AW572" s="111" t="n"/>
    </row>
    <row r="573" spans="1:49">
      <c r="A573" s="111" t="n">
        <v>567</v>
      </c>
      <c r="B573" s="111" t="s">
        <v>222</v>
      </c>
      <c r="C573" s="111" t="s">
        <v>74</v>
      </c>
      <c r="D573" s="111" t="s">
        <v>72</v>
      </c>
      <c r="E573" s="111" t="s">
        <v>279</v>
      </c>
      <c r="F573" s="111" t="s">
        <v>32</v>
      </c>
      <c r="G573" s="111" t="n"/>
      <c r="H573" s="111" t="n"/>
      <c r="I573" s="111" t="n"/>
      <c r="J573" s="111" t="n"/>
      <c r="K573" s="111" t="n"/>
      <c r="L573" s="111" t="n"/>
      <c r="M573" s="111" t="n"/>
      <c r="N573" s="111" t="n"/>
      <c r="O573" s="111" t="n"/>
      <c r="P573" s="111" t="n"/>
      <c r="Q573" s="111" t="n"/>
      <c r="R573" s="111" t="n"/>
      <c r="S573" s="111" t="n"/>
      <c r="T573" s="111" t="n"/>
      <c r="U573" s="111" t="n"/>
      <c r="V573" s="111" t="n"/>
      <c r="W573" s="111" t="n"/>
      <c r="X573" s="111" t="n"/>
      <c r="Y573" s="111" t="n"/>
      <c r="Z573" s="111" t="n"/>
      <c r="AA573" s="111" t="n"/>
      <c r="AB573" s="111" t="n"/>
      <c r="AC573" s="111" t="n"/>
      <c r="AD573" s="111" t="n"/>
      <c r="AE573" s="111" t="n"/>
      <c r="AF573" s="111" t="n"/>
      <c r="AG573" s="111" t="n"/>
      <c r="AH573" s="111" t="n"/>
      <c r="AI573" s="111" t="n"/>
      <c r="AJ573" s="111" t="n"/>
      <c r="AK573" s="111" t="n"/>
      <c r="AL573" s="111" t="n"/>
      <c r="AM573" s="113">
        <f>COUNT(H573:AL573)</f>
        <v/>
      </c>
      <c r="AN573" s="111" t="n"/>
      <c r="AO573" s="111" t="n"/>
      <c r="AP573" s="111" t="n"/>
      <c r="AQ573" s="111" t="n"/>
      <c r="AR573" s="111" t="n"/>
      <c r="AS573" s="111" t="n"/>
      <c r="AT573" s="113">
        <f>SUM(H573:AL573)</f>
        <v/>
      </c>
      <c r="AU573" s="111" t="n"/>
      <c r="AV573" s="113">
        <f>SUM(H573,K573,L573,P573,Q573,R573,S573,Y573,Z573,AF573,AG573)</f>
        <v/>
      </c>
      <c r="AW573" s="111" t="n"/>
    </row>
    <row r="574" spans="1:49">
      <c r="A574" s="111" t="n">
        <v>568</v>
      </c>
      <c r="B574" s="111" t="s">
        <v>222</v>
      </c>
      <c r="C574" s="111" t="s">
        <v>74</v>
      </c>
      <c r="D574" s="111" t="s">
        <v>72</v>
      </c>
      <c r="E574" s="111" t="s">
        <v>69</v>
      </c>
      <c r="F574" s="111" t="s">
        <v>32</v>
      </c>
      <c r="G574" s="111" t="s">
        <v>49</v>
      </c>
      <c r="H574" s="111" t="s">
        <v>7</v>
      </c>
      <c r="I574" s="111" t="n"/>
      <c r="J574" s="111" t="n"/>
      <c r="K574" s="111" t="n"/>
      <c r="L574" s="111" t="n"/>
      <c r="M574" s="111" t="n"/>
      <c r="N574" s="111" t="n"/>
      <c r="O574" s="111" t="n"/>
      <c r="P574" s="111" t="n"/>
      <c r="Q574" s="111" t="n"/>
      <c r="R574" s="111" t="n"/>
      <c r="S574" s="111" t="n"/>
      <c r="T574" s="111" t="n"/>
      <c r="U574" s="111" t="n"/>
      <c r="V574" s="111" t="n"/>
      <c r="W574" s="111" t="n"/>
      <c r="X574" s="111" t="n"/>
      <c r="Y574" s="111" t="n"/>
      <c r="Z574" s="111" t="n"/>
      <c r="AA574" s="111" t="n"/>
      <c r="AB574" s="111" t="n"/>
      <c r="AC574" s="111" t="n"/>
      <c r="AD574" s="111" t="n"/>
      <c r="AE574" s="111" t="n"/>
      <c r="AF574" s="111" t="n"/>
      <c r="AG574" s="111" t="n"/>
      <c r="AH574" s="111" t="n"/>
      <c r="AI574" s="111" t="n"/>
      <c r="AJ574" s="111" t="n"/>
      <c r="AK574" s="111" t="n"/>
      <c r="AL574" s="111" t="n"/>
      <c r="AM574" s="113">
        <f>SUM(H574:AL574)/8</f>
        <v/>
      </c>
      <c r="AN574" s="111" t="n"/>
      <c r="AO574" s="111" t="n"/>
      <c r="AP574" s="111" t="n"/>
      <c r="AQ574" s="111" t="n"/>
      <c r="AR574" s="111" t="n"/>
      <c r="AS574" s="113">
        <f>COUNTIF(H574:AL574,"В")+SUM(H574:AL574)/8</f>
        <v/>
      </c>
      <c r="AT574" s="113">
        <f>SUM(H574:AL574)</f>
        <v/>
      </c>
      <c r="AU574" s="111" t="n"/>
      <c r="AV574" s="111" t="n"/>
      <c r="AW574" s="111" t="n"/>
    </row>
    <row r="575" spans="1:49">
      <c r="A575" s="114" t="n">
        <v>569</v>
      </c>
      <c r="B575" s="114" t="s">
        <v>222</v>
      </c>
      <c r="C575" s="114" t="s">
        <v>74</v>
      </c>
      <c r="D575" s="114" t="s">
        <v>72</v>
      </c>
      <c r="E575" s="114" t="s">
        <v>33</v>
      </c>
      <c r="F575" s="114" t="n"/>
      <c r="G575" s="114" t="n"/>
      <c r="H575" s="114" t="n">
        <v>0</v>
      </c>
      <c r="I575" s="114" t="n">
        <v>8</v>
      </c>
      <c r="J575" s="114" t="n">
        <v>8</v>
      </c>
      <c r="K575" s="114" t="n">
        <v>0</v>
      </c>
      <c r="L575" s="114" t="n">
        <v>0</v>
      </c>
      <c r="M575" s="114" t="n">
        <v>8</v>
      </c>
      <c r="N575" s="114" t="n">
        <v>8</v>
      </c>
      <c r="O575" s="114" t="n">
        <v>7</v>
      </c>
      <c r="P575" s="114" t="n">
        <v>0</v>
      </c>
      <c r="Q575" s="114" t="n">
        <v>0</v>
      </c>
      <c r="R575" s="114" t="n">
        <v>0</v>
      </c>
      <c r="S575" s="114" t="n">
        <v>0</v>
      </c>
      <c r="T575" s="114" t="n">
        <v>8</v>
      </c>
      <c r="U575" s="114" t="n">
        <v>8</v>
      </c>
      <c r="V575" s="114" t="n">
        <v>8</v>
      </c>
      <c r="W575" s="114" t="n">
        <v>8</v>
      </c>
      <c r="X575" s="114" t="n">
        <v>8</v>
      </c>
      <c r="Y575" s="114" t="n">
        <v>0</v>
      </c>
      <c r="Z575" s="114" t="n">
        <v>0</v>
      </c>
      <c r="AA575" s="114" t="n">
        <v>0</v>
      </c>
      <c r="AB575" s="114" t="n">
        <v>0</v>
      </c>
      <c r="AC575" s="114" t="n">
        <v>0</v>
      </c>
      <c r="AD575" s="114" t="n">
        <v>0</v>
      </c>
      <c r="AE575" s="114" t="n">
        <v>0</v>
      </c>
      <c r="AF575" s="114" t="n">
        <v>0</v>
      </c>
      <c r="AG575" s="114" t="n">
        <v>0</v>
      </c>
      <c r="AH575" s="114" t="n">
        <v>8</v>
      </c>
      <c r="AI575" s="114" t="n">
        <v>8</v>
      </c>
      <c r="AJ575" s="114" t="n">
        <v>8</v>
      </c>
      <c r="AK575" s="114" t="n">
        <v>8</v>
      </c>
      <c r="AL575" s="114" t="n">
        <v>8</v>
      </c>
      <c r="AM575" s="114">
        <f>COUNT(IF(SUM(I570,I568,I572,I566,I563,I565,I562,I571,I573,I567,I569,I564)&gt;0,1,"FALSE"),IF(SUM(J562,J571,J567,J572,J566,J568,J564,J570,J573,J569,J565,J563)&gt;0,1,"FALSE"),IF(SUM(K562,K568,K569,K563,K566,K564,K570,K571,K565,K572,K567,K573)&gt;0,1,"FALSE"),IF(SUM(L567,L571,L566,L569,L573,L562,L568,L572,L565,L563,L570,L564)&gt;0,1,"FALSE"),IF(SUM(M565,M567,M569,M573,M572,M564,M563,M568,M571,M566,M562,M570)&gt;0,1,"FALSE"),IF(SUM(N567,N568,N571,N563,N566,N569,N562,N570,N565,N573,N564,N572)&gt;0,1,"FALSE"),IF(SUM(O563,O565,O570,O572,O566,O564,O571,O569,O573,O562,O567,O568)&gt;0,1,"FALSE"),IF(SUM(P568,P564,P572,P562,P569,P571,P567,P573,P566,P565,P563,P570)&gt;0,1,"FALSE"),IF(SUM(Q562,Q564,Q565,Q566,Q567,Q563,Q570,Q571,Q569,Q573,Q572,Q568)&gt;0,1,"FALSE"),IF(SUM(R568,R567,R569,R566,R565,R563,R571,R572,R564,R570,R573,R562)&gt;0,1,"FALSE"),IF(SUM(S569,S567,S563,S564,S566,S572,S565,S573,S571,S570,S562,S568)&gt;0,1,"FALSE"),IF(SUM(T563,T566,T571,T567,T565,T570,T562,T568,T564,T573,T569,T572)&gt;0,1,"FALSE"),IF(SUM(V572,V562,V564,V565,V569,V573,V563,V566,V568,V571,V567,V570)&gt;0,1,"FALSE"),IF(SUM(W563,W572,W569,W565,W562,W564,W570,W566,W573,W568,W567,W571)&gt;0,1,"FALSE"),IF(SUM(X562,X572,X563,X569,X570,X566,X567,X565,X573,X564,X571,X568)&gt;0,1,"FALSE"),IF(SUM(Y572,Y563,Y570,Y565,Y569,Y573,Y566,Y564,Y562,Y568,Y571,Y567)&gt;0,1,"FALSE"),IF(SUM(AB562)&gt;0,1,"FALSE"),IF(SUM(Z564,Z566,Z573,Z568,Z572,Z562,Z567,Z570,Z571,Z565,Z563,Z569)&gt;0,1,"FALSE"),IF(SUM(AC562)&gt;0,1,"FALSE"),IF(SUM(AF572,AF573,AF566,AF563,AF564,AF565,AF567,AF562,AF569,AF568,AF570,AF571)&gt;0,1,"FALSE"),IF(SUM(AG564,AG568,AG569,AG570,AG562,AG573,AG571,AG572,AG565,AG563,AG567,AG566)&gt;0,1,"FALSE"),IF(SUM(AD562)&gt;0,1,"FALSE"),IF(SUM(AE562)&gt;0,1,"FALSE"),IF(SUM(U572,U569,U562,U571,U566,U567,U565,U568,U573,U570,U563,U564)&gt;0,1,"FALSE"),IF(SUM(AA562)&gt;0,1,"FALSE"),IF(SUM(AH562,AH570,AH567,AH572,AH571,AH564,AH563,AH566,AH573,AH569,AH565,AH568)&gt;0,1,"FALSE"),IF(SUM(AI572,AI570,AI568,AI573,AI571,AI563,AI562,AI569,AI566,AI564,AI565,AI567)&gt;0,1,"FALSE"),IF(SUM(AJ564,AJ562,AJ566,AJ570,AJ567,AJ572,AJ568,AJ573,AJ569,AJ565,AJ571,AJ563)&gt;0,1,"FALSE"),IF(SUM(AK562,AK566,AK573,AK564,AK567,AK568,AK569,AK570,AK571,AK572,AK565,AK563)&gt;0,1,"FALSE"),IF(SUM(AL569,AL565,AL570,AL573,AL563,AL571,AL564,AL567,AL566,AL572,AL562)&gt;0,1,"FALSE"),IF(SUM(H574)&gt;0,1,"FALSE"))</f>
        <v/>
      </c>
      <c r="AN575" s="114" t="n"/>
      <c r="AO575" s="114">
        <f>MAX(AO562:AO574)</f>
        <v/>
      </c>
      <c r="AP575" s="114">
        <f>MAX(AP562:AP574)</f>
        <v/>
      </c>
      <c r="AQ575" s="114">
        <f>MAX(AQ562:AQ574)</f>
        <v/>
      </c>
      <c r="AR575" s="114">
        <f>MAX(AR562:AR574)</f>
        <v/>
      </c>
      <c r="AS575" s="114">
        <f>SUM(AS562:AS574)</f>
        <v/>
      </c>
      <c r="AT575" s="114">
        <f>SUM(AT562:AT574)</f>
        <v/>
      </c>
      <c r="AU575" s="114">
        <f>SUM(AU562:AU574)</f>
        <v/>
      </c>
      <c r="AV575" s="114">
        <f>SUM(AV562:AV574)</f>
        <v/>
      </c>
      <c r="AW575" s="114">
        <f>SUM(AW562:AW574)</f>
        <v/>
      </c>
    </row>
    <row r="576" spans="1:49">
      <c r="A576" s="111" t="n">
        <v>570</v>
      </c>
      <c r="B576" s="111" t="s">
        <v>108</v>
      </c>
      <c r="C576" s="111" t="s">
        <v>71</v>
      </c>
      <c r="D576" s="111" t="s">
        <v>72</v>
      </c>
      <c r="E576" s="111" t="s">
        <v>43</v>
      </c>
      <c r="F576" s="111" t="s">
        <v>32</v>
      </c>
      <c r="G576" s="111" t="n"/>
      <c r="H576" s="111" t="s">
        <v>7</v>
      </c>
      <c r="I576" s="112" t="s">
        <v>0</v>
      </c>
      <c r="J576" s="112" t="s">
        <v>0</v>
      </c>
      <c r="K576" s="112" t="s">
        <v>0</v>
      </c>
      <c r="L576" s="112" t="s">
        <v>0</v>
      </c>
      <c r="M576" s="112" t="s">
        <v>0</v>
      </c>
      <c r="N576" s="112" t="s">
        <v>0</v>
      </c>
      <c r="O576" s="112" t="s">
        <v>0</v>
      </c>
      <c r="P576" s="111" t="s">
        <v>7</v>
      </c>
      <c r="Q576" s="111" t="s">
        <v>7</v>
      </c>
      <c r="R576" s="111" t="s">
        <v>7</v>
      </c>
      <c r="S576" s="111" t="s">
        <v>7</v>
      </c>
      <c r="T576" s="111" t="n">
        <v>8</v>
      </c>
      <c r="U576" s="111" t="n"/>
      <c r="V576" s="111" t="n"/>
      <c r="W576" s="111" t="n"/>
      <c r="X576" s="111" t="n">
        <v>8</v>
      </c>
      <c r="Y576" s="111" t="s">
        <v>7</v>
      </c>
      <c r="Z576" s="111" t="s">
        <v>7</v>
      </c>
      <c r="AA576" s="111" t="n">
        <v>8</v>
      </c>
      <c r="AB576" s="111" t="n">
        <v>8</v>
      </c>
      <c r="AC576" s="111" t="n"/>
      <c r="AD576" s="111" t="n"/>
      <c r="AE576" s="111" t="n"/>
      <c r="AF576" s="111" t="s">
        <v>7</v>
      </c>
      <c r="AG576" s="111" t="s">
        <v>7</v>
      </c>
      <c r="AH576" s="111" t="n">
        <v>8</v>
      </c>
      <c r="AI576" s="111" t="n">
        <v>8</v>
      </c>
      <c r="AJ576" s="111" t="n">
        <v>1.86667</v>
      </c>
      <c r="AK576" s="111" t="n">
        <v>8</v>
      </c>
      <c r="AL576" s="111" t="n">
        <v>8</v>
      </c>
      <c r="AM576" s="113">
        <f>COUNT(H576:AL576)</f>
        <v/>
      </c>
      <c r="AN576" s="111" t="n"/>
      <c r="AO576" s="113">
        <f>COUNTIF(H576:AL576,"О")</f>
        <v/>
      </c>
      <c r="AP576" s="113">
        <f>COUNTIF(H576:AL576,"От")</f>
        <v/>
      </c>
      <c r="AQ576" s="113">
        <f>COUNTIF(H576:AL576,"Б")</f>
        <v/>
      </c>
      <c r="AR576" s="113">
        <f>COUNTIF(H576:AL576,"Н")</f>
        <v/>
      </c>
      <c r="AS576" s="111" t="n"/>
      <c r="AT576" s="113">
        <f>SUM(H576:AL576)</f>
        <v/>
      </c>
      <c r="AU576" s="111" t="n"/>
      <c r="AV576" s="113">
        <f>SUM(H576,K576,L576,P576,Q576,R576,S576,Y576,Z576,AF576,AG576)</f>
        <v/>
      </c>
      <c r="AW576" s="111" t="n"/>
    </row>
    <row r="577" spans="1:49">
      <c r="A577" s="111" t="n">
        <v>571</v>
      </c>
      <c r="B577" s="111" t="s">
        <v>108</v>
      </c>
      <c r="C577" s="111" t="s">
        <v>71</v>
      </c>
      <c r="D577" s="111" t="s">
        <v>72</v>
      </c>
      <c r="E577" s="111" t="s">
        <v>77</v>
      </c>
      <c r="F577" s="111" t="s">
        <v>32</v>
      </c>
      <c r="G577" s="111" t="n"/>
      <c r="H577" s="111" t="n"/>
      <c r="I577" s="111" t="n"/>
      <c r="J577" s="111" t="n"/>
      <c r="K577" s="111" t="n"/>
      <c r="L577" s="111" t="n"/>
      <c r="M577" s="111" t="n"/>
      <c r="N577" s="111" t="n"/>
      <c r="O577" s="111" t="n"/>
      <c r="P577" s="111" t="n"/>
      <c r="Q577" s="111" t="n"/>
      <c r="R577" s="111" t="n"/>
      <c r="S577" s="111" t="n"/>
      <c r="T577" s="111" t="n"/>
      <c r="U577" s="111" t="n"/>
      <c r="V577" s="111" t="n"/>
      <c r="W577" s="111" t="n"/>
      <c r="X577" s="111" t="n"/>
      <c r="Y577" s="111" t="n"/>
      <c r="Z577" s="111" t="n"/>
      <c r="AA577" s="111" t="n"/>
      <c r="AB577" s="111" t="n"/>
      <c r="AC577" s="111" t="n"/>
      <c r="AD577" s="111" t="n"/>
      <c r="AE577" s="111" t="n"/>
      <c r="AF577" s="111" t="n"/>
      <c r="AG577" s="111" t="n"/>
      <c r="AH577" s="111" t="n"/>
      <c r="AI577" s="111" t="n"/>
      <c r="AJ577" s="112" t="n">
        <v>6.13333</v>
      </c>
      <c r="AK577" s="111" t="n"/>
      <c r="AL577" s="111" t="n"/>
      <c r="AM577" s="113">
        <f>COUNT(H577:AL577)</f>
        <v/>
      </c>
      <c r="AN577" s="111" t="n"/>
      <c r="AO577" s="111" t="n"/>
      <c r="AP577" s="111" t="n"/>
      <c r="AQ577" s="111" t="n"/>
      <c r="AR577" s="111" t="n"/>
      <c r="AS577" s="111" t="n"/>
      <c r="AT577" s="113">
        <f>SUM(H577:AL577)</f>
        <v/>
      </c>
      <c r="AU577" s="111" t="n"/>
      <c r="AV577" s="113">
        <f>SUM(H577,K577,L577,P577,Q577,R577,S577,Y577,Z577,AF577,AG577)</f>
        <v/>
      </c>
      <c r="AW577" s="111" t="n"/>
    </row>
    <row r="578" spans="1:49">
      <c r="A578" s="111" t="n">
        <v>572</v>
      </c>
      <c r="B578" s="111" t="s">
        <v>108</v>
      </c>
      <c r="C578" s="111" t="s">
        <v>71</v>
      </c>
      <c r="D578" s="111" t="s">
        <v>72</v>
      </c>
      <c r="E578" s="111" t="s">
        <v>156</v>
      </c>
      <c r="F578" s="111" t="s">
        <v>32</v>
      </c>
      <c r="G578" s="111" t="s">
        <v>49</v>
      </c>
      <c r="H578" s="111" t="n"/>
      <c r="I578" s="111" t="n"/>
      <c r="J578" s="111" t="n"/>
      <c r="K578" s="111" t="n"/>
      <c r="L578" s="111" t="n"/>
      <c r="M578" s="111" t="n"/>
      <c r="N578" s="111" t="n"/>
      <c r="O578" s="111" t="n"/>
      <c r="P578" s="111" t="n"/>
      <c r="Q578" s="111" t="n"/>
      <c r="R578" s="111" t="n"/>
      <c r="S578" s="111" t="n"/>
      <c r="T578" s="111" t="n"/>
      <c r="U578" s="111" t="n"/>
      <c r="V578" s="111" t="n"/>
      <c r="W578" s="111" t="n"/>
      <c r="X578" s="111" t="n"/>
      <c r="Y578" s="111" t="n"/>
      <c r="Z578" s="111" t="n"/>
      <c r="AA578" s="111" t="n"/>
      <c r="AB578" s="111" t="n"/>
      <c r="AC578" s="112" t="n">
        <v>8</v>
      </c>
      <c r="AD578" s="112" t="n">
        <v>8</v>
      </c>
      <c r="AE578" s="112" t="n">
        <v>8</v>
      </c>
      <c r="AF578" s="111" t="n"/>
      <c r="AG578" s="111" t="n"/>
      <c r="AH578" s="111" t="n"/>
      <c r="AI578" s="111" t="n"/>
      <c r="AJ578" s="111" t="n"/>
      <c r="AK578" s="111" t="n"/>
      <c r="AL578" s="111" t="n"/>
      <c r="AM578" s="113">
        <f>SUM(H578:AL578)/8</f>
        <v/>
      </c>
      <c r="AN578" s="111" t="n"/>
      <c r="AO578" s="111" t="n"/>
      <c r="AP578" s="111" t="n"/>
      <c r="AQ578" s="111" t="n"/>
      <c r="AR578" s="111" t="n"/>
      <c r="AS578" s="113">
        <f>COUNTIF(H578:AL578,"В")+SUM(H578:AL578)/8</f>
        <v/>
      </c>
      <c r="AT578" s="113">
        <f>SUM(H578:AL578)</f>
        <v/>
      </c>
      <c r="AU578" s="111" t="n"/>
      <c r="AV578" s="111" t="n"/>
      <c r="AW578" s="111" t="n"/>
    </row>
    <row r="579" spans="1:49">
      <c r="A579" s="111" t="n">
        <v>573</v>
      </c>
      <c r="B579" s="111" t="s">
        <v>108</v>
      </c>
      <c r="C579" s="111" t="s">
        <v>71</v>
      </c>
      <c r="D579" s="111" t="s">
        <v>72</v>
      </c>
      <c r="E579" s="111" t="s">
        <v>90</v>
      </c>
      <c r="F579" s="111" t="s">
        <v>32</v>
      </c>
      <c r="G579" s="111" t="s">
        <v>49</v>
      </c>
      <c r="H579" s="111" t="n"/>
      <c r="I579" s="111" t="n"/>
      <c r="J579" s="111" t="n"/>
      <c r="K579" s="111" t="n"/>
      <c r="L579" s="111" t="n"/>
      <c r="M579" s="111" t="n"/>
      <c r="N579" s="111" t="n"/>
      <c r="O579" s="111" t="n"/>
      <c r="P579" s="111" t="n"/>
      <c r="Q579" s="111" t="n"/>
      <c r="R579" s="111" t="n"/>
      <c r="S579" s="111" t="n"/>
      <c r="T579" s="111" t="n"/>
      <c r="U579" s="112" t="n">
        <v>8</v>
      </c>
      <c r="V579" s="112" t="n">
        <v>8</v>
      </c>
      <c r="W579" s="112" t="n">
        <v>8</v>
      </c>
      <c r="X579" s="111" t="n"/>
      <c r="Y579" s="111" t="n"/>
      <c r="Z579" s="111" t="n"/>
      <c r="AA579" s="111" t="n"/>
      <c r="AB579" s="111" t="n"/>
      <c r="AC579" s="111" t="n"/>
      <c r="AD579" s="111" t="n"/>
      <c r="AE579" s="111" t="n"/>
      <c r="AF579" s="111" t="n"/>
      <c r="AG579" s="111" t="n"/>
      <c r="AH579" s="111" t="n"/>
      <c r="AI579" s="111" t="n"/>
      <c r="AJ579" s="111" t="n"/>
      <c r="AK579" s="111" t="n"/>
      <c r="AL579" s="111" t="n"/>
      <c r="AM579" s="113">
        <f>SUM(H579:AL579)/8</f>
        <v/>
      </c>
      <c r="AN579" s="111" t="n"/>
      <c r="AO579" s="111" t="n"/>
      <c r="AP579" s="111" t="n"/>
      <c r="AQ579" s="111" t="n"/>
      <c r="AR579" s="111" t="n"/>
      <c r="AS579" s="113">
        <f>COUNTIF(H579:AL579,"В")+SUM(H579:AL579)/8</f>
        <v/>
      </c>
      <c r="AT579" s="113">
        <f>SUM(H579:AL579)</f>
        <v/>
      </c>
      <c r="AU579" s="111" t="n"/>
      <c r="AV579" s="111" t="n"/>
      <c r="AW579" s="111" t="n"/>
    </row>
    <row r="580" spans="1:49">
      <c r="A580" s="114" t="n">
        <v>574</v>
      </c>
      <c r="B580" s="114" t="s">
        <v>108</v>
      </c>
      <c r="C580" s="114" t="s">
        <v>71</v>
      </c>
      <c r="D580" s="114" t="s">
        <v>72</v>
      </c>
      <c r="E580" s="114" t="s">
        <v>33</v>
      </c>
      <c r="F580" s="114" t="n"/>
      <c r="G580" s="114" t="n"/>
      <c r="H580" s="114" t="n">
        <v>0</v>
      </c>
      <c r="I580" s="114" t="n">
        <v>0</v>
      </c>
      <c r="J580" s="114" t="n">
        <v>0</v>
      </c>
      <c r="K580" s="114" t="n">
        <v>0</v>
      </c>
      <c r="L580" s="114" t="n">
        <v>0</v>
      </c>
      <c r="M580" s="114" t="n">
        <v>0</v>
      </c>
      <c r="N580" s="114" t="n">
        <v>0</v>
      </c>
      <c r="O580" s="114" t="n">
        <v>0</v>
      </c>
      <c r="P580" s="114" t="n">
        <v>0</v>
      </c>
      <c r="Q580" s="114" t="n">
        <v>0</v>
      </c>
      <c r="R580" s="114" t="n">
        <v>0</v>
      </c>
      <c r="S580" s="114" t="n">
        <v>0</v>
      </c>
      <c r="T580" s="114" t="n">
        <v>8</v>
      </c>
      <c r="U580" s="114" t="n">
        <v>8</v>
      </c>
      <c r="V580" s="114" t="n">
        <v>8</v>
      </c>
      <c r="W580" s="114" t="n">
        <v>8</v>
      </c>
      <c r="X580" s="114" t="n">
        <v>8</v>
      </c>
      <c r="Y580" s="114" t="n">
        <v>0</v>
      </c>
      <c r="Z580" s="114" t="n">
        <v>0</v>
      </c>
      <c r="AA580" s="114" t="n">
        <v>8</v>
      </c>
      <c r="AB580" s="114" t="n">
        <v>8</v>
      </c>
      <c r="AC580" s="114" t="n">
        <v>8</v>
      </c>
      <c r="AD580" s="114" t="n">
        <v>8</v>
      </c>
      <c r="AE580" s="114" t="n">
        <v>8</v>
      </c>
      <c r="AF580" s="114" t="n">
        <v>0</v>
      </c>
      <c r="AG580" s="114" t="n">
        <v>0</v>
      </c>
      <c r="AH580" s="114" t="n">
        <v>8</v>
      </c>
      <c r="AI580" s="114" t="n">
        <v>8</v>
      </c>
      <c r="AJ580" s="114" t="n">
        <v>8</v>
      </c>
      <c r="AK580" s="114" t="n">
        <v>8</v>
      </c>
      <c r="AL580" s="114" t="n">
        <v>8</v>
      </c>
      <c r="AM580" s="114">
        <f>COUNT(IF(SUM(H576)&gt;0,1,"FALSE"),IF(SUM(I576)&gt;0,1,"FALSE"),IF(SUM(J576)&gt;0,1,"FALSE"),IF(SUM(K576)&gt;0,1,"FALSE"),IF(SUM(L576)&gt;0,1,"FALSE"),IF(SUM(M576)&gt;0,1,"FALSE"),IF(SUM(N576)&gt;0,1,"FALSE"),IF(SUM(O576)&gt;0,1,"FALSE"),IF(SUM(P576)&gt;0,1,"FALSE"),IF(SUM(Q576)&gt;0,1,"FALSE"),IF(SUM(R576)&gt;0,1,"FALSE"),IF(SUM(S576)&gt;0,1,"FALSE"),IF(SUM(T576)&gt;0,1,"FALSE"),IF(SUM(X576)&gt;0,1,"FALSE"),IF(SUM(Y576)&gt;0,1,"FALSE"),IF(SUM(AB576)&gt;0,1,"FALSE"),IF(SUM(Z576)&gt;0,1,"FALSE"),IF(SUM(AF576)&gt;0,1,"FALSE"),IF(SUM(AG576)&gt;0,1,"FALSE"),IF(SUM(AA576)&gt;0,1,"FALSE"),IF(SUM(AH576)&gt;0,1,"FALSE"),IF(SUM(AI576)&gt;0,1,"FALSE"),IF(SUM(AJ577,AJ576)&gt;0,1,"FALSE"),IF(SUM(AK576)&gt;0,1,"FALSE"),IF(SUM(AL576)&gt;0,1,"FALSE"),IF(SUM(AC578)&gt;0,1,"FALSE"),IF(SUM(AD578)&gt;0,1,"FALSE"),IF(SUM(AE578)&gt;0,1,"FALSE"),IF(SUM(V579)&gt;0,1,"FALSE"),IF(SUM(W579)&gt;0,1,"FALSE"),IF(SUM(U579)&gt;0,1,"FALSE"))</f>
        <v/>
      </c>
      <c r="AN580" s="114" t="n"/>
      <c r="AO580" s="114">
        <f>MAX(AO576:AO579)</f>
        <v/>
      </c>
      <c r="AP580" s="114">
        <f>MAX(AP576:AP579)</f>
        <v/>
      </c>
      <c r="AQ580" s="114">
        <f>MAX(AQ576:AQ579)</f>
        <v/>
      </c>
      <c r="AR580" s="114">
        <f>MAX(AR576:AR579)</f>
        <v/>
      </c>
      <c r="AS580" s="114">
        <f>SUM(AS576:AS579)</f>
        <v/>
      </c>
      <c r="AT580" s="114">
        <f>SUM(AT576:AT579)</f>
        <v/>
      </c>
      <c r="AU580" s="114">
        <f>SUM(AU576:AU579)</f>
        <v/>
      </c>
      <c r="AV580" s="114">
        <f>SUM(AV576:AV579)</f>
        <v/>
      </c>
      <c r="AW580" s="114">
        <f>SUM(AW576:AW579)</f>
        <v/>
      </c>
    </row>
    <row r="581" spans="1:49">
      <c r="A581" s="111" t="n">
        <v>575</v>
      </c>
      <c r="B581" s="111" t="s">
        <v>308</v>
      </c>
      <c r="C581" s="111" t="s">
        <v>302</v>
      </c>
      <c r="D581" s="111" t="s">
        <v>313</v>
      </c>
      <c r="E581" s="111" t="s">
        <v>43</v>
      </c>
      <c r="F581" s="111" t="s">
        <v>32</v>
      </c>
      <c r="G581" s="111" t="n"/>
      <c r="H581" s="111" t="s">
        <v>7</v>
      </c>
      <c r="I581" s="111" t="n">
        <v>8</v>
      </c>
      <c r="J581" s="111" t="n">
        <v>8</v>
      </c>
      <c r="K581" s="111" t="s">
        <v>7</v>
      </c>
      <c r="L581" s="111" t="s">
        <v>7</v>
      </c>
      <c r="M581" s="111" t="n">
        <v>8</v>
      </c>
      <c r="N581" s="111" t="n">
        <v>7.08333</v>
      </c>
      <c r="O581" s="111" t="n">
        <v>7</v>
      </c>
      <c r="P581" s="111" t="s">
        <v>7</v>
      </c>
      <c r="Q581" s="111" t="s">
        <v>7</v>
      </c>
      <c r="R581" s="111" t="s">
        <v>7</v>
      </c>
      <c r="S581" s="111" t="s">
        <v>7</v>
      </c>
      <c r="T581" s="111" t="n">
        <v>7.6</v>
      </c>
      <c r="U581" s="111" t="n">
        <v>0.21667</v>
      </c>
      <c r="V581" s="111" t="n"/>
      <c r="W581" s="111" t="n"/>
      <c r="X581" s="111" t="n"/>
      <c r="Y581" s="111" t="s">
        <v>7</v>
      </c>
      <c r="Z581" s="111" t="s">
        <v>7</v>
      </c>
      <c r="AA581" s="111" t="n"/>
      <c r="AB581" s="111" t="n"/>
      <c r="AC581" s="111" t="n"/>
      <c r="AD581" s="111" t="n"/>
      <c r="AE581" s="111" t="n"/>
      <c r="AF581" s="111" t="s">
        <v>7</v>
      </c>
      <c r="AG581" s="111" t="s">
        <v>7</v>
      </c>
      <c r="AH581" s="111" t="n"/>
      <c r="AI581" s="111" t="n"/>
      <c r="AJ581" s="111" t="n"/>
      <c r="AK581" s="111" t="n"/>
      <c r="AL581" s="111" t="n"/>
      <c r="AM581" s="113">
        <f>COUNT(H581:AL581)</f>
        <v/>
      </c>
      <c r="AN581" s="111" t="n"/>
      <c r="AO581" s="113">
        <f>COUNTIF(H581:AL581,"О")</f>
        <v/>
      </c>
      <c r="AP581" s="113">
        <f>COUNTIF(H581:AL581,"От")</f>
        <v/>
      </c>
      <c r="AQ581" s="113">
        <f>COUNTIF(H581:AL581,"Б")</f>
        <v/>
      </c>
      <c r="AR581" s="113">
        <f>COUNTIF(H581:AL581,"Н")</f>
        <v/>
      </c>
      <c r="AS581" s="111" t="n"/>
      <c r="AT581" s="113">
        <f>SUM(H581:AL581)</f>
        <v/>
      </c>
      <c r="AU581" s="111" t="n"/>
      <c r="AV581" s="113">
        <f>SUM(H581,K581,L581,P581,Q581,R581,S581,Y581,Z581,AF581,AG581)</f>
        <v/>
      </c>
      <c r="AW581" s="111" t="n"/>
    </row>
    <row r="582" spans="1:49">
      <c r="A582" s="111" t="n">
        <v>576</v>
      </c>
      <c r="B582" s="111" t="s">
        <v>308</v>
      </c>
      <c r="C582" s="111" t="s">
        <v>302</v>
      </c>
      <c r="D582" s="111" t="s">
        <v>313</v>
      </c>
      <c r="E582" s="111" t="s">
        <v>69</v>
      </c>
      <c r="F582" s="111" t="s">
        <v>32</v>
      </c>
      <c r="G582" s="111" t="n"/>
      <c r="H582" s="111" t="n"/>
      <c r="I582" s="111" t="n"/>
      <c r="J582" s="111" t="n"/>
      <c r="K582" s="111" t="n"/>
      <c r="L582" s="111" t="n"/>
      <c r="M582" s="111" t="n"/>
      <c r="N582" s="111" t="n"/>
      <c r="O582" s="111" t="n"/>
      <c r="P582" s="111" t="n"/>
      <c r="Q582" s="111" t="n"/>
      <c r="R582" s="111" t="n"/>
      <c r="S582" s="111" t="n"/>
      <c r="T582" s="111" t="n"/>
      <c r="U582" s="111" t="n"/>
      <c r="V582" s="111" t="n"/>
      <c r="W582" s="111" t="n"/>
      <c r="X582" s="111" t="n"/>
      <c r="Y582" s="111" t="n"/>
      <c r="Z582" s="111" t="n"/>
      <c r="AA582" s="111" t="n"/>
      <c r="AB582" s="111" t="n"/>
      <c r="AC582" s="111" t="n"/>
      <c r="AD582" s="111" t="n"/>
      <c r="AE582" s="111" t="n"/>
      <c r="AF582" s="111" t="n"/>
      <c r="AG582" s="111" t="n"/>
      <c r="AH582" s="112" t="n">
        <v>0.01484</v>
      </c>
      <c r="AI582" s="111" t="n"/>
      <c r="AJ582" s="111" t="n"/>
      <c r="AK582" s="111" t="n"/>
      <c r="AL582" s="111" t="n"/>
      <c r="AM582" s="113">
        <f>COUNT(H582:AL582)</f>
        <v/>
      </c>
      <c r="AN582" s="111" t="n"/>
      <c r="AO582" s="111" t="n"/>
      <c r="AP582" s="111" t="n"/>
      <c r="AQ582" s="111" t="n"/>
      <c r="AR582" s="111" t="n"/>
      <c r="AS582" s="111" t="n"/>
      <c r="AT582" s="113">
        <f>SUM(H582:AL582)</f>
        <v/>
      </c>
      <c r="AU582" s="111" t="n"/>
      <c r="AV582" s="113">
        <f>SUM(H582,K582,L582,P582,Q582,R582,S582,Y582,Z582,AF582,AG582)</f>
        <v/>
      </c>
      <c r="AW582" s="111" t="n"/>
    </row>
    <row r="583" spans="1:49">
      <c r="A583" s="111" t="n">
        <v>577</v>
      </c>
      <c r="B583" s="111" t="s">
        <v>308</v>
      </c>
      <c r="C583" s="111" t="s">
        <v>302</v>
      </c>
      <c r="D583" s="111" t="s">
        <v>313</v>
      </c>
      <c r="E583" s="111" t="s">
        <v>105</v>
      </c>
      <c r="F583" s="111" t="s">
        <v>32</v>
      </c>
      <c r="G583" s="111" t="n"/>
      <c r="H583" s="111" t="n"/>
      <c r="I583" s="111" t="n"/>
      <c r="J583" s="111" t="n"/>
      <c r="K583" s="111" t="n"/>
      <c r="L583" s="111" t="n"/>
      <c r="M583" s="111" t="n"/>
      <c r="N583" s="111" t="n"/>
      <c r="O583" s="111" t="n"/>
      <c r="P583" s="111" t="n"/>
      <c r="Q583" s="111" t="n"/>
      <c r="R583" s="111" t="n"/>
      <c r="S583" s="111" t="n"/>
      <c r="T583" s="111" t="n"/>
      <c r="U583" s="111" t="n"/>
      <c r="V583" s="111" t="n"/>
      <c r="W583" s="111" t="n"/>
      <c r="X583" s="111" t="n"/>
      <c r="Y583" s="111" t="n"/>
      <c r="Z583" s="111" t="n"/>
      <c r="AA583" s="111" t="n"/>
      <c r="AB583" s="111" t="n"/>
      <c r="AC583" s="112" t="n">
        <v>0.64716</v>
      </c>
      <c r="AD583" s="111" t="n"/>
      <c r="AE583" s="112" t="n">
        <v>2.66667</v>
      </c>
      <c r="AF583" s="111" t="n"/>
      <c r="AG583" s="111" t="n"/>
      <c r="AH583" s="112" t="n">
        <v>3.51763</v>
      </c>
      <c r="AI583" s="112" t="n">
        <v>3.04267</v>
      </c>
      <c r="AJ583" s="112" t="n">
        <v>4</v>
      </c>
      <c r="AK583" s="112" t="n">
        <v>4</v>
      </c>
      <c r="AL583" s="112" t="n">
        <v>4</v>
      </c>
      <c r="AM583" s="113">
        <f>COUNT(H583:AL583)</f>
        <v/>
      </c>
      <c r="AN583" s="111" t="n"/>
      <c r="AO583" s="111" t="n"/>
      <c r="AP583" s="111" t="n"/>
      <c r="AQ583" s="111" t="n"/>
      <c r="AR583" s="111" t="n"/>
      <c r="AS583" s="111" t="n"/>
      <c r="AT583" s="113">
        <f>SUM(H583:AL583)</f>
        <v/>
      </c>
      <c r="AU583" s="111" t="n"/>
      <c r="AV583" s="113">
        <f>SUM(H583,K583,L583,P583,Q583,R583,S583,Y583,Z583,AF583,AG583)</f>
        <v/>
      </c>
      <c r="AW583" s="111" t="n"/>
    </row>
    <row r="584" spans="1:49">
      <c r="A584" s="111" t="n">
        <v>578</v>
      </c>
      <c r="B584" s="111" t="s">
        <v>308</v>
      </c>
      <c r="C584" s="111" t="s">
        <v>302</v>
      </c>
      <c r="D584" s="111" t="s">
        <v>313</v>
      </c>
      <c r="E584" s="111" t="s">
        <v>158</v>
      </c>
      <c r="F584" s="111" t="s">
        <v>32</v>
      </c>
      <c r="G584" s="111" t="n"/>
      <c r="H584" s="111" t="n"/>
      <c r="I584" s="111" t="n"/>
      <c r="J584" s="111" t="n"/>
      <c r="K584" s="111" t="n"/>
      <c r="L584" s="111" t="n"/>
      <c r="M584" s="111" t="n"/>
      <c r="N584" s="112" t="n">
        <v>0.91667</v>
      </c>
      <c r="O584" s="111" t="n"/>
      <c r="P584" s="111" t="n"/>
      <c r="Q584" s="111" t="n"/>
      <c r="R584" s="111" t="n"/>
      <c r="S584" s="111" t="n"/>
      <c r="T584" s="111" t="n"/>
      <c r="U584" s="111" t="n"/>
      <c r="V584" s="111" t="n"/>
      <c r="W584" s="111" t="n"/>
      <c r="X584" s="111" t="n"/>
      <c r="Y584" s="111" t="n"/>
      <c r="Z584" s="111" t="n"/>
      <c r="AA584" s="111" t="n"/>
      <c r="AB584" s="111" t="n"/>
      <c r="AC584" s="111" t="n"/>
      <c r="AD584" s="111" t="n"/>
      <c r="AE584" s="111" t="n"/>
      <c r="AF584" s="111" t="n"/>
      <c r="AG584" s="111" t="n"/>
      <c r="AH584" s="111" t="n"/>
      <c r="AI584" s="111" t="n"/>
      <c r="AJ584" s="111" t="n"/>
      <c r="AK584" s="111" t="n"/>
      <c r="AL584" s="111" t="n"/>
      <c r="AM584" s="113">
        <f>COUNT(H584:AL584)</f>
        <v/>
      </c>
      <c r="AN584" s="111" t="n"/>
      <c r="AO584" s="111" t="n"/>
      <c r="AP584" s="111" t="n"/>
      <c r="AQ584" s="111" t="n"/>
      <c r="AR584" s="111" t="n"/>
      <c r="AS584" s="111" t="n"/>
      <c r="AT584" s="113">
        <f>SUM(H584:AL584)</f>
        <v/>
      </c>
      <c r="AU584" s="111" t="n"/>
      <c r="AV584" s="113">
        <f>SUM(H584,K584,L584,P584,Q584,R584,S584,Y584,Z584,AF584,AG584)</f>
        <v/>
      </c>
      <c r="AW584" s="111" t="n"/>
    </row>
    <row r="585" spans="1:49">
      <c r="A585" s="111" t="n">
        <v>579</v>
      </c>
      <c r="B585" s="111" t="s">
        <v>308</v>
      </c>
      <c r="C585" s="111" t="s">
        <v>302</v>
      </c>
      <c r="D585" s="111" t="s">
        <v>313</v>
      </c>
      <c r="E585" s="111" t="s">
        <v>65</v>
      </c>
      <c r="F585" s="111" t="s">
        <v>32</v>
      </c>
      <c r="G585" s="111" t="n"/>
      <c r="H585" s="111" t="n"/>
      <c r="I585" s="111" t="n"/>
      <c r="J585" s="111" t="n"/>
      <c r="K585" s="111" t="n"/>
      <c r="L585" s="111" t="n"/>
      <c r="M585" s="111" t="n"/>
      <c r="N585" s="111" t="n"/>
      <c r="O585" s="111" t="n"/>
      <c r="P585" s="111" t="n"/>
      <c r="Q585" s="111" t="n"/>
      <c r="R585" s="111" t="n"/>
      <c r="S585" s="111" t="n"/>
      <c r="T585" s="112" t="n">
        <v>0.4</v>
      </c>
      <c r="U585" s="112" t="n">
        <v>7.78333</v>
      </c>
      <c r="V585" s="112" t="n">
        <v>8</v>
      </c>
      <c r="W585" s="112" t="n">
        <v>8</v>
      </c>
      <c r="X585" s="112" t="n">
        <v>8</v>
      </c>
      <c r="Y585" s="111" t="n"/>
      <c r="Z585" s="111" t="n"/>
      <c r="AA585" s="112" t="n">
        <v>8</v>
      </c>
      <c r="AB585" s="112" t="n">
        <v>8</v>
      </c>
      <c r="AC585" s="112" t="n">
        <v>7.35284</v>
      </c>
      <c r="AD585" s="112" t="n">
        <v>8</v>
      </c>
      <c r="AE585" s="112" t="n">
        <v>5.33333</v>
      </c>
      <c r="AF585" s="111" t="n"/>
      <c r="AG585" s="111" t="n"/>
      <c r="AH585" s="112" t="n">
        <v>4.46753</v>
      </c>
      <c r="AI585" s="112" t="n">
        <v>4.95733</v>
      </c>
      <c r="AJ585" s="112" t="n">
        <v>4</v>
      </c>
      <c r="AK585" s="112" t="n">
        <v>4</v>
      </c>
      <c r="AL585" s="112" t="n">
        <v>4</v>
      </c>
      <c r="AM585" s="113">
        <f>COUNT(H585:AL585)</f>
        <v/>
      </c>
      <c r="AN585" s="111" t="n"/>
      <c r="AO585" s="111" t="n"/>
      <c r="AP585" s="111" t="n"/>
      <c r="AQ585" s="111" t="n"/>
      <c r="AR585" s="111" t="n"/>
      <c r="AS585" s="111" t="n"/>
      <c r="AT585" s="113">
        <f>SUM(H585:AL585)</f>
        <v/>
      </c>
      <c r="AU585" s="111" t="n"/>
      <c r="AV585" s="113">
        <f>SUM(H585,K585,L585,P585,Q585,R585,S585,Y585,Z585,AF585,AG585)</f>
        <v/>
      </c>
      <c r="AW585" s="111" t="n"/>
    </row>
    <row r="586" spans="1:49">
      <c r="A586" s="114" t="n">
        <v>580</v>
      </c>
      <c r="B586" s="114" t="s">
        <v>308</v>
      </c>
      <c r="C586" s="114" t="s">
        <v>302</v>
      </c>
      <c r="D586" s="114" t="s">
        <v>313</v>
      </c>
      <c r="E586" s="114" t="s">
        <v>33</v>
      </c>
      <c r="F586" s="114" t="n"/>
      <c r="G586" s="114" t="n"/>
      <c r="H586" s="114" t="n">
        <v>0</v>
      </c>
      <c r="I586" s="114" t="n">
        <v>8</v>
      </c>
      <c r="J586" s="114" t="n">
        <v>8</v>
      </c>
      <c r="K586" s="114" t="n">
        <v>0</v>
      </c>
      <c r="L586" s="114" t="n">
        <v>0</v>
      </c>
      <c r="M586" s="114" t="n">
        <v>8</v>
      </c>
      <c r="N586" s="114" t="n">
        <v>8</v>
      </c>
      <c r="O586" s="114" t="n">
        <v>7</v>
      </c>
      <c r="P586" s="114" t="n">
        <v>0</v>
      </c>
      <c r="Q586" s="114" t="n">
        <v>0</v>
      </c>
      <c r="R586" s="114" t="n">
        <v>0</v>
      </c>
      <c r="S586" s="114" t="n">
        <v>0</v>
      </c>
      <c r="T586" s="114" t="n">
        <v>8</v>
      </c>
      <c r="U586" s="114" t="n">
        <v>8</v>
      </c>
      <c r="V586" s="114" t="n">
        <v>8</v>
      </c>
      <c r="W586" s="114" t="n">
        <v>8</v>
      </c>
      <c r="X586" s="114" t="n">
        <v>8</v>
      </c>
      <c r="Y586" s="114" t="n">
        <v>0</v>
      </c>
      <c r="Z586" s="114" t="n">
        <v>0</v>
      </c>
      <c r="AA586" s="114" t="n">
        <v>8</v>
      </c>
      <c r="AB586" s="114" t="n">
        <v>8</v>
      </c>
      <c r="AC586" s="114" t="n">
        <v>8</v>
      </c>
      <c r="AD586" s="114" t="n">
        <v>8</v>
      </c>
      <c r="AE586" s="114" t="n">
        <v>8</v>
      </c>
      <c r="AF586" s="114" t="n">
        <v>0</v>
      </c>
      <c r="AG586" s="114" t="n">
        <v>0</v>
      </c>
      <c r="AH586" s="114" t="n">
        <v>8</v>
      </c>
      <c r="AI586" s="114" t="n">
        <v>8</v>
      </c>
      <c r="AJ586" s="114" t="n">
        <v>8</v>
      </c>
      <c r="AK586" s="114" t="n">
        <v>8</v>
      </c>
      <c r="AL586" s="114" t="n">
        <v>8</v>
      </c>
      <c r="AM586" s="114">
        <f>COUNT(IF(SUM(H581)&gt;0,1,"FALSE"),IF(SUM(I581)&gt;0,1,"FALSE"),IF(SUM(J581)&gt;0,1,"FALSE"),IF(SUM(K581)&gt;0,1,"FALSE"),IF(SUM(L581)&gt;0,1,"FALSE"),IF(SUM(M581)&gt;0,1,"FALSE"),IF(SUM(N581,N584)&gt;0,1,"FALSE"),IF(SUM(O581)&gt;0,1,"FALSE"),IF(SUM(P581)&gt;0,1,"FALSE"),IF(SUM(Q581)&gt;0,1,"FALSE"),IF(SUM(R581)&gt;0,1,"FALSE"),IF(SUM(S581)&gt;0,1,"FALSE"),IF(SUM(T585,T581)&gt;0,1,"FALSE"),IF(SUM(V585,V581)&gt;0,1,"FALSE"),IF(SUM(W581,W585)&gt;0,1,"FALSE"),IF(SUM(X585,X581)&gt;0,1,"FALSE"),IF(SUM(Y581,Y585)&gt;0,1,"FALSE"),IF(SUM(AB581,AB585)&gt;0,1,"FALSE"),IF(SUM(Z581,Z585)&gt;0,1,"FALSE"),IF(SUM(AC585,AC581,AC583)&gt;0,1,"FALSE"),IF(SUM(AF581,AF583,AF585)&gt;0,1,"FALSE"),IF(SUM(AG585,AG581,AG583)&gt;0,1,"FALSE"),IF(SUM(AD581,AD585)&gt;0,1,"FALSE"),IF(SUM(AE583,AE581,AE585)&gt;0,1,"FALSE"),IF(SUM(U581,U585)&gt;0,1,"FALSE"),IF(SUM(AA585,AA581)&gt;0,1,"FALSE"),IF(SUM(AH583,AH581,AH582,AH585)&gt;0,1,"FALSE"),IF(SUM(AI585,AI581,AI583)&gt;0,1,"FALSE"),IF(SUM(AJ581,AJ585,AJ583)&gt;0,1,"FALSE"),IF(SUM(AK583,AK581,AK585)&gt;0,1,"FALSE"),IF(SUM(AL583,AL581,AL585)&gt;0,1,"FALSE"))</f>
        <v/>
      </c>
      <c r="AN586" s="114" t="n"/>
      <c r="AO586" s="114">
        <f>MAX(AO581:AO585)</f>
        <v/>
      </c>
      <c r="AP586" s="114">
        <f>MAX(AP581:AP585)</f>
        <v/>
      </c>
      <c r="AQ586" s="114">
        <f>MAX(AQ581:AQ585)</f>
        <v/>
      </c>
      <c r="AR586" s="114">
        <f>MAX(AR581:AR585)</f>
        <v/>
      </c>
      <c r="AS586" s="114">
        <f>SUM(AS581:AS585)</f>
        <v/>
      </c>
      <c r="AT586" s="114">
        <f>SUM(AT581:AT585)</f>
        <v/>
      </c>
      <c r="AU586" s="114">
        <f>SUM(AU581:AU585)</f>
        <v/>
      </c>
      <c r="AV586" s="114">
        <f>SUM(AV581:AV585)</f>
        <v/>
      </c>
      <c r="AW586" s="114">
        <f>SUM(AW581:AW585)</f>
        <v/>
      </c>
    </row>
  </sheetData>
  <autoFilter ref="A6:G6"/>
  <mergeCells count="5">
    <mergeCell ref="I1:AE1"/>
    <mergeCell ref="I2:AE2"/>
    <mergeCell ref="I3:AE3"/>
    <mergeCell ref="I4:AE4"/>
    <mergeCell ref="AG1:AP4"/>
  </mergeCells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K7" r:id="rId3"/>
    <hyperlink xmlns:r="http://schemas.openxmlformats.org/officeDocument/2006/relationships" ref="L7" r:id="rId4"/>
    <hyperlink xmlns:r="http://schemas.openxmlformats.org/officeDocument/2006/relationships" ref="O11" r:id="rId5"/>
    <hyperlink xmlns:r="http://schemas.openxmlformats.org/officeDocument/2006/relationships" ref="AA15" r:id="rId6"/>
    <hyperlink xmlns:r="http://schemas.openxmlformats.org/officeDocument/2006/relationships" ref="AB15" r:id="rId7"/>
    <hyperlink xmlns:r="http://schemas.openxmlformats.org/officeDocument/2006/relationships" ref="AC15" r:id="rId8"/>
    <hyperlink xmlns:r="http://schemas.openxmlformats.org/officeDocument/2006/relationships" ref="AD15" r:id="rId9"/>
    <hyperlink xmlns:r="http://schemas.openxmlformats.org/officeDocument/2006/relationships" ref="AE15" r:id="rId10"/>
    <hyperlink xmlns:r="http://schemas.openxmlformats.org/officeDocument/2006/relationships" ref="AF15" r:id="rId11"/>
    <hyperlink xmlns:r="http://schemas.openxmlformats.org/officeDocument/2006/relationships" ref="AG15" r:id="rId12"/>
    <hyperlink xmlns:r="http://schemas.openxmlformats.org/officeDocument/2006/relationships" ref="AH15" r:id="rId13"/>
    <hyperlink xmlns:r="http://schemas.openxmlformats.org/officeDocument/2006/relationships" ref="AI15" r:id="rId14"/>
    <hyperlink xmlns:r="http://schemas.openxmlformats.org/officeDocument/2006/relationships" ref="AJ15" r:id="rId15"/>
    <hyperlink xmlns:r="http://schemas.openxmlformats.org/officeDocument/2006/relationships" ref="AK15" r:id="rId16"/>
    <hyperlink xmlns:r="http://schemas.openxmlformats.org/officeDocument/2006/relationships" ref="AL15" r:id="rId17"/>
    <hyperlink xmlns:r="http://schemas.openxmlformats.org/officeDocument/2006/relationships" ref="I32" r:id="rId18"/>
    <hyperlink xmlns:r="http://schemas.openxmlformats.org/officeDocument/2006/relationships" ref="J32" r:id="rId19"/>
    <hyperlink xmlns:r="http://schemas.openxmlformats.org/officeDocument/2006/relationships" ref="M32" r:id="rId20"/>
    <hyperlink xmlns:r="http://schemas.openxmlformats.org/officeDocument/2006/relationships" ref="AC34" r:id="rId21"/>
    <hyperlink xmlns:r="http://schemas.openxmlformats.org/officeDocument/2006/relationships" ref="AD34" r:id="rId22"/>
    <hyperlink xmlns:r="http://schemas.openxmlformats.org/officeDocument/2006/relationships" ref="AE34" r:id="rId23"/>
    <hyperlink xmlns:r="http://schemas.openxmlformats.org/officeDocument/2006/relationships" ref="AF34" r:id="rId24"/>
    <hyperlink xmlns:r="http://schemas.openxmlformats.org/officeDocument/2006/relationships" ref="AG34" r:id="rId25"/>
    <hyperlink xmlns:r="http://schemas.openxmlformats.org/officeDocument/2006/relationships" ref="AH34" r:id="rId26"/>
    <hyperlink xmlns:r="http://schemas.openxmlformats.org/officeDocument/2006/relationships" ref="AI34" r:id="rId27"/>
    <hyperlink xmlns:r="http://schemas.openxmlformats.org/officeDocument/2006/relationships" ref="AJ34" r:id="rId28"/>
    <hyperlink xmlns:r="http://schemas.openxmlformats.org/officeDocument/2006/relationships" ref="AK34" r:id="rId29"/>
    <hyperlink xmlns:r="http://schemas.openxmlformats.org/officeDocument/2006/relationships" ref="AL34" r:id="rId30"/>
    <hyperlink xmlns:r="http://schemas.openxmlformats.org/officeDocument/2006/relationships" ref="AD41" r:id="rId31"/>
    <hyperlink xmlns:r="http://schemas.openxmlformats.org/officeDocument/2006/relationships" ref="AE41" r:id="rId32"/>
    <hyperlink xmlns:r="http://schemas.openxmlformats.org/officeDocument/2006/relationships" ref="AL41" r:id="rId33"/>
    <hyperlink xmlns:r="http://schemas.openxmlformats.org/officeDocument/2006/relationships" ref="I42" r:id="rId34"/>
    <hyperlink xmlns:r="http://schemas.openxmlformats.org/officeDocument/2006/relationships" ref="J43" r:id="rId35"/>
    <hyperlink xmlns:r="http://schemas.openxmlformats.org/officeDocument/2006/relationships" ref="U44" r:id="rId36"/>
    <hyperlink xmlns:r="http://schemas.openxmlformats.org/officeDocument/2006/relationships" ref="AC44" r:id="rId37"/>
    <hyperlink xmlns:r="http://schemas.openxmlformats.org/officeDocument/2006/relationships" ref="AH44" r:id="rId38"/>
    <hyperlink xmlns:r="http://schemas.openxmlformats.org/officeDocument/2006/relationships" ref="AI44" r:id="rId39"/>
    <hyperlink xmlns:r="http://schemas.openxmlformats.org/officeDocument/2006/relationships" ref="I45" r:id="rId40"/>
    <hyperlink xmlns:r="http://schemas.openxmlformats.org/officeDocument/2006/relationships" ref="M45" r:id="rId41"/>
    <hyperlink xmlns:r="http://schemas.openxmlformats.org/officeDocument/2006/relationships" ref="AI46" r:id="rId42"/>
    <hyperlink xmlns:r="http://schemas.openxmlformats.org/officeDocument/2006/relationships" ref="M47" r:id="rId43"/>
    <hyperlink xmlns:r="http://schemas.openxmlformats.org/officeDocument/2006/relationships" ref="AB47" r:id="rId44"/>
    <hyperlink xmlns:r="http://schemas.openxmlformats.org/officeDocument/2006/relationships" ref="AH47" r:id="rId45"/>
    <hyperlink xmlns:r="http://schemas.openxmlformats.org/officeDocument/2006/relationships" ref="AI47" r:id="rId46"/>
    <hyperlink xmlns:r="http://schemas.openxmlformats.org/officeDocument/2006/relationships" ref="AJ47" r:id="rId47"/>
    <hyperlink xmlns:r="http://schemas.openxmlformats.org/officeDocument/2006/relationships" ref="AK47" r:id="rId48"/>
    <hyperlink xmlns:r="http://schemas.openxmlformats.org/officeDocument/2006/relationships" ref="AL47" r:id="rId49"/>
    <hyperlink xmlns:r="http://schemas.openxmlformats.org/officeDocument/2006/relationships" ref="M48" r:id="rId50"/>
    <hyperlink xmlns:r="http://schemas.openxmlformats.org/officeDocument/2006/relationships" ref="N48" r:id="rId51"/>
    <hyperlink xmlns:r="http://schemas.openxmlformats.org/officeDocument/2006/relationships" ref="U48" r:id="rId52"/>
    <hyperlink xmlns:r="http://schemas.openxmlformats.org/officeDocument/2006/relationships" ref="AB48" r:id="rId53"/>
    <hyperlink xmlns:r="http://schemas.openxmlformats.org/officeDocument/2006/relationships" ref="M49" r:id="rId54"/>
    <hyperlink xmlns:r="http://schemas.openxmlformats.org/officeDocument/2006/relationships" ref="AJ49" r:id="rId55"/>
    <hyperlink xmlns:r="http://schemas.openxmlformats.org/officeDocument/2006/relationships" ref="AL49" r:id="rId56"/>
    <hyperlink xmlns:r="http://schemas.openxmlformats.org/officeDocument/2006/relationships" ref="O50" r:id="rId57"/>
    <hyperlink xmlns:r="http://schemas.openxmlformats.org/officeDocument/2006/relationships" ref="M51" r:id="rId58"/>
    <hyperlink xmlns:r="http://schemas.openxmlformats.org/officeDocument/2006/relationships" ref="N51" r:id="rId59"/>
    <hyperlink xmlns:r="http://schemas.openxmlformats.org/officeDocument/2006/relationships" ref="X51" r:id="rId60"/>
    <hyperlink xmlns:r="http://schemas.openxmlformats.org/officeDocument/2006/relationships" ref="AA51" r:id="rId61"/>
    <hyperlink xmlns:r="http://schemas.openxmlformats.org/officeDocument/2006/relationships" ref="AB51" r:id="rId62"/>
    <hyperlink xmlns:r="http://schemas.openxmlformats.org/officeDocument/2006/relationships" ref="AC51" r:id="rId63"/>
    <hyperlink xmlns:r="http://schemas.openxmlformats.org/officeDocument/2006/relationships" ref="AH51" r:id="rId64"/>
    <hyperlink xmlns:r="http://schemas.openxmlformats.org/officeDocument/2006/relationships" ref="AI51" r:id="rId65"/>
    <hyperlink xmlns:r="http://schemas.openxmlformats.org/officeDocument/2006/relationships" ref="AJ51" r:id="rId66"/>
    <hyperlink xmlns:r="http://schemas.openxmlformats.org/officeDocument/2006/relationships" ref="AK51" r:id="rId67"/>
    <hyperlink xmlns:r="http://schemas.openxmlformats.org/officeDocument/2006/relationships" ref="AL51" r:id="rId68"/>
    <hyperlink xmlns:r="http://schemas.openxmlformats.org/officeDocument/2006/relationships" ref="V54" r:id="rId69"/>
    <hyperlink xmlns:r="http://schemas.openxmlformats.org/officeDocument/2006/relationships" ref="AF55" r:id="rId70"/>
    <hyperlink xmlns:r="http://schemas.openxmlformats.org/officeDocument/2006/relationships" ref="AF56" r:id="rId71"/>
    <hyperlink xmlns:r="http://schemas.openxmlformats.org/officeDocument/2006/relationships" ref="I59" r:id="rId72"/>
    <hyperlink xmlns:r="http://schemas.openxmlformats.org/officeDocument/2006/relationships" ref="J59" r:id="rId73"/>
    <hyperlink xmlns:r="http://schemas.openxmlformats.org/officeDocument/2006/relationships" ref="M59" r:id="rId74"/>
    <hyperlink xmlns:r="http://schemas.openxmlformats.org/officeDocument/2006/relationships" ref="N59" r:id="rId75"/>
    <hyperlink xmlns:r="http://schemas.openxmlformats.org/officeDocument/2006/relationships" ref="O59" r:id="rId76"/>
    <hyperlink xmlns:r="http://schemas.openxmlformats.org/officeDocument/2006/relationships" ref="T59" r:id="rId77"/>
    <hyperlink xmlns:r="http://schemas.openxmlformats.org/officeDocument/2006/relationships" ref="U59" r:id="rId78"/>
    <hyperlink xmlns:r="http://schemas.openxmlformats.org/officeDocument/2006/relationships" ref="V59" r:id="rId79"/>
    <hyperlink xmlns:r="http://schemas.openxmlformats.org/officeDocument/2006/relationships" ref="W59" r:id="rId80"/>
    <hyperlink xmlns:r="http://schemas.openxmlformats.org/officeDocument/2006/relationships" ref="X59" r:id="rId81"/>
    <hyperlink xmlns:r="http://schemas.openxmlformats.org/officeDocument/2006/relationships" ref="AA59" r:id="rId82"/>
    <hyperlink xmlns:r="http://schemas.openxmlformats.org/officeDocument/2006/relationships" ref="AB59" r:id="rId83"/>
    <hyperlink xmlns:r="http://schemas.openxmlformats.org/officeDocument/2006/relationships" ref="AC59" r:id="rId84"/>
    <hyperlink xmlns:r="http://schemas.openxmlformats.org/officeDocument/2006/relationships" ref="AD59" r:id="rId85"/>
    <hyperlink xmlns:r="http://schemas.openxmlformats.org/officeDocument/2006/relationships" ref="AE59" r:id="rId86"/>
    <hyperlink xmlns:r="http://schemas.openxmlformats.org/officeDocument/2006/relationships" ref="AH59" r:id="rId87"/>
    <hyperlink xmlns:r="http://schemas.openxmlformats.org/officeDocument/2006/relationships" ref="AI59" r:id="rId88"/>
    <hyperlink xmlns:r="http://schemas.openxmlformats.org/officeDocument/2006/relationships" ref="AJ59" r:id="rId89"/>
    <hyperlink xmlns:r="http://schemas.openxmlformats.org/officeDocument/2006/relationships" ref="AK59" r:id="rId90"/>
    <hyperlink xmlns:r="http://schemas.openxmlformats.org/officeDocument/2006/relationships" ref="AL59" r:id="rId91"/>
    <hyperlink xmlns:r="http://schemas.openxmlformats.org/officeDocument/2006/relationships" ref="J60" r:id="rId92"/>
    <hyperlink xmlns:r="http://schemas.openxmlformats.org/officeDocument/2006/relationships" ref="M61" r:id="rId93"/>
    <hyperlink xmlns:r="http://schemas.openxmlformats.org/officeDocument/2006/relationships" ref="J62" r:id="rId94"/>
    <hyperlink xmlns:r="http://schemas.openxmlformats.org/officeDocument/2006/relationships" ref="O62" r:id="rId95"/>
    <hyperlink xmlns:r="http://schemas.openxmlformats.org/officeDocument/2006/relationships" ref="T62" r:id="rId96"/>
    <hyperlink xmlns:r="http://schemas.openxmlformats.org/officeDocument/2006/relationships" ref="J63" r:id="rId97"/>
    <hyperlink xmlns:r="http://schemas.openxmlformats.org/officeDocument/2006/relationships" ref="M63" r:id="rId98"/>
    <hyperlink xmlns:r="http://schemas.openxmlformats.org/officeDocument/2006/relationships" ref="N63" r:id="rId99"/>
    <hyperlink xmlns:r="http://schemas.openxmlformats.org/officeDocument/2006/relationships" ref="O63" r:id="rId100"/>
    <hyperlink xmlns:r="http://schemas.openxmlformats.org/officeDocument/2006/relationships" ref="T63" r:id="rId101"/>
    <hyperlink xmlns:r="http://schemas.openxmlformats.org/officeDocument/2006/relationships" ref="AL66" r:id="rId102"/>
    <hyperlink xmlns:r="http://schemas.openxmlformats.org/officeDocument/2006/relationships" ref="M67" r:id="rId103"/>
    <hyperlink xmlns:r="http://schemas.openxmlformats.org/officeDocument/2006/relationships" ref="N67" r:id="rId104"/>
    <hyperlink xmlns:r="http://schemas.openxmlformats.org/officeDocument/2006/relationships" ref="X68" r:id="rId105"/>
    <hyperlink xmlns:r="http://schemas.openxmlformats.org/officeDocument/2006/relationships" ref="I69" r:id="rId106"/>
    <hyperlink xmlns:r="http://schemas.openxmlformats.org/officeDocument/2006/relationships" ref="J69" r:id="rId107"/>
    <hyperlink xmlns:r="http://schemas.openxmlformats.org/officeDocument/2006/relationships" ref="AA69" r:id="rId108"/>
    <hyperlink xmlns:r="http://schemas.openxmlformats.org/officeDocument/2006/relationships" ref="AB69" r:id="rId109"/>
    <hyperlink xmlns:r="http://schemas.openxmlformats.org/officeDocument/2006/relationships" ref="AC69" r:id="rId110"/>
    <hyperlink xmlns:r="http://schemas.openxmlformats.org/officeDocument/2006/relationships" ref="V70" r:id="rId111"/>
    <hyperlink xmlns:r="http://schemas.openxmlformats.org/officeDocument/2006/relationships" ref="AB70" r:id="rId112"/>
    <hyperlink xmlns:r="http://schemas.openxmlformats.org/officeDocument/2006/relationships" ref="AC70" r:id="rId113"/>
    <hyperlink xmlns:r="http://schemas.openxmlformats.org/officeDocument/2006/relationships" ref="AD70" r:id="rId114"/>
    <hyperlink xmlns:r="http://schemas.openxmlformats.org/officeDocument/2006/relationships" ref="AE70" r:id="rId115"/>
    <hyperlink xmlns:r="http://schemas.openxmlformats.org/officeDocument/2006/relationships" ref="AH70" r:id="rId116"/>
    <hyperlink xmlns:r="http://schemas.openxmlformats.org/officeDocument/2006/relationships" ref="AI70" r:id="rId117"/>
    <hyperlink xmlns:r="http://schemas.openxmlformats.org/officeDocument/2006/relationships" ref="AJ70" r:id="rId118"/>
    <hyperlink xmlns:r="http://schemas.openxmlformats.org/officeDocument/2006/relationships" ref="AK70" r:id="rId119"/>
    <hyperlink xmlns:r="http://schemas.openxmlformats.org/officeDocument/2006/relationships" ref="I71" r:id="rId120"/>
    <hyperlink xmlns:r="http://schemas.openxmlformats.org/officeDocument/2006/relationships" ref="I72" r:id="rId121"/>
    <hyperlink xmlns:r="http://schemas.openxmlformats.org/officeDocument/2006/relationships" ref="AL72" r:id="rId122"/>
    <hyperlink xmlns:r="http://schemas.openxmlformats.org/officeDocument/2006/relationships" ref="AL73" r:id="rId123"/>
    <hyperlink xmlns:r="http://schemas.openxmlformats.org/officeDocument/2006/relationships" ref="AJ74" r:id="rId124"/>
    <hyperlink xmlns:r="http://schemas.openxmlformats.org/officeDocument/2006/relationships" ref="H76" r:id="rId125"/>
    <hyperlink xmlns:r="http://schemas.openxmlformats.org/officeDocument/2006/relationships" ref="I76" r:id="rId126"/>
    <hyperlink xmlns:r="http://schemas.openxmlformats.org/officeDocument/2006/relationships" ref="J76" r:id="rId127"/>
    <hyperlink xmlns:r="http://schemas.openxmlformats.org/officeDocument/2006/relationships" ref="K76" r:id="rId128"/>
    <hyperlink xmlns:r="http://schemas.openxmlformats.org/officeDocument/2006/relationships" ref="L76" r:id="rId129"/>
    <hyperlink xmlns:r="http://schemas.openxmlformats.org/officeDocument/2006/relationships" ref="M76" r:id="rId130"/>
    <hyperlink xmlns:r="http://schemas.openxmlformats.org/officeDocument/2006/relationships" ref="N76" r:id="rId131"/>
    <hyperlink xmlns:r="http://schemas.openxmlformats.org/officeDocument/2006/relationships" ref="O76" r:id="rId132"/>
    <hyperlink xmlns:r="http://schemas.openxmlformats.org/officeDocument/2006/relationships" ref="AA77" r:id="rId133"/>
    <hyperlink xmlns:r="http://schemas.openxmlformats.org/officeDocument/2006/relationships" ref="T78" r:id="rId134"/>
    <hyperlink xmlns:r="http://schemas.openxmlformats.org/officeDocument/2006/relationships" ref="U78" r:id="rId135"/>
    <hyperlink xmlns:r="http://schemas.openxmlformats.org/officeDocument/2006/relationships" ref="V78" r:id="rId136"/>
    <hyperlink xmlns:r="http://schemas.openxmlformats.org/officeDocument/2006/relationships" ref="W78" r:id="rId137"/>
    <hyperlink xmlns:r="http://schemas.openxmlformats.org/officeDocument/2006/relationships" ref="X78" r:id="rId138"/>
    <hyperlink xmlns:r="http://schemas.openxmlformats.org/officeDocument/2006/relationships" ref="AA78" r:id="rId139"/>
    <hyperlink xmlns:r="http://schemas.openxmlformats.org/officeDocument/2006/relationships" ref="AB78" r:id="rId140"/>
    <hyperlink xmlns:r="http://schemas.openxmlformats.org/officeDocument/2006/relationships" ref="AC78" r:id="rId141"/>
    <hyperlink xmlns:r="http://schemas.openxmlformats.org/officeDocument/2006/relationships" ref="AD78" r:id="rId142"/>
    <hyperlink xmlns:r="http://schemas.openxmlformats.org/officeDocument/2006/relationships" ref="AE78" r:id="rId143"/>
    <hyperlink xmlns:r="http://schemas.openxmlformats.org/officeDocument/2006/relationships" ref="AH78" r:id="rId144"/>
    <hyperlink xmlns:r="http://schemas.openxmlformats.org/officeDocument/2006/relationships" ref="AI78" r:id="rId145"/>
    <hyperlink xmlns:r="http://schemas.openxmlformats.org/officeDocument/2006/relationships" ref="AJ78" r:id="rId146"/>
    <hyperlink xmlns:r="http://schemas.openxmlformats.org/officeDocument/2006/relationships" ref="AK78" r:id="rId147"/>
    <hyperlink xmlns:r="http://schemas.openxmlformats.org/officeDocument/2006/relationships" ref="AL78" r:id="rId148"/>
    <hyperlink xmlns:r="http://schemas.openxmlformats.org/officeDocument/2006/relationships" ref="T79" r:id="rId149"/>
    <hyperlink xmlns:r="http://schemas.openxmlformats.org/officeDocument/2006/relationships" ref="U79" r:id="rId150"/>
    <hyperlink xmlns:r="http://schemas.openxmlformats.org/officeDocument/2006/relationships" ref="V79" r:id="rId151"/>
    <hyperlink xmlns:r="http://schemas.openxmlformats.org/officeDocument/2006/relationships" ref="W79" r:id="rId152"/>
    <hyperlink xmlns:r="http://schemas.openxmlformats.org/officeDocument/2006/relationships" ref="AI80" r:id="rId153"/>
    <hyperlink xmlns:r="http://schemas.openxmlformats.org/officeDocument/2006/relationships" ref="AE81" r:id="rId154"/>
    <hyperlink xmlns:r="http://schemas.openxmlformats.org/officeDocument/2006/relationships" ref="U82" r:id="rId155"/>
    <hyperlink xmlns:r="http://schemas.openxmlformats.org/officeDocument/2006/relationships" ref="AA82" r:id="rId156"/>
    <hyperlink xmlns:r="http://schemas.openxmlformats.org/officeDocument/2006/relationships" ref="AD82" r:id="rId157"/>
    <hyperlink xmlns:r="http://schemas.openxmlformats.org/officeDocument/2006/relationships" ref="AE82" r:id="rId158"/>
    <hyperlink xmlns:r="http://schemas.openxmlformats.org/officeDocument/2006/relationships" ref="AH82" r:id="rId159"/>
    <hyperlink xmlns:r="http://schemas.openxmlformats.org/officeDocument/2006/relationships" ref="AH83" r:id="rId160"/>
    <hyperlink xmlns:r="http://schemas.openxmlformats.org/officeDocument/2006/relationships" ref="H85" r:id="rId161"/>
    <hyperlink xmlns:r="http://schemas.openxmlformats.org/officeDocument/2006/relationships" ref="I85" r:id="rId162"/>
    <hyperlink xmlns:r="http://schemas.openxmlformats.org/officeDocument/2006/relationships" ref="J85" r:id="rId163"/>
    <hyperlink xmlns:r="http://schemas.openxmlformats.org/officeDocument/2006/relationships" ref="K85" r:id="rId164"/>
    <hyperlink xmlns:r="http://schemas.openxmlformats.org/officeDocument/2006/relationships" ref="L85" r:id="rId165"/>
    <hyperlink xmlns:r="http://schemas.openxmlformats.org/officeDocument/2006/relationships" ref="M85" r:id="rId166"/>
    <hyperlink xmlns:r="http://schemas.openxmlformats.org/officeDocument/2006/relationships" ref="N85" r:id="rId167"/>
    <hyperlink xmlns:r="http://schemas.openxmlformats.org/officeDocument/2006/relationships" ref="O85" r:id="rId168"/>
    <hyperlink xmlns:r="http://schemas.openxmlformats.org/officeDocument/2006/relationships" ref="P85" r:id="rId169"/>
    <hyperlink xmlns:r="http://schemas.openxmlformats.org/officeDocument/2006/relationships" ref="Q85" r:id="rId170"/>
    <hyperlink xmlns:r="http://schemas.openxmlformats.org/officeDocument/2006/relationships" ref="R85" r:id="rId171"/>
    <hyperlink xmlns:r="http://schemas.openxmlformats.org/officeDocument/2006/relationships" ref="S85" r:id="rId172"/>
    <hyperlink xmlns:r="http://schemas.openxmlformats.org/officeDocument/2006/relationships" ref="U88" r:id="rId173"/>
    <hyperlink xmlns:r="http://schemas.openxmlformats.org/officeDocument/2006/relationships" ref="AE88" r:id="rId174"/>
    <hyperlink xmlns:r="http://schemas.openxmlformats.org/officeDocument/2006/relationships" ref="AD89" r:id="rId175"/>
    <hyperlink xmlns:r="http://schemas.openxmlformats.org/officeDocument/2006/relationships" ref="AC90" r:id="rId176"/>
    <hyperlink xmlns:r="http://schemas.openxmlformats.org/officeDocument/2006/relationships" ref="I94" r:id="rId177"/>
    <hyperlink xmlns:r="http://schemas.openxmlformats.org/officeDocument/2006/relationships" ref="J94" r:id="rId178"/>
    <hyperlink xmlns:r="http://schemas.openxmlformats.org/officeDocument/2006/relationships" ref="M94" r:id="rId179"/>
    <hyperlink xmlns:r="http://schemas.openxmlformats.org/officeDocument/2006/relationships" ref="N94" r:id="rId180"/>
    <hyperlink xmlns:r="http://schemas.openxmlformats.org/officeDocument/2006/relationships" ref="O94" r:id="rId181"/>
    <hyperlink xmlns:r="http://schemas.openxmlformats.org/officeDocument/2006/relationships" ref="P94" r:id="rId182"/>
    <hyperlink xmlns:r="http://schemas.openxmlformats.org/officeDocument/2006/relationships" ref="Q94" r:id="rId183"/>
    <hyperlink xmlns:r="http://schemas.openxmlformats.org/officeDocument/2006/relationships" ref="R94" r:id="rId184"/>
    <hyperlink xmlns:r="http://schemas.openxmlformats.org/officeDocument/2006/relationships" ref="S94" r:id="rId185"/>
    <hyperlink xmlns:r="http://schemas.openxmlformats.org/officeDocument/2006/relationships" ref="T94" r:id="rId186"/>
    <hyperlink xmlns:r="http://schemas.openxmlformats.org/officeDocument/2006/relationships" ref="U94" r:id="rId187"/>
    <hyperlink xmlns:r="http://schemas.openxmlformats.org/officeDocument/2006/relationships" ref="V94" r:id="rId188"/>
    <hyperlink xmlns:r="http://schemas.openxmlformats.org/officeDocument/2006/relationships" ref="W94" r:id="rId189"/>
    <hyperlink xmlns:r="http://schemas.openxmlformats.org/officeDocument/2006/relationships" ref="X94" r:id="rId190"/>
    <hyperlink xmlns:r="http://schemas.openxmlformats.org/officeDocument/2006/relationships" ref="Y94" r:id="rId191"/>
    <hyperlink xmlns:r="http://schemas.openxmlformats.org/officeDocument/2006/relationships" ref="Z94" r:id="rId192"/>
    <hyperlink xmlns:r="http://schemas.openxmlformats.org/officeDocument/2006/relationships" ref="AA94" r:id="rId193"/>
    <hyperlink xmlns:r="http://schemas.openxmlformats.org/officeDocument/2006/relationships" ref="AB94" r:id="rId194"/>
    <hyperlink xmlns:r="http://schemas.openxmlformats.org/officeDocument/2006/relationships" ref="AC94" r:id="rId195"/>
    <hyperlink xmlns:r="http://schemas.openxmlformats.org/officeDocument/2006/relationships" ref="AD94" r:id="rId196"/>
    <hyperlink xmlns:r="http://schemas.openxmlformats.org/officeDocument/2006/relationships" ref="AE94" r:id="rId197"/>
    <hyperlink xmlns:r="http://schemas.openxmlformats.org/officeDocument/2006/relationships" ref="AF94" r:id="rId198"/>
    <hyperlink xmlns:r="http://schemas.openxmlformats.org/officeDocument/2006/relationships" ref="AG94" r:id="rId199"/>
    <hyperlink xmlns:r="http://schemas.openxmlformats.org/officeDocument/2006/relationships" ref="AH94" r:id="rId200"/>
    <hyperlink xmlns:r="http://schemas.openxmlformats.org/officeDocument/2006/relationships" ref="AI94" r:id="rId201"/>
    <hyperlink xmlns:r="http://schemas.openxmlformats.org/officeDocument/2006/relationships" ref="AJ94" r:id="rId202"/>
    <hyperlink xmlns:r="http://schemas.openxmlformats.org/officeDocument/2006/relationships" ref="AK94" r:id="rId203"/>
    <hyperlink xmlns:r="http://schemas.openxmlformats.org/officeDocument/2006/relationships" ref="AL94" r:id="rId204"/>
    <hyperlink xmlns:r="http://schemas.openxmlformats.org/officeDocument/2006/relationships" ref="I105" r:id="rId205"/>
    <hyperlink xmlns:r="http://schemas.openxmlformats.org/officeDocument/2006/relationships" ref="J105" r:id="rId206"/>
    <hyperlink xmlns:r="http://schemas.openxmlformats.org/officeDocument/2006/relationships" ref="M105" r:id="rId207"/>
    <hyperlink xmlns:r="http://schemas.openxmlformats.org/officeDocument/2006/relationships" ref="N105" r:id="rId208"/>
    <hyperlink xmlns:r="http://schemas.openxmlformats.org/officeDocument/2006/relationships" ref="O105" r:id="rId209"/>
    <hyperlink xmlns:r="http://schemas.openxmlformats.org/officeDocument/2006/relationships" ref="T105" r:id="rId210"/>
    <hyperlink xmlns:r="http://schemas.openxmlformats.org/officeDocument/2006/relationships" ref="U105" r:id="rId211"/>
    <hyperlink xmlns:r="http://schemas.openxmlformats.org/officeDocument/2006/relationships" ref="AK106" r:id="rId212"/>
    <hyperlink xmlns:r="http://schemas.openxmlformats.org/officeDocument/2006/relationships" ref="AL106" r:id="rId213"/>
    <hyperlink xmlns:r="http://schemas.openxmlformats.org/officeDocument/2006/relationships" ref="AB109" r:id="rId214"/>
    <hyperlink xmlns:r="http://schemas.openxmlformats.org/officeDocument/2006/relationships" ref="AJ109" r:id="rId215"/>
    <hyperlink xmlns:r="http://schemas.openxmlformats.org/officeDocument/2006/relationships" ref="AA110" r:id="rId216"/>
    <hyperlink xmlns:r="http://schemas.openxmlformats.org/officeDocument/2006/relationships" ref="AB110" r:id="rId217"/>
    <hyperlink xmlns:r="http://schemas.openxmlformats.org/officeDocument/2006/relationships" ref="U112" r:id="rId218"/>
    <hyperlink xmlns:r="http://schemas.openxmlformats.org/officeDocument/2006/relationships" ref="V112" r:id="rId219"/>
    <hyperlink xmlns:r="http://schemas.openxmlformats.org/officeDocument/2006/relationships" ref="X112" r:id="rId220"/>
    <hyperlink xmlns:r="http://schemas.openxmlformats.org/officeDocument/2006/relationships" ref="AB112" r:id="rId221"/>
    <hyperlink xmlns:r="http://schemas.openxmlformats.org/officeDocument/2006/relationships" ref="AD112" r:id="rId222"/>
    <hyperlink xmlns:r="http://schemas.openxmlformats.org/officeDocument/2006/relationships" ref="AE112" r:id="rId223"/>
    <hyperlink xmlns:r="http://schemas.openxmlformats.org/officeDocument/2006/relationships" ref="AH112" r:id="rId224"/>
    <hyperlink xmlns:r="http://schemas.openxmlformats.org/officeDocument/2006/relationships" ref="AJ112" r:id="rId225"/>
    <hyperlink xmlns:r="http://schemas.openxmlformats.org/officeDocument/2006/relationships" ref="I147" r:id="rId226"/>
    <hyperlink xmlns:r="http://schemas.openxmlformats.org/officeDocument/2006/relationships" ref="J147" r:id="rId227"/>
    <hyperlink xmlns:r="http://schemas.openxmlformats.org/officeDocument/2006/relationships" ref="M147" r:id="rId228"/>
    <hyperlink xmlns:r="http://schemas.openxmlformats.org/officeDocument/2006/relationships" ref="N147" r:id="rId229"/>
    <hyperlink xmlns:r="http://schemas.openxmlformats.org/officeDocument/2006/relationships" ref="O147" r:id="rId230"/>
    <hyperlink xmlns:r="http://schemas.openxmlformats.org/officeDocument/2006/relationships" ref="T147" r:id="rId231"/>
    <hyperlink xmlns:r="http://schemas.openxmlformats.org/officeDocument/2006/relationships" ref="U147" r:id="rId232"/>
    <hyperlink xmlns:r="http://schemas.openxmlformats.org/officeDocument/2006/relationships" ref="V147" r:id="rId233"/>
    <hyperlink xmlns:r="http://schemas.openxmlformats.org/officeDocument/2006/relationships" ref="W147" r:id="rId234"/>
    <hyperlink xmlns:r="http://schemas.openxmlformats.org/officeDocument/2006/relationships" ref="X147" r:id="rId235"/>
    <hyperlink xmlns:r="http://schemas.openxmlformats.org/officeDocument/2006/relationships" ref="AA147" r:id="rId236"/>
    <hyperlink xmlns:r="http://schemas.openxmlformats.org/officeDocument/2006/relationships" ref="AB147" r:id="rId237"/>
    <hyperlink xmlns:r="http://schemas.openxmlformats.org/officeDocument/2006/relationships" ref="AC147" r:id="rId238"/>
    <hyperlink xmlns:r="http://schemas.openxmlformats.org/officeDocument/2006/relationships" ref="AD147" r:id="rId239"/>
    <hyperlink xmlns:r="http://schemas.openxmlformats.org/officeDocument/2006/relationships" ref="AE147" r:id="rId240"/>
    <hyperlink xmlns:r="http://schemas.openxmlformats.org/officeDocument/2006/relationships" ref="AH147" r:id="rId241"/>
    <hyperlink xmlns:r="http://schemas.openxmlformats.org/officeDocument/2006/relationships" ref="AI147" r:id="rId242"/>
    <hyperlink xmlns:r="http://schemas.openxmlformats.org/officeDocument/2006/relationships" ref="AJ147" r:id="rId243"/>
    <hyperlink xmlns:r="http://schemas.openxmlformats.org/officeDocument/2006/relationships" ref="AK147" r:id="rId244"/>
    <hyperlink xmlns:r="http://schemas.openxmlformats.org/officeDocument/2006/relationships" ref="AL147" r:id="rId245"/>
    <hyperlink xmlns:r="http://schemas.openxmlformats.org/officeDocument/2006/relationships" ref="W167" r:id="rId246"/>
    <hyperlink xmlns:r="http://schemas.openxmlformats.org/officeDocument/2006/relationships" ref="X167" r:id="rId247"/>
    <hyperlink xmlns:r="http://schemas.openxmlformats.org/officeDocument/2006/relationships" ref="AA170" r:id="rId248"/>
    <hyperlink xmlns:r="http://schemas.openxmlformats.org/officeDocument/2006/relationships" ref="AB170" r:id="rId249"/>
    <hyperlink xmlns:r="http://schemas.openxmlformats.org/officeDocument/2006/relationships" ref="AH170" r:id="rId250"/>
    <hyperlink xmlns:r="http://schemas.openxmlformats.org/officeDocument/2006/relationships" ref="AI170" r:id="rId251"/>
    <hyperlink xmlns:r="http://schemas.openxmlformats.org/officeDocument/2006/relationships" ref="AJ170" r:id="rId252"/>
    <hyperlink xmlns:r="http://schemas.openxmlformats.org/officeDocument/2006/relationships" ref="AK170" r:id="rId253"/>
    <hyperlink xmlns:r="http://schemas.openxmlformats.org/officeDocument/2006/relationships" ref="AL170" r:id="rId254"/>
    <hyperlink xmlns:r="http://schemas.openxmlformats.org/officeDocument/2006/relationships" ref="AJ172" r:id="rId255"/>
    <hyperlink xmlns:r="http://schemas.openxmlformats.org/officeDocument/2006/relationships" ref="AK172" r:id="rId256"/>
    <hyperlink xmlns:r="http://schemas.openxmlformats.org/officeDocument/2006/relationships" ref="AL172" r:id="rId257"/>
    <hyperlink xmlns:r="http://schemas.openxmlformats.org/officeDocument/2006/relationships" ref="AB177" r:id="rId258"/>
    <hyperlink xmlns:r="http://schemas.openxmlformats.org/officeDocument/2006/relationships" ref="AI177" r:id="rId259"/>
    <hyperlink xmlns:r="http://schemas.openxmlformats.org/officeDocument/2006/relationships" ref="AA178" r:id="rId260"/>
    <hyperlink xmlns:r="http://schemas.openxmlformats.org/officeDocument/2006/relationships" ref="AB178" r:id="rId261"/>
    <hyperlink xmlns:r="http://schemas.openxmlformats.org/officeDocument/2006/relationships" ref="AI180" r:id="rId262"/>
    <hyperlink xmlns:r="http://schemas.openxmlformats.org/officeDocument/2006/relationships" ref="AJ180" r:id="rId263"/>
    <hyperlink xmlns:r="http://schemas.openxmlformats.org/officeDocument/2006/relationships" ref="H183" r:id="rId264"/>
    <hyperlink xmlns:r="http://schemas.openxmlformats.org/officeDocument/2006/relationships" ref="I183" r:id="rId265"/>
    <hyperlink xmlns:r="http://schemas.openxmlformats.org/officeDocument/2006/relationships" ref="I184" r:id="rId266"/>
    <hyperlink xmlns:r="http://schemas.openxmlformats.org/officeDocument/2006/relationships" ref="J184" r:id="rId267"/>
    <hyperlink xmlns:r="http://schemas.openxmlformats.org/officeDocument/2006/relationships" ref="M184" r:id="rId268"/>
    <hyperlink xmlns:r="http://schemas.openxmlformats.org/officeDocument/2006/relationships" ref="N184" r:id="rId269"/>
    <hyperlink xmlns:r="http://schemas.openxmlformats.org/officeDocument/2006/relationships" ref="O184" r:id="rId270"/>
    <hyperlink xmlns:r="http://schemas.openxmlformats.org/officeDocument/2006/relationships" ref="T184" r:id="rId271"/>
    <hyperlink xmlns:r="http://schemas.openxmlformats.org/officeDocument/2006/relationships" ref="U184" r:id="rId272"/>
    <hyperlink xmlns:r="http://schemas.openxmlformats.org/officeDocument/2006/relationships" ref="V184" r:id="rId273"/>
    <hyperlink xmlns:r="http://schemas.openxmlformats.org/officeDocument/2006/relationships" ref="AC185" r:id="rId274"/>
    <hyperlink xmlns:r="http://schemas.openxmlformats.org/officeDocument/2006/relationships" ref="AD185" r:id="rId275"/>
    <hyperlink xmlns:r="http://schemas.openxmlformats.org/officeDocument/2006/relationships" ref="AE185" r:id="rId276"/>
    <hyperlink xmlns:r="http://schemas.openxmlformats.org/officeDocument/2006/relationships" ref="J192" r:id="rId277"/>
    <hyperlink xmlns:r="http://schemas.openxmlformats.org/officeDocument/2006/relationships" ref="AB192" r:id="rId278"/>
    <hyperlink xmlns:r="http://schemas.openxmlformats.org/officeDocument/2006/relationships" ref="AH192" r:id="rId279"/>
    <hyperlink xmlns:r="http://schemas.openxmlformats.org/officeDocument/2006/relationships" ref="AI192" r:id="rId280"/>
    <hyperlink xmlns:r="http://schemas.openxmlformats.org/officeDocument/2006/relationships" ref="AJ192" r:id="rId281"/>
    <hyperlink xmlns:r="http://schemas.openxmlformats.org/officeDocument/2006/relationships" ref="AK192" r:id="rId282"/>
    <hyperlink xmlns:r="http://schemas.openxmlformats.org/officeDocument/2006/relationships" ref="N195" r:id="rId283"/>
    <hyperlink xmlns:r="http://schemas.openxmlformats.org/officeDocument/2006/relationships" ref="T195" r:id="rId284"/>
    <hyperlink xmlns:r="http://schemas.openxmlformats.org/officeDocument/2006/relationships" ref="V195" r:id="rId285"/>
    <hyperlink xmlns:r="http://schemas.openxmlformats.org/officeDocument/2006/relationships" ref="W195" r:id="rId286"/>
    <hyperlink xmlns:r="http://schemas.openxmlformats.org/officeDocument/2006/relationships" ref="X195" r:id="rId287"/>
    <hyperlink xmlns:r="http://schemas.openxmlformats.org/officeDocument/2006/relationships" ref="AA195" r:id="rId288"/>
    <hyperlink xmlns:r="http://schemas.openxmlformats.org/officeDocument/2006/relationships" ref="AC195" r:id="rId289"/>
    <hyperlink xmlns:r="http://schemas.openxmlformats.org/officeDocument/2006/relationships" ref="AD195" r:id="rId290"/>
    <hyperlink xmlns:r="http://schemas.openxmlformats.org/officeDocument/2006/relationships" ref="AH195" r:id="rId291"/>
    <hyperlink xmlns:r="http://schemas.openxmlformats.org/officeDocument/2006/relationships" ref="AI195" r:id="rId292"/>
    <hyperlink xmlns:r="http://schemas.openxmlformats.org/officeDocument/2006/relationships" ref="T196" r:id="rId293"/>
    <hyperlink xmlns:r="http://schemas.openxmlformats.org/officeDocument/2006/relationships" ref="AC196" r:id="rId294"/>
    <hyperlink xmlns:r="http://schemas.openxmlformats.org/officeDocument/2006/relationships" ref="V198" r:id="rId295"/>
    <hyperlink xmlns:r="http://schemas.openxmlformats.org/officeDocument/2006/relationships" ref="X198" r:id="rId296"/>
    <hyperlink xmlns:r="http://schemas.openxmlformats.org/officeDocument/2006/relationships" ref="AA198" r:id="rId297"/>
    <hyperlink xmlns:r="http://schemas.openxmlformats.org/officeDocument/2006/relationships" ref="AC198" r:id="rId298"/>
    <hyperlink xmlns:r="http://schemas.openxmlformats.org/officeDocument/2006/relationships" ref="AD198" r:id="rId299"/>
    <hyperlink xmlns:r="http://schemas.openxmlformats.org/officeDocument/2006/relationships" ref="AE198" r:id="rId300"/>
    <hyperlink xmlns:r="http://schemas.openxmlformats.org/officeDocument/2006/relationships" ref="AJ198" r:id="rId301"/>
    <hyperlink xmlns:r="http://schemas.openxmlformats.org/officeDocument/2006/relationships" ref="AK198" r:id="rId302"/>
    <hyperlink xmlns:r="http://schemas.openxmlformats.org/officeDocument/2006/relationships" ref="AD203" r:id="rId303"/>
    <hyperlink xmlns:r="http://schemas.openxmlformats.org/officeDocument/2006/relationships" ref="AE203" r:id="rId304"/>
    <hyperlink xmlns:r="http://schemas.openxmlformats.org/officeDocument/2006/relationships" ref="AH203" r:id="rId305"/>
    <hyperlink xmlns:r="http://schemas.openxmlformats.org/officeDocument/2006/relationships" ref="AI203" r:id="rId306"/>
    <hyperlink xmlns:r="http://schemas.openxmlformats.org/officeDocument/2006/relationships" ref="AJ203" r:id="rId307"/>
    <hyperlink xmlns:r="http://schemas.openxmlformats.org/officeDocument/2006/relationships" ref="U204" r:id="rId308"/>
    <hyperlink xmlns:r="http://schemas.openxmlformats.org/officeDocument/2006/relationships" ref="AD204" r:id="rId309"/>
    <hyperlink xmlns:r="http://schemas.openxmlformats.org/officeDocument/2006/relationships" ref="AE204" r:id="rId310"/>
    <hyperlink xmlns:r="http://schemas.openxmlformats.org/officeDocument/2006/relationships" ref="AH204" r:id="rId311"/>
    <hyperlink xmlns:r="http://schemas.openxmlformats.org/officeDocument/2006/relationships" ref="AI204" r:id="rId312"/>
    <hyperlink xmlns:r="http://schemas.openxmlformats.org/officeDocument/2006/relationships" ref="AJ204" r:id="rId313"/>
    <hyperlink xmlns:r="http://schemas.openxmlformats.org/officeDocument/2006/relationships" ref="V205" r:id="rId314"/>
    <hyperlink xmlns:r="http://schemas.openxmlformats.org/officeDocument/2006/relationships" ref="W205" r:id="rId315"/>
    <hyperlink xmlns:r="http://schemas.openxmlformats.org/officeDocument/2006/relationships" ref="X205" r:id="rId316"/>
    <hyperlink xmlns:r="http://schemas.openxmlformats.org/officeDocument/2006/relationships" ref="V211" r:id="rId317"/>
    <hyperlink xmlns:r="http://schemas.openxmlformats.org/officeDocument/2006/relationships" ref="W219" r:id="rId318"/>
    <hyperlink xmlns:r="http://schemas.openxmlformats.org/officeDocument/2006/relationships" ref="AI219" r:id="rId319"/>
    <hyperlink xmlns:r="http://schemas.openxmlformats.org/officeDocument/2006/relationships" ref="AJ219" r:id="rId320"/>
    <hyperlink xmlns:r="http://schemas.openxmlformats.org/officeDocument/2006/relationships" ref="AK219" r:id="rId321"/>
    <hyperlink xmlns:r="http://schemas.openxmlformats.org/officeDocument/2006/relationships" ref="AL219" r:id="rId322"/>
    <hyperlink xmlns:r="http://schemas.openxmlformats.org/officeDocument/2006/relationships" ref="I223" r:id="rId323"/>
    <hyperlink xmlns:r="http://schemas.openxmlformats.org/officeDocument/2006/relationships" ref="J223" r:id="rId324"/>
    <hyperlink xmlns:r="http://schemas.openxmlformats.org/officeDocument/2006/relationships" ref="T227" r:id="rId325"/>
    <hyperlink xmlns:r="http://schemas.openxmlformats.org/officeDocument/2006/relationships" ref="U227" r:id="rId326"/>
    <hyperlink xmlns:r="http://schemas.openxmlformats.org/officeDocument/2006/relationships" ref="AK227" r:id="rId327"/>
    <hyperlink xmlns:r="http://schemas.openxmlformats.org/officeDocument/2006/relationships" ref="AL227" r:id="rId328"/>
    <hyperlink xmlns:r="http://schemas.openxmlformats.org/officeDocument/2006/relationships" ref="M232" r:id="rId329"/>
    <hyperlink xmlns:r="http://schemas.openxmlformats.org/officeDocument/2006/relationships" ref="N232" r:id="rId330"/>
    <hyperlink xmlns:r="http://schemas.openxmlformats.org/officeDocument/2006/relationships" ref="U232" r:id="rId331"/>
    <hyperlink xmlns:r="http://schemas.openxmlformats.org/officeDocument/2006/relationships" ref="V232" r:id="rId332"/>
    <hyperlink xmlns:r="http://schemas.openxmlformats.org/officeDocument/2006/relationships" ref="X232" r:id="rId333"/>
    <hyperlink xmlns:r="http://schemas.openxmlformats.org/officeDocument/2006/relationships" ref="AB232" r:id="rId334"/>
    <hyperlink xmlns:r="http://schemas.openxmlformats.org/officeDocument/2006/relationships" ref="AI232" r:id="rId335"/>
    <hyperlink xmlns:r="http://schemas.openxmlformats.org/officeDocument/2006/relationships" ref="M233" r:id="rId336"/>
    <hyperlink xmlns:r="http://schemas.openxmlformats.org/officeDocument/2006/relationships" ref="N233" r:id="rId337"/>
    <hyperlink xmlns:r="http://schemas.openxmlformats.org/officeDocument/2006/relationships" ref="X233" r:id="rId338"/>
    <hyperlink xmlns:r="http://schemas.openxmlformats.org/officeDocument/2006/relationships" ref="AA233" r:id="rId339"/>
    <hyperlink xmlns:r="http://schemas.openxmlformats.org/officeDocument/2006/relationships" ref="AB233" r:id="rId340"/>
    <hyperlink xmlns:r="http://schemas.openxmlformats.org/officeDocument/2006/relationships" ref="U235" r:id="rId341"/>
    <hyperlink xmlns:r="http://schemas.openxmlformats.org/officeDocument/2006/relationships" ref="V235" r:id="rId342"/>
    <hyperlink xmlns:r="http://schemas.openxmlformats.org/officeDocument/2006/relationships" ref="AB235" r:id="rId343"/>
    <hyperlink xmlns:r="http://schemas.openxmlformats.org/officeDocument/2006/relationships" ref="AI235" r:id="rId344"/>
    <hyperlink xmlns:r="http://schemas.openxmlformats.org/officeDocument/2006/relationships" ref="AC238" r:id="rId345"/>
    <hyperlink xmlns:r="http://schemas.openxmlformats.org/officeDocument/2006/relationships" ref="AD238" r:id="rId346"/>
    <hyperlink xmlns:r="http://schemas.openxmlformats.org/officeDocument/2006/relationships" ref="AE238" r:id="rId347"/>
    <hyperlink xmlns:r="http://schemas.openxmlformats.org/officeDocument/2006/relationships" ref="I240" r:id="rId348"/>
    <hyperlink xmlns:r="http://schemas.openxmlformats.org/officeDocument/2006/relationships" ref="J240" r:id="rId349"/>
    <hyperlink xmlns:r="http://schemas.openxmlformats.org/officeDocument/2006/relationships" ref="AB241" r:id="rId350"/>
    <hyperlink xmlns:r="http://schemas.openxmlformats.org/officeDocument/2006/relationships" ref="AC241" r:id="rId351"/>
    <hyperlink xmlns:r="http://schemas.openxmlformats.org/officeDocument/2006/relationships" ref="AD241" r:id="rId352"/>
    <hyperlink xmlns:r="http://schemas.openxmlformats.org/officeDocument/2006/relationships" ref="AD242" r:id="rId353"/>
    <hyperlink xmlns:r="http://schemas.openxmlformats.org/officeDocument/2006/relationships" ref="AC243" r:id="rId354"/>
    <hyperlink xmlns:r="http://schemas.openxmlformats.org/officeDocument/2006/relationships" ref="Y244" r:id="rId355"/>
    <hyperlink xmlns:r="http://schemas.openxmlformats.org/officeDocument/2006/relationships" ref="Z244" r:id="rId356"/>
    <hyperlink xmlns:r="http://schemas.openxmlformats.org/officeDocument/2006/relationships" ref="Z245" r:id="rId357"/>
    <hyperlink xmlns:r="http://schemas.openxmlformats.org/officeDocument/2006/relationships" ref="U246" r:id="rId358"/>
    <hyperlink xmlns:r="http://schemas.openxmlformats.org/officeDocument/2006/relationships" ref="V246" r:id="rId359"/>
    <hyperlink xmlns:r="http://schemas.openxmlformats.org/officeDocument/2006/relationships" ref="W246" r:id="rId360"/>
    <hyperlink xmlns:r="http://schemas.openxmlformats.org/officeDocument/2006/relationships" ref="X246" r:id="rId361"/>
    <hyperlink xmlns:r="http://schemas.openxmlformats.org/officeDocument/2006/relationships" ref="AA246" r:id="rId362"/>
    <hyperlink xmlns:r="http://schemas.openxmlformats.org/officeDocument/2006/relationships" ref="J254" r:id="rId363"/>
    <hyperlink xmlns:r="http://schemas.openxmlformats.org/officeDocument/2006/relationships" ref="AB254" r:id="rId364"/>
    <hyperlink xmlns:r="http://schemas.openxmlformats.org/officeDocument/2006/relationships" ref="AH254" r:id="rId365"/>
    <hyperlink xmlns:r="http://schemas.openxmlformats.org/officeDocument/2006/relationships" ref="AI254" r:id="rId366"/>
    <hyperlink xmlns:r="http://schemas.openxmlformats.org/officeDocument/2006/relationships" ref="AJ254" r:id="rId367"/>
    <hyperlink xmlns:r="http://schemas.openxmlformats.org/officeDocument/2006/relationships" ref="AK254" r:id="rId368"/>
    <hyperlink xmlns:r="http://schemas.openxmlformats.org/officeDocument/2006/relationships" ref="N257" r:id="rId369"/>
    <hyperlink xmlns:r="http://schemas.openxmlformats.org/officeDocument/2006/relationships" ref="T257" r:id="rId370"/>
    <hyperlink xmlns:r="http://schemas.openxmlformats.org/officeDocument/2006/relationships" ref="V257" r:id="rId371"/>
    <hyperlink xmlns:r="http://schemas.openxmlformats.org/officeDocument/2006/relationships" ref="W257" r:id="rId372"/>
    <hyperlink xmlns:r="http://schemas.openxmlformats.org/officeDocument/2006/relationships" ref="X257" r:id="rId373"/>
    <hyperlink xmlns:r="http://schemas.openxmlformats.org/officeDocument/2006/relationships" ref="AA257" r:id="rId374"/>
    <hyperlink xmlns:r="http://schemas.openxmlformats.org/officeDocument/2006/relationships" ref="AC257" r:id="rId375"/>
    <hyperlink xmlns:r="http://schemas.openxmlformats.org/officeDocument/2006/relationships" ref="AD257" r:id="rId376"/>
    <hyperlink xmlns:r="http://schemas.openxmlformats.org/officeDocument/2006/relationships" ref="AH257" r:id="rId377"/>
    <hyperlink xmlns:r="http://schemas.openxmlformats.org/officeDocument/2006/relationships" ref="AI257" r:id="rId378"/>
    <hyperlink xmlns:r="http://schemas.openxmlformats.org/officeDocument/2006/relationships" ref="T258" r:id="rId379"/>
    <hyperlink xmlns:r="http://schemas.openxmlformats.org/officeDocument/2006/relationships" ref="AC258" r:id="rId380"/>
    <hyperlink xmlns:r="http://schemas.openxmlformats.org/officeDocument/2006/relationships" ref="V260" r:id="rId381"/>
    <hyperlink xmlns:r="http://schemas.openxmlformats.org/officeDocument/2006/relationships" ref="X260" r:id="rId382"/>
    <hyperlink xmlns:r="http://schemas.openxmlformats.org/officeDocument/2006/relationships" ref="AA260" r:id="rId383"/>
    <hyperlink xmlns:r="http://schemas.openxmlformats.org/officeDocument/2006/relationships" ref="AC260" r:id="rId384"/>
    <hyperlink xmlns:r="http://schemas.openxmlformats.org/officeDocument/2006/relationships" ref="AD260" r:id="rId385"/>
    <hyperlink xmlns:r="http://schemas.openxmlformats.org/officeDocument/2006/relationships" ref="AE260" r:id="rId386"/>
    <hyperlink xmlns:r="http://schemas.openxmlformats.org/officeDocument/2006/relationships" ref="AJ260" r:id="rId387"/>
    <hyperlink xmlns:r="http://schemas.openxmlformats.org/officeDocument/2006/relationships" ref="AK260" r:id="rId388"/>
    <hyperlink xmlns:r="http://schemas.openxmlformats.org/officeDocument/2006/relationships" ref="AC266" r:id="rId389"/>
    <hyperlink xmlns:r="http://schemas.openxmlformats.org/officeDocument/2006/relationships" ref="J267" r:id="rId390"/>
    <hyperlink xmlns:r="http://schemas.openxmlformats.org/officeDocument/2006/relationships" ref="AB268" r:id="rId391"/>
    <hyperlink xmlns:r="http://schemas.openxmlformats.org/officeDocument/2006/relationships" ref="AD269" r:id="rId392"/>
    <hyperlink xmlns:r="http://schemas.openxmlformats.org/officeDocument/2006/relationships" ref="AE269" r:id="rId393"/>
    <hyperlink xmlns:r="http://schemas.openxmlformats.org/officeDocument/2006/relationships" ref="AH269" r:id="rId394"/>
    <hyperlink xmlns:r="http://schemas.openxmlformats.org/officeDocument/2006/relationships" ref="U270" r:id="rId395"/>
    <hyperlink xmlns:r="http://schemas.openxmlformats.org/officeDocument/2006/relationships" ref="V270" r:id="rId396"/>
    <hyperlink xmlns:r="http://schemas.openxmlformats.org/officeDocument/2006/relationships" ref="W270" r:id="rId397"/>
    <hyperlink xmlns:r="http://schemas.openxmlformats.org/officeDocument/2006/relationships" ref="I272" r:id="rId398"/>
    <hyperlink xmlns:r="http://schemas.openxmlformats.org/officeDocument/2006/relationships" ref="J272" r:id="rId399"/>
    <hyperlink xmlns:r="http://schemas.openxmlformats.org/officeDocument/2006/relationships" ref="U273" r:id="rId400"/>
    <hyperlink xmlns:r="http://schemas.openxmlformats.org/officeDocument/2006/relationships" ref="AC274" r:id="rId401"/>
    <hyperlink xmlns:r="http://schemas.openxmlformats.org/officeDocument/2006/relationships" ref="AD274" r:id="rId402"/>
    <hyperlink xmlns:r="http://schemas.openxmlformats.org/officeDocument/2006/relationships" ref="AE274" r:id="rId403"/>
    <hyperlink xmlns:r="http://schemas.openxmlformats.org/officeDocument/2006/relationships" ref="V275" r:id="rId404"/>
    <hyperlink xmlns:r="http://schemas.openxmlformats.org/officeDocument/2006/relationships" ref="W275" r:id="rId405"/>
    <hyperlink xmlns:r="http://schemas.openxmlformats.org/officeDocument/2006/relationships" ref="X275" r:id="rId406"/>
    <hyperlink xmlns:r="http://schemas.openxmlformats.org/officeDocument/2006/relationships" ref="Y278" r:id="rId407"/>
    <hyperlink xmlns:r="http://schemas.openxmlformats.org/officeDocument/2006/relationships" ref="Z278" r:id="rId408"/>
    <hyperlink xmlns:r="http://schemas.openxmlformats.org/officeDocument/2006/relationships" ref="U279" r:id="rId409"/>
    <hyperlink xmlns:r="http://schemas.openxmlformats.org/officeDocument/2006/relationships" ref="V279" r:id="rId410"/>
    <hyperlink xmlns:r="http://schemas.openxmlformats.org/officeDocument/2006/relationships" ref="W279" r:id="rId411"/>
    <hyperlink xmlns:r="http://schemas.openxmlformats.org/officeDocument/2006/relationships" ref="X279" r:id="rId412"/>
    <hyperlink xmlns:r="http://schemas.openxmlformats.org/officeDocument/2006/relationships" ref="AA279" r:id="rId413"/>
    <hyperlink xmlns:r="http://schemas.openxmlformats.org/officeDocument/2006/relationships" ref="AB279" r:id="rId414"/>
    <hyperlink xmlns:r="http://schemas.openxmlformats.org/officeDocument/2006/relationships" ref="AC279" r:id="rId415"/>
    <hyperlink xmlns:r="http://schemas.openxmlformats.org/officeDocument/2006/relationships" ref="AD279" r:id="rId416"/>
    <hyperlink xmlns:r="http://schemas.openxmlformats.org/officeDocument/2006/relationships" ref="AE279" r:id="rId417"/>
    <hyperlink xmlns:r="http://schemas.openxmlformats.org/officeDocument/2006/relationships" ref="AH279" r:id="rId418"/>
    <hyperlink xmlns:r="http://schemas.openxmlformats.org/officeDocument/2006/relationships" ref="AI279" r:id="rId419"/>
    <hyperlink xmlns:r="http://schemas.openxmlformats.org/officeDocument/2006/relationships" ref="AJ279" r:id="rId420"/>
    <hyperlink xmlns:r="http://schemas.openxmlformats.org/officeDocument/2006/relationships" ref="AK279" r:id="rId421"/>
    <hyperlink xmlns:r="http://schemas.openxmlformats.org/officeDocument/2006/relationships" ref="AL279" r:id="rId422"/>
    <hyperlink xmlns:r="http://schemas.openxmlformats.org/officeDocument/2006/relationships" ref="H281" r:id="rId423"/>
    <hyperlink xmlns:r="http://schemas.openxmlformats.org/officeDocument/2006/relationships" ref="I281" r:id="rId424"/>
    <hyperlink xmlns:r="http://schemas.openxmlformats.org/officeDocument/2006/relationships" ref="J281" r:id="rId425"/>
    <hyperlink xmlns:r="http://schemas.openxmlformats.org/officeDocument/2006/relationships" ref="I285" r:id="rId426"/>
    <hyperlink xmlns:r="http://schemas.openxmlformats.org/officeDocument/2006/relationships" ref="J285" r:id="rId427"/>
    <hyperlink xmlns:r="http://schemas.openxmlformats.org/officeDocument/2006/relationships" ref="T287" r:id="rId428"/>
    <hyperlink xmlns:r="http://schemas.openxmlformats.org/officeDocument/2006/relationships" ref="AA295" r:id="rId429"/>
    <hyperlink xmlns:r="http://schemas.openxmlformats.org/officeDocument/2006/relationships" ref="AB295" r:id="rId430"/>
    <hyperlink xmlns:r="http://schemas.openxmlformats.org/officeDocument/2006/relationships" ref="AC295" r:id="rId431"/>
    <hyperlink xmlns:r="http://schemas.openxmlformats.org/officeDocument/2006/relationships" ref="AD295" r:id="rId432"/>
    <hyperlink xmlns:r="http://schemas.openxmlformats.org/officeDocument/2006/relationships" ref="AE295" r:id="rId433"/>
    <hyperlink xmlns:r="http://schemas.openxmlformats.org/officeDocument/2006/relationships" ref="AH296" r:id="rId434"/>
    <hyperlink xmlns:r="http://schemas.openxmlformats.org/officeDocument/2006/relationships" ref="AI296" r:id="rId435"/>
    <hyperlink xmlns:r="http://schemas.openxmlformats.org/officeDocument/2006/relationships" ref="AJ296" r:id="rId436"/>
    <hyperlink xmlns:r="http://schemas.openxmlformats.org/officeDocument/2006/relationships" ref="AK296" r:id="rId437"/>
    <hyperlink xmlns:r="http://schemas.openxmlformats.org/officeDocument/2006/relationships" ref="AL296" r:id="rId438"/>
    <hyperlink xmlns:r="http://schemas.openxmlformats.org/officeDocument/2006/relationships" ref="O300" r:id="rId439"/>
    <hyperlink xmlns:r="http://schemas.openxmlformats.org/officeDocument/2006/relationships" ref="T300" r:id="rId440"/>
    <hyperlink xmlns:r="http://schemas.openxmlformats.org/officeDocument/2006/relationships" ref="U300" r:id="rId441"/>
    <hyperlink xmlns:r="http://schemas.openxmlformats.org/officeDocument/2006/relationships" ref="V300" r:id="rId442"/>
    <hyperlink xmlns:r="http://schemas.openxmlformats.org/officeDocument/2006/relationships" ref="W300" r:id="rId443"/>
    <hyperlink xmlns:r="http://schemas.openxmlformats.org/officeDocument/2006/relationships" ref="X300" r:id="rId444"/>
    <hyperlink xmlns:r="http://schemas.openxmlformats.org/officeDocument/2006/relationships" ref="AA300" r:id="rId445"/>
    <hyperlink xmlns:r="http://schemas.openxmlformats.org/officeDocument/2006/relationships" ref="AB300" r:id="rId446"/>
    <hyperlink xmlns:r="http://schemas.openxmlformats.org/officeDocument/2006/relationships" ref="AC300" r:id="rId447"/>
    <hyperlink xmlns:r="http://schemas.openxmlformats.org/officeDocument/2006/relationships" ref="W301" r:id="rId448"/>
    <hyperlink xmlns:r="http://schemas.openxmlformats.org/officeDocument/2006/relationships" ref="X301" r:id="rId449"/>
    <hyperlink xmlns:r="http://schemas.openxmlformats.org/officeDocument/2006/relationships" ref="AA301" r:id="rId450"/>
    <hyperlink xmlns:r="http://schemas.openxmlformats.org/officeDocument/2006/relationships" ref="AB301" r:id="rId451"/>
    <hyperlink xmlns:r="http://schemas.openxmlformats.org/officeDocument/2006/relationships" ref="AC301" r:id="rId452"/>
    <hyperlink xmlns:r="http://schemas.openxmlformats.org/officeDocument/2006/relationships" ref="AD301" r:id="rId453"/>
    <hyperlink xmlns:r="http://schemas.openxmlformats.org/officeDocument/2006/relationships" ref="AE301" r:id="rId454"/>
    <hyperlink xmlns:r="http://schemas.openxmlformats.org/officeDocument/2006/relationships" ref="U311" r:id="rId455"/>
    <hyperlink xmlns:r="http://schemas.openxmlformats.org/officeDocument/2006/relationships" ref="U312" r:id="rId456"/>
    <hyperlink xmlns:r="http://schemas.openxmlformats.org/officeDocument/2006/relationships" ref="V312" r:id="rId457"/>
    <hyperlink xmlns:r="http://schemas.openxmlformats.org/officeDocument/2006/relationships" ref="T313" r:id="rId458"/>
    <hyperlink xmlns:r="http://schemas.openxmlformats.org/officeDocument/2006/relationships" ref="U313" r:id="rId459"/>
    <hyperlink xmlns:r="http://schemas.openxmlformats.org/officeDocument/2006/relationships" ref="V313" r:id="rId460"/>
    <hyperlink xmlns:r="http://schemas.openxmlformats.org/officeDocument/2006/relationships" ref="W313" r:id="rId461"/>
    <hyperlink xmlns:r="http://schemas.openxmlformats.org/officeDocument/2006/relationships" ref="X313" r:id="rId462"/>
    <hyperlink xmlns:r="http://schemas.openxmlformats.org/officeDocument/2006/relationships" ref="M314" r:id="rId463"/>
    <hyperlink xmlns:r="http://schemas.openxmlformats.org/officeDocument/2006/relationships" ref="M315" r:id="rId464"/>
    <hyperlink xmlns:r="http://schemas.openxmlformats.org/officeDocument/2006/relationships" ref="M316" r:id="rId465"/>
    <hyperlink xmlns:r="http://schemas.openxmlformats.org/officeDocument/2006/relationships" ref="N316" r:id="rId466"/>
    <hyperlink xmlns:r="http://schemas.openxmlformats.org/officeDocument/2006/relationships" ref="O316" r:id="rId467"/>
    <hyperlink xmlns:r="http://schemas.openxmlformats.org/officeDocument/2006/relationships" ref="AE317" r:id="rId468"/>
    <hyperlink xmlns:r="http://schemas.openxmlformats.org/officeDocument/2006/relationships" ref="AF317" r:id="rId469"/>
    <hyperlink xmlns:r="http://schemas.openxmlformats.org/officeDocument/2006/relationships" ref="AG317" r:id="rId470"/>
    <hyperlink xmlns:r="http://schemas.openxmlformats.org/officeDocument/2006/relationships" ref="AJ317" r:id="rId471"/>
    <hyperlink xmlns:r="http://schemas.openxmlformats.org/officeDocument/2006/relationships" ref="AK317" r:id="rId472"/>
    <hyperlink xmlns:r="http://schemas.openxmlformats.org/officeDocument/2006/relationships" ref="AL317" r:id="rId473"/>
    <hyperlink xmlns:r="http://schemas.openxmlformats.org/officeDocument/2006/relationships" ref="AE318" r:id="rId474"/>
    <hyperlink xmlns:r="http://schemas.openxmlformats.org/officeDocument/2006/relationships" ref="AF318" r:id="rId475"/>
    <hyperlink xmlns:r="http://schemas.openxmlformats.org/officeDocument/2006/relationships" ref="AJ318" r:id="rId476"/>
    <hyperlink xmlns:r="http://schemas.openxmlformats.org/officeDocument/2006/relationships" ref="AK318" r:id="rId477"/>
    <hyperlink xmlns:r="http://schemas.openxmlformats.org/officeDocument/2006/relationships" ref="AL318" r:id="rId478"/>
    <hyperlink xmlns:r="http://schemas.openxmlformats.org/officeDocument/2006/relationships" ref="AD319" r:id="rId479"/>
    <hyperlink xmlns:r="http://schemas.openxmlformats.org/officeDocument/2006/relationships" ref="AE319" r:id="rId480"/>
    <hyperlink xmlns:r="http://schemas.openxmlformats.org/officeDocument/2006/relationships" ref="AH319" r:id="rId481"/>
    <hyperlink xmlns:r="http://schemas.openxmlformats.org/officeDocument/2006/relationships" ref="AI319" r:id="rId482"/>
    <hyperlink xmlns:r="http://schemas.openxmlformats.org/officeDocument/2006/relationships" ref="AJ319" r:id="rId483"/>
    <hyperlink xmlns:r="http://schemas.openxmlformats.org/officeDocument/2006/relationships" ref="AK319" r:id="rId484"/>
    <hyperlink xmlns:r="http://schemas.openxmlformats.org/officeDocument/2006/relationships" ref="AL319" r:id="rId485"/>
    <hyperlink xmlns:r="http://schemas.openxmlformats.org/officeDocument/2006/relationships" ref="M326" r:id="rId486"/>
    <hyperlink xmlns:r="http://schemas.openxmlformats.org/officeDocument/2006/relationships" ref="M327" r:id="rId487"/>
    <hyperlink xmlns:r="http://schemas.openxmlformats.org/officeDocument/2006/relationships" ref="M328" r:id="rId488"/>
    <hyperlink xmlns:r="http://schemas.openxmlformats.org/officeDocument/2006/relationships" ref="N328" r:id="rId489"/>
    <hyperlink xmlns:r="http://schemas.openxmlformats.org/officeDocument/2006/relationships" ref="O328" r:id="rId490"/>
    <hyperlink xmlns:r="http://schemas.openxmlformats.org/officeDocument/2006/relationships" ref="AE329" r:id="rId491"/>
    <hyperlink xmlns:r="http://schemas.openxmlformats.org/officeDocument/2006/relationships" ref="AF329" r:id="rId492"/>
    <hyperlink xmlns:r="http://schemas.openxmlformats.org/officeDocument/2006/relationships" ref="AG329" r:id="rId493"/>
    <hyperlink xmlns:r="http://schemas.openxmlformats.org/officeDocument/2006/relationships" ref="AJ329" r:id="rId494"/>
    <hyperlink xmlns:r="http://schemas.openxmlformats.org/officeDocument/2006/relationships" ref="AK329" r:id="rId495"/>
    <hyperlink xmlns:r="http://schemas.openxmlformats.org/officeDocument/2006/relationships" ref="AL329" r:id="rId496"/>
    <hyperlink xmlns:r="http://schemas.openxmlformats.org/officeDocument/2006/relationships" ref="AE330" r:id="rId497"/>
    <hyperlink xmlns:r="http://schemas.openxmlformats.org/officeDocument/2006/relationships" ref="AF330" r:id="rId498"/>
    <hyperlink xmlns:r="http://schemas.openxmlformats.org/officeDocument/2006/relationships" ref="AJ330" r:id="rId499"/>
    <hyperlink xmlns:r="http://schemas.openxmlformats.org/officeDocument/2006/relationships" ref="AK330" r:id="rId500"/>
    <hyperlink xmlns:r="http://schemas.openxmlformats.org/officeDocument/2006/relationships" ref="AL330" r:id="rId501"/>
    <hyperlink xmlns:r="http://schemas.openxmlformats.org/officeDocument/2006/relationships" ref="AD331" r:id="rId502"/>
    <hyperlink xmlns:r="http://schemas.openxmlformats.org/officeDocument/2006/relationships" ref="AE331" r:id="rId503"/>
    <hyperlink xmlns:r="http://schemas.openxmlformats.org/officeDocument/2006/relationships" ref="AH331" r:id="rId504"/>
    <hyperlink xmlns:r="http://schemas.openxmlformats.org/officeDocument/2006/relationships" ref="AI331" r:id="rId505"/>
    <hyperlink xmlns:r="http://schemas.openxmlformats.org/officeDocument/2006/relationships" ref="AJ331" r:id="rId506"/>
    <hyperlink xmlns:r="http://schemas.openxmlformats.org/officeDocument/2006/relationships" ref="AK331" r:id="rId507"/>
    <hyperlink xmlns:r="http://schemas.openxmlformats.org/officeDocument/2006/relationships" ref="AL331" r:id="rId508"/>
    <hyperlink xmlns:r="http://schemas.openxmlformats.org/officeDocument/2006/relationships" ref="V341" r:id="rId509"/>
    <hyperlink xmlns:r="http://schemas.openxmlformats.org/officeDocument/2006/relationships" ref="W341" r:id="rId510"/>
    <hyperlink xmlns:r="http://schemas.openxmlformats.org/officeDocument/2006/relationships" ref="AA341" r:id="rId511"/>
    <hyperlink xmlns:r="http://schemas.openxmlformats.org/officeDocument/2006/relationships" ref="AB341" r:id="rId512"/>
    <hyperlink xmlns:r="http://schemas.openxmlformats.org/officeDocument/2006/relationships" ref="AC341" r:id="rId513"/>
    <hyperlink xmlns:r="http://schemas.openxmlformats.org/officeDocument/2006/relationships" ref="AL341" r:id="rId514"/>
    <hyperlink xmlns:r="http://schemas.openxmlformats.org/officeDocument/2006/relationships" ref="AL342" r:id="rId515"/>
    <hyperlink xmlns:r="http://schemas.openxmlformats.org/officeDocument/2006/relationships" ref="W344" r:id="rId516"/>
    <hyperlink xmlns:r="http://schemas.openxmlformats.org/officeDocument/2006/relationships" ref="AD344" r:id="rId517"/>
    <hyperlink xmlns:r="http://schemas.openxmlformats.org/officeDocument/2006/relationships" ref="I359" r:id="rId518"/>
    <hyperlink xmlns:r="http://schemas.openxmlformats.org/officeDocument/2006/relationships" ref="V359" r:id="rId519"/>
    <hyperlink xmlns:r="http://schemas.openxmlformats.org/officeDocument/2006/relationships" ref="W359" r:id="rId520"/>
    <hyperlink xmlns:r="http://schemas.openxmlformats.org/officeDocument/2006/relationships" ref="AA359" r:id="rId521"/>
    <hyperlink xmlns:r="http://schemas.openxmlformats.org/officeDocument/2006/relationships" ref="AB359" r:id="rId522"/>
    <hyperlink xmlns:r="http://schemas.openxmlformats.org/officeDocument/2006/relationships" ref="AC359" r:id="rId523"/>
    <hyperlink xmlns:r="http://schemas.openxmlformats.org/officeDocument/2006/relationships" ref="AH360" r:id="rId524"/>
    <hyperlink xmlns:r="http://schemas.openxmlformats.org/officeDocument/2006/relationships" ref="AI360" r:id="rId525"/>
    <hyperlink xmlns:r="http://schemas.openxmlformats.org/officeDocument/2006/relationships" ref="W362" r:id="rId526"/>
    <hyperlink xmlns:r="http://schemas.openxmlformats.org/officeDocument/2006/relationships" ref="AD362" r:id="rId527"/>
    <hyperlink xmlns:r="http://schemas.openxmlformats.org/officeDocument/2006/relationships" ref="Y366" r:id="rId528"/>
    <hyperlink xmlns:r="http://schemas.openxmlformats.org/officeDocument/2006/relationships" ref="Z366" r:id="rId529"/>
    <hyperlink xmlns:r="http://schemas.openxmlformats.org/officeDocument/2006/relationships" ref="AF366" r:id="rId530"/>
    <hyperlink xmlns:r="http://schemas.openxmlformats.org/officeDocument/2006/relationships" ref="T367" r:id="rId531"/>
    <hyperlink xmlns:r="http://schemas.openxmlformats.org/officeDocument/2006/relationships" ref="U367" r:id="rId532"/>
    <hyperlink xmlns:r="http://schemas.openxmlformats.org/officeDocument/2006/relationships" ref="X367" r:id="rId533"/>
    <hyperlink xmlns:r="http://schemas.openxmlformats.org/officeDocument/2006/relationships" ref="AG368" r:id="rId534"/>
    <hyperlink xmlns:r="http://schemas.openxmlformats.org/officeDocument/2006/relationships" ref="AJ370" r:id="rId535"/>
    <hyperlink xmlns:r="http://schemas.openxmlformats.org/officeDocument/2006/relationships" ref="AK370" r:id="rId536"/>
    <hyperlink xmlns:r="http://schemas.openxmlformats.org/officeDocument/2006/relationships" ref="AL370" r:id="rId537"/>
    <hyperlink xmlns:r="http://schemas.openxmlformats.org/officeDocument/2006/relationships" ref="AA372" r:id="rId538"/>
    <hyperlink xmlns:r="http://schemas.openxmlformats.org/officeDocument/2006/relationships" ref="AB372" r:id="rId539"/>
    <hyperlink xmlns:r="http://schemas.openxmlformats.org/officeDocument/2006/relationships" ref="AC372" r:id="rId540"/>
    <hyperlink xmlns:r="http://schemas.openxmlformats.org/officeDocument/2006/relationships" ref="AD372" r:id="rId541"/>
    <hyperlink xmlns:r="http://schemas.openxmlformats.org/officeDocument/2006/relationships" ref="AE372" r:id="rId542"/>
    <hyperlink xmlns:r="http://schemas.openxmlformats.org/officeDocument/2006/relationships" ref="AF372" r:id="rId543"/>
    <hyperlink xmlns:r="http://schemas.openxmlformats.org/officeDocument/2006/relationships" ref="X373" r:id="rId544"/>
    <hyperlink xmlns:r="http://schemas.openxmlformats.org/officeDocument/2006/relationships" ref="I377" r:id="rId545"/>
    <hyperlink xmlns:r="http://schemas.openxmlformats.org/officeDocument/2006/relationships" ref="T380" r:id="rId546"/>
    <hyperlink xmlns:r="http://schemas.openxmlformats.org/officeDocument/2006/relationships" ref="U380" r:id="rId547"/>
    <hyperlink xmlns:r="http://schemas.openxmlformats.org/officeDocument/2006/relationships" ref="AJ381" r:id="rId548"/>
    <hyperlink xmlns:r="http://schemas.openxmlformats.org/officeDocument/2006/relationships" ref="AK381" r:id="rId549"/>
    <hyperlink xmlns:r="http://schemas.openxmlformats.org/officeDocument/2006/relationships" ref="AL381" r:id="rId550"/>
    <hyperlink xmlns:r="http://schemas.openxmlformats.org/officeDocument/2006/relationships" ref="T384" r:id="rId551"/>
    <hyperlink xmlns:r="http://schemas.openxmlformats.org/officeDocument/2006/relationships" ref="U384" r:id="rId552"/>
    <hyperlink xmlns:r="http://schemas.openxmlformats.org/officeDocument/2006/relationships" ref="V384" r:id="rId553"/>
    <hyperlink xmlns:r="http://schemas.openxmlformats.org/officeDocument/2006/relationships" ref="W384" r:id="rId554"/>
    <hyperlink xmlns:r="http://schemas.openxmlformats.org/officeDocument/2006/relationships" ref="AA384" r:id="rId555"/>
    <hyperlink xmlns:r="http://schemas.openxmlformats.org/officeDocument/2006/relationships" ref="AH385" r:id="rId556"/>
    <hyperlink xmlns:r="http://schemas.openxmlformats.org/officeDocument/2006/relationships" ref="AI385" r:id="rId557"/>
    <hyperlink xmlns:r="http://schemas.openxmlformats.org/officeDocument/2006/relationships" ref="AL385" r:id="rId558"/>
    <hyperlink xmlns:r="http://schemas.openxmlformats.org/officeDocument/2006/relationships" ref="I388" r:id="rId559"/>
    <hyperlink xmlns:r="http://schemas.openxmlformats.org/officeDocument/2006/relationships" ref="Y391" r:id="rId560"/>
    <hyperlink xmlns:r="http://schemas.openxmlformats.org/officeDocument/2006/relationships" ref="Z391" r:id="rId561"/>
    <hyperlink xmlns:r="http://schemas.openxmlformats.org/officeDocument/2006/relationships" ref="AF391" r:id="rId562"/>
    <hyperlink xmlns:r="http://schemas.openxmlformats.org/officeDocument/2006/relationships" ref="AG391" r:id="rId563"/>
    <hyperlink xmlns:r="http://schemas.openxmlformats.org/officeDocument/2006/relationships" ref="X392" r:id="rId564"/>
    <hyperlink xmlns:r="http://schemas.openxmlformats.org/officeDocument/2006/relationships" ref="AD392" r:id="rId565"/>
    <hyperlink xmlns:r="http://schemas.openxmlformats.org/officeDocument/2006/relationships" ref="AE392" r:id="rId566"/>
    <hyperlink xmlns:r="http://schemas.openxmlformats.org/officeDocument/2006/relationships" ref="AJ392" r:id="rId567"/>
    <hyperlink xmlns:r="http://schemas.openxmlformats.org/officeDocument/2006/relationships" ref="AK392" r:id="rId568"/>
    <hyperlink xmlns:r="http://schemas.openxmlformats.org/officeDocument/2006/relationships" ref="AB395" r:id="rId569"/>
    <hyperlink xmlns:r="http://schemas.openxmlformats.org/officeDocument/2006/relationships" ref="AC395" r:id="rId570"/>
    <hyperlink xmlns:r="http://schemas.openxmlformats.org/officeDocument/2006/relationships" ref="AD395" r:id="rId571"/>
    <hyperlink xmlns:r="http://schemas.openxmlformats.org/officeDocument/2006/relationships" ref="AE395" r:id="rId572"/>
    <hyperlink xmlns:r="http://schemas.openxmlformats.org/officeDocument/2006/relationships" ref="AH395" r:id="rId573"/>
    <hyperlink xmlns:r="http://schemas.openxmlformats.org/officeDocument/2006/relationships" ref="AI395" r:id="rId574"/>
    <hyperlink xmlns:r="http://schemas.openxmlformats.org/officeDocument/2006/relationships" ref="AJ395" r:id="rId575"/>
    <hyperlink xmlns:r="http://schemas.openxmlformats.org/officeDocument/2006/relationships" ref="AK395" r:id="rId576"/>
    <hyperlink xmlns:r="http://schemas.openxmlformats.org/officeDocument/2006/relationships" ref="AL395" r:id="rId577"/>
    <hyperlink xmlns:r="http://schemas.openxmlformats.org/officeDocument/2006/relationships" ref="AB396" r:id="rId578"/>
    <hyperlink xmlns:r="http://schemas.openxmlformats.org/officeDocument/2006/relationships" ref="AC396" r:id="rId579"/>
    <hyperlink xmlns:r="http://schemas.openxmlformats.org/officeDocument/2006/relationships" ref="AD396" r:id="rId580"/>
    <hyperlink xmlns:r="http://schemas.openxmlformats.org/officeDocument/2006/relationships" ref="AE396" r:id="rId581"/>
    <hyperlink xmlns:r="http://schemas.openxmlformats.org/officeDocument/2006/relationships" ref="AH396" r:id="rId582"/>
    <hyperlink xmlns:r="http://schemas.openxmlformats.org/officeDocument/2006/relationships" ref="AI396" r:id="rId583"/>
    <hyperlink xmlns:r="http://schemas.openxmlformats.org/officeDocument/2006/relationships" ref="AJ396" r:id="rId584"/>
    <hyperlink xmlns:r="http://schemas.openxmlformats.org/officeDocument/2006/relationships" ref="AK396" r:id="rId585"/>
    <hyperlink xmlns:r="http://schemas.openxmlformats.org/officeDocument/2006/relationships" ref="AL397" r:id="rId586"/>
    <hyperlink xmlns:r="http://schemas.openxmlformats.org/officeDocument/2006/relationships" ref="I400" r:id="rId587"/>
    <hyperlink xmlns:r="http://schemas.openxmlformats.org/officeDocument/2006/relationships" ref="J400" r:id="rId588"/>
    <hyperlink xmlns:r="http://schemas.openxmlformats.org/officeDocument/2006/relationships" ref="M400" r:id="rId589"/>
    <hyperlink xmlns:r="http://schemas.openxmlformats.org/officeDocument/2006/relationships" ref="N400" r:id="rId590"/>
    <hyperlink xmlns:r="http://schemas.openxmlformats.org/officeDocument/2006/relationships" ref="U400" r:id="rId591"/>
    <hyperlink xmlns:r="http://schemas.openxmlformats.org/officeDocument/2006/relationships" ref="V400" r:id="rId592"/>
    <hyperlink xmlns:r="http://schemas.openxmlformats.org/officeDocument/2006/relationships" ref="AA400" r:id="rId593"/>
    <hyperlink xmlns:r="http://schemas.openxmlformats.org/officeDocument/2006/relationships" ref="AB400" r:id="rId594"/>
    <hyperlink xmlns:r="http://schemas.openxmlformats.org/officeDocument/2006/relationships" ref="AC400" r:id="rId595"/>
    <hyperlink xmlns:r="http://schemas.openxmlformats.org/officeDocument/2006/relationships" ref="AD400" r:id="rId596"/>
    <hyperlink xmlns:r="http://schemas.openxmlformats.org/officeDocument/2006/relationships" ref="AE400" r:id="rId597"/>
    <hyperlink xmlns:r="http://schemas.openxmlformats.org/officeDocument/2006/relationships" ref="AH400" r:id="rId598"/>
    <hyperlink xmlns:r="http://schemas.openxmlformats.org/officeDocument/2006/relationships" ref="AI400" r:id="rId599"/>
    <hyperlink xmlns:r="http://schemas.openxmlformats.org/officeDocument/2006/relationships" ref="AJ400" r:id="rId600"/>
    <hyperlink xmlns:r="http://schemas.openxmlformats.org/officeDocument/2006/relationships" ref="AK400" r:id="rId601"/>
    <hyperlink xmlns:r="http://schemas.openxmlformats.org/officeDocument/2006/relationships" ref="AL400" r:id="rId602"/>
    <hyperlink xmlns:r="http://schemas.openxmlformats.org/officeDocument/2006/relationships" ref="W401" r:id="rId603"/>
    <hyperlink xmlns:r="http://schemas.openxmlformats.org/officeDocument/2006/relationships" ref="X401" r:id="rId604"/>
    <hyperlink xmlns:r="http://schemas.openxmlformats.org/officeDocument/2006/relationships" ref="I405" r:id="rId605"/>
    <hyperlink xmlns:r="http://schemas.openxmlformats.org/officeDocument/2006/relationships" ref="J405" r:id="rId606"/>
    <hyperlink xmlns:r="http://schemas.openxmlformats.org/officeDocument/2006/relationships" ref="M405" r:id="rId607"/>
    <hyperlink xmlns:r="http://schemas.openxmlformats.org/officeDocument/2006/relationships" ref="N405" r:id="rId608"/>
    <hyperlink xmlns:r="http://schemas.openxmlformats.org/officeDocument/2006/relationships" ref="O405" r:id="rId609"/>
    <hyperlink xmlns:r="http://schemas.openxmlformats.org/officeDocument/2006/relationships" ref="T405" r:id="rId610"/>
    <hyperlink xmlns:r="http://schemas.openxmlformats.org/officeDocument/2006/relationships" ref="U405" r:id="rId611"/>
    <hyperlink xmlns:r="http://schemas.openxmlformats.org/officeDocument/2006/relationships" ref="V405" r:id="rId612"/>
    <hyperlink xmlns:r="http://schemas.openxmlformats.org/officeDocument/2006/relationships" ref="W405" r:id="rId613"/>
    <hyperlink xmlns:r="http://schemas.openxmlformats.org/officeDocument/2006/relationships" ref="AB405" r:id="rId614"/>
    <hyperlink xmlns:r="http://schemas.openxmlformats.org/officeDocument/2006/relationships" ref="AC405" r:id="rId615"/>
    <hyperlink xmlns:r="http://schemas.openxmlformats.org/officeDocument/2006/relationships" ref="AD405" r:id="rId616"/>
    <hyperlink xmlns:r="http://schemas.openxmlformats.org/officeDocument/2006/relationships" ref="AE405" r:id="rId617"/>
    <hyperlink xmlns:r="http://schemas.openxmlformats.org/officeDocument/2006/relationships" ref="AL405" r:id="rId618"/>
    <hyperlink xmlns:r="http://schemas.openxmlformats.org/officeDocument/2006/relationships" ref="AE406" r:id="rId619"/>
    <hyperlink xmlns:r="http://schemas.openxmlformats.org/officeDocument/2006/relationships" ref="AL406" r:id="rId620"/>
    <hyperlink xmlns:r="http://schemas.openxmlformats.org/officeDocument/2006/relationships" ref="AH407" r:id="rId621"/>
    <hyperlink xmlns:r="http://schemas.openxmlformats.org/officeDocument/2006/relationships" ref="AI407" r:id="rId622"/>
    <hyperlink xmlns:r="http://schemas.openxmlformats.org/officeDocument/2006/relationships" ref="AJ407" r:id="rId623"/>
    <hyperlink xmlns:r="http://schemas.openxmlformats.org/officeDocument/2006/relationships" ref="AK407" r:id="rId624"/>
    <hyperlink xmlns:r="http://schemas.openxmlformats.org/officeDocument/2006/relationships" ref="O413" r:id="rId625"/>
    <hyperlink xmlns:r="http://schemas.openxmlformats.org/officeDocument/2006/relationships" ref="P413" r:id="rId626"/>
    <hyperlink xmlns:r="http://schemas.openxmlformats.org/officeDocument/2006/relationships" ref="Q413" r:id="rId627"/>
    <hyperlink xmlns:r="http://schemas.openxmlformats.org/officeDocument/2006/relationships" ref="R413" r:id="rId628"/>
    <hyperlink xmlns:r="http://schemas.openxmlformats.org/officeDocument/2006/relationships" ref="S413" r:id="rId629"/>
    <hyperlink xmlns:r="http://schemas.openxmlformats.org/officeDocument/2006/relationships" ref="T413" r:id="rId630"/>
    <hyperlink xmlns:r="http://schemas.openxmlformats.org/officeDocument/2006/relationships" ref="U413" r:id="rId631"/>
    <hyperlink xmlns:r="http://schemas.openxmlformats.org/officeDocument/2006/relationships" ref="V413" r:id="rId632"/>
    <hyperlink xmlns:r="http://schemas.openxmlformats.org/officeDocument/2006/relationships" ref="W413" r:id="rId633"/>
    <hyperlink xmlns:r="http://schemas.openxmlformats.org/officeDocument/2006/relationships" ref="X413" r:id="rId634"/>
    <hyperlink xmlns:r="http://schemas.openxmlformats.org/officeDocument/2006/relationships" ref="Y413" r:id="rId635"/>
    <hyperlink xmlns:r="http://schemas.openxmlformats.org/officeDocument/2006/relationships" ref="Z413" r:id="rId636"/>
    <hyperlink xmlns:r="http://schemas.openxmlformats.org/officeDocument/2006/relationships" ref="AA413" r:id="rId637"/>
    <hyperlink xmlns:r="http://schemas.openxmlformats.org/officeDocument/2006/relationships" ref="AB413" r:id="rId638"/>
    <hyperlink xmlns:r="http://schemas.openxmlformats.org/officeDocument/2006/relationships" ref="AH413" r:id="rId639"/>
    <hyperlink xmlns:r="http://schemas.openxmlformats.org/officeDocument/2006/relationships" ref="AI413" r:id="rId640"/>
    <hyperlink xmlns:r="http://schemas.openxmlformats.org/officeDocument/2006/relationships" ref="AJ413" r:id="rId641"/>
    <hyperlink xmlns:r="http://schemas.openxmlformats.org/officeDocument/2006/relationships" ref="AK413" r:id="rId642"/>
    <hyperlink xmlns:r="http://schemas.openxmlformats.org/officeDocument/2006/relationships" ref="AL413" r:id="rId643"/>
    <hyperlink xmlns:r="http://schemas.openxmlformats.org/officeDocument/2006/relationships" ref="AJ424" r:id="rId644"/>
    <hyperlink xmlns:r="http://schemas.openxmlformats.org/officeDocument/2006/relationships" ref="AK424" r:id="rId645"/>
    <hyperlink xmlns:r="http://schemas.openxmlformats.org/officeDocument/2006/relationships" ref="AL424" r:id="rId646"/>
    <hyperlink xmlns:r="http://schemas.openxmlformats.org/officeDocument/2006/relationships" ref="AK427" r:id="rId647"/>
    <hyperlink xmlns:r="http://schemas.openxmlformats.org/officeDocument/2006/relationships" ref="AH428" r:id="rId648"/>
    <hyperlink xmlns:r="http://schemas.openxmlformats.org/officeDocument/2006/relationships" ref="V429" r:id="rId649"/>
    <hyperlink xmlns:r="http://schemas.openxmlformats.org/officeDocument/2006/relationships" ref="W429" r:id="rId650"/>
    <hyperlink xmlns:r="http://schemas.openxmlformats.org/officeDocument/2006/relationships" ref="X429" r:id="rId651"/>
    <hyperlink xmlns:r="http://schemas.openxmlformats.org/officeDocument/2006/relationships" ref="AA429" r:id="rId652"/>
    <hyperlink xmlns:r="http://schemas.openxmlformats.org/officeDocument/2006/relationships" ref="AB429" r:id="rId653"/>
    <hyperlink xmlns:r="http://schemas.openxmlformats.org/officeDocument/2006/relationships" ref="AC429" r:id="rId654"/>
    <hyperlink xmlns:r="http://schemas.openxmlformats.org/officeDocument/2006/relationships" ref="AD429" r:id="rId655"/>
    <hyperlink xmlns:r="http://schemas.openxmlformats.org/officeDocument/2006/relationships" ref="AI432" r:id="rId656"/>
    <hyperlink xmlns:r="http://schemas.openxmlformats.org/officeDocument/2006/relationships" ref="X433" r:id="rId657"/>
    <hyperlink xmlns:r="http://schemas.openxmlformats.org/officeDocument/2006/relationships" ref="AA433" r:id="rId658"/>
    <hyperlink xmlns:r="http://schemas.openxmlformats.org/officeDocument/2006/relationships" ref="AJ433" r:id="rId659"/>
    <hyperlink xmlns:r="http://schemas.openxmlformats.org/officeDocument/2006/relationships" ref="AK433" r:id="rId660"/>
    <hyperlink xmlns:r="http://schemas.openxmlformats.org/officeDocument/2006/relationships" ref="I434" r:id="rId661"/>
    <hyperlink xmlns:r="http://schemas.openxmlformats.org/officeDocument/2006/relationships" ref="J434" r:id="rId662"/>
    <hyperlink xmlns:r="http://schemas.openxmlformats.org/officeDocument/2006/relationships" ref="M434" r:id="rId663"/>
    <hyperlink xmlns:r="http://schemas.openxmlformats.org/officeDocument/2006/relationships" ref="M435" r:id="rId664"/>
    <hyperlink xmlns:r="http://schemas.openxmlformats.org/officeDocument/2006/relationships" ref="N435" r:id="rId665"/>
    <hyperlink xmlns:r="http://schemas.openxmlformats.org/officeDocument/2006/relationships" ref="O435" r:id="rId666"/>
    <hyperlink xmlns:r="http://schemas.openxmlformats.org/officeDocument/2006/relationships" ref="V435" r:id="rId667"/>
    <hyperlink xmlns:r="http://schemas.openxmlformats.org/officeDocument/2006/relationships" ref="W435" r:id="rId668"/>
    <hyperlink xmlns:r="http://schemas.openxmlformats.org/officeDocument/2006/relationships" ref="AA435" r:id="rId669"/>
    <hyperlink xmlns:r="http://schemas.openxmlformats.org/officeDocument/2006/relationships" ref="AB435" r:id="rId670"/>
    <hyperlink xmlns:r="http://schemas.openxmlformats.org/officeDocument/2006/relationships" ref="AD435" r:id="rId671"/>
    <hyperlink xmlns:r="http://schemas.openxmlformats.org/officeDocument/2006/relationships" ref="AH435" r:id="rId672"/>
    <hyperlink xmlns:r="http://schemas.openxmlformats.org/officeDocument/2006/relationships" ref="AI435" r:id="rId673"/>
    <hyperlink xmlns:r="http://schemas.openxmlformats.org/officeDocument/2006/relationships" ref="AJ435" r:id="rId674"/>
    <hyperlink xmlns:r="http://schemas.openxmlformats.org/officeDocument/2006/relationships" ref="AK435" r:id="rId675"/>
    <hyperlink xmlns:r="http://schemas.openxmlformats.org/officeDocument/2006/relationships" ref="AL435" r:id="rId676"/>
    <hyperlink xmlns:r="http://schemas.openxmlformats.org/officeDocument/2006/relationships" ref="M436" r:id="rId677"/>
    <hyperlink xmlns:r="http://schemas.openxmlformats.org/officeDocument/2006/relationships" ref="N436" r:id="rId678"/>
    <hyperlink xmlns:r="http://schemas.openxmlformats.org/officeDocument/2006/relationships" ref="O436" r:id="rId679"/>
    <hyperlink xmlns:r="http://schemas.openxmlformats.org/officeDocument/2006/relationships" ref="T436" r:id="rId680"/>
    <hyperlink xmlns:r="http://schemas.openxmlformats.org/officeDocument/2006/relationships" ref="U436" r:id="rId681"/>
    <hyperlink xmlns:r="http://schemas.openxmlformats.org/officeDocument/2006/relationships" ref="V436" r:id="rId682"/>
    <hyperlink xmlns:r="http://schemas.openxmlformats.org/officeDocument/2006/relationships" ref="W436" r:id="rId683"/>
    <hyperlink xmlns:r="http://schemas.openxmlformats.org/officeDocument/2006/relationships" ref="X436" r:id="rId684"/>
    <hyperlink xmlns:r="http://schemas.openxmlformats.org/officeDocument/2006/relationships" ref="AA436" r:id="rId685"/>
    <hyperlink xmlns:r="http://schemas.openxmlformats.org/officeDocument/2006/relationships" ref="AK436" r:id="rId686"/>
    <hyperlink xmlns:r="http://schemas.openxmlformats.org/officeDocument/2006/relationships" ref="AL436" r:id="rId687"/>
    <hyperlink xmlns:r="http://schemas.openxmlformats.org/officeDocument/2006/relationships" ref="V437" r:id="rId688"/>
    <hyperlink xmlns:r="http://schemas.openxmlformats.org/officeDocument/2006/relationships" ref="H439" r:id="rId689"/>
    <hyperlink xmlns:r="http://schemas.openxmlformats.org/officeDocument/2006/relationships" ref="I439" r:id="rId690"/>
    <hyperlink xmlns:r="http://schemas.openxmlformats.org/officeDocument/2006/relationships" ref="Y439" r:id="rId691"/>
    <hyperlink xmlns:r="http://schemas.openxmlformats.org/officeDocument/2006/relationships" ref="H440" r:id="rId692"/>
    <hyperlink xmlns:r="http://schemas.openxmlformats.org/officeDocument/2006/relationships" ref="I441" r:id="rId693"/>
    <hyperlink xmlns:r="http://schemas.openxmlformats.org/officeDocument/2006/relationships" ref="J441" r:id="rId694"/>
    <hyperlink xmlns:r="http://schemas.openxmlformats.org/officeDocument/2006/relationships" ref="M441" r:id="rId695"/>
    <hyperlink xmlns:r="http://schemas.openxmlformats.org/officeDocument/2006/relationships" ref="N441" r:id="rId696"/>
    <hyperlink xmlns:r="http://schemas.openxmlformats.org/officeDocument/2006/relationships" ref="O441" r:id="rId697"/>
    <hyperlink xmlns:r="http://schemas.openxmlformats.org/officeDocument/2006/relationships" ref="T441" r:id="rId698"/>
    <hyperlink xmlns:r="http://schemas.openxmlformats.org/officeDocument/2006/relationships" ref="U441" r:id="rId699"/>
    <hyperlink xmlns:r="http://schemas.openxmlformats.org/officeDocument/2006/relationships" ref="V441" r:id="rId700"/>
    <hyperlink xmlns:r="http://schemas.openxmlformats.org/officeDocument/2006/relationships" ref="W441" r:id="rId701"/>
    <hyperlink xmlns:r="http://schemas.openxmlformats.org/officeDocument/2006/relationships" ref="X441" r:id="rId702"/>
    <hyperlink xmlns:r="http://schemas.openxmlformats.org/officeDocument/2006/relationships" ref="AA441" r:id="rId703"/>
    <hyperlink xmlns:r="http://schemas.openxmlformats.org/officeDocument/2006/relationships" ref="AB441" r:id="rId704"/>
    <hyperlink xmlns:r="http://schemas.openxmlformats.org/officeDocument/2006/relationships" ref="AC441" r:id="rId705"/>
    <hyperlink xmlns:r="http://schemas.openxmlformats.org/officeDocument/2006/relationships" ref="AD441" r:id="rId706"/>
    <hyperlink xmlns:r="http://schemas.openxmlformats.org/officeDocument/2006/relationships" ref="AE441" r:id="rId707"/>
    <hyperlink xmlns:r="http://schemas.openxmlformats.org/officeDocument/2006/relationships" ref="AH441" r:id="rId708"/>
    <hyperlink xmlns:r="http://schemas.openxmlformats.org/officeDocument/2006/relationships" ref="AI441" r:id="rId709"/>
    <hyperlink xmlns:r="http://schemas.openxmlformats.org/officeDocument/2006/relationships" ref="AJ441" r:id="rId710"/>
    <hyperlink xmlns:r="http://schemas.openxmlformats.org/officeDocument/2006/relationships" ref="AK441" r:id="rId711"/>
    <hyperlink xmlns:r="http://schemas.openxmlformats.org/officeDocument/2006/relationships" ref="AL441" r:id="rId712"/>
    <hyperlink xmlns:r="http://schemas.openxmlformats.org/officeDocument/2006/relationships" ref="I444" r:id="rId713"/>
    <hyperlink xmlns:r="http://schemas.openxmlformats.org/officeDocument/2006/relationships" ref="J444" r:id="rId714"/>
    <hyperlink xmlns:r="http://schemas.openxmlformats.org/officeDocument/2006/relationships" ref="M444" r:id="rId715"/>
    <hyperlink xmlns:r="http://schemas.openxmlformats.org/officeDocument/2006/relationships" ref="W444" r:id="rId716"/>
    <hyperlink xmlns:r="http://schemas.openxmlformats.org/officeDocument/2006/relationships" ref="AE444" r:id="rId717"/>
    <hyperlink xmlns:r="http://schemas.openxmlformats.org/officeDocument/2006/relationships" ref="AH444" r:id="rId718"/>
    <hyperlink xmlns:r="http://schemas.openxmlformats.org/officeDocument/2006/relationships" ref="AI444" r:id="rId719"/>
    <hyperlink xmlns:r="http://schemas.openxmlformats.org/officeDocument/2006/relationships" ref="AJ444" r:id="rId720"/>
    <hyperlink xmlns:r="http://schemas.openxmlformats.org/officeDocument/2006/relationships" ref="AK444" r:id="rId721"/>
    <hyperlink xmlns:r="http://schemas.openxmlformats.org/officeDocument/2006/relationships" ref="AL444" r:id="rId722"/>
    <hyperlink xmlns:r="http://schemas.openxmlformats.org/officeDocument/2006/relationships" ref="I448" r:id="rId723"/>
    <hyperlink xmlns:r="http://schemas.openxmlformats.org/officeDocument/2006/relationships" ref="J448" r:id="rId724"/>
    <hyperlink xmlns:r="http://schemas.openxmlformats.org/officeDocument/2006/relationships" ref="M448" r:id="rId725"/>
    <hyperlink xmlns:r="http://schemas.openxmlformats.org/officeDocument/2006/relationships" ref="W448" r:id="rId726"/>
    <hyperlink xmlns:r="http://schemas.openxmlformats.org/officeDocument/2006/relationships" ref="AE448" r:id="rId727"/>
    <hyperlink xmlns:r="http://schemas.openxmlformats.org/officeDocument/2006/relationships" ref="AH448" r:id="rId728"/>
    <hyperlink xmlns:r="http://schemas.openxmlformats.org/officeDocument/2006/relationships" ref="AI448" r:id="rId729"/>
    <hyperlink xmlns:r="http://schemas.openxmlformats.org/officeDocument/2006/relationships" ref="AJ448" r:id="rId730"/>
    <hyperlink xmlns:r="http://schemas.openxmlformats.org/officeDocument/2006/relationships" ref="AK448" r:id="rId731"/>
    <hyperlink xmlns:r="http://schemas.openxmlformats.org/officeDocument/2006/relationships" ref="AL448" r:id="rId732"/>
    <hyperlink xmlns:r="http://schemas.openxmlformats.org/officeDocument/2006/relationships" ref="U462" r:id="rId733"/>
    <hyperlink xmlns:r="http://schemas.openxmlformats.org/officeDocument/2006/relationships" ref="I463" r:id="rId734"/>
    <hyperlink xmlns:r="http://schemas.openxmlformats.org/officeDocument/2006/relationships" ref="J463" r:id="rId735"/>
    <hyperlink xmlns:r="http://schemas.openxmlformats.org/officeDocument/2006/relationships" ref="M463" r:id="rId736"/>
    <hyperlink xmlns:r="http://schemas.openxmlformats.org/officeDocument/2006/relationships" ref="N463" r:id="rId737"/>
    <hyperlink xmlns:r="http://schemas.openxmlformats.org/officeDocument/2006/relationships" ref="O463" r:id="rId738"/>
    <hyperlink xmlns:r="http://schemas.openxmlformats.org/officeDocument/2006/relationships" ref="T463" r:id="rId739"/>
    <hyperlink xmlns:r="http://schemas.openxmlformats.org/officeDocument/2006/relationships" ref="U463" r:id="rId740"/>
    <hyperlink xmlns:r="http://schemas.openxmlformats.org/officeDocument/2006/relationships" ref="V463" r:id="rId741"/>
    <hyperlink xmlns:r="http://schemas.openxmlformats.org/officeDocument/2006/relationships" ref="W463" r:id="rId742"/>
    <hyperlink xmlns:r="http://schemas.openxmlformats.org/officeDocument/2006/relationships" ref="X463" r:id="rId743"/>
    <hyperlink xmlns:r="http://schemas.openxmlformats.org/officeDocument/2006/relationships" ref="AA463" r:id="rId744"/>
    <hyperlink xmlns:r="http://schemas.openxmlformats.org/officeDocument/2006/relationships" ref="AB463" r:id="rId745"/>
    <hyperlink xmlns:r="http://schemas.openxmlformats.org/officeDocument/2006/relationships" ref="AC463" r:id="rId746"/>
    <hyperlink xmlns:r="http://schemas.openxmlformats.org/officeDocument/2006/relationships" ref="AD463" r:id="rId747"/>
    <hyperlink xmlns:r="http://schemas.openxmlformats.org/officeDocument/2006/relationships" ref="AE463" r:id="rId748"/>
    <hyperlink xmlns:r="http://schemas.openxmlformats.org/officeDocument/2006/relationships" ref="AH463" r:id="rId749"/>
    <hyperlink xmlns:r="http://schemas.openxmlformats.org/officeDocument/2006/relationships" ref="AI463" r:id="rId750"/>
    <hyperlink xmlns:r="http://schemas.openxmlformats.org/officeDocument/2006/relationships" ref="AJ463" r:id="rId751"/>
    <hyperlink xmlns:r="http://schemas.openxmlformats.org/officeDocument/2006/relationships" ref="AK463" r:id="rId752"/>
    <hyperlink xmlns:r="http://schemas.openxmlformats.org/officeDocument/2006/relationships" ref="AL463" r:id="rId753"/>
    <hyperlink xmlns:r="http://schemas.openxmlformats.org/officeDocument/2006/relationships" ref="AJ464" r:id="rId754"/>
    <hyperlink xmlns:r="http://schemas.openxmlformats.org/officeDocument/2006/relationships" ref="AJ465" r:id="rId755"/>
    <hyperlink xmlns:r="http://schemas.openxmlformats.org/officeDocument/2006/relationships" ref="AK465" r:id="rId756"/>
    <hyperlink xmlns:r="http://schemas.openxmlformats.org/officeDocument/2006/relationships" ref="AL465" r:id="rId757"/>
    <hyperlink xmlns:r="http://schemas.openxmlformats.org/officeDocument/2006/relationships" ref="U466" r:id="rId758"/>
    <hyperlink xmlns:r="http://schemas.openxmlformats.org/officeDocument/2006/relationships" ref="V466" r:id="rId759"/>
    <hyperlink xmlns:r="http://schemas.openxmlformats.org/officeDocument/2006/relationships" ref="AC466" r:id="rId760"/>
    <hyperlink xmlns:r="http://schemas.openxmlformats.org/officeDocument/2006/relationships" ref="AB467" r:id="rId761"/>
    <hyperlink xmlns:r="http://schemas.openxmlformats.org/officeDocument/2006/relationships" ref="AK467" r:id="rId762"/>
    <hyperlink xmlns:r="http://schemas.openxmlformats.org/officeDocument/2006/relationships" ref="AL467" r:id="rId763"/>
    <hyperlink xmlns:r="http://schemas.openxmlformats.org/officeDocument/2006/relationships" ref="T468" r:id="rId764"/>
    <hyperlink xmlns:r="http://schemas.openxmlformats.org/officeDocument/2006/relationships" ref="I469" r:id="rId765"/>
    <hyperlink xmlns:r="http://schemas.openxmlformats.org/officeDocument/2006/relationships" ref="AB469" r:id="rId766"/>
    <hyperlink xmlns:r="http://schemas.openxmlformats.org/officeDocument/2006/relationships" ref="AC469" r:id="rId767"/>
    <hyperlink xmlns:r="http://schemas.openxmlformats.org/officeDocument/2006/relationships" ref="AD469" r:id="rId768"/>
    <hyperlink xmlns:r="http://schemas.openxmlformats.org/officeDocument/2006/relationships" ref="AE469" r:id="rId769"/>
    <hyperlink xmlns:r="http://schemas.openxmlformats.org/officeDocument/2006/relationships" ref="AH469" r:id="rId770"/>
    <hyperlink xmlns:r="http://schemas.openxmlformats.org/officeDocument/2006/relationships" ref="AI469" r:id="rId771"/>
    <hyperlink xmlns:r="http://schemas.openxmlformats.org/officeDocument/2006/relationships" ref="AJ469" r:id="rId772"/>
    <hyperlink xmlns:r="http://schemas.openxmlformats.org/officeDocument/2006/relationships" ref="AK469" r:id="rId773"/>
    <hyperlink xmlns:r="http://schemas.openxmlformats.org/officeDocument/2006/relationships" ref="AL469" r:id="rId774"/>
    <hyperlink xmlns:r="http://schemas.openxmlformats.org/officeDocument/2006/relationships" ref="T470" r:id="rId775"/>
    <hyperlink xmlns:r="http://schemas.openxmlformats.org/officeDocument/2006/relationships" ref="AH470" r:id="rId776"/>
    <hyperlink xmlns:r="http://schemas.openxmlformats.org/officeDocument/2006/relationships" ref="AI470" r:id="rId777"/>
    <hyperlink xmlns:r="http://schemas.openxmlformats.org/officeDocument/2006/relationships" ref="AJ470" r:id="rId778"/>
    <hyperlink xmlns:r="http://schemas.openxmlformats.org/officeDocument/2006/relationships" ref="AF472" r:id="rId779"/>
    <hyperlink xmlns:r="http://schemas.openxmlformats.org/officeDocument/2006/relationships" ref="O475" r:id="rId780"/>
    <hyperlink xmlns:r="http://schemas.openxmlformats.org/officeDocument/2006/relationships" ref="T475" r:id="rId781"/>
    <hyperlink xmlns:r="http://schemas.openxmlformats.org/officeDocument/2006/relationships" ref="U475" r:id="rId782"/>
    <hyperlink xmlns:r="http://schemas.openxmlformats.org/officeDocument/2006/relationships" ref="V475" r:id="rId783"/>
    <hyperlink xmlns:r="http://schemas.openxmlformats.org/officeDocument/2006/relationships" ref="W475" r:id="rId784"/>
    <hyperlink xmlns:r="http://schemas.openxmlformats.org/officeDocument/2006/relationships" ref="X476" r:id="rId785"/>
    <hyperlink xmlns:r="http://schemas.openxmlformats.org/officeDocument/2006/relationships" ref="U484" r:id="rId786"/>
    <hyperlink xmlns:r="http://schemas.openxmlformats.org/officeDocument/2006/relationships" ref="AB484" r:id="rId787"/>
    <hyperlink xmlns:r="http://schemas.openxmlformats.org/officeDocument/2006/relationships" ref="AB485" r:id="rId788"/>
    <hyperlink xmlns:r="http://schemas.openxmlformats.org/officeDocument/2006/relationships" ref="U487" r:id="rId789"/>
    <hyperlink xmlns:r="http://schemas.openxmlformats.org/officeDocument/2006/relationships" ref="AB487" r:id="rId790"/>
    <hyperlink xmlns:r="http://schemas.openxmlformats.org/officeDocument/2006/relationships" ref="AD487" r:id="rId791"/>
    <hyperlink xmlns:r="http://schemas.openxmlformats.org/officeDocument/2006/relationships" ref="AE487" r:id="rId792"/>
    <hyperlink xmlns:r="http://schemas.openxmlformats.org/officeDocument/2006/relationships" ref="AH487" r:id="rId793"/>
    <hyperlink xmlns:r="http://schemas.openxmlformats.org/officeDocument/2006/relationships" ref="AJ490" r:id="rId794"/>
    <hyperlink xmlns:r="http://schemas.openxmlformats.org/officeDocument/2006/relationships" ref="AK490" r:id="rId795"/>
    <hyperlink xmlns:r="http://schemas.openxmlformats.org/officeDocument/2006/relationships" ref="AL490" r:id="rId796"/>
    <hyperlink xmlns:r="http://schemas.openxmlformats.org/officeDocument/2006/relationships" ref="V491" r:id="rId797"/>
    <hyperlink xmlns:r="http://schemas.openxmlformats.org/officeDocument/2006/relationships" ref="W491" r:id="rId798"/>
    <hyperlink xmlns:r="http://schemas.openxmlformats.org/officeDocument/2006/relationships" ref="X491" r:id="rId799"/>
    <hyperlink xmlns:r="http://schemas.openxmlformats.org/officeDocument/2006/relationships" ref="AA493" r:id="rId800"/>
    <hyperlink xmlns:r="http://schemas.openxmlformats.org/officeDocument/2006/relationships" ref="AB493" r:id="rId801"/>
    <hyperlink xmlns:r="http://schemas.openxmlformats.org/officeDocument/2006/relationships" ref="AC493" r:id="rId802"/>
    <hyperlink xmlns:r="http://schemas.openxmlformats.org/officeDocument/2006/relationships" ref="AD493" r:id="rId803"/>
    <hyperlink xmlns:r="http://schemas.openxmlformats.org/officeDocument/2006/relationships" ref="AE493" r:id="rId804"/>
    <hyperlink xmlns:r="http://schemas.openxmlformats.org/officeDocument/2006/relationships" ref="AF493" r:id="rId805"/>
    <hyperlink xmlns:r="http://schemas.openxmlformats.org/officeDocument/2006/relationships" ref="AG493" r:id="rId806"/>
    <hyperlink xmlns:r="http://schemas.openxmlformats.org/officeDocument/2006/relationships" ref="AH493" r:id="rId807"/>
    <hyperlink xmlns:r="http://schemas.openxmlformats.org/officeDocument/2006/relationships" ref="AI493" r:id="rId808"/>
    <hyperlink xmlns:r="http://schemas.openxmlformats.org/officeDocument/2006/relationships" ref="AJ493" r:id="rId809"/>
    <hyperlink xmlns:r="http://schemas.openxmlformats.org/officeDocument/2006/relationships" ref="AK493" r:id="rId810"/>
    <hyperlink xmlns:r="http://schemas.openxmlformats.org/officeDocument/2006/relationships" ref="AL493" r:id="rId811"/>
    <hyperlink xmlns:r="http://schemas.openxmlformats.org/officeDocument/2006/relationships" ref="V505" r:id="rId812"/>
    <hyperlink xmlns:r="http://schemas.openxmlformats.org/officeDocument/2006/relationships" ref="W505" r:id="rId813"/>
    <hyperlink xmlns:r="http://schemas.openxmlformats.org/officeDocument/2006/relationships" ref="X505" r:id="rId814"/>
    <hyperlink xmlns:r="http://schemas.openxmlformats.org/officeDocument/2006/relationships" ref="J514" r:id="rId815"/>
    <hyperlink xmlns:r="http://schemas.openxmlformats.org/officeDocument/2006/relationships" ref="M514" r:id="rId816"/>
    <hyperlink xmlns:r="http://schemas.openxmlformats.org/officeDocument/2006/relationships" ref="N514" r:id="rId817"/>
    <hyperlink xmlns:r="http://schemas.openxmlformats.org/officeDocument/2006/relationships" ref="W514" r:id="rId818"/>
    <hyperlink xmlns:r="http://schemas.openxmlformats.org/officeDocument/2006/relationships" ref="X514" r:id="rId819"/>
    <hyperlink xmlns:r="http://schemas.openxmlformats.org/officeDocument/2006/relationships" ref="AA514" r:id="rId820"/>
    <hyperlink xmlns:r="http://schemas.openxmlformats.org/officeDocument/2006/relationships" ref="AB514" r:id="rId821"/>
    <hyperlink xmlns:r="http://schemas.openxmlformats.org/officeDocument/2006/relationships" ref="AC514" r:id="rId822"/>
    <hyperlink xmlns:r="http://schemas.openxmlformats.org/officeDocument/2006/relationships" ref="AD514" r:id="rId823"/>
    <hyperlink xmlns:r="http://schemas.openxmlformats.org/officeDocument/2006/relationships" ref="AE514" r:id="rId824"/>
    <hyperlink xmlns:r="http://schemas.openxmlformats.org/officeDocument/2006/relationships" ref="AH514" r:id="rId825"/>
    <hyperlink xmlns:r="http://schemas.openxmlformats.org/officeDocument/2006/relationships" ref="AI514" r:id="rId826"/>
    <hyperlink xmlns:r="http://schemas.openxmlformats.org/officeDocument/2006/relationships" ref="AJ514" r:id="rId827"/>
    <hyperlink xmlns:r="http://schemas.openxmlformats.org/officeDocument/2006/relationships" ref="AK514" r:id="rId828"/>
    <hyperlink xmlns:r="http://schemas.openxmlformats.org/officeDocument/2006/relationships" ref="AL514" r:id="rId829"/>
    <hyperlink xmlns:r="http://schemas.openxmlformats.org/officeDocument/2006/relationships" ref="J519" r:id="rId830"/>
    <hyperlink xmlns:r="http://schemas.openxmlformats.org/officeDocument/2006/relationships" ref="U519" r:id="rId831"/>
    <hyperlink xmlns:r="http://schemas.openxmlformats.org/officeDocument/2006/relationships" ref="V519" r:id="rId832"/>
    <hyperlink xmlns:r="http://schemas.openxmlformats.org/officeDocument/2006/relationships" ref="W519" r:id="rId833"/>
    <hyperlink xmlns:r="http://schemas.openxmlformats.org/officeDocument/2006/relationships" ref="X519" r:id="rId834"/>
    <hyperlink xmlns:r="http://schemas.openxmlformats.org/officeDocument/2006/relationships" ref="AA519" r:id="rId835"/>
    <hyperlink xmlns:r="http://schemas.openxmlformats.org/officeDocument/2006/relationships" ref="AB519" r:id="rId836"/>
    <hyperlink xmlns:r="http://schemas.openxmlformats.org/officeDocument/2006/relationships" ref="AC519" r:id="rId837"/>
    <hyperlink xmlns:r="http://schemas.openxmlformats.org/officeDocument/2006/relationships" ref="AD519" r:id="rId838"/>
    <hyperlink xmlns:r="http://schemas.openxmlformats.org/officeDocument/2006/relationships" ref="AE519" r:id="rId839"/>
    <hyperlink xmlns:r="http://schemas.openxmlformats.org/officeDocument/2006/relationships" ref="AH519" r:id="rId840"/>
    <hyperlink xmlns:r="http://schemas.openxmlformats.org/officeDocument/2006/relationships" ref="AI519" r:id="rId841"/>
    <hyperlink xmlns:r="http://schemas.openxmlformats.org/officeDocument/2006/relationships" ref="AJ519" r:id="rId842"/>
    <hyperlink xmlns:r="http://schemas.openxmlformats.org/officeDocument/2006/relationships" ref="AK519" r:id="rId843"/>
    <hyperlink xmlns:r="http://schemas.openxmlformats.org/officeDocument/2006/relationships" ref="AL519" r:id="rId844"/>
    <hyperlink xmlns:r="http://schemas.openxmlformats.org/officeDocument/2006/relationships" ref="I524" r:id="rId845"/>
    <hyperlink xmlns:r="http://schemas.openxmlformats.org/officeDocument/2006/relationships" ref="J524" r:id="rId846"/>
    <hyperlink xmlns:r="http://schemas.openxmlformats.org/officeDocument/2006/relationships" ref="M524" r:id="rId847"/>
    <hyperlink xmlns:r="http://schemas.openxmlformats.org/officeDocument/2006/relationships" ref="W524" r:id="rId848"/>
    <hyperlink xmlns:r="http://schemas.openxmlformats.org/officeDocument/2006/relationships" ref="AE524" r:id="rId849"/>
    <hyperlink xmlns:r="http://schemas.openxmlformats.org/officeDocument/2006/relationships" ref="AH526" r:id="rId850"/>
    <hyperlink xmlns:r="http://schemas.openxmlformats.org/officeDocument/2006/relationships" ref="AI526" r:id="rId851"/>
    <hyperlink xmlns:r="http://schemas.openxmlformats.org/officeDocument/2006/relationships" ref="AJ526" r:id="rId852"/>
    <hyperlink xmlns:r="http://schemas.openxmlformats.org/officeDocument/2006/relationships" ref="AK526" r:id="rId853"/>
    <hyperlink xmlns:r="http://schemas.openxmlformats.org/officeDocument/2006/relationships" ref="I529" r:id="rId854"/>
    <hyperlink xmlns:r="http://schemas.openxmlformats.org/officeDocument/2006/relationships" ref="J529" r:id="rId855"/>
    <hyperlink xmlns:r="http://schemas.openxmlformats.org/officeDocument/2006/relationships" ref="M529" r:id="rId856"/>
    <hyperlink xmlns:r="http://schemas.openxmlformats.org/officeDocument/2006/relationships" ref="N529" r:id="rId857"/>
    <hyperlink xmlns:r="http://schemas.openxmlformats.org/officeDocument/2006/relationships" ref="O529" r:id="rId858"/>
    <hyperlink xmlns:r="http://schemas.openxmlformats.org/officeDocument/2006/relationships" ref="T529" r:id="rId859"/>
    <hyperlink xmlns:r="http://schemas.openxmlformats.org/officeDocument/2006/relationships" ref="U529" r:id="rId860"/>
    <hyperlink xmlns:r="http://schemas.openxmlformats.org/officeDocument/2006/relationships" ref="V529" r:id="rId861"/>
    <hyperlink xmlns:r="http://schemas.openxmlformats.org/officeDocument/2006/relationships" ref="W529" r:id="rId862"/>
    <hyperlink xmlns:r="http://schemas.openxmlformats.org/officeDocument/2006/relationships" ref="X529" r:id="rId863"/>
    <hyperlink xmlns:r="http://schemas.openxmlformats.org/officeDocument/2006/relationships" ref="AA529" r:id="rId864"/>
    <hyperlink xmlns:r="http://schemas.openxmlformats.org/officeDocument/2006/relationships" ref="AB529" r:id="rId865"/>
    <hyperlink xmlns:r="http://schemas.openxmlformats.org/officeDocument/2006/relationships" ref="AC529" r:id="rId866"/>
    <hyperlink xmlns:r="http://schemas.openxmlformats.org/officeDocument/2006/relationships" ref="AD529" r:id="rId867"/>
    <hyperlink xmlns:r="http://schemas.openxmlformats.org/officeDocument/2006/relationships" ref="AK529" r:id="rId868"/>
    <hyperlink xmlns:r="http://schemas.openxmlformats.org/officeDocument/2006/relationships" ref="AL529" r:id="rId869"/>
    <hyperlink xmlns:r="http://schemas.openxmlformats.org/officeDocument/2006/relationships" ref="M531" r:id="rId870"/>
    <hyperlink xmlns:r="http://schemas.openxmlformats.org/officeDocument/2006/relationships" ref="N531" r:id="rId871"/>
    <hyperlink xmlns:r="http://schemas.openxmlformats.org/officeDocument/2006/relationships" ref="O531" r:id="rId872"/>
    <hyperlink xmlns:r="http://schemas.openxmlformats.org/officeDocument/2006/relationships" ref="AB532" r:id="rId873"/>
    <hyperlink xmlns:r="http://schemas.openxmlformats.org/officeDocument/2006/relationships" ref="AC532" r:id="rId874"/>
    <hyperlink xmlns:r="http://schemas.openxmlformats.org/officeDocument/2006/relationships" ref="AI533" r:id="rId875"/>
    <hyperlink xmlns:r="http://schemas.openxmlformats.org/officeDocument/2006/relationships" ref="AJ533" r:id="rId876"/>
    <hyperlink xmlns:r="http://schemas.openxmlformats.org/officeDocument/2006/relationships" ref="AK533" r:id="rId877"/>
    <hyperlink xmlns:r="http://schemas.openxmlformats.org/officeDocument/2006/relationships" ref="X534" r:id="rId878"/>
    <hyperlink xmlns:r="http://schemas.openxmlformats.org/officeDocument/2006/relationships" ref="H536" r:id="rId879"/>
    <hyperlink xmlns:r="http://schemas.openxmlformats.org/officeDocument/2006/relationships" ref="I536" r:id="rId880"/>
    <hyperlink xmlns:r="http://schemas.openxmlformats.org/officeDocument/2006/relationships" ref="J536" r:id="rId881"/>
    <hyperlink xmlns:r="http://schemas.openxmlformats.org/officeDocument/2006/relationships" ref="K536" r:id="rId882"/>
    <hyperlink xmlns:r="http://schemas.openxmlformats.org/officeDocument/2006/relationships" ref="L536" r:id="rId883"/>
    <hyperlink xmlns:r="http://schemas.openxmlformats.org/officeDocument/2006/relationships" ref="M536" r:id="rId884"/>
    <hyperlink xmlns:r="http://schemas.openxmlformats.org/officeDocument/2006/relationships" ref="N536" r:id="rId885"/>
    <hyperlink xmlns:r="http://schemas.openxmlformats.org/officeDocument/2006/relationships" ref="O536" r:id="rId886"/>
    <hyperlink xmlns:r="http://schemas.openxmlformats.org/officeDocument/2006/relationships" ref="P536" r:id="rId887"/>
    <hyperlink xmlns:r="http://schemas.openxmlformats.org/officeDocument/2006/relationships" ref="Q536" r:id="rId888"/>
    <hyperlink xmlns:r="http://schemas.openxmlformats.org/officeDocument/2006/relationships" ref="R536" r:id="rId889"/>
    <hyperlink xmlns:r="http://schemas.openxmlformats.org/officeDocument/2006/relationships" ref="S536" r:id="rId890"/>
    <hyperlink xmlns:r="http://schemas.openxmlformats.org/officeDocument/2006/relationships" ref="T536" r:id="rId891"/>
    <hyperlink xmlns:r="http://schemas.openxmlformats.org/officeDocument/2006/relationships" ref="U536" r:id="rId892"/>
    <hyperlink xmlns:r="http://schemas.openxmlformats.org/officeDocument/2006/relationships" ref="V536" r:id="rId893"/>
    <hyperlink xmlns:r="http://schemas.openxmlformats.org/officeDocument/2006/relationships" ref="W536" r:id="rId894"/>
    <hyperlink xmlns:r="http://schemas.openxmlformats.org/officeDocument/2006/relationships" ref="X536" r:id="rId895"/>
    <hyperlink xmlns:r="http://schemas.openxmlformats.org/officeDocument/2006/relationships" ref="Y536" r:id="rId896"/>
    <hyperlink xmlns:r="http://schemas.openxmlformats.org/officeDocument/2006/relationships" ref="Z536" r:id="rId897"/>
    <hyperlink xmlns:r="http://schemas.openxmlformats.org/officeDocument/2006/relationships" ref="AA536" r:id="rId898"/>
    <hyperlink xmlns:r="http://schemas.openxmlformats.org/officeDocument/2006/relationships" ref="AB536" r:id="rId899"/>
    <hyperlink xmlns:r="http://schemas.openxmlformats.org/officeDocument/2006/relationships" ref="AC536" r:id="rId900"/>
    <hyperlink xmlns:r="http://schemas.openxmlformats.org/officeDocument/2006/relationships" ref="AD536" r:id="rId901"/>
    <hyperlink xmlns:r="http://schemas.openxmlformats.org/officeDocument/2006/relationships" ref="AE536" r:id="rId902"/>
    <hyperlink xmlns:r="http://schemas.openxmlformats.org/officeDocument/2006/relationships" ref="AF536" r:id="rId903"/>
    <hyperlink xmlns:r="http://schemas.openxmlformats.org/officeDocument/2006/relationships" ref="AE539" r:id="rId904"/>
    <hyperlink xmlns:r="http://schemas.openxmlformats.org/officeDocument/2006/relationships" ref="AH539" r:id="rId905"/>
    <hyperlink xmlns:r="http://schemas.openxmlformats.org/officeDocument/2006/relationships" ref="AI539" r:id="rId906"/>
    <hyperlink xmlns:r="http://schemas.openxmlformats.org/officeDocument/2006/relationships" ref="AJ539" r:id="rId907"/>
    <hyperlink xmlns:r="http://schemas.openxmlformats.org/officeDocument/2006/relationships" ref="AK539" r:id="rId908"/>
    <hyperlink xmlns:r="http://schemas.openxmlformats.org/officeDocument/2006/relationships" ref="T540" r:id="rId909"/>
    <hyperlink xmlns:r="http://schemas.openxmlformats.org/officeDocument/2006/relationships" ref="U540" r:id="rId910"/>
    <hyperlink xmlns:r="http://schemas.openxmlformats.org/officeDocument/2006/relationships" ref="I543" r:id="rId911"/>
    <hyperlink xmlns:r="http://schemas.openxmlformats.org/officeDocument/2006/relationships" ref="U543" r:id="rId912"/>
    <hyperlink xmlns:r="http://schemas.openxmlformats.org/officeDocument/2006/relationships" ref="V543" r:id="rId913"/>
    <hyperlink xmlns:r="http://schemas.openxmlformats.org/officeDocument/2006/relationships" ref="AA543" r:id="rId914"/>
    <hyperlink xmlns:r="http://schemas.openxmlformats.org/officeDocument/2006/relationships" ref="AC543" r:id="rId915"/>
    <hyperlink xmlns:r="http://schemas.openxmlformats.org/officeDocument/2006/relationships" ref="AH543" r:id="rId916"/>
    <hyperlink xmlns:r="http://schemas.openxmlformats.org/officeDocument/2006/relationships" ref="AC544" r:id="rId917"/>
    <hyperlink xmlns:r="http://schemas.openxmlformats.org/officeDocument/2006/relationships" ref="AD544" r:id="rId918"/>
    <hyperlink xmlns:r="http://schemas.openxmlformats.org/officeDocument/2006/relationships" ref="AE544" r:id="rId919"/>
    <hyperlink xmlns:r="http://schemas.openxmlformats.org/officeDocument/2006/relationships" ref="AH544" r:id="rId920"/>
    <hyperlink xmlns:r="http://schemas.openxmlformats.org/officeDocument/2006/relationships" ref="AI545" r:id="rId921"/>
    <hyperlink xmlns:r="http://schemas.openxmlformats.org/officeDocument/2006/relationships" ref="AJ545" r:id="rId922"/>
    <hyperlink xmlns:r="http://schemas.openxmlformats.org/officeDocument/2006/relationships" ref="AK545" r:id="rId923"/>
    <hyperlink xmlns:r="http://schemas.openxmlformats.org/officeDocument/2006/relationships" ref="I548" r:id="rId924"/>
    <hyperlink xmlns:r="http://schemas.openxmlformats.org/officeDocument/2006/relationships" ref="J548" r:id="rId925"/>
    <hyperlink xmlns:r="http://schemas.openxmlformats.org/officeDocument/2006/relationships" ref="AA548" r:id="rId926"/>
    <hyperlink xmlns:r="http://schemas.openxmlformats.org/officeDocument/2006/relationships" ref="AB548" r:id="rId927"/>
    <hyperlink xmlns:r="http://schemas.openxmlformats.org/officeDocument/2006/relationships" ref="AC548" r:id="rId928"/>
    <hyperlink xmlns:r="http://schemas.openxmlformats.org/officeDocument/2006/relationships" ref="AD548" r:id="rId929"/>
    <hyperlink xmlns:r="http://schemas.openxmlformats.org/officeDocument/2006/relationships" ref="AE548" r:id="rId930"/>
    <hyperlink xmlns:r="http://schemas.openxmlformats.org/officeDocument/2006/relationships" ref="AH548" r:id="rId931"/>
    <hyperlink xmlns:r="http://schemas.openxmlformats.org/officeDocument/2006/relationships" ref="AI548" r:id="rId932"/>
    <hyperlink xmlns:r="http://schemas.openxmlformats.org/officeDocument/2006/relationships" ref="AJ548" r:id="rId933"/>
    <hyperlink xmlns:r="http://schemas.openxmlformats.org/officeDocument/2006/relationships" ref="AK548" r:id="rId934"/>
    <hyperlink xmlns:r="http://schemas.openxmlformats.org/officeDocument/2006/relationships" ref="AL548" r:id="rId935"/>
    <hyperlink xmlns:r="http://schemas.openxmlformats.org/officeDocument/2006/relationships" ref="W549" r:id="rId936"/>
    <hyperlink xmlns:r="http://schemas.openxmlformats.org/officeDocument/2006/relationships" ref="X549" r:id="rId937"/>
    <hyperlink xmlns:r="http://schemas.openxmlformats.org/officeDocument/2006/relationships" ref="AA562" r:id="rId938"/>
    <hyperlink xmlns:r="http://schemas.openxmlformats.org/officeDocument/2006/relationships" ref="AB562" r:id="rId939"/>
    <hyperlink xmlns:r="http://schemas.openxmlformats.org/officeDocument/2006/relationships" ref="AC562" r:id="rId940"/>
    <hyperlink xmlns:r="http://schemas.openxmlformats.org/officeDocument/2006/relationships" ref="AD562" r:id="rId941"/>
    <hyperlink xmlns:r="http://schemas.openxmlformats.org/officeDocument/2006/relationships" ref="AE562" r:id="rId942"/>
    <hyperlink xmlns:r="http://schemas.openxmlformats.org/officeDocument/2006/relationships" ref="I565" r:id="rId943"/>
    <hyperlink xmlns:r="http://schemas.openxmlformats.org/officeDocument/2006/relationships" ref="J565" r:id="rId944"/>
    <hyperlink xmlns:r="http://schemas.openxmlformats.org/officeDocument/2006/relationships" ref="M565" r:id="rId945"/>
    <hyperlink xmlns:r="http://schemas.openxmlformats.org/officeDocument/2006/relationships" ref="N565" r:id="rId946"/>
    <hyperlink xmlns:r="http://schemas.openxmlformats.org/officeDocument/2006/relationships" ref="O565" r:id="rId947"/>
    <hyperlink xmlns:r="http://schemas.openxmlformats.org/officeDocument/2006/relationships" ref="T565" r:id="rId948"/>
    <hyperlink xmlns:r="http://schemas.openxmlformats.org/officeDocument/2006/relationships" ref="U565" r:id="rId949"/>
    <hyperlink xmlns:r="http://schemas.openxmlformats.org/officeDocument/2006/relationships" ref="X568" r:id="rId950"/>
    <hyperlink xmlns:r="http://schemas.openxmlformats.org/officeDocument/2006/relationships" ref="X569" r:id="rId951"/>
    <hyperlink xmlns:r="http://schemas.openxmlformats.org/officeDocument/2006/relationships" ref="U571" r:id="rId952"/>
    <hyperlink xmlns:r="http://schemas.openxmlformats.org/officeDocument/2006/relationships" ref="V571" r:id="rId953"/>
    <hyperlink xmlns:r="http://schemas.openxmlformats.org/officeDocument/2006/relationships" ref="AH571" r:id="rId954"/>
    <hyperlink xmlns:r="http://schemas.openxmlformats.org/officeDocument/2006/relationships" ref="AJ571" r:id="rId955"/>
    <hyperlink xmlns:r="http://schemas.openxmlformats.org/officeDocument/2006/relationships" ref="I576" r:id="rId956"/>
    <hyperlink xmlns:r="http://schemas.openxmlformats.org/officeDocument/2006/relationships" ref="J576" r:id="rId957"/>
    <hyperlink xmlns:r="http://schemas.openxmlformats.org/officeDocument/2006/relationships" ref="K576" r:id="rId958"/>
    <hyperlink xmlns:r="http://schemas.openxmlformats.org/officeDocument/2006/relationships" ref="L576" r:id="rId959"/>
    <hyperlink xmlns:r="http://schemas.openxmlformats.org/officeDocument/2006/relationships" ref="M576" r:id="rId960"/>
    <hyperlink xmlns:r="http://schemas.openxmlformats.org/officeDocument/2006/relationships" ref="N576" r:id="rId961"/>
    <hyperlink xmlns:r="http://schemas.openxmlformats.org/officeDocument/2006/relationships" ref="O576" r:id="rId962"/>
    <hyperlink xmlns:r="http://schemas.openxmlformats.org/officeDocument/2006/relationships" ref="AJ577" r:id="rId963"/>
    <hyperlink xmlns:r="http://schemas.openxmlformats.org/officeDocument/2006/relationships" ref="AC578" r:id="rId964"/>
    <hyperlink xmlns:r="http://schemas.openxmlformats.org/officeDocument/2006/relationships" ref="AD578" r:id="rId965"/>
    <hyperlink xmlns:r="http://schemas.openxmlformats.org/officeDocument/2006/relationships" ref="AE578" r:id="rId966"/>
    <hyperlink xmlns:r="http://schemas.openxmlformats.org/officeDocument/2006/relationships" ref="U579" r:id="rId967"/>
    <hyperlink xmlns:r="http://schemas.openxmlformats.org/officeDocument/2006/relationships" ref="V579" r:id="rId968"/>
    <hyperlink xmlns:r="http://schemas.openxmlformats.org/officeDocument/2006/relationships" ref="W579" r:id="rId969"/>
    <hyperlink xmlns:r="http://schemas.openxmlformats.org/officeDocument/2006/relationships" ref="AH582" r:id="rId970"/>
    <hyperlink xmlns:r="http://schemas.openxmlformats.org/officeDocument/2006/relationships" ref="AC583" r:id="rId971"/>
    <hyperlink xmlns:r="http://schemas.openxmlformats.org/officeDocument/2006/relationships" ref="AE583" r:id="rId972"/>
    <hyperlink xmlns:r="http://schemas.openxmlformats.org/officeDocument/2006/relationships" ref="AH583" r:id="rId973"/>
    <hyperlink xmlns:r="http://schemas.openxmlformats.org/officeDocument/2006/relationships" ref="AI583" r:id="rId974"/>
    <hyperlink xmlns:r="http://schemas.openxmlformats.org/officeDocument/2006/relationships" ref="AJ583" r:id="rId975"/>
    <hyperlink xmlns:r="http://schemas.openxmlformats.org/officeDocument/2006/relationships" ref="AK583" r:id="rId976"/>
    <hyperlink xmlns:r="http://schemas.openxmlformats.org/officeDocument/2006/relationships" ref="AL583" r:id="rId977"/>
    <hyperlink xmlns:r="http://schemas.openxmlformats.org/officeDocument/2006/relationships" ref="N584" r:id="rId978"/>
    <hyperlink xmlns:r="http://schemas.openxmlformats.org/officeDocument/2006/relationships" ref="T585" r:id="rId979"/>
    <hyperlink xmlns:r="http://schemas.openxmlformats.org/officeDocument/2006/relationships" ref="U585" r:id="rId980"/>
    <hyperlink xmlns:r="http://schemas.openxmlformats.org/officeDocument/2006/relationships" ref="V585" r:id="rId981"/>
    <hyperlink xmlns:r="http://schemas.openxmlformats.org/officeDocument/2006/relationships" ref="W585" r:id="rId982"/>
    <hyperlink xmlns:r="http://schemas.openxmlformats.org/officeDocument/2006/relationships" ref="X585" r:id="rId983"/>
    <hyperlink xmlns:r="http://schemas.openxmlformats.org/officeDocument/2006/relationships" ref="AA585" r:id="rId984"/>
    <hyperlink xmlns:r="http://schemas.openxmlformats.org/officeDocument/2006/relationships" ref="AB585" r:id="rId985"/>
    <hyperlink xmlns:r="http://schemas.openxmlformats.org/officeDocument/2006/relationships" ref="AC585" r:id="rId986"/>
    <hyperlink xmlns:r="http://schemas.openxmlformats.org/officeDocument/2006/relationships" ref="AD585" r:id="rId987"/>
    <hyperlink xmlns:r="http://schemas.openxmlformats.org/officeDocument/2006/relationships" ref="AE585" r:id="rId988"/>
    <hyperlink xmlns:r="http://schemas.openxmlformats.org/officeDocument/2006/relationships" ref="AH585" r:id="rId989"/>
    <hyperlink xmlns:r="http://schemas.openxmlformats.org/officeDocument/2006/relationships" ref="AI585" r:id="rId990"/>
    <hyperlink xmlns:r="http://schemas.openxmlformats.org/officeDocument/2006/relationships" ref="AJ585" r:id="rId991"/>
    <hyperlink xmlns:r="http://schemas.openxmlformats.org/officeDocument/2006/relationships" ref="AK585" r:id="rId992"/>
    <hyperlink xmlns:r="http://schemas.openxmlformats.org/officeDocument/2006/relationships" ref="AL585" r:id="rId99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 outlineLevelCol="0"/>
  <cols>
    <col width="4.57" customWidth="1" style="55" min="1" max="1"/>
    <col width="32.57" customWidth="1" style="55" min="2" max="2"/>
    <col width="32.57" customWidth="1" style="55" min="3" max="3"/>
    <col width="22.14" customWidth="1" style="55" min="4" max="4"/>
    <col width="22.14" customWidth="1" style="55" min="5" max="5"/>
    <col width="5" customWidth="1" style="55" min="6" max="6"/>
    <col width="5" customWidth="1" style="55" min="7" max="7"/>
    <col width="5" customWidth="1" style="55" min="8" max="8"/>
    <col width="3.7" customWidth="1" style="55" min="9" max="9"/>
    <col width="3.7" customWidth="1" style="55" min="10" max="10"/>
    <col width="3.7" customWidth="1" style="55" min="11" max="11"/>
    <col width="3.7" customWidth="1" style="55" min="12" max="12"/>
    <col width="3.7" customWidth="1" style="55" min="13" max="13"/>
    <col width="3.7" customWidth="1" style="55" min="14" max="14"/>
    <col width="3.7" customWidth="1" style="55" min="15" max="15"/>
    <col width="3.7" customWidth="1" style="55" min="16" max="16"/>
    <col width="3.7" customWidth="1" style="55" min="17" max="17"/>
    <col width="3.7" customWidth="1" style="55" min="18" max="18"/>
    <col width="3.7" customWidth="1" style="55" min="19" max="19"/>
    <col width="3.7" customWidth="1" style="55" min="20" max="20"/>
    <col width="3.7" customWidth="1" style="55" min="21" max="21"/>
    <col width="3.7" customWidth="1" style="55" min="22" max="22"/>
    <col width="3.7" customWidth="1" style="55" min="23" max="23"/>
    <col width="3.7" customWidth="1" style="55" min="24" max="24"/>
    <col width="3.7" customWidth="1" style="55" min="25" max="25"/>
    <col width="3.7" customWidth="1" style="55" min="26" max="26"/>
    <col width="3.7" customWidth="1" style="55" min="27" max="27"/>
    <col width="3.7" customWidth="1" style="55" min="28" max="28"/>
    <col width="3.7" customWidth="1" style="55" min="29" max="29"/>
    <col width="3.7" customWidth="1" style="55" min="30" max="30"/>
    <col width="3.7" customWidth="1" style="55" min="31" max="31"/>
    <col width="3.7" customWidth="1" style="55" min="32" max="32"/>
    <col width="3.7" customWidth="1" style="55" min="33" max="33"/>
    <col width="3.7" customWidth="1" style="55" min="34" max="34"/>
    <col width="3.7" customWidth="1" style="55" min="35" max="35"/>
    <col width="3.7" customWidth="1" style="55" min="36" max="36"/>
    <col width="3.7" customWidth="1" style="55" min="37" max="37"/>
    <col width="3.7" customWidth="1" style="55" min="38" max="38"/>
    <col width="3.7" customWidth="1" style="55" min="39" max="39"/>
    <col width="5" customWidth="1" style="55" min="40" max="40"/>
    <col width="5" customWidth="1" style="55" min="41" max="41"/>
    <col width="5" customWidth="1" style="55" min="42" max="42"/>
    <col width="5" customWidth="1" style="55" min="43" max="43"/>
    <col width="5" customWidth="1" style="55" min="44" max="44"/>
    <col width="5" customWidth="1" style="55" min="45" max="45"/>
    <col width="5" customWidth="1" style="55" min="46" max="46"/>
    <col width="5" customWidth="1" style="55" min="47" max="47"/>
    <col width="5" customWidth="1" style="55" min="48" max="48"/>
    <col width="5" customWidth="1" style="55" min="49" max="49"/>
    <col width="5" customWidth="1" style="55" min="50" max="50"/>
  </cols>
  <sheetData>
    <row r="1" spans="1:50">
      <c r="I1" s="123" t="s">
        <v>0</v>
      </c>
      <c r="J1" s="96" t="s">
        <v>1</v>
      </c>
      <c r="AG1" s="124" t="s">
        <v>319</v>
      </c>
    </row>
    <row r="2" spans="1:50">
      <c r="I2" s="123" t="s">
        <v>3</v>
      </c>
      <c r="J2" s="96" t="s">
        <v>4</v>
      </c>
    </row>
    <row r="3" spans="1:50">
      <c r="B3" s="3" t="s">
        <v>5</v>
      </c>
      <c r="D3" s="4" t="s">
        <v>320</v>
      </c>
      <c r="I3" s="123" t="s">
        <v>7</v>
      </c>
      <c r="J3" s="96" t="s">
        <v>8</v>
      </c>
    </row>
    <row r="4" spans="1:50">
      <c r="I4" s="125" t="s">
        <v>9</v>
      </c>
      <c r="J4" s="126" t="s">
        <v>10</v>
      </c>
    </row>
    <row r="6" spans="1:50">
      <c r="A6" s="105" t="s">
        <v>11</v>
      </c>
      <c r="B6" s="105" t="s">
        <v>12</v>
      </c>
      <c r="C6" s="105" t="s">
        <v>13</v>
      </c>
      <c r="D6" s="105" t="s">
        <v>14</v>
      </c>
      <c r="E6" s="105" t="s">
        <v>15</v>
      </c>
      <c r="F6" s="106" t="s">
        <v>16</v>
      </c>
      <c r="G6" s="106" t="s">
        <v>17</v>
      </c>
      <c r="H6" s="106" t="s">
        <v>321</v>
      </c>
      <c r="I6" s="127" t="n"/>
      <c r="J6" s="127" t="n"/>
      <c r="K6" s="127" t="n"/>
      <c r="L6" s="127" t="n"/>
      <c r="M6" s="127" t="n"/>
      <c r="N6" s="127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  <c r="AE6" s="127" t="n"/>
      <c r="AF6" s="127" t="n"/>
      <c r="AG6" s="127" t="n"/>
      <c r="AH6" s="127" t="n"/>
      <c r="AI6" s="127" t="n"/>
      <c r="AJ6" s="127" t="n"/>
      <c r="AK6" s="127" t="n"/>
      <c r="AL6" s="128" t="n">
        <v>30</v>
      </c>
      <c r="AM6" s="127" t="n"/>
      <c r="AN6" s="110" t="s">
        <v>18</v>
      </c>
      <c r="AO6" s="110" t="s">
        <v>19</v>
      </c>
      <c r="AP6" s="110" t="s">
        <v>20</v>
      </c>
      <c r="AQ6" s="110" t="s">
        <v>21</v>
      </c>
      <c r="AR6" s="110" t="s">
        <v>22</v>
      </c>
      <c r="AS6" s="110" t="s">
        <v>23</v>
      </c>
      <c r="AT6" s="109" t="s">
        <v>17</v>
      </c>
      <c r="AU6" s="109" t="s">
        <v>24</v>
      </c>
      <c r="AV6" s="109" t="s">
        <v>25</v>
      </c>
      <c r="AW6" s="109" t="s">
        <v>26</v>
      </c>
      <c r="AX6" s="109" t="s">
        <v>27</v>
      </c>
    </row>
    <row r="7" spans="1:50">
      <c r="A7" s="111" t="n">
        <v>1</v>
      </c>
      <c r="B7" s="111" t="s">
        <v>95</v>
      </c>
      <c r="C7" s="111" t="s">
        <v>74</v>
      </c>
      <c r="D7" s="111" t="s">
        <v>51</v>
      </c>
      <c r="E7" s="111" t="s">
        <v>318</v>
      </c>
      <c r="F7" s="111" t="s">
        <v>32</v>
      </c>
      <c r="G7" s="111" t="s">
        <v>322</v>
      </c>
      <c r="H7" s="111" t="s">
        <v>323</v>
      </c>
      <c r="I7" s="111" t="s">
        <v>322</v>
      </c>
      <c r="J7" s="111" t="s">
        <v>322</v>
      </c>
      <c r="K7" s="111" t="s">
        <v>322</v>
      </c>
      <c r="L7" s="111" t="s">
        <v>322</v>
      </c>
      <c r="M7" s="111" t="s">
        <v>322</v>
      </c>
      <c r="N7" s="111" t="s">
        <v>322</v>
      </c>
      <c r="O7" s="111" t="s">
        <v>322</v>
      </c>
      <c r="P7" s="111" t="s">
        <v>322</v>
      </c>
      <c r="Q7" s="111" t="s">
        <v>322</v>
      </c>
      <c r="R7" s="111" t="s">
        <v>322</v>
      </c>
      <c r="S7" s="111" t="s">
        <v>322</v>
      </c>
      <c r="T7" s="111" t="s">
        <v>322</v>
      </c>
      <c r="U7" s="111" t="s">
        <v>322</v>
      </c>
      <c r="V7" s="111" t="s">
        <v>322</v>
      </c>
      <c r="W7" s="111" t="s">
        <v>322</v>
      </c>
      <c r="X7" s="111" t="s">
        <v>322</v>
      </c>
      <c r="Y7" s="111" t="s">
        <v>322</v>
      </c>
      <c r="Z7" s="111" t="s">
        <v>322</v>
      </c>
      <c r="AA7" s="111" t="s">
        <v>322</v>
      </c>
      <c r="AB7" s="111" t="s">
        <v>322</v>
      </c>
      <c r="AC7" s="111" t="s">
        <v>322</v>
      </c>
      <c r="AD7" s="111" t="s">
        <v>322</v>
      </c>
      <c r="AE7" s="111" t="s">
        <v>322</v>
      </c>
      <c r="AF7" s="111" t="s">
        <v>322</v>
      </c>
      <c r="AG7" s="111" t="s">
        <v>322</v>
      </c>
      <c r="AH7" s="111" t="s">
        <v>322</v>
      </c>
      <c r="AI7" s="111" t="s">
        <v>322</v>
      </c>
      <c r="AJ7" s="111" t="s">
        <v>322</v>
      </c>
      <c r="AK7" s="111" t="s">
        <v>322</v>
      </c>
      <c r="AL7" s="129">
        <f>HYPERLINK("http://jiradev.its-sib.ru/issues/?jql=issue in (DOCCORP-24342)", 3.3998999999999997)</f>
        <v/>
      </c>
      <c r="AM7" s="111" t="s">
        <v>322</v>
      </c>
      <c r="AN7" s="130" t="s">
        <v>322</v>
      </c>
      <c r="AO7" s="130" t="s">
        <v>322</v>
      </c>
      <c r="AP7" s="130" t="s">
        <v>322</v>
      </c>
      <c r="AQ7" s="130" t="s">
        <v>322</v>
      </c>
      <c r="AR7" s="130" t="s">
        <v>322</v>
      </c>
      <c r="AS7" s="130" t="s">
        <v>322</v>
      </c>
      <c r="AT7" s="130" t="s">
        <v>322</v>
      </c>
      <c r="AU7" s="130" t="s">
        <v>322</v>
      </c>
      <c r="AV7" s="130" t="s">
        <v>322</v>
      </c>
      <c r="AW7" s="130" t="s">
        <v>322</v>
      </c>
      <c r="AX7" s="130" t="s">
        <v>322</v>
      </c>
    </row>
    <row r="8" spans="1:50">
      <c r="A8" s="111" t="n">
        <v>2</v>
      </c>
      <c r="B8" s="111" t="s">
        <v>95</v>
      </c>
      <c r="C8" s="111" t="s">
        <v>74</v>
      </c>
      <c r="D8" s="111" t="s">
        <v>51</v>
      </c>
      <c r="E8" s="111" t="s">
        <v>318</v>
      </c>
      <c r="F8" s="111" t="s">
        <v>48</v>
      </c>
      <c r="G8" s="111" t="s">
        <v>322</v>
      </c>
      <c r="H8" s="111" t="s">
        <v>323</v>
      </c>
      <c r="I8" s="111" t="s">
        <v>322</v>
      </c>
      <c r="J8" s="111" t="s">
        <v>322</v>
      </c>
      <c r="K8" s="111" t="s">
        <v>322</v>
      </c>
      <c r="L8" s="111" t="s">
        <v>322</v>
      </c>
      <c r="M8" s="111" t="s">
        <v>322</v>
      </c>
      <c r="N8" s="111" t="s">
        <v>322</v>
      </c>
      <c r="O8" s="111" t="s">
        <v>322</v>
      </c>
      <c r="P8" s="111" t="s">
        <v>322</v>
      </c>
      <c r="Q8" s="111" t="s">
        <v>322</v>
      </c>
      <c r="R8" s="111" t="s">
        <v>322</v>
      </c>
      <c r="S8" s="111" t="s">
        <v>322</v>
      </c>
      <c r="T8" s="111" t="s">
        <v>322</v>
      </c>
      <c r="U8" s="111" t="s">
        <v>322</v>
      </c>
      <c r="V8" s="111" t="s">
        <v>322</v>
      </c>
      <c r="W8" s="111" t="s">
        <v>322</v>
      </c>
      <c r="X8" s="111" t="s">
        <v>322</v>
      </c>
      <c r="Y8" s="111" t="s">
        <v>322</v>
      </c>
      <c r="Z8" s="111" t="s">
        <v>322</v>
      </c>
      <c r="AA8" s="111" t="s">
        <v>322</v>
      </c>
      <c r="AB8" s="111" t="s">
        <v>322</v>
      </c>
      <c r="AC8" s="111" t="s">
        <v>322</v>
      </c>
      <c r="AD8" s="111" t="s">
        <v>322</v>
      </c>
      <c r="AE8" s="111" t="s">
        <v>322</v>
      </c>
      <c r="AF8" s="111" t="s">
        <v>322</v>
      </c>
      <c r="AG8" s="111" t="s">
        <v>322</v>
      </c>
      <c r="AH8" s="111" t="s">
        <v>322</v>
      </c>
      <c r="AI8" s="111" t="s">
        <v>322</v>
      </c>
      <c r="AJ8" s="111" t="s">
        <v>322</v>
      </c>
      <c r="AK8" s="111" t="s">
        <v>322</v>
      </c>
      <c r="AL8" s="129">
        <f>HYPERLINK("http://jiradev.its-sib.ru/issues/?jql=issue in (DOCCORP-24342)", 2.0001)</f>
        <v/>
      </c>
      <c r="AM8" s="111" t="s">
        <v>322</v>
      </c>
      <c r="AN8" s="130" t="s">
        <v>322</v>
      </c>
      <c r="AO8" s="130" t="s">
        <v>322</v>
      </c>
      <c r="AP8" s="130" t="s">
        <v>322</v>
      </c>
      <c r="AQ8" s="130" t="s">
        <v>322</v>
      </c>
      <c r="AR8" s="130" t="s">
        <v>322</v>
      </c>
      <c r="AS8" s="130" t="s">
        <v>322</v>
      </c>
      <c r="AT8" s="130" t="s">
        <v>322</v>
      </c>
      <c r="AU8" s="130" t="s">
        <v>322</v>
      </c>
      <c r="AV8" s="130" t="s">
        <v>322</v>
      </c>
      <c r="AW8" s="130" t="s">
        <v>322</v>
      </c>
      <c r="AX8" s="130" t="s">
        <v>322</v>
      </c>
    </row>
    <row r="9" spans="1:50">
      <c r="A9" s="131" t="n">
        <v>3</v>
      </c>
      <c r="B9" s="131" t="s">
        <v>95</v>
      </c>
      <c r="C9" s="131" t="s">
        <v>74</v>
      </c>
      <c r="D9" s="131" t="s">
        <v>51</v>
      </c>
      <c r="E9" s="131" t="s">
        <v>33</v>
      </c>
      <c r="F9" s="131" t="s">
        <v>322</v>
      </c>
      <c r="G9" s="131" t="s">
        <v>322</v>
      </c>
      <c r="H9" s="131" t="s">
        <v>322</v>
      </c>
      <c r="I9" s="131" t="s">
        <v>322</v>
      </c>
      <c r="J9" s="131" t="s">
        <v>322</v>
      </c>
      <c r="K9" s="131" t="s">
        <v>322</v>
      </c>
      <c r="L9" s="131" t="s">
        <v>322</v>
      </c>
      <c r="M9" s="131" t="s">
        <v>322</v>
      </c>
      <c r="N9" s="131" t="s">
        <v>322</v>
      </c>
      <c r="O9" s="131" t="s">
        <v>322</v>
      </c>
      <c r="P9" s="131" t="s">
        <v>322</v>
      </c>
      <c r="Q9" s="131" t="s">
        <v>322</v>
      </c>
      <c r="R9" s="131" t="s">
        <v>322</v>
      </c>
      <c r="S9" s="131" t="s">
        <v>322</v>
      </c>
      <c r="T9" s="131" t="s">
        <v>322</v>
      </c>
      <c r="U9" s="131" t="s">
        <v>322</v>
      </c>
      <c r="V9" s="131" t="s">
        <v>322</v>
      </c>
      <c r="W9" s="131" t="s">
        <v>322</v>
      </c>
      <c r="X9" s="131" t="s">
        <v>322</v>
      </c>
      <c r="Y9" s="131" t="s">
        <v>322</v>
      </c>
      <c r="Z9" s="131" t="s">
        <v>322</v>
      </c>
      <c r="AA9" s="131" t="s">
        <v>322</v>
      </c>
      <c r="AB9" s="131" t="s">
        <v>322</v>
      </c>
      <c r="AC9" s="131" t="s">
        <v>322</v>
      </c>
      <c r="AD9" s="131" t="s">
        <v>322</v>
      </c>
      <c r="AE9" s="131" t="s">
        <v>322</v>
      </c>
      <c r="AF9" s="131" t="s">
        <v>322</v>
      </c>
      <c r="AG9" s="131" t="s">
        <v>322</v>
      </c>
      <c r="AH9" s="131" t="s">
        <v>322</v>
      </c>
      <c r="AI9" s="131" t="s">
        <v>322</v>
      </c>
      <c r="AJ9" s="131" t="s">
        <v>322</v>
      </c>
      <c r="AK9" s="131" t="s">
        <v>322</v>
      </c>
      <c r="AL9" s="131">
        <f>SUM(AL8:AL7)</f>
        <v/>
      </c>
      <c r="AM9" s="131" t="s">
        <v>322</v>
      </c>
      <c r="AN9" s="131" t="n"/>
      <c r="AO9" s="131" t="n"/>
      <c r="AP9" s="131">
        <f>MAX(AP8:AP7)</f>
        <v/>
      </c>
      <c r="AQ9" s="131">
        <f>MAX(AQ8:AQ7)</f>
        <v/>
      </c>
      <c r="AR9" s="131">
        <f>MAX(AR8:AR7)</f>
        <v/>
      </c>
      <c r="AS9" s="131">
        <f>MAX(AS8:AS7)</f>
        <v/>
      </c>
      <c r="AT9" s="131">
        <f>SUM(AT8:AT7)</f>
        <v/>
      </c>
      <c r="AU9" s="131">
        <f>SUM(AU8:AU7)</f>
        <v/>
      </c>
      <c r="AV9" s="131">
        <f>SUM(AV8:AV7)</f>
        <v/>
      </c>
      <c r="AW9" s="131">
        <f>SUM(AW8:AW7)</f>
        <v/>
      </c>
      <c r="AX9" s="131">
        <f>SUM(AX8:AX7)</f>
        <v/>
      </c>
    </row>
  </sheetData>
  <autoFilter ref="A6:H6"/>
  <mergeCells count="5">
    <mergeCell ref="J1:AE1"/>
    <mergeCell ref="J2:AE2"/>
    <mergeCell ref="J3:AE3"/>
    <mergeCell ref="J4:AE4"/>
    <mergeCell ref="AG1:AP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37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 outlineLevelCol="0"/>
  <cols>
    <col width="4.57" customWidth="1" style="55" min="1" max="1"/>
    <col width="32.57" customWidth="1" style="55" min="2" max="2"/>
    <col width="32.57" customWidth="1" style="55" min="3" max="3"/>
    <col width="22.14" customWidth="1" style="55" min="4" max="4"/>
    <col width="22.14" customWidth="1" style="55" min="5" max="5"/>
    <col width="5" customWidth="1" style="55" min="6" max="6"/>
    <col width="5" customWidth="1" style="55" min="7" max="7"/>
    <col width="5" customWidth="1" style="55" min="8" max="8"/>
    <col width="3.7" customWidth="1" style="55" min="9" max="9"/>
    <col width="3.7" customWidth="1" style="55" min="10" max="10"/>
    <col width="3.7" customWidth="1" style="55" min="11" max="11"/>
    <col width="3.7" customWidth="1" style="55" min="12" max="12"/>
    <col width="3.7" customWidth="1" style="55" min="13" max="13"/>
    <col width="3.7" customWidth="1" style="55" min="14" max="14"/>
    <col width="3.7" customWidth="1" style="55" min="15" max="15"/>
    <col width="3.7" customWidth="1" style="55" min="16" max="16"/>
    <col width="3.7" customWidth="1" style="55" min="17" max="17"/>
    <col width="3.7" customWidth="1" style="55" min="18" max="18"/>
    <col width="3.7" customWidth="1" style="55" min="19" max="19"/>
    <col width="3.7" customWidth="1" style="55" min="20" max="20"/>
    <col width="3.7" customWidth="1" style="55" min="21" max="21"/>
    <col width="3.7" customWidth="1" style="55" min="22" max="22"/>
    <col width="3.7" customWidth="1" style="55" min="23" max="23"/>
    <col width="3.7" customWidth="1" style="55" min="24" max="24"/>
    <col width="3.7" customWidth="1" style="55" min="25" max="25"/>
    <col width="3.7" customWidth="1" style="55" min="26" max="26"/>
    <col width="3.7" customWidth="1" style="55" min="27" max="27"/>
    <col width="3.7" customWidth="1" style="55" min="28" max="28"/>
    <col width="3.7" customWidth="1" style="55" min="29" max="29"/>
    <col width="3.7" customWidth="1" style="55" min="30" max="30"/>
    <col width="3.7" customWidth="1" style="55" min="31" max="31"/>
    <col width="3.7" customWidth="1" style="55" min="32" max="32"/>
    <col width="3.7" customWidth="1" style="55" min="33" max="33"/>
    <col width="3.7" customWidth="1" style="55" min="34" max="34"/>
    <col width="3.7" customWidth="1" style="55" min="35" max="35"/>
    <col width="3.7" customWidth="1" style="55" min="36" max="36"/>
    <col width="3.7" customWidth="1" style="55" min="37" max="37"/>
    <col width="3.7" customWidth="1" style="55" min="38" max="38"/>
    <col width="3.7" customWidth="1" style="55" min="39" max="39"/>
    <col width="5" customWidth="1" style="55" min="40" max="40"/>
    <col width="5" customWidth="1" style="55" min="41" max="41"/>
    <col width="5" customWidth="1" style="55" min="42" max="42"/>
    <col width="5" customWidth="1" style="55" min="43" max="43"/>
    <col width="5" customWidth="1" style="55" min="44" max="44"/>
    <col width="5" customWidth="1" style="55" min="45" max="45"/>
    <col width="5" customWidth="1" style="55" min="46" max="46"/>
    <col width="5" customWidth="1" style="55" min="47" max="47"/>
    <col width="5" customWidth="1" style="55" min="48" max="48"/>
    <col width="5" customWidth="1" style="55" min="49" max="49"/>
    <col width="5" customWidth="1" style="55" min="50" max="50"/>
  </cols>
  <sheetData>
    <row r="1" spans="1:50">
      <c r="I1" s="123" t="s">
        <v>0</v>
      </c>
      <c r="J1" s="96" t="s">
        <v>1</v>
      </c>
      <c r="AE1" s="116" t="n"/>
      <c r="AG1" s="124" t="s">
        <v>319</v>
      </c>
      <c r="AP1" s="116" t="n"/>
    </row>
    <row r="2" spans="1:50">
      <c r="I2" s="123" t="s">
        <v>3</v>
      </c>
      <c r="J2" s="96" t="s">
        <v>4</v>
      </c>
      <c r="AE2" s="116" t="n"/>
      <c r="AG2" s="118" t="n"/>
      <c r="AP2" s="116" t="n"/>
    </row>
    <row r="3" spans="1:50">
      <c r="B3" s="3" t="s">
        <v>5</v>
      </c>
      <c r="D3" s="4" t="s">
        <v>324</v>
      </c>
      <c r="I3" s="123" t="s">
        <v>7</v>
      </c>
      <c r="J3" s="96" t="s">
        <v>8</v>
      </c>
      <c r="AE3" s="116" t="n"/>
      <c r="AG3" s="118" t="n"/>
      <c r="AP3" s="116" t="n"/>
    </row>
    <row r="4" spans="1:50">
      <c r="I4" s="125" t="s">
        <v>9</v>
      </c>
      <c r="J4" s="126" t="s">
        <v>10</v>
      </c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1" t="n"/>
      <c r="AG4" s="122" t="n"/>
      <c r="AH4" s="120" t="n"/>
      <c r="AI4" s="120" t="n"/>
      <c r="AJ4" s="120" t="n"/>
      <c r="AK4" s="120" t="n"/>
      <c r="AL4" s="120" t="n"/>
      <c r="AM4" s="120" t="n"/>
      <c r="AN4" s="120" t="n"/>
      <c r="AO4" s="120" t="n"/>
      <c r="AP4" s="121" t="n"/>
    </row>
    <row r="5" spans="1:50"/>
    <row r="6" spans="1:50">
      <c r="A6" s="105" t="s">
        <v>11</v>
      </c>
      <c r="B6" s="105" t="s">
        <v>12</v>
      </c>
      <c r="C6" s="105" t="s">
        <v>13</v>
      </c>
      <c r="D6" s="105" t="s">
        <v>14</v>
      </c>
      <c r="E6" s="105" t="s">
        <v>15</v>
      </c>
      <c r="F6" s="106" t="s">
        <v>16</v>
      </c>
      <c r="G6" s="106" t="s">
        <v>17</v>
      </c>
      <c r="H6" s="106" t="s">
        <v>321</v>
      </c>
      <c r="I6" s="127" t="n">
        <v>1</v>
      </c>
      <c r="J6" s="127" t="n"/>
      <c r="K6" s="127" t="n"/>
      <c r="L6" s="127" t="n"/>
      <c r="M6" s="127" t="n"/>
      <c r="N6" s="127" t="n"/>
      <c r="O6" s="127" t="n"/>
      <c r="P6" s="127" t="n"/>
      <c r="Q6" s="127" t="n"/>
      <c r="R6" s="127" t="n">
        <v>10</v>
      </c>
      <c r="S6" s="127" t="n">
        <v>11</v>
      </c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  <c r="AE6" s="127" t="n"/>
      <c r="AF6" s="127" t="n"/>
      <c r="AG6" s="127" t="n"/>
      <c r="AH6" s="127" t="n"/>
      <c r="AI6" s="127" t="n"/>
      <c r="AJ6" s="127" t="n"/>
      <c r="AK6" s="127" t="n"/>
      <c r="AL6" s="127" t="n"/>
      <c r="AM6" s="127" t="n"/>
      <c r="AN6" s="110" t="s">
        <v>18</v>
      </c>
      <c r="AO6" s="110" t="s">
        <v>19</v>
      </c>
      <c r="AP6" s="110" t="s">
        <v>20</v>
      </c>
      <c r="AQ6" s="110" t="s">
        <v>21</v>
      </c>
      <c r="AR6" s="110" t="s">
        <v>22</v>
      </c>
      <c r="AS6" s="110" t="s">
        <v>23</v>
      </c>
      <c r="AT6" s="109" t="s">
        <v>17</v>
      </c>
      <c r="AU6" s="109" t="s">
        <v>24</v>
      </c>
      <c r="AV6" s="109" t="s">
        <v>25</v>
      </c>
      <c r="AW6" s="109" t="s">
        <v>26</v>
      </c>
      <c r="AX6" s="109" t="s">
        <v>27</v>
      </c>
    </row>
    <row r="7" spans="1:50">
      <c r="A7" s="111" t="n">
        <v>1</v>
      </c>
      <c r="B7" s="129">
        <f>HYPERLINK("http://jiradev.its-sib.ru/issues/?jql=summary~%27Ковалев Евгений Владимирович%27", "Ковалев Евгений Владимирович")</f>
        <v/>
      </c>
      <c r="C7" s="129">
        <f>HYPERLINK("http://jiradev.its-sib.ru/issues/?jql=status=Трудоустройство and cf[14829]=%27Группа обслуживания передвижных комплексов ФВФ%27", "Группа обслуживания передвижных комплексов ФВФ")</f>
        <v/>
      </c>
      <c r="D7" s="111" t="s">
        <v>63</v>
      </c>
      <c r="E7" s="111" t="s">
        <v>31</v>
      </c>
      <c r="F7" s="111" t="s">
        <v>32</v>
      </c>
      <c r="G7" s="111" t="s">
        <v>322</v>
      </c>
      <c r="H7" s="111" t="s">
        <v>322</v>
      </c>
      <c r="I7" s="111" t="s">
        <v>322</v>
      </c>
      <c r="J7" s="111" t="s">
        <v>322</v>
      </c>
      <c r="K7" s="111" t="s">
        <v>322</v>
      </c>
      <c r="L7" s="111" t="s">
        <v>322</v>
      </c>
      <c r="M7" s="111" t="s">
        <v>322</v>
      </c>
      <c r="N7" s="111" t="s">
        <v>322</v>
      </c>
      <c r="O7" s="111" t="s">
        <v>322</v>
      </c>
      <c r="P7" s="111" t="s">
        <v>322</v>
      </c>
      <c r="Q7" s="111" t="s">
        <v>322</v>
      </c>
      <c r="R7" s="111" t="n">
        <v>8</v>
      </c>
      <c r="S7" s="111" t="n">
        <v>8</v>
      </c>
      <c r="T7" s="111" t="s">
        <v>322</v>
      </c>
      <c r="U7" s="111" t="s">
        <v>322</v>
      </c>
      <c r="V7" s="111" t="s">
        <v>322</v>
      </c>
      <c r="W7" s="111" t="s">
        <v>322</v>
      </c>
      <c r="X7" s="111" t="s">
        <v>322</v>
      </c>
      <c r="Y7" s="111" t="s">
        <v>322</v>
      </c>
      <c r="Z7" s="111" t="s">
        <v>322</v>
      </c>
      <c r="AA7" s="111" t="s">
        <v>322</v>
      </c>
      <c r="AB7" s="111" t="s">
        <v>322</v>
      </c>
      <c r="AC7" s="111" t="s">
        <v>322</v>
      </c>
      <c r="AD7" s="111" t="s">
        <v>322</v>
      </c>
      <c r="AE7" s="111" t="s">
        <v>322</v>
      </c>
      <c r="AF7" s="111" t="s">
        <v>322</v>
      </c>
      <c r="AG7" s="111" t="s">
        <v>322</v>
      </c>
      <c r="AH7" s="111" t="s">
        <v>322</v>
      </c>
      <c r="AI7" s="111" t="s">
        <v>322</v>
      </c>
      <c r="AJ7" s="111" t="s">
        <v>322</v>
      </c>
      <c r="AK7" s="111" t="s">
        <v>322</v>
      </c>
      <c r="AL7" s="111" t="s">
        <v>322</v>
      </c>
      <c r="AM7" s="111" t="s">
        <v>322</v>
      </c>
      <c r="AN7" s="130" t="s">
        <v>322</v>
      </c>
      <c r="AO7" s="130" t="s">
        <v>322</v>
      </c>
      <c r="AP7" s="130">
        <f>COUNTIF(I7:AM7, "О")</f>
        <v/>
      </c>
      <c r="AQ7" s="130">
        <f>COUNTIF(I7:AM7, "От")</f>
        <v/>
      </c>
      <c r="AR7" s="130">
        <f>COUNTIF(I7:AM7, "Б")</f>
        <v/>
      </c>
      <c r="AS7" s="130">
        <f>COUNTIF(I7:AM7, "Н")</f>
        <v/>
      </c>
      <c r="AT7" s="130" t="s">
        <v>322</v>
      </c>
      <c r="AU7" s="130" t="s">
        <v>322</v>
      </c>
      <c r="AV7" s="130" t="s">
        <v>322</v>
      </c>
      <c r="AW7" s="130" t="s">
        <v>322</v>
      </c>
      <c r="AX7" s="130" t="s">
        <v>322</v>
      </c>
    </row>
    <row r="8" spans="1:50">
      <c r="A8" s="131" t="n">
        <v>2</v>
      </c>
      <c r="B8" s="131" t="s">
        <v>62</v>
      </c>
      <c r="C8" s="131" t="s">
        <v>53</v>
      </c>
      <c r="D8" s="131" t="s">
        <v>63</v>
      </c>
      <c r="E8" s="131" t="s">
        <v>33</v>
      </c>
      <c r="F8" s="131" t="s">
        <v>322</v>
      </c>
      <c r="G8" s="131" t="s">
        <v>322</v>
      </c>
      <c r="H8" s="131" t="s">
        <v>322</v>
      </c>
      <c r="I8" s="131" t="s">
        <v>322</v>
      </c>
      <c r="J8" s="131" t="s">
        <v>322</v>
      </c>
      <c r="K8" s="131" t="s">
        <v>322</v>
      </c>
      <c r="L8" s="131" t="s">
        <v>322</v>
      </c>
      <c r="M8" s="131" t="s">
        <v>322</v>
      </c>
      <c r="N8" s="131" t="s">
        <v>322</v>
      </c>
      <c r="O8" s="131" t="s">
        <v>322</v>
      </c>
      <c r="P8" s="131" t="s">
        <v>322</v>
      </c>
      <c r="Q8" s="131" t="s">
        <v>322</v>
      </c>
      <c r="R8" s="131">
        <f>SUM(R7:R7)</f>
        <v/>
      </c>
      <c r="S8" s="131">
        <f>SUM(S7:S7)</f>
        <v/>
      </c>
      <c r="T8" s="131" t="s">
        <v>322</v>
      </c>
      <c r="U8" s="131" t="s">
        <v>322</v>
      </c>
      <c r="V8" s="131" t="s">
        <v>322</v>
      </c>
      <c r="W8" s="131" t="s">
        <v>322</v>
      </c>
      <c r="X8" s="131" t="s">
        <v>322</v>
      </c>
      <c r="Y8" s="131" t="s">
        <v>322</v>
      </c>
      <c r="Z8" s="131" t="s">
        <v>322</v>
      </c>
      <c r="AA8" s="131" t="s">
        <v>322</v>
      </c>
      <c r="AB8" s="131" t="s">
        <v>322</v>
      </c>
      <c r="AC8" s="131" t="s">
        <v>322</v>
      </c>
      <c r="AD8" s="131" t="s">
        <v>322</v>
      </c>
      <c r="AE8" s="131" t="s">
        <v>322</v>
      </c>
      <c r="AF8" s="131" t="s">
        <v>322</v>
      </c>
      <c r="AG8" s="131" t="s">
        <v>322</v>
      </c>
      <c r="AH8" s="131" t="s">
        <v>322</v>
      </c>
      <c r="AI8" s="131" t="s">
        <v>322</v>
      </c>
      <c r="AJ8" s="131" t="s">
        <v>322</v>
      </c>
      <c r="AK8" s="131" t="s">
        <v>322</v>
      </c>
      <c r="AL8" s="131" t="s">
        <v>322</v>
      </c>
      <c r="AM8" s="131" t="s">
        <v>322</v>
      </c>
      <c r="AN8" s="131" t="s"/>
      <c r="AO8" s="131" t="s"/>
      <c r="AP8" s="131">
        <f>MAX(AP7:AP7)</f>
        <v/>
      </c>
      <c r="AQ8" s="131">
        <f>MAX(AQ7:AQ7)</f>
        <v/>
      </c>
      <c r="AR8" s="131">
        <f>MAX(AR7:AR7)</f>
        <v/>
      </c>
      <c r="AS8" s="131">
        <f>MAX(AS7:AS7)</f>
        <v/>
      </c>
      <c r="AT8" s="131">
        <f>SUM(AT7:AT7)</f>
        <v/>
      </c>
      <c r="AU8" s="131">
        <f>SUM(AU7:AU7)</f>
        <v/>
      </c>
      <c r="AV8" s="131">
        <f>SUM(AV7:AV7)</f>
        <v/>
      </c>
      <c r="AW8" s="131">
        <f>SUM(AW7:AW7)</f>
        <v/>
      </c>
      <c r="AX8" s="131">
        <f>SUM(AX7:AX7)</f>
        <v/>
      </c>
    </row>
    <row r="9" spans="1:50">
      <c r="A9" s="111" t="n">
        <v>3</v>
      </c>
      <c r="B9" s="129">
        <f>HYPERLINK("http://jiradev.its-sib.ru/issues/?jql=summary~%27Зубрицкий Дмитрий Геннадьевич%27", "Зубрицкий Дмитрий Геннадьевич")</f>
        <v/>
      </c>
      <c r="C9" s="129">
        <f>HYPERLINK("http://jiradev.its-sib.ru/issues/?jql=status=Трудоустройство and cf[14829]=%27Служба механика%27", "Служба механика")</f>
        <v/>
      </c>
      <c r="D9" s="111" t="s">
        <v>241</v>
      </c>
      <c r="E9" s="111" t="s">
        <v>43</v>
      </c>
      <c r="F9" s="111" t="s">
        <v>32</v>
      </c>
      <c r="G9" s="111" t="s">
        <v>322</v>
      </c>
      <c r="H9" s="111" t="s">
        <v>322</v>
      </c>
      <c r="I9" s="111" t="s">
        <v>322</v>
      </c>
      <c r="J9" s="111" t="s">
        <v>322</v>
      </c>
      <c r="K9" s="111" t="s">
        <v>322</v>
      </c>
      <c r="L9" s="111" t="s">
        <v>322</v>
      </c>
      <c r="M9" s="111" t="s">
        <v>322</v>
      </c>
      <c r="N9" s="111" t="s">
        <v>322</v>
      </c>
      <c r="O9" s="111" t="s">
        <v>322</v>
      </c>
      <c r="P9" s="111" t="s">
        <v>322</v>
      </c>
      <c r="Q9" s="111" t="s">
        <v>322</v>
      </c>
      <c r="R9" s="129">
        <f>HYPERLINK("http://jiradev.its-sib.ru/issues/?jql=issue in (DOCCORP-23895)", "О")</f>
        <v/>
      </c>
      <c r="S9" s="129">
        <f>HYPERLINK("http://jiradev.its-sib.ru/issues/?jql=issue in (DOCCORP-23895)", "О")</f>
        <v/>
      </c>
      <c r="T9" s="111" t="s">
        <v>322</v>
      </c>
      <c r="U9" s="111" t="s">
        <v>322</v>
      </c>
      <c r="V9" s="111" t="s">
        <v>322</v>
      </c>
      <c r="W9" s="111" t="s">
        <v>322</v>
      </c>
      <c r="X9" s="111" t="s">
        <v>322</v>
      </c>
      <c r="Y9" s="111" t="s">
        <v>322</v>
      </c>
      <c r="Z9" s="111" t="s">
        <v>322</v>
      </c>
      <c r="AA9" s="111" t="s">
        <v>322</v>
      </c>
      <c r="AB9" s="111" t="s">
        <v>322</v>
      </c>
      <c r="AC9" s="111" t="s">
        <v>322</v>
      </c>
      <c r="AD9" s="111" t="s">
        <v>322</v>
      </c>
      <c r="AE9" s="111" t="s">
        <v>322</v>
      </c>
      <c r="AF9" s="111" t="s">
        <v>322</v>
      </c>
      <c r="AG9" s="111" t="s">
        <v>322</v>
      </c>
      <c r="AH9" s="111" t="s">
        <v>322</v>
      </c>
      <c r="AI9" s="111" t="s">
        <v>322</v>
      </c>
      <c r="AJ9" s="111" t="s">
        <v>322</v>
      </c>
      <c r="AK9" s="111" t="s">
        <v>322</v>
      </c>
      <c r="AL9" s="111" t="s">
        <v>322</v>
      </c>
      <c r="AM9" s="111" t="s">
        <v>322</v>
      </c>
      <c r="AN9" s="130" t="s">
        <v>322</v>
      </c>
      <c r="AO9" s="130" t="s">
        <v>322</v>
      </c>
      <c r="AP9" s="130">
        <f>COUNTIF(I9:AM9, "О")</f>
        <v/>
      </c>
      <c r="AQ9" s="130">
        <f>COUNTIF(I9:AM9, "От")</f>
        <v/>
      </c>
      <c r="AR9" s="130">
        <f>COUNTIF(I9:AM9, "Б")</f>
        <v/>
      </c>
      <c r="AS9" s="130">
        <f>COUNTIF(I9:AM9, "Н")</f>
        <v/>
      </c>
      <c r="AT9" s="130" t="s">
        <v>322</v>
      </c>
      <c r="AU9" s="130" t="s">
        <v>322</v>
      </c>
      <c r="AV9" s="130" t="s">
        <v>322</v>
      </c>
      <c r="AW9" s="130" t="s">
        <v>322</v>
      </c>
      <c r="AX9" s="130" t="s">
        <v>322</v>
      </c>
    </row>
    <row r="10" spans="1:50">
      <c r="A10" s="131" t="n">
        <v>4</v>
      </c>
      <c r="B10" s="131" t="s">
        <v>240</v>
      </c>
      <c r="C10" s="131" t="s">
        <v>237</v>
      </c>
      <c r="D10" s="131" t="s">
        <v>241</v>
      </c>
      <c r="E10" s="131" t="s">
        <v>33</v>
      </c>
      <c r="F10" s="131" t="s">
        <v>322</v>
      </c>
      <c r="G10" s="131" t="s">
        <v>322</v>
      </c>
      <c r="H10" s="131" t="s">
        <v>322</v>
      </c>
      <c r="I10" s="131" t="s">
        <v>322</v>
      </c>
      <c r="J10" s="131" t="s">
        <v>322</v>
      </c>
      <c r="K10" s="131" t="s">
        <v>322</v>
      </c>
      <c r="L10" s="131" t="s">
        <v>322</v>
      </c>
      <c r="M10" s="131" t="s">
        <v>322</v>
      </c>
      <c r="N10" s="131" t="s">
        <v>322</v>
      </c>
      <c r="O10" s="131" t="s">
        <v>322</v>
      </c>
      <c r="P10" s="131" t="s">
        <v>322</v>
      </c>
      <c r="Q10" s="131" t="s">
        <v>322</v>
      </c>
      <c r="R10" s="131">
        <f>SUM(R9:R9)</f>
        <v/>
      </c>
      <c r="S10" s="131">
        <f>SUM(S9:S9)</f>
        <v/>
      </c>
      <c r="T10" s="131" t="s">
        <v>322</v>
      </c>
      <c r="U10" s="131" t="s">
        <v>322</v>
      </c>
      <c r="V10" s="131" t="s">
        <v>322</v>
      </c>
      <c r="W10" s="131" t="s">
        <v>322</v>
      </c>
      <c r="X10" s="131" t="s">
        <v>322</v>
      </c>
      <c r="Y10" s="131" t="s">
        <v>322</v>
      </c>
      <c r="Z10" s="131" t="s">
        <v>322</v>
      </c>
      <c r="AA10" s="131" t="s">
        <v>322</v>
      </c>
      <c r="AB10" s="131" t="s">
        <v>322</v>
      </c>
      <c r="AC10" s="131" t="s">
        <v>322</v>
      </c>
      <c r="AD10" s="131" t="s">
        <v>322</v>
      </c>
      <c r="AE10" s="131" t="s">
        <v>322</v>
      </c>
      <c r="AF10" s="131" t="s">
        <v>322</v>
      </c>
      <c r="AG10" s="131" t="s">
        <v>322</v>
      </c>
      <c r="AH10" s="131" t="s">
        <v>322</v>
      </c>
      <c r="AI10" s="131" t="s">
        <v>322</v>
      </c>
      <c r="AJ10" s="131" t="s">
        <v>322</v>
      </c>
      <c r="AK10" s="131" t="s">
        <v>322</v>
      </c>
      <c r="AL10" s="131" t="s">
        <v>322</v>
      </c>
      <c r="AM10" s="131" t="s">
        <v>322</v>
      </c>
      <c r="AN10" s="131" t="s"/>
      <c r="AO10" s="131" t="s"/>
      <c r="AP10" s="131">
        <f>MAX(AP9:AP9)</f>
        <v/>
      </c>
      <c r="AQ10" s="131">
        <f>MAX(AQ9:AQ9)</f>
        <v/>
      </c>
      <c r="AR10" s="131">
        <f>MAX(AR9:AR9)</f>
        <v/>
      </c>
      <c r="AS10" s="131">
        <f>MAX(AS9:AS9)</f>
        <v/>
      </c>
      <c r="AT10" s="131">
        <f>SUM(AT9:AT9)</f>
        <v/>
      </c>
      <c r="AU10" s="131">
        <f>SUM(AU9:AU9)</f>
        <v/>
      </c>
      <c r="AV10" s="131">
        <f>SUM(AV9:AV9)</f>
        <v/>
      </c>
      <c r="AW10" s="131">
        <f>SUM(AW9:AW9)</f>
        <v/>
      </c>
      <c r="AX10" s="131">
        <f>SUM(AX9:AX9)</f>
        <v/>
      </c>
    </row>
    <row r="11" spans="1:50">
      <c r="A11" s="111" t="n">
        <v>5</v>
      </c>
      <c r="B11" s="129">
        <f>HYPERLINK("http://jiradev.its-sib.ru/issues/?jql=summary~%27Бурлаков Сергей Алексеевич%27", "Бурлаков Сергей Алексеевич")</f>
        <v/>
      </c>
      <c r="C11" s="129">
        <f>HYPERLINK("http://jiradev.its-sib.ru/issues/?jql=status=Трудоустройство and cf[14829]=%27Обособленное подразделение Республика Бурятия%27", "Обособленное подразделение Республика Бурятия")</f>
        <v/>
      </c>
      <c r="D11" s="111" t="s">
        <v>109</v>
      </c>
      <c r="E11" s="111" t="s">
        <v>43</v>
      </c>
      <c r="F11" s="111" t="s">
        <v>32</v>
      </c>
      <c r="G11" s="111" t="s">
        <v>322</v>
      </c>
      <c r="H11" s="111" t="s">
        <v>322</v>
      </c>
      <c r="I11" s="111" t="s">
        <v>322</v>
      </c>
      <c r="J11" s="111" t="s">
        <v>322</v>
      </c>
      <c r="K11" s="111" t="s">
        <v>322</v>
      </c>
      <c r="L11" s="111" t="s">
        <v>322</v>
      </c>
      <c r="M11" s="111" t="s">
        <v>322</v>
      </c>
      <c r="N11" s="111" t="s">
        <v>322</v>
      </c>
      <c r="O11" s="111" t="s">
        <v>322</v>
      </c>
      <c r="P11" s="111" t="s">
        <v>322</v>
      </c>
      <c r="Q11" s="111" t="s">
        <v>322</v>
      </c>
      <c r="R11" s="111" t="n">
        <v>8</v>
      </c>
      <c r="S11" s="111" t="n">
        <v>8</v>
      </c>
      <c r="T11" s="111" t="s">
        <v>322</v>
      </c>
      <c r="U11" s="111" t="s">
        <v>322</v>
      </c>
      <c r="V11" s="111" t="s">
        <v>322</v>
      </c>
      <c r="W11" s="111" t="s">
        <v>322</v>
      </c>
      <c r="X11" s="111" t="s">
        <v>322</v>
      </c>
      <c r="Y11" s="111" t="s">
        <v>322</v>
      </c>
      <c r="Z11" s="111" t="s">
        <v>322</v>
      </c>
      <c r="AA11" s="111" t="s">
        <v>322</v>
      </c>
      <c r="AB11" s="111" t="s">
        <v>322</v>
      </c>
      <c r="AC11" s="111" t="s">
        <v>322</v>
      </c>
      <c r="AD11" s="111" t="s">
        <v>322</v>
      </c>
      <c r="AE11" s="111" t="s">
        <v>322</v>
      </c>
      <c r="AF11" s="111" t="s">
        <v>322</v>
      </c>
      <c r="AG11" s="111" t="s">
        <v>322</v>
      </c>
      <c r="AH11" s="111" t="s">
        <v>322</v>
      </c>
      <c r="AI11" s="111" t="s">
        <v>322</v>
      </c>
      <c r="AJ11" s="111" t="s">
        <v>322</v>
      </c>
      <c r="AK11" s="111" t="s">
        <v>322</v>
      </c>
      <c r="AL11" s="111" t="s">
        <v>322</v>
      </c>
      <c r="AM11" s="111" t="s">
        <v>322</v>
      </c>
      <c r="AN11" s="130" t="s">
        <v>322</v>
      </c>
      <c r="AO11" s="130" t="s">
        <v>322</v>
      </c>
      <c r="AP11" s="130">
        <f>COUNTIF(I11:AM11, "О")</f>
        <v/>
      </c>
      <c r="AQ11" s="130">
        <f>COUNTIF(I11:AM11, "От")</f>
        <v/>
      </c>
      <c r="AR11" s="130">
        <f>COUNTIF(I11:AM11, "Б")</f>
        <v/>
      </c>
      <c r="AS11" s="130">
        <f>COUNTIF(I11:AM11, "Н")</f>
        <v/>
      </c>
      <c r="AT11" s="130" t="s">
        <v>322</v>
      </c>
      <c r="AU11" s="130" t="s">
        <v>322</v>
      </c>
      <c r="AV11" s="130" t="s">
        <v>322</v>
      </c>
      <c r="AW11" s="130" t="s">
        <v>322</v>
      </c>
      <c r="AX11" s="130" t="s">
        <v>322</v>
      </c>
    </row>
    <row r="12" spans="1:50">
      <c r="A12" s="111" t="n">
        <v>6</v>
      </c>
      <c r="B12" s="111" t="s">
        <v>292</v>
      </c>
      <c r="C12" s="111" t="s">
        <v>167</v>
      </c>
      <c r="D12" s="111" t="s">
        <v>109</v>
      </c>
      <c r="E12" s="111" t="s">
        <v>315</v>
      </c>
      <c r="F12" s="111" t="s">
        <v>32</v>
      </c>
      <c r="G12" s="111" t="s">
        <v>322</v>
      </c>
      <c r="H12" s="111" t="s">
        <v>322</v>
      </c>
      <c r="I12" s="111" t="s">
        <v>322</v>
      </c>
      <c r="J12" s="111" t="s">
        <v>322</v>
      </c>
      <c r="K12" s="111" t="s">
        <v>322</v>
      </c>
      <c r="L12" s="111" t="s">
        <v>322</v>
      </c>
      <c r="M12" s="111" t="s">
        <v>322</v>
      </c>
      <c r="N12" s="111" t="s">
        <v>322</v>
      </c>
      <c r="O12" s="111" t="s">
        <v>322</v>
      </c>
      <c r="P12" s="111" t="s">
        <v>322</v>
      </c>
      <c r="Q12" s="111" t="s">
        <v>322</v>
      </c>
      <c r="R12" s="111" t="s">
        <v>322</v>
      </c>
      <c r="S12" s="111" t="s">
        <v>322</v>
      </c>
      <c r="T12" s="111" t="s">
        <v>322</v>
      </c>
      <c r="U12" s="111" t="s">
        <v>322</v>
      </c>
      <c r="V12" s="111" t="s">
        <v>322</v>
      </c>
      <c r="W12" s="111" t="s">
        <v>322</v>
      </c>
      <c r="X12" s="111" t="s">
        <v>322</v>
      </c>
      <c r="Y12" s="111" t="s">
        <v>322</v>
      </c>
      <c r="Z12" s="111" t="s">
        <v>322</v>
      </c>
      <c r="AA12" s="111" t="s">
        <v>322</v>
      </c>
      <c r="AB12" s="111" t="s">
        <v>322</v>
      </c>
      <c r="AC12" s="111" t="s">
        <v>322</v>
      </c>
      <c r="AD12" s="111" t="s">
        <v>322</v>
      </c>
      <c r="AE12" s="111" t="s">
        <v>322</v>
      </c>
      <c r="AF12" s="111" t="s">
        <v>322</v>
      </c>
      <c r="AG12" s="111" t="s">
        <v>322</v>
      </c>
      <c r="AH12" s="111" t="s">
        <v>322</v>
      </c>
      <c r="AI12" s="111" t="s">
        <v>322</v>
      </c>
      <c r="AJ12" s="111" t="s">
        <v>322</v>
      </c>
      <c r="AK12" s="111" t="s">
        <v>322</v>
      </c>
      <c r="AL12" s="111" t="s">
        <v>322</v>
      </c>
      <c r="AM12" s="111" t="s">
        <v>322</v>
      </c>
      <c r="AN12" s="130" t="s">
        <v>322</v>
      </c>
      <c r="AO12" s="130" t="s">
        <v>322</v>
      </c>
      <c r="AP12" s="130" t="s">
        <v>322</v>
      </c>
      <c r="AQ12" s="130" t="s">
        <v>322</v>
      </c>
      <c r="AR12" s="130" t="s">
        <v>322</v>
      </c>
      <c r="AS12" s="130" t="s">
        <v>322</v>
      </c>
      <c r="AT12" s="130" t="s">
        <v>322</v>
      </c>
      <c r="AU12" s="130" t="s">
        <v>322</v>
      </c>
      <c r="AV12" s="130" t="s">
        <v>322</v>
      </c>
      <c r="AW12" s="130" t="s">
        <v>322</v>
      </c>
      <c r="AX12" s="130" t="s">
        <v>322</v>
      </c>
    </row>
    <row r="13" spans="1:50">
      <c r="A13" s="111" t="n">
        <v>7</v>
      </c>
      <c r="B13" s="111" t="s">
        <v>292</v>
      </c>
      <c r="C13" s="111" t="s">
        <v>167</v>
      </c>
      <c r="D13" s="111" t="s">
        <v>109</v>
      </c>
      <c r="E13" s="111" t="s">
        <v>168</v>
      </c>
      <c r="F13" s="111" t="s">
        <v>32</v>
      </c>
      <c r="G13" s="111" t="s">
        <v>322</v>
      </c>
      <c r="H13" s="111" t="s">
        <v>322</v>
      </c>
      <c r="I13" s="111" t="s">
        <v>322</v>
      </c>
      <c r="J13" s="111" t="s">
        <v>322</v>
      </c>
      <c r="K13" s="111" t="s">
        <v>322</v>
      </c>
      <c r="L13" s="111" t="s">
        <v>322</v>
      </c>
      <c r="M13" s="111" t="s">
        <v>322</v>
      </c>
      <c r="N13" s="111" t="s">
        <v>322</v>
      </c>
      <c r="O13" s="111" t="s">
        <v>322</v>
      </c>
      <c r="P13" s="111" t="s">
        <v>322</v>
      </c>
      <c r="Q13" s="111" t="s">
        <v>322</v>
      </c>
      <c r="R13" s="111" t="s">
        <v>322</v>
      </c>
      <c r="S13" s="111" t="s">
        <v>322</v>
      </c>
      <c r="T13" s="111" t="s">
        <v>322</v>
      </c>
      <c r="U13" s="111" t="s">
        <v>322</v>
      </c>
      <c r="V13" s="111" t="s">
        <v>322</v>
      </c>
      <c r="W13" s="111" t="s">
        <v>322</v>
      </c>
      <c r="X13" s="111" t="s">
        <v>322</v>
      </c>
      <c r="Y13" s="111" t="s">
        <v>322</v>
      </c>
      <c r="Z13" s="111" t="s">
        <v>322</v>
      </c>
      <c r="AA13" s="111" t="s">
        <v>322</v>
      </c>
      <c r="AB13" s="111" t="s">
        <v>322</v>
      </c>
      <c r="AC13" s="111" t="s">
        <v>322</v>
      </c>
      <c r="AD13" s="111" t="s">
        <v>322</v>
      </c>
      <c r="AE13" s="111" t="s">
        <v>322</v>
      </c>
      <c r="AF13" s="111" t="s">
        <v>322</v>
      </c>
      <c r="AG13" s="111" t="s">
        <v>322</v>
      </c>
      <c r="AH13" s="111" t="s">
        <v>322</v>
      </c>
      <c r="AI13" s="111" t="s">
        <v>322</v>
      </c>
      <c r="AJ13" s="111" t="s">
        <v>322</v>
      </c>
      <c r="AK13" s="111" t="s">
        <v>322</v>
      </c>
      <c r="AL13" s="111" t="s">
        <v>322</v>
      </c>
      <c r="AM13" s="111" t="s">
        <v>322</v>
      </c>
      <c r="AN13" s="130" t="s">
        <v>322</v>
      </c>
      <c r="AO13" s="130" t="s">
        <v>322</v>
      </c>
      <c r="AP13" s="130" t="s">
        <v>322</v>
      </c>
      <c r="AQ13" s="130" t="s">
        <v>322</v>
      </c>
      <c r="AR13" s="130" t="s">
        <v>322</v>
      </c>
      <c r="AS13" s="130" t="s">
        <v>322</v>
      </c>
      <c r="AT13" s="130" t="s">
        <v>322</v>
      </c>
      <c r="AU13" s="130" t="s">
        <v>322</v>
      </c>
      <c r="AV13" s="130" t="s">
        <v>322</v>
      </c>
      <c r="AW13" s="130" t="s">
        <v>322</v>
      </c>
      <c r="AX13" s="130" t="s">
        <v>322</v>
      </c>
    </row>
    <row r="14" spans="1:50">
      <c r="A14" s="131" t="n">
        <v>8</v>
      </c>
      <c r="B14" s="131" t="s">
        <v>292</v>
      </c>
      <c r="C14" s="131" t="s">
        <v>167</v>
      </c>
      <c r="D14" s="131" t="s">
        <v>109</v>
      </c>
      <c r="E14" s="131" t="s">
        <v>33</v>
      </c>
      <c r="F14" s="131" t="s">
        <v>322</v>
      </c>
      <c r="G14" s="131" t="s">
        <v>322</v>
      </c>
      <c r="H14" s="131" t="s">
        <v>322</v>
      </c>
      <c r="I14" s="131" t="s">
        <v>322</v>
      </c>
      <c r="J14" s="131" t="s">
        <v>322</v>
      </c>
      <c r="K14" s="131" t="s">
        <v>322</v>
      </c>
      <c r="L14" s="131" t="s">
        <v>322</v>
      </c>
      <c r="M14" s="131" t="s">
        <v>322</v>
      </c>
      <c r="N14" s="131" t="s">
        <v>322</v>
      </c>
      <c r="O14" s="131" t="s">
        <v>322</v>
      </c>
      <c r="P14" s="131" t="s">
        <v>322</v>
      </c>
      <c r="Q14" s="131" t="s">
        <v>322</v>
      </c>
      <c r="R14" s="131">
        <f>SUM(R13:R11)</f>
        <v/>
      </c>
      <c r="S14" s="131">
        <f>SUM(S13:S11)</f>
        <v/>
      </c>
      <c r="T14" s="131" t="s">
        <v>322</v>
      </c>
      <c r="U14" s="131" t="s">
        <v>322</v>
      </c>
      <c r="V14" s="131" t="s">
        <v>322</v>
      </c>
      <c r="W14" s="131" t="s">
        <v>322</v>
      </c>
      <c r="X14" s="131" t="s">
        <v>322</v>
      </c>
      <c r="Y14" s="131" t="s">
        <v>322</v>
      </c>
      <c r="Z14" s="131" t="s">
        <v>322</v>
      </c>
      <c r="AA14" s="131" t="s">
        <v>322</v>
      </c>
      <c r="AB14" s="131" t="s">
        <v>322</v>
      </c>
      <c r="AC14" s="131" t="s">
        <v>322</v>
      </c>
      <c r="AD14" s="131" t="s">
        <v>322</v>
      </c>
      <c r="AE14" s="131" t="s">
        <v>322</v>
      </c>
      <c r="AF14" s="131" t="s">
        <v>322</v>
      </c>
      <c r="AG14" s="131" t="s">
        <v>322</v>
      </c>
      <c r="AH14" s="131" t="s">
        <v>322</v>
      </c>
      <c r="AI14" s="131" t="s">
        <v>322</v>
      </c>
      <c r="AJ14" s="131" t="s">
        <v>322</v>
      </c>
      <c r="AK14" s="131" t="s">
        <v>322</v>
      </c>
      <c r="AL14" s="131" t="s">
        <v>322</v>
      </c>
      <c r="AM14" s="131" t="s">
        <v>322</v>
      </c>
      <c r="AN14" s="131" t="s"/>
      <c r="AO14" s="131" t="s"/>
      <c r="AP14" s="131">
        <f>MAX(AP13:AP11)</f>
        <v/>
      </c>
      <c r="AQ14" s="131">
        <f>MAX(AQ13:AQ11)</f>
        <v/>
      </c>
      <c r="AR14" s="131">
        <f>MAX(AR13:AR11)</f>
        <v/>
      </c>
      <c r="AS14" s="131">
        <f>MAX(AS13:AS11)</f>
        <v/>
      </c>
      <c r="AT14" s="131">
        <f>SUM(AT13:AT11)</f>
        <v/>
      </c>
      <c r="AU14" s="131">
        <f>SUM(AU13:AU11)</f>
        <v/>
      </c>
      <c r="AV14" s="131">
        <f>SUM(AV13:AV11)</f>
        <v/>
      </c>
      <c r="AW14" s="131">
        <f>SUM(AW13:AW11)</f>
        <v/>
      </c>
      <c r="AX14" s="131">
        <f>SUM(AX13:AX11)</f>
        <v/>
      </c>
    </row>
    <row r="15" spans="1:50">
      <c r="A15" s="111" t="n">
        <v>9</v>
      </c>
      <c r="B15" s="129">
        <f>HYPERLINK("http://jiradev.its-sib.ru/issues/?jql=summary~%27Иванченко Ольга Владимировна%27", "Иванченко Ольга Владимировна")</f>
        <v/>
      </c>
      <c r="C15" s="129">
        <f>HYPERLINK("http://jiradev.its-sib.ru/issues/?jql=status=Трудоустройство and cf[14829]=%27Бухгалтерия%27", "Бухгалтерия")</f>
        <v/>
      </c>
      <c r="D15" s="111" t="s">
        <v>30</v>
      </c>
      <c r="E15" s="111" t="s">
        <v>31</v>
      </c>
      <c r="F15" s="111" t="s">
        <v>32</v>
      </c>
      <c r="G15" s="111" t="s">
        <v>322</v>
      </c>
      <c r="H15" s="111" t="s">
        <v>322</v>
      </c>
      <c r="I15" s="111" t="s">
        <v>322</v>
      </c>
      <c r="J15" s="111" t="s">
        <v>322</v>
      </c>
      <c r="K15" s="111" t="s">
        <v>322</v>
      </c>
      <c r="L15" s="111" t="s">
        <v>322</v>
      </c>
      <c r="M15" s="111" t="s">
        <v>322</v>
      </c>
      <c r="N15" s="111" t="s">
        <v>322</v>
      </c>
      <c r="O15" s="111" t="s">
        <v>322</v>
      </c>
      <c r="P15" s="111" t="s">
        <v>322</v>
      </c>
      <c r="Q15" s="111" t="s">
        <v>322</v>
      </c>
      <c r="R15" s="129">
        <f>HYPERLINK("http://jiradev.its-sib.ru/issues/?jql=issue in (DOCCORP-24169)", "О")</f>
        <v/>
      </c>
      <c r="S15" s="129">
        <f>HYPERLINK("http://jiradev.its-sib.ru/issues/?jql=issue in (DOCCORP-24169)", "О")</f>
        <v/>
      </c>
      <c r="T15" s="111" t="s">
        <v>322</v>
      </c>
      <c r="U15" s="111" t="s">
        <v>322</v>
      </c>
      <c r="V15" s="111" t="s">
        <v>322</v>
      </c>
      <c r="W15" s="111" t="s">
        <v>322</v>
      </c>
      <c r="X15" s="111" t="s">
        <v>322</v>
      </c>
      <c r="Y15" s="111" t="s">
        <v>322</v>
      </c>
      <c r="Z15" s="111" t="s">
        <v>322</v>
      </c>
      <c r="AA15" s="111" t="s">
        <v>322</v>
      </c>
      <c r="AB15" s="111" t="s">
        <v>322</v>
      </c>
      <c r="AC15" s="111" t="s">
        <v>322</v>
      </c>
      <c r="AD15" s="111" t="s">
        <v>322</v>
      </c>
      <c r="AE15" s="111" t="s">
        <v>322</v>
      </c>
      <c r="AF15" s="111" t="s">
        <v>322</v>
      </c>
      <c r="AG15" s="111" t="s">
        <v>322</v>
      </c>
      <c r="AH15" s="111" t="s">
        <v>322</v>
      </c>
      <c r="AI15" s="111" t="s">
        <v>322</v>
      </c>
      <c r="AJ15" s="111" t="s">
        <v>322</v>
      </c>
      <c r="AK15" s="111" t="s">
        <v>322</v>
      </c>
      <c r="AL15" s="111" t="s">
        <v>322</v>
      </c>
      <c r="AM15" s="111" t="s">
        <v>322</v>
      </c>
      <c r="AN15" s="130" t="s">
        <v>322</v>
      </c>
      <c r="AO15" s="130" t="s">
        <v>322</v>
      </c>
      <c r="AP15" s="130">
        <f>COUNTIF(I15:AM15, "О")</f>
        <v/>
      </c>
      <c r="AQ15" s="130">
        <f>COUNTIF(I15:AM15, "От")</f>
        <v/>
      </c>
      <c r="AR15" s="130">
        <f>COUNTIF(I15:AM15, "Б")</f>
        <v/>
      </c>
      <c r="AS15" s="130">
        <f>COUNTIF(I15:AM15, "Н")</f>
        <v/>
      </c>
      <c r="AT15" s="130" t="s">
        <v>322</v>
      </c>
      <c r="AU15" s="130" t="s">
        <v>322</v>
      </c>
      <c r="AV15" s="130" t="s">
        <v>322</v>
      </c>
      <c r="AW15" s="130" t="s">
        <v>322</v>
      </c>
      <c r="AX15" s="130" t="s">
        <v>322</v>
      </c>
    </row>
    <row r="16" spans="1:50">
      <c r="A16" s="131" t="n">
        <v>10</v>
      </c>
      <c r="B16" s="131" t="s">
        <v>34</v>
      </c>
      <c r="C16" s="131" t="s">
        <v>29</v>
      </c>
      <c r="D16" s="131" t="s">
        <v>30</v>
      </c>
      <c r="E16" s="131" t="s">
        <v>33</v>
      </c>
      <c r="F16" s="131" t="s">
        <v>322</v>
      </c>
      <c r="G16" s="131" t="s">
        <v>322</v>
      </c>
      <c r="H16" s="131" t="s">
        <v>322</v>
      </c>
      <c r="I16" s="131" t="s">
        <v>322</v>
      </c>
      <c r="J16" s="131" t="s">
        <v>322</v>
      </c>
      <c r="K16" s="131" t="s">
        <v>322</v>
      </c>
      <c r="L16" s="131" t="s">
        <v>322</v>
      </c>
      <c r="M16" s="131" t="s">
        <v>322</v>
      </c>
      <c r="N16" s="131" t="s">
        <v>322</v>
      </c>
      <c r="O16" s="131" t="s">
        <v>322</v>
      </c>
      <c r="P16" s="131" t="s">
        <v>322</v>
      </c>
      <c r="Q16" s="131" t="s">
        <v>322</v>
      </c>
      <c r="R16" s="131">
        <f>SUM(R15:R15)</f>
        <v/>
      </c>
      <c r="S16" s="131">
        <f>SUM(S15:S15)</f>
        <v/>
      </c>
      <c r="T16" s="131" t="s">
        <v>322</v>
      </c>
      <c r="U16" s="131" t="s">
        <v>322</v>
      </c>
      <c r="V16" s="131" t="s">
        <v>322</v>
      </c>
      <c r="W16" s="131" t="s">
        <v>322</v>
      </c>
      <c r="X16" s="131" t="s">
        <v>322</v>
      </c>
      <c r="Y16" s="131" t="s">
        <v>322</v>
      </c>
      <c r="Z16" s="131" t="s">
        <v>322</v>
      </c>
      <c r="AA16" s="131" t="s">
        <v>322</v>
      </c>
      <c r="AB16" s="131" t="s">
        <v>322</v>
      </c>
      <c r="AC16" s="131" t="s">
        <v>322</v>
      </c>
      <c r="AD16" s="131" t="s">
        <v>322</v>
      </c>
      <c r="AE16" s="131" t="s">
        <v>322</v>
      </c>
      <c r="AF16" s="131" t="s">
        <v>322</v>
      </c>
      <c r="AG16" s="131" t="s">
        <v>322</v>
      </c>
      <c r="AH16" s="131" t="s">
        <v>322</v>
      </c>
      <c r="AI16" s="131" t="s">
        <v>322</v>
      </c>
      <c r="AJ16" s="131" t="s">
        <v>322</v>
      </c>
      <c r="AK16" s="131" t="s">
        <v>322</v>
      </c>
      <c r="AL16" s="131" t="s">
        <v>322</v>
      </c>
      <c r="AM16" s="131" t="s">
        <v>322</v>
      </c>
      <c r="AN16" s="131" t="s"/>
      <c r="AO16" s="131" t="s"/>
      <c r="AP16" s="131">
        <f>MAX(AP15:AP15)</f>
        <v/>
      </c>
      <c r="AQ16" s="131">
        <f>MAX(AQ15:AQ15)</f>
        <v/>
      </c>
      <c r="AR16" s="131">
        <f>MAX(AR15:AR15)</f>
        <v/>
      </c>
      <c r="AS16" s="131">
        <f>MAX(AS15:AS15)</f>
        <v/>
      </c>
      <c r="AT16" s="131">
        <f>SUM(AT15:AT15)</f>
        <v/>
      </c>
      <c r="AU16" s="131">
        <f>SUM(AU15:AU15)</f>
        <v/>
      </c>
      <c r="AV16" s="131">
        <f>SUM(AV15:AV15)</f>
        <v/>
      </c>
      <c r="AW16" s="131">
        <f>SUM(AW15:AW15)</f>
        <v/>
      </c>
      <c r="AX16" s="131">
        <f>SUM(AX15:AX15)</f>
        <v/>
      </c>
    </row>
    <row r="17" spans="1:50">
      <c r="A17" s="111" t="n">
        <v>11</v>
      </c>
      <c r="B17" s="129">
        <f>HYPERLINK("http://jiradev.its-sib.ru/issues/?jql=summary~%27Кадилов Сергей Геннадьевич%27", "Кадилов Сергей Геннадьевич")</f>
        <v/>
      </c>
      <c r="C17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17" s="111" t="s">
        <v>291</v>
      </c>
      <c r="E17" s="111" t="s">
        <v>43</v>
      </c>
      <c r="F17" s="111" t="s">
        <v>32</v>
      </c>
      <c r="G17" s="111" t="s">
        <v>322</v>
      </c>
      <c r="H17" s="111" t="s">
        <v>322</v>
      </c>
      <c r="I17" s="111" t="s">
        <v>322</v>
      </c>
      <c r="J17" s="111" t="s">
        <v>322</v>
      </c>
      <c r="K17" s="111" t="s">
        <v>322</v>
      </c>
      <c r="L17" s="111" t="s">
        <v>322</v>
      </c>
      <c r="M17" s="111" t="s">
        <v>322</v>
      </c>
      <c r="N17" s="111" t="s">
        <v>322</v>
      </c>
      <c r="O17" s="111" t="s">
        <v>322</v>
      </c>
      <c r="P17" s="111" t="s">
        <v>322</v>
      </c>
      <c r="Q17" s="111" t="s">
        <v>322</v>
      </c>
      <c r="R17" s="111" t="n">
        <v>8</v>
      </c>
      <c r="S17" s="111" t="n">
        <v>8</v>
      </c>
      <c r="T17" s="111" t="s">
        <v>322</v>
      </c>
      <c r="U17" s="111" t="s">
        <v>322</v>
      </c>
      <c r="V17" s="111" t="s">
        <v>322</v>
      </c>
      <c r="W17" s="111" t="s">
        <v>322</v>
      </c>
      <c r="X17" s="111" t="s">
        <v>322</v>
      </c>
      <c r="Y17" s="111" t="s">
        <v>322</v>
      </c>
      <c r="Z17" s="111" t="s">
        <v>322</v>
      </c>
      <c r="AA17" s="111" t="s">
        <v>322</v>
      </c>
      <c r="AB17" s="111" t="s">
        <v>322</v>
      </c>
      <c r="AC17" s="111" t="s">
        <v>322</v>
      </c>
      <c r="AD17" s="111" t="s">
        <v>322</v>
      </c>
      <c r="AE17" s="111" t="s">
        <v>322</v>
      </c>
      <c r="AF17" s="111" t="s">
        <v>322</v>
      </c>
      <c r="AG17" s="111" t="s">
        <v>322</v>
      </c>
      <c r="AH17" s="111" t="s">
        <v>322</v>
      </c>
      <c r="AI17" s="111" t="s">
        <v>322</v>
      </c>
      <c r="AJ17" s="111" t="s">
        <v>322</v>
      </c>
      <c r="AK17" s="111" t="s">
        <v>322</v>
      </c>
      <c r="AL17" s="111" t="s">
        <v>322</v>
      </c>
      <c r="AM17" s="111" t="s">
        <v>322</v>
      </c>
      <c r="AN17" s="130" t="s">
        <v>322</v>
      </c>
      <c r="AO17" s="130" t="s">
        <v>322</v>
      </c>
      <c r="AP17" s="130">
        <f>COUNTIF(I17:AM17, "О")</f>
        <v/>
      </c>
      <c r="AQ17" s="130">
        <f>COUNTIF(I17:AM17, "От")</f>
        <v/>
      </c>
      <c r="AR17" s="130">
        <f>COUNTIF(I17:AM17, "Б")</f>
        <v/>
      </c>
      <c r="AS17" s="130">
        <f>COUNTIF(I17:AM17, "Н")</f>
        <v/>
      </c>
      <c r="AT17" s="130" t="s">
        <v>322</v>
      </c>
      <c r="AU17" s="130" t="s">
        <v>322</v>
      </c>
      <c r="AV17" s="130" t="s">
        <v>322</v>
      </c>
      <c r="AW17" s="130" t="s">
        <v>322</v>
      </c>
      <c r="AX17" s="130" t="s">
        <v>322</v>
      </c>
    </row>
    <row r="18" spans="1:50">
      <c r="A18" s="131" t="n">
        <v>12</v>
      </c>
      <c r="B18" s="131" t="s">
        <v>207</v>
      </c>
      <c r="C18" s="131" t="s">
        <v>193</v>
      </c>
      <c r="D18" s="131" t="s">
        <v>291</v>
      </c>
      <c r="E18" s="131" t="s">
        <v>33</v>
      </c>
      <c r="F18" s="131" t="s">
        <v>322</v>
      </c>
      <c r="G18" s="131" t="s">
        <v>322</v>
      </c>
      <c r="H18" s="131" t="s">
        <v>322</v>
      </c>
      <c r="I18" s="131" t="s">
        <v>322</v>
      </c>
      <c r="J18" s="131" t="s">
        <v>322</v>
      </c>
      <c r="K18" s="131" t="s">
        <v>322</v>
      </c>
      <c r="L18" s="131" t="s">
        <v>322</v>
      </c>
      <c r="M18" s="131" t="s">
        <v>322</v>
      </c>
      <c r="N18" s="131" t="s">
        <v>322</v>
      </c>
      <c r="O18" s="131" t="s">
        <v>322</v>
      </c>
      <c r="P18" s="131" t="s">
        <v>322</v>
      </c>
      <c r="Q18" s="131" t="s">
        <v>322</v>
      </c>
      <c r="R18" s="131">
        <f>SUM(R17:R17)</f>
        <v/>
      </c>
      <c r="S18" s="131">
        <f>SUM(S17:S17)</f>
        <v/>
      </c>
      <c r="T18" s="131" t="s">
        <v>322</v>
      </c>
      <c r="U18" s="131" t="s">
        <v>322</v>
      </c>
      <c r="V18" s="131" t="s">
        <v>322</v>
      </c>
      <c r="W18" s="131" t="s">
        <v>322</v>
      </c>
      <c r="X18" s="131" t="s">
        <v>322</v>
      </c>
      <c r="Y18" s="131" t="s">
        <v>322</v>
      </c>
      <c r="Z18" s="131" t="s">
        <v>322</v>
      </c>
      <c r="AA18" s="131" t="s">
        <v>322</v>
      </c>
      <c r="AB18" s="131" t="s">
        <v>322</v>
      </c>
      <c r="AC18" s="131" t="s">
        <v>322</v>
      </c>
      <c r="AD18" s="131" t="s">
        <v>322</v>
      </c>
      <c r="AE18" s="131" t="s">
        <v>322</v>
      </c>
      <c r="AF18" s="131" t="s">
        <v>322</v>
      </c>
      <c r="AG18" s="131" t="s">
        <v>322</v>
      </c>
      <c r="AH18" s="131" t="s">
        <v>322</v>
      </c>
      <c r="AI18" s="131" t="s">
        <v>322</v>
      </c>
      <c r="AJ18" s="131" t="s">
        <v>322</v>
      </c>
      <c r="AK18" s="131" t="s">
        <v>322</v>
      </c>
      <c r="AL18" s="131" t="s">
        <v>322</v>
      </c>
      <c r="AM18" s="131" t="s">
        <v>322</v>
      </c>
      <c r="AN18" s="131" t="s"/>
      <c r="AO18" s="131" t="s"/>
      <c r="AP18" s="131">
        <f>MAX(AP17:AP17)</f>
        <v/>
      </c>
      <c r="AQ18" s="131">
        <f>MAX(AQ17:AQ17)</f>
        <v/>
      </c>
      <c r="AR18" s="131">
        <f>MAX(AR17:AR17)</f>
        <v/>
      </c>
      <c r="AS18" s="131">
        <f>MAX(AS17:AS17)</f>
        <v/>
      </c>
      <c r="AT18" s="131">
        <f>SUM(AT17:AT17)</f>
        <v/>
      </c>
      <c r="AU18" s="131">
        <f>SUM(AU17:AU17)</f>
        <v/>
      </c>
      <c r="AV18" s="131">
        <f>SUM(AV17:AV17)</f>
        <v/>
      </c>
      <c r="AW18" s="131">
        <f>SUM(AW17:AW17)</f>
        <v/>
      </c>
      <c r="AX18" s="131">
        <f>SUM(AX17:AX17)</f>
        <v/>
      </c>
    </row>
    <row r="19" spans="1:50">
      <c r="A19" s="111" t="n">
        <v>13</v>
      </c>
      <c r="B19" s="129">
        <f>HYPERLINK("http://jiradev.its-sib.ru/issues/?jql=summary~%27Мезенцев Петр Владимирович%27", "Мезенцев Петр Владимирович")</f>
        <v/>
      </c>
      <c r="C19" s="129">
        <f>HYPERLINK("http://jiradev.its-sib.ru/issues/?jql=status=Трудоустройство and cf[14829]=%27Группа технической поддержки ИТС%27", "Группа технической поддержки ИТС")</f>
        <v/>
      </c>
      <c r="D19" s="111" t="s">
        <v>290</v>
      </c>
      <c r="E19" s="111" t="s">
        <v>43</v>
      </c>
      <c r="F19" s="111" t="s">
        <v>32</v>
      </c>
      <c r="G19" s="111" t="s">
        <v>322</v>
      </c>
      <c r="H19" s="111" t="s">
        <v>322</v>
      </c>
      <c r="I19" s="111" t="s">
        <v>322</v>
      </c>
      <c r="J19" s="111" t="s">
        <v>322</v>
      </c>
      <c r="K19" s="111" t="s">
        <v>322</v>
      </c>
      <c r="L19" s="111" t="s">
        <v>322</v>
      </c>
      <c r="M19" s="111" t="s">
        <v>322</v>
      </c>
      <c r="N19" s="111" t="s">
        <v>322</v>
      </c>
      <c r="O19" s="111" t="s">
        <v>322</v>
      </c>
      <c r="P19" s="111" t="s">
        <v>322</v>
      </c>
      <c r="Q19" s="111" t="s">
        <v>322</v>
      </c>
      <c r="R19" s="111" t="n">
        <v>8</v>
      </c>
      <c r="S19" s="111" t="n">
        <v>8</v>
      </c>
      <c r="T19" s="111" t="s">
        <v>322</v>
      </c>
      <c r="U19" s="111" t="s">
        <v>322</v>
      </c>
      <c r="V19" s="111" t="s">
        <v>322</v>
      </c>
      <c r="W19" s="111" t="s">
        <v>322</v>
      </c>
      <c r="X19" s="111" t="s">
        <v>322</v>
      </c>
      <c r="Y19" s="111" t="s">
        <v>322</v>
      </c>
      <c r="Z19" s="111" t="s">
        <v>322</v>
      </c>
      <c r="AA19" s="111" t="s">
        <v>322</v>
      </c>
      <c r="AB19" s="111" t="s">
        <v>322</v>
      </c>
      <c r="AC19" s="111" t="s">
        <v>322</v>
      </c>
      <c r="AD19" s="111" t="s">
        <v>322</v>
      </c>
      <c r="AE19" s="111" t="s">
        <v>322</v>
      </c>
      <c r="AF19" s="111" t="s">
        <v>322</v>
      </c>
      <c r="AG19" s="111" t="s">
        <v>322</v>
      </c>
      <c r="AH19" s="111" t="s">
        <v>322</v>
      </c>
      <c r="AI19" s="111" t="s">
        <v>322</v>
      </c>
      <c r="AJ19" s="111" t="s">
        <v>322</v>
      </c>
      <c r="AK19" s="111" t="s">
        <v>322</v>
      </c>
      <c r="AL19" s="111" t="s">
        <v>322</v>
      </c>
      <c r="AM19" s="111" t="s">
        <v>322</v>
      </c>
      <c r="AN19" s="130" t="s">
        <v>322</v>
      </c>
      <c r="AO19" s="130" t="s">
        <v>322</v>
      </c>
      <c r="AP19" s="130">
        <f>COUNTIF(I19:AM19, "О")</f>
        <v/>
      </c>
      <c r="AQ19" s="130">
        <f>COUNTIF(I19:AM19, "От")</f>
        <v/>
      </c>
      <c r="AR19" s="130">
        <f>COUNTIF(I19:AM19, "Б")</f>
        <v/>
      </c>
      <c r="AS19" s="130">
        <f>COUNTIF(I19:AM19, "Н")</f>
        <v/>
      </c>
      <c r="AT19" s="130" t="s">
        <v>322</v>
      </c>
      <c r="AU19" s="130" t="s">
        <v>322</v>
      </c>
      <c r="AV19" s="130" t="s">
        <v>322</v>
      </c>
      <c r="AW19" s="130" t="s">
        <v>322</v>
      </c>
      <c r="AX19" s="130" t="s">
        <v>322</v>
      </c>
    </row>
    <row r="20" spans="1:50">
      <c r="A20" s="131" t="n">
        <v>14</v>
      </c>
      <c r="B20" s="131" t="s">
        <v>218</v>
      </c>
      <c r="C20" s="131" t="s">
        <v>289</v>
      </c>
      <c r="D20" s="131" t="s">
        <v>290</v>
      </c>
      <c r="E20" s="131" t="s">
        <v>33</v>
      </c>
      <c r="F20" s="131" t="s">
        <v>322</v>
      </c>
      <c r="G20" s="131" t="s">
        <v>322</v>
      </c>
      <c r="H20" s="131" t="s">
        <v>322</v>
      </c>
      <c r="I20" s="131" t="s">
        <v>322</v>
      </c>
      <c r="J20" s="131" t="s">
        <v>322</v>
      </c>
      <c r="K20" s="131" t="s">
        <v>322</v>
      </c>
      <c r="L20" s="131" t="s">
        <v>322</v>
      </c>
      <c r="M20" s="131" t="s">
        <v>322</v>
      </c>
      <c r="N20" s="131" t="s">
        <v>322</v>
      </c>
      <c r="O20" s="131" t="s">
        <v>322</v>
      </c>
      <c r="P20" s="131" t="s">
        <v>322</v>
      </c>
      <c r="Q20" s="131" t="s">
        <v>322</v>
      </c>
      <c r="R20" s="131">
        <f>SUM(R19:R19)</f>
        <v/>
      </c>
      <c r="S20" s="131">
        <f>SUM(S19:S19)</f>
        <v/>
      </c>
      <c r="T20" s="131" t="s">
        <v>322</v>
      </c>
      <c r="U20" s="131" t="s">
        <v>322</v>
      </c>
      <c r="V20" s="131" t="s">
        <v>322</v>
      </c>
      <c r="W20" s="131" t="s">
        <v>322</v>
      </c>
      <c r="X20" s="131" t="s">
        <v>322</v>
      </c>
      <c r="Y20" s="131" t="s">
        <v>322</v>
      </c>
      <c r="Z20" s="131" t="s">
        <v>322</v>
      </c>
      <c r="AA20" s="131" t="s">
        <v>322</v>
      </c>
      <c r="AB20" s="131" t="s">
        <v>322</v>
      </c>
      <c r="AC20" s="131" t="s">
        <v>322</v>
      </c>
      <c r="AD20" s="131" t="s">
        <v>322</v>
      </c>
      <c r="AE20" s="131" t="s">
        <v>322</v>
      </c>
      <c r="AF20" s="131" t="s">
        <v>322</v>
      </c>
      <c r="AG20" s="131" t="s">
        <v>322</v>
      </c>
      <c r="AH20" s="131" t="s">
        <v>322</v>
      </c>
      <c r="AI20" s="131" t="s">
        <v>322</v>
      </c>
      <c r="AJ20" s="131" t="s">
        <v>322</v>
      </c>
      <c r="AK20" s="131" t="s">
        <v>322</v>
      </c>
      <c r="AL20" s="131" t="s">
        <v>322</v>
      </c>
      <c r="AM20" s="131" t="s">
        <v>322</v>
      </c>
      <c r="AN20" s="131" t="s"/>
      <c r="AO20" s="131" t="s"/>
      <c r="AP20" s="131">
        <f>MAX(AP19:AP19)</f>
        <v/>
      </c>
      <c r="AQ20" s="131">
        <f>MAX(AQ19:AQ19)</f>
        <v/>
      </c>
      <c r="AR20" s="131">
        <f>MAX(AR19:AR19)</f>
        <v/>
      </c>
      <c r="AS20" s="131">
        <f>MAX(AS19:AS19)</f>
        <v/>
      </c>
      <c r="AT20" s="131">
        <f>SUM(AT19:AT19)</f>
        <v/>
      </c>
      <c r="AU20" s="131">
        <f>SUM(AU19:AU19)</f>
        <v/>
      </c>
      <c r="AV20" s="131">
        <f>SUM(AV19:AV19)</f>
        <v/>
      </c>
      <c r="AW20" s="131">
        <f>SUM(AW19:AW19)</f>
        <v/>
      </c>
      <c r="AX20" s="131">
        <f>SUM(AX19:AX19)</f>
        <v/>
      </c>
    </row>
    <row r="21" spans="1:50">
      <c r="A21" s="111" t="n">
        <v>15</v>
      </c>
      <c r="B21" s="129">
        <f>HYPERLINK("http://jiradev.its-sib.ru/issues/?jql=summary~%27Яворский Игорь Сергеевич%27", "Яворский Игорь Сергеевич")</f>
        <v/>
      </c>
      <c r="C21" s="129">
        <f>HYPERLINK("http://jiradev.its-sib.ru/issues/?jql=status=Трудоустройство and cf[14829]=%27Служба энергетика%27", "Служба энергетика")</f>
        <v/>
      </c>
      <c r="D21" s="111" t="s">
        <v>247</v>
      </c>
      <c r="E21" s="111" t="s">
        <v>43</v>
      </c>
      <c r="F21" s="111" t="s">
        <v>32</v>
      </c>
      <c r="G21" s="111" t="s">
        <v>322</v>
      </c>
      <c r="H21" s="111" t="s">
        <v>322</v>
      </c>
      <c r="I21" s="111" t="s">
        <v>322</v>
      </c>
      <c r="J21" s="111" t="s">
        <v>322</v>
      </c>
      <c r="K21" s="111" t="s">
        <v>322</v>
      </c>
      <c r="L21" s="111" t="s">
        <v>322</v>
      </c>
      <c r="M21" s="111" t="s">
        <v>322</v>
      </c>
      <c r="N21" s="111" t="s">
        <v>322</v>
      </c>
      <c r="O21" s="111" t="s">
        <v>322</v>
      </c>
      <c r="P21" s="111" t="s">
        <v>322</v>
      </c>
      <c r="Q21" s="111" t="s">
        <v>322</v>
      </c>
      <c r="R21" s="111" t="n">
        <v>8</v>
      </c>
      <c r="S21" s="111" t="n">
        <v>8</v>
      </c>
      <c r="T21" s="111" t="s">
        <v>322</v>
      </c>
      <c r="U21" s="111" t="s">
        <v>322</v>
      </c>
      <c r="V21" s="111" t="s">
        <v>322</v>
      </c>
      <c r="W21" s="111" t="s">
        <v>322</v>
      </c>
      <c r="X21" s="111" t="s">
        <v>322</v>
      </c>
      <c r="Y21" s="111" t="s">
        <v>322</v>
      </c>
      <c r="Z21" s="111" t="s">
        <v>322</v>
      </c>
      <c r="AA21" s="111" t="s">
        <v>322</v>
      </c>
      <c r="AB21" s="111" t="s">
        <v>322</v>
      </c>
      <c r="AC21" s="111" t="s">
        <v>322</v>
      </c>
      <c r="AD21" s="111" t="s">
        <v>322</v>
      </c>
      <c r="AE21" s="111" t="s">
        <v>322</v>
      </c>
      <c r="AF21" s="111" t="s">
        <v>322</v>
      </c>
      <c r="AG21" s="111" t="s">
        <v>322</v>
      </c>
      <c r="AH21" s="111" t="s">
        <v>322</v>
      </c>
      <c r="AI21" s="111" t="s">
        <v>322</v>
      </c>
      <c r="AJ21" s="111" t="s">
        <v>322</v>
      </c>
      <c r="AK21" s="111" t="s">
        <v>322</v>
      </c>
      <c r="AL21" s="111" t="s">
        <v>322</v>
      </c>
      <c r="AM21" s="111" t="s">
        <v>322</v>
      </c>
      <c r="AN21" s="130" t="s">
        <v>322</v>
      </c>
      <c r="AO21" s="130" t="s">
        <v>322</v>
      </c>
      <c r="AP21" s="130">
        <f>COUNTIF(I21:AM21, "О")</f>
        <v/>
      </c>
      <c r="AQ21" s="130">
        <f>COUNTIF(I21:AM21, "От")</f>
        <v/>
      </c>
      <c r="AR21" s="130">
        <f>COUNTIF(I21:AM21, "Б")</f>
        <v/>
      </c>
      <c r="AS21" s="130">
        <f>COUNTIF(I21:AM21, "Н")</f>
        <v/>
      </c>
      <c r="AT21" s="130" t="s">
        <v>322</v>
      </c>
      <c r="AU21" s="130" t="s">
        <v>322</v>
      </c>
      <c r="AV21" s="130" t="s">
        <v>322</v>
      </c>
      <c r="AW21" s="130" t="s">
        <v>322</v>
      </c>
      <c r="AX21" s="130" t="s">
        <v>322</v>
      </c>
    </row>
    <row r="22" spans="1:50">
      <c r="A22" s="131" t="n">
        <v>16</v>
      </c>
      <c r="B22" s="131" t="s">
        <v>245</v>
      </c>
      <c r="C22" s="131" t="s">
        <v>246</v>
      </c>
      <c r="D22" s="131" t="s">
        <v>247</v>
      </c>
      <c r="E22" s="131" t="s">
        <v>33</v>
      </c>
      <c r="F22" s="131" t="s">
        <v>322</v>
      </c>
      <c r="G22" s="131" t="s">
        <v>322</v>
      </c>
      <c r="H22" s="131" t="s">
        <v>322</v>
      </c>
      <c r="I22" s="131" t="s">
        <v>322</v>
      </c>
      <c r="J22" s="131" t="s">
        <v>322</v>
      </c>
      <c r="K22" s="131" t="s">
        <v>322</v>
      </c>
      <c r="L22" s="131" t="s">
        <v>322</v>
      </c>
      <c r="M22" s="131" t="s">
        <v>322</v>
      </c>
      <c r="N22" s="131" t="s">
        <v>322</v>
      </c>
      <c r="O22" s="131" t="s">
        <v>322</v>
      </c>
      <c r="P22" s="131" t="s">
        <v>322</v>
      </c>
      <c r="Q22" s="131" t="s">
        <v>322</v>
      </c>
      <c r="R22" s="131">
        <f>SUM(R21:R21)</f>
        <v/>
      </c>
      <c r="S22" s="131">
        <f>SUM(S21:S21)</f>
        <v/>
      </c>
      <c r="T22" s="131" t="s">
        <v>322</v>
      </c>
      <c r="U22" s="131" t="s">
        <v>322</v>
      </c>
      <c r="V22" s="131" t="s">
        <v>322</v>
      </c>
      <c r="W22" s="131" t="s">
        <v>322</v>
      </c>
      <c r="X22" s="131" t="s">
        <v>322</v>
      </c>
      <c r="Y22" s="131" t="s">
        <v>322</v>
      </c>
      <c r="Z22" s="131" t="s">
        <v>322</v>
      </c>
      <c r="AA22" s="131" t="s">
        <v>322</v>
      </c>
      <c r="AB22" s="131" t="s">
        <v>322</v>
      </c>
      <c r="AC22" s="131" t="s">
        <v>322</v>
      </c>
      <c r="AD22" s="131" t="s">
        <v>322</v>
      </c>
      <c r="AE22" s="131" t="s">
        <v>322</v>
      </c>
      <c r="AF22" s="131" t="s">
        <v>322</v>
      </c>
      <c r="AG22" s="131" t="s">
        <v>322</v>
      </c>
      <c r="AH22" s="131" t="s">
        <v>322</v>
      </c>
      <c r="AI22" s="131" t="s">
        <v>322</v>
      </c>
      <c r="AJ22" s="131" t="s">
        <v>322</v>
      </c>
      <c r="AK22" s="131" t="s">
        <v>322</v>
      </c>
      <c r="AL22" s="131" t="s">
        <v>322</v>
      </c>
      <c r="AM22" s="131" t="s">
        <v>322</v>
      </c>
      <c r="AN22" s="131" t="s"/>
      <c r="AO22" s="131" t="s"/>
      <c r="AP22" s="131">
        <f>MAX(AP21:AP21)</f>
        <v/>
      </c>
      <c r="AQ22" s="131">
        <f>MAX(AQ21:AQ21)</f>
        <v/>
      </c>
      <c r="AR22" s="131">
        <f>MAX(AR21:AR21)</f>
        <v/>
      </c>
      <c r="AS22" s="131">
        <f>MAX(AS21:AS21)</f>
        <v/>
      </c>
      <c r="AT22" s="131">
        <f>SUM(AT21:AT21)</f>
        <v/>
      </c>
      <c r="AU22" s="131">
        <f>SUM(AU21:AU21)</f>
        <v/>
      </c>
      <c r="AV22" s="131">
        <f>SUM(AV21:AV21)</f>
        <v/>
      </c>
      <c r="AW22" s="131">
        <f>SUM(AW21:AW21)</f>
        <v/>
      </c>
      <c r="AX22" s="131">
        <f>SUM(AX21:AX21)</f>
        <v/>
      </c>
    </row>
    <row r="23" spans="1:50">
      <c r="A23" s="111" t="n">
        <v>17</v>
      </c>
      <c r="B23" s="129">
        <f>HYPERLINK("http://jiradev.its-sib.ru/issues/?jql=summary~%27Лисенков Роман Валерьевич%27", "Лисенков Роман Валерьевич")</f>
        <v/>
      </c>
      <c r="C23" s="129">
        <f>HYPERLINK("http://jiradev.its-sib.ru/issues/?jql=status=Трудоустройство and cf[14829]=%27Обособленное  подразделение г.Барнаул%27", "Обособленное  подразделение г.Барнаул")</f>
        <v/>
      </c>
      <c r="D23" s="111" t="s">
        <v>72</v>
      </c>
      <c r="E23" s="111" t="s">
        <v>43</v>
      </c>
      <c r="F23" s="111" t="s">
        <v>32</v>
      </c>
      <c r="G23" s="111" t="s">
        <v>322</v>
      </c>
      <c r="H23" s="111" t="s">
        <v>322</v>
      </c>
      <c r="I23" s="111" t="s">
        <v>322</v>
      </c>
      <c r="J23" s="111" t="s">
        <v>322</v>
      </c>
      <c r="K23" s="111" t="s">
        <v>322</v>
      </c>
      <c r="L23" s="111" t="s">
        <v>322</v>
      </c>
      <c r="M23" s="111" t="s">
        <v>322</v>
      </c>
      <c r="N23" s="111" t="s">
        <v>322</v>
      </c>
      <c r="O23" s="111" t="s">
        <v>322</v>
      </c>
      <c r="P23" s="111" t="s">
        <v>322</v>
      </c>
      <c r="Q23" s="111" t="s">
        <v>322</v>
      </c>
      <c r="R23" s="129">
        <f>HYPERLINK("http://jiradev.its-sib.ru/issues/?jql=issue in (DOCCORP-24111)", "О")</f>
        <v/>
      </c>
      <c r="S23" s="129">
        <f>HYPERLINK("http://jiradev.its-sib.ru/issues/?jql=issue in (DOCCORP-24111)", "О")</f>
        <v/>
      </c>
      <c r="T23" s="111" t="s">
        <v>322</v>
      </c>
      <c r="U23" s="111" t="s">
        <v>322</v>
      </c>
      <c r="V23" s="111" t="s">
        <v>322</v>
      </c>
      <c r="W23" s="111" t="s">
        <v>322</v>
      </c>
      <c r="X23" s="111" t="s">
        <v>322</v>
      </c>
      <c r="Y23" s="111" t="s">
        <v>322</v>
      </c>
      <c r="Z23" s="111" t="s">
        <v>322</v>
      </c>
      <c r="AA23" s="111" t="s">
        <v>322</v>
      </c>
      <c r="AB23" s="111" t="s">
        <v>322</v>
      </c>
      <c r="AC23" s="111" t="s">
        <v>322</v>
      </c>
      <c r="AD23" s="111" t="s">
        <v>322</v>
      </c>
      <c r="AE23" s="111" t="s">
        <v>322</v>
      </c>
      <c r="AF23" s="111" t="s">
        <v>322</v>
      </c>
      <c r="AG23" s="111" t="s">
        <v>322</v>
      </c>
      <c r="AH23" s="111" t="s">
        <v>322</v>
      </c>
      <c r="AI23" s="111" t="s">
        <v>322</v>
      </c>
      <c r="AJ23" s="111" t="s">
        <v>322</v>
      </c>
      <c r="AK23" s="111" t="s">
        <v>322</v>
      </c>
      <c r="AL23" s="111" t="s">
        <v>322</v>
      </c>
      <c r="AM23" s="111" t="s">
        <v>322</v>
      </c>
      <c r="AN23" s="130" t="s">
        <v>322</v>
      </c>
      <c r="AO23" s="130" t="s">
        <v>322</v>
      </c>
      <c r="AP23" s="130">
        <f>COUNTIF(I23:AM23, "О")</f>
        <v/>
      </c>
      <c r="AQ23" s="130">
        <f>COUNTIF(I23:AM23, "От")</f>
        <v/>
      </c>
      <c r="AR23" s="130">
        <f>COUNTIF(I23:AM23, "Б")</f>
        <v/>
      </c>
      <c r="AS23" s="130">
        <f>COUNTIF(I23:AM23, "Н")</f>
        <v/>
      </c>
      <c r="AT23" s="130" t="s">
        <v>322</v>
      </c>
      <c r="AU23" s="130" t="s">
        <v>322</v>
      </c>
      <c r="AV23" s="130" t="s">
        <v>322</v>
      </c>
      <c r="AW23" s="130" t="s">
        <v>322</v>
      </c>
      <c r="AX23" s="130" t="s">
        <v>322</v>
      </c>
    </row>
    <row r="24" spans="1:50">
      <c r="A24" s="131" t="n">
        <v>18</v>
      </c>
      <c r="B24" s="131" t="s">
        <v>161</v>
      </c>
      <c r="C24" s="131" t="s">
        <v>152</v>
      </c>
      <c r="D24" s="131" t="s">
        <v>72</v>
      </c>
      <c r="E24" s="131" t="s">
        <v>33</v>
      </c>
      <c r="F24" s="131" t="s">
        <v>322</v>
      </c>
      <c r="G24" s="131" t="s">
        <v>322</v>
      </c>
      <c r="H24" s="131" t="s">
        <v>322</v>
      </c>
      <c r="I24" s="131" t="s">
        <v>322</v>
      </c>
      <c r="J24" s="131" t="s">
        <v>322</v>
      </c>
      <c r="K24" s="131" t="s">
        <v>322</v>
      </c>
      <c r="L24" s="131" t="s">
        <v>322</v>
      </c>
      <c r="M24" s="131" t="s">
        <v>322</v>
      </c>
      <c r="N24" s="131" t="s">
        <v>322</v>
      </c>
      <c r="O24" s="131" t="s">
        <v>322</v>
      </c>
      <c r="P24" s="131" t="s">
        <v>322</v>
      </c>
      <c r="Q24" s="131" t="s">
        <v>322</v>
      </c>
      <c r="R24" s="131">
        <f>SUM(R23:R23)</f>
        <v/>
      </c>
      <c r="S24" s="131">
        <f>SUM(S23:S23)</f>
        <v/>
      </c>
      <c r="T24" s="131" t="s">
        <v>322</v>
      </c>
      <c r="U24" s="131" t="s">
        <v>322</v>
      </c>
      <c r="V24" s="131" t="s">
        <v>322</v>
      </c>
      <c r="W24" s="131" t="s">
        <v>322</v>
      </c>
      <c r="X24" s="131" t="s">
        <v>322</v>
      </c>
      <c r="Y24" s="131" t="s">
        <v>322</v>
      </c>
      <c r="Z24" s="131" t="s">
        <v>322</v>
      </c>
      <c r="AA24" s="131" t="s">
        <v>322</v>
      </c>
      <c r="AB24" s="131" t="s">
        <v>322</v>
      </c>
      <c r="AC24" s="131" t="s">
        <v>322</v>
      </c>
      <c r="AD24" s="131" t="s">
        <v>322</v>
      </c>
      <c r="AE24" s="131" t="s">
        <v>322</v>
      </c>
      <c r="AF24" s="131" t="s">
        <v>322</v>
      </c>
      <c r="AG24" s="131" t="s">
        <v>322</v>
      </c>
      <c r="AH24" s="131" t="s">
        <v>322</v>
      </c>
      <c r="AI24" s="131" t="s">
        <v>322</v>
      </c>
      <c r="AJ24" s="131" t="s">
        <v>322</v>
      </c>
      <c r="AK24" s="131" t="s">
        <v>322</v>
      </c>
      <c r="AL24" s="131" t="s">
        <v>322</v>
      </c>
      <c r="AM24" s="131" t="s">
        <v>322</v>
      </c>
      <c r="AN24" s="131" t="s"/>
      <c r="AO24" s="131" t="s"/>
      <c r="AP24" s="131">
        <f>MAX(AP23:AP23)</f>
        <v/>
      </c>
      <c r="AQ24" s="131">
        <f>MAX(AQ23:AQ23)</f>
        <v/>
      </c>
      <c r="AR24" s="131">
        <f>MAX(AR23:AR23)</f>
        <v/>
      </c>
      <c r="AS24" s="131">
        <f>MAX(AS23:AS23)</f>
        <v/>
      </c>
      <c r="AT24" s="131">
        <f>SUM(AT23:AT23)</f>
        <v/>
      </c>
      <c r="AU24" s="131">
        <f>SUM(AU23:AU23)</f>
        <v/>
      </c>
      <c r="AV24" s="131">
        <f>SUM(AV23:AV23)</f>
        <v/>
      </c>
      <c r="AW24" s="131">
        <f>SUM(AW23:AW23)</f>
        <v/>
      </c>
      <c r="AX24" s="131">
        <f>SUM(AX23:AX23)</f>
        <v/>
      </c>
    </row>
    <row r="25" spans="1:50">
      <c r="A25" s="111" t="n">
        <v>19</v>
      </c>
      <c r="B25" s="129">
        <f>HYPERLINK("http://jiradev.its-sib.ru/issues/?jql=summary~%27Дубов Егор Павлович%27", "Дубов Егор Павлович")</f>
        <v/>
      </c>
      <c r="C25" s="129">
        <f>HYPERLINK("http://jiradev.its-sib.ru/issues/?jql=status=Трудоустройство and cf[14829]=%27Группа содержания%27", "Группа содержания")</f>
        <v/>
      </c>
      <c r="D25" s="111" t="s">
        <v>72</v>
      </c>
      <c r="E25" s="111" t="s">
        <v>31</v>
      </c>
      <c r="F25" s="111" t="s">
        <v>32</v>
      </c>
      <c r="G25" s="111" t="s">
        <v>322</v>
      </c>
      <c r="H25" s="111" t="s">
        <v>322</v>
      </c>
      <c r="I25" s="111" t="s">
        <v>322</v>
      </c>
      <c r="J25" s="111" t="s">
        <v>322</v>
      </c>
      <c r="K25" s="111" t="s">
        <v>322</v>
      </c>
      <c r="L25" s="111" t="s">
        <v>322</v>
      </c>
      <c r="M25" s="111" t="s">
        <v>322</v>
      </c>
      <c r="N25" s="111" t="s">
        <v>322</v>
      </c>
      <c r="O25" s="111" t="s">
        <v>322</v>
      </c>
      <c r="P25" s="111" t="s">
        <v>322</v>
      </c>
      <c r="Q25" s="111" t="s">
        <v>322</v>
      </c>
      <c r="R25" s="111" t="n"/>
      <c r="S25" s="111" t="n">
        <v>8</v>
      </c>
      <c r="T25" s="111" t="s">
        <v>322</v>
      </c>
      <c r="U25" s="111" t="s">
        <v>322</v>
      </c>
      <c r="V25" s="111" t="s">
        <v>322</v>
      </c>
      <c r="W25" s="111" t="s">
        <v>322</v>
      </c>
      <c r="X25" s="111" t="s">
        <v>322</v>
      </c>
      <c r="Y25" s="111" t="s">
        <v>322</v>
      </c>
      <c r="Z25" s="111" t="s">
        <v>322</v>
      </c>
      <c r="AA25" s="111" t="s">
        <v>322</v>
      </c>
      <c r="AB25" s="111" t="s">
        <v>322</v>
      </c>
      <c r="AC25" s="111" t="s">
        <v>322</v>
      </c>
      <c r="AD25" s="111" t="s">
        <v>322</v>
      </c>
      <c r="AE25" s="111" t="s">
        <v>322</v>
      </c>
      <c r="AF25" s="111" t="s">
        <v>322</v>
      </c>
      <c r="AG25" s="111" t="s">
        <v>322</v>
      </c>
      <c r="AH25" s="111" t="s">
        <v>322</v>
      </c>
      <c r="AI25" s="111" t="s">
        <v>322</v>
      </c>
      <c r="AJ25" s="111" t="s">
        <v>322</v>
      </c>
      <c r="AK25" s="111" t="s">
        <v>322</v>
      </c>
      <c r="AL25" s="111" t="s">
        <v>322</v>
      </c>
      <c r="AM25" s="111" t="s">
        <v>322</v>
      </c>
      <c r="AN25" s="130" t="s">
        <v>322</v>
      </c>
      <c r="AO25" s="130" t="s">
        <v>322</v>
      </c>
      <c r="AP25" s="130">
        <f>COUNTIF(I25:AM25, "О")</f>
        <v/>
      </c>
      <c r="AQ25" s="130">
        <f>COUNTIF(I25:AM25, "От")</f>
        <v/>
      </c>
      <c r="AR25" s="130">
        <f>COUNTIF(I25:AM25, "Б")</f>
        <v/>
      </c>
      <c r="AS25" s="130">
        <f>COUNTIF(I25:AM25, "Н")</f>
        <v/>
      </c>
      <c r="AT25" s="130" t="s">
        <v>322</v>
      </c>
      <c r="AU25" s="130" t="s">
        <v>322</v>
      </c>
      <c r="AV25" s="130" t="s">
        <v>322</v>
      </c>
      <c r="AW25" s="130" t="s">
        <v>322</v>
      </c>
      <c r="AX25" s="130" t="s">
        <v>322</v>
      </c>
    </row>
    <row r="26" spans="1:50">
      <c r="A26" s="111" t="n">
        <v>20</v>
      </c>
      <c r="B26" s="111" t="s">
        <v>267</v>
      </c>
      <c r="C26" s="111" t="s">
        <v>74</v>
      </c>
      <c r="D26" s="111" t="s">
        <v>72</v>
      </c>
      <c r="E26" s="111" t="s">
        <v>325</v>
      </c>
      <c r="F26" s="111" t="s">
        <v>32</v>
      </c>
      <c r="G26" s="111" t="s">
        <v>322</v>
      </c>
      <c r="H26" s="111" t="s">
        <v>322</v>
      </c>
      <c r="I26" s="111" t="s">
        <v>322</v>
      </c>
      <c r="J26" s="111" t="s">
        <v>322</v>
      </c>
      <c r="K26" s="111" t="s">
        <v>322</v>
      </c>
      <c r="L26" s="111" t="s">
        <v>322</v>
      </c>
      <c r="M26" s="111" t="s">
        <v>322</v>
      </c>
      <c r="N26" s="111" t="s">
        <v>322</v>
      </c>
      <c r="O26" s="111" t="s">
        <v>322</v>
      </c>
      <c r="P26" s="111" t="s">
        <v>322</v>
      </c>
      <c r="Q26" s="111" t="s">
        <v>322</v>
      </c>
      <c r="R26" s="111" t="n"/>
      <c r="S26" s="111" t="s">
        <v>322</v>
      </c>
      <c r="T26" s="111" t="s">
        <v>322</v>
      </c>
      <c r="U26" s="111" t="s">
        <v>322</v>
      </c>
      <c r="V26" s="111" t="s">
        <v>322</v>
      </c>
      <c r="W26" s="111" t="s">
        <v>322</v>
      </c>
      <c r="X26" s="111" t="s">
        <v>322</v>
      </c>
      <c r="Y26" s="111" t="s">
        <v>322</v>
      </c>
      <c r="Z26" s="111" t="s">
        <v>322</v>
      </c>
      <c r="AA26" s="111" t="s">
        <v>322</v>
      </c>
      <c r="AB26" s="111" t="s">
        <v>322</v>
      </c>
      <c r="AC26" s="111" t="s">
        <v>322</v>
      </c>
      <c r="AD26" s="111" t="s">
        <v>322</v>
      </c>
      <c r="AE26" s="111" t="s">
        <v>322</v>
      </c>
      <c r="AF26" s="111" t="s">
        <v>322</v>
      </c>
      <c r="AG26" s="111" t="s">
        <v>322</v>
      </c>
      <c r="AH26" s="111" t="s">
        <v>322</v>
      </c>
      <c r="AI26" s="111" t="s">
        <v>322</v>
      </c>
      <c r="AJ26" s="111" t="s">
        <v>322</v>
      </c>
      <c r="AK26" s="111" t="s">
        <v>322</v>
      </c>
      <c r="AL26" s="111" t="s">
        <v>322</v>
      </c>
      <c r="AM26" s="111" t="s">
        <v>322</v>
      </c>
      <c r="AN26" s="130" t="s">
        <v>322</v>
      </c>
      <c r="AO26" s="130" t="s">
        <v>322</v>
      </c>
      <c r="AP26" s="130" t="s">
        <v>322</v>
      </c>
      <c r="AQ26" s="130" t="s">
        <v>322</v>
      </c>
      <c r="AR26" s="130" t="s">
        <v>322</v>
      </c>
      <c r="AS26" s="130" t="s">
        <v>322</v>
      </c>
      <c r="AT26" s="130" t="s">
        <v>322</v>
      </c>
      <c r="AU26" s="130" t="s">
        <v>322</v>
      </c>
      <c r="AV26" s="130" t="s">
        <v>322</v>
      </c>
      <c r="AW26" s="130" t="s">
        <v>322</v>
      </c>
      <c r="AX26" s="130" t="s">
        <v>322</v>
      </c>
    </row>
    <row r="27" spans="1:50">
      <c r="A27" s="111" t="n">
        <v>21</v>
      </c>
      <c r="B27" s="111" t="s">
        <v>267</v>
      </c>
      <c r="C27" s="111" t="s">
        <v>74</v>
      </c>
      <c r="D27" s="111" t="s">
        <v>72</v>
      </c>
      <c r="E27" s="111" t="s">
        <v>279</v>
      </c>
      <c r="F27" s="111" t="s">
        <v>32</v>
      </c>
      <c r="G27" s="111" t="s">
        <v>322</v>
      </c>
      <c r="H27" s="111" t="s">
        <v>322</v>
      </c>
      <c r="I27" s="111" t="s">
        <v>322</v>
      </c>
      <c r="J27" s="111" t="s">
        <v>322</v>
      </c>
      <c r="K27" s="111" t="s">
        <v>322</v>
      </c>
      <c r="L27" s="111" t="s">
        <v>322</v>
      </c>
      <c r="M27" s="111" t="s">
        <v>322</v>
      </c>
      <c r="N27" s="111" t="s">
        <v>322</v>
      </c>
      <c r="O27" s="111" t="s">
        <v>322</v>
      </c>
      <c r="P27" s="111" t="s">
        <v>322</v>
      </c>
      <c r="Q27" s="111" t="s">
        <v>322</v>
      </c>
      <c r="R27" s="111" t="n"/>
      <c r="S27" s="111" t="s">
        <v>322</v>
      </c>
      <c r="T27" s="111" t="s">
        <v>322</v>
      </c>
      <c r="U27" s="111" t="s">
        <v>322</v>
      </c>
      <c r="V27" s="111" t="s">
        <v>322</v>
      </c>
      <c r="W27" s="111" t="s">
        <v>322</v>
      </c>
      <c r="X27" s="111" t="s">
        <v>322</v>
      </c>
      <c r="Y27" s="111" t="s">
        <v>322</v>
      </c>
      <c r="Z27" s="111" t="s">
        <v>322</v>
      </c>
      <c r="AA27" s="111" t="s">
        <v>322</v>
      </c>
      <c r="AB27" s="111" t="s">
        <v>322</v>
      </c>
      <c r="AC27" s="111" t="s">
        <v>322</v>
      </c>
      <c r="AD27" s="111" t="s">
        <v>322</v>
      </c>
      <c r="AE27" s="111" t="s">
        <v>322</v>
      </c>
      <c r="AF27" s="111" t="s">
        <v>322</v>
      </c>
      <c r="AG27" s="111" t="s">
        <v>322</v>
      </c>
      <c r="AH27" s="111" t="s">
        <v>322</v>
      </c>
      <c r="AI27" s="111" t="s">
        <v>322</v>
      </c>
      <c r="AJ27" s="111" t="s">
        <v>322</v>
      </c>
      <c r="AK27" s="111" t="s">
        <v>322</v>
      </c>
      <c r="AL27" s="111" t="s">
        <v>322</v>
      </c>
      <c r="AM27" s="111" t="s">
        <v>322</v>
      </c>
      <c r="AN27" s="130" t="s">
        <v>322</v>
      </c>
      <c r="AO27" s="130" t="s">
        <v>322</v>
      </c>
      <c r="AP27" s="130" t="s">
        <v>322</v>
      </c>
      <c r="AQ27" s="130" t="s">
        <v>322</v>
      </c>
      <c r="AR27" s="130" t="s">
        <v>322</v>
      </c>
      <c r="AS27" s="130" t="s">
        <v>322</v>
      </c>
      <c r="AT27" s="130" t="s">
        <v>322</v>
      </c>
      <c r="AU27" s="130" t="s">
        <v>322</v>
      </c>
      <c r="AV27" s="130" t="s">
        <v>322</v>
      </c>
      <c r="AW27" s="130" t="s">
        <v>322</v>
      </c>
      <c r="AX27" s="130" t="s">
        <v>322</v>
      </c>
    </row>
    <row r="28" spans="1:50">
      <c r="A28" s="111" t="n">
        <v>22</v>
      </c>
      <c r="B28" s="111" t="s">
        <v>267</v>
      </c>
      <c r="C28" s="111" t="s">
        <v>74</v>
      </c>
      <c r="D28" s="111" t="s">
        <v>72</v>
      </c>
      <c r="E28" s="111" t="s">
        <v>79</v>
      </c>
      <c r="F28" s="111" t="s">
        <v>32</v>
      </c>
      <c r="G28" s="111" t="s">
        <v>322</v>
      </c>
      <c r="H28" s="111" t="s">
        <v>322</v>
      </c>
      <c r="I28" s="111" t="s">
        <v>322</v>
      </c>
      <c r="J28" s="111" t="s">
        <v>322</v>
      </c>
      <c r="K28" s="111" t="s">
        <v>322</v>
      </c>
      <c r="L28" s="111" t="s">
        <v>322</v>
      </c>
      <c r="M28" s="111" t="s">
        <v>322</v>
      </c>
      <c r="N28" s="111" t="s">
        <v>322</v>
      </c>
      <c r="O28" s="111" t="s">
        <v>322</v>
      </c>
      <c r="P28" s="111" t="s">
        <v>322</v>
      </c>
      <c r="Q28" s="111" t="s">
        <v>322</v>
      </c>
      <c r="R28" s="111" t="n"/>
      <c r="S28" s="111" t="s">
        <v>322</v>
      </c>
      <c r="T28" s="111" t="s">
        <v>322</v>
      </c>
      <c r="U28" s="111" t="s">
        <v>322</v>
      </c>
      <c r="V28" s="111" t="s">
        <v>322</v>
      </c>
      <c r="W28" s="111" t="s">
        <v>322</v>
      </c>
      <c r="X28" s="111" t="s">
        <v>322</v>
      </c>
      <c r="Y28" s="111" t="s">
        <v>322</v>
      </c>
      <c r="Z28" s="111" t="s">
        <v>322</v>
      </c>
      <c r="AA28" s="111" t="s">
        <v>322</v>
      </c>
      <c r="AB28" s="111" t="s">
        <v>322</v>
      </c>
      <c r="AC28" s="111" t="s">
        <v>322</v>
      </c>
      <c r="AD28" s="111" t="s">
        <v>322</v>
      </c>
      <c r="AE28" s="111" t="s">
        <v>322</v>
      </c>
      <c r="AF28" s="111" t="s">
        <v>322</v>
      </c>
      <c r="AG28" s="111" t="s">
        <v>322</v>
      </c>
      <c r="AH28" s="111" t="s">
        <v>322</v>
      </c>
      <c r="AI28" s="111" t="s">
        <v>322</v>
      </c>
      <c r="AJ28" s="111" t="s">
        <v>322</v>
      </c>
      <c r="AK28" s="111" t="s">
        <v>322</v>
      </c>
      <c r="AL28" s="111" t="s">
        <v>322</v>
      </c>
      <c r="AM28" s="111" t="s">
        <v>322</v>
      </c>
      <c r="AN28" s="130" t="s">
        <v>322</v>
      </c>
      <c r="AO28" s="130" t="s">
        <v>322</v>
      </c>
      <c r="AP28" s="130" t="s">
        <v>322</v>
      </c>
      <c r="AQ28" s="130" t="s">
        <v>322</v>
      </c>
      <c r="AR28" s="130" t="s">
        <v>322</v>
      </c>
      <c r="AS28" s="130" t="s">
        <v>322</v>
      </c>
      <c r="AT28" s="130" t="s">
        <v>322</v>
      </c>
      <c r="AU28" s="130" t="s">
        <v>322</v>
      </c>
      <c r="AV28" s="130" t="s">
        <v>322</v>
      </c>
      <c r="AW28" s="130" t="s">
        <v>322</v>
      </c>
      <c r="AX28" s="130" t="s">
        <v>322</v>
      </c>
    </row>
    <row r="29" spans="1:50">
      <c r="A29" s="111" t="n">
        <v>23</v>
      </c>
      <c r="B29" s="111" t="s">
        <v>267</v>
      </c>
      <c r="C29" s="111" t="s">
        <v>74</v>
      </c>
      <c r="D29" s="111" t="s">
        <v>72</v>
      </c>
      <c r="E29" s="111" t="s">
        <v>83</v>
      </c>
      <c r="F29" s="111" t="s">
        <v>32</v>
      </c>
      <c r="G29" s="111" t="s">
        <v>322</v>
      </c>
      <c r="H29" s="111" t="s">
        <v>322</v>
      </c>
      <c r="I29" s="111" t="s">
        <v>322</v>
      </c>
      <c r="J29" s="111" t="s">
        <v>322</v>
      </c>
      <c r="K29" s="111" t="s">
        <v>322</v>
      </c>
      <c r="L29" s="111" t="s">
        <v>322</v>
      </c>
      <c r="M29" s="111" t="s">
        <v>322</v>
      </c>
      <c r="N29" s="111" t="s">
        <v>322</v>
      </c>
      <c r="O29" s="111" t="s">
        <v>322</v>
      </c>
      <c r="P29" s="111" t="s">
        <v>322</v>
      </c>
      <c r="Q29" s="111" t="s">
        <v>322</v>
      </c>
      <c r="R29" s="111" t="n"/>
      <c r="S29" s="111" t="s">
        <v>322</v>
      </c>
      <c r="T29" s="111" t="s">
        <v>322</v>
      </c>
      <c r="U29" s="111" t="s">
        <v>322</v>
      </c>
      <c r="V29" s="111" t="s">
        <v>322</v>
      </c>
      <c r="W29" s="111" t="s">
        <v>322</v>
      </c>
      <c r="X29" s="111" t="s">
        <v>322</v>
      </c>
      <c r="Y29" s="111" t="s">
        <v>322</v>
      </c>
      <c r="Z29" s="111" t="s">
        <v>322</v>
      </c>
      <c r="AA29" s="111" t="s">
        <v>322</v>
      </c>
      <c r="AB29" s="111" t="s">
        <v>322</v>
      </c>
      <c r="AC29" s="111" t="s">
        <v>322</v>
      </c>
      <c r="AD29" s="111" t="s">
        <v>322</v>
      </c>
      <c r="AE29" s="111" t="s">
        <v>322</v>
      </c>
      <c r="AF29" s="111" t="s">
        <v>322</v>
      </c>
      <c r="AG29" s="111" t="s">
        <v>322</v>
      </c>
      <c r="AH29" s="111" t="s">
        <v>322</v>
      </c>
      <c r="AI29" s="111" t="s">
        <v>322</v>
      </c>
      <c r="AJ29" s="111" t="s">
        <v>322</v>
      </c>
      <c r="AK29" s="111" t="s">
        <v>322</v>
      </c>
      <c r="AL29" s="111" t="s">
        <v>322</v>
      </c>
      <c r="AM29" s="111" t="s">
        <v>322</v>
      </c>
      <c r="AN29" s="130" t="s">
        <v>322</v>
      </c>
      <c r="AO29" s="130" t="s">
        <v>322</v>
      </c>
      <c r="AP29" s="130" t="s">
        <v>322</v>
      </c>
      <c r="AQ29" s="130" t="s">
        <v>322</v>
      </c>
      <c r="AR29" s="130" t="s">
        <v>322</v>
      </c>
      <c r="AS29" s="130" t="s">
        <v>322</v>
      </c>
      <c r="AT29" s="130" t="s">
        <v>322</v>
      </c>
      <c r="AU29" s="130" t="s">
        <v>322</v>
      </c>
      <c r="AV29" s="130" t="s">
        <v>322</v>
      </c>
      <c r="AW29" s="130" t="s">
        <v>322</v>
      </c>
      <c r="AX29" s="130" t="s">
        <v>322</v>
      </c>
    </row>
    <row r="30" spans="1:50">
      <c r="A30" s="111" t="n">
        <v>24</v>
      </c>
      <c r="B30" s="111" t="s">
        <v>267</v>
      </c>
      <c r="C30" s="111" t="s">
        <v>74</v>
      </c>
      <c r="D30" s="111" t="s">
        <v>72</v>
      </c>
      <c r="E30" s="111" t="s">
        <v>76</v>
      </c>
      <c r="F30" s="111" t="s">
        <v>32</v>
      </c>
      <c r="G30" s="111" t="s">
        <v>322</v>
      </c>
      <c r="H30" s="111" t="s">
        <v>322</v>
      </c>
      <c r="I30" s="111" t="s">
        <v>322</v>
      </c>
      <c r="J30" s="111" t="s">
        <v>322</v>
      </c>
      <c r="K30" s="111" t="s">
        <v>322</v>
      </c>
      <c r="L30" s="111" t="s">
        <v>322</v>
      </c>
      <c r="M30" s="111" t="s">
        <v>322</v>
      </c>
      <c r="N30" s="111" t="s">
        <v>322</v>
      </c>
      <c r="O30" s="111" t="s">
        <v>322</v>
      </c>
      <c r="P30" s="111" t="s">
        <v>322</v>
      </c>
      <c r="Q30" s="111" t="s">
        <v>322</v>
      </c>
      <c r="R30" s="111" t="n"/>
      <c r="S30" s="111" t="s">
        <v>322</v>
      </c>
      <c r="T30" s="111" t="s">
        <v>322</v>
      </c>
      <c r="U30" s="111" t="s">
        <v>322</v>
      </c>
      <c r="V30" s="111" t="s">
        <v>322</v>
      </c>
      <c r="W30" s="111" t="s">
        <v>322</v>
      </c>
      <c r="X30" s="111" t="s">
        <v>322</v>
      </c>
      <c r="Y30" s="111" t="s">
        <v>322</v>
      </c>
      <c r="Z30" s="111" t="s">
        <v>322</v>
      </c>
      <c r="AA30" s="111" t="s">
        <v>322</v>
      </c>
      <c r="AB30" s="111" t="s">
        <v>322</v>
      </c>
      <c r="AC30" s="111" t="s">
        <v>322</v>
      </c>
      <c r="AD30" s="111" t="s">
        <v>322</v>
      </c>
      <c r="AE30" s="111" t="s">
        <v>322</v>
      </c>
      <c r="AF30" s="111" t="s">
        <v>322</v>
      </c>
      <c r="AG30" s="111" t="s">
        <v>322</v>
      </c>
      <c r="AH30" s="111" t="s">
        <v>322</v>
      </c>
      <c r="AI30" s="111" t="s">
        <v>322</v>
      </c>
      <c r="AJ30" s="111" t="s">
        <v>322</v>
      </c>
      <c r="AK30" s="111" t="s">
        <v>322</v>
      </c>
      <c r="AL30" s="111" t="s">
        <v>322</v>
      </c>
      <c r="AM30" s="111" t="s">
        <v>322</v>
      </c>
      <c r="AN30" s="130" t="s">
        <v>322</v>
      </c>
      <c r="AO30" s="130" t="s">
        <v>322</v>
      </c>
      <c r="AP30" s="130" t="s">
        <v>322</v>
      </c>
      <c r="AQ30" s="130" t="s">
        <v>322</v>
      </c>
      <c r="AR30" s="130" t="s">
        <v>322</v>
      </c>
      <c r="AS30" s="130" t="s">
        <v>322</v>
      </c>
      <c r="AT30" s="130" t="s">
        <v>322</v>
      </c>
      <c r="AU30" s="130" t="s">
        <v>322</v>
      </c>
      <c r="AV30" s="130" t="s">
        <v>322</v>
      </c>
      <c r="AW30" s="130" t="s">
        <v>322</v>
      </c>
      <c r="AX30" s="130" t="s">
        <v>322</v>
      </c>
    </row>
    <row r="31" spans="1:50">
      <c r="A31" s="111" t="n">
        <v>25</v>
      </c>
      <c r="B31" s="111" t="s">
        <v>267</v>
      </c>
      <c r="C31" s="111" t="s">
        <v>74</v>
      </c>
      <c r="D31" s="111" t="s">
        <v>72</v>
      </c>
      <c r="E31" s="111" t="s">
        <v>56</v>
      </c>
      <c r="F31" s="111" t="s">
        <v>32</v>
      </c>
      <c r="G31" s="111" t="s">
        <v>322</v>
      </c>
      <c r="H31" s="111" t="s">
        <v>322</v>
      </c>
      <c r="I31" s="111" t="s">
        <v>322</v>
      </c>
      <c r="J31" s="111" t="s">
        <v>322</v>
      </c>
      <c r="K31" s="111" t="s">
        <v>322</v>
      </c>
      <c r="L31" s="111" t="s">
        <v>322</v>
      </c>
      <c r="M31" s="111" t="s">
        <v>322</v>
      </c>
      <c r="N31" s="111" t="s">
        <v>322</v>
      </c>
      <c r="O31" s="111" t="s">
        <v>322</v>
      </c>
      <c r="P31" s="111" t="s">
        <v>322</v>
      </c>
      <c r="Q31" s="111" t="s">
        <v>322</v>
      </c>
      <c r="R31" s="111" t="n"/>
      <c r="S31" s="111" t="s">
        <v>322</v>
      </c>
      <c r="T31" s="111" t="s">
        <v>322</v>
      </c>
      <c r="U31" s="111" t="s">
        <v>322</v>
      </c>
      <c r="V31" s="111" t="s">
        <v>322</v>
      </c>
      <c r="W31" s="111" t="s">
        <v>322</v>
      </c>
      <c r="X31" s="111" t="s">
        <v>322</v>
      </c>
      <c r="Y31" s="111" t="s">
        <v>322</v>
      </c>
      <c r="Z31" s="111" t="s">
        <v>322</v>
      </c>
      <c r="AA31" s="111" t="s">
        <v>322</v>
      </c>
      <c r="AB31" s="111" t="s">
        <v>322</v>
      </c>
      <c r="AC31" s="111" t="s">
        <v>322</v>
      </c>
      <c r="AD31" s="111" t="s">
        <v>322</v>
      </c>
      <c r="AE31" s="111" t="s">
        <v>322</v>
      </c>
      <c r="AF31" s="111" t="s">
        <v>322</v>
      </c>
      <c r="AG31" s="111" t="s">
        <v>322</v>
      </c>
      <c r="AH31" s="111" t="s">
        <v>322</v>
      </c>
      <c r="AI31" s="111" t="s">
        <v>322</v>
      </c>
      <c r="AJ31" s="111" t="s">
        <v>322</v>
      </c>
      <c r="AK31" s="111" t="s">
        <v>322</v>
      </c>
      <c r="AL31" s="111" t="s">
        <v>322</v>
      </c>
      <c r="AM31" s="111" t="s">
        <v>322</v>
      </c>
      <c r="AN31" s="130" t="s">
        <v>322</v>
      </c>
      <c r="AO31" s="130" t="s">
        <v>322</v>
      </c>
      <c r="AP31" s="130" t="s">
        <v>322</v>
      </c>
      <c r="AQ31" s="130" t="s">
        <v>322</v>
      </c>
      <c r="AR31" s="130" t="s">
        <v>322</v>
      </c>
      <c r="AS31" s="130" t="s">
        <v>322</v>
      </c>
      <c r="AT31" s="130" t="s">
        <v>322</v>
      </c>
      <c r="AU31" s="130" t="s">
        <v>322</v>
      </c>
      <c r="AV31" s="130" t="s">
        <v>322</v>
      </c>
      <c r="AW31" s="130" t="s">
        <v>322</v>
      </c>
      <c r="AX31" s="130" t="s">
        <v>322</v>
      </c>
    </row>
    <row r="32" spans="1:50">
      <c r="A32" s="111" t="n">
        <v>26</v>
      </c>
      <c r="B32" s="111" t="s">
        <v>267</v>
      </c>
      <c r="C32" s="111" t="s">
        <v>74</v>
      </c>
      <c r="D32" s="111" t="s">
        <v>72</v>
      </c>
      <c r="E32" s="111" t="s">
        <v>56</v>
      </c>
      <c r="F32" s="111" t="s">
        <v>32</v>
      </c>
      <c r="G32" s="111" t="s">
        <v>49</v>
      </c>
      <c r="H32" s="111" t="s">
        <v>322</v>
      </c>
      <c r="I32" s="111" t="s">
        <v>322</v>
      </c>
      <c r="J32" s="111" t="s">
        <v>322</v>
      </c>
      <c r="K32" s="111" t="s">
        <v>322</v>
      </c>
      <c r="L32" s="111" t="s">
        <v>322</v>
      </c>
      <c r="M32" s="111" t="s">
        <v>322</v>
      </c>
      <c r="N32" s="111" t="s">
        <v>322</v>
      </c>
      <c r="O32" s="111" t="s">
        <v>322</v>
      </c>
      <c r="P32" s="111" t="s">
        <v>322</v>
      </c>
      <c r="Q32" s="111" t="s">
        <v>322</v>
      </c>
      <c r="R32" s="129">
        <f>HYPERLINK("http://jiradev.its-sib.ru/issues/?jql=issue in (DOCCORP-24324)", 8.0)</f>
        <v/>
      </c>
      <c r="S32" s="111" t="n"/>
      <c r="T32" s="111" t="s">
        <v>322</v>
      </c>
      <c r="U32" s="111" t="s">
        <v>322</v>
      </c>
      <c r="V32" s="111" t="s">
        <v>322</v>
      </c>
      <c r="W32" s="111" t="s">
        <v>322</v>
      </c>
      <c r="X32" s="111" t="s">
        <v>322</v>
      </c>
      <c r="Y32" s="111" t="s">
        <v>322</v>
      </c>
      <c r="Z32" s="111" t="s">
        <v>322</v>
      </c>
      <c r="AA32" s="111" t="s">
        <v>322</v>
      </c>
      <c r="AB32" s="111" t="s">
        <v>322</v>
      </c>
      <c r="AC32" s="111" t="s">
        <v>322</v>
      </c>
      <c r="AD32" s="111" t="s">
        <v>322</v>
      </c>
      <c r="AE32" s="111" t="s">
        <v>322</v>
      </c>
      <c r="AF32" s="111" t="s">
        <v>322</v>
      </c>
      <c r="AG32" s="111" t="s">
        <v>322</v>
      </c>
      <c r="AH32" s="111" t="s">
        <v>322</v>
      </c>
      <c r="AI32" s="111" t="s">
        <v>322</v>
      </c>
      <c r="AJ32" s="111" t="s">
        <v>322</v>
      </c>
      <c r="AK32" s="111" t="s">
        <v>322</v>
      </c>
      <c r="AL32" s="111" t="s">
        <v>322</v>
      </c>
      <c r="AM32" s="111" t="s">
        <v>322</v>
      </c>
      <c r="AN32" s="130" t="s">
        <v>322</v>
      </c>
      <c r="AO32" s="130" t="s">
        <v>322</v>
      </c>
      <c r="AP32" s="130" t="s">
        <v>322</v>
      </c>
      <c r="AQ32" s="130" t="s">
        <v>322</v>
      </c>
      <c r="AR32" s="130" t="s">
        <v>322</v>
      </c>
      <c r="AS32" s="130" t="s">
        <v>322</v>
      </c>
      <c r="AT32" s="130">
        <f>COUNTIF(I32:AM32, "В") + SUM(I32:AM32)/8</f>
        <v/>
      </c>
      <c r="AU32" s="130" t="s">
        <v>322</v>
      </c>
      <c r="AV32" s="130" t="s">
        <v>322</v>
      </c>
      <c r="AW32" s="130" t="s">
        <v>322</v>
      </c>
      <c r="AX32" s="130" t="s">
        <v>322</v>
      </c>
    </row>
    <row r="33" spans="1:50">
      <c r="A33" s="111" t="n">
        <v>27</v>
      </c>
      <c r="B33" s="111" t="s">
        <v>267</v>
      </c>
      <c r="C33" s="111" t="s">
        <v>74</v>
      </c>
      <c r="D33" s="111" t="s">
        <v>72</v>
      </c>
      <c r="E33" s="111" t="s">
        <v>61</v>
      </c>
      <c r="F33" s="111" t="s">
        <v>32</v>
      </c>
      <c r="G33" s="111" t="s">
        <v>322</v>
      </c>
      <c r="H33" s="111" t="s">
        <v>322</v>
      </c>
      <c r="I33" s="111" t="s">
        <v>322</v>
      </c>
      <c r="J33" s="111" t="s">
        <v>322</v>
      </c>
      <c r="K33" s="111" t="s">
        <v>322</v>
      </c>
      <c r="L33" s="111" t="s">
        <v>322</v>
      </c>
      <c r="M33" s="111" t="s">
        <v>322</v>
      </c>
      <c r="N33" s="111" t="s">
        <v>322</v>
      </c>
      <c r="O33" s="111" t="s">
        <v>322</v>
      </c>
      <c r="P33" s="111" t="s">
        <v>322</v>
      </c>
      <c r="Q33" s="111" t="s">
        <v>322</v>
      </c>
      <c r="R33" s="111" t="n"/>
      <c r="S33" s="111" t="s">
        <v>322</v>
      </c>
      <c r="T33" s="111" t="s">
        <v>322</v>
      </c>
      <c r="U33" s="111" t="s">
        <v>322</v>
      </c>
      <c r="V33" s="111" t="s">
        <v>322</v>
      </c>
      <c r="W33" s="111" t="s">
        <v>322</v>
      </c>
      <c r="X33" s="111" t="s">
        <v>322</v>
      </c>
      <c r="Y33" s="111" t="s">
        <v>322</v>
      </c>
      <c r="Z33" s="111" t="s">
        <v>322</v>
      </c>
      <c r="AA33" s="111" t="s">
        <v>322</v>
      </c>
      <c r="AB33" s="111" t="s">
        <v>322</v>
      </c>
      <c r="AC33" s="111" t="s">
        <v>322</v>
      </c>
      <c r="AD33" s="111" t="s">
        <v>322</v>
      </c>
      <c r="AE33" s="111" t="s">
        <v>322</v>
      </c>
      <c r="AF33" s="111" t="s">
        <v>322</v>
      </c>
      <c r="AG33" s="111" t="s">
        <v>322</v>
      </c>
      <c r="AH33" s="111" t="s">
        <v>322</v>
      </c>
      <c r="AI33" s="111" t="s">
        <v>322</v>
      </c>
      <c r="AJ33" s="111" t="s">
        <v>322</v>
      </c>
      <c r="AK33" s="111" t="s">
        <v>322</v>
      </c>
      <c r="AL33" s="111" t="s">
        <v>322</v>
      </c>
      <c r="AM33" s="111" t="s">
        <v>322</v>
      </c>
      <c r="AN33" s="130" t="s">
        <v>322</v>
      </c>
      <c r="AO33" s="130" t="s">
        <v>322</v>
      </c>
      <c r="AP33" s="130" t="s">
        <v>322</v>
      </c>
      <c r="AQ33" s="130" t="s">
        <v>322</v>
      </c>
      <c r="AR33" s="130" t="s">
        <v>322</v>
      </c>
      <c r="AS33" s="130" t="s">
        <v>322</v>
      </c>
      <c r="AT33" s="130" t="s">
        <v>322</v>
      </c>
      <c r="AU33" s="130" t="s">
        <v>322</v>
      </c>
      <c r="AV33" s="130" t="s">
        <v>322</v>
      </c>
      <c r="AW33" s="130" t="s">
        <v>322</v>
      </c>
      <c r="AX33" s="130" t="s">
        <v>322</v>
      </c>
    </row>
    <row r="34" spans="1:50">
      <c r="A34" s="111" t="n">
        <v>28</v>
      </c>
      <c r="B34" s="111" t="s">
        <v>267</v>
      </c>
      <c r="C34" s="111" t="s">
        <v>74</v>
      </c>
      <c r="D34" s="111" t="s">
        <v>72</v>
      </c>
      <c r="E34" s="111" t="s">
        <v>88</v>
      </c>
      <c r="F34" s="111" t="s">
        <v>32</v>
      </c>
      <c r="G34" s="111" t="s">
        <v>322</v>
      </c>
      <c r="H34" s="111" t="s">
        <v>322</v>
      </c>
      <c r="I34" s="111" t="s">
        <v>322</v>
      </c>
      <c r="J34" s="111" t="s">
        <v>322</v>
      </c>
      <c r="K34" s="111" t="s">
        <v>322</v>
      </c>
      <c r="L34" s="111" t="s">
        <v>322</v>
      </c>
      <c r="M34" s="111" t="s">
        <v>322</v>
      </c>
      <c r="N34" s="111" t="s">
        <v>322</v>
      </c>
      <c r="O34" s="111" t="s">
        <v>322</v>
      </c>
      <c r="P34" s="111" t="s">
        <v>322</v>
      </c>
      <c r="Q34" s="111" t="s">
        <v>322</v>
      </c>
      <c r="R34" s="111" t="n"/>
      <c r="S34" s="111" t="s">
        <v>322</v>
      </c>
      <c r="T34" s="111" t="s">
        <v>322</v>
      </c>
      <c r="U34" s="111" t="s">
        <v>322</v>
      </c>
      <c r="V34" s="111" t="s">
        <v>322</v>
      </c>
      <c r="W34" s="111" t="s">
        <v>322</v>
      </c>
      <c r="X34" s="111" t="s">
        <v>322</v>
      </c>
      <c r="Y34" s="111" t="s">
        <v>322</v>
      </c>
      <c r="Z34" s="111" t="s">
        <v>322</v>
      </c>
      <c r="AA34" s="111" t="s">
        <v>322</v>
      </c>
      <c r="AB34" s="111" t="s">
        <v>322</v>
      </c>
      <c r="AC34" s="111" t="s">
        <v>322</v>
      </c>
      <c r="AD34" s="111" t="s">
        <v>322</v>
      </c>
      <c r="AE34" s="111" t="s">
        <v>322</v>
      </c>
      <c r="AF34" s="111" t="s">
        <v>322</v>
      </c>
      <c r="AG34" s="111" t="s">
        <v>322</v>
      </c>
      <c r="AH34" s="111" t="s">
        <v>322</v>
      </c>
      <c r="AI34" s="111" t="s">
        <v>322</v>
      </c>
      <c r="AJ34" s="111" t="s">
        <v>322</v>
      </c>
      <c r="AK34" s="111" t="s">
        <v>322</v>
      </c>
      <c r="AL34" s="111" t="s">
        <v>322</v>
      </c>
      <c r="AM34" s="111" t="s">
        <v>322</v>
      </c>
      <c r="AN34" s="130" t="s">
        <v>322</v>
      </c>
      <c r="AO34" s="130" t="s">
        <v>322</v>
      </c>
      <c r="AP34" s="130" t="s">
        <v>322</v>
      </c>
      <c r="AQ34" s="130" t="s">
        <v>322</v>
      </c>
      <c r="AR34" s="130" t="s">
        <v>322</v>
      </c>
      <c r="AS34" s="130" t="s">
        <v>322</v>
      </c>
      <c r="AT34" s="130" t="s">
        <v>322</v>
      </c>
      <c r="AU34" s="130" t="s">
        <v>322</v>
      </c>
      <c r="AV34" s="130" t="s">
        <v>322</v>
      </c>
      <c r="AW34" s="130" t="s">
        <v>322</v>
      </c>
      <c r="AX34" s="130" t="s">
        <v>322</v>
      </c>
    </row>
    <row r="35" spans="1:50">
      <c r="A35" s="131" t="n">
        <v>29</v>
      </c>
      <c r="B35" s="131" t="s">
        <v>267</v>
      </c>
      <c r="C35" s="131" t="s">
        <v>74</v>
      </c>
      <c r="D35" s="131" t="s">
        <v>72</v>
      </c>
      <c r="E35" s="131" t="s">
        <v>33</v>
      </c>
      <c r="F35" s="131" t="s">
        <v>322</v>
      </c>
      <c r="G35" s="131" t="s">
        <v>322</v>
      </c>
      <c r="H35" s="131" t="s">
        <v>322</v>
      </c>
      <c r="I35" s="131" t="s">
        <v>322</v>
      </c>
      <c r="J35" s="131" t="s">
        <v>322</v>
      </c>
      <c r="K35" s="131" t="s">
        <v>322</v>
      </c>
      <c r="L35" s="131" t="s">
        <v>322</v>
      </c>
      <c r="M35" s="131" t="s">
        <v>322</v>
      </c>
      <c r="N35" s="131" t="s">
        <v>322</v>
      </c>
      <c r="O35" s="131" t="s">
        <v>322</v>
      </c>
      <c r="P35" s="131" t="s">
        <v>322</v>
      </c>
      <c r="Q35" s="131" t="s">
        <v>322</v>
      </c>
      <c r="R35" s="131">
        <f>SUM(R34:R25)</f>
        <v/>
      </c>
      <c r="S35" s="131">
        <f>SUM(S34:S25)</f>
        <v/>
      </c>
      <c r="T35" s="131" t="s">
        <v>322</v>
      </c>
      <c r="U35" s="131" t="s">
        <v>322</v>
      </c>
      <c r="V35" s="131" t="s">
        <v>322</v>
      </c>
      <c r="W35" s="131" t="s">
        <v>322</v>
      </c>
      <c r="X35" s="131" t="s">
        <v>322</v>
      </c>
      <c r="Y35" s="131" t="s">
        <v>322</v>
      </c>
      <c r="Z35" s="131" t="s">
        <v>322</v>
      </c>
      <c r="AA35" s="131" t="s">
        <v>322</v>
      </c>
      <c r="AB35" s="131" t="s">
        <v>322</v>
      </c>
      <c r="AC35" s="131" t="s">
        <v>322</v>
      </c>
      <c r="AD35" s="131" t="s">
        <v>322</v>
      </c>
      <c r="AE35" s="131" t="s">
        <v>322</v>
      </c>
      <c r="AF35" s="131" t="s">
        <v>322</v>
      </c>
      <c r="AG35" s="131" t="s">
        <v>322</v>
      </c>
      <c r="AH35" s="131" t="s">
        <v>322</v>
      </c>
      <c r="AI35" s="131" t="s">
        <v>322</v>
      </c>
      <c r="AJ35" s="131" t="s">
        <v>322</v>
      </c>
      <c r="AK35" s="131" t="s">
        <v>322</v>
      </c>
      <c r="AL35" s="131" t="s">
        <v>322</v>
      </c>
      <c r="AM35" s="131" t="s">
        <v>322</v>
      </c>
      <c r="AN35" s="131" t="s"/>
      <c r="AO35" s="131" t="s"/>
      <c r="AP35" s="131">
        <f>MAX(AP34:AP25)</f>
        <v/>
      </c>
      <c r="AQ35" s="131">
        <f>MAX(AQ34:AQ25)</f>
        <v/>
      </c>
      <c r="AR35" s="131">
        <f>MAX(AR34:AR25)</f>
        <v/>
      </c>
      <c r="AS35" s="131">
        <f>MAX(AS34:AS25)</f>
        <v/>
      </c>
      <c r="AT35" s="131">
        <f>SUM(AT34:AT25)</f>
        <v/>
      </c>
      <c r="AU35" s="131">
        <f>SUM(AU34:AU25)</f>
        <v/>
      </c>
      <c r="AV35" s="131">
        <f>SUM(AV34:AV25)</f>
        <v/>
      </c>
      <c r="AW35" s="131">
        <f>SUM(AW34:AW25)</f>
        <v/>
      </c>
      <c r="AX35" s="131">
        <f>SUM(AX34:AX25)</f>
        <v/>
      </c>
    </row>
    <row r="36" spans="1:50">
      <c r="A36" s="111" t="n">
        <v>30</v>
      </c>
      <c r="B36" s="129">
        <f>HYPERLINK("http://jiradev.its-sib.ru/issues/?jql=summary~%27Свиридов Александр Сергеевич%27", "Свиридов Александр Сергеевич")</f>
        <v/>
      </c>
      <c r="C36" s="129">
        <f>HYPERLINK("http://jiradev.its-sib.ru/issues/?jql=status=Трудоустройство and cf[14829]=%27Группа управления проектами (Свиридов)%27", "Группа управления проектами (Свиридов)")</f>
        <v/>
      </c>
      <c r="D36" s="111" t="s">
        <v>63</v>
      </c>
      <c r="E36" s="111" t="s">
        <v>43</v>
      </c>
      <c r="F36" s="111" t="s">
        <v>32</v>
      </c>
      <c r="G36" s="111" t="s">
        <v>322</v>
      </c>
      <c r="H36" s="111" t="s">
        <v>322</v>
      </c>
      <c r="I36" s="111" t="s">
        <v>322</v>
      </c>
      <c r="J36" s="111" t="s">
        <v>322</v>
      </c>
      <c r="K36" s="111" t="s">
        <v>322</v>
      </c>
      <c r="L36" s="111" t="s">
        <v>322</v>
      </c>
      <c r="M36" s="111" t="s">
        <v>322</v>
      </c>
      <c r="N36" s="111" t="s">
        <v>322</v>
      </c>
      <c r="O36" s="111" t="s">
        <v>322</v>
      </c>
      <c r="P36" s="111" t="s">
        <v>322</v>
      </c>
      <c r="Q36" s="111" t="s">
        <v>322</v>
      </c>
      <c r="R36" s="111" t="n">
        <v>8</v>
      </c>
      <c r="S36" s="111" t="n">
        <v>8</v>
      </c>
      <c r="T36" s="111" t="s">
        <v>322</v>
      </c>
      <c r="U36" s="111" t="s">
        <v>322</v>
      </c>
      <c r="V36" s="111" t="s">
        <v>322</v>
      </c>
      <c r="W36" s="111" t="s">
        <v>322</v>
      </c>
      <c r="X36" s="111" t="s">
        <v>322</v>
      </c>
      <c r="Y36" s="111" t="s">
        <v>322</v>
      </c>
      <c r="Z36" s="111" t="s">
        <v>322</v>
      </c>
      <c r="AA36" s="111" t="s">
        <v>322</v>
      </c>
      <c r="AB36" s="111" t="s">
        <v>322</v>
      </c>
      <c r="AC36" s="111" t="s">
        <v>322</v>
      </c>
      <c r="AD36" s="111" t="s">
        <v>322</v>
      </c>
      <c r="AE36" s="111" t="s">
        <v>322</v>
      </c>
      <c r="AF36" s="111" t="s">
        <v>322</v>
      </c>
      <c r="AG36" s="111" t="s">
        <v>322</v>
      </c>
      <c r="AH36" s="111" t="s">
        <v>322</v>
      </c>
      <c r="AI36" s="111" t="s">
        <v>322</v>
      </c>
      <c r="AJ36" s="111" t="s">
        <v>322</v>
      </c>
      <c r="AK36" s="111" t="s">
        <v>322</v>
      </c>
      <c r="AL36" s="111" t="s">
        <v>322</v>
      </c>
      <c r="AM36" s="111" t="s">
        <v>322</v>
      </c>
      <c r="AN36" s="130" t="s">
        <v>322</v>
      </c>
      <c r="AO36" s="130" t="s">
        <v>322</v>
      </c>
      <c r="AP36" s="130">
        <f>COUNTIF(I36:AM36, "О")</f>
        <v/>
      </c>
      <c r="AQ36" s="130">
        <f>COUNTIF(I36:AM36, "От")</f>
        <v/>
      </c>
      <c r="AR36" s="130">
        <f>COUNTIF(I36:AM36, "Б")</f>
        <v/>
      </c>
      <c r="AS36" s="130">
        <f>COUNTIF(I36:AM36, "Н")</f>
        <v/>
      </c>
      <c r="AT36" s="130" t="s">
        <v>322</v>
      </c>
      <c r="AU36" s="130" t="s">
        <v>322</v>
      </c>
      <c r="AV36" s="130" t="s">
        <v>322</v>
      </c>
      <c r="AW36" s="130" t="s">
        <v>322</v>
      </c>
      <c r="AX36" s="130" t="s">
        <v>322</v>
      </c>
    </row>
    <row r="37" spans="1:50">
      <c r="A37" s="131" t="n">
        <v>31</v>
      </c>
      <c r="B37" s="131" t="s">
        <v>118</v>
      </c>
      <c r="C37" s="131" t="s">
        <v>119</v>
      </c>
      <c r="D37" s="131" t="s">
        <v>63</v>
      </c>
      <c r="E37" s="131" t="s">
        <v>33</v>
      </c>
      <c r="F37" s="131" t="s">
        <v>322</v>
      </c>
      <c r="G37" s="131" t="s">
        <v>322</v>
      </c>
      <c r="H37" s="131" t="s">
        <v>322</v>
      </c>
      <c r="I37" s="131" t="s">
        <v>322</v>
      </c>
      <c r="J37" s="131" t="s">
        <v>322</v>
      </c>
      <c r="K37" s="131" t="s">
        <v>322</v>
      </c>
      <c r="L37" s="131" t="s">
        <v>322</v>
      </c>
      <c r="M37" s="131" t="s">
        <v>322</v>
      </c>
      <c r="N37" s="131" t="s">
        <v>322</v>
      </c>
      <c r="O37" s="131" t="s">
        <v>322</v>
      </c>
      <c r="P37" s="131" t="s">
        <v>322</v>
      </c>
      <c r="Q37" s="131" t="s">
        <v>322</v>
      </c>
      <c r="R37" s="131">
        <f>SUM(R36:R36)</f>
        <v/>
      </c>
      <c r="S37" s="131">
        <f>SUM(S36:S36)</f>
        <v/>
      </c>
      <c r="T37" s="131" t="s">
        <v>322</v>
      </c>
      <c r="U37" s="131" t="s">
        <v>322</v>
      </c>
      <c r="V37" s="131" t="s">
        <v>322</v>
      </c>
      <c r="W37" s="131" t="s">
        <v>322</v>
      </c>
      <c r="X37" s="131" t="s">
        <v>322</v>
      </c>
      <c r="Y37" s="131" t="s">
        <v>322</v>
      </c>
      <c r="Z37" s="131" t="s">
        <v>322</v>
      </c>
      <c r="AA37" s="131" t="s">
        <v>322</v>
      </c>
      <c r="AB37" s="131" t="s">
        <v>322</v>
      </c>
      <c r="AC37" s="131" t="s">
        <v>322</v>
      </c>
      <c r="AD37" s="131" t="s">
        <v>322</v>
      </c>
      <c r="AE37" s="131" t="s">
        <v>322</v>
      </c>
      <c r="AF37" s="131" t="s">
        <v>322</v>
      </c>
      <c r="AG37" s="131" t="s">
        <v>322</v>
      </c>
      <c r="AH37" s="131" t="s">
        <v>322</v>
      </c>
      <c r="AI37" s="131" t="s">
        <v>322</v>
      </c>
      <c r="AJ37" s="131" t="s">
        <v>322</v>
      </c>
      <c r="AK37" s="131" t="s">
        <v>322</v>
      </c>
      <c r="AL37" s="131" t="s">
        <v>322</v>
      </c>
      <c r="AM37" s="131" t="s">
        <v>322</v>
      </c>
      <c r="AN37" s="131" t="s"/>
      <c r="AO37" s="131" t="s"/>
      <c r="AP37" s="131">
        <f>MAX(AP36:AP36)</f>
        <v/>
      </c>
      <c r="AQ37" s="131">
        <f>MAX(AQ36:AQ36)</f>
        <v/>
      </c>
      <c r="AR37" s="131">
        <f>MAX(AR36:AR36)</f>
        <v/>
      </c>
      <c r="AS37" s="131">
        <f>MAX(AS36:AS36)</f>
        <v/>
      </c>
      <c r="AT37" s="131">
        <f>SUM(AT36:AT36)</f>
        <v/>
      </c>
      <c r="AU37" s="131">
        <f>SUM(AU36:AU36)</f>
        <v/>
      </c>
      <c r="AV37" s="131">
        <f>SUM(AV36:AV36)</f>
        <v/>
      </c>
      <c r="AW37" s="131">
        <f>SUM(AW36:AW36)</f>
        <v/>
      </c>
      <c r="AX37" s="131">
        <f>SUM(AX36:AX36)</f>
        <v/>
      </c>
    </row>
    <row r="38" spans="1:50">
      <c r="A38" s="111" t="n">
        <v>32</v>
      </c>
      <c r="B38" s="111" t="s">
        <v>98</v>
      </c>
      <c r="C38" s="111" t="s">
        <v>71</v>
      </c>
      <c r="D38" s="111" t="s">
        <v>72</v>
      </c>
      <c r="E38" s="111" t="s">
        <v>326</v>
      </c>
      <c r="F38" s="111" t="s">
        <v>32</v>
      </c>
      <c r="G38" s="111" t="s">
        <v>49</v>
      </c>
      <c r="H38" s="111" t="s">
        <v>322</v>
      </c>
      <c r="I38" s="111" t="s">
        <v>322</v>
      </c>
      <c r="J38" s="111" t="s">
        <v>322</v>
      </c>
      <c r="K38" s="111" t="s">
        <v>322</v>
      </c>
      <c r="L38" s="111" t="s">
        <v>322</v>
      </c>
      <c r="M38" s="111" t="s">
        <v>322</v>
      </c>
      <c r="N38" s="111" t="s">
        <v>322</v>
      </c>
      <c r="O38" s="111" t="s">
        <v>322</v>
      </c>
      <c r="P38" s="111" t="s">
        <v>322</v>
      </c>
      <c r="Q38" s="111" t="s">
        <v>322</v>
      </c>
      <c r="R38" s="129">
        <f>HYPERLINK("http://jiradev.its-sib.ru/issues/?jql=issue in (DOCCORP-24334)", 8.0)</f>
        <v/>
      </c>
      <c r="S38" s="129">
        <f>HYPERLINK("http://jiradev.its-sib.ru/issues/?jql=issue in (DOCCORP-24334)", 8.0)</f>
        <v/>
      </c>
      <c r="T38" s="111" t="s">
        <v>322</v>
      </c>
      <c r="U38" s="111" t="s">
        <v>322</v>
      </c>
      <c r="V38" s="111" t="s">
        <v>322</v>
      </c>
      <c r="W38" s="111" t="s">
        <v>322</v>
      </c>
      <c r="X38" s="111" t="s">
        <v>322</v>
      </c>
      <c r="Y38" s="111" t="s">
        <v>322</v>
      </c>
      <c r="Z38" s="111" t="s">
        <v>322</v>
      </c>
      <c r="AA38" s="111" t="s">
        <v>322</v>
      </c>
      <c r="AB38" s="111" t="s">
        <v>322</v>
      </c>
      <c r="AC38" s="111" t="s">
        <v>322</v>
      </c>
      <c r="AD38" s="111" t="s">
        <v>322</v>
      </c>
      <c r="AE38" s="111" t="s">
        <v>322</v>
      </c>
      <c r="AF38" s="111" t="s">
        <v>322</v>
      </c>
      <c r="AG38" s="111" t="s">
        <v>322</v>
      </c>
      <c r="AH38" s="111" t="s">
        <v>322</v>
      </c>
      <c r="AI38" s="111" t="s">
        <v>322</v>
      </c>
      <c r="AJ38" s="111" t="s">
        <v>322</v>
      </c>
      <c r="AK38" s="111" t="s">
        <v>322</v>
      </c>
      <c r="AL38" s="111" t="s">
        <v>322</v>
      </c>
      <c r="AM38" s="111" t="s">
        <v>322</v>
      </c>
      <c r="AN38" s="130" t="s">
        <v>322</v>
      </c>
      <c r="AO38" s="130" t="s">
        <v>322</v>
      </c>
      <c r="AP38" s="130" t="s">
        <v>322</v>
      </c>
      <c r="AQ38" s="130" t="s">
        <v>322</v>
      </c>
      <c r="AR38" s="130" t="s">
        <v>322</v>
      </c>
      <c r="AS38" s="130" t="s">
        <v>322</v>
      </c>
      <c r="AT38" s="130">
        <f>COUNTIF(I38:AM38, "В") + SUM(I38:AM38)/8</f>
        <v/>
      </c>
      <c r="AU38" s="130" t="s">
        <v>322</v>
      </c>
      <c r="AV38" s="130" t="s">
        <v>322</v>
      </c>
      <c r="AW38" s="130" t="s">
        <v>322</v>
      </c>
      <c r="AX38" s="130" t="s">
        <v>322</v>
      </c>
    </row>
    <row r="39" spans="1:50">
      <c r="A39" s="131" t="n">
        <v>33</v>
      </c>
      <c r="B39" s="131" t="s">
        <v>98</v>
      </c>
      <c r="C39" s="131" t="s">
        <v>71</v>
      </c>
      <c r="D39" s="131" t="s">
        <v>72</v>
      </c>
      <c r="E39" s="131" t="s">
        <v>33</v>
      </c>
      <c r="F39" s="131" t="s">
        <v>322</v>
      </c>
      <c r="G39" s="131" t="s">
        <v>322</v>
      </c>
      <c r="H39" s="131" t="s">
        <v>322</v>
      </c>
      <c r="I39" s="131" t="s">
        <v>322</v>
      </c>
      <c r="J39" s="131" t="s">
        <v>322</v>
      </c>
      <c r="K39" s="131" t="s">
        <v>322</v>
      </c>
      <c r="L39" s="131" t="s">
        <v>322</v>
      </c>
      <c r="M39" s="131" t="s">
        <v>322</v>
      </c>
      <c r="N39" s="131" t="s">
        <v>322</v>
      </c>
      <c r="O39" s="131" t="s">
        <v>322</v>
      </c>
      <c r="P39" s="131" t="s">
        <v>322</v>
      </c>
      <c r="Q39" s="131" t="s">
        <v>322</v>
      </c>
      <c r="R39" s="131">
        <f>SUM(R38:R38)</f>
        <v/>
      </c>
      <c r="S39" s="131">
        <f>SUM(S38:S38)</f>
        <v/>
      </c>
      <c r="T39" s="131" t="s">
        <v>322</v>
      </c>
      <c r="U39" s="131" t="s">
        <v>322</v>
      </c>
      <c r="V39" s="131" t="s">
        <v>322</v>
      </c>
      <c r="W39" s="131" t="s">
        <v>322</v>
      </c>
      <c r="X39" s="131" t="s">
        <v>322</v>
      </c>
      <c r="Y39" s="131" t="s">
        <v>322</v>
      </c>
      <c r="Z39" s="131" t="s">
        <v>322</v>
      </c>
      <c r="AA39" s="131" t="s">
        <v>322</v>
      </c>
      <c r="AB39" s="131" t="s">
        <v>322</v>
      </c>
      <c r="AC39" s="131" t="s">
        <v>322</v>
      </c>
      <c r="AD39" s="131" t="s">
        <v>322</v>
      </c>
      <c r="AE39" s="131" t="s">
        <v>322</v>
      </c>
      <c r="AF39" s="131" t="s">
        <v>322</v>
      </c>
      <c r="AG39" s="131" t="s">
        <v>322</v>
      </c>
      <c r="AH39" s="131" t="s">
        <v>322</v>
      </c>
      <c r="AI39" s="131" t="s">
        <v>322</v>
      </c>
      <c r="AJ39" s="131" t="s">
        <v>322</v>
      </c>
      <c r="AK39" s="131" t="s">
        <v>322</v>
      </c>
      <c r="AL39" s="131" t="s">
        <v>322</v>
      </c>
      <c r="AM39" s="131" t="s">
        <v>322</v>
      </c>
      <c r="AN39" s="131" t="s"/>
      <c r="AO39" s="131" t="s"/>
      <c r="AP39" s="131">
        <f>MAX(AP38:AP38)</f>
        <v/>
      </c>
      <c r="AQ39" s="131">
        <f>MAX(AQ38:AQ38)</f>
        <v/>
      </c>
      <c r="AR39" s="131">
        <f>MAX(AR38:AR38)</f>
        <v/>
      </c>
      <c r="AS39" s="131">
        <f>MAX(AS38:AS38)</f>
        <v/>
      </c>
      <c r="AT39" s="131">
        <f>SUM(AT38:AT38)</f>
        <v/>
      </c>
      <c r="AU39" s="131">
        <f>SUM(AU38:AU38)</f>
        <v/>
      </c>
      <c r="AV39" s="131">
        <f>SUM(AV38:AV38)</f>
        <v/>
      </c>
      <c r="AW39" s="131">
        <f>SUM(AW38:AW38)</f>
        <v/>
      </c>
      <c r="AX39" s="131">
        <f>SUM(AX38:AX38)</f>
        <v/>
      </c>
    </row>
    <row r="40" spans="1:50">
      <c r="A40" s="111" t="n">
        <v>34</v>
      </c>
      <c r="B40" s="129">
        <f>HYPERLINK("http://jiradev.its-sib.ru/issues/?jql=summary~%27Воронцов Борис Александрович%27", "Воронцов Борис Александрович")</f>
        <v/>
      </c>
      <c r="C40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40" s="111" t="s">
        <v>204</v>
      </c>
      <c r="E40" s="111" t="s">
        <v>43</v>
      </c>
      <c r="F40" s="111" t="s">
        <v>32</v>
      </c>
      <c r="G40" s="111" t="s">
        <v>322</v>
      </c>
      <c r="H40" s="111" t="s">
        <v>322</v>
      </c>
      <c r="I40" s="111" t="s">
        <v>322</v>
      </c>
      <c r="J40" s="111" t="s">
        <v>322</v>
      </c>
      <c r="K40" s="111" t="s">
        <v>322</v>
      </c>
      <c r="L40" s="111" t="s">
        <v>322</v>
      </c>
      <c r="M40" s="111" t="s">
        <v>322</v>
      </c>
      <c r="N40" s="111" t="s">
        <v>322</v>
      </c>
      <c r="O40" s="111" t="s">
        <v>322</v>
      </c>
      <c r="P40" s="111" t="s">
        <v>322</v>
      </c>
      <c r="Q40" s="111" t="s">
        <v>322</v>
      </c>
      <c r="R40" s="111" t="n">
        <v>8</v>
      </c>
      <c r="S40" s="111" t="n">
        <v>8</v>
      </c>
      <c r="T40" s="111" t="s">
        <v>322</v>
      </c>
      <c r="U40" s="111" t="s">
        <v>322</v>
      </c>
      <c r="V40" s="111" t="s">
        <v>322</v>
      </c>
      <c r="W40" s="111" t="s">
        <v>322</v>
      </c>
      <c r="X40" s="111" t="s">
        <v>322</v>
      </c>
      <c r="Y40" s="111" t="s">
        <v>322</v>
      </c>
      <c r="Z40" s="111" t="s">
        <v>322</v>
      </c>
      <c r="AA40" s="111" t="s">
        <v>322</v>
      </c>
      <c r="AB40" s="111" t="s">
        <v>322</v>
      </c>
      <c r="AC40" s="111" t="s">
        <v>322</v>
      </c>
      <c r="AD40" s="111" t="s">
        <v>322</v>
      </c>
      <c r="AE40" s="111" t="s">
        <v>322</v>
      </c>
      <c r="AF40" s="111" t="s">
        <v>322</v>
      </c>
      <c r="AG40" s="111" t="s">
        <v>322</v>
      </c>
      <c r="AH40" s="111" t="s">
        <v>322</v>
      </c>
      <c r="AI40" s="111" t="s">
        <v>322</v>
      </c>
      <c r="AJ40" s="111" t="s">
        <v>322</v>
      </c>
      <c r="AK40" s="111" t="s">
        <v>322</v>
      </c>
      <c r="AL40" s="111" t="s">
        <v>322</v>
      </c>
      <c r="AM40" s="111" t="s">
        <v>322</v>
      </c>
      <c r="AN40" s="130" t="s">
        <v>322</v>
      </c>
      <c r="AO40" s="130" t="s">
        <v>322</v>
      </c>
      <c r="AP40" s="130">
        <f>COUNTIF(I40:AM40, "О")</f>
        <v/>
      </c>
      <c r="AQ40" s="130">
        <f>COUNTIF(I40:AM40, "От")</f>
        <v/>
      </c>
      <c r="AR40" s="130">
        <f>COUNTIF(I40:AM40, "Б")</f>
        <v/>
      </c>
      <c r="AS40" s="130">
        <f>COUNTIF(I40:AM40, "Н")</f>
        <v/>
      </c>
      <c r="AT40" s="130" t="s">
        <v>322</v>
      </c>
      <c r="AU40" s="130" t="s">
        <v>322</v>
      </c>
      <c r="AV40" s="130" t="s">
        <v>322</v>
      </c>
      <c r="AW40" s="130" t="s">
        <v>322</v>
      </c>
      <c r="AX40" s="130" t="s">
        <v>322</v>
      </c>
    </row>
    <row r="41" spans="1:50">
      <c r="A41" s="131" t="n">
        <v>35</v>
      </c>
      <c r="B41" s="131" t="s">
        <v>202</v>
      </c>
      <c r="C41" s="131" t="s">
        <v>193</v>
      </c>
      <c r="D41" s="131" t="s">
        <v>204</v>
      </c>
      <c r="E41" s="131" t="s">
        <v>33</v>
      </c>
      <c r="F41" s="131" t="s">
        <v>322</v>
      </c>
      <c r="G41" s="131" t="s">
        <v>322</v>
      </c>
      <c r="H41" s="131" t="s">
        <v>322</v>
      </c>
      <c r="I41" s="131" t="s">
        <v>322</v>
      </c>
      <c r="J41" s="131" t="s">
        <v>322</v>
      </c>
      <c r="K41" s="131" t="s">
        <v>322</v>
      </c>
      <c r="L41" s="131" t="s">
        <v>322</v>
      </c>
      <c r="M41" s="131" t="s">
        <v>322</v>
      </c>
      <c r="N41" s="131" t="s">
        <v>322</v>
      </c>
      <c r="O41" s="131" t="s">
        <v>322</v>
      </c>
      <c r="P41" s="131" t="s">
        <v>322</v>
      </c>
      <c r="Q41" s="131" t="s">
        <v>322</v>
      </c>
      <c r="R41" s="131">
        <f>SUM(R40:R40)</f>
        <v/>
      </c>
      <c r="S41" s="131">
        <f>SUM(S40:S40)</f>
        <v/>
      </c>
      <c r="T41" s="131" t="s">
        <v>322</v>
      </c>
      <c r="U41" s="131" t="s">
        <v>322</v>
      </c>
      <c r="V41" s="131" t="s">
        <v>322</v>
      </c>
      <c r="W41" s="131" t="s">
        <v>322</v>
      </c>
      <c r="X41" s="131" t="s">
        <v>322</v>
      </c>
      <c r="Y41" s="131" t="s">
        <v>322</v>
      </c>
      <c r="Z41" s="131" t="s">
        <v>322</v>
      </c>
      <c r="AA41" s="131" t="s">
        <v>322</v>
      </c>
      <c r="AB41" s="131" t="s">
        <v>322</v>
      </c>
      <c r="AC41" s="131" t="s">
        <v>322</v>
      </c>
      <c r="AD41" s="131" t="s">
        <v>322</v>
      </c>
      <c r="AE41" s="131" t="s">
        <v>322</v>
      </c>
      <c r="AF41" s="131" t="s">
        <v>322</v>
      </c>
      <c r="AG41" s="131" t="s">
        <v>322</v>
      </c>
      <c r="AH41" s="131" t="s">
        <v>322</v>
      </c>
      <c r="AI41" s="131" t="s">
        <v>322</v>
      </c>
      <c r="AJ41" s="131" t="s">
        <v>322</v>
      </c>
      <c r="AK41" s="131" t="s">
        <v>322</v>
      </c>
      <c r="AL41" s="131" t="s">
        <v>322</v>
      </c>
      <c r="AM41" s="131" t="s">
        <v>322</v>
      </c>
      <c r="AN41" s="131" t="s"/>
      <c r="AO41" s="131" t="s"/>
      <c r="AP41" s="131">
        <f>MAX(AP40:AP40)</f>
        <v/>
      </c>
      <c r="AQ41" s="131">
        <f>MAX(AQ40:AQ40)</f>
        <v/>
      </c>
      <c r="AR41" s="131">
        <f>MAX(AR40:AR40)</f>
        <v/>
      </c>
      <c r="AS41" s="131">
        <f>MAX(AS40:AS40)</f>
        <v/>
      </c>
      <c r="AT41" s="131">
        <f>SUM(AT40:AT40)</f>
        <v/>
      </c>
      <c r="AU41" s="131">
        <f>SUM(AU40:AU40)</f>
        <v/>
      </c>
      <c r="AV41" s="131">
        <f>SUM(AV40:AV40)</f>
        <v/>
      </c>
      <c r="AW41" s="131">
        <f>SUM(AW40:AW40)</f>
        <v/>
      </c>
      <c r="AX41" s="131">
        <f>SUM(AX40:AX40)</f>
        <v/>
      </c>
    </row>
    <row r="42" spans="1:50">
      <c r="A42" s="111" t="n">
        <v>36</v>
      </c>
      <c r="B42" s="129">
        <f>HYPERLINK("http://jiradev.its-sib.ru/issues/?jql=summary~%27Чудов Юрий Геннадьевич%27", "Чудов Юрий Геннадьевич")</f>
        <v/>
      </c>
      <c r="C42" s="129">
        <f>HYPERLINK("http://jiradev.its-sib.ru/issues/?jql=status=Трудоустройство and cf[14829]=%27Группа технической поддержки ИТС%27", "Группа технической поддержки ИТС")</f>
        <v/>
      </c>
      <c r="D42" s="111" t="s">
        <v>100</v>
      </c>
      <c r="E42" s="111" t="s">
        <v>43</v>
      </c>
      <c r="F42" s="111" t="s">
        <v>32</v>
      </c>
      <c r="G42" s="111" t="s">
        <v>322</v>
      </c>
      <c r="H42" s="111" t="s">
        <v>322</v>
      </c>
      <c r="I42" s="111" t="s">
        <v>322</v>
      </c>
      <c r="J42" s="111" t="s">
        <v>322</v>
      </c>
      <c r="K42" s="111" t="s">
        <v>322</v>
      </c>
      <c r="L42" s="111" t="s">
        <v>322</v>
      </c>
      <c r="M42" s="111" t="s">
        <v>322</v>
      </c>
      <c r="N42" s="111" t="s">
        <v>322</v>
      </c>
      <c r="O42" s="111" t="s">
        <v>322</v>
      </c>
      <c r="P42" s="111" t="s">
        <v>322</v>
      </c>
      <c r="Q42" s="111" t="s">
        <v>322</v>
      </c>
      <c r="R42" s="111" t="n">
        <v>8</v>
      </c>
      <c r="S42" s="111" t="n">
        <v>8</v>
      </c>
      <c r="T42" s="111" t="s">
        <v>322</v>
      </c>
      <c r="U42" s="111" t="s">
        <v>322</v>
      </c>
      <c r="V42" s="111" t="s">
        <v>322</v>
      </c>
      <c r="W42" s="111" t="s">
        <v>322</v>
      </c>
      <c r="X42" s="111" t="s">
        <v>322</v>
      </c>
      <c r="Y42" s="111" t="s">
        <v>322</v>
      </c>
      <c r="Z42" s="111" t="s">
        <v>322</v>
      </c>
      <c r="AA42" s="111" t="s">
        <v>322</v>
      </c>
      <c r="AB42" s="111" t="s">
        <v>322</v>
      </c>
      <c r="AC42" s="111" t="s">
        <v>322</v>
      </c>
      <c r="AD42" s="111" t="s">
        <v>322</v>
      </c>
      <c r="AE42" s="111" t="s">
        <v>322</v>
      </c>
      <c r="AF42" s="111" t="s">
        <v>322</v>
      </c>
      <c r="AG42" s="111" t="s">
        <v>322</v>
      </c>
      <c r="AH42" s="111" t="s">
        <v>322</v>
      </c>
      <c r="AI42" s="111" t="s">
        <v>322</v>
      </c>
      <c r="AJ42" s="111" t="s">
        <v>322</v>
      </c>
      <c r="AK42" s="111" t="s">
        <v>322</v>
      </c>
      <c r="AL42" s="111" t="s">
        <v>322</v>
      </c>
      <c r="AM42" s="111" t="s">
        <v>322</v>
      </c>
      <c r="AN42" s="130" t="s">
        <v>322</v>
      </c>
      <c r="AO42" s="130" t="s">
        <v>322</v>
      </c>
      <c r="AP42" s="130">
        <f>COUNTIF(I42:AM42, "О")</f>
        <v/>
      </c>
      <c r="AQ42" s="130">
        <f>COUNTIF(I42:AM42, "От")</f>
        <v/>
      </c>
      <c r="AR42" s="130">
        <f>COUNTIF(I42:AM42, "Б")</f>
        <v/>
      </c>
      <c r="AS42" s="130">
        <f>COUNTIF(I42:AM42, "Н")</f>
        <v/>
      </c>
      <c r="AT42" s="130" t="s">
        <v>322</v>
      </c>
      <c r="AU42" s="130" t="s">
        <v>322</v>
      </c>
      <c r="AV42" s="130" t="s">
        <v>322</v>
      </c>
      <c r="AW42" s="130" t="s">
        <v>322</v>
      </c>
      <c r="AX42" s="130" t="s">
        <v>322</v>
      </c>
    </row>
    <row r="43" spans="1:50">
      <c r="A43" s="131" t="n">
        <v>37</v>
      </c>
      <c r="B43" s="131" t="s">
        <v>99</v>
      </c>
      <c r="C43" s="131" t="s">
        <v>289</v>
      </c>
      <c r="D43" s="131" t="s">
        <v>100</v>
      </c>
      <c r="E43" s="131" t="s">
        <v>33</v>
      </c>
      <c r="F43" s="131" t="s">
        <v>322</v>
      </c>
      <c r="G43" s="131" t="s">
        <v>322</v>
      </c>
      <c r="H43" s="131" t="s">
        <v>322</v>
      </c>
      <c r="I43" s="131" t="s">
        <v>322</v>
      </c>
      <c r="J43" s="131" t="s">
        <v>322</v>
      </c>
      <c r="K43" s="131" t="s">
        <v>322</v>
      </c>
      <c r="L43" s="131" t="s">
        <v>322</v>
      </c>
      <c r="M43" s="131" t="s">
        <v>322</v>
      </c>
      <c r="N43" s="131" t="s">
        <v>322</v>
      </c>
      <c r="O43" s="131" t="s">
        <v>322</v>
      </c>
      <c r="P43" s="131" t="s">
        <v>322</v>
      </c>
      <c r="Q43" s="131" t="s">
        <v>322</v>
      </c>
      <c r="R43" s="131">
        <f>SUM(R42:R42)</f>
        <v/>
      </c>
      <c r="S43" s="131">
        <f>SUM(S42:S42)</f>
        <v/>
      </c>
      <c r="T43" s="131" t="s">
        <v>322</v>
      </c>
      <c r="U43" s="131" t="s">
        <v>322</v>
      </c>
      <c r="V43" s="131" t="s">
        <v>322</v>
      </c>
      <c r="W43" s="131" t="s">
        <v>322</v>
      </c>
      <c r="X43" s="131" t="s">
        <v>322</v>
      </c>
      <c r="Y43" s="131" t="s">
        <v>322</v>
      </c>
      <c r="Z43" s="131" t="s">
        <v>322</v>
      </c>
      <c r="AA43" s="131" t="s">
        <v>322</v>
      </c>
      <c r="AB43" s="131" t="s">
        <v>322</v>
      </c>
      <c r="AC43" s="131" t="s">
        <v>322</v>
      </c>
      <c r="AD43" s="131" t="s">
        <v>322</v>
      </c>
      <c r="AE43" s="131" t="s">
        <v>322</v>
      </c>
      <c r="AF43" s="131" t="s">
        <v>322</v>
      </c>
      <c r="AG43" s="131" t="s">
        <v>322</v>
      </c>
      <c r="AH43" s="131" t="s">
        <v>322</v>
      </c>
      <c r="AI43" s="131" t="s">
        <v>322</v>
      </c>
      <c r="AJ43" s="131" t="s">
        <v>322</v>
      </c>
      <c r="AK43" s="131" t="s">
        <v>322</v>
      </c>
      <c r="AL43" s="131" t="s">
        <v>322</v>
      </c>
      <c r="AM43" s="131" t="s">
        <v>322</v>
      </c>
      <c r="AN43" s="131" t="s"/>
      <c r="AO43" s="131" t="s"/>
      <c r="AP43" s="131">
        <f>MAX(AP42:AP42)</f>
        <v/>
      </c>
      <c r="AQ43" s="131">
        <f>MAX(AQ42:AQ42)</f>
        <v/>
      </c>
      <c r="AR43" s="131">
        <f>MAX(AR42:AR42)</f>
        <v/>
      </c>
      <c r="AS43" s="131">
        <f>MAX(AS42:AS42)</f>
        <v/>
      </c>
      <c r="AT43" s="131">
        <f>SUM(AT42:AT42)</f>
        <v/>
      </c>
      <c r="AU43" s="131">
        <f>SUM(AU42:AU42)</f>
        <v/>
      </c>
      <c r="AV43" s="131">
        <f>SUM(AV42:AV42)</f>
        <v/>
      </c>
      <c r="AW43" s="131">
        <f>SUM(AW42:AW42)</f>
        <v/>
      </c>
      <c r="AX43" s="131">
        <f>SUM(AX42:AX42)</f>
        <v/>
      </c>
    </row>
    <row r="44" spans="1:50">
      <c r="A44" s="111" t="n">
        <v>38</v>
      </c>
      <c r="B44" s="129">
        <f>HYPERLINK("http://jiradev.its-sib.ru/issues/?jql=summary~%27Чичев Артем Владимирович%27", "Чичев Артем Владимирович")</f>
        <v/>
      </c>
      <c r="C44" s="129">
        <f>HYPERLINK("http://jiradev.its-sib.ru/issues/?jql=status=Трудоустройство and cf[14829]=%27Обособленное  подразделение г.Барнаул%27", "Обособленное  подразделение г.Барнаул")</f>
        <v/>
      </c>
      <c r="D44" s="111" t="s">
        <v>72</v>
      </c>
      <c r="E44" s="111" t="s">
        <v>43</v>
      </c>
      <c r="F44" s="111" t="s">
        <v>32</v>
      </c>
      <c r="G44" s="111" t="s">
        <v>322</v>
      </c>
      <c r="H44" s="111" t="s">
        <v>322</v>
      </c>
      <c r="I44" s="111" t="s">
        <v>322</v>
      </c>
      <c r="J44" s="111" t="s">
        <v>322</v>
      </c>
      <c r="K44" s="111" t="s">
        <v>322</v>
      </c>
      <c r="L44" s="111" t="s">
        <v>322</v>
      </c>
      <c r="M44" s="111" t="s">
        <v>322</v>
      </c>
      <c r="N44" s="111" t="s">
        <v>322</v>
      </c>
      <c r="O44" s="111" t="s">
        <v>322</v>
      </c>
      <c r="P44" s="111" t="s">
        <v>322</v>
      </c>
      <c r="Q44" s="111" t="s">
        <v>322</v>
      </c>
      <c r="R44" s="111" t="n">
        <v>8</v>
      </c>
      <c r="S44" s="111" t="n">
        <v>8</v>
      </c>
      <c r="T44" s="111" t="s">
        <v>322</v>
      </c>
      <c r="U44" s="111" t="s">
        <v>322</v>
      </c>
      <c r="V44" s="111" t="s">
        <v>322</v>
      </c>
      <c r="W44" s="111" t="s">
        <v>322</v>
      </c>
      <c r="X44" s="111" t="s">
        <v>322</v>
      </c>
      <c r="Y44" s="111" t="s">
        <v>322</v>
      </c>
      <c r="Z44" s="111" t="s">
        <v>322</v>
      </c>
      <c r="AA44" s="111" t="s">
        <v>322</v>
      </c>
      <c r="AB44" s="111" t="s">
        <v>322</v>
      </c>
      <c r="AC44" s="111" t="s">
        <v>322</v>
      </c>
      <c r="AD44" s="111" t="s">
        <v>322</v>
      </c>
      <c r="AE44" s="111" t="s">
        <v>322</v>
      </c>
      <c r="AF44" s="111" t="s">
        <v>322</v>
      </c>
      <c r="AG44" s="111" t="s">
        <v>322</v>
      </c>
      <c r="AH44" s="111" t="s">
        <v>322</v>
      </c>
      <c r="AI44" s="111" t="s">
        <v>322</v>
      </c>
      <c r="AJ44" s="111" t="s">
        <v>322</v>
      </c>
      <c r="AK44" s="111" t="s">
        <v>322</v>
      </c>
      <c r="AL44" s="111" t="s">
        <v>322</v>
      </c>
      <c r="AM44" s="111" t="s">
        <v>322</v>
      </c>
      <c r="AN44" s="130" t="s">
        <v>322</v>
      </c>
      <c r="AO44" s="130" t="s">
        <v>322</v>
      </c>
      <c r="AP44" s="130">
        <f>COUNTIF(I44:AM44, "О")</f>
        <v/>
      </c>
      <c r="AQ44" s="130">
        <f>COUNTIF(I44:AM44, "От")</f>
        <v/>
      </c>
      <c r="AR44" s="130">
        <f>COUNTIF(I44:AM44, "Б")</f>
        <v/>
      </c>
      <c r="AS44" s="130">
        <f>COUNTIF(I44:AM44, "Н")</f>
        <v/>
      </c>
      <c r="AT44" s="130" t="s">
        <v>322</v>
      </c>
      <c r="AU44" s="130" t="s">
        <v>322</v>
      </c>
      <c r="AV44" s="130" t="s">
        <v>322</v>
      </c>
      <c r="AW44" s="130" t="s">
        <v>322</v>
      </c>
      <c r="AX44" s="130" t="s">
        <v>322</v>
      </c>
    </row>
    <row r="45" spans="1:50">
      <c r="A45" s="111" t="n">
        <v>39</v>
      </c>
      <c r="B45" s="111" t="s">
        <v>165</v>
      </c>
      <c r="C45" s="111" t="s">
        <v>152</v>
      </c>
      <c r="D45" s="111" t="s">
        <v>72</v>
      </c>
      <c r="E45" s="111" t="s">
        <v>307</v>
      </c>
      <c r="F45" s="111" t="s">
        <v>32</v>
      </c>
      <c r="G45" s="111" t="s">
        <v>322</v>
      </c>
      <c r="H45" s="111" t="s">
        <v>322</v>
      </c>
      <c r="I45" s="111" t="s">
        <v>322</v>
      </c>
      <c r="J45" s="111" t="s">
        <v>322</v>
      </c>
      <c r="K45" s="111" t="s">
        <v>322</v>
      </c>
      <c r="L45" s="111" t="s">
        <v>322</v>
      </c>
      <c r="M45" s="111" t="s">
        <v>322</v>
      </c>
      <c r="N45" s="111" t="s">
        <v>322</v>
      </c>
      <c r="O45" s="111" t="s">
        <v>322</v>
      </c>
      <c r="P45" s="111" t="s">
        <v>322</v>
      </c>
      <c r="Q45" s="111" t="s">
        <v>322</v>
      </c>
      <c r="R45" s="111" t="s">
        <v>322</v>
      </c>
      <c r="S45" s="111" t="s">
        <v>322</v>
      </c>
      <c r="T45" s="111" t="s">
        <v>322</v>
      </c>
      <c r="U45" s="111" t="s">
        <v>322</v>
      </c>
      <c r="V45" s="111" t="s">
        <v>322</v>
      </c>
      <c r="W45" s="111" t="s">
        <v>322</v>
      </c>
      <c r="X45" s="111" t="s">
        <v>322</v>
      </c>
      <c r="Y45" s="111" t="s">
        <v>322</v>
      </c>
      <c r="Z45" s="111" t="s">
        <v>322</v>
      </c>
      <c r="AA45" s="111" t="s">
        <v>322</v>
      </c>
      <c r="AB45" s="111" t="s">
        <v>322</v>
      </c>
      <c r="AC45" s="111" t="s">
        <v>322</v>
      </c>
      <c r="AD45" s="111" t="s">
        <v>322</v>
      </c>
      <c r="AE45" s="111" t="s">
        <v>322</v>
      </c>
      <c r="AF45" s="111" t="s">
        <v>322</v>
      </c>
      <c r="AG45" s="111" t="s">
        <v>322</v>
      </c>
      <c r="AH45" s="111" t="s">
        <v>322</v>
      </c>
      <c r="AI45" s="111" t="s">
        <v>322</v>
      </c>
      <c r="AJ45" s="111" t="s">
        <v>322</v>
      </c>
      <c r="AK45" s="111" t="s">
        <v>322</v>
      </c>
      <c r="AL45" s="111" t="s">
        <v>322</v>
      </c>
      <c r="AM45" s="111" t="s">
        <v>322</v>
      </c>
      <c r="AN45" s="130" t="s">
        <v>322</v>
      </c>
      <c r="AO45" s="130" t="s">
        <v>322</v>
      </c>
      <c r="AP45" s="130" t="s">
        <v>322</v>
      </c>
      <c r="AQ45" s="130" t="s">
        <v>322</v>
      </c>
      <c r="AR45" s="130" t="s">
        <v>322</v>
      </c>
      <c r="AS45" s="130" t="s">
        <v>322</v>
      </c>
      <c r="AT45" s="130" t="s">
        <v>322</v>
      </c>
      <c r="AU45" s="130" t="s">
        <v>322</v>
      </c>
      <c r="AV45" s="130" t="s">
        <v>322</v>
      </c>
      <c r="AW45" s="130" t="s">
        <v>322</v>
      </c>
      <c r="AX45" s="130" t="s">
        <v>322</v>
      </c>
    </row>
    <row r="46" spans="1:50">
      <c r="A46" s="111" t="n">
        <v>40</v>
      </c>
      <c r="B46" s="111" t="s">
        <v>165</v>
      </c>
      <c r="C46" s="111" t="s">
        <v>152</v>
      </c>
      <c r="D46" s="111" t="s">
        <v>72</v>
      </c>
      <c r="E46" s="111" t="s">
        <v>156</v>
      </c>
      <c r="F46" s="111" t="s">
        <v>32</v>
      </c>
      <c r="G46" s="111" t="s">
        <v>322</v>
      </c>
      <c r="H46" s="111" t="s">
        <v>322</v>
      </c>
      <c r="I46" s="111" t="s">
        <v>322</v>
      </c>
      <c r="J46" s="111" t="s">
        <v>322</v>
      </c>
      <c r="K46" s="111" t="s">
        <v>322</v>
      </c>
      <c r="L46" s="111" t="s">
        <v>322</v>
      </c>
      <c r="M46" s="111" t="s">
        <v>322</v>
      </c>
      <c r="N46" s="111" t="s">
        <v>322</v>
      </c>
      <c r="O46" s="111" t="s">
        <v>322</v>
      </c>
      <c r="P46" s="111" t="s">
        <v>322</v>
      </c>
      <c r="Q46" s="111" t="s">
        <v>322</v>
      </c>
      <c r="R46" s="111" t="s">
        <v>322</v>
      </c>
      <c r="S46" s="111" t="s">
        <v>322</v>
      </c>
      <c r="T46" s="111" t="s">
        <v>322</v>
      </c>
      <c r="U46" s="111" t="s">
        <v>322</v>
      </c>
      <c r="V46" s="111" t="s">
        <v>322</v>
      </c>
      <c r="W46" s="111" t="s">
        <v>322</v>
      </c>
      <c r="X46" s="111" t="s">
        <v>322</v>
      </c>
      <c r="Y46" s="111" t="s">
        <v>322</v>
      </c>
      <c r="Z46" s="111" t="s">
        <v>322</v>
      </c>
      <c r="AA46" s="111" t="s">
        <v>322</v>
      </c>
      <c r="AB46" s="111" t="s">
        <v>322</v>
      </c>
      <c r="AC46" s="111" t="s">
        <v>322</v>
      </c>
      <c r="AD46" s="111" t="s">
        <v>322</v>
      </c>
      <c r="AE46" s="111" t="s">
        <v>322</v>
      </c>
      <c r="AF46" s="111" t="s">
        <v>322</v>
      </c>
      <c r="AG46" s="111" t="s">
        <v>322</v>
      </c>
      <c r="AH46" s="111" t="s">
        <v>322</v>
      </c>
      <c r="AI46" s="111" t="s">
        <v>322</v>
      </c>
      <c r="AJ46" s="111" t="s">
        <v>322</v>
      </c>
      <c r="AK46" s="111" t="s">
        <v>322</v>
      </c>
      <c r="AL46" s="111" t="s">
        <v>322</v>
      </c>
      <c r="AM46" s="111" t="s">
        <v>322</v>
      </c>
      <c r="AN46" s="130" t="s">
        <v>322</v>
      </c>
      <c r="AO46" s="130" t="s">
        <v>322</v>
      </c>
      <c r="AP46" s="130" t="s">
        <v>322</v>
      </c>
      <c r="AQ46" s="130" t="s">
        <v>322</v>
      </c>
      <c r="AR46" s="130" t="s">
        <v>322</v>
      </c>
      <c r="AS46" s="130" t="s">
        <v>322</v>
      </c>
      <c r="AT46" s="130" t="s">
        <v>322</v>
      </c>
      <c r="AU46" s="130" t="s">
        <v>322</v>
      </c>
      <c r="AV46" s="130" t="s">
        <v>322</v>
      </c>
      <c r="AW46" s="130" t="s">
        <v>322</v>
      </c>
      <c r="AX46" s="130" t="s">
        <v>322</v>
      </c>
    </row>
    <row r="47" spans="1:50">
      <c r="A47" s="111" t="n">
        <v>41</v>
      </c>
      <c r="B47" s="111" t="s">
        <v>165</v>
      </c>
      <c r="C47" s="111" t="s">
        <v>152</v>
      </c>
      <c r="D47" s="111" t="s">
        <v>72</v>
      </c>
      <c r="E47" s="111" t="s">
        <v>158</v>
      </c>
      <c r="F47" s="111" t="s">
        <v>32</v>
      </c>
      <c r="G47" s="111" t="s">
        <v>322</v>
      </c>
      <c r="H47" s="111" t="s">
        <v>322</v>
      </c>
      <c r="I47" s="111" t="s">
        <v>322</v>
      </c>
      <c r="J47" s="111" t="s">
        <v>322</v>
      </c>
      <c r="K47" s="111" t="s">
        <v>322</v>
      </c>
      <c r="L47" s="111" t="s">
        <v>322</v>
      </c>
      <c r="M47" s="111" t="s">
        <v>322</v>
      </c>
      <c r="N47" s="111" t="s">
        <v>322</v>
      </c>
      <c r="O47" s="111" t="s">
        <v>322</v>
      </c>
      <c r="P47" s="111" t="s">
        <v>322</v>
      </c>
      <c r="Q47" s="111" t="s">
        <v>322</v>
      </c>
      <c r="R47" s="111" t="s">
        <v>322</v>
      </c>
      <c r="S47" s="111" t="s">
        <v>322</v>
      </c>
      <c r="T47" s="111" t="s">
        <v>322</v>
      </c>
      <c r="U47" s="111" t="s">
        <v>322</v>
      </c>
      <c r="V47" s="111" t="s">
        <v>322</v>
      </c>
      <c r="W47" s="111" t="s">
        <v>322</v>
      </c>
      <c r="X47" s="111" t="s">
        <v>322</v>
      </c>
      <c r="Y47" s="111" t="s">
        <v>322</v>
      </c>
      <c r="Z47" s="111" t="s">
        <v>322</v>
      </c>
      <c r="AA47" s="111" t="s">
        <v>322</v>
      </c>
      <c r="AB47" s="111" t="s">
        <v>322</v>
      </c>
      <c r="AC47" s="111" t="s">
        <v>322</v>
      </c>
      <c r="AD47" s="111" t="s">
        <v>322</v>
      </c>
      <c r="AE47" s="111" t="s">
        <v>322</v>
      </c>
      <c r="AF47" s="111" t="s">
        <v>322</v>
      </c>
      <c r="AG47" s="111" t="s">
        <v>322</v>
      </c>
      <c r="AH47" s="111" t="s">
        <v>322</v>
      </c>
      <c r="AI47" s="111" t="s">
        <v>322</v>
      </c>
      <c r="AJ47" s="111" t="s">
        <v>322</v>
      </c>
      <c r="AK47" s="111" t="s">
        <v>322</v>
      </c>
      <c r="AL47" s="111" t="s">
        <v>322</v>
      </c>
      <c r="AM47" s="111" t="s">
        <v>322</v>
      </c>
      <c r="AN47" s="130" t="s">
        <v>322</v>
      </c>
      <c r="AO47" s="130" t="s">
        <v>322</v>
      </c>
      <c r="AP47" s="130" t="s">
        <v>322</v>
      </c>
      <c r="AQ47" s="130" t="s">
        <v>322</v>
      </c>
      <c r="AR47" s="130" t="s">
        <v>322</v>
      </c>
      <c r="AS47" s="130" t="s">
        <v>322</v>
      </c>
      <c r="AT47" s="130" t="s">
        <v>322</v>
      </c>
      <c r="AU47" s="130" t="s">
        <v>322</v>
      </c>
      <c r="AV47" s="130" t="s">
        <v>322</v>
      </c>
      <c r="AW47" s="130" t="s">
        <v>322</v>
      </c>
      <c r="AX47" s="130" t="s">
        <v>322</v>
      </c>
    </row>
    <row r="48" spans="1:50">
      <c r="A48" s="111" t="n">
        <v>42</v>
      </c>
      <c r="B48" s="111" t="s">
        <v>165</v>
      </c>
      <c r="C48" s="111" t="s">
        <v>152</v>
      </c>
      <c r="D48" s="111" t="s">
        <v>72</v>
      </c>
      <c r="E48" s="111" t="s">
        <v>155</v>
      </c>
      <c r="F48" s="111" t="s">
        <v>32</v>
      </c>
      <c r="G48" s="111" t="s">
        <v>322</v>
      </c>
      <c r="H48" s="111" t="s">
        <v>322</v>
      </c>
      <c r="I48" s="111" t="s">
        <v>322</v>
      </c>
      <c r="J48" s="111" t="s">
        <v>322</v>
      </c>
      <c r="K48" s="111" t="s">
        <v>322</v>
      </c>
      <c r="L48" s="111" t="s">
        <v>322</v>
      </c>
      <c r="M48" s="111" t="s">
        <v>322</v>
      </c>
      <c r="N48" s="111" t="s">
        <v>322</v>
      </c>
      <c r="O48" s="111" t="s">
        <v>322</v>
      </c>
      <c r="P48" s="111" t="s">
        <v>322</v>
      </c>
      <c r="Q48" s="111" t="s">
        <v>322</v>
      </c>
      <c r="R48" s="111" t="s">
        <v>322</v>
      </c>
      <c r="S48" s="111" t="s">
        <v>322</v>
      </c>
      <c r="T48" s="111" t="s">
        <v>322</v>
      </c>
      <c r="U48" s="111" t="s">
        <v>322</v>
      </c>
      <c r="V48" s="111" t="s">
        <v>322</v>
      </c>
      <c r="W48" s="111" t="s">
        <v>322</v>
      </c>
      <c r="X48" s="111" t="s">
        <v>322</v>
      </c>
      <c r="Y48" s="111" t="s">
        <v>322</v>
      </c>
      <c r="Z48" s="111" t="s">
        <v>322</v>
      </c>
      <c r="AA48" s="111" t="s">
        <v>322</v>
      </c>
      <c r="AB48" s="111" t="s">
        <v>322</v>
      </c>
      <c r="AC48" s="111" t="s">
        <v>322</v>
      </c>
      <c r="AD48" s="111" t="s">
        <v>322</v>
      </c>
      <c r="AE48" s="111" t="s">
        <v>322</v>
      </c>
      <c r="AF48" s="111" t="s">
        <v>322</v>
      </c>
      <c r="AG48" s="111" t="s">
        <v>322</v>
      </c>
      <c r="AH48" s="111" t="s">
        <v>322</v>
      </c>
      <c r="AI48" s="111" t="s">
        <v>322</v>
      </c>
      <c r="AJ48" s="111" t="s">
        <v>322</v>
      </c>
      <c r="AK48" s="111" t="s">
        <v>322</v>
      </c>
      <c r="AL48" s="111" t="s">
        <v>322</v>
      </c>
      <c r="AM48" s="111" t="s">
        <v>322</v>
      </c>
      <c r="AN48" s="130" t="s">
        <v>322</v>
      </c>
      <c r="AO48" s="130" t="s">
        <v>322</v>
      </c>
      <c r="AP48" s="130" t="s">
        <v>322</v>
      </c>
      <c r="AQ48" s="130" t="s">
        <v>322</v>
      </c>
      <c r="AR48" s="130" t="s">
        <v>322</v>
      </c>
      <c r="AS48" s="130" t="s">
        <v>322</v>
      </c>
      <c r="AT48" s="130" t="s">
        <v>322</v>
      </c>
      <c r="AU48" s="130" t="s">
        <v>322</v>
      </c>
      <c r="AV48" s="130" t="s">
        <v>322</v>
      </c>
      <c r="AW48" s="130" t="s">
        <v>322</v>
      </c>
      <c r="AX48" s="130" t="s">
        <v>322</v>
      </c>
    </row>
    <row r="49" spans="1:50">
      <c r="A49" s="111" t="n">
        <v>43</v>
      </c>
      <c r="B49" s="111" t="s">
        <v>165</v>
      </c>
      <c r="C49" s="111" t="s">
        <v>152</v>
      </c>
      <c r="D49" s="111" t="s">
        <v>72</v>
      </c>
      <c r="E49" s="111" t="s">
        <v>153</v>
      </c>
      <c r="F49" s="111" t="s">
        <v>32</v>
      </c>
      <c r="G49" s="111" t="s">
        <v>322</v>
      </c>
      <c r="H49" s="111" t="s">
        <v>322</v>
      </c>
      <c r="I49" s="111" t="s">
        <v>322</v>
      </c>
      <c r="J49" s="111" t="s">
        <v>322</v>
      </c>
      <c r="K49" s="111" t="s">
        <v>322</v>
      </c>
      <c r="L49" s="111" t="s">
        <v>322</v>
      </c>
      <c r="M49" s="111" t="s">
        <v>322</v>
      </c>
      <c r="N49" s="111" t="s">
        <v>322</v>
      </c>
      <c r="O49" s="111" t="s">
        <v>322</v>
      </c>
      <c r="P49" s="111" t="s">
        <v>322</v>
      </c>
      <c r="Q49" s="111" t="s">
        <v>322</v>
      </c>
      <c r="R49" s="111" t="s">
        <v>322</v>
      </c>
      <c r="S49" s="111" t="s">
        <v>322</v>
      </c>
      <c r="T49" s="111" t="s">
        <v>322</v>
      </c>
      <c r="U49" s="111" t="s">
        <v>322</v>
      </c>
      <c r="V49" s="111" t="s">
        <v>322</v>
      </c>
      <c r="W49" s="111" t="s">
        <v>322</v>
      </c>
      <c r="X49" s="111" t="s">
        <v>322</v>
      </c>
      <c r="Y49" s="111" t="s">
        <v>322</v>
      </c>
      <c r="Z49" s="111" t="s">
        <v>322</v>
      </c>
      <c r="AA49" s="111" t="s">
        <v>322</v>
      </c>
      <c r="AB49" s="111" t="s">
        <v>322</v>
      </c>
      <c r="AC49" s="111" t="s">
        <v>322</v>
      </c>
      <c r="AD49" s="111" t="s">
        <v>322</v>
      </c>
      <c r="AE49" s="111" t="s">
        <v>322</v>
      </c>
      <c r="AF49" s="111" t="s">
        <v>322</v>
      </c>
      <c r="AG49" s="111" t="s">
        <v>322</v>
      </c>
      <c r="AH49" s="111" t="s">
        <v>322</v>
      </c>
      <c r="AI49" s="111" t="s">
        <v>322</v>
      </c>
      <c r="AJ49" s="111" t="s">
        <v>322</v>
      </c>
      <c r="AK49" s="111" t="s">
        <v>322</v>
      </c>
      <c r="AL49" s="111" t="s">
        <v>322</v>
      </c>
      <c r="AM49" s="111" t="s">
        <v>322</v>
      </c>
      <c r="AN49" s="130" t="s">
        <v>322</v>
      </c>
      <c r="AO49" s="130" t="s">
        <v>322</v>
      </c>
      <c r="AP49" s="130" t="s">
        <v>322</v>
      </c>
      <c r="AQ49" s="130" t="s">
        <v>322</v>
      </c>
      <c r="AR49" s="130" t="s">
        <v>322</v>
      </c>
      <c r="AS49" s="130" t="s">
        <v>322</v>
      </c>
      <c r="AT49" s="130" t="s">
        <v>322</v>
      </c>
      <c r="AU49" s="130" t="s">
        <v>322</v>
      </c>
      <c r="AV49" s="130" t="s">
        <v>322</v>
      </c>
      <c r="AW49" s="130" t="s">
        <v>322</v>
      </c>
      <c r="AX49" s="130" t="s">
        <v>322</v>
      </c>
    </row>
    <row r="50" spans="1:50">
      <c r="A50" s="111" t="n">
        <v>44</v>
      </c>
      <c r="B50" s="111" t="s">
        <v>165</v>
      </c>
      <c r="C50" s="111" t="s">
        <v>152</v>
      </c>
      <c r="D50" s="111" t="s">
        <v>72</v>
      </c>
      <c r="E50" s="111" t="s">
        <v>154</v>
      </c>
      <c r="F50" s="111" t="s">
        <v>32</v>
      </c>
      <c r="G50" s="111" t="s">
        <v>322</v>
      </c>
      <c r="H50" s="111" t="s">
        <v>322</v>
      </c>
      <c r="I50" s="111" t="s">
        <v>322</v>
      </c>
      <c r="J50" s="111" t="s">
        <v>322</v>
      </c>
      <c r="K50" s="111" t="s">
        <v>322</v>
      </c>
      <c r="L50" s="111" t="s">
        <v>322</v>
      </c>
      <c r="M50" s="111" t="s">
        <v>322</v>
      </c>
      <c r="N50" s="111" t="s">
        <v>322</v>
      </c>
      <c r="O50" s="111" t="s">
        <v>322</v>
      </c>
      <c r="P50" s="111" t="s">
        <v>322</v>
      </c>
      <c r="Q50" s="111" t="s">
        <v>322</v>
      </c>
      <c r="R50" s="111" t="s">
        <v>322</v>
      </c>
      <c r="S50" s="111" t="s">
        <v>322</v>
      </c>
      <c r="T50" s="111" t="s">
        <v>322</v>
      </c>
      <c r="U50" s="111" t="s">
        <v>322</v>
      </c>
      <c r="V50" s="111" t="s">
        <v>322</v>
      </c>
      <c r="W50" s="111" t="s">
        <v>322</v>
      </c>
      <c r="X50" s="111" t="s">
        <v>322</v>
      </c>
      <c r="Y50" s="111" t="s">
        <v>322</v>
      </c>
      <c r="Z50" s="111" t="s">
        <v>322</v>
      </c>
      <c r="AA50" s="111" t="s">
        <v>322</v>
      </c>
      <c r="AB50" s="111" t="s">
        <v>322</v>
      </c>
      <c r="AC50" s="111" t="s">
        <v>322</v>
      </c>
      <c r="AD50" s="111" t="s">
        <v>322</v>
      </c>
      <c r="AE50" s="111" t="s">
        <v>322</v>
      </c>
      <c r="AF50" s="111" t="s">
        <v>322</v>
      </c>
      <c r="AG50" s="111" t="s">
        <v>322</v>
      </c>
      <c r="AH50" s="111" t="s">
        <v>322</v>
      </c>
      <c r="AI50" s="111" t="s">
        <v>322</v>
      </c>
      <c r="AJ50" s="111" t="s">
        <v>322</v>
      </c>
      <c r="AK50" s="111" t="s">
        <v>322</v>
      </c>
      <c r="AL50" s="111" t="s">
        <v>322</v>
      </c>
      <c r="AM50" s="111" t="s">
        <v>322</v>
      </c>
      <c r="AN50" s="130" t="s">
        <v>322</v>
      </c>
      <c r="AO50" s="130" t="s">
        <v>322</v>
      </c>
      <c r="AP50" s="130" t="s">
        <v>322</v>
      </c>
      <c r="AQ50" s="130" t="s">
        <v>322</v>
      </c>
      <c r="AR50" s="130" t="s">
        <v>322</v>
      </c>
      <c r="AS50" s="130" t="s">
        <v>322</v>
      </c>
      <c r="AT50" s="130" t="s">
        <v>322</v>
      </c>
      <c r="AU50" s="130" t="s">
        <v>322</v>
      </c>
      <c r="AV50" s="130" t="s">
        <v>322</v>
      </c>
      <c r="AW50" s="130" t="s">
        <v>322</v>
      </c>
      <c r="AX50" s="130" t="s">
        <v>322</v>
      </c>
    </row>
    <row r="51" spans="1:50">
      <c r="A51" s="111" t="n">
        <v>45</v>
      </c>
      <c r="B51" s="111" t="s">
        <v>165</v>
      </c>
      <c r="C51" s="111" t="s">
        <v>152</v>
      </c>
      <c r="D51" s="111" t="s">
        <v>72</v>
      </c>
      <c r="E51" s="111" t="s">
        <v>135</v>
      </c>
      <c r="F51" s="111" t="s">
        <v>32</v>
      </c>
      <c r="G51" s="111" t="s">
        <v>322</v>
      </c>
      <c r="H51" s="111" t="s">
        <v>322</v>
      </c>
      <c r="I51" s="111" t="s">
        <v>322</v>
      </c>
      <c r="J51" s="111" t="s">
        <v>322</v>
      </c>
      <c r="K51" s="111" t="s">
        <v>322</v>
      </c>
      <c r="L51" s="111" t="s">
        <v>322</v>
      </c>
      <c r="M51" s="111" t="s">
        <v>322</v>
      </c>
      <c r="N51" s="111" t="s">
        <v>322</v>
      </c>
      <c r="O51" s="111" t="s">
        <v>322</v>
      </c>
      <c r="P51" s="111" t="s">
        <v>322</v>
      </c>
      <c r="Q51" s="111" t="s">
        <v>322</v>
      </c>
      <c r="R51" s="111" t="s">
        <v>322</v>
      </c>
      <c r="S51" s="111" t="s">
        <v>322</v>
      </c>
      <c r="T51" s="111" t="s">
        <v>322</v>
      </c>
      <c r="U51" s="111" t="s">
        <v>322</v>
      </c>
      <c r="V51" s="111" t="s">
        <v>322</v>
      </c>
      <c r="W51" s="111" t="s">
        <v>322</v>
      </c>
      <c r="X51" s="111" t="s">
        <v>322</v>
      </c>
      <c r="Y51" s="111" t="s">
        <v>322</v>
      </c>
      <c r="Z51" s="111" t="s">
        <v>322</v>
      </c>
      <c r="AA51" s="111" t="s">
        <v>322</v>
      </c>
      <c r="AB51" s="111" t="s">
        <v>322</v>
      </c>
      <c r="AC51" s="111" t="s">
        <v>322</v>
      </c>
      <c r="AD51" s="111" t="s">
        <v>322</v>
      </c>
      <c r="AE51" s="111" t="s">
        <v>322</v>
      </c>
      <c r="AF51" s="111" t="s">
        <v>322</v>
      </c>
      <c r="AG51" s="111" t="s">
        <v>322</v>
      </c>
      <c r="AH51" s="111" t="s">
        <v>322</v>
      </c>
      <c r="AI51" s="111" t="s">
        <v>322</v>
      </c>
      <c r="AJ51" s="111" t="s">
        <v>322</v>
      </c>
      <c r="AK51" s="111" t="s">
        <v>322</v>
      </c>
      <c r="AL51" s="111" t="s">
        <v>322</v>
      </c>
      <c r="AM51" s="111" t="s">
        <v>322</v>
      </c>
      <c r="AN51" s="130" t="s">
        <v>322</v>
      </c>
      <c r="AO51" s="130" t="s">
        <v>322</v>
      </c>
      <c r="AP51" s="130" t="s">
        <v>322</v>
      </c>
      <c r="AQ51" s="130" t="s">
        <v>322</v>
      </c>
      <c r="AR51" s="130" t="s">
        <v>322</v>
      </c>
      <c r="AS51" s="130" t="s">
        <v>322</v>
      </c>
      <c r="AT51" s="130" t="s">
        <v>322</v>
      </c>
      <c r="AU51" s="130" t="s">
        <v>322</v>
      </c>
      <c r="AV51" s="130" t="s">
        <v>322</v>
      </c>
      <c r="AW51" s="130" t="s">
        <v>322</v>
      </c>
      <c r="AX51" s="130" t="s">
        <v>322</v>
      </c>
    </row>
    <row r="52" spans="1:50">
      <c r="A52" s="131" t="n">
        <v>46</v>
      </c>
      <c r="B52" s="131" t="s">
        <v>165</v>
      </c>
      <c r="C52" s="131" t="s">
        <v>152</v>
      </c>
      <c r="D52" s="131" t="s">
        <v>72</v>
      </c>
      <c r="E52" s="131" t="s">
        <v>33</v>
      </c>
      <c r="F52" s="131" t="s">
        <v>322</v>
      </c>
      <c r="G52" s="131" t="s">
        <v>322</v>
      </c>
      <c r="H52" s="131" t="s">
        <v>322</v>
      </c>
      <c r="I52" s="131" t="s">
        <v>322</v>
      </c>
      <c r="J52" s="131" t="s">
        <v>322</v>
      </c>
      <c r="K52" s="131" t="s">
        <v>322</v>
      </c>
      <c r="L52" s="131" t="s">
        <v>322</v>
      </c>
      <c r="M52" s="131" t="s">
        <v>322</v>
      </c>
      <c r="N52" s="131" t="s">
        <v>322</v>
      </c>
      <c r="O52" s="131" t="s">
        <v>322</v>
      </c>
      <c r="P52" s="131" t="s">
        <v>322</v>
      </c>
      <c r="Q52" s="131" t="s">
        <v>322</v>
      </c>
      <c r="R52" s="131">
        <f>SUM(R51:R44)</f>
        <v/>
      </c>
      <c r="S52" s="131">
        <f>SUM(S51:S44)</f>
        <v/>
      </c>
      <c r="T52" s="131" t="s">
        <v>322</v>
      </c>
      <c r="U52" s="131" t="s">
        <v>322</v>
      </c>
      <c r="V52" s="131" t="s">
        <v>322</v>
      </c>
      <c r="W52" s="131" t="s">
        <v>322</v>
      </c>
      <c r="X52" s="131" t="s">
        <v>322</v>
      </c>
      <c r="Y52" s="131" t="s">
        <v>322</v>
      </c>
      <c r="Z52" s="131" t="s">
        <v>322</v>
      </c>
      <c r="AA52" s="131" t="s">
        <v>322</v>
      </c>
      <c r="AB52" s="131" t="s">
        <v>322</v>
      </c>
      <c r="AC52" s="131" t="s">
        <v>322</v>
      </c>
      <c r="AD52" s="131" t="s">
        <v>322</v>
      </c>
      <c r="AE52" s="131" t="s">
        <v>322</v>
      </c>
      <c r="AF52" s="131" t="s">
        <v>322</v>
      </c>
      <c r="AG52" s="131" t="s">
        <v>322</v>
      </c>
      <c r="AH52" s="131" t="s">
        <v>322</v>
      </c>
      <c r="AI52" s="131" t="s">
        <v>322</v>
      </c>
      <c r="AJ52" s="131" t="s">
        <v>322</v>
      </c>
      <c r="AK52" s="131" t="s">
        <v>322</v>
      </c>
      <c r="AL52" s="131" t="s">
        <v>322</v>
      </c>
      <c r="AM52" s="131" t="s">
        <v>322</v>
      </c>
      <c r="AN52" s="131" t="s"/>
      <c r="AO52" s="131" t="s"/>
      <c r="AP52" s="131">
        <f>MAX(AP51:AP44)</f>
        <v/>
      </c>
      <c r="AQ52" s="131">
        <f>MAX(AQ51:AQ44)</f>
        <v/>
      </c>
      <c r="AR52" s="131">
        <f>MAX(AR51:AR44)</f>
        <v/>
      </c>
      <c r="AS52" s="131">
        <f>MAX(AS51:AS44)</f>
        <v/>
      </c>
      <c r="AT52" s="131">
        <f>SUM(AT51:AT44)</f>
        <v/>
      </c>
      <c r="AU52" s="131">
        <f>SUM(AU51:AU44)</f>
        <v/>
      </c>
      <c r="AV52" s="131">
        <f>SUM(AV51:AV44)</f>
        <v/>
      </c>
      <c r="AW52" s="131">
        <f>SUM(AW51:AW44)</f>
        <v/>
      </c>
      <c r="AX52" s="131">
        <f>SUM(AX51:AX44)</f>
        <v/>
      </c>
    </row>
    <row r="53" spans="1:50">
      <c r="A53" s="111" t="n">
        <v>47</v>
      </c>
      <c r="B53" s="129">
        <f>HYPERLINK("http://jiradev.its-sib.ru/issues/?jql=summary~%27Казаков Павел Юрьевич%27", "Казаков Павел Юрьевич")</f>
        <v/>
      </c>
      <c r="C53" s="129">
        <f>HYPERLINK("http://jiradev.its-sib.ru/issues/?jql=status=Трудоустройство and cf[14829]=%27Отдел материально-технического обеспечения%27", "Отдел материально-технического обеспечения")</f>
        <v/>
      </c>
      <c r="D53" s="111" t="s">
        <v>301</v>
      </c>
      <c r="E53" s="111" t="s">
        <v>31</v>
      </c>
      <c r="F53" s="111" t="s">
        <v>32</v>
      </c>
      <c r="G53" s="111" t="s">
        <v>322</v>
      </c>
      <c r="H53" s="111" t="s">
        <v>322</v>
      </c>
      <c r="I53" s="111" t="s">
        <v>322</v>
      </c>
      <c r="J53" s="111" t="s">
        <v>322</v>
      </c>
      <c r="K53" s="111" t="s">
        <v>322</v>
      </c>
      <c r="L53" s="111" t="s">
        <v>322</v>
      </c>
      <c r="M53" s="111" t="s">
        <v>322</v>
      </c>
      <c r="N53" s="111" t="s">
        <v>322</v>
      </c>
      <c r="O53" s="111" t="s">
        <v>322</v>
      </c>
      <c r="P53" s="111" t="s">
        <v>322</v>
      </c>
      <c r="Q53" s="111" t="s">
        <v>322</v>
      </c>
      <c r="R53" s="111" t="n">
        <v>8</v>
      </c>
      <c r="S53" s="111" t="n">
        <v>8</v>
      </c>
      <c r="T53" s="111" t="s">
        <v>322</v>
      </c>
      <c r="U53" s="111" t="s">
        <v>322</v>
      </c>
      <c r="V53" s="111" t="s">
        <v>322</v>
      </c>
      <c r="W53" s="111" t="s">
        <v>322</v>
      </c>
      <c r="X53" s="111" t="s">
        <v>322</v>
      </c>
      <c r="Y53" s="111" t="s">
        <v>322</v>
      </c>
      <c r="Z53" s="111" t="s">
        <v>322</v>
      </c>
      <c r="AA53" s="111" t="s">
        <v>322</v>
      </c>
      <c r="AB53" s="111" t="s">
        <v>322</v>
      </c>
      <c r="AC53" s="111" t="s">
        <v>322</v>
      </c>
      <c r="AD53" s="111" t="s">
        <v>322</v>
      </c>
      <c r="AE53" s="111" t="s">
        <v>322</v>
      </c>
      <c r="AF53" s="111" t="s">
        <v>322</v>
      </c>
      <c r="AG53" s="111" t="s">
        <v>322</v>
      </c>
      <c r="AH53" s="111" t="s">
        <v>322</v>
      </c>
      <c r="AI53" s="111" t="s">
        <v>322</v>
      </c>
      <c r="AJ53" s="111" t="s">
        <v>322</v>
      </c>
      <c r="AK53" s="111" t="s">
        <v>322</v>
      </c>
      <c r="AL53" s="111" t="s">
        <v>322</v>
      </c>
      <c r="AM53" s="111" t="s">
        <v>322</v>
      </c>
      <c r="AN53" s="130" t="s">
        <v>322</v>
      </c>
      <c r="AO53" s="130" t="s">
        <v>322</v>
      </c>
      <c r="AP53" s="130">
        <f>COUNTIF(I53:AM53, "О")</f>
        <v/>
      </c>
      <c r="AQ53" s="130">
        <f>COUNTIF(I53:AM53, "От")</f>
        <v/>
      </c>
      <c r="AR53" s="130">
        <f>COUNTIF(I53:AM53, "Б")</f>
        <v/>
      </c>
      <c r="AS53" s="130">
        <f>COUNTIF(I53:AM53, "Н")</f>
        <v/>
      </c>
      <c r="AT53" s="130" t="s">
        <v>322</v>
      </c>
      <c r="AU53" s="130" t="s">
        <v>322</v>
      </c>
      <c r="AV53" s="130" t="s">
        <v>322</v>
      </c>
      <c r="AW53" s="130" t="s">
        <v>322</v>
      </c>
      <c r="AX53" s="130" t="s">
        <v>322</v>
      </c>
    </row>
    <row r="54" spans="1:50">
      <c r="A54" s="131" t="n">
        <v>48</v>
      </c>
      <c r="B54" s="131" t="s">
        <v>300</v>
      </c>
      <c r="C54" s="131" t="s">
        <v>190</v>
      </c>
      <c r="D54" s="131" t="s">
        <v>301</v>
      </c>
      <c r="E54" s="131" t="s">
        <v>33</v>
      </c>
      <c r="F54" s="131" t="s">
        <v>322</v>
      </c>
      <c r="G54" s="131" t="s">
        <v>322</v>
      </c>
      <c r="H54" s="131" t="s">
        <v>322</v>
      </c>
      <c r="I54" s="131" t="s">
        <v>322</v>
      </c>
      <c r="J54" s="131" t="s">
        <v>322</v>
      </c>
      <c r="K54" s="131" t="s">
        <v>322</v>
      </c>
      <c r="L54" s="131" t="s">
        <v>322</v>
      </c>
      <c r="M54" s="131" t="s">
        <v>322</v>
      </c>
      <c r="N54" s="131" t="s">
        <v>322</v>
      </c>
      <c r="O54" s="131" t="s">
        <v>322</v>
      </c>
      <c r="P54" s="131" t="s">
        <v>322</v>
      </c>
      <c r="Q54" s="131" t="s">
        <v>322</v>
      </c>
      <c r="R54" s="131">
        <f>SUM(R53:R53)</f>
        <v/>
      </c>
      <c r="S54" s="131">
        <f>SUM(S53:S53)</f>
        <v/>
      </c>
      <c r="T54" s="131" t="s">
        <v>322</v>
      </c>
      <c r="U54" s="131" t="s">
        <v>322</v>
      </c>
      <c r="V54" s="131" t="s">
        <v>322</v>
      </c>
      <c r="W54" s="131" t="s">
        <v>322</v>
      </c>
      <c r="X54" s="131" t="s">
        <v>322</v>
      </c>
      <c r="Y54" s="131" t="s">
        <v>322</v>
      </c>
      <c r="Z54" s="131" t="s">
        <v>322</v>
      </c>
      <c r="AA54" s="131" t="s">
        <v>322</v>
      </c>
      <c r="AB54" s="131" t="s">
        <v>322</v>
      </c>
      <c r="AC54" s="131" t="s">
        <v>322</v>
      </c>
      <c r="AD54" s="131" t="s">
        <v>322</v>
      </c>
      <c r="AE54" s="131" t="s">
        <v>322</v>
      </c>
      <c r="AF54" s="131" t="s">
        <v>322</v>
      </c>
      <c r="AG54" s="131" t="s">
        <v>322</v>
      </c>
      <c r="AH54" s="131" t="s">
        <v>322</v>
      </c>
      <c r="AI54" s="131" t="s">
        <v>322</v>
      </c>
      <c r="AJ54" s="131" t="s">
        <v>322</v>
      </c>
      <c r="AK54" s="131" t="s">
        <v>322</v>
      </c>
      <c r="AL54" s="131" t="s">
        <v>322</v>
      </c>
      <c r="AM54" s="131" t="s">
        <v>322</v>
      </c>
      <c r="AN54" s="131" t="s"/>
      <c r="AO54" s="131" t="s"/>
      <c r="AP54" s="131">
        <f>MAX(AP53:AP53)</f>
        <v/>
      </c>
      <c r="AQ54" s="131">
        <f>MAX(AQ53:AQ53)</f>
        <v/>
      </c>
      <c r="AR54" s="131">
        <f>MAX(AR53:AR53)</f>
        <v/>
      </c>
      <c r="AS54" s="131">
        <f>MAX(AS53:AS53)</f>
        <v/>
      </c>
      <c r="AT54" s="131">
        <f>SUM(AT53:AT53)</f>
        <v/>
      </c>
      <c r="AU54" s="131">
        <f>SUM(AU53:AU53)</f>
        <v/>
      </c>
      <c r="AV54" s="131">
        <f>SUM(AV53:AV53)</f>
        <v/>
      </c>
      <c r="AW54" s="131">
        <f>SUM(AW53:AW53)</f>
        <v/>
      </c>
      <c r="AX54" s="131">
        <f>SUM(AX53:AX53)</f>
        <v/>
      </c>
    </row>
    <row r="55" spans="1:50">
      <c r="A55" s="111" t="n">
        <v>49</v>
      </c>
      <c r="B55" s="129">
        <f>HYPERLINK("http://jiradev.its-sib.ru/issues/?jql=summary~%27Казаков Андрей Геннадьевич%27", "Казаков Андрей Геннадьевич")</f>
        <v/>
      </c>
      <c r="C55" s="129">
        <f>HYPERLINK("http://jiradev.its-sib.ru/issues/?jql=status=Трудоустройство and cf[14829]=%27Дирекция%27", "Дирекция")</f>
        <v/>
      </c>
      <c r="D55" s="111" t="s">
        <v>327</v>
      </c>
      <c r="E55" s="111" t="s">
        <v>31</v>
      </c>
      <c r="F55" s="111" t="s">
        <v>32</v>
      </c>
      <c r="G55" s="111" t="s">
        <v>322</v>
      </c>
      <c r="H55" s="111" t="s">
        <v>322</v>
      </c>
      <c r="I55" s="111" t="s">
        <v>322</v>
      </c>
      <c r="J55" s="111" t="s">
        <v>322</v>
      </c>
      <c r="K55" s="111" t="s">
        <v>322</v>
      </c>
      <c r="L55" s="111" t="s">
        <v>322</v>
      </c>
      <c r="M55" s="111" t="s">
        <v>322</v>
      </c>
      <c r="N55" s="111" t="s">
        <v>322</v>
      </c>
      <c r="O55" s="111" t="s">
        <v>322</v>
      </c>
      <c r="P55" s="111" t="s">
        <v>322</v>
      </c>
      <c r="Q55" s="111" t="s">
        <v>322</v>
      </c>
      <c r="R55" s="111" t="n">
        <v>8</v>
      </c>
      <c r="S55" s="111" t="n">
        <v>8</v>
      </c>
      <c r="T55" s="111" t="s">
        <v>322</v>
      </c>
      <c r="U55" s="111" t="s">
        <v>322</v>
      </c>
      <c r="V55" s="111" t="s">
        <v>322</v>
      </c>
      <c r="W55" s="111" t="s">
        <v>322</v>
      </c>
      <c r="X55" s="111" t="s">
        <v>322</v>
      </c>
      <c r="Y55" s="111" t="s">
        <v>322</v>
      </c>
      <c r="Z55" s="111" t="s">
        <v>322</v>
      </c>
      <c r="AA55" s="111" t="s">
        <v>322</v>
      </c>
      <c r="AB55" s="111" t="s">
        <v>322</v>
      </c>
      <c r="AC55" s="111" t="s">
        <v>322</v>
      </c>
      <c r="AD55" s="111" t="s">
        <v>322</v>
      </c>
      <c r="AE55" s="111" t="s">
        <v>322</v>
      </c>
      <c r="AF55" s="111" t="s">
        <v>322</v>
      </c>
      <c r="AG55" s="111" t="s">
        <v>322</v>
      </c>
      <c r="AH55" s="111" t="s">
        <v>322</v>
      </c>
      <c r="AI55" s="111" t="s">
        <v>322</v>
      </c>
      <c r="AJ55" s="111" t="s">
        <v>322</v>
      </c>
      <c r="AK55" s="111" t="s">
        <v>322</v>
      </c>
      <c r="AL55" s="111" t="s">
        <v>322</v>
      </c>
      <c r="AM55" s="111" t="s">
        <v>322</v>
      </c>
      <c r="AN55" s="130" t="s">
        <v>322</v>
      </c>
      <c r="AO55" s="130" t="s">
        <v>322</v>
      </c>
      <c r="AP55" s="130">
        <f>COUNTIF(I55:AM55, "О")</f>
        <v/>
      </c>
      <c r="AQ55" s="130">
        <f>COUNTIF(I55:AM55, "От")</f>
        <v/>
      </c>
      <c r="AR55" s="130">
        <f>COUNTIF(I55:AM55, "Б")</f>
        <v/>
      </c>
      <c r="AS55" s="130">
        <f>COUNTIF(I55:AM55, "Н")</f>
        <v/>
      </c>
      <c r="AT55" s="130" t="s">
        <v>322</v>
      </c>
      <c r="AU55" s="130" t="s">
        <v>322</v>
      </c>
      <c r="AV55" s="130" t="s">
        <v>322</v>
      </c>
      <c r="AW55" s="130" t="s">
        <v>322</v>
      </c>
      <c r="AX55" s="130" t="s">
        <v>322</v>
      </c>
    </row>
    <row r="56" spans="1:50">
      <c r="A56" s="131" t="n">
        <v>50</v>
      </c>
      <c r="B56" s="131" t="s">
        <v>128</v>
      </c>
      <c r="C56" s="131" t="s">
        <v>124</v>
      </c>
      <c r="D56" s="131" t="s">
        <v>327</v>
      </c>
      <c r="E56" s="131" t="s">
        <v>33</v>
      </c>
      <c r="F56" s="131" t="s">
        <v>322</v>
      </c>
      <c r="G56" s="131" t="s">
        <v>322</v>
      </c>
      <c r="H56" s="131" t="s">
        <v>322</v>
      </c>
      <c r="I56" s="131" t="s">
        <v>322</v>
      </c>
      <c r="J56" s="131" t="s">
        <v>322</v>
      </c>
      <c r="K56" s="131" t="s">
        <v>322</v>
      </c>
      <c r="L56" s="131" t="s">
        <v>322</v>
      </c>
      <c r="M56" s="131" t="s">
        <v>322</v>
      </c>
      <c r="N56" s="131" t="s">
        <v>322</v>
      </c>
      <c r="O56" s="131" t="s">
        <v>322</v>
      </c>
      <c r="P56" s="131" t="s">
        <v>322</v>
      </c>
      <c r="Q56" s="131" t="s">
        <v>322</v>
      </c>
      <c r="R56" s="131">
        <f>SUM(R55:R55)</f>
        <v/>
      </c>
      <c r="S56" s="131">
        <f>SUM(S55:S55)</f>
        <v/>
      </c>
      <c r="T56" s="131" t="s">
        <v>322</v>
      </c>
      <c r="U56" s="131" t="s">
        <v>322</v>
      </c>
      <c r="V56" s="131" t="s">
        <v>322</v>
      </c>
      <c r="W56" s="131" t="s">
        <v>322</v>
      </c>
      <c r="X56" s="131" t="s">
        <v>322</v>
      </c>
      <c r="Y56" s="131" t="s">
        <v>322</v>
      </c>
      <c r="Z56" s="131" t="s">
        <v>322</v>
      </c>
      <c r="AA56" s="131" t="s">
        <v>322</v>
      </c>
      <c r="AB56" s="131" t="s">
        <v>322</v>
      </c>
      <c r="AC56" s="131" t="s">
        <v>322</v>
      </c>
      <c r="AD56" s="131" t="s">
        <v>322</v>
      </c>
      <c r="AE56" s="131" t="s">
        <v>322</v>
      </c>
      <c r="AF56" s="131" t="s">
        <v>322</v>
      </c>
      <c r="AG56" s="131" t="s">
        <v>322</v>
      </c>
      <c r="AH56" s="131" t="s">
        <v>322</v>
      </c>
      <c r="AI56" s="131" t="s">
        <v>322</v>
      </c>
      <c r="AJ56" s="131" t="s">
        <v>322</v>
      </c>
      <c r="AK56" s="131" t="s">
        <v>322</v>
      </c>
      <c r="AL56" s="131" t="s">
        <v>322</v>
      </c>
      <c r="AM56" s="131" t="s">
        <v>322</v>
      </c>
      <c r="AN56" s="131" t="s"/>
      <c r="AO56" s="131" t="s"/>
      <c r="AP56" s="131">
        <f>MAX(AP55:AP55)</f>
        <v/>
      </c>
      <c r="AQ56" s="131">
        <f>MAX(AQ55:AQ55)</f>
        <v/>
      </c>
      <c r="AR56" s="131">
        <f>MAX(AR55:AR55)</f>
        <v/>
      </c>
      <c r="AS56" s="131">
        <f>MAX(AS55:AS55)</f>
        <v/>
      </c>
      <c r="AT56" s="131">
        <f>SUM(AT55:AT55)</f>
        <v/>
      </c>
      <c r="AU56" s="131">
        <f>SUM(AU55:AU55)</f>
        <v/>
      </c>
      <c r="AV56" s="131">
        <f>SUM(AV55:AV55)</f>
        <v/>
      </c>
      <c r="AW56" s="131">
        <f>SUM(AW55:AW55)</f>
        <v/>
      </c>
      <c r="AX56" s="131">
        <f>SUM(AX55:AX55)</f>
        <v/>
      </c>
    </row>
    <row r="57" spans="1:50">
      <c r="A57" s="111" t="n">
        <v>51</v>
      </c>
      <c r="B57" s="129">
        <f>HYPERLINK("http://jiradev.its-sib.ru/issues/?jql=summary~%27Вастистова Юлия Хайрулловна%27", "Вастистова Юлия Хайрулловна")</f>
        <v/>
      </c>
      <c r="C57" s="129">
        <f>HYPERLINK("http://jiradev.its-sib.ru/issues/?jql=status=Трудоустройство and cf[14829]=%27Бухгалтерия%27", "Бухгалтерия")</f>
        <v/>
      </c>
      <c r="D57" s="111" t="s">
        <v>30</v>
      </c>
      <c r="E57" s="111" t="s">
        <v>31</v>
      </c>
      <c r="F57" s="111" t="s">
        <v>32</v>
      </c>
      <c r="G57" s="111" t="s">
        <v>322</v>
      </c>
      <c r="H57" s="111" t="s">
        <v>322</v>
      </c>
      <c r="I57" s="111" t="s">
        <v>322</v>
      </c>
      <c r="J57" s="111" t="s">
        <v>322</v>
      </c>
      <c r="K57" s="111" t="s">
        <v>322</v>
      </c>
      <c r="L57" s="111" t="s">
        <v>322</v>
      </c>
      <c r="M57" s="111" t="s">
        <v>322</v>
      </c>
      <c r="N57" s="111" t="s">
        <v>322</v>
      </c>
      <c r="O57" s="111" t="s">
        <v>322</v>
      </c>
      <c r="P57" s="111" t="s">
        <v>322</v>
      </c>
      <c r="Q57" s="111" t="s">
        <v>322</v>
      </c>
      <c r="R57" s="111" t="n">
        <v>8</v>
      </c>
      <c r="S57" s="111" t="n">
        <v>8</v>
      </c>
      <c r="T57" s="111" t="s">
        <v>322</v>
      </c>
      <c r="U57" s="111" t="s">
        <v>322</v>
      </c>
      <c r="V57" s="111" t="s">
        <v>322</v>
      </c>
      <c r="W57" s="111" t="s">
        <v>322</v>
      </c>
      <c r="X57" s="111" t="s">
        <v>322</v>
      </c>
      <c r="Y57" s="111" t="s">
        <v>322</v>
      </c>
      <c r="Z57" s="111" t="s">
        <v>322</v>
      </c>
      <c r="AA57" s="111" t="s">
        <v>322</v>
      </c>
      <c r="AB57" s="111" t="s">
        <v>322</v>
      </c>
      <c r="AC57" s="111" t="s">
        <v>322</v>
      </c>
      <c r="AD57" s="111" t="s">
        <v>322</v>
      </c>
      <c r="AE57" s="111" t="s">
        <v>322</v>
      </c>
      <c r="AF57" s="111" t="s">
        <v>322</v>
      </c>
      <c r="AG57" s="111" t="s">
        <v>322</v>
      </c>
      <c r="AH57" s="111" t="s">
        <v>322</v>
      </c>
      <c r="AI57" s="111" t="s">
        <v>322</v>
      </c>
      <c r="AJ57" s="111" t="s">
        <v>322</v>
      </c>
      <c r="AK57" s="111" t="s">
        <v>322</v>
      </c>
      <c r="AL57" s="111" t="s">
        <v>322</v>
      </c>
      <c r="AM57" s="111" t="s">
        <v>322</v>
      </c>
      <c r="AN57" s="130" t="s">
        <v>322</v>
      </c>
      <c r="AO57" s="130" t="s">
        <v>322</v>
      </c>
      <c r="AP57" s="130">
        <f>COUNTIF(I57:AM57, "О")</f>
        <v/>
      </c>
      <c r="AQ57" s="130">
        <f>COUNTIF(I57:AM57, "От")</f>
        <v/>
      </c>
      <c r="AR57" s="130">
        <f>COUNTIF(I57:AM57, "Б")</f>
        <v/>
      </c>
      <c r="AS57" s="130">
        <f>COUNTIF(I57:AM57, "Н")</f>
        <v/>
      </c>
      <c r="AT57" s="130" t="s">
        <v>322</v>
      </c>
      <c r="AU57" s="130" t="s">
        <v>322</v>
      </c>
      <c r="AV57" s="130" t="s">
        <v>322</v>
      </c>
      <c r="AW57" s="130" t="s">
        <v>322</v>
      </c>
      <c r="AX57" s="130" t="s">
        <v>322</v>
      </c>
    </row>
    <row r="58" spans="1:50">
      <c r="A58" s="131" t="n">
        <v>52</v>
      </c>
      <c r="B58" s="131" t="s">
        <v>28</v>
      </c>
      <c r="C58" s="131" t="s">
        <v>29</v>
      </c>
      <c r="D58" s="131" t="s">
        <v>30</v>
      </c>
      <c r="E58" s="131" t="s">
        <v>33</v>
      </c>
      <c r="F58" s="131" t="s">
        <v>322</v>
      </c>
      <c r="G58" s="131" t="s">
        <v>322</v>
      </c>
      <c r="H58" s="131" t="s">
        <v>322</v>
      </c>
      <c r="I58" s="131" t="s">
        <v>322</v>
      </c>
      <c r="J58" s="131" t="s">
        <v>322</v>
      </c>
      <c r="K58" s="131" t="s">
        <v>322</v>
      </c>
      <c r="L58" s="131" t="s">
        <v>322</v>
      </c>
      <c r="M58" s="131" t="s">
        <v>322</v>
      </c>
      <c r="N58" s="131" t="s">
        <v>322</v>
      </c>
      <c r="O58" s="131" t="s">
        <v>322</v>
      </c>
      <c r="P58" s="131" t="s">
        <v>322</v>
      </c>
      <c r="Q58" s="131" t="s">
        <v>322</v>
      </c>
      <c r="R58" s="131">
        <f>SUM(R57:R57)</f>
        <v/>
      </c>
      <c r="S58" s="131">
        <f>SUM(S57:S57)</f>
        <v/>
      </c>
      <c r="T58" s="131" t="s">
        <v>322</v>
      </c>
      <c r="U58" s="131" t="s">
        <v>322</v>
      </c>
      <c r="V58" s="131" t="s">
        <v>322</v>
      </c>
      <c r="W58" s="131" t="s">
        <v>322</v>
      </c>
      <c r="X58" s="131" t="s">
        <v>322</v>
      </c>
      <c r="Y58" s="131" t="s">
        <v>322</v>
      </c>
      <c r="Z58" s="131" t="s">
        <v>322</v>
      </c>
      <c r="AA58" s="131" t="s">
        <v>322</v>
      </c>
      <c r="AB58" s="131" t="s">
        <v>322</v>
      </c>
      <c r="AC58" s="131" t="s">
        <v>322</v>
      </c>
      <c r="AD58" s="131" t="s">
        <v>322</v>
      </c>
      <c r="AE58" s="131" t="s">
        <v>322</v>
      </c>
      <c r="AF58" s="131" t="s">
        <v>322</v>
      </c>
      <c r="AG58" s="131" t="s">
        <v>322</v>
      </c>
      <c r="AH58" s="131" t="s">
        <v>322</v>
      </c>
      <c r="AI58" s="131" t="s">
        <v>322</v>
      </c>
      <c r="AJ58" s="131" t="s">
        <v>322</v>
      </c>
      <c r="AK58" s="131" t="s">
        <v>322</v>
      </c>
      <c r="AL58" s="131" t="s">
        <v>322</v>
      </c>
      <c r="AM58" s="131" t="s">
        <v>322</v>
      </c>
      <c r="AN58" s="131" t="s"/>
      <c r="AO58" s="131" t="s"/>
      <c r="AP58" s="131">
        <f>MAX(AP57:AP57)</f>
        <v/>
      </c>
      <c r="AQ58" s="131">
        <f>MAX(AQ57:AQ57)</f>
        <v/>
      </c>
      <c r="AR58" s="131">
        <f>MAX(AR57:AR57)</f>
        <v/>
      </c>
      <c r="AS58" s="131">
        <f>MAX(AS57:AS57)</f>
        <v/>
      </c>
      <c r="AT58" s="131">
        <f>SUM(AT57:AT57)</f>
        <v/>
      </c>
      <c r="AU58" s="131">
        <f>SUM(AU57:AU57)</f>
        <v/>
      </c>
      <c r="AV58" s="131">
        <f>SUM(AV57:AV57)</f>
        <v/>
      </c>
      <c r="AW58" s="131">
        <f>SUM(AW57:AW57)</f>
        <v/>
      </c>
      <c r="AX58" s="131">
        <f>SUM(AX57:AX57)</f>
        <v/>
      </c>
    </row>
    <row r="59" spans="1:50">
      <c r="A59" s="111" t="n">
        <v>53</v>
      </c>
      <c r="B59" s="129">
        <f>HYPERLINK("http://jiradev.its-sib.ru/issues/?jql=summary~%27Егоров Валентин Александрович%27", "Егоров Валентин Александрович")</f>
        <v/>
      </c>
      <c r="C59" s="129">
        <f>HYPERLINK("http://jiradev.its-sib.ru/issues/?jql=status=Трудоустройство and cf[14829]=%27Служба механика%27", "Служба механика")</f>
        <v/>
      </c>
      <c r="D59" s="111" t="s">
        <v>60</v>
      </c>
      <c r="E59" s="111" t="s">
        <v>43</v>
      </c>
      <c r="F59" s="111" t="s">
        <v>32</v>
      </c>
      <c r="G59" s="111" t="s">
        <v>322</v>
      </c>
      <c r="H59" s="111" t="s">
        <v>322</v>
      </c>
      <c r="I59" s="111" t="s">
        <v>322</v>
      </c>
      <c r="J59" s="111" t="s">
        <v>322</v>
      </c>
      <c r="K59" s="111" t="s">
        <v>322</v>
      </c>
      <c r="L59" s="111" t="s">
        <v>322</v>
      </c>
      <c r="M59" s="111" t="s">
        <v>322</v>
      </c>
      <c r="N59" s="111" t="s">
        <v>322</v>
      </c>
      <c r="O59" s="111" t="s">
        <v>322</v>
      </c>
      <c r="P59" s="111" t="s">
        <v>322</v>
      </c>
      <c r="Q59" s="111" t="s">
        <v>322</v>
      </c>
      <c r="R59" s="111" t="n">
        <v>8</v>
      </c>
      <c r="S59" s="111" t="n">
        <v>8</v>
      </c>
      <c r="T59" s="111" t="s">
        <v>322</v>
      </c>
      <c r="U59" s="111" t="s">
        <v>322</v>
      </c>
      <c r="V59" s="111" t="s">
        <v>322</v>
      </c>
      <c r="W59" s="111" t="s">
        <v>322</v>
      </c>
      <c r="X59" s="111" t="s">
        <v>322</v>
      </c>
      <c r="Y59" s="111" t="s">
        <v>322</v>
      </c>
      <c r="Z59" s="111" t="s">
        <v>322</v>
      </c>
      <c r="AA59" s="111" t="s">
        <v>322</v>
      </c>
      <c r="AB59" s="111" t="s">
        <v>322</v>
      </c>
      <c r="AC59" s="111" t="s">
        <v>322</v>
      </c>
      <c r="AD59" s="111" t="s">
        <v>322</v>
      </c>
      <c r="AE59" s="111" t="s">
        <v>322</v>
      </c>
      <c r="AF59" s="111" t="s">
        <v>322</v>
      </c>
      <c r="AG59" s="111" t="s">
        <v>322</v>
      </c>
      <c r="AH59" s="111" t="s">
        <v>322</v>
      </c>
      <c r="AI59" s="111" t="s">
        <v>322</v>
      </c>
      <c r="AJ59" s="111" t="s">
        <v>322</v>
      </c>
      <c r="AK59" s="111" t="s">
        <v>322</v>
      </c>
      <c r="AL59" s="111" t="s">
        <v>322</v>
      </c>
      <c r="AM59" s="111" t="s">
        <v>322</v>
      </c>
      <c r="AN59" s="130" t="s">
        <v>322</v>
      </c>
      <c r="AO59" s="130" t="s">
        <v>322</v>
      </c>
      <c r="AP59" s="130">
        <f>COUNTIF(I59:AM59, "О")</f>
        <v/>
      </c>
      <c r="AQ59" s="130">
        <f>COUNTIF(I59:AM59, "От")</f>
        <v/>
      </c>
      <c r="AR59" s="130">
        <f>COUNTIF(I59:AM59, "Б")</f>
        <v/>
      </c>
      <c r="AS59" s="130">
        <f>COUNTIF(I59:AM59, "Н")</f>
        <v/>
      </c>
      <c r="AT59" s="130" t="s">
        <v>322</v>
      </c>
      <c r="AU59" s="130" t="s">
        <v>322</v>
      </c>
      <c r="AV59" s="130" t="s">
        <v>322</v>
      </c>
      <c r="AW59" s="130" t="s">
        <v>322</v>
      </c>
      <c r="AX59" s="130" t="s">
        <v>322</v>
      </c>
    </row>
    <row r="60" spans="1:50">
      <c r="A60" s="131" t="n">
        <v>54</v>
      </c>
      <c r="B60" s="131" t="s">
        <v>236</v>
      </c>
      <c r="C60" s="131" t="s">
        <v>237</v>
      </c>
      <c r="D60" s="131" t="s">
        <v>60</v>
      </c>
      <c r="E60" s="131" t="s">
        <v>33</v>
      </c>
      <c r="F60" s="131" t="s">
        <v>322</v>
      </c>
      <c r="G60" s="131" t="s">
        <v>322</v>
      </c>
      <c r="H60" s="131" t="s">
        <v>322</v>
      </c>
      <c r="I60" s="131" t="s">
        <v>322</v>
      </c>
      <c r="J60" s="131" t="s">
        <v>322</v>
      </c>
      <c r="K60" s="131" t="s">
        <v>322</v>
      </c>
      <c r="L60" s="131" t="s">
        <v>322</v>
      </c>
      <c r="M60" s="131" t="s">
        <v>322</v>
      </c>
      <c r="N60" s="131" t="s">
        <v>322</v>
      </c>
      <c r="O60" s="131" t="s">
        <v>322</v>
      </c>
      <c r="P60" s="131" t="s">
        <v>322</v>
      </c>
      <c r="Q60" s="131" t="s">
        <v>322</v>
      </c>
      <c r="R60" s="131">
        <f>SUM(R59:R59)</f>
        <v/>
      </c>
      <c r="S60" s="131">
        <f>SUM(S59:S59)</f>
        <v/>
      </c>
      <c r="T60" s="131" t="s">
        <v>322</v>
      </c>
      <c r="U60" s="131" t="s">
        <v>322</v>
      </c>
      <c r="V60" s="131" t="s">
        <v>322</v>
      </c>
      <c r="W60" s="131" t="s">
        <v>322</v>
      </c>
      <c r="X60" s="131" t="s">
        <v>322</v>
      </c>
      <c r="Y60" s="131" t="s">
        <v>322</v>
      </c>
      <c r="Z60" s="131" t="s">
        <v>322</v>
      </c>
      <c r="AA60" s="131" t="s">
        <v>322</v>
      </c>
      <c r="AB60" s="131" t="s">
        <v>322</v>
      </c>
      <c r="AC60" s="131" t="s">
        <v>322</v>
      </c>
      <c r="AD60" s="131" t="s">
        <v>322</v>
      </c>
      <c r="AE60" s="131" t="s">
        <v>322</v>
      </c>
      <c r="AF60" s="131" t="s">
        <v>322</v>
      </c>
      <c r="AG60" s="131" t="s">
        <v>322</v>
      </c>
      <c r="AH60" s="131" t="s">
        <v>322</v>
      </c>
      <c r="AI60" s="131" t="s">
        <v>322</v>
      </c>
      <c r="AJ60" s="131" t="s">
        <v>322</v>
      </c>
      <c r="AK60" s="131" t="s">
        <v>322</v>
      </c>
      <c r="AL60" s="131" t="s">
        <v>322</v>
      </c>
      <c r="AM60" s="131" t="s">
        <v>322</v>
      </c>
      <c r="AN60" s="131" t="s"/>
      <c r="AO60" s="131" t="s"/>
      <c r="AP60" s="131">
        <f>MAX(AP59:AP59)</f>
        <v/>
      </c>
      <c r="AQ60" s="131">
        <f>MAX(AQ59:AQ59)</f>
        <v/>
      </c>
      <c r="AR60" s="131">
        <f>MAX(AR59:AR59)</f>
        <v/>
      </c>
      <c r="AS60" s="131">
        <f>MAX(AS59:AS59)</f>
        <v/>
      </c>
      <c r="AT60" s="131">
        <f>SUM(AT59:AT59)</f>
        <v/>
      </c>
      <c r="AU60" s="131">
        <f>SUM(AU59:AU59)</f>
        <v/>
      </c>
      <c r="AV60" s="131">
        <f>SUM(AV59:AV59)</f>
        <v/>
      </c>
      <c r="AW60" s="131">
        <f>SUM(AW59:AW59)</f>
        <v/>
      </c>
      <c r="AX60" s="131">
        <f>SUM(AX59:AX59)</f>
        <v/>
      </c>
    </row>
    <row r="61" spans="1:50">
      <c r="A61" s="111" t="n">
        <v>55</v>
      </c>
      <c r="B61" s="129">
        <f>HYPERLINK("http://jiradev.its-sib.ru/issues/?jql=summary~%27Аксенов Илья Анатольевич%27", "Аксенов Илья Анатольевич")</f>
        <v/>
      </c>
      <c r="C61" s="129">
        <f>HYPERLINK("http://jiradev.its-sib.ru/issues/?jql=status=Трудоустройство and cf[14829]=%27Обособленное подразделение Республика Карелия%27", "Обособленное подразделение Республика Карелия")</f>
        <v/>
      </c>
      <c r="D61" s="111" t="s">
        <v>109</v>
      </c>
      <c r="E61" s="111" t="s">
        <v>43</v>
      </c>
      <c r="F61" s="111" t="s">
        <v>32</v>
      </c>
      <c r="G61" s="111" t="s">
        <v>322</v>
      </c>
      <c r="H61" s="111" t="s">
        <v>322</v>
      </c>
      <c r="I61" s="111" t="s">
        <v>322</v>
      </c>
      <c r="J61" s="111" t="s">
        <v>322</v>
      </c>
      <c r="K61" s="111" t="s">
        <v>322</v>
      </c>
      <c r="L61" s="111" t="s">
        <v>322</v>
      </c>
      <c r="M61" s="111" t="s">
        <v>322</v>
      </c>
      <c r="N61" s="111" t="s">
        <v>322</v>
      </c>
      <c r="O61" s="111" t="s">
        <v>322</v>
      </c>
      <c r="P61" s="111" t="s">
        <v>322</v>
      </c>
      <c r="Q61" s="111" t="s">
        <v>322</v>
      </c>
      <c r="R61" s="111" t="n">
        <v>8</v>
      </c>
      <c r="S61" s="111" t="n">
        <v>8</v>
      </c>
      <c r="T61" s="111" t="s">
        <v>322</v>
      </c>
      <c r="U61" s="111" t="s">
        <v>322</v>
      </c>
      <c r="V61" s="111" t="s">
        <v>322</v>
      </c>
      <c r="W61" s="111" t="s">
        <v>322</v>
      </c>
      <c r="X61" s="111" t="s">
        <v>322</v>
      </c>
      <c r="Y61" s="111" t="s">
        <v>322</v>
      </c>
      <c r="Z61" s="111" t="s">
        <v>322</v>
      </c>
      <c r="AA61" s="111" t="s">
        <v>322</v>
      </c>
      <c r="AB61" s="111" t="s">
        <v>322</v>
      </c>
      <c r="AC61" s="111" t="s">
        <v>322</v>
      </c>
      <c r="AD61" s="111" t="s">
        <v>322</v>
      </c>
      <c r="AE61" s="111" t="s">
        <v>322</v>
      </c>
      <c r="AF61" s="111" t="s">
        <v>322</v>
      </c>
      <c r="AG61" s="111" t="s">
        <v>322</v>
      </c>
      <c r="AH61" s="111" t="s">
        <v>322</v>
      </c>
      <c r="AI61" s="111" t="s">
        <v>322</v>
      </c>
      <c r="AJ61" s="111" t="s">
        <v>322</v>
      </c>
      <c r="AK61" s="111" t="s">
        <v>322</v>
      </c>
      <c r="AL61" s="111" t="s">
        <v>322</v>
      </c>
      <c r="AM61" s="111" t="s">
        <v>322</v>
      </c>
      <c r="AN61" s="130" t="s">
        <v>322</v>
      </c>
      <c r="AO61" s="130" t="s">
        <v>322</v>
      </c>
      <c r="AP61" s="130">
        <f>COUNTIF(I61:AM61, "О")</f>
        <v/>
      </c>
      <c r="AQ61" s="130">
        <f>COUNTIF(I61:AM61, "От")</f>
        <v/>
      </c>
      <c r="AR61" s="130">
        <f>COUNTIF(I61:AM61, "Б")</f>
        <v/>
      </c>
      <c r="AS61" s="130">
        <f>COUNTIF(I61:AM61, "Н")</f>
        <v/>
      </c>
      <c r="AT61" s="130" t="s">
        <v>322</v>
      </c>
      <c r="AU61" s="130" t="s">
        <v>322</v>
      </c>
      <c r="AV61" s="130" t="s">
        <v>322</v>
      </c>
      <c r="AW61" s="130" t="s">
        <v>322</v>
      </c>
      <c r="AX61" s="130" t="s">
        <v>322</v>
      </c>
    </row>
    <row r="62" spans="1:50">
      <c r="A62" s="111" t="n">
        <v>56</v>
      </c>
      <c r="B62" s="111" t="s">
        <v>264</v>
      </c>
      <c r="C62" s="111" t="s">
        <v>175</v>
      </c>
      <c r="D62" s="111" t="s">
        <v>109</v>
      </c>
      <c r="E62" s="111" t="s">
        <v>177</v>
      </c>
      <c r="F62" s="111" t="s">
        <v>32</v>
      </c>
      <c r="G62" s="111" t="s">
        <v>322</v>
      </c>
      <c r="H62" s="111" t="s">
        <v>322</v>
      </c>
      <c r="I62" s="111" t="s">
        <v>322</v>
      </c>
      <c r="J62" s="111" t="s">
        <v>322</v>
      </c>
      <c r="K62" s="111" t="s">
        <v>322</v>
      </c>
      <c r="L62" s="111" t="s">
        <v>322</v>
      </c>
      <c r="M62" s="111" t="s">
        <v>322</v>
      </c>
      <c r="N62" s="111" t="s">
        <v>322</v>
      </c>
      <c r="O62" s="111" t="s">
        <v>322</v>
      </c>
      <c r="P62" s="111" t="s">
        <v>322</v>
      </c>
      <c r="Q62" s="111" t="s">
        <v>322</v>
      </c>
      <c r="R62" s="111" t="s">
        <v>322</v>
      </c>
      <c r="S62" s="111" t="s">
        <v>322</v>
      </c>
      <c r="T62" s="111" t="s">
        <v>322</v>
      </c>
      <c r="U62" s="111" t="s">
        <v>322</v>
      </c>
      <c r="V62" s="111" t="s">
        <v>322</v>
      </c>
      <c r="W62" s="111" t="s">
        <v>322</v>
      </c>
      <c r="X62" s="111" t="s">
        <v>322</v>
      </c>
      <c r="Y62" s="111" t="s">
        <v>322</v>
      </c>
      <c r="Z62" s="111" t="s">
        <v>322</v>
      </c>
      <c r="AA62" s="111" t="s">
        <v>322</v>
      </c>
      <c r="AB62" s="111" t="s">
        <v>322</v>
      </c>
      <c r="AC62" s="111" t="s">
        <v>322</v>
      </c>
      <c r="AD62" s="111" t="s">
        <v>322</v>
      </c>
      <c r="AE62" s="111" t="s">
        <v>322</v>
      </c>
      <c r="AF62" s="111" t="s">
        <v>322</v>
      </c>
      <c r="AG62" s="111" t="s">
        <v>322</v>
      </c>
      <c r="AH62" s="111" t="s">
        <v>322</v>
      </c>
      <c r="AI62" s="111" t="s">
        <v>322</v>
      </c>
      <c r="AJ62" s="111" t="s">
        <v>322</v>
      </c>
      <c r="AK62" s="111" t="s">
        <v>322</v>
      </c>
      <c r="AL62" s="111" t="s">
        <v>322</v>
      </c>
      <c r="AM62" s="111" t="s">
        <v>322</v>
      </c>
      <c r="AN62" s="130" t="s">
        <v>322</v>
      </c>
      <c r="AO62" s="130" t="s">
        <v>322</v>
      </c>
      <c r="AP62" s="130" t="s">
        <v>322</v>
      </c>
      <c r="AQ62" s="130" t="s">
        <v>322</v>
      </c>
      <c r="AR62" s="130" t="s">
        <v>322</v>
      </c>
      <c r="AS62" s="130" t="s">
        <v>322</v>
      </c>
      <c r="AT62" s="130" t="s">
        <v>322</v>
      </c>
      <c r="AU62" s="130" t="s">
        <v>322</v>
      </c>
      <c r="AV62" s="130" t="s">
        <v>322</v>
      </c>
      <c r="AW62" s="130" t="s">
        <v>322</v>
      </c>
      <c r="AX62" s="130" t="s">
        <v>322</v>
      </c>
    </row>
    <row r="63" spans="1:50">
      <c r="A63" s="111" t="n">
        <v>57</v>
      </c>
      <c r="B63" s="111" t="s">
        <v>264</v>
      </c>
      <c r="C63" s="111" t="s">
        <v>175</v>
      </c>
      <c r="D63" s="111" t="s">
        <v>109</v>
      </c>
      <c r="E63" s="111" t="s">
        <v>105</v>
      </c>
      <c r="F63" s="111" t="s">
        <v>32</v>
      </c>
      <c r="G63" s="111" t="s">
        <v>322</v>
      </c>
      <c r="H63" s="111" t="s">
        <v>322</v>
      </c>
      <c r="I63" s="111" t="s">
        <v>322</v>
      </c>
      <c r="J63" s="111" t="s">
        <v>322</v>
      </c>
      <c r="K63" s="111" t="s">
        <v>322</v>
      </c>
      <c r="L63" s="111" t="s">
        <v>322</v>
      </c>
      <c r="M63" s="111" t="s">
        <v>322</v>
      </c>
      <c r="N63" s="111" t="s">
        <v>322</v>
      </c>
      <c r="O63" s="111" t="s">
        <v>322</v>
      </c>
      <c r="P63" s="111" t="s">
        <v>322</v>
      </c>
      <c r="Q63" s="111" t="s">
        <v>322</v>
      </c>
      <c r="R63" s="111" t="s">
        <v>322</v>
      </c>
      <c r="S63" s="111" t="s">
        <v>322</v>
      </c>
      <c r="T63" s="111" t="s">
        <v>322</v>
      </c>
      <c r="U63" s="111" t="s">
        <v>322</v>
      </c>
      <c r="V63" s="111" t="s">
        <v>322</v>
      </c>
      <c r="W63" s="111" t="s">
        <v>322</v>
      </c>
      <c r="X63" s="111" t="s">
        <v>322</v>
      </c>
      <c r="Y63" s="111" t="s">
        <v>322</v>
      </c>
      <c r="Z63" s="111" t="s">
        <v>322</v>
      </c>
      <c r="AA63" s="111" t="s">
        <v>322</v>
      </c>
      <c r="AB63" s="111" t="s">
        <v>322</v>
      </c>
      <c r="AC63" s="111" t="s">
        <v>322</v>
      </c>
      <c r="AD63" s="111" t="s">
        <v>322</v>
      </c>
      <c r="AE63" s="111" t="s">
        <v>322</v>
      </c>
      <c r="AF63" s="111" t="s">
        <v>322</v>
      </c>
      <c r="AG63" s="111" t="s">
        <v>322</v>
      </c>
      <c r="AH63" s="111" t="s">
        <v>322</v>
      </c>
      <c r="AI63" s="111" t="s">
        <v>322</v>
      </c>
      <c r="AJ63" s="111" t="s">
        <v>322</v>
      </c>
      <c r="AK63" s="111" t="s">
        <v>322</v>
      </c>
      <c r="AL63" s="111" t="s">
        <v>322</v>
      </c>
      <c r="AM63" s="111" t="s">
        <v>322</v>
      </c>
      <c r="AN63" s="130" t="s">
        <v>322</v>
      </c>
      <c r="AO63" s="130" t="s">
        <v>322</v>
      </c>
      <c r="AP63" s="130" t="s">
        <v>322</v>
      </c>
      <c r="AQ63" s="130" t="s">
        <v>322</v>
      </c>
      <c r="AR63" s="130" t="s">
        <v>322</v>
      </c>
      <c r="AS63" s="130" t="s">
        <v>322</v>
      </c>
      <c r="AT63" s="130" t="s">
        <v>322</v>
      </c>
      <c r="AU63" s="130" t="s">
        <v>322</v>
      </c>
      <c r="AV63" s="130" t="s">
        <v>322</v>
      </c>
      <c r="AW63" s="130" t="s">
        <v>322</v>
      </c>
      <c r="AX63" s="130" t="s">
        <v>322</v>
      </c>
    </row>
    <row r="64" spans="1:50">
      <c r="A64" s="131" t="n">
        <v>58</v>
      </c>
      <c r="B64" s="131" t="s">
        <v>264</v>
      </c>
      <c r="C64" s="131" t="s">
        <v>175</v>
      </c>
      <c r="D64" s="131" t="s">
        <v>109</v>
      </c>
      <c r="E64" s="131" t="s">
        <v>33</v>
      </c>
      <c r="F64" s="131" t="s">
        <v>322</v>
      </c>
      <c r="G64" s="131" t="s">
        <v>322</v>
      </c>
      <c r="H64" s="131" t="s">
        <v>322</v>
      </c>
      <c r="I64" s="131" t="s">
        <v>322</v>
      </c>
      <c r="J64" s="131" t="s">
        <v>322</v>
      </c>
      <c r="K64" s="131" t="s">
        <v>322</v>
      </c>
      <c r="L64" s="131" t="s">
        <v>322</v>
      </c>
      <c r="M64" s="131" t="s">
        <v>322</v>
      </c>
      <c r="N64" s="131" t="s">
        <v>322</v>
      </c>
      <c r="O64" s="131" t="s">
        <v>322</v>
      </c>
      <c r="P64" s="131" t="s">
        <v>322</v>
      </c>
      <c r="Q64" s="131" t="s">
        <v>322</v>
      </c>
      <c r="R64" s="131">
        <f>SUM(R63:R61)</f>
        <v/>
      </c>
      <c r="S64" s="131">
        <f>SUM(S63:S61)</f>
        <v/>
      </c>
      <c r="T64" s="131" t="s">
        <v>322</v>
      </c>
      <c r="U64" s="131" t="s">
        <v>322</v>
      </c>
      <c r="V64" s="131" t="s">
        <v>322</v>
      </c>
      <c r="W64" s="131" t="s">
        <v>322</v>
      </c>
      <c r="X64" s="131" t="s">
        <v>322</v>
      </c>
      <c r="Y64" s="131" t="s">
        <v>322</v>
      </c>
      <c r="Z64" s="131" t="s">
        <v>322</v>
      </c>
      <c r="AA64" s="131" t="s">
        <v>322</v>
      </c>
      <c r="AB64" s="131" t="s">
        <v>322</v>
      </c>
      <c r="AC64" s="131" t="s">
        <v>322</v>
      </c>
      <c r="AD64" s="131" t="s">
        <v>322</v>
      </c>
      <c r="AE64" s="131" t="s">
        <v>322</v>
      </c>
      <c r="AF64" s="131" t="s">
        <v>322</v>
      </c>
      <c r="AG64" s="131" t="s">
        <v>322</v>
      </c>
      <c r="AH64" s="131" t="s">
        <v>322</v>
      </c>
      <c r="AI64" s="131" t="s">
        <v>322</v>
      </c>
      <c r="AJ64" s="131" t="s">
        <v>322</v>
      </c>
      <c r="AK64" s="131" t="s">
        <v>322</v>
      </c>
      <c r="AL64" s="131" t="s">
        <v>322</v>
      </c>
      <c r="AM64" s="131" t="s">
        <v>322</v>
      </c>
      <c r="AN64" s="131" t="s"/>
      <c r="AO64" s="131" t="s"/>
      <c r="AP64" s="131">
        <f>MAX(AP63:AP61)</f>
        <v/>
      </c>
      <c r="AQ64" s="131">
        <f>MAX(AQ63:AQ61)</f>
        <v/>
      </c>
      <c r="AR64" s="131">
        <f>MAX(AR63:AR61)</f>
        <v/>
      </c>
      <c r="AS64" s="131">
        <f>MAX(AS63:AS61)</f>
        <v/>
      </c>
      <c r="AT64" s="131">
        <f>SUM(AT63:AT61)</f>
        <v/>
      </c>
      <c r="AU64" s="131">
        <f>SUM(AU63:AU61)</f>
        <v/>
      </c>
      <c r="AV64" s="131">
        <f>SUM(AV63:AV61)</f>
        <v/>
      </c>
      <c r="AW64" s="131">
        <f>SUM(AW63:AW61)</f>
        <v/>
      </c>
      <c r="AX64" s="131">
        <f>SUM(AX63:AX61)</f>
        <v/>
      </c>
    </row>
    <row r="65" spans="1:50">
      <c r="A65" s="111" t="n">
        <v>59</v>
      </c>
      <c r="B65" s="129">
        <f>HYPERLINK("http://jiradev.its-sib.ru/issues/?jql=summary~%27Бесполденный Кирилл Анатольевич%27", "Бесполденный Кирилл Анатольевич")</f>
        <v/>
      </c>
      <c r="C65" s="129">
        <f>HYPERLINK("http://jiradev.its-sib.ru/issues/?jql=status=Трудоустройство and cf[14829]=%27Отдел 1-ой линии технической поддержки%27", "Отдел 1-ой линии технической поддержки")</f>
        <v/>
      </c>
      <c r="D65" s="111" t="s">
        <v>194</v>
      </c>
      <c r="E65" s="111" t="s">
        <v>31</v>
      </c>
      <c r="F65" s="111" t="s">
        <v>32</v>
      </c>
      <c r="G65" s="111" t="s">
        <v>322</v>
      </c>
      <c r="H65" s="111" t="s">
        <v>322</v>
      </c>
      <c r="I65" s="111" t="s">
        <v>322</v>
      </c>
      <c r="J65" s="111" t="s">
        <v>322</v>
      </c>
      <c r="K65" s="111" t="s">
        <v>322</v>
      </c>
      <c r="L65" s="111" t="s">
        <v>322</v>
      </c>
      <c r="M65" s="111" t="s">
        <v>322</v>
      </c>
      <c r="N65" s="111" t="s">
        <v>322</v>
      </c>
      <c r="O65" s="111" t="s">
        <v>322</v>
      </c>
      <c r="P65" s="111" t="s">
        <v>322</v>
      </c>
      <c r="Q65" s="111" t="s">
        <v>322</v>
      </c>
      <c r="R65" s="111" t="n">
        <v>12</v>
      </c>
      <c r="S65" s="111" t="n">
        <v>12</v>
      </c>
      <c r="T65" s="111" t="s">
        <v>322</v>
      </c>
      <c r="U65" s="111" t="s">
        <v>322</v>
      </c>
      <c r="V65" s="111" t="s">
        <v>322</v>
      </c>
      <c r="W65" s="111" t="s">
        <v>322</v>
      </c>
      <c r="X65" s="111" t="s">
        <v>322</v>
      </c>
      <c r="Y65" s="111" t="s">
        <v>322</v>
      </c>
      <c r="Z65" s="111" t="s">
        <v>322</v>
      </c>
      <c r="AA65" s="111" t="s">
        <v>322</v>
      </c>
      <c r="AB65" s="111" t="s">
        <v>322</v>
      </c>
      <c r="AC65" s="111" t="s">
        <v>322</v>
      </c>
      <c r="AD65" s="111" t="s">
        <v>322</v>
      </c>
      <c r="AE65" s="111" t="s">
        <v>322</v>
      </c>
      <c r="AF65" s="111" t="s">
        <v>322</v>
      </c>
      <c r="AG65" s="111" t="s">
        <v>322</v>
      </c>
      <c r="AH65" s="111" t="s">
        <v>322</v>
      </c>
      <c r="AI65" s="111" t="s">
        <v>322</v>
      </c>
      <c r="AJ65" s="111" t="s">
        <v>322</v>
      </c>
      <c r="AK65" s="111" t="s">
        <v>322</v>
      </c>
      <c r="AL65" s="111" t="s">
        <v>322</v>
      </c>
      <c r="AM65" s="111" t="s">
        <v>322</v>
      </c>
      <c r="AN65" s="130" t="s">
        <v>322</v>
      </c>
      <c r="AO65" s="130" t="s">
        <v>322</v>
      </c>
      <c r="AP65" s="130">
        <f>COUNTIF(I65:AM65, "О")</f>
        <v/>
      </c>
      <c r="AQ65" s="130">
        <f>COUNTIF(I65:AM65, "От")</f>
        <v/>
      </c>
      <c r="AR65" s="130">
        <f>COUNTIF(I65:AM65, "Б")</f>
        <v/>
      </c>
      <c r="AS65" s="130">
        <f>COUNTIF(I65:AM65, "Н")</f>
        <v/>
      </c>
      <c r="AT65" s="130" t="s">
        <v>322</v>
      </c>
      <c r="AU65" s="130" t="s">
        <v>322</v>
      </c>
      <c r="AV65" s="130" t="s">
        <v>322</v>
      </c>
      <c r="AW65" s="130" t="s">
        <v>322</v>
      </c>
      <c r="AX65" s="130" t="s">
        <v>322</v>
      </c>
    </row>
    <row r="66" spans="1:50">
      <c r="A66" s="131" t="n">
        <v>60</v>
      </c>
      <c r="B66" s="131" t="s">
        <v>200</v>
      </c>
      <c r="C66" s="131" t="s">
        <v>302</v>
      </c>
      <c r="D66" s="131" t="s">
        <v>194</v>
      </c>
      <c r="E66" s="131" t="s">
        <v>33</v>
      </c>
      <c r="F66" s="131" t="s">
        <v>322</v>
      </c>
      <c r="G66" s="131" t="s">
        <v>322</v>
      </c>
      <c r="H66" s="131" t="s">
        <v>322</v>
      </c>
      <c r="I66" s="131" t="s">
        <v>322</v>
      </c>
      <c r="J66" s="131" t="s">
        <v>322</v>
      </c>
      <c r="K66" s="131" t="s">
        <v>322</v>
      </c>
      <c r="L66" s="131" t="s">
        <v>322</v>
      </c>
      <c r="M66" s="131" t="s">
        <v>322</v>
      </c>
      <c r="N66" s="131" t="s">
        <v>322</v>
      </c>
      <c r="O66" s="131" t="s">
        <v>322</v>
      </c>
      <c r="P66" s="131" t="s">
        <v>322</v>
      </c>
      <c r="Q66" s="131" t="s">
        <v>322</v>
      </c>
      <c r="R66" s="131">
        <f>SUM(R65:R65)</f>
        <v/>
      </c>
      <c r="S66" s="131">
        <f>SUM(S65:S65)</f>
        <v/>
      </c>
      <c r="T66" s="131" t="s">
        <v>322</v>
      </c>
      <c r="U66" s="131" t="s">
        <v>322</v>
      </c>
      <c r="V66" s="131" t="s">
        <v>322</v>
      </c>
      <c r="W66" s="131" t="s">
        <v>322</v>
      </c>
      <c r="X66" s="131" t="s">
        <v>322</v>
      </c>
      <c r="Y66" s="131" t="s">
        <v>322</v>
      </c>
      <c r="Z66" s="131" t="s">
        <v>322</v>
      </c>
      <c r="AA66" s="131" t="s">
        <v>322</v>
      </c>
      <c r="AB66" s="131" t="s">
        <v>322</v>
      </c>
      <c r="AC66" s="131" t="s">
        <v>322</v>
      </c>
      <c r="AD66" s="131" t="s">
        <v>322</v>
      </c>
      <c r="AE66" s="131" t="s">
        <v>322</v>
      </c>
      <c r="AF66" s="131" t="s">
        <v>322</v>
      </c>
      <c r="AG66" s="131" t="s">
        <v>322</v>
      </c>
      <c r="AH66" s="131" t="s">
        <v>322</v>
      </c>
      <c r="AI66" s="131" t="s">
        <v>322</v>
      </c>
      <c r="AJ66" s="131" t="s">
        <v>322</v>
      </c>
      <c r="AK66" s="131" t="s">
        <v>322</v>
      </c>
      <c r="AL66" s="131" t="s">
        <v>322</v>
      </c>
      <c r="AM66" s="131" t="s">
        <v>322</v>
      </c>
      <c r="AN66" s="131" t="s"/>
      <c r="AO66" s="131" t="s"/>
      <c r="AP66" s="131">
        <f>MAX(AP65:AP65)</f>
        <v/>
      </c>
      <c r="AQ66" s="131">
        <f>MAX(AQ65:AQ65)</f>
        <v/>
      </c>
      <c r="AR66" s="131">
        <f>MAX(AR65:AR65)</f>
        <v/>
      </c>
      <c r="AS66" s="131">
        <f>MAX(AS65:AS65)</f>
        <v/>
      </c>
      <c r="AT66" s="131">
        <f>SUM(AT65:AT65)</f>
        <v/>
      </c>
      <c r="AU66" s="131">
        <f>SUM(AU65:AU65)</f>
        <v/>
      </c>
      <c r="AV66" s="131">
        <f>SUM(AV65:AV65)</f>
        <v/>
      </c>
      <c r="AW66" s="131">
        <f>SUM(AW65:AW65)</f>
        <v/>
      </c>
      <c r="AX66" s="131">
        <f>SUM(AX65:AX65)</f>
        <v/>
      </c>
    </row>
    <row r="67" spans="1:50">
      <c r="A67" s="111" t="n">
        <v>61</v>
      </c>
      <c r="B67" s="129">
        <f>HYPERLINK("http://jiradev.its-sib.ru/issues/?jql=summary~%27Люйден Денис Георгиевич%27", "Люйден Денис Георгиевич")</f>
        <v/>
      </c>
      <c r="C67" s="129">
        <f>HYPERLINK("http://jiradev.its-sib.ru/issues/?jql=status=Трудоустройство and cf[14829]=%27Группа управления проектами (Люйден)%27", "Группа управления проектами (Люйден)")</f>
        <v/>
      </c>
      <c r="D67" s="111" t="s">
        <v>63</v>
      </c>
      <c r="E67" s="111" t="s">
        <v>43</v>
      </c>
      <c r="F67" s="111" t="s">
        <v>32</v>
      </c>
      <c r="G67" s="111" t="s">
        <v>322</v>
      </c>
      <c r="H67" s="111" t="s">
        <v>322</v>
      </c>
      <c r="I67" s="111" t="s">
        <v>322</v>
      </c>
      <c r="J67" s="111" t="s">
        <v>322</v>
      </c>
      <c r="K67" s="111" t="s">
        <v>322</v>
      </c>
      <c r="L67" s="111" t="s">
        <v>322</v>
      </c>
      <c r="M67" s="111" t="s">
        <v>322</v>
      </c>
      <c r="N67" s="111" t="s">
        <v>322</v>
      </c>
      <c r="O67" s="111" t="s">
        <v>322</v>
      </c>
      <c r="P67" s="111" t="s">
        <v>322</v>
      </c>
      <c r="Q67" s="111" t="s">
        <v>322</v>
      </c>
      <c r="R67" s="111" t="n">
        <v>8</v>
      </c>
      <c r="S67" s="111" t="n">
        <v>8</v>
      </c>
      <c r="T67" s="111" t="s">
        <v>322</v>
      </c>
      <c r="U67" s="111" t="s">
        <v>322</v>
      </c>
      <c r="V67" s="111" t="s">
        <v>322</v>
      </c>
      <c r="W67" s="111" t="s">
        <v>322</v>
      </c>
      <c r="X67" s="111" t="s">
        <v>322</v>
      </c>
      <c r="Y67" s="111" t="s">
        <v>322</v>
      </c>
      <c r="Z67" s="111" t="s">
        <v>322</v>
      </c>
      <c r="AA67" s="111" t="s">
        <v>322</v>
      </c>
      <c r="AB67" s="111" t="s">
        <v>322</v>
      </c>
      <c r="AC67" s="111" t="s">
        <v>322</v>
      </c>
      <c r="AD67" s="111" t="s">
        <v>322</v>
      </c>
      <c r="AE67" s="111" t="s">
        <v>322</v>
      </c>
      <c r="AF67" s="111" t="s">
        <v>322</v>
      </c>
      <c r="AG67" s="111" t="s">
        <v>322</v>
      </c>
      <c r="AH67" s="111" t="s">
        <v>322</v>
      </c>
      <c r="AI67" s="111" t="s">
        <v>322</v>
      </c>
      <c r="AJ67" s="111" t="s">
        <v>322</v>
      </c>
      <c r="AK67" s="111" t="s">
        <v>322</v>
      </c>
      <c r="AL67" s="111" t="s">
        <v>322</v>
      </c>
      <c r="AM67" s="111" t="s">
        <v>322</v>
      </c>
      <c r="AN67" s="130" t="s">
        <v>322</v>
      </c>
      <c r="AO67" s="130" t="s">
        <v>322</v>
      </c>
      <c r="AP67" s="130">
        <f>COUNTIF(I67:AM67, "О")</f>
        <v/>
      </c>
      <c r="AQ67" s="130">
        <f>COUNTIF(I67:AM67, "От")</f>
        <v/>
      </c>
      <c r="AR67" s="130">
        <f>COUNTIF(I67:AM67, "Б")</f>
        <v/>
      </c>
      <c r="AS67" s="130">
        <f>COUNTIF(I67:AM67, "Н")</f>
        <v/>
      </c>
      <c r="AT67" s="130" t="s">
        <v>322</v>
      </c>
      <c r="AU67" s="130" t="s">
        <v>322</v>
      </c>
      <c r="AV67" s="130" t="s">
        <v>322</v>
      </c>
      <c r="AW67" s="130" t="s">
        <v>322</v>
      </c>
      <c r="AX67" s="130" t="s">
        <v>322</v>
      </c>
    </row>
    <row r="68" spans="1:50">
      <c r="A68" s="131" t="n">
        <v>62</v>
      </c>
      <c r="B68" s="131" t="s">
        <v>116</v>
      </c>
      <c r="C68" s="131" t="s">
        <v>117</v>
      </c>
      <c r="D68" s="131" t="s">
        <v>63</v>
      </c>
      <c r="E68" s="131" t="s">
        <v>33</v>
      </c>
      <c r="F68" s="131" t="s">
        <v>322</v>
      </c>
      <c r="G68" s="131" t="s">
        <v>322</v>
      </c>
      <c r="H68" s="131" t="s">
        <v>322</v>
      </c>
      <c r="I68" s="131" t="s">
        <v>322</v>
      </c>
      <c r="J68" s="131" t="s">
        <v>322</v>
      </c>
      <c r="K68" s="131" t="s">
        <v>322</v>
      </c>
      <c r="L68" s="131" t="s">
        <v>322</v>
      </c>
      <c r="M68" s="131" t="s">
        <v>322</v>
      </c>
      <c r="N68" s="131" t="s">
        <v>322</v>
      </c>
      <c r="O68" s="131" t="s">
        <v>322</v>
      </c>
      <c r="P68" s="131" t="s">
        <v>322</v>
      </c>
      <c r="Q68" s="131" t="s">
        <v>322</v>
      </c>
      <c r="R68" s="131">
        <f>SUM(R67:R67)</f>
        <v/>
      </c>
      <c r="S68" s="131">
        <f>SUM(S67:S67)</f>
        <v/>
      </c>
      <c r="T68" s="131" t="s">
        <v>322</v>
      </c>
      <c r="U68" s="131" t="s">
        <v>322</v>
      </c>
      <c r="V68" s="131" t="s">
        <v>322</v>
      </c>
      <c r="W68" s="131" t="s">
        <v>322</v>
      </c>
      <c r="X68" s="131" t="s">
        <v>322</v>
      </c>
      <c r="Y68" s="131" t="s">
        <v>322</v>
      </c>
      <c r="Z68" s="131" t="s">
        <v>322</v>
      </c>
      <c r="AA68" s="131" t="s">
        <v>322</v>
      </c>
      <c r="AB68" s="131" t="s">
        <v>322</v>
      </c>
      <c r="AC68" s="131" t="s">
        <v>322</v>
      </c>
      <c r="AD68" s="131" t="s">
        <v>322</v>
      </c>
      <c r="AE68" s="131" t="s">
        <v>322</v>
      </c>
      <c r="AF68" s="131" t="s">
        <v>322</v>
      </c>
      <c r="AG68" s="131" t="s">
        <v>322</v>
      </c>
      <c r="AH68" s="131" t="s">
        <v>322</v>
      </c>
      <c r="AI68" s="131" t="s">
        <v>322</v>
      </c>
      <c r="AJ68" s="131" t="s">
        <v>322</v>
      </c>
      <c r="AK68" s="131" t="s">
        <v>322</v>
      </c>
      <c r="AL68" s="131" t="s">
        <v>322</v>
      </c>
      <c r="AM68" s="131" t="s">
        <v>322</v>
      </c>
      <c r="AN68" s="131" t="s"/>
      <c r="AO68" s="131" t="s"/>
      <c r="AP68" s="131">
        <f>MAX(AP67:AP67)</f>
        <v/>
      </c>
      <c r="AQ68" s="131">
        <f>MAX(AQ67:AQ67)</f>
        <v/>
      </c>
      <c r="AR68" s="131">
        <f>MAX(AR67:AR67)</f>
        <v/>
      </c>
      <c r="AS68" s="131">
        <f>MAX(AS67:AS67)</f>
        <v/>
      </c>
      <c r="AT68" s="131">
        <f>SUM(AT67:AT67)</f>
        <v/>
      </c>
      <c r="AU68" s="131">
        <f>SUM(AU67:AU67)</f>
        <v/>
      </c>
      <c r="AV68" s="131">
        <f>SUM(AV67:AV67)</f>
        <v/>
      </c>
      <c r="AW68" s="131">
        <f>SUM(AW67:AW67)</f>
        <v/>
      </c>
      <c r="AX68" s="131">
        <f>SUM(AX67:AX67)</f>
        <v/>
      </c>
    </row>
    <row r="69" spans="1:50">
      <c r="A69" s="111" t="n">
        <v>63</v>
      </c>
      <c r="B69" s="129">
        <f>HYPERLINK("http://jiradev.its-sib.ru/issues/?jql=summary~%27Капустин Владимир Александрович%27", "Капустин Владимир Александрович")</f>
        <v/>
      </c>
      <c r="C69" s="129">
        <f>HYPERLINK("http://jiradev.its-sib.ru/issues/?jql=status=Трудоустройство and cf[14829]=%27Служба механика%27", "Служба механика")</f>
        <v/>
      </c>
      <c r="D69" s="111" t="s">
        <v>60</v>
      </c>
      <c r="E69" s="111" t="s">
        <v>43</v>
      </c>
      <c r="F69" s="111" t="s">
        <v>32</v>
      </c>
      <c r="G69" s="111" t="s">
        <v>322</v>
      </c>
      <c r="H69" s="111" t="s">
        <v>322</v>
      </c>
      <c r="I69" s="111" t="s">
        <v>322</v>
      </c>
      <c r="J69" s="111" t="s">
        <v>322</v>
      </c>
      <c r="K69" s="111" t="s">
        <v>322</v>
      </c>
      <c r="L69" s="111" t="s">
        <v>322</v>
      </c>
      <c r="M69" s="111" t="s">
        <v>322</v>
      </c>
      <c r="N69" s="111" t="s">
        <v>322</v>
      </c>
      <c r="O69" s="111" t="s">
        <v>322</v>
      </c>
      <c r="P69" s="111" t="s">
        <v>322</v>
      </c>
      <c r="Q69" s="111" t="s">
        <v>322</v>
      </c>
      <c r="R69" s="111" t="n">
        <v>8</v>
      </c>
      <c r="S69" s="111" t="n">
        <v>8</v>
      </c>
      <c r="T69" s="111" t="s">
        <v>322</v>
      </c>
      <c r="U69" s="111" t="s">
        <v>322</v>
      </c>
      <c r="V69" s="111" t="s">
        <v>322</v>
      </c>
      <c r="W69" s="111" t="s">
        <v>322</v>
      </c>
      <c r="X69" s="111" t="s">
        <v>322</v>
      </c>
      <c r="Y69" s="111" t="s">
        <v>322</v>
      </c>
      <c r="Z69" s="111" t="s">
        <v>322</v>
      </c>
      <c r="AA69" s="111" t="s">
        <v>322</v>
      </c>
      <c r="AB69" s="111" t="s">
        <v>322</v>
      </c>
      <c r="AC69" s="111" t="s">
        <v>322</v>
      </c>
      <c r="AD69" s="111" t="s">
        <v>322</v>
      </c>
      <c r="AE69" s="111" t="s">
        <v>322</v>
      </c>
      <c r="AF69" s="111" t="s">
        <v>322</v>
      </c>
      <c r="AG69" s="111" t="s">
        <v>322</v>
      </c>
      <c r="AH69" s="111" t="s">
        <v>322</v>
      </c>
      <c r="AI69" s="111" t="s">
        <v>322</v>
      </c>
      <c r="AJ69" s="111" t="s">
        <v>322</v>
      </c>
      <c r="AK69" s="111" t="s">
        <v>322</v>
      </c>
      <c r="AL69" s="111" t="s">
        <v>322</v>
      </c>
      <c r="AM69" s="111" t="s">
        <v>322</v>
      </c>
      <c r="AN69" s="130" t="s">
        <v>322</v>
      </c>
      <c r="AO69" s="130" t="s">
        <v>322</v>
      </c>
      <c r="AP69" s="130">
        <f>COUNTIF(I69:AM69, "О")</f>
        <v/>
      </c>
      <c r="AQ69" s="130">
        <f>COUNTIF(I69:AM69, "От")</f>
        <v/>
      </c>
      <c r="AR69" s="130">
        <f>COUNTIF(I69:AM69, "Б")</f>
        <v/>
      </c>
      <c r="AS69" s="130">
        <f>COUNTIF(I69:AM69, "Н")</f>
        <v/>
      </c>
      <c r="AT69" s="130" t="s">
        <v>322</v>
      </c>
      <c r="AU69" s="130" t="s">
        <v>322</v>
      </c>
      <c r="AV69" s="130" t="s">
        <v>322</v>
      </c>
      <c r="AW69" s="130" t="s">
        <v>322</v>
      </c>
      <c r="AX69" s="130" t="s">
        <v>322</v>
      </c>
    </row>
    <row r="70" spans="1:50">
      <c r="A70" s="131" t="n">
        <v>64</v>
      </c>
      <c r="B70" s="131" t="s">
        <v>244</v>
      </c>
      <c r="C70" s="131" t="s">
        <v>237</v>
      </c>
      <c r="D70" s="131" t="s">
        <v>60</v>
      </c>
      <c r="E70" s="131" t="s">
        <v>33</v>
      </c>
      <c r="F70" s="131" t="s">
        <v>322</v>
      </c>
      <c r="G70" s="131" t="s">
        <v>322</v>
      </c>
      <c r="H70" s="131" t="s">
        <v>322</v>
      </c>
      <c r="I70" s="131" t="s">
        <v>322</v>
      </c>
      <c r="J70" s="131" t="s">
        <v>322</v>
      </c>
      <c r="K70" s="131" t="s">
        <v>322</v>
      </c>
      <c r="L70" s="131" t="s">
        <v>322</v>
      </c>
      <c r="M70" s="131" t="s">
        <v>322</v>
      </c>
      <c r="N70" s="131" t="s">
        <v>322</v>
      </c>
      <c r="O70" s="131" t="s">
        <v>322</v>
      </c>
      <c r="P70" s="131" t="s">
        <v>322</v>
      </c>
      <c r="Q70" s="131" t="s">
        <v>322</v>
      </c>
      <c r="R70" s="131">
        <f>SUM(R69:R69)</f>
        <v/>
      </c>
      <c r="S70" s="131">
        <f>SUM(S69:S69)</f>
        <v/>
      </c>
      <c r="T70" s="131" t="s">
        <v>322</v>
      </c>
      <c r="U70" s="131" t="s">
        <v>322</v>
      </c>
      <c r="V70" s="131" t="s">
        <v>322</v>
      </c>
      <c r="W70" s="131" t="s">
        <v>322</v>
      </c>
      <c r="X70" s="131" t="s">
        <v>322</v>
      </c>
      <c r="Y70" s="131" t="s">
        <v>322</v>
      </c>
      <c r="Z70" s="131" t="s">
        <v>322</v>
      </c>
      <c r="AA70" s="131" t="s">
        <v>322</v>
      </c>
      <c r="AB70" s="131" t="s">
        <v>322</v>
      </c>
      <c r="AC70" s="131" t="s">
        <v>322</v>
      </c>
      <c r="AD70" s="131" t="s">
        <v>322</v>
      </c>
      <c r="AE70" s="131" t="s">
        <v>322</v>
      </c>
      <c r="AF70" s="131" t="s">
        <v>322</v>
      </c>
      <c r="AG70" s="131" t="s">
        <v>322</v>
      </c>
      <c r="AH70" s="131" t="s">
        <v>322</v>
      </c>
      <c r="AI70" s="131" t="s">
        <v>322</v>
      </c>
      <c r="AJ70" s="131" t="s">
        <v>322</v>
      </c>
      <c r="AK70" s="131" t="s">
        <v>322</v>
      </c>
      <c r="AL70" s="131" t="s">
        <v>322</v>
      </c>
      <c r="AM70" s="131" t="s">
        <v>322</v>
      </c>
      <c r="AN70" s="131" t="s"/>
      <c r="AO70" s="131" t="s"/>
      <c r="AP70" s="131">
        <f>MAX(AP69:AP69)</f>
        <v/>
      </c>
      <c r="AQ70" s="131">
        <f>MAX(AQ69:AQ69)</f>
        <v/>
      </c>
      <c r="AR70" s="131">
        <f>MAX(AR69:AR69)</f>
        <v/>
      </c>
      <c r="AS70" s="131">
        <f>MAX(AS69:AS69)</f>
        <v/>
      </c>
      <c r="AT70" s="131">
        <f>SUM(AT69:AT69)</f>
        <v/>
      </c>
      <c r="AU70" s="131">
        <f>SUM(AU69:AU69)</f>
        <v/>
      </c>
      <c r="AV70" s="131">
        <f>SUM(AV69:AV69)</f>
        <v/>
      </c>
      <c r="AW70" s="131">
        <f>SUM(AW69:AW69)</f>
        <v/>
      </c>
      <c r="AX70" s="131">
        <f>SUM(AX69:AX69)</f>
        <v/>
      </c>
    </row>
    <row r="71" spans="1:50">
      <c r="A71" s="111" t="n">
        <v>65</v>
      </c>
      <c r="B71" s="129">
        <f>HYPERLINK("http://jiradev.its-sib.ru/issues/?jql=summary~%27Стрельникова Мария Сергеевна%27", "Стрельникова Мария Сергеевна")</f>
        <v/>
      </c>
      <c r="C71" s="129">
        <f>HYPERLINK("http://jiradev.its-sib.ru/issues/?jql=status=Трудоустройство and cf[14829]=%27Бухгалтерия%27", "Бухгалтерия")</f>
        <v/>
      </c>
      <c r="D71" s="111" t="s">
        <v>37</v>
      </c>
      <c r="E71" s="111" t="s">
        <v>31</v>
      </c>
      <c r="F71" s="111" t="s">
        <v>32</v>
      </c>
      <c r="G71" s="111" t="s">
        <v>322</v>
      </c>
      <c r="H71" s="111" t="s">
        <v>322</v>
      </c>
      <c r="I71" s="111" t="s">
        <v>322</v>
      </c>
      <c r="J71" s="111" t="s">
        <v>322</v>
      </c>
      <c r="K71" s="111" t="s">
        <v>322</v>
      </c>
      <c r="L71" s="111" t="s">
        <v>322</v>
      </c>
      <c r="M71" s="111" t="s">
        <v>322</v>
      </c>
      <c r="N71" s="111" t="s">
        <v>322</v>
      </c>
      <c r="O71" s="111" t="s">
        <v>322</v>
      </c>
      <c r="P71" s="111" t="s">
        <v>322</v>
      </c>
      <c r="Q71" s="111" t="s">
        <v>322</v>
      </c>
      <c r="R71" s="111" t="n">
        <v>8</v>
      </c>
      <c r="S71" s="111" t="n">
        <v>8</v>
      </c>
      <c r="T71" s="111" t="s">
        <v>322</v>
      </c>
      <c r="U71" s="111" t="s">
        <v>322</v>
      </c>
      <c r="V71" s="111" t="s">
        <v>322</v>
      </c>
      <c r="W71" s="111" t="s">
        <v>322</v>
      </c>
      <c r="X71" s="111" t="s">
        <v>322</v>
      </c>
      <c r="Y71" s="111" t="s">
        <v>322</v>
      </c>
      <c r="Z71" s="111" t="s">
        <v>322</v>
      </c>
      <c r="AA71" s="111" t="s">
        <v>322</v>
      </c>
      <c r="AB71" s="111" t="s">
        <v>322</v>
      </c>
      <c r="AC71" s="111" t="s">
        <v>322</v>
      </c>
      <c r="AD71" s="111" t="s">
        <v>322</v>
      </c>
      <c r="AE71" s="111" t="s">
        <v>322</v>
      </c>
      <c r="AF71" s="111" t="s">
        <v>322</v>
      </c>
      <c r="AG71" s="111" t="s">
        <v>322</v>
      </c>
      <c r="AH71" s="111" t="s">
        <v>322</v>
      </c>
      <c r="AI71" s="111" t="s">
        <v>322</v>
      </c>
      <c r="AJ71" s="111" t="s">
        <v>322</v>
      </c>
      <c r="AK71" s="111" t="s">
        <v>322</v>
      </c>
      <c r="AL71" s="111" t="s">
        <v>322</v>
      </c>
      <c r="AM71" s="111" t="s">
        <v>322</v>
      </c>
      <c r="AN71" s="130" t="s">
        <v>322</v>
      </c>
      <c r="AO71" s="130" t="s">
        <v>322</v>
      </c>
      <c r="AP71" s="130">
        <f>COUNTIF(I71:AM71, "О")</f>
        <v/>
      </c>
      <c r="AQ71" s="130">
        <f>COUNTIF(I71:AM71, "От")</f>
        <v/>
      </c>
      <c r="AR71" s="130">
        <f>COUNTIF(I71:AM71, "Б")</f>
        <v/>
      </c>
      <c r="AS71" s="130">
        <f>COUNTIF(I71:AM71, "Н")</f>
        <v/>
      </c>
      <c r="AT71" s="130" t="s">
        <v>322</v>
      </c>
      <c r="AU71" s="130" t="s">
        <v>322</v>
      </c>
      <c r="AV71" s="130" t="s">
        <v>322</v>
      </c>
      <c r="AW71" s="130" t="s">
        <v>322</v>
      </c>
      <c r="AX71" s="130" t="s">
        <v>322</v>
      </c>
    </row>
    <row r="72" spans="1:50">
      <c r="A72" s="131" t="n">
        <v>66</v>
      </c>
      <c r="B72" s="131" t="s">
        <v>36</v>
      </c>
      <c r="C72" s="131" t="s">
        <v>29</v>
      </c>
      <c r="D72" s="131" t="s">
        <v>37</v>
      </c>
      <c r="E72" s="131" t="s">
        <v>33</v>
      </c>
      <c r="F72" s="131" t="s">
        <v>322</v>
      </c>
      <c r="G72" s="131" t="s">
        <v>322</v>
      </c>
      <c r="H72" s="131" t="s">
        <v>322</v>
      </c>
      <c r="I72" s="131" t="s">
        <v>322</v>
      </c>
      <c r="J72" s="131" t="s">
        <v>322</v>
      </c>
      <c r="K72" s="131" t="s">
        <v>322</v>
      </c>
      <c r="L72" s="131" t="s">
        <v>322</v>
      </c>
      <c r="M72" s="131" t="s">
        <v>322</v>
      </c>
      <c r="N72" s="131" t="s">
        <v>322</v>
      </c>
      <c r="O72" s="131" t="s">
        <v>322</v>
      </c>
      <c r="P72" s="131" t="s">
        <v>322</v>
      </c>
      <c r="Q72" s="131" t="s">
        <v>322</v>
      </c>
      <c r="R72" s="131">
        <f>SUM(R71:R71)</f>
        <v/>
      </c>
      <c r="S72" s="131">
        <f>SUM(S71:S71)</f>
        <v/>
      </c>
      <c r="T72" s="131" t="s">
        <v>322</v>
      </c>
      <c r="U72" s="131" t="s">
        <v>322</v>
      </c>
      <c r="V72" s="131" t="s">
        <v>322</v>
      </c>
      <c r="W72" s="131" t="s">
        <v>322</v>
      </c>
      <c r="X72" s="131" t="s">
        <v>322</v>
      </c>
      <c r="Y72" s="131" t="s">
        <v>322</v>
      </c>
      <c r="Z72" s="131" t="s">
        <v>322</v>
      </c>
      <c r="AA72" s="131" t="s">
        <v>322</v>
      </c>
      <c r="AB72" s="131" t="s">
        <v>322</v>
      </c>
      <c r="AC72" s="131" t="s">
        <v>322</v>
      </c>
      <c r="AD72" s="131" t="s">
        <v>322</v>
      </c>
      <c r="AE72" s="131" t="s">
        <v>322</v>
      </c>
      <c r="AF72" s="131" t="s">
        <v>322</v>
      </c>
      <c r="AG72" s="131" t="s">
        <v>322</v>
      </c>
      <c r="AH72" s="131" t="s">
        <v>322</v>
      </c>
      <c r="AI72" s="131" t="s">
        <v>322</v>
      </c>
      <c r="AJ72" s="131" t="s">
        <v>322</v>
      </c>
      <c r="AK72" s="131" t="s">
        <v>322</v>
      </c>
      <c r="AL72" s="131" t="s">
        <v>322</v>
      </c>
      <c r="AM72" s="131" t="s">
        <v>322</v>
      </c>
      <c r="AN72" s="131" t="s"/>
      <c r="AO72" s="131" t="s"/>
      <c r="AP72" s="131">
        <f>MAX(AP71:AP71)</f>
        <v/>
      </c>
      <c r="AQ72" s="131">
        <f>MAX(AQ71:AQ71)</f>
        <v/>
      </c>
      <c r="AR72" s="131">
        <f>MAX(AR71:AR71)</f>
        <v/>
      </c>
      <c r="AS72" s="131">
        <f>MAX(AS71:AS71)</f>
        <v/>
      </c>
      <c r="AT72" s="131">
        <f>SUM(AT71:AT71)</f>
        <v/>
      </c>
      <c r="AU72" s="131">
        <f>SUM(AU71:AU71)</f>
        <v/>
      </c>
      <c r="AV72" s="131">
        <f>SUM(AV71:AV71)</f>
        <v/>
      </c>
      <c r="AW72" s="131">
        <f>SUM(AW71:AW71)</f>
        <v/>
      </c>
      <c r="AX72" s="131">
        <f>SUM(AX71:AX71)</f>
        <v/>
      </c>
    </row>
    <row r="73" spans="1:50">
      <c r="A73" s="111" t="n">
        <v>67</v>
      </c>
      <c r="B73" s="129">
        <f>HYPERLINK("http://jiradev.its-sib.ru/issues/?jql=summary~%27Белозерцев Владимир Владимирович%27", "Белозерцев Владимир Владимирович")</f>
        <v/>
      </c>
      <c r="C73" s="129">
        <f>HYPERLINK("http://jiradev.its-sib.ru/issues/?jql=status=Трудоустройство and cf[14829]=%27Дирекция%27", "Дирекция")</f>
        <v/>
      </c>
      <c r="D73" s="111" t="s">
        <v>127</v>
      </c>
      <c r="E73" s="111" t="s">
        <v>31</v>
      </c>
      <c r="F73" s="111" t="s">
        <v>32</v>
      </c>
      <c r="G73" s="111" t="s">
        <v>322</v>
      </c>
      <c r="H73" s="111" t="s">
        <v>322</v>
      </c>
      <c r="I73" s="111" t="s">
        <v>322</v>
      </c>
      <c r="J73" s="111" t="s">
        <v>322</v>
      </c>
      <c r="K73" s="111" t="s">
        <v>322</v>
      </c>
      <c r="L73" s="111" t="s">
        <v>322</v>
      </c>
      <c r="M73" s="111" t="s">
        <v>322</v>
      </c>
      <c r="N73" s="111" t="s">
        <v>322</v>
      </c>
      <c r="O73" s="111" t="s">
        <v>322</v>
      </c>
      <c r="P73" s="111" t="s">
        <v>322</v>
      </c>
      <c r="Q73" s="111" t="s">
        <v>322</v>
      </c>
      <c r="R73" s="111" t="n">
        <v>8</v>
      </c>
      <c r="S73" s="111" t="n">
        <v>8</v>
      </c>
      <c r="T73" s="111" t="s">
        <v>322</v>
      </c>
      <c r="U73" s="111" t="s">
        <v>322</v>
      </c>
      <c r="V73" s="111" t="s">
        <v>322</v>
      </c>
      <c r="W73" s="111" t="s">
        <v>322</v>
      </c>
      <c r="X73" s="111" t="s">
        <v>322</v>
      </c>
      <c r="Y73" s="111" t="s">
        <v>322</v>
      </c>
      <c r="Z73" s="111" t="s">
        <v>322</v>
      </c>
      <c r="AA73" s="111" t="s">
        <v>322</v>
      </c>
      <c r="AB73" s="111" t="s">
        <v>322</v>
      </c>
      <c r="AC73" s="111" t="s">
        <v>322</v>
      </c>
      <c r="AD73" s="111" t="s">
        <v>322</v>
      </c>
      <c r="AE73" s="111" t="s">
        <v>322</v>
      </c>
      <c r="AF73" s="111" t="s">
        <v>322</v>
      </c>
      <c r="AG73" s="111" t="s">
        <v>322</v>
      </c>
      <c r="AH73" s="111" t="s">
        <v>322</v>
      </c>
      <c r="AI73" s="111" t="s">
        <v>322</v>
      </c>
      <c r="AJ73" s="111" t="s">
        <v>322</v>
      </c>
      <c r="AK73" s="111" t="s">
        <v>322</v>
      </c>
      <c r="AL73" s="111" t="s">
        <v>322</v>
      </c>
      <c r="AM73" s="111" t="s">
        <v>322</v>
      </c>
      <c r="AN73" s="130" t="s">
        <v>322</v>
      </c>
      <c r="AO73" s="130" t="s">
        <v>322</v>
      </c>
      <c r="AP73" s="130">
        <f>COUNTIF(I73:AM73, "О")</f>
        <v/>
      </c>
      <c r="AQ73" s="130">
        <f>COUNTIF(I73:AM73, "От")</f>
        <v/>
      </c>
      <c r="AR73" s="130">
        <f>COUNTIF(I73:AM73, "Б")</f>
        <v/>
      </c>
      <c r="AS73" s="130">
        <f>COUNTIF(I73:AM73, "Н")</f>
        <v/>
      </c>
      <c r="AT73" s="130" t="s">
        <v>322</v>
      </c>
      <c r="AU73" s="130" t="s">
        <v>322</v>
      </c>
      <c r="AV73" s="130" t="s">
        <v>322</v>
      </c>
      <c r="AW73" s="130" t="s">
        <v>322</v>
      </c>
      <c r="AX73" s="130" t="s">
        <v>322</v>
      </c>
    </row>
    <row r="74" spans="1:50">
      <c r="A74" s="131" t="n">
        <v>68</v>
      </c>
      <c r="B74" s="131" t="s">
        <v>126</v>
      </c>
      <c r="C74" s="131" t="s">
        <v>124</v>
      </c>
      <c r="D74" s="131" t="s">
        <v>127</v>
      </c>
      <c r="E74" s="131" t="s">
        <v>33</v>
      </c>
      <c r="F74" s="131" t="s">
        <v>322</v>
      </c>
      <c r="G74" s="131" t="s">
        <v>322</v>
      </c>
      <c r="H74" s="131" t="s">
        <v>322</v>
      </c>
      <c r="I74" s="131" t="s">
        <v>322</v>
      </c>
      <c r="J74" s="131" t="s">
        <v>322</v>
      </c>
      <c r="K74" s="131" t="s">
        <v>322</v>
      </c>
      <c r="L74" s="131" t="s">
        <v>322</v>
      </c>
      <c r="M74" s="131" t="s">
        <v>322</v>
      </c>
      <c r="N74" s="131" t="s">
        <v>322</v>
      </c>
      <c r="O74" s="131" t="s">
        <v>322</v>
      </c>
      <c r="P74" s="131" t="s">
        <v>322</v>
      </c>
      <c r="Q74" s="131" t="s">
        <v>322</v>
      </c>
      <c r="R74" s="131">
        <f>SUM(R73:R73)</f>
        <v/>
      </c>
      <c r="S74" s="131">
        <f>SUM(S73:S73)</f>
        <v/>
      </c>
      <c r="T74" s="131" t="s">
        <v>322</v>
      </c>
      <c r="U74" s="131" t="s">
        <v>322</v>
      </c>
      <c r="V74" s="131" t="s">
        <v>322</v>
      </c>
      <c r="W74" s="131" t="s">
        <v>322</v>
      </c>
      <c r="X74" s="131" t="s">
        <v>322</v>
      </c>
      <c r="Y74" s="131" t="s">
        <v>322</v>
      </c>
      <c r="Z74" s="131" t="s">
        <v>322</v>
      </c>
      <c r="AA74" s="131" t="s">
        <v>322</v>
      </c>
      <c r="AB74" s="131" t="s">
        <v>322</v>
      </c>
      <c r="AC74" s="131" t="s">
        <v>322</v>
      </c>
      <c r="AD74" s="131" t="s">
        <v>322</v>
      </c>
      <c r="AE74" s="131" t="s">
        <v>322</v>
      </c>
      <c r="AF74" s="131" t="s">
        <v>322</v>
      </c>
      <c r="AG74" s="131" t="s">
        <v>322</v>
      </c>
      <c r="AH74" s="131" t="s">
        <v>322</v>
      </c>
      <c r="AI74" s="131" t="s">
        <v>322</v>
      </c>
      <c r="AJ74" s="131" t="s">
        <v>322</v>
      </c>
      <c r="AK74" s="131" t="s">
        <v>322</v>
      </c>
      <c r="AL74" s="131" t="s">
        <v>322</v>
      </c>
      <c r="AM74" s="131" t="s">
        <v>322</v>
      </c>
      <c r="AN74" s="131" t="s"/>
      <c r="AO74" s="131" t="s"/>
      <c r="AP74" s="131">
        <f>MAX(AP73:AP73)</f>
        <v/>
      </c>
      <c r="AQ74" s="131">
        <f>MAX(AQ73:AQ73)</f>
        <v/>
      </c>
      <c r="AR74" s="131">
        <f>MAX(AR73:AR73)</f>
        <v/>
      </c>
      <c r="AS74" s="131">
        <f>MAX(AS73:AS73)</f>
        <v/>
      </c>
      <c r="AT74" s="131">
        <f>SUM(AT73:AT73)</f>
        <v/>
      </c>
      <c r="AU74" s="131">
        <f>SUM(AU73:AU73)</f>
        <v/>
      </c>
      <c r="AV74" s="131">
        <f>SUM(AV73:AV73)</f>
        <v/>
      </c>
      <c r="AW74" s="131">
        <f>SUM(AW73:AW73)</f>
        <v/>
      </c>
      <c r="AX74" s="131">
        <f>SUM(AX73:AX73)</f>
        <v/>
      </c>
    </row>
    <row r="75" spans="1:50">
      <c r="A75" s="111" t="n">
        <v>69</v>
      </c>
      <c r="B75" s="129">
        <f>HYPERLINK("http://jiradev.its-sib.ru/issues/?jql=summary~%27Кузнецов Антон Григорьевич%27", "Кузнецов Антон Григорьевич")</f>
        <v/>
      </c>
      <c r="C75" s="129">
        <f>HYPERLINK("http://jiradev.its-sib.ru/issues/?jql=status=Трудоустройство and cf[14829]=%27Обособленное  подразделение г.Барнаул%27", "Обособленное  подразделение г.Барнаул")</f>
        <v/>
      </c>
      <c r="D75" s="111" t="s">
        <v>160</v>
      </c>
      <c r="E75" s="111" t="s">
        <v>43</v>
      </c>
      <c r="F75" s="111" t="s">
        <v>32</v>
      </c>
      <c r="G75" s="111" t="s">
        <v>322</v>
      </c>
      <c r="H75" s="111" t="s">
        <v>322</v>
      </c>
      <c r="I75" s="111" t="s">
        <v>322</v>
      </c>
      <c r="J75" s="111" t="s">
        <v>322</v>
      </c>
      <c r="K75" s="111" t="s">
        <v>322</v>
      </c>
      <c r="L75" s="111" t="s">
        <v>322</v>
      </c>
      <c r="M75" s="111" t="s">
        <v>322</v>
      </c>
      <c r="N75" s="111" t="s">
        <v>322</v>
      </c>
      <c r="O75" s="111" t="s">
        <v>322</v>
      </c>
      <c r="P75" s="111" t="s">
        <v>322</v>
      </c>
      <c r="Q75" s="111" t="s">
        <v>322</v>
      </c>
      <c r="R75" s="111" t="n">
        <v>8</v>
      </c>
      <c r="S75" s="111" t="n">
        <v>8</v>
      </c>
      <c r="T75" s="111" t="s">
        <v>322</v>
      </c>
      <c r="U75" s="111" t="s">
        <v>322</v>
      </c>
      <c r="V75" s="111" t="s">
        <v>322</v>
      </c>
      <c r="W75" s="111" t="s">
        <v>322</v>
      </c>
      <c r="X75" s="111" t="s">
        <v>322</v>
      </c>
      <c r="Y75" s="111" t="s">
        <v>322</v>
      </c>
      <c r="Z75" s="111" t="s">
        <v>322</v>
      </c>
      <c r="AA75" s="111" t="s">
        <v>322</v>
      </c>
      <c r="AB75" s="111" t="s">
        <v>322</v>
      </c>
      <c r="AC75" s="111" t="s">
        <v>322</v>
      </c>
      <c r="AD75" s="111" t="s">
        <v>322</v>
      </c>
      <c r="AE75" s="111" t="s">
        <v>322</v>
      </c>
      <c r="AF75" s="111" t="s">
        <v>322</v>
      </c>
      <c r="AG75" s="111" t="s">
        <v>322</v>
      </c>
      <c r="AH75" s="111" t="s">
        <v>322</v>
      </c>
      <c r="AI75" s="111" t="s">
        <v>322</v>
      </c>
      <c r="AJ75" s="111" t="s">
        <v>322</v>
      </c>
      <c r="AK75" s="111" t="s">
        <v>322</v>
      </c>
      <c r="AL75" s="111" t="s">
        <v>322</v>
      </c>
      <c r="AM75" s="111" t="s">
        <v>322</v>
      </c>
      <c r="AN75" s="130" t="s">
        <v>322</v>
      </c>
      <c r="AO75" s="130" t="s">
        <v>322</v>
      </c>
      <c r="AP75" s="130">
        <f>COUNTIF(I75:AM75, "О")</f>
        <v/>
      </c>
      <c r="AQ75" s="130">
        <f>COUNTIF(I75:AM75, "От")</f>
        <v/>
      </c>
      <c r="AR75" s="130">
        <f>COUNTIF(I75:AM75, "Б")</f>
        <v/>
      </c>
      <c r="AS75" s="130">
        <f>COUNTIF(I75:AM75, "Н")</f>
        <v/>
      </c>
      <c r="AT75" s="130" t="s">
        <v>322</v>
      </c>
      <c r="AU75" s="130" t="s">
        <v>322</v>
      </c>
      <c r="AV75" s="130" t="s">
        <v>322</v>
      </c>
      <c r="AW75" s="130" t="s">
        <v>322</v>
      </c>
      <c r="AX75" s="130" t="s">
        <v>322</v>
      </c>
    </row>
    <row r="76" spans="1:50">
      <c r="A76" s="111" t="n">
        <v>70</v>
      </c>
      <c r="B76" s="111" t="s">
        <v>159</v>
      </c>
      <c r="C76" s="111" t="s">
        <v>152</v>
      </c>
      <c r="D76" s="111" t="s">
        <v>160</v>
      </c>
      <c r="E76" s="111" t="s">
        <v>307</v>
      </c>
      <c r="F76" s="111" t="s">
        <v>32</v>
      </c>
      <c r="G76" s="111" t="s">
        <v>322</v>
      </c>
      <c r="H76" s="111" t="s">
        <v>322</v>
      </c>
      <c r="I76" s="111" t="s">
        <v>322</v>
      </c>
      <c r="J76" s="111" t="s">
        <v>322</v>
      </c>
      <c r="K76" s="111" t="s">
        <v>322</v>
      </c>
      <c r="L76" s="111" t="s">
        <v>322</v>
      </c>
      <c r="M76" s="111" t="s">
        <v>322</v>
      </c>
      <c r="N76" s="111" t="s">
        <v>322</v>
      </c>
      <c r="O76" s="111" t="s">
        <v>322</v>
      </c>
      <c r="P76" s="111" t="s">
        <v>322</v>
      </c>
      <c r="Q76" s="111" t="s">
        <v>322</v>
      </c>
      <c r="R76" s="111" t="s">
        <v>322</v>
      </c>
      <c r="S76" s="111" t="s">
        <v>322</v>
      </c>
      <c r="T76" s="111" t="s">
        <v>322</v>
      </c>
      <c r="U76" s="111" t="s">
        <v>322</v>
      </c>
      <c r="V76" s="111" t="s">
        <v>322</v>
      </c>
      <c r="W76" s="111" t="s">
        <v>322</v>
      </c>
      <c r="X76" s="111" t="s">
        <v>322</v>
      </c>
      <c r="Y76" s="111" t="s">
        <v>322</v>
      </c>
      <c r="Z76" s="111" t="s">
        <v>322</v>
      </c>
      <c r="AA76" s="111" t="s">
        <v>322</v>
      </c>
      <c r="AB76" s="111" t="s">
        <v>322</v>
      </c>
      <c r="AC76" s="111" t="s">
        <v>322</v>
      </c>
      <c r="AD76" s="111" t="s">
        <v>322</v>
      </c>
      <c r="AE76" s="111" t="s">
        <v>322</v>
      </c>
      <c r="AF76" s="111" t="s">
        <v>322</v>
      </c>
      <c r="AG76" s="111" t="s">
        <v>322</v>
      </c>
      <c r="AH76" s="111" t="s">
        <v>322</v>
      </c>
      <c r="AI76" s="111" t="s">
        <v>322</v>
      </c>
      <c r="AJ76" s="111" t="s">
        <v>322</v>
      </c>
      <c r="AK76" s="111" t="s">
        <v>322</v>
      </c>
      <c r="AL76" s="111" t="s">
        <v>322</v>
      </c>
      <c r="AM76" s="111" t="s">
        <v>322</v>
      </c>
      <c r="AN76" s="130" t="s">
        <v>322</v>
      </c>
      <c r="AO76" s="130" t="s">
        <v>322</v>
      </c>
      <c r="AP76" s="130" t="s">
        <v>322</v>
      </c>
      <c r="AQ76" s="130" t="s">
        <v>322</v>
      </c>
      <c r="AR76" s="130" t="s">
        <v>322</v>
      </c>
      <c r="AS76" s="130" t="s">
        <v>322</v>
      </c>
      <c r="AT76" s="130" t="s">
        <v>322</v>
      </c>
      <c r="AU76" s="130" t="s">
        <v>322</v>
      </c>
      <c r="AV76" s="130" t="s">
        <v>322</v>
      </c>
      <c r="AW76" s="130" t="s">
        <v>322</v>
      </c>
      <c r="AX76" s="130" t="s">
        <v>322</v>
      </c>
    </row>
    <row r="77" spans="1:50">
      <c r="A77" s="111" t="n">
        <v>71</v>
      </c>
      <c r="B77" s="111" t="s">
        <v>159</v>
      </c>
      <c r="C77" s="111" t="s">
        <v>152</v>
      </c>
      <c r="D77" s="111" t="s">
        <v>160</v>
      </c>
      <c r="E77" s="111" t="s">
        <v>156</v>
      </c>
      <c r="F77" s="111" t="s">
        <v>32</v>
      </c>
      <c r="G77" s="111" t="s">
        <v>322</v>
      </c>
      <c r="H77" s="111" t="s">
        <v>322</v>
      </c>
      <c r="I77" s="111" t="s">
        <v>322</v>
      </c>
      <c r="J77" s="111" t="s">
        <v>322</v>
      </c>
      <c r="K77" s="111" t="s">
        <v>322</v>
      </c>
      <c r="L77" s="111" t="s">
        <v>322</v>
      </c>
      <c r="M77" s="111" t="s">
        <v>322</v>
      </c>
      <c r="N77" s="111" t="s">
        <v>322</v>
      </c>
      <c r="O77" s="111" t="s">
        <v>322</v>
      </c>
      <c r="P77" s="111" t="s">
        <v>322</v>
      </c>
      <c r="Q77" s="111" t="s">
        <v>322</v>
      </c>
      <c r="R77" s="111" t="s">
        <v>322</v>
      </c>
      <c r="S77" s="111" t="s">
        <v>322</v>
      </c>
      <c r="T77" s="111" t="s">
        <v>322</v>
      </c>
      <c r="U77" s="111" t="s">
        <v>322</v>
      </c>
      <c r="V77" s="111" t="s">
        <v>322</v>
      </c>
      <c r="W77" s="111" t="s">
        <v>322</v>
      </c>
      <c r="X77" s="111" t="s">
        <v>322</v>
      </c>
      <c r="Y77" s="111" t="s">
        <v>322</v>
      </c>
      <c r="Z77" s="111" t="s">
        <v>322</v>
      </c>
      <c r="AA77" s="111" t="s">
        <v>322</v>
      </c>
      <c r="AB77" s="111" t="s">
        <v>322</v>
      </c>
      <c r="AC77" s="111" t="s">
        <v>322</v>
      </c>
      <c r="AD77" s="111" t="s">
        <v>322</v>
      </c>
      <c r="AE77" s="111" t="s">
        <v>322</v>
      </c>
      <c r="AF77" s="111" t="s">
        <v>322</v>
      </c>
      <c r="AG77" s="111" t="s">
        <v>322</v>
      </c>
      <c r="AH77" s="111" t="s">
        <v>322</v>
      </c>
      <c r="AI77" s="111" t="s">
        <v>322</v>
      </c>
      <c r="AJ77" s="111" t="s">
        <v>322</v>
      </c>
      <c r="AK77" s="111" t="s">
        <v>322</v>
      </c>
      <c r="AL77" s="111" t="s">
        <v>322</v>
      </c>
      <c r="AM77" s="111" t="s">
        <v>322</v>
      </c>
      <c r="AN77" s="130" t="s">
        <v>322</v>
      </c>
      <c r="AO77" s="130" t="s">
        <v>322</v>
      </c>
      <c r="AP77" s="130" t="s">
        <v>322</v>
      </c>
      <c r="AQ77" s="130" t="s">
        <v>322</v>
      </c>
      <c r="AR77" s="130" t="s">
        <v>322</v>
      </c>
      <c r="AS77" s="130" t="s">
        <v>322</v>
      </c>
      <c r="AT77" s="130" t="s">
        <v>322</v>
      </c>
      <c r="AU77" s="130" t="s">
        <v>322</v>
      </c>
      <c r="AV77" s="130" t="s">
        <v>322</v>
      </c>
      <c r="AW77" s="130" t="s">
        <v>322</v>
      </c>
      <c r="AX77" s="130" t="s">
        <v>322</v>
      </c>
    </row>
    <row r="78" spans="1:50">
      <c r="A78" s="111" t="n">
        <v>72</v>
      </c>
      <c r="B78" s="111" t="s">
        <v>159</v>
      </c>
      <c r="C78" s="111" t="s">
        <v>152</v>
      </c>
      <c r="D78" s="111" t="s">
        <v>160</v>
      </c>
      <c r="E78" s="111" t="s">
        <v>158</v>
      </c>
      <c r="F78" s="111" t="s">
        <v>32</v>
      </c>
      <c r="G78" s="111" t="s">
        <v>322</v>
      </c>
      <c r="H78" s="111" t="s">
        <v>322</v>
      </c>
      <c r="I78" s="111" t="s">
        <v>322</v>
      </c>
      <c r="J78" s="111" t="s">
        <v>322</v>
      </c>
      <c r="K78" s="111" t="s">
        <v>322</v>
      </c>
      <c r="L78" s="111" t="s">
        <v>322</v>
      </c>
      <c r="M78" s="111" t="s">
        <v>322</v>
      </c>
      <c r="N78" s="111" t="s">
        <v>322</v>
      </c>
      <c r="O78" s="111" t="s">
        <v>322</v>
      </c>
      <c r="P78" s="111" t="s">
        <v>322</v>
      </c>
      <c r="Q78" s="111" t="s">
        <v>322</v>
      </c>
      <c r="R78" s="111" t="s">
        <v>322</v>
      </c>
      <c r="S78" s="111" t="s">
        <v>322</v>
      </c>
      <c r="T78" s="111" t="s">
        <v>322</v>
      </c>
      <c r="U78" s="111" t="s">
        <v>322</v>
      </c>
      <c r="V78" s="111" t="s">
        <v>322</v>
      </c>
      <c r="W78" s="111" t="s">
        <v>322</v>
      </c>
      <c r="X78" s="111" t="s">
        <v>322</v>
      </c>
      <c r="Y78" s="111" t="s">
        <v>322</v>
      </c>
      <c r="Z78" s="111" t="s">
        <v>322</v>
      </c>
      <c r="AA78" s="111" t="s">
        <v>322</v>
      </c>
      <c r="AB78" s="111" t="s">
        <v>322</v>
      </c>
      <c r="AC78" s="111" t="s">
        <v>322</v>
      </c>
      <c r="AD78" s="111" t="s">
        <v>322</v>
      </c>
      <c r="AE78" s="111" t="s">
        <v>322</v>
      </c>
      <c r="AF78" s="111" t="s">
        <v>322</v>
      </c>
      <c r="AG78" s="111" t="s">
        <v>322</v>
      </c>
      <c r="AH78" s="111" t="s">
        <v>322</v>
      </c>
      <c r="AI78" s="111" t="s">
        <v>322</v>
      </c>
      <c r="AJ78" s="111" t="s">
        <v>322</v>
      </c>
      <c r="AK78" s="111" t="s">
        <v>322</v>
      </c>
      <c r="AL78" s="111" t="s">
        <v>322</v>
      </c>
      <c r="AM78" s="111" t="s">
        <v>322</v>
      </c>
      <c r="AN78" s="130" t="s">
        <v>322</v>
      </c>
      <c r="AO78" s="130" t="s">
        <v>322</v>
      </c>
      <c r="AP78" s="130" t="s">
        <v>322</v>
      </c>
      <c r="AQ78" s="130" t="s">
        <v>322</v>
      </c>
      <c r="AR78" s="130" t="s">
        <v>322</v>
      </c>
      <c r="AS78" s="130" t="s">
        <v>322</v>
      </c>
      <c r="AT78" s="130" t="s">
        <v>322</v>
      </c>
      <c r="AU78" s="130" t="s">
        <v>322</v>
      </c>
      <c r="AV78" s="130" t="s">
        <v>322</v>
      </c>
      <c r="AW78" s="130" t="s">
        <v>322</v>
      </c>
      <c r="AX78" s="130" t="s">
        <v>322</v>
      </c>
    </row>
    <row r="79" spans="1:50">
      <c r="A79" s="111" t="n">
        <v>73</v>
      </c>
      <c r="B79" s="111" t="s">
        <v>159</v>
      </c>
      <c r="C79" s="111" t="s">
        <v>152</v>
      </c>
      <c r="D79" s="111" t="s">
        <v>160</v>
      </c>
      <c r="E79" s="111" t="s">
        <v>155</v>
      </c>
      <c r="F79" s="111" t="s">
        <v>32</v>
      </c>
      <c r="G79" s="111" t="s">
        <v>322</v>
      </c>
      <c r="H79" s="111" t="s">
        <v>322</v>
      </c>
      <c r="I79" s="111" t="s">
        <v>322</v>
      </c>
      <c r="J79" s="111" t="s">
        <v>322</v>
      </c>
      <c r="K79" s="111" t="s">
        <v>322</v>
      </c>
      <c r="L79" s="111" t="s">
        <v>322</v>
      </c>
      <c r="M79" s="111" t="s">
        <v>322</v>
      </c>
      <c r="N79" s="111" t="s">
        <v>322</v>
      </c>
      <c r="O79" s="111" t="s">
        <v>322</v>
      </c>
      <c r="P79" s="111" t="s">
        <v>322</v>
      </c>
      <c r="Q79" s="111" t="s">
        <v>322</v>
      </c>
      <c r="R79" s="111" t="s">
        <v>322</v>
      </c>
      <c r="S79" s="111" t="s">
        <v>322</v>
      </c>
      <c r="T79" s="111" t="s">
        <v>322</v>
      </c>
      <c r="U79" s="111" t="s">
        <v>322</v>
      </c>
      <c r="V79" s="111" t="s">
        <v>322</v>
      </c>
      <c r="W79" s="111" t="s">
        <v>322</v>
      </c>
      <c r="X79" s="111" t="s">
        <v>322</v>
      </c>
      <c r="Y79" s="111" t="s">
        <v>322</v>
      </c>
      <c r="Z79" s="111" t="s">
        <v>322</v>
      </c>
      <c r="AA79" s="111" t="s">
        <v>322</v>
      </c>
      <c r="AB79" s="111" t="s">
        <v>322</v>
      </c>
      <c r="AC79" s="111" t="s">
        <v>322</v>
      </c>
      <c r="AD79" s="111" t="s">
        <v>322</v>
      </c>
      <c r="AE79" s="111" t="s">
        <v>322</v>
      </c>
      <c r="AF79" s="111" t="s">
        <v>322</v>
      </c>
      <c r="AG79" s="111" t="s">
        <v>322</v>
      </c>
      <c r="AH79" s="111" t="s">
        <v>322</v>
      </c>
      <c r="AI79" s="111" t="s">
        <v>322</v>
      </c>
      <c r="AJ79" s="111" t="s">
        <v>322</v>
      </c>
      <c r="AK79" s="111" t="s">
        <v>322</v>
      </c>
      <c r="AL79" s="111" t="s">
        <v>322</v>
      </c>
      <c r="AM79" s="111" t="s">
        <v>322</v>
      </c>
      <c r="AN79" s="130" t="s">
        <v>322</v>
      </c>
      <c r="AO79" s="130" t="s">
        <v>322</v>
      </c>
      <c r="AP79" s="130" t="s">
        <v>322</v>
      </c>
      <c r="AQ79" s="130" t="s">
        <v>322</v>
      </c>
      <c r="AR79" s="130" t="s">
        <v>322</v>
      </c>
      <c r="AS79" s="130" t="s">
        <v>322</v>
      </c>
      <c r="AT79" s="130" t="s">
        <v>322</v>
      </c>
      <c r="AU79" s="130" t="s">
        <v>322</v>
      </c>
      <c r="AV79" s="130" t="s">
        <v>322</v>
      </c>
      <c r="AW79" s="130" t="s">
        <v>322</v>
      </c>
      <c r="AX79" s="130" t="s">
        <v>322</v>
      </c>
    </row>
    <row r="80" spans="1:50">
      <c r="A80" s="111" t="n">
        <v>74</v>
      </c>
      <c r="B80" s="111" t="s">
        <v>159</v>
      </c>
      <c r="C80" s="111" t="s">
        <v>152</v>
      </c>
      <c r="D80" s="111" t="s">
        <v>160</v>
      </c>
      <c r="E80" s="111" t="s">
        <v>153</v>
      </c>
      <c r="F80" s="111" t="s">
        <v>32</v>
      </c>
      <c r="G80" s="111" t="s">
        <v>322</v>
      </c>
      <c r="H80" s="111" t="s">
        <v>322</v>
      </c>
      <c r="I80" s="111" t="s">
        <v>322</v>
      </c>
      <c r="J80" s="111" t="s">
        <v>322</v>
      </c>
      <c r="K80" s="111" t="s">
        <v>322</v>
      </c>
      <c r="L80" s="111" t="s">
        <v>322</v>
      </c>
      <c r="M80" s="111" t="s">
        <v>322</v>
      </c>
      <c r="N80" s="111" t="s">
        <v>322</v>
      </c>
      <c r="O80" s="111" t="s">
        <v>322</v>
      </c>
      <c r="P80" s="111" t="s">
        <v>322</v>
      </c>
      <c r="Q80" s="111" t="s">
        <v>322</v>
      </c>
      <c r="R80" s="111" t="s">
        <v>322</v>
      </c>
      <c r="S80" s="111" t="s">
        <v>322</v>
      </c>
      <c r="T80" s="111" t="s">
        <v>322</v>
      </c>
      <c r="U80" s="111" t="s">
        <v>322</v>
      </c>
      <c r="V80" s="111" t="s">
        <v>322</v>
      </c>
      <c r="W80" s="111" t="s">
        <v>322</v>
      </c>
      <c r="X80" s="111" t="s">
        <v>322</v>
      </c>
      <c r="Y80" s="111" t="s">
        <v>322</v>
      </c>
      <c r="Z80" s="111" t="s">
        <v>322</v>
      </c>
      <c r="AA80" s="111" t="s">
        <v>322</v>
      </c>
      <c r="AB80" s="111" t="s">
        <v>322</v>
      </c>
      <c r="AC80" s="111" t="s">
        <v>322</v>
      </c>
      <c r="AD80" s="111" t="s">
        <v>322</v>
      </c>
      <c r="AE80" s="111" t="s">
        <v>322</v>
      </c>
      <c r="AF80" s="111" t="s">
        <v>322</v>
      </c>
      <c r="AG80" s="111" t="s">
        <v>322</v>
      </c>
      <c r="AH80" s="111" t="s">
        <v>322</v>
      </c>
      <c r="AI80" s="111" t="s">
        <v>322</v>
      </c>
      <c r="AJ80" s="111" t="s">
        <v>322</v>
      </c>
      <c r="AK80" s="111" t="s">
        <v>322</v>
      </c>
      <c r="AL80" s="111" t="s">
        <v>322</v>
      </c>
      <c r="AM80" s="111" t="s">
        <v>322</v>
      </c>
      <c r="AN80" s="130" t="s">
        <v>322</v>
      </c>
      <c r="AO80" s="130" t="s">
        <v>322</v>
      </c>
      <c r="AP80" s="130" t="s">
        <v>322</v>
      </c>
      <c r="AQ80" s="130" t="s">
        <v>322</v>
      </c>
      <c r="AR80" s="130" t="s">
        <v>322</v>
      </c>
      <c r="AS80" s="130" t="s">
        <v>322</v>
      </c>
      <c r="AT80" s="130" t="s">
        <v>322</v>
      </c>
      <c r="AU80" s="130" t="s">
        <v>322</v>
      </c>
      <c r="AV80" s="130" t="s">
        <v>322</v>
      </c>
      <c r="AW80" s="130" t="s">
        <v>322</v>
      </c>
      <c r="AX80" s="130" t="s">
        <v>322</v>
      </c>
    </row>
    <row r="81" spans="1:50">
      <c r="A81" s="111" t="n">
        <v>75</v>
      </c>
      <c r="B81" s="111" t="s">
        <v>159</v>
      </c>
      <c r="C81" s="111" t="s">
        <v>152</v>
      </c>
      <c r="D81" s="111" t="s">
        <v>160</v>
      </c>
      <c r="E81" s="111" t="s">
        <v>154</v>
      </c>
      <c r="F81" s="111" t="s">
        <v>32</v>
      </c>
      <c r="G81" s="111" t="s">
        <v>322</v>
      </c>
      <c r="H81" s="111" t="s">
        <v>322</v>
      </c>
      <c r="I81" s="111" t="s">
        <v>322</v>
      </c>
      <c r="J81" s="111" t="s">
        <v>322</v>
      </c>
      <c r="K81" s="111" t="s">
        <v>322</v>
      </c>
      <c r="L81" s="111" t="s">
        <v>322</v>
      </c>
      <c r="M81" s="111" t="s">
        <v>322</v>
      </c>
      <c r="N81" s="111" t="s">
        <v>322</v>
      </c>
      <c r="O81" s="111" t="s">
        <v>322</v>
      </c>
      <c r="P81" s="111" t="s">
        <v>322</v>
      </c>
      <c r="Q81" s="111" t="s">
        <v>322</v>
      </c>
      <c r="R81" s="111" t="s">
        <v>322</v>
      </c>
      <c r="S81" s="111" t="s">
        <v>322</v>
      </c>
      <c r="T81" s="111" t="s">
        <v>322</v>
      </c>
      <c r="U81" s="111" t="s">
        <v>322</v>
      </c>
      <c r="V81" s="111" t="s">
        <v>322</v>
      </c>
      <c r="W81" s="111" t="s">
        <v>322</v>
      </c>
      <c r="X81" s="111" t="s">
        <v>322</v>
      </c>
      <c r="Y81" s="111" t="s">
        <v>322</v>
      </c>
      <c r="Z81" s="111" t="s">
        <v>322</v>
      </c>
      <c r="AA81" s="111" t="s">
        <v>322</v>
      </c>
      <c r="AB81" s="111" t="s">
        <v>322</v>
      </c>
      <c r="AC81" s="111" t="s">
        <v>322</v>
      </c>
      <c r="AD81" s="111" t="s">
        <v>322</v>
      </c>
      <c r="AE81" s="111" t="s">
        <v>322</v>
      </c>
      <c r="AF81" s="111" t="s">
        <v>322</v>
      </c>
      <c r="AG81" s="111" t="s">
        <v>322</v>
      </c>
      <c r="AH81" s="111" t="s">
        <v>322</v>
      </c>
      <c r="AI81" s="111" t="s">
        <v>322</v>
      </c>
      <c r="AJ81" s="111" t="s">
        <v>322</v>
      </c>
      <c r="AK81" s="111" t="s">
        <v>322</v>
      </c>
      <c r="AL81" s="111" t="s">
        <v>322</v>
      </c>
      <c r="AM81" s="111" t="s">
        <v>322</v>
      </c>
      <c r="AN81" s="130" t="s">
        <v>322</v>
      </c>
      <c r="AO81" s="130" t="s">
        <v>322</v>
      </c>
      <c r="AP81" s="130" t="s">
        <v>322</v>
      </c>
      <c r="AQ81" s="130" t="s">
        <v>322</v>
      </c>
      <c r="AR81" s="130" t="s">
        <v>322</v>
      </c>
      <c r="AS81" s="130" t="s">
        <v>322</v>
      </c>
      <c r="AT81" s="130" t="s">
        <v>322</v>
      </c>
      <c r="AU81" s="130" t="s">
        <v>322</v>
      </c>
      <c r="AV81" s="130" t="s">
        <v>322</v>
      </c>
      <c r="AW81" s="130" t="s">
        <v>322</v>
      </c>
      <c r="AX81" s="130" t="s">
        <v>322</v>
      </c>
    </row>
    <row r="82" spans="1:50">
      <c r="A82" s="111" t="n">
        <v>76</v>
      </c>
      <c r="B82" s="111" t="s">
        <v>159</v>
      </c>
      <c r="C82" s="111" t="s">
        <v>152</v>
      </c>
      <c r="D82" s="111" t="s">
        <v>160</v>
      </c>
      <c r="E82" s="111" t="s">
        <v>135</v>
      </c>
      <c r="F82" s="111" t="s">
        <v>32</v>
      </c>
      <c r="G82" s="111" t="s">
        <v>322</v>
      </c>
      <c r="H82" s="111" t="s">
        <v>322</v>
      </c>
      <c r="I82" s="111" t="s">
        <v>322</v>
      </c>
      <c r="J82" s="111" t="s">
        <v>322</v>
      </c>
      <c r="K82" s="111" t="s">
        <v>322</v>
      </c>
      <c r="L82" s="111" t="s">
        <v>322</v>
      </c>
      <c r="M82" s="111" t="s">
        <v>322</v>
      </c>
      <c r="N82" s="111" t="s">
        <v>322</v>
      </c>
      <c r="O82" s="111" t="s">
        <v>322</v>
      </c>
      <c r="P82" s="111" t="s">
        <v>322</v>
      </c>
      <c r="Q82" s="111" t="s">
        <v>322</v>
      </c>
      <c r="R82" s="111" t="s">
        <v>322</v>
      </c>
      <c r="S82" s="111" t="s">
        <v>322</v>
      </c>
      <c r="T82" s="111" t="s">
        <v>322</v>
      </c>
      <c r="U82" s="111" t="s">
        <v>322</v>
      </c>
      <c r="V82" s="111" t="s">
        <v>322</v>
      </c>
      <c r="W82" s="111" t="s">
        <v>322</v>
      </c>
      <c r="X82" s="111" t="s">
        <v>322</v>
      </c>
      <c r="Y82" s="111" t="s">
        <v>322</v>
      </c>
      <c r="Z82" s="111" t="s">
        <v>322</v>
      </c>
      <c r="AA82" s="111" t="s">
        <v>322</v>
      </c>
      <c r="AB82" s="111" t="s">
        <v>322</v>
      </c>
      <c r="AC82" s="111" t="s">
        <v>322</v>
      </c>
      <c r="AD82" s="111" t="s">
        <v>322</v>
      </c>
      <c r="AE82" s="111" t="s">
        <v>322</v>
      </c>
      <c r="AF82" s="111" t="s">
        <v>322</v>
      </c>
      <c r="AG82" s="111" t="s">
        <v>322</v>
      </c>
      <c r="AH82" s="111" t="s">
        <v>322</v>
      </c>
      <c r="AI82" s="111" t="s">
        <v>322</v>
      </c>
      <c r="AJ82" s="111" t="s">
        <v>322</v>
      </c>
      <c r="AK82" s="111" t="s">
        <v>322</v>
      </c>
      <c r="AL82" s="111" t="s">
        <v>322</v>
      </c>
      <c r="AM82" s="111" t="s">
        <v>322</v>
      </c>
      <c r="AN82" s="130" t="s">
        <v>322</v>
      </c>
      <c r="AO82" s="130" t="s">
        <v>322</v>
      </c>
      <c r="AP82" s="130" t="s">
        <v>322</v>
      </c>
      <c r="AQ82" s="130" t="s">
        <v>322</v>
      </c>
      <c r="AR82" s="130" t="s">
        <v>322</v>
      </c>
      <c r="AS82" s="130" t="s">
        <v>322</v>
      </c>
      <c r="AT82" s="130" t="s">
        <v>322</v>
      </c>
      <c r="AU82" s="130" t="s">
        <v>322</v>
      </c>
      <c r="AV82" s="130" t="s">
        <v>322</v>
      </c>
      <c r="AW82" s="130" t="s">
        <v>322</v>
      </c>
      <c r="AX82" s="130" t="s">
        <v>322</v>
      </c>
    </row>
    <row r="83" spans="1:50">
      <c r="A83" s="131" t="n">
        <v>77</v>
      </c>
      <c r="B83" s="131" t="s">
        <v>159</v>
      </c>
      <c r="C83" s="131" t="s">
        <v>152</v>
      </c>
      <c r="D83" s="131" t="s">
        <v>160</v>
      </c>
      <c r="E83" s="131" t="s">
        <v>33</v>
      </c>
      <c r="F83" s="131" t="s">
        <v>322</v>
      </c>
      <c r="G83" s="131" t="s">
        <v>322</v>
      </c>
      <c r="H83" s="131" t="s">
        <v>322</v>
      </c>
      <c r="I83" s="131" t="s">
        <v>322</v>
      </c>
      <c r="J83" s="131" t="s">
        <v>322</v>
      </c>
      <c r="K83" s="131" t="s">
        <v>322</v>
      </c>
      <c r="L83" s="131" t="s">
        <v>322</v>
      </c>
      <c r="M83" s="131" t="s">
        <v>322</v>
      </c>
      <c r="N83" s="131" t="s">
        <v>322</v>
      </c>
      <c r="O83" s="131" t="s">
        <v>322</v>
      </c>
      <c r="P83" s="131" t="s">
        <v>322</v>
      </c>
      <c r="Q83" s="131" t="s">
        <v>322</v>
      </c>
      <c r="R83" s="131">
        <f>SUM(R82:R75)</f>
        <v/>
      </c>
      <c r="S83" s="131">
        <f>SUM(S82:S75)</f>
        <v/>
      </c>
      <c r="T83" s="131" t="s">
        <v>322</v>
      </c>
      <c r="U83" s="131" t="s">
        <v>322</v>
      </c>
      <c r="V83" s="131" t="s">
        <v>322</v>
      </c>
      <c r="W83" s="131" t="s">
        <v>322</v>
      </c>
      <c r="X83" s="131" t="s">
        <v>322</v>
      </c>
      <c r="Y83" s="131" t="s">
        <v>322</v>
      </c>
      <c r="Z83" s="131" t="s">
        <v>322</v>
      </c>
      <c r="AA83" s="131" t="s">
        <v>322</v>
      </c>
      <c r="AB83" s="131" t="s">
        <v>322</v>
      </c>
      <c r="AC83" s="131" t="s">
        <v>322</v>
      </c>
      <c r="AD83" s="131" t="s">
        <v>322</v>
      </c>
      <c r="AE83" s="131" t="s">
        <v>322</v>
      </c>
      <c r="AF83" s="131" t="s">
        <v>322</v>
      </c>
      <c r="AG83" s="131" t="s">
        <v>322</v>
      </c>
      <c r="AH83" s="131" t="s">
        <v>322</v>
      </c>
      <c r="AI83" s="131" t="s">
        <v>322</v>
      </c>
      <c r="AJ83" s="131" t="s">
        <v>322</v>
      </c>
      <c r="AK83" s="131" t="s">
        <v>322</v>
      </c>
      <c r="AL83" s="131" t="s">
        <v>322</v>
      </c>
      <c r="AM83" s="131" t="s">
        <v>322</v>
      </c>
      <c r="AN83" s="131" t="s"/>
      <c r="AO83" s="131" t="s"/>
      <c r="AP83" s="131">
        <f>MAX(AP82:AP75)</f>
        <v/>
      </c>
      <c r="AQ83" s="131">
        <f>MAX(AQ82:AQ75)</f>
        <v/>
      </c>
      <c r="AR83" s="131">
        <f>MAX(AR82:AR75)</f>
        <v/>
      </c>
      <c r="AS83" s="131">
        <f>MAX(AS82:AS75)</f>
        <v/>
      </c>
      <c r="AT83" s="131">
        <f>SUM(AT82:AT75)</f>
        <v/>
      </c>
      <c r="AU83" s="131">
        <f>SUM(AU82:AU75)</f>
        <v/>
      </c>
      <c r="AV83" s="131">
        <f>SUM(AV82:AV75)</f>
        <v/>
      </c>
      <c r="AW83" s="131">
        <f>SUM(AW82:AW75)</f>
        <v/>
      </c>
      <c r="AX83" s="131">
        <f>SUM(AX82:AX75)</f>
        <v/>
      </c>
    </row>
    <row r="84" spans="1:50">
      <c r="A84" s="111" t="n">
        <v>78</v>
      </c>
      <c r="B84" s="129">
        <f>HYPERLINK("http://jiradev.its-sib.ru/issues/?jql=summary~%27Анфилофьева Ирина Дмитриевна%27", "Анфилофьева Ирина Дмитриевна")</f>
        <v/>
      </c>
      <c r="C84" s="129">
        <f>HYPERLINK("http://jiradev.its-sib.ru/issues/?jql=status=Трудоустройство and cf[14829]=%27Метрологическая лаборатория%27", "Метрологическая лаборатория")</f>
        <v/>
      </c>
      <c r="D84" s="111" t="s">
        <v>139</v>
      </c>
      <c r="E84" s="111" t="s">
        <v>43</v>
      </c>
      <c r="F84" s="111" t="s">
        <v>32</v>
      </c>
      <c r="G84" s="111" t="s">
        <v>322</v>
      </c>
      <c r="H84" s="111" t="s">
        <v>322</v>
      </c>
      <c r="I84" s="111" t="s">
        <v>322</v>
      </c>
      <c r="J84" s="111" t="s">
        <v>322</v>
      </c>
      <c r="K84" s="111" t="s">
        <v>322</v>
      </c>
      <c r="L84" s="111" t="s">
        <v>322</v>
      </c>
      <c r="M84" s="111" t="s">
        <v>322</v>
      </c>
      <c r="N84" s="111" t="s">
        <v>322</v>
      </c>
      <c r="O84" s="111" t="s">
        <v>322</v>
      </c>
      <c r="P84" s="111" t="s">
        <v>322</v>
      </c>
      <c r="Q84" s="111" t="s">
        <v>322</v>
      </c>
      <c r="R84" s="129">
        <f>HYPERLINK("http://jiradev.its-sib.ru/issues/?jql=issue in (DOCCORP-24057)", "О")</f>
        <v/>
      </c>
      <c r="S84" s="129">
        <f>HYPERLINK("http://jiradev.its-sib.ru/issues/?jql=issue in (DOCCORP-24057)", "О")</f>
        <v/>
      </c>
      <c r="T84" s="111" t="s">
        <v>322</v>
      </c>
      <c r="U84" s="111" t="s">
        <v>322</v>
      </c>
      <c r="V84" s="111" t="s">
        <v>322</v>
      </c>
      <c r="W84" s="111" t="s">
        <v>322</v>
      </c>
      <c r="X84" s="111" t="s">
        <v>322</v>
      </c>
      <c r="Y84" s="111" t="s">
        <v>322</v>
      </c>
      <c r="Z84" s="111" t="s">
        <v>322</v>
      </c>
      <c r="AA84" s="111" t="s">
        <v>322</v>
      </c>
      <c r="AB84" s="111" t="s">
        <v>322</v>
      </c>
      <c r="AC84" s="111" t="s">
        <v>322</v>
      </c>
      <c r="AD84" s="111" t="s">
        <v>322</v>
      </c>
      <c r="AE84" s="111" t="s">
        <v>322</v>
      </c>
      <c r="AF84" s="111" t="s">
        <v>322</v>
      </c>
      <c r="AG84" s="111" t="s">
        <v>322</v>
      </c>
      <c r="AH84" s="111" t="s">
        <v>322</v>
      </c>
      <c r="AI84" s="111" t="s">
        <v>322</v>
      </c>
      <c r="AJ84" s="111" t="s">
        <v>322</v>
      </c>
      <c r="AK84" s="111" t="s">
        <v>322</v>
      </c>
      <c r="AL84" s="111" t="s">
        <v>322</v>
      </c>
      <c r="AM84" s="111" t="s">
        <v>322</v>
      </c>
      <c r="AN84" s="130" t="s">
        <v>322</v>
      </c>
      <c r="AO84" s="130" t="s">
        <v>322</v>
      </c>
      <c r="AP84" s="130">
        <f>COUNTIF(I84:AM84, "О")</f>
        <v/>
      </c>
      <c r="AQ84" s="130">
        <f>COUNTIF(I84:AM84, "От")</f>
        <v/>
      </c>
      <c r="AR84" s="130">
        <f>COUNTIF(I84:AM84, "Б")</f>
        <v/>
      </c>
      <c r="AS84" s="130">
        <f>COUNTIF(I84:AM84, "Н")</f>
        <v/>
      </c>
      <c r="AT84" s="130" t="s">
        <v>322</v>
      </c>
      <c r="AU84" s="130" t="s">
        <v>322</v>
      </c>
      <c r="AV84" s="130" t="s">
        <v>322</v>
      </c>
      <c r="AW84" s="130" t="s">
        <v>322</v>
      </c>
      <c r="AX84" s="130" t="s">
        <v>322</v>
      </c>
    </row>
    <row r="85" spans="1:50">
      <c r="A85" s="131" t="n">
        <v>79</v>
      </c>
      <c r="B85" s="131" t="s">
        <v>137</v>
      </c>
      <c r="C85" s="131" t="s">
        <v>138</v>
      </c>
      <c r="D85" s="131" t="s">
        <v>139</v>
      </c>
      <c r="E85" s="131" t="s">
        <v>33</v>
      </c>
      <c r="F85" s="131" t="s">
        <v>322</v>
      </c>
      <c r="G85" s="131" t="s">
        <v>322</v>
      </c>
      <c r="H85" s="131" t="s">
        <v>322</v>
      </c>
      <c r="I85" s="131" t="s">
        <v>322</v>
      </c>
      <c r="J85" s="131" t="s">
        <v>322</v>
      </c>
      <c r="K85" s="131" t="s">
        <v>322</v>
      </c>
      <c r="L85" s="131" t="s">
        <v>322</v>
      </c>
      <c r="M85" s="131" t="s">
        <v>322</v>
      </c>
      <c r="N85" s="131" t="s">
        <v>322</v>
      </c>
      <c r="O85" s="131" t="s">
        <v>322</v>
      </c>
      <c r="P85" s="131" t="s">
        <v>322</v>
      </c>
      <c r="Q85" s="131" t="s">
        <v>322</v>
      </c>
      <c r="R85" s="131">
        <f>SUM(R84:R84)</f>
        <v/>
      </c>
      <c r="S85" s="131">
        <f>SUM(S84:S84)</f>
        <v/>
      </c>
      <c r="T85" s="131" t="s">
        <v>322</v>
      </c>
      <c r="U85" s="131" t="s">
        <v>322</v>
      </c>
      <c r="V85" s="131" t="s">
        <v>322</v>
      </c>
      <c r="W85" s="131" t="s">
        <v>322</v>
      </c>
      <c r="X85" s="131" t="s">
        <v>322</v>
      </c>
      <c r="Y85" s="131" t="s">
        <v>322</v>
      </c>
      <c r="Z85" s="131" t="s">
        <v>322</v>
      </c>
      <c r="AA85" s="131" t="s">
        <v>322</v>
      </c>
      <c r="AB85" s="131" t="s">
        <v>322</v>
      </c>
      <c r="AC85" s="131" t="s">
        <v>322</v>
      </c>
      <c r="AD85" s="131" t="s">
        <v>322</v>
      </c>
      <c r="AE85" s="131" t="s">
        <v>322</v>
      </c>
      <c r="AF85" s="131" t="s">
        <v>322</v>
      </c>
      <c r="AG85" s="131" t="s">
        <v>322</v>
      </c>
      <c r="AH85" s="131" t="s">
        <v>322</v>
      </c>
      <c r="AI85" s="131" t="s">
        <v>322</v>
      </c>
      <c r="AJ85" s="131" t="s">
        <v>322</v>
      </c>
      <c r="AK85" s="131" t="s">
        <v>322</v>
      </c>
      <c r="AL85" s="131" t="s">
        <v>322</v>
      </c>
      <c r="AM85" s="131" t="s">
        <v>322</v>
      </c>
      <c r="AN85" s="131" t="s"/>
      <c r="AO85" s="131" t="s"/>
      <c r="AP85" s="131">
        <f>MAX(AP84:AP84)</f>
        <v/>
      </c>
      <c r="AQ85" s="131">
        <f>MAX(AQ84:AQ84)</f>
        <v/>
      </c>
      <c r="AR85" s="131">
        <f>MAX(AR84:AR84)</f>
        <v/>
      </c>
      <c r="AS85" s="131">
        <f>MAX(AS84:AS84)</f>
        <v/>
      </c>
      <c r="AT85" s="131">
        <f>SUM(AT84:AT84)</f>
        <v/>
      </c>
      <c r="AU85" s="131">
        <f>SUM(AU84:AU84)</f>
        <v/>
      </c>
      <c r="AV85" s="131">
        <f>SUM(AV84:AV84)</f>
        <v/>
      </c>
      <c r="AW85" s="131">
        <f>SUM(AW84:AW84)</f>
        <v/>
      </c>
      <c r="AX85" s="131">
        <f>SUM(AX84:AX84)</f>
        <v/>
      </c>
    </row>
    <row r="86" spans="1:50">
      <c r="A86" s="111" t="n">
        <v>80</v>
      </c>
      <c r="B86" s="129">
        <f>HYPERLINK("http://jiradev.its-sib.ru/issues/?jql=summary~%27Сушко Алексей Викторович%27", "Сушко Алексей Викторович")</f>
        <v/>
      </c>
      <c r="C86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86" s="111" t="s">
        <v>226</v>
      </c>
      <c r="E86" s="111" t="s">
        <v>31</v>
      </c>
      <c r="F86" s="111" t="s">
        <v>32</v>
      </c>
      <c r="G86" s="111" t="s">
        <v>322</v>
      </c>
      <c r="H86" s="111" t="s">
        <v>322</v>
      </c>
      <c r="I86" s="111" t="s">
        <v>322</v>
      </c>
      <c r="J86" s="111" t="s">
        <v>322</v>
      </c>
      <c r="K86" s="111" t="s">
        <v>322</v>
      </c>
      <c r="L86" s="111" t="s">
        <v>322</v>
      </c>
      <c r="M86" s="111" t="s">
        <v>322</v>
      </c>
      <c r="N86" s="111" t="s">
        <v>322</v>
      </c>
      <c r="O86" s="111" t="s">
        <v>322</v>
      </c>
      <c r="P86" s="111" t="s">
        <v>322</v>
      </c>
      <c r="Q86" s="111" t="s">
        <v>322</v>
      </c>
      <c r="R86" s="111" t="s">
        <v>322</v>
      </c>
      <c r="S86" s="111" t="s">
        <v>322</v>
      </c>
      <c r="T86" s="111" t="s">
        <v>322</v>
      </c>
      <c r="U86" s="111" t="s">
        <v>322</v>
      </c>
      <c r="V86" s="111" t="s">
        <v>322</v>
      </c>
      <c r="W86" s="111" t="s">
        <v>322</v>
      </c>
      <c r="X86" s="111" t="s">
        <v>322</v>
      </c>
      <c r="Y86" s="111" t="s">
        <v>322</v>
      </c>
      <c r="Z86" s="111" t="s">
        <v>322</v>
      </c>
      <c r="AA86" s="111" t="s">
        <v>322</v>
      </c>
      <c r="AB86" s="111" t="s">
        <v>322</v>
      </c>
      <c r="AC86" s="111" t="s">
        <v>322</v>
      </c>
      <c r="AD86" s="111" t="s">
        <v>322</v>
      </c>
      <c r="AE86" s="111" t="s">
        <v>322</v>
      </c>
      <c r="AF86" s="111" t="s">
        <v>322</v>
      </c>
      <c r="AG86" s="111" t="s">
        <v>322</v>
      </c>
      <c r="AH86" s="111" t="s">
        <v>322</v>
      </c>
      <c r="AI86" s="111" t="s">
        <v>322</v>
      </c>
      <c r="AJ86" s="111" t="s">
        <v>322</v>
      </c>
      <c r="AK86" s="111" t="s">
        <v>322</v>
      </c>
      <c r="AL86" s="111" t="s">
        <v>322</v>
      </c>
      <c r="AM86" s="111" t="s">
        <v>322</v>
      </c>
      <c r="AN86" s="130" t="s">
        <v>322</v>
      </c>
      <c r="AO86" s="130" t="s">
        <v>322</v>
      </c>
      <c r="AP86" s="130">
        <f>COUNTIF(I86:AM86, "О")</f>
        <v/>
      </c>
      <c r="AQ86" s="130">
        <f>COUNTIF(I86:AM86, "От")</f>
        <v/>
      </c>
      <c r="AR86" s="130">
        <f>COUNTIF(I86:AM86, "Б")</f>
        <v/>
      </c>
      <c r="AS86" s="130">
        <f>COUNTIF(I86:AM86, "Н")</f>
        <v/>
      </c>
      <c r="AT86" s="130" t="s">
        <v>322</v>
      </c>
      <c r="AU86" s="130" t="s">
        <v>322</v>
      </c>
      <c r="AV86" s="130" t="s">
        <v>322</v>
      </c>
      <c r="AW86" s="130" t="s">
        <v>322</v>
      </c>
      <c r="AX86" s="130" t="s">
        <v>322</v>
      </c>
    </row>
    <row r="87" spans="1:50">
      <c r="A87" s="111" t="n">
        <v>81</v>
      </c>
      <c r="B87" s="111" t="s">
        <v>225</v>
      </c>
      <c r="C87" s="111" t="s">
        <v>193</v>
      </c>
      <c r="D87" s="111" t="s">
        <v>226</v>
      </c>
      <c r="E87" s="111" t="s">
        <v>325</v>
      </c>
      <c r="F87" s="111" t="s">
        <v>32</v>
      </c>
      <c r="G87" s="111" t="s">
        <v>322</v>
      </c>
      <c r="H87" s="111" t="s">
        <v>322</v>
      </c>
      <c r="I87" s="111" t="s">
        <v>322</v>
      </c>
      <c r="J87" s="111" t="s">
        <v>322</v>
      </c>
      <c r="K87" s="111" t="s">
        <v>322</v>
      </c>
      <c r="L87" s="111" t="s">
        <v>322</v>
      </c>
      <c r="M87" s="111" t="s">
        <v>322</v>
      </c>
      <c r="N87" s="111" t="s">
        <v>322</v>
      </c>
      <c r="O87" s="111" t="s">
        <v>322</v>
      </c>
      <c r="P87" s="111" t="s">
        <v>322</v>
      </c>
      <c r="Q87" s="111" t="s">
        <v>322</v>
      </c>
      <c r="R87" s="129">
        <f>HYPERLINK("http://jiradev.its-sib.ru/issues/?jql=issue in (TECHWIM-4951)", 2.6666)</f>
        <v/>
      </c>
      <c r="S87" s="129">
        <f>HYPERLINK("http://jiradev.its-sib.ru/issues/?jql=issue in (TECHWIM-4951)", 2.6667)</f>
        <v/>
      </c>
      <c r="T87" s="111" t="s">
        <v>322</v>
      </c>
      <c r="U87" s="111" t="s">
        <v>322</v>
      </c>
      <c r="V87" s="111" t="s">
        <v>322</v>
      </c>
      <c r="W87" s="111" t="s">
        <v>322</v>
      </c>
      <c r="X87" s="111" t="s">
        <v>322</v>
      </c>
      <c r="Y87" s="111" t="s">
        <v>322</v>
      </c>
      <c r="Z87" s="111" t="s">
        <v>322</v>
      </c>
      <c r="AA87" s="111" t="s">
        <v>322</v>
      </c>
      <c r="AB87" s="111" t="s">
        <v>322</v>
      </c>
      <c r="AC87" s="111" t="s">
        <v>322</v>
      </c>
      <c r="AD87" s="111" t="s">
        <v>322</v>
      </c>
      <c r="AE87" s="111" t="s">
        <v>322</v>
      </c>
      <c r="AF87" s="111" t="s">
        <v>322</v>
      </c>
      <c r="AG87" s="111" t="s">
        <v>322</v>
      </c>
      <c r="AH87" s="111" t="s">
        <v>322</v>
      </c>
      <c r="AI87" s="111" t="s">
        <v>322</v>
      </c>
      <c r="AJ87" s="111" t="s">
        <v>322</v>
      </c>
      <c r="AK87" s="111" t="s">
        <v>322</v>
      </c>
      <c r="AL87" s="111" t="s">
        <v>322</v>
      </c>
      <c r="AM87" s="111" t="s">
        <v>322</v>
      </c>
      <c r="AN87" s="130" t="s">
        <v>322</v>
      </c>
      <c r="AO87" s="130" t="s">
        <v>322</v>
      </c>
      <c r="AP87" s="130" t="s">
        <v>322</v>
      </c>
      <c r="AQ87" s="130" t="s">
        <v>322</v>
      </c>
      <c r="AR87" s="130" t="s">
        <v>322</v>
      </c>
      <c r="AS87" s="130" t="s">
        <v>322</v>
      </c>
      <c r="AT87" s="130" t="s">
        <v>322</v>
      </c>
      <c r="AU87" s="130" t="s">
        <v>322</v>
      </c>
      <c r="AV87" s="130" t="s">
        <v>322</v>
      </c>
      <c r="AW87" s="130" t="s">
        <v>322</v>
      </c>
      <c r="AX87" s="130" t="s">
        <v>322</v>
      </c>
    </row>
    <row r="88" spans="1:50">
      <c r="A88" s="111" t="n">
        <v>82</v>
      </c>
      <c r="B88" s="111" t="s">
        <v>225</v>
      </c>
      <c r="C88" s="111" t="s">
        <v>193</v>
      </c>
      <c r="D88" s="111" t="s">
        <v>226</v>
      </c>
      <c r="E88" s="111" t="s">
        <v>79</v>
      </c>
      <c r="F88" s="111" t="s">
        <v>32</v>
      </c>
      <c r="G88" s="111" t="s">
        <v>322</v>
      </c>
      <c r="H88" s="111" t="s">
        <v>322</v>
      </c>
      <c r="I88" s="111" t="s">
        <v>322</v>
      </c>
      <c r="J88" s="111" t="s">
        <v>322</v>
      </c>
      <c r="K88" s="111" t="s">
        <v>322</v>
      </c>
      <c r="L88" s="111" t="s">
        <v>322</v>
      </c>
      <c r="M88" s="111" t="s">
        <v>322</v>
      </c>
      <c r="N88" s="111" t="s">
        <v>322</v>
      </c>
      <c r="O88" s="111" t="s">
        <v>322</v>
      </c>
      <c r="P88" s="111" t="s">
        <v>322</v>
      </c>
      <c r="Q88" s="111" t="s">
        <v>322</v>
      </c>
      <c r="R88" s="129">
        <f>HYPERLINK("http://jiradev.its-sib.ru/issues/?jql=issue in (TECHWIM-4952)", 2.6666)</f>
        <v/>
      </c>
      <c r="S88" s="129">
        <f>HYPERLINK("http://jiradev.its-sib.ru/issues/?jql=issue in (TECHWIM-4952)", 2.6667)</f>
        <v/>
      </c>
      <c r="T88" s="111" t="s">
        <v>322</v>
      </c>
      <c r="U88" s="111" t="s">
        <v>322</v>
      </c>
      <c r="V88" s="111" t="s">
        <v>322</v>
      </c>
      <c r="W88" s="111" t="s">
        <v>322</v>
      </c>
      <c r="X88" s="111" t="s">
        <v>322</v>
      </c>
      <c r="Y88" s="111" t="s">
        <v>322</v>
      </c>
      <c r="Z88" s="111" t="s">
        <v>322</v>
      </c>
      <c r="AA88" s="111" t="s">
        <v>322</v>
      </c>
      <c r="AB88" s="111" t="s">
        <v>322</v>
      </c>
      <c r="AC88" s="111" t="s">
        <v>322</v>
      </c>
      <c r="AD88" s="111" t="s">
        <v>322</v>
      </c>
      <c r="AE88" s="111" t="s">
        <v>322</v>
      </c>
      <c r="AF88" s="111" t="s">
        <v>322</v>
      </c>
      <c r="AG88" s="111" t="s">
        <v>322</v>
      </c>
      <c r="AH88" s="111" t="s">
        <v>322</v>
      </c>
      <c r="AI88" s="111" t="s">
        <v>322</v>
      </c>
      <c r="AJ88" s="111" t="s">
        <v>322</v>
      </c>
      <c r="AK88" s="111" t="s">
        <v>322</v>
      </c>
      <c r="AL88" s="111" t="s">
        <v>322</v>
      </c>
      <c r="AM88" s="111" t="s">
        <v>322</v>
      </c>
      <c r="AN88" s="130" t="s">
        <v>322</v>
      </c>
      <c r="AO88" s="130" t="s">
        <v>322</v>
      </c>
      <c r="AP88" s="130" t="s">
        <v>322</v>
      </c>
      <c r="AQ88" s="130" t="s">
        <v>322</v>
      </c>
      <c r="AR88" s="130" t="s">
        <v>322</v>
      </c>
      <c r="AS88" s="130" t="s">
        <v>322</v>
      </c>
      <c r="AT88" s="130" t="s">
        <v>322</v>
      </c>
      <c r="AU88" s="130" t="s">
        <v>322</v>
      </c>
      <c r="AV88" s="130" t="s">
        <v>322</v>
      </c>
      <c r="AW88" s="130" t="s">
        <v>322</v>
      </c>
      <c r="AX88" s="130" t="s">
        <v>322</v>
      </c>
    </row>
    <row r="89" spans="1:50">
      <c r="A89" s="111" t="n">
        <v>83</v>
      </c>
      <c r="B89" s="111" t="s">
        <v>225</v>
      </c>
      <c r="C89" s="111" t="s">
        <v>193</v>
      </c>
      <c r="D89" s="111" t="s">
        <v>226</v>
      </c>
      <c r="E89" s="111" t="s">
        <v>135</v>
      </c>
      <c r="F89" s="111" t="s">
        <v>32</v>
      </c>
      <c r="G89" s="111" t="s">
        <v>322</v>
      </c>
      <c r="H89" s="111" t="s">
        <v>322</v>
      </c>
      <c r="I89" s="111" t="s">
        <v>322</v>
      </c>
      <c r="J89" s="111" t="s">
        <v>322</v>
      </c>
      <c r="K89" s="111" t="s">
        <v>322</v>
      </c>
      <c r="L89" s="111" t="s">
        <v>322</v>
      </c>
      <c r="M89" s="111" t="s">
        <v>322</v>
      </c>
      <c r="N89" s="111" t="s">
        <v>322</v>
      </c>
      <c r="O89" s="111" t="s">
        <v>322</v>
      </c>
      <c r="P89" s="111" t="s">
        <v>322</v>
      </c>
      <c r="Q89" s="111" t="s">
        <v>322</v>
      </c>
      <c r="R89" s="129">
        <f>HYPERLINK("http://jiradev.its-sib.ru/issues/?jql=issue in (TECHWIM-4944)", 2.6666)</f>
        <v/>
      </c>
      <c r="S89" s="129">
        <f>HYPERLINK("http://jiradev.its-sib.ru/issues/?jql=issue in (TECHWIM-4944)", 2.6667)</f>
        <v/>
      </c>
      <c r="T89" s="111" t="s">
        <v>322</v>
      </c>
      <c r="U89" s="111" t="s">
        <v>322</v>
      </c>
      <c r="V89" s="111" t="s">
        <v>322</v>
      </c>
      <c r="W89" s="111" t="s">
        <v>322</v>
      </c>
      <c r="X89" s="111" t="s">
        <v>322</v>
      </c>
      <c r="Y89" s="111" t="s">
        <v>322</v>
      </c>
      <c r="Z89" s="111" t="s">
        <v>322</v>
      </c>
      <c r="AA89" s="111" t="s">
        <v>322</v>
      </c>
      <c r="AB89" s="111" t="s">
        <v>322</v>
      </c>
      <c r="AC89" s="111" t="s">
        <v>322</v>
      </c>
      <c r="AD89" s="111" t="s">
        <v>322</v>
      </c>
      <c r="AE89" s="111" t="s">
        <v>322</v>
      </c>
      <c r="AF89" s="111" t="s">
        <v>322</v>
      </c>
      <c r="AG89" s="111" t="s">
        <v>322</v>
      </c>
      <c r="AH89" s="111" t="s">
        <v>322</v>
      </c>
      <c r="AI89" s="111" t="s">
        <v>322</v>
      </c>
      <c r="AJ89" s="111" t="s">
        <v>322</v>
      </c>
      <c r="AK89" s="111" t="s">
        <v>322</v>
      </c>
      <c r="AL89" s="111" t="s">
        <v>322</v>
      </c>
      <c r="AM89" s="111" t="s">
        <v>322</v>
      </c>
      <c r="AN89" s="130" t="s">
        <v>322</v>
      </c>
      <c r="AO89" s="130" t="s">
        <v>322</v>
      </c>
      <c r="AP89" s="130" t="s">
        <v>322</v>
      </c>
      <c r="AQ89" s="130" t="s">
        <v>322</v>
      </c>
      <c r="AR89" s="130" t="s">
        <v>322</v>
      </c>
      <c r="AS89" s="130" t="s">
        <v>322</v>
      </c>
      <c r="AT89" s="130" t="s">
        <v>322</v>
      </c>
      <c r="AU89" s="130" t="s">
        <v>322</v>
      </c>
      <c r="AV89" s="130" t="s">
        <v>322</v>
      </c>
      <c r="AW89" s="130" t="s">
        <v>322</v>
      </c>
      <c r="AX89" s="130" t="s">
        <v>322</v>
      </c>
    </row>
    <row r="90" spans="1:50">
      <c r="A90" s="131" t="n">
        <v>84</v>
      </c>
      <c r="B90" s="131" t="s">
        <v>225</v>
      </c>
      <c r="C90" s="131" t="s">
        <v>193</v>
      </c>
      <c r="D90" s="131" t="s">
        <v>226</v>
      </c>
      <c r="E90" s="131" t="s">
        <v>33</v>
      </c>
      <c r="F90" s="131" t="s">
        <v>322</v>
      </c>
      <c r="G90" s="131" t="s">
        <v>322</v>
      </c>
      <c r="H90" s="131" t="s">
        <v>322</v>
      </c>
      <c r="I90" s="131" t="s">
        <v>322</v>
      </c>
      <c r="J90" s="131" t="s">
        <v>322</v>
      </c>
      <c r="K90" s="131" t="s">
        <v>322</v>
      </c>
      <c r="L90" s="131" t="s">
        <v>322</v>
      </c>
      <c r="M90" s="131" t="s">
        <v>322</v>
      </c>
      <c r="N90" s="131" t="s">
        <v>322</v>
      </c>
      <c r="O90" s="131" t="s">
        <v>322</v>
      </c>
      <c r="P90" s="131" t="s">
        <v>322</v>
      </c>
      <c r="Q90" s="131" t="s">
        <v>322</v>
      </c>
      <c r="R90" s="131">
        <f>SUM(R89:R86)</f>
        <v/>
      </c>
      <c r="S90" s="131">
        <f>SUM(S89:S86)</f>
        <v/>
      </c>
      <c r="T90" s="131" t="s">
        <v>322</v>
      </c>
      <c r="U90" s="131" t="s">
        <v>322</v>
      </c>
      <c r="V90" s="131" t="s">
        <v>322</v>
      </c>
      <c r="W90" s="131" t="s">
        <v>322</v>
      </c>
      <c r="X90" s="131" t="s">
        <v>322</v>
      </c>
      <c r="Y90" s="131" t="s">
        <v>322</v>
      </c>
      <c r="Z90" s="131" t="s">
        <v>322</v>
      </c>
      <c r="AA90" s="131" t="s">
        <v>322</v>
      </c>
      <c r="AB90" s="131" t="s">
        <v>322</v>
      </c>
      <c r="AC90" s="131" t="s">
        <v>322</v>
      </c>
      <c r="AD90" s="131" t="s">
        <v>322</v>
      </c>
      <c r="AE90" s="131" t="s">
        <v>322</v>
      </c>
      <c r="AF90" s="131" t="s">
        <v>322</v>
      </c>
      <c r="AG90" s="131" t="s">
        <v>322</v>
      </c>
      <c r="AH90" s="131" t="s">
        <v>322</v>
      </c>
      <c r="AI90" s="131" t="s">
        <v>322</v>
      </c>
      <c r="AJ90" s="131" t="s">
        <v>322</v>
      </c>
      <c r="AK90" s="131" t="s">
        <v>322</v>
      </c>
      <c r="AL90" s="131" t="s">
        <v>322</v>
      </c>
      <c r="AM90" s="131" t="s">
        <v>322</v>
      </c>
      <c r="AN90" s="131" t="s"/>
      <c r="AO90" s="131" t="s"/>
      <c r="AP90" s="131">
        <f>MAX(AP89:AP86)</f>
        <v/>
      </c>
      <c r="AQ90" s="131">
        <f>MAX(AQ89:AQ86)</f>
        <v/>
      </c>
      <c r="AR90" s="131">
        <f>MAX(AR89:AR86)</f>
        <v/>
      </c>
      <c r="AS90" s="131">
        <f>MAX(AS89:AS86)</f>
        <v/>
      </c>
      <c r="AT90" s="131">
        <f>SUM(AT89:AT86)</f>
        <v/>
      </c>
      <c r="AU90" s="131">
        <f>SUM(AU89:AU86)</f>
        <v/>
      </c>
      <c r="AV90" s="131">
        <f>SUM(AV89:AV86)</f>
        <v/>
      </c>
      <c r="AW90" s="131">
        <f>SUM(AW89:AW86)</f>
        <v/>
      </c>
      <c r="AX90" s="131">
        <f>SUM(AX89:AX86)</f>
        <v/>
      </c>
    </row>
    <row r="91" spans="1:50">
      <c r="A91" s="111" t="n">
        <v>85</v>
      </c>
      <c r="B91" s="129">
        <f>HYPERLINK("http://jiradev.its-sib.ru/issues/?jql=summary~%27Семёнова Мария Александровна%27", "Семёнова Мария Александровна")</f>
        <v/>
      </c>
      <c r="C91" s="129">
        <f>HYPERLINK("http://jiradev.its-sib.ru/issues/?jql=status=Трудоустройство and cf[14829]=%27Общий отдел%27", "Общий отдел")</f>
        <v/>
      </c>
      <c r="D91" s="111" t="s">
        <v>184</v>
      </c>
      <c r="E91" s="111" t="s">
        <v>31</v>
      </c>
      <c r="F91" s="111" t="s">
        <v>32</v>
      </c>
      <c r="G91" s="111" t="s">
        <v>322</v>
      </c>
      <c r="H91" s="111" t="s">
        <v>322</v>
      </c>
      <c r="I91" s="111" t="s">
        <v>322</v>
      </c>
      <c r="J91" s="111" t="s">
        <v>322</v>
      </c>
      <c r="K91" s="111" t="s">
        <v>322</v>
      </c>
      <c r="L91" s="111" t="s">
        <v>322</v>
      </c>
      <c r="M91" s="111" t="s">
        <v>322</v>
      </c>
      <c r="N91" s="111" t="s">
        <v>322</v>
      </c>
      <c r="O91" s="111" t="s">
        <v>322</v>
      </c>
      <c r="P91" s="111" t="s">
        <v>322</v>
      </c>
      <c r="Q91" s="111" t="s">
        <v>322</v>
      </c>
      <c r="R91" s="111" t="n">
        <v>8</v>
      </c>
      <c r="S91" s="129">
        <f>HYPERLINK("http://jiradev.its-sib.ru/issues/?jql=issue in (DOCCORP-24300)", "О")</f>
        <v/>
      </c>
      <c r="T91" s="111" t="s">
        <v>322</v>
      </c>
      <c r="U91" s="111" t="s">
        <v>322</v>
      </c>
      <c r="V91" s="111" t="s">
        <v>322</v>
      </c>
      <c r="W91" s="111" t="s">
        <v>322</v>
      </c>
      <c r="X91" s="111" t="s">
        <v>322</v>
      </c>
      <c r="Y91" s="111" t="s">
        <v>322</v>
      </c>
      <c r="Z91" s="111" t="s">
        <v>322</v>
      </c>
      <c r="AA91" s="111" t="s">
        <v>322</v>
      </c>
      <c r="AB91" s="111" t="s">
        <v>322</v>
      </c>
      <c r="AC91" s="111" t="s">
        <v>322</v>
      </c>
      <c r="AD91" s="111" t="s">
        <v>322</v>
      </c>
      <c r="AE91" s="111" t="s">
        <v>322</v>
      </c>
      <c r="AF91" s="111" t="s">
        <v>322</v>
      </c>
      <c r="AG91" s="111" t="s">
        <v>322</v>
      </c>
      <c r="AH91" s="111" t="s">
        <v>322</v>
      </c>
      <c r="AI91" s="111" t="s">
        <v>322</v>
      </c>
      <c r="AJ91" s="111" t="s">
        <v>322</v>
      </c>
      <c r="AK91" s="111" t="s">
        <v>322</v>
      </c>
      <c r="AL91" s="111" t="s">
        <v>322</v>
      </c>
      <c r="AM91" s="111" t="s">
        <v>322</v>
      </c>
      <c r="AN91" s="130" t="s">
        <v>322</v>
      </c>
      <c r="AO91" s="130" t="s">
        <v>322</v>
      </c>
      <c r="AP91" s="130">
        <f>COUNTIF(I91:AM91, "О")</f>
        <v/>
      </c>
      <c r="AQ91" s="130">
        <f>COUNTIF(I91:AM91, "От")</f>
        <v/>
      </c>
      <c r="AR91" s="130">
        <f>COUNTIF(I91:AM91, "Б")</f>
        <v/>
      </c>
      <c r="AS91" s="130">
        <f>COUNTIF(I91:AM91, "Н")</f>
        <v/>
      </c>
      <c r="AT91" s="130" t="s">
        <v>322</v>
      </c>
      <c r="AU91" s="130" t="s">
        <v>322</v>
      </c>
      <c r="AV91" s="130" t="s">
        <v>322</v>
      </c>
      <c r="AW91" s="130" t="s">
        <v>322</v>
      </c>
      <c r="AX91" s="130" t="s">
        <v>322</v>
      </c>
    </row>
    <row r="92" spans="1:50">
      <c r="A92" s="131" t="n">
        <v>86</v>
      </c>
      <c r="B92" s="131" t="s">
        <v>297</v>
      </c>
      <c r="C92" s="131" t="s">
        <v>183</v>
      </c>
      <c r="D92" s="131" t="s">
        <v>184</v>
      </c>
      <c r="E92" s="131" t="s">
        <v>33</v>
      </c>
      <c r="F92" s="131" t="s">
        <v>322</v>
      </c>
      <c r="G92" s="131" t="s">
        <v>322</v>
      </c>
      <c r="H92" s="131" t="s">
        <v>322</v>
      </c>
      <c r="I92" s="131" t="s">
        <v>322</v>
      </c>
      <c r="J92" s="131" t="s">
        <v>322</v>
      </c>
      <c r="K92" s="131" t="s">
        <v>322</v>
      </c>
      <c r="L92" s="131" t="s">
        <v>322</v>
      </c>
      <c r="M92" s="131" t="s">
        <v>322</v>
      </c>
      <c r="N92" s="131" t="s">
        <v>322</v>
      </c>
      <c r="O92" s="131" t="s">
        <v>322</v>
      </c>
      <c r="P92" s="131" t="s">
        <v>322</v>
      </c>
      <c r="Q92" s="131" t="s">
        <v>322</v>
      </c>
      <c r="R92" s="131">
        <f>SUM(R91:R91)</f>
        <v/>
      </c>
      <c r="S92" s="131">
        <f>SUM(S91:S91)</f>
        <v/>
      </c>
      <c r="T92" s="131" t="s">
        <v>322</v>
      </c>
      <c r="U92" s="131" t="s">
        <v>322</v>
      </c>
      <c r="V92" s="131" t="s">
        <v>322</v>
      </c>
      <c r="W92" s="131" t="s">
        <v>322</v>
      </c>
      <c r="X92" s="131" t="s">
        <v>322</v>
      </c>
      <c r="Y92" s="131" t="s">
        <v>322</v>
      </c>
      <c r="Z92" s="131" t="s">
        <v>322</v>
      </c>
      <c r="AA92" s="131" t="s">
        <v>322</v>
      </c>
      <c r="AB92" s="131" t="s">
        <v>322</v>
      </c>
      <c r="AC92" s="131" t="s">
        <v>322</v>
      </c>
      <c r="AD92" s="131" t="s">
        <v>322</v>
      </c>
      <c r="AE92" s="131" t="s">
        <v>322</v>
      </c>
      <c r="AF92" s="131" t="s">
        <v>322</v>
      </c>
      <c r="AG92" s="131" t="s">
        <v>322</v>
      </c>
      <c r="AH92" s="131" t="s">
        <v>322</v>
      </c>
      <c r="AI92" s="131" t="s">
        <v>322</v>
      </c>
      <c r="AJ92" s="131" t="s">
        <v>322</v>
      </c>
      <c r="AK92" s="131" t="s">
        <v>322</v>
      </c>
      <c r="AL92" s="131" t="s">
        <v>322</v>
      </c>
      <c r="AM92" s="131" t="s">
        <v>322</v>
      </c>
      <c r="AN92" s="131" t="s"/>
      <c r="AO92" s="131" t="s"/>
      <c r="AP92" s="131">
        <f>MAX(AP91:AP91)</f>
        <v/>
      </c>
      <c r="AQ92" s="131">
        <f>MAX(AQ91:AQ91)</f>
        <v/>
      </c>
      <c r="AR92" s="131">
        <f>MAX(AR91:AR91)</f>
        <v/>
      </c>
      <c r="AS92" s="131">
        <f>MAX(AS91:AS91)</f>
        <v/>
      </c>
      <c r="AT92" s="131">
        <f>SUM(AT91:AT91)</f>
        <v/>
      </c>
      <c r="AU92" s="131">
        <f>SUM(AU91:AU91)</f>
        <v/>
      </c>
      <c r="AV92" s="131">
        <f>SUM(AV91:AV91)</f>
        <v/>
      </c>
      <c r="AW92" s="131">
        <f>SUM(AW91:AW91)</f>
        <v/>
      </c>
      <c r="AX92" s="131">
        <f>SUM(AX91:AX91)</f>
        <v/>
      </c>
    </row>
    <row r="93" spans="1:50">
      <c r="A93" s="111" t="n">
        <v>87</v>
      </c>
      <c r="B93" s="129">
        <f>HYPERLINK("http://jiradev.its-sib.ru/issues/?jql=summary~%27Лаврук Дмитрий Анатольевич%27", "Лаврук Дмитрий Анатольевич")</f>
        <v/>
      </c>
      <c r="C93" s="129">
        <f>HYPERLINK("http://jiradev.its-sib.ru/issues/?jql=status=Трудоустройство and cf[14829]=%27ОП г.Хабаровск%27", "ОП г.Хабаровск")</f>
        <v/>
      </c>
      <c r="D93" s="111" t="s">
        <v>109</v>
      </c>
      <c r="E93" s="111" t="s">
        <v>43</v>
      </c>
      <c r="F93" s="111" t="s">
        <v>32</v>
      </c>
      <c r="G93" s="111" t="s">
        <v>322</v>
      </c>
      <c r="H93" s="111" t="s">
        <v>322</v>
      </c>
      <c r="I93" s="111" t="s">
        <v>322</v>
      </c>
      <c r="J93" s="111" t="s">
        <v>322</v>
      </c>
      <c r="K93" s="111" t="s">
        <v>322</v>
      </c>
      <c r="L93" s="111" t="s">
        <v>322</v>
      </c>
      <c r="M93" s="111" t="s">
        <v>322</v>
      </c>
      <c r="N93" s="111" t="s">
        <v>322</v>
      </c>
      <c r="O93" s="111" t="s">
        <v>322</v>
      </c>
      <c r="P93" s="111" t="s">
        <v>322</v>
      </c>
      <c r="Q93" s="111" t="s">
        <v>322</v>
      </c>
      <c r="R93" s="111" t="n">
        <v>8</v>
      </c>
      <c r="S93" s="111" t="n">
        <v>8</v>
      </c>
      <c r="T93" s="111" t="s">
        <v>322</v>
      </c>
      <c r="U93" s="111" t="s">
        <v>322</v>
      </c>
      <c r="V93" s="111" t="s">
        <v>322</v>
      </c>
      <c r="W93" s="111" t="s">
        <v>322</v>
      </c>
      <c r="X93" s="111" t="s">
        <v>322</v>
      </c>
      <c r="Y93" s="111" t="s">
        <v>322</v>
      </c>
      <c r="Z93" s="111" t="s">
        <v>322</v>
      </c>
      <c r="AA93" s="111" t="s">
        <v>322</v>
      </c>
      <c r="AB93" s="111" t="s">
        <v>322</v>
      </c>
      <c r="AC93" s="111" t="s">
        <v>322</v>
      </c>
      <c r="AD93" s="111" t="s">
        <v>322</v>
      </c>
      <c r="AE93" s="111" t="s">
        <v>322</v>
      </c>
      <c r="AF93" s="111" t="s">
        <v>322</v>
      </c>
      <c r="AG93" s="111" t="s">
        <v>322</v>
      </c>
      <c r="AH93" s="111" t="s">
        <v>322</v>
      </c>
      <c r="AI93" s="111" t="s">
        <v>322</v>
      </c>
      <c r="AJ93" s="111" t="s">
        <v>322</v>
      </c>
      <c r="AK93" s="111" t="s">
        <v>322</v>
      </c>
      <c r="AL93" s="111" t="s">
        <v>322</v>
      </c>
      <c r="AM93" s="111" t="s">
        <v>322</v>
      </c>
      <c r="AN93" s="130" t="s">
        <v>322</v>
      </c>
      <c r="AO93" s="130" t="s">
        <v>322</v>
      </c>
      <c r="AP93" s="130">
        <f>COUNTIF(I93:AM93, "О")</f>
        <v/>
      </c>
      <c r="AQ93" s="130">
        <f>COUNTIF(I93:AM93, "От")</f>
        <v/>
      </c>
      <c r="AR93" s="130">
        <f>COUNTIF(I93:AM93, "Б")</f>
        <v/>
      </c>
      <c r="AS93" s="130">
        <f>COUNTIF(I93:AM93, "Н")</f>
        <v/>
      </c>
      <c r="AT93" s="130" t="s">
        <v>322</v>
      </c>
      <c r="AU93" s="130" t="s">
        <v>322</v>
      </c>
      <c r="AV93" s="130" t="s">
        <v>322</v>
      </c>
      <c r="AW93" s="130" t="s">
        <v>322</v>
      </c>
      <c r="AX93" s="130" t="s">
        <v>322</v>
      </c>
    </row>
    <row r="94" spans="1:50">
      <c r="A94" s="131" t="n">
        <v>88</v>
      </c>
      <c r="B94" s="131" t="s">
        <v>269</v>
      </c>
      <c r="C94" s="131" t="s">
        <v>270</v>
      </c>
      <c r="D94" s="131" t="s">
        <v>109</v>
      </c>
      <c r="E94" s="131" t="s">
        <v>33</v>
      </c>
      <c r="F94" s="131" t="s">
        <v>322</v>
      </c>
      <c r="G94" s="131" t="s">
        <v>322</v>
      </c>
      <c r="H94" s="131" t="s">
        <v>322</v>
      </c>
      <c r="I94" s="131" t="s">
        <v>322</v>
      </c>
      <c r="J94" s="131" t="s">
        <v>322</v>
      </c>
      <c r="K94" s="131" t="s">
        <v>322</v>
      </c>
      <c r="L94" s="131" t="s">
        <v>322</v>
      </c>
      <c r="M94" s="131" t="s">
        <v>322</v>
      </c>
      <c r="N94" s="131" t="s">
        <v>322</v>
      </c>
      <c r="O94" s="131" t="s">
        <v>322</v>
      </c>
      <c r="P94" s="131" t="s">
        <v>322</v>
      </c>
      <c r="Q94" s="131" t="s">
        <v>322</v>
      </c>
      <c r="R94" s="131">
        <f>SUM(R93:R93)</f>
        <v/>
      </c>
      <c r="S94" s="131">
        <f>SUM(S93:S93)</f>
        <v/>
      </c>
      <c r="T94" s="131" t="s">
        <v>322</v>
      </c>
      <c r="U94" s="131" t="s">
        <v>322</v>
      </c>
      <c r="V94" s="131" t="s">
        <v>322</v>
      </c>
      <c r="W94" s="131" t="s">
        <v>322</v>
      </c>
      <c r="X94" s="131" t="s">
        <v>322</v>
      </c>
      <c r="Y94" s="131" t="s">
        <v>322</v>
      </c>
      <c r="Z94" s="131" t="s">
        <v>322</v>
      </c>
      <c r="AA94" s="131" t="s">
        <v>322</v>
      </c>
      <c r="AB94" s="131" t="s">
        <v>322</v>
      </c>
      <c r="AC94" s="131" t="s">
        <v>322</v>
      </c>
      <c r="AD94" s="131" t="s">
        <v>322</v>
      </c>
      <c r="AE94" s="131" t="s">
        <v>322</v>
      </c>
      <c r="AF94" s="131" t="s">
        <v>322</v>
      </c>
      <c r="AG94" s="131" t="s">
        <v>322</v>
      </c>
      <c r="AH94" s="131" t="s">
        <v>322</v>
      </c>
      <c r="AI94" s="131" t="s">
        <v>322</v>
      </c>
      <c r="AJ94" s="131" t="s">
        <v>322</v>
      </c>
      <c r="AK94" s="131" t="s">
        <v>322</v>
      </c>
      <c r="AL94" s="131" t="s">
        <v>322</v>
      </c>
      <c r="AM94" s="131" t="s">
        <v>322</v>
      </c>
      <c r="AN94" s="131" t="s"/>
      <c r="AO94" s="131" t="s"/>
      <c r="AP94" s="131">
        <f>MAX(AP93:AP93)</f>
        <v/>
      </c>
      <c r="AQ94" s="131">
        <f>MAX(AQ93:AQ93)</f>
        <v/>
      </c>
      <c r="AR94" s="131">
        <f>MAX(AR93:AR93)</f>
        <v/>
      </c>
      <c r="AS94" s="131">
        <f>MAX(AS93:AS93)</f>
        <v/>
      </c>
      <c r="AT94" s="131">
        <f>SUM(AT93:AT93)</f>
        <v/>
      </c>
      <c r="AU94" s="131">
        <f>SUM(AU93:AU93)</f>
        <v/>
      </c>
      <c r="AV94" s="131">
        <f>SUM(AV93:AV93)</f>
        <v/>
      </c>
      <c r="AW94" s="131">
        <f>SUM(AW93:AW93)</f>
        <v/>
      </c>
      <c r="AX94" s="131">
        <f>SUM(AX93:AX93)</f>
        <v/>
      </c>
    </row>
    <row r="95" spans="1:50">
      <c r="A95" s="111" t="n">
        <v>89</v>
      </c>
      <c r="B95" s="111" t="s">
        <v>108</v>
      </c>
      <c r="C95" s="111" t="s">
        <v>71</v>
      </c>
      <c r="D95" s="111" t="s">
        <v>72</v>
      </c>
      <c r="E95" s="111" t="s">
        <v>326</v>
      </c>
      <c r="F95" s="111" t="s">
        <v>32</v>
      </c>
      <c r="G95" s="111" t="s">
        <v>49</v>
      </c>
      <c r="H95" s="111" t="s">
        <v>322</v>
      </c>
      <c r="I95" s="111" t="s">
        <v>322</v>
      </c>
      <c r="J95" s="111" t="s">
        <v>322</v>
      </c>
      <c r="K95" s="111" t="s">
        <v>322</v>
      </c>
      <c r="L95" s="111" t="s">
        <v>322</v>
      </c>
      <c r="M95" s="111" t="s">
        <v>322</v>
      </c>
      <c r="N95" s="111" t="s">
        <v>322</v>
      </c>
      <c r="O95" s="111" t="s">
        <v>322</v>
      </c>
      <c r="P95" s="111" t="s">
        <v>322</v>
      </c>
      <c r="Q95" s="111" t="s">
        <v>322</v>
      </c>
      <c r="R95" s="129">
        <f>HYPERLINK("http://jiradev.its-sib.ru/issues/?jql=issue in (DOCCORP-24336)", 8.0)</f>
        <v/>
      </c>
      <c r="S95" s="129">
        <f>HYPERLINK("http://jiradev.its-sib.ru/issues/?jql=issue in (DOCCORP-24336)", 8.0)</f>
        <v/>
      </c>
      <c r="T95" s="111" t="s">
        <v>322</v>
      </c>
      <c r="U95" s="111" t="s">
        <v>322</v>
      </c>
      <c r="V95" s="111" t="s">
        <v>322</v>
      </c>
      <c r="W95" s="111" t="s">
        <v>322</v>
      </c>
      <c r="X95" s="111" t="s">
        <v>322</v>
      </c>
      <c r="Y95" s="111" t="s">
        <v>322</v>
      </c>
      <c r="Z95" s="111" t="s">
        <v>322</v>
      </c>
      <c r="AA95" s="111" t="s">
        <v>322</v>
      </c>
      <c r="AB95" s="111" t="s">
        <v>322</v>
      </c>
      <c r="AC95" s="111" t="s">
        <v>322</v>
      </c>
      <c r="AD95" s="111" t="s">
        <v>322</v>
      </c>
      <c r="AE95" s="111" t="s">
        <v>322</v>
      </c>
      <c r="AF95" s="111" t="s">
        <v>322</v>
      </c>
      <c r="AG95" s="111" t="s">
        <v>322</v>
      </c>
      <c r="AH95" s="111" t="s">
        <v>322</v>
      </c>
      <c r="AI95" s="111" t="s">
        <v>322</v>
      </c>
      <c r="AJ95" s="111" t="s">
        <v>322</v>
      </c>
      <c r="AK95" s="111" t="s">
        <v>322</v>
      </c>
      <c r="AL95" s="111" t="s">
        <v>322</v>
      </c>
      <c r="AM95" s="111" t="s">
        <v>322</v>
      </c>
      <c r="AN95" s="130" t="s">
        <v>322</v>
      </c>
      <c r="AO95" s="130" t="s">
        <v>322</v>
      </c>
      <c r="AP95" s="130" t="s">
        <v>322</v>
      </c>
      <c r="AQ95" s="130" t="s">
        <v>322</v>
      </c>
      <c r="AR95" s="130" t="s">
        <v>322</v>
      </c>
      <c r="AS95" s="130" t="s">
        <v>322</v>
      </c>
      <c r="AT95" s="130">
        <f>COUNTIF(I95:AM95, "В") + SUM(I95:AM95)/8</f>
        <v/>
      </c>
      <c r="AU95" s="130" t="s">
        <v>322</v>
      </c>
      <c r="AV95" s="130" t="s">
        <v>322</v>
      </c>
      <c r="AW95" s="130" t="s">
        <v>322</v>
      </c>
      <c r="AX95" s="130" t="s">
        <v>322</v>
      </c>
    </row>
    <row r="96" spans="1:50">
      <c r="A96" s="131" t="n">
        <v>90</v>
      </c>
      <c r="B96" s="131" t="s">
        <v>108</v>
      </c>
      <c r="C96" s="131" t="s">
        <v>71</v>
      </c>
      <c r="D96" s="131" t="s">
        <v>72</v>
      </c>
      <c r="E96" s="131" t="s">
        <v>33</v>
      </c>
      <c r="F96" s="131" t="s">
        <v>322</v>
      </c>
      <c r="G96" s="131" t="s">
        <v>322</v>
      </c>
      <c r="H96" s="131" t="s">
        <v>322</v>
      </c>
      <c r="I96" s="131" t="s">
        <v>322</v>
      </c>
      <c r="J96" s="131" t="s">
        <v>322</v>
      </c>
      <c r="K96" s="131" t="s">
        <v>322</v>
      </c>
      <c r="L96" s="131" t="s">
        <v>322</v>
      </c>
      <c r="M96" s="131" t="s">
        <v>322</v>
      </c>
      <c r="N96" s="131" t="s">
        <v>322</v>
      </c>
      <c r="O96" s="131" t="s">
        <v>322</v>
      </c>
      <c r="P96" s="131" t="s">
        <v>322</v>
      </c>
      <c r="Q96" s="131" t="s">
        <v>322</v>
      </c>
      <c r="R96" s="131">
        <f>SUM(R95:R95)</f>
        <v/>
      </c>
      <c r="S96" s="131">
        <f>SUM(S95:S95)</f>
        <v/>
      </c>
      <c r="T96" s="131" t="s">
        <v>322</v>
      </c>
      <c r="U96" s="131" t="s">
        <v>322</v>
      </c>
      <c r="V96" s="131" t="s">
        <v>322</v>
      </c>
      <c r="W96" s="131" t="s">
        <v>322</v>
      </c>
      <c r="X96" s="131" t="s">
        <v>322</v>
      </c>
      <c r="Y96" s="131" t="s">
        <v>322</v>
      </c>
      <c r="Z96" s="131" t="s">
        <v>322</v>
      </c>
      <c r="AA96" s="131" t="s">
        <v>322</v>
      </c>
      <c r="AB96" s="131" t="s">
        <v>322</v>
      </c>
      <c r="AC96" s="131" t="s">
        <v>322</v>
      </c>
      <c r="AD96" s="131" t="s">
        <v>322</v>
      </c>
      <c r="AE96" s="131" t="s">
        <v>322</v>
      </c>
      <c r="AF96" s="131" t="s">
        <v>322</v>
      </c>
      <c r="AG96" s="131" t="s">
        <v>322</v>
      </c>
      <c r="AH96" s="131" t="s">
        <v>322</v>
      </c>
      <c r="AI96" s="131" t="s">
        <v>322</v>
      </c>
      <c r="AJ96" s="131" t="s">
        <v>322</v>
      </c>
      <c r="AK96" s="131" t="s">
        <v>322</v>
      </c>
      <c r="AL96" s="131" t="s">
        <v>322</v>
      </c>
      <c r="AM96" s="131" t="s">
        <v>322</v>
      </c>
      <c r="AN96" s="131" t="s"/>
      <c r="AO96" s="131" t="s"/>
      <c r="AP96" s="131">
        <f>MAX(AP95:AP95)</f>
        <v/>
      </c>
      <c r="AQ96" s="131">
        <f>MAX(AQ95:AQ95)</f>
        <v/>
      </c>
      <c r="AR96" s="131">
        <f>MAX(AR95:AR95)</f>
        <v/>
      </c>
      <c r="AS96" s="131">
        <f>MAX(AS95:AS95)</f>
        <v/>
      </c>
      <c r="AT96" s="131">
        <f>SUM(AT95:AT95)</f>
        <v/>
      </c>
      <c r="AU96" s="131">
        <f>SUM(AU95:AU95)</f>
        <v/>
      </c>
      <c r="AV96" s="131">
        <f>SUM(AV95:AV95)</f>
        <v/>
      </c>
      <c r="AW96" s="131">
        <f>SUM(AW95:AW95)</f>
        <v/>
      </c>
      <c r="AX96" s="131">
        <f>SUM(AX95:AX95)</f>
        <v/>
      </c>
    </row>
    <row r="97" spans="1:50">
      <c r="A97" s="111" t="n">
        <v>91</v>
      </c>
      <c r="B97" s="129">
        <f>HYPERLINK("http://jiradev.its-sib.ru/issues/?jql=summary~%27Перевалов Евгений Владимирович%27", "Перевалов Евгений Владимирович")</f>
        <v/>
      </c>
      <c r="C97" s="129">
        <f>HYPERLINK("http://jiradev.its-sib.ru/issues/?jql=status=Трудоустройство and cf[14829]=%27Группа содержания%27", "Группа содержания")</f>
        <v/>
      </c>
      <c r="D97" s="111" t="s">
        <v>72</v>
      </c>
      <c r="E97" s="111" t="s">
        <v>43</v>
      </c>
      <c r="F97" s="111" t="s">
        <v>32</v>
      </c>
      <c r="G97" s="111" t="s">
        <v>322</v>
      </c>
      <c r="H97" s="111" t="s">
        <v>322</v>
      </c>
      <c r="I97" s="111" t="s">
        <v>322</v>
      </c>
      <c r="J97" s="111" t="s">
        <v>322</v>
      </c>
      <c r="K97" s="111" t="s">
        <v>322</v>
      </c>
      <c r="L97" s="111" t="s">
        <v>322</v>
      </c>
      <c r="M97" s="111" t="s">
        <v>322</v>
      </c>
      <c r="N97" s="111" t="s">
        <v>322</v>
      </c>
      <c r="O97" s="111" t="s">
        <v>322</v>
      </c>
      <c r="P97" s="111" t="s">
        <v>322</v>
      </c>
      <c r="Q97" s="111" t="s">
        <v>322</v>
      </c>
      <c r="R97" s="111" t="n">
        <v>8</v>
      </c>
      <c r="S97" s="111" t="n">
        <v>8</v>
      </c>
      <c r="T97" s="111" t="s">
        <v>322</v>
      </c>
      <c r="U97" s="111" t="s">
        <v>322</v>
      </c>
      <c r="V97" s="111" t="s">
        <v>322</v>
      </c>
      <c r="W97" s="111" t="s">
        <v>322</v>
      </c>
      <c r="X97" s="111" t="s">
        <v>322</v>
      </c>
      <c r="Y97" s="111" t="s">
        <v>322</v>
      </c>
      <c r="Z97" s="111" t="s">
        <v>322</v>
      </c>
      <c r="AA97" s="111" t="s">
        <v>322</v>
      </c>
      <c r="AB97" s="111" t="s">
        <v>322</v>
      </c>
      <c r="AC97" s="111" t="s">
        <v>322</v>
      </c>
      <c r="AD97" s="111" t="s">
        <v>322</v>
      </c>
      <c r="AE97" s="111" t="s">
        <v>322</v>
      </c>
      <c r="AF97" s="111" t="s">
        <v>322</v>
      </c>
      <c r="AG97" s="111" t="s">
        <v>322</v>
      </c>
      <c r="AH97" s="111" t="s">
        <v>322</v>
      </c>
      <c r="AI97" s="111" t="s">
        <v>322</v>
      </c>
      <c r="AJ97" s="111" t="s">
        <v>322</v>
      </c>
      <c r="AK97" s="111" t="s">
        <v>322</v>
      </c>
      <c r="AL97" s="111" t="s">
        <v>322</v>
      </c>
      <c r="AM97" s="111" t="s">
        <v>322</v>
      </c>
      <c r="AN97" s="130" t="s">
        <v>322</v>
      </c>
      <c r="AO97" s="130" t="s">
        <v>322</v>
      </c>
      <c r="AP97" s="130">
        <f>COUNTIF(I97:AM97, "О")</f>
        <v/>
      </c>
      <c r="AQ97" s="130">
        <f>COUNTIF(I97:AM97, "От")</f>
        <v/>
      </c>
      <c r="AR97" s="130">
        <f>COUNTIF(I97:AM97, "Б")</f>
        <v/>
      </c>
      <c r="AS97" s="130">
        <f>COUNTIF(I97:AM97, "Н")</f>
        <v/>
      </c>
      <c r="AT97" s="130" t="s">
        <v>322</v>
      </c>
      <c r="AU97" s="130" t="s">
        <v>322</v>
      </c>
      <c r="AV97" s="130" t="s">
        <v>322</v>
      </c>
      <c r="AW97" s="130" t="s">
        <v>322</v>
      </c>
      <c r="AX97" s="130" t="s">
        <v>322</v>
      </c>
    </row>
    <row r="98" spans="1:50">
      <c r="A98" s="111" t="n">
        <v>92</v>
      </c>
      <c r="B98" s="111" t="s">
        <v>222</v>
      </c>
      <c r="C98" s="111" t="s">
        <v>74</v>
      </c>
      <c r="D98" s="111" t="s">
        <v>72</v>
      </c>
      <c r="E98" s="111" t="s">
        <v>325</v>
      </c>
      <c r="F98" s="111" t="s">
        <v>32</v>
      </c>
      <c r="G98" s="111" t="s">
        <v>322</v>
      </c>
      <c r="H98" s="111" t="s">
        <v>322</v>
      </c>
      <c r="I98" s="111" t="s">
        <v>322</v>
      </c>
      <c r="J98" s="111" t="s">
        <v>322</v>
      </c>
      <c r="K98" s="111" t="s">
        <v>322</v>
      </c>
      <c r="L98" s="111" t="s">
        <v>322</v>
      </c>
      <c r="M98" s="111" t="s">
        <v>322</v>
      </c>
      <c r="N98" s="111" t="s">
        <v>322</v>
      </c>
      <c r="O98" s="111" t="s">
        <v>322</v>
      </c>
      <c r="P98" s="111" t="s">
        <v>322</v>
      </c>
      <c r="Q98" s="111" t="s">
        <v>322</v>
      </c>
      <c r="R98" s="111" t="s">
        <v>322</v>
      </c>
      <c r="S98" s="111" t="s">
        <v>322</v>
      </c>
      <c r="T98" s="111" t="s">
        <v>322</v>
      </c>
      <c r="U98" s="111" t="s">
        <v>322</v>
      </c>
      <c r="V98" s="111" t="s">
        <v>322</v>
      </c>
      <c r="W98" s="111" t="s">
        <v>322</v>
      </c>
      <c r="X98" s="111" t="s">
        <v>322</v>
      </c>
      <c r="Y98" s="111" t="s">
        <v>322</v>
      </c>
      <c r="Z98" s="111" t="s">
        <v>322</v>
      </c>
      <c r="AA98" s="111" t="s">
        <v>322</v>
      </c>
      <c r="AB98" s="111" t="s">
        <v>322</v>
      </c>
      <c r="AC98" s="111" t="s">
        <v>322</v>
      </c>
      <c r="AD98" s="111" t="s">
        <v>322</v>
      </c>
      <c r="AE98" s="111" t="s">
        <v>322</v>
      </c>
      <c r="AF98" s="111" t="s">
        <v>322</v>
      </c>
      <c r="AG98" s="111" t="s">
        <v>322</v>
      </c>
      <c r="AH98" s="111" t="s">
        <v>322</v>
      </c>
      <c r="AI98" s="111" t="s">
        <v>322</v>
      </c>
      <c r="AJ98" s="111" t="s">
        <v>322</v>
      </c>
      <c r="AK98" s="111" t="s">
        <v>322</v>
      </c>
      <c r="AL98" s="111" t="s">
        <v>322</v>
      </c>
      <c r="AM98" s="111" t="s">
        <v>322</v>
      </c>
      <c r="AN98" s="130" t="s">
        <v>322</v>
      </c>
      <c r="AO98" s="130" t="s">
        <v>322</v>
      </c>
      <c r="AP98" s="130" t="s">
        <v>322</v>
      </c>
      <c r="AQ98" s="130" t="s">
        <v>322</v>
      </c>
      <c r="AR98" s="130" t="s">
        <v>322</v>
      </c>
      <c r="AS98" s="130" t="s">
        <v>322</v>
      </c>
      <c r="AT98" s="130" t="s">
        <v>322</v>
      </c>
      <c r="AU98" s="130" t="s">
        <v>322</v>
      </c>
      <c r="AV98" s="130" t="s">
        <v>322</v>
      </c>
      <c r="AW98" s="130" t="s">
        <v>322</v>
      </c>
      <c r="AX98" s="130" t="s">
        <v>322</v>
      </c>
    </row>
    <row r="99" spans="1:50">
      <c r="A99" s="111" t="n">
        <v>93</v>
      </c>
      <c r="B99" s="111" t="s">
        <v>222</v>
      </c>
      <c r="C99" s="111" t="s">
        <v>74</v>
      </c>
      <c r="D99" s="111" t="s">
        <v>72</v>
      </c>
      <c r="E99" s="111" t="s">
        <v>279</v>
      </c>
      <c r="F99" s="111" t="s">
        <v>32</v>
      </c>
      <c r="G99" s="111" t="s">
        <v>322</v>
      </c>
      <c r="H99" s="111" t="s">
        <v>322</v>
      </c>
      <c r="I99" s="111" t="s">
        <v>322</v>
      </c>
      <c r="J99" s="111" t="s">
        <v>322</v>
      </c>
      <c r="K99" s="111" t="s">
        <v>322</v>
      </c>
      <c r="L99" s="111" t="s">
        <v>322</v>
      </c>
      <c r="M99" s="111" t="s">
        <v>322</v>
      </c>
      <c r="N99" s="111" t="s">
        <v>322</v>
      </c>
      <c r="O99" s="111" t="s">
        <v>322</v>
      </c>
      <c r="P99" s="111" t="s">
        <v>322</v>
      </c>
      <c r="Q99" s="111" t="s">
        <v>322</v>
      </c>
      <c r="R99" s="111" t="s">
        <v>322</v>
      </c>
      <c r="S99" s="111" t="s">
        <v>322</v>
      </c>
      <c r="T99" s="111" t="s">
        <v>322</v>
      </c>
      <c r="U99" s="111" t="s">
        <v>322</v>
      </c>
      <c r="V99" s="111" t="s">
        <v>322</v>
      </c>
      <c r="W99" s="111" t="s">
        <v>322</v>
      </c>
      <c r="X99" s="111" t="s">
        <v>322</v>
      </c>
      <c r="Y99" s="111" t="s">
        <v>322</v>
      </c>
      <c r="Z99" s="111" t="s">
        <v>322</v>
      </c>
      <c r="AA99" s="111" t="s">
        <v>322</v>
      </c>
      <c r="AB99" s="111" t="s">
        <v>322</v>
      </c>
      <c r="AC99" s="111" t="s">
        <v>322</v>
      </c>
      <c r="AD99" s="111" t="s">
        <v>322</v>
      </c>
      <c r="AE99" s="111" t="s">
        <v>322</v>
      </c>
      <c r="AF99" s="111" t="s">
        <v>322</v>
      </c>
      <c r="AG99" s="111" t="s">
        <v>322</v>
      </c>
      <c r="AH99" s="111" t="s">
        <v>322</v>
      </c>
      <c r="AI99" s="111" t="s">
        <v>322</v>
      </c>
      <c r="AJ99" s="111" t="s">
        <v>322</v>
      </c>
      <c r="AK99" s="111" t="s">
        <v>322</v>
      </c>
      <c r="AL99" s="111" t="s">
        <v>322</v>
      </c>
      <c r="AM99" s="111" t="s">
        <v>322</v>
      </c>
      <c r="AN99" s="130" t="s">
        <v>322</v>
      </c>
      <c r="AO99" s="130" t="s">
        <v>322</v>
      </c>
      <c r="AP99" s="130" t="s">
        <v>322</v>
      </c>
      <c r="AQ99" s="130" t="s">
        <v>322</v>
      </c>
      <c r="AR99" s="130" t="s">
        <v>322</v>
      </c>
      <c r="AS99" s="130" t="s">
        <v>322</v>
      </c>
      <c r="AT99" s="130" t="s">
        <v>322</v>
      </c>
      <c r="AU99" s="130" t="s">
        <v>322</v>
      </c>
      <c r="AV99" s="130" t="s">
        <v>322</v>
      </c>
      <c r="AW99" s="130" t="s">
        <v>322</v>
      </c>
      <c r="AX99" s="130" t="s">
        <v>322</v>
      </c>
    </row>
    <row r="100" spans="1:50">
      <c r="A100" s="111" t="n">
        <v>94</v>
      </c>
      <c r="B100" s="111" t="s">
        <v>222</v>
      </c>
      <c r="C100" s="111" t="s">
        <v>74</v>
      </c>
      <c r="D100" s="111" t="s">
        <v>72</v>
      </c>
      <c r="E100" s="111" t="s">
        <v>79</v>
      </c>
      <c r="F100" s="111" t="s">
        <v>32</v>
      </c>
      <c r="G100" s="111" t="s">
        <v>322</v>
      </c>
      <c r="H100" s="111" t="s">
        <v>322</v>
      </c>
      <c r="I100" s="111" t="s">
        <v>322</v>
      </c>
      <c r="J100" s="111" t="s">
        <v>322</v>
      </c>
      <c r="K100" s="111" t="s">
        <v>322</v>
      </c>
      <c r="L100" s="111" t="s">
        <v>322</v>
      </c>
      <c r="M100" s="111" t="s">
        <v>322</v>
      </c>
      <c r="N100" s="111" t="s">
        <v>322</v>
      </c>
      <c r="O100" s="111" t="s">
        <v>322</v>
      </c>
      <c r="P100" s="111" t="s">
        <v>322</v>
      </c>
      <c r="Q100" s="111" t="s">
        <v>322</v>
      </c>
      <c r="R100" s="111" t="s">
        <v>322</v>
      </c>
      <c r="S100" s="111" t="s">
        <v>322</v>
      </c>
      <c r="T100" s="111" t="s">
        <v>322</v>
      </c>
      <c r="U100" s="111" t="s">
        <v>322</v>
      </c>
      <c r="V100" s="111" t="s">
        <v>322</v>
      </c>
      <c r="W100" s="111" t="s">
        <v>322</v>
      </c>
      <c r="X100" s="111" t="s">
        <v>322</v>
      </c>
      <c r="Y100" s="111" t="s">
        <v>322</v>
      </c>
      <c r="Z100" s="111" t="s">
        <v>322</v>
      </c>
      <c r="AA100" s="111" t="s">
        <v>322</v>
      </c>
      <c r="AB100" s="111" t="s">
        <v>322</v>
      </c>
      <c r="AC100" s="111" t="s">
        <v>322</v>
      </c>
      <c r="AD100" s="111" t="s">
        <v>322</v>
      </c>
      <c r="AE100" s="111" t="s">
        <v>322</v>
      </c>
      <c r="AF100" s="111" t="s">
        <v>322</v>
      </c>
      <c r="AG100" s="111" t="s">
        <v>322</v>
      </c>
      <c r="AH100" s="111" t="s">
        <v>322</v>
      </c>
      <c r="AI100" s="111" t="s">
        <v>322</v>
      </c>
      <c r="AJ100" s="111" t="s">
        <v>322</v>
      </c>
      <c r="AK100" s="111" t="s">
        <v>322</v>
      </c>
      <c r="AL100" s="111" t="s">
        <v>322</v>
      </c>
      <c r="AM100" s="111" t="s">
        <v>322</v>
      </c>
      <c r="AN100" s="130" t="s">
        <v>322</v>
      </c>
      <c r="AO100" s="130" t="s">
        <v>322</v>
      </c>
      <c r="AP100" s="130" t="s">
        <v>322</v>
      </c>
      <c r="AQ100" s="130" t="s">
        <v>322</v>
      </c>
      <c r="AR100" s="130" t="s">
        <v>322</v>
      </c>
      <c r="AS100" s="130" t="s">
        <v>322</v>
      </c>
      <c r="AT100" s="130" t="s">
        <v>322</v>
      </c>
      <c r="AU100" s="130" t="s">
        <v>322</v>
      </c>
      <c r="AV100" s="130" t="s">
        <v>322</v>
      </c>
      <c r="AW100" s="130" t="s">
        <v>322</v>
      </c>
      <c r="AX100" s="130" t="s">
        <v>322</v>
      </c>
    </row>
    <row r="101" spans="1:50">
      <c r="A101" s="111" t="n">
        <v>95</v>
      </c>
      <c r="B101" s="111" t="s">
        <v>222</v>
      </c>
      <c r="C101" s="111" t="s">
        <v>74</v>
      </c>
      <c r="D101" s="111" t="s">
        <v>72</v>
      </c>
      <c r="E101" s="111" t="s">
        <v>83</v>
      </c>
      <c r="F101" s="111" t="s">
        <v>32</v>
      </c>
      <c r="G101" s="111" t="s">
        <v>322</v>
      </c>
      <c r="H101" s="111" t="s">
        <v>322</v>
      </c>
      <c r="I101" s="111" t="s">
        <v>322</v>
      </c>
      <c r="J101" s="111" t="s">
        <v>322</v>
      </c>
      <c r="K101" s="111" t="s">
        <v>322</v>
      </c>
      <c r="L101" s="111" t="s">
        <v>322</v>
      </c>
      <c r="M101" s="111" t="s">
        <v>322</v>
      </c>
      <c r="N101" s="111" t="s">
        <v>322</v>
      </c>
      <c r="O101" s="111" t="s">
        <v>322</v>
      </c>
      <c r="P101" s="111" t="s">
        <v>322</v>
      </c>
      <c r="Q101" s="111" t="s">
        <v>322</v>
      </c>
      <c r="R101" s="111" t="s">
        <v>322</v>
      </c>
      <c r="S101" s="111" t="s">
        <v>322</v>
      </c>
      <c r="T101" s="111" t="s">
        <v>322</v>
      </c>
      <c r="U101" s="111" t="s">
        <v>322</v>
      </c>
      <c r="V101" s="111" t="s">
        <v>322</v>
      </c>
      <c r="W101" s="111" t="s">
        <v>322</v>
      </c>
      <c r="X101" s="111" t="s">
        <v>322</v>
      </c>
      <c r="Y101" s="111" t="s">
        <v>322</v>
      </c>
      <c r="Z101" s="111" t="s">
        <v>322</v>
      </c>
      <c r="AA101" s="111" t="s">
        <v>322</v>
      </c>
      <c r="AB101" s="111" t="s">
        <v>322</v>
      </c>
      <c r="AC101" s="111" t="s">
        <v>322</v>
      </c>
      <c r="AD101" s="111" t="s">
        <v>322</v>
      </c>
      <c r="AE101" s="111" t="s">
        <v>322</v>
      </c>
      <c r="AF101" s="111" t="s">
        <v>322</v>
      </c>
      <c r="AG101" s="111" t="s">
        <v>322</v>
      </c>
      <c r="AH101" s="111" t="s">
        <v>322</v>
      </c>
      <c r="AI101" s="111" t="s">
        <v>322</v>
      </c>
      <c r="AJ101" s="111" t="s">
        <v>322</v>
      </c>
      <c r="AK101" s="111" t="s">
        <v>322</v>
      </c>
      <c r="AL101" s="111" t="s">
        <v>322</v>
      </c>
      <c r="AM101" s="111" t="s">
        <v>322</v>
      </c>
      <c r="AN101" s="130" t="s">
        <v>322</v>
      </c>
      <c r="AO101" s="130" t="s">
        <v>322</v>
      </c>
      <c r="AP101" s="130" t="s">
        <v>322</v>
      </c>
      <c r="AQ101" s="130" t="s">
        <v>322</v>
      </c>
      <c r="AR101" s="130" t="s">
        <v>322</v>
      </c>
      <c r="AS101" s="130" t="s">
        <v>322</v>
      </c>
      <c r="AT101" s="130" t="s">
        <v>322</v>
      </c>
      <c r="AU101" s="130" t="s">
        <v>322</v>
      </c>
      <c r="AV101" s="130" t="s">
        <v>322</v>
      </c>
      <c r="AW101" s="130" t="s">
        <v>322</v>
      </c>
      <c r="AX101" s="130" t="s">
        <v>322</v>
      </c>
    </row>
    <row r="102" spans="1:50">
      <c r="A102" s="111" t="n">
        <v>96</v>
      </c>
      <c r="B102" s="111" t="s">
        <v>222</v>
      </c>
      <c r="C102" s="111" t="s">
        <v>74</v>
      </c>
      <c r="D102" s="111" t="s">
        <v>72</v>
      </c>
      <c r="E102" s="111" t="s">
        <v>76</v>
      </c>
      <c r="F102" s="111" t="s">
        <v>32</v>
      </c>
      <c r="G102" s="111" t="s">
        <v>322</v>
      </c>
      <c r="H102" s="111" t="s">
        <v>322</v>
      </c>
      <c r="I102" s="111" t="s">
        <v>322</v>
      </c>
      <c r="J102" s="111" t="s">
        <v>322</v>
      </c>
      <c r="K102" s="111" t="s">
        <v>322</v>
      </c>
      <c r="L102" s="111" t="s">
        <v>322</v>
      </c>
      <c r="M102" s="111" t="s">
        <v>322</v>
      </c>
      <c r="N102" s="111" t="s">
        <v>322</v>
      </c>
      <c r="O102" s="111" t="s">
        <v>322</v>
      </c>
      <c r="P102" s="111" t="s">
        <v>322</v>
      </c>
      <c r="Q102" s="111" t="s">
        <v>322</v>
      </c>
      <c r="R102" s="111" t="s">
        <v>322</v>
      </c>
      <c r="S102" s="111" t="s">
        <v>322</v>
      </c>
      <c r="T102" s="111" t="s">
        <v>322</v>
      </c>
      <c r="U102" s="111" t="s">
        <v>322</v>
      </c>
      <c r="V102" s="111" t="s">
        <v>322</v>
      </c>
      <c r="W102" s="111" t="s">
        <v>322</v>
      </c>
      <c r="X102" s="111" t="s">
        <v>322</v>
      </c>
      <c r="Y102" s="111" t="s">
        <v>322</v>
      </c>
      <c r="Z102" s="111" t="s">
        <v>322</v>
      </c>
      <c r="AA102" s="111" t="s">
        <v>322</v>
      </c>
      <c r="AB102" s="111" t="s">
        <v>322</v>
      </c>
      <c r="AC102" s="111" t="s">
        <v>322</v>
      </c>
      <c r="AD102" s="111" t="s">
        <v>322</v>
      </c>
      <c r="AE102" s="111" t="s">
        <v>322</v>
      </c>
      <c r="AF102" s="111" t="s">
        <v>322</v>
      </c>
      <c r="AG102" s="111" t="s">
        <v>322</v>
      </c>
      <c r="AH102" s="111" t="s">
        <v>322</v>
      </c>
      <c r="AI102" s="111" t="s">
        <v>322</v>
      </c>
      <c r="AJ102" s="111" t="s">
        <v>322</v>
      </c>
      <c r="AK102" s="111" t="s">
        <v>322</v>
      </c>
      <c r="AL102" s="111" t="s">
        <v>322</v>
      </c>
      <c r="AM102" s="111" t="s">
        <v>322</v>
      </c>
      <c r="AN102" s="130" t="s">
        <v>322</v>
      </c>
      <c r="AO102" s="130" t="s">
        <v>322</v>
      </c>
      <c r="AP102" s="130" t="s">
        <v>322</v>
      </c>
      <c r="AQ102" s="130" t="s">
        <v>322</v>
      </c>
      <c r="AR102" s="130" t="s">
        <v>322</v>
      </c>
      <c r="AS102" s="130" t="s">
        <v>322</v>
      </c>
      <c r="AT102" s="130" t="s">
        <v>322</v>
      </c>
      <c r="AU102" s="130" t="s">
        <v>322</v>
      </c>
      <c r="AV102" s="130" t="s">
        <v>322</v>
      </c>
      <c r="AW102" s="130" t="s">
        <v>322</v>
      </c>
      <c r="AX102" s="130" t="s">
        <v>322</v>
      </c>
    </row>
    <row r="103" spans="1:50">
      <c r="A103" s="111" t="n">
        <v>97</v>
      </c>
      <c r="B103" s="111" t="s">
        <v>222</v>
      </c>
      <c r="C103" s="111" t="s">
        <v>74</v>
      </c>
      <c r="D103" s="111" t="s">
        <v>72</v>
      </c>
      <c r="E103" s="111" t="s">
        <v>56</v>
      </c>
      <c r="F103" s="111" t="s">
        <v>32</v>
      </c>
      <c r="G103" s="111" t="s">
        <v>322</v>
      </c>
      <c r="H103" s="111" t="s">
        <v>322</v>
      </c>
      <c r="I103" s="111" t="s">
        <v>322</v>
      </c>
      <c r="J103" s="111" t="s">
        <v>322</v>
      </c>
      <c r="K103" s="111" t="s">
        <v>322</v>
      </c>
      <c r="L103" s="111" t="s">
        <v>322</v>
      </c>
      <c r="M103" s="111" t="s">
        <v>322</v>
      </c>
      <c r="N103" s="111" t="s">
        <v>322</v>
      </c>
      <c r="O103" s="111" t="s">
        <v>322</v>
      </c>
      <c r="P103" s="111" t="s">
        <v>322</v>
      </c>
      <c r="Q103" s="111" t="s">
        <v>322</v>
      </c>
      <c r="R103" s="111" t="s">
        <v>322</v>
      </c>
      <c r="S103" s="111" t="s">
        <v>322</v>
      </c>
      <c r="T103" s="111" t="s">
        <v>322</v>
      </c>
      <c r="U103" s="111" t="s">
        <v>322</v>
      </c>
      <c r="V103" s="111" t="s">
        <v>322</v>
      </c>
      <c r="W103" s="111" t="s">
        <v>322</v>
      </c>
      <c r="X103" s="111" t="s">
        <v>322</v>
      </c>
      <c r="Y103" s="111" t="s">
        <v>322</v>
      </c>
      <c r="Z103" s="111" t="s">
        <v>322</v>
      </c>
      <c r="AA103" s="111" t="s">
        <v>322</v>
      </c>
      <c r="AB103" s="111" t="s">
        <v>322</v>
      </c>
      <c r="AC103" s="111" t="s">
        <v>322</v>
      </c>
      <c r="AD103" s="111" t="s">
        <v>322</v>
      </c>
      <c r="AE103" s="111" t="s">
        <v>322</v>
      </c>
      <c r="AF103" s="111" t="s">
        <v>322</v>
      </c>
      <c r="AG103" s="111" t="s">
        <v>322</v>
      </c>
      <c r="AH103" s="111" t="s">
        <v>322</v>
      </c>
      <c r="AI103" s="111" t="s">
        <v>322</v>
      </c>
      <c r="AJ103" s="111" t="s">
        <v>322</v>
      </c>
      <c r="AK103" s="111" t="s">
        <v>322</v>
      </c>
      <c r="AL103" s="111" t="s">
        <v>322</v>
      </c>
      <c r="AM103" s="111" t="s">
        <v>322</v>
      </c>
      <c r="AN103" s="130" t="s">
        <v>322</v>
      </c>
      <c r="AO103" s="130" t="s">
        <v>322</v>
      </c>
      <c r="AP103" s="130" t="s">
        <v>322</v>
      </c>
      <c r="AQ103" s="130" t="s">
        <v>322</v>
      </c>
      <c r="AR103" s="130" t="s">
        <v>322</v>
      </c>
      <c r="AS103" s="130" t="s">
        <v>322</v>
      </c>
      <c r="AT103" s="130" t="s">
        <v>322</v>
      </c>
      <c r="AU103" s="130" t="s">
        <v>322</v>
      </c>
      <c r="AV103" s="130" t="s">
        <v>322</v>
      </c>
      <c r="AW103" s="130" t="s">
        <v>322</v>
      </c>
      <c r="AX103" s="130" t="s">
        <v>322</v>
      </c>
    </row>
    <row r="104" spans="1:50">
      <c r="A104" s="111" t="n">
        <v>98</v>
      </c>
      <c r="B104" s="111" t="s">
        <v>222</v>
      </c>
      <c r="C104" s="111" t="s">
        <v>74</v>
      </c>
      <c r="D104" s="111" t="s">
        <v>72</v>
      </c>
      <c r="E104" s="111" t="s">
        <v>61</v>
      </c>
      <c r="F104" s="111" t="s">
        <v>32</v>
      </c>
      <c r="G104" s="111" t="s">
        <v>322</v>
      </c>
      <c r="H104" s="111" t="s">
        <v>322</v>
      </c>
      <c r="I104" s="111" t="s">
        <v>322</v>
      </c>
      <c r="J104" s="111" t="s">
        <v>322</v>
      </c>
      <c r="K104" s="111" t="s">
        <v>322</v>
      </c>
      <c r="L104" s="111" t="s">
        <v>322</v>
      </c>
      <c r="M104" s="111" t="s">
        <v>322</v>
      </c>
      <c r="N104" s="111" t="s">
        <v>322</v>
      </c>
      <c r="O104" s="111" t="s">
        <v>322</v>
      </c>
      <c r="P104" s="111" t="s">
        <v>322</v>
      </c>
      <c r="Q104" s="111" t="s">
        <v>322</v>
      </c>
      <c r="R104" s="111" t="s">
        <v>322</v>
      </c>
      <c r="S104" s="111" t="s">
        <v>322</v>
      </c>
      <c r="T104" s="111" t="s">
        <v>322</v>
      </c>
      <c r="U104" s="111" t="s">
        <v>322</v>
      </c>
      <c r="V104" s="111" t="s">
        <v>322</v>
      </c>
      <c r="W104" s="111" t="s">
        <v>322</v>
      </c>
      <c r="X104" s="111" t="s">
        <v>322</v>
      </c>
      <c r="Y104" s="111" t="s">
        <v>322</v>
      </c>
      <c r="Z104" s="111" t="s">
        <v>322</v>
      </c>
      <c r="AA104" s="111" t="s">
        <v>322</v>
      </c>
      <c r="AB104" s="111" t="s">
        <v>322</v>
      </c>
      <c r="AC104" s="111" t="s">
        <v>322</v>
      </c>
      <c r="AD104" s="111" t="s">
        <v>322</v>
      </c>
      <c r="AE104" s="111" t="s">
        <v>322</v>
      </c>
      <c r="AF104" s="111" t="s">
        <v>322</v>
      </c>
      <c r="AG104" s="111" t="s">
        <v>322</v>
      </c>
      <c r="AH104" s="111" t="s">
        <v>322</v>
      </c>
      <c r="AI104" s="111" t="s">
        <v>322</v>
      </c>
      <c r="AJ104" s="111" t="s">
        <v>322</v>
      </c>
      <c r="AK104" s="111" t="s">
        <v>322</v>
      </c>
      <c r="AL104" s="111" t="s">
        <v>322</v>
      </c>
      <c r="AM104" s="111" t="s">
        <v>322</v>
      </c>
      <c r="AN104" s="130" t="s">
        <v>322</v>
      </c>
      <c r="AO104" s="130" t="s">
        <v>322</v>
      </c>
      <c r="AP104" s="130" t="s">
        <v>322</v>
      </c>
      <c r="AQ104" s="130" t="s">
        <v>322</v>
      </c>
      <c r="AR104" s="130" t="s">
        <v>322</v>
      </c>
      <c r="AS104" s="130" t="s">
        <v>322</v>
      </c>
      <c r="AT104" s="130" t="s">
        <v>322</v>
      </c>
      <c r="AU104" s="130" t="s">
        <v>322</v>
      </c>
      <c r="AV104" s="130" t="s">
        <v>322</v>
      </c>
      <c r="AW104" s="130" t="s">
        <v>322</v>
      </c>
      <c r="AX104" s="130" t="s">
        <v>322</v>
      </c>
    </row>
    <row r="105" spans="1:50">
      <c r="A105" s="111" t="n">
        <v>99</v>
      </c>
      <c r="B105" s="111" t="s">
        <v>222</v>
      </c>
      <c r="C105" s="111" t="s">
        <v>74</v>
      </c>
      <c r="D105" s="111" t="s">
        <v>72</v>
      </c>
      <c r="E105" s="111" t="s">
        <v>88</v>
      </c>
      <c r="F105" s="111" t="s">
        <v>32</v>
      </c>
      <c r="G105" s="111" t="s">
        <v>322</v>
      </c>
      <c r="H105" s="111" t="s">
        <v>322</v>
      </c>
      <c r="I105" s="111" t="s">
        <v>322</v>
      </c>
      <c r="J105" s="111" t="s">
        <v>322</v>
      </c>
      <c r="K105" s="111" t="s">
        <v>322</v>
      </c>
      <c r="L105" s="111" t="s">
        <v>322</v>
      </c>
      <c r="M105" s="111" t="s">
        <v>322</v>
      </c>
      <c r="N105" s="111" t="s">
        <v>322</v>
      </c>
      <c r="O105" s="111" t="s">
        <v>322</v>
      </c>
      <c r="P105" s="111" t="s">
        <v>322</v>
      </c>
      <c r="Q105" s="111" t="s">
        <v>322</v>
      </c>
      <c r="R105" s="111" t="s">
        <v>322</v>
      </c>
      <c r="S105" s="111" t="s">
        <v>322</v>
      </c>
      <c r="T105" s="111" t="s">
        <v>322</v>
      </c>
      <c r="U105" s="111" t="s">
        <v>322</v>
      </c>
      <c r="V105" s="111" t="s">
        <v>322</v>
      </c>
      <c r="W105" s="111" t="s">
        <v>322</v>
      </c>
      <c r="X105" s="111" t="s">
        <v>322</v>
      </c>
      <c r="Y105" s="111" t="s">
        <v>322</v>
      </c>
      <c r="Z105" s="111" t="s">
        <v>322</v>
      </c>
      <c r="AA105" s="111" t="s">
        <v>322</v>
      </c>
      <c r="AB105" s="111" t="s">
        <v>322</v>
      </c>
      <c r="AC105" s="111" t="s">
        <v>322</v>
      </c>
      <c r="AD105" s="111" t="s">
        <v>322</v>
      </c>
      <c r="AE105" s="111" t="s">
        <v>322</v>
      </c>
      <c r="AF105" s="111" t="s">
        <v>322</v>
      </c>
      <c r="AG105" s="111" t="s">
        <v>322</v>
      </c>
      <c r="AH105" s="111" t="s">
        <v>322</v>
      </c>
      <c r="AI105" s="111" t="s">
        <v>322</v>
      </c>
      <c r="AJ105" s="111" t="s">
        <v>322</v>
      </c>
      <c r="AK105" s="111" t="s">
        <v>322</v>
      </c>
      <c r="AL105" s="111" t="s">
        <v>322</v>
      </c>
      <c r="AM105" s="111" t="s">
        <v>322</v>
      </c>
      <c r="AN105" s="130" t="s">
        <v>322</v>
      </c>
      <c r="AO105" s="130" t="s">
        <v>322</v>
      </c>
      <c r="AP105" s="130" t="s">
        <v>322</v>
      </c>
      <c r="AQ105" s="130" t="s">
        <v>322</v>
      </c>
      <c r="AR105" s="130" t="s">
        <v>322</v>
      </c>
      <c r="AS105" s="130" t="s">
        <v>322</v>
      </c>
      <c r="AT105" s="130" t="s">
        <v>322</v>
      </c>
      <c r="AU105" s="130" t="s">
        <v>322</v>
      </c>
      <c r="AV105" s="130" t="s">
        <v>322</v>
      </c>
      <c r="AW105" s="130" t="s">
        <v>322</v>
      </c>
      <c r="AX105" s="130" t="s">
        <v>322</v>
      </c>
    </row>
    <row r="106" spans="1:50">
      <c r="A106" s="131" t="n">
        <v>100</v>
      </c>
      <c r="B106" s="131" t="s">
        <v>222</v>
      </c>
      <c r="C106" s="131" t="s">
        <v>74</v>
      </c>
      <c r="D106" s="131" t="s">
        <v>72</v>
      </c>
      <c r="E106" s="131" t="s">
        <v>33</v>
      </c>
      <c r="F106" s="131" t="s">
        <v>322</v>
      </c>
      <c r="G106" s="131" t="s">
        <v>322</v>
      </c>
      <c r="H106" s="131" t="s">
        <v>322</v>
      </c>
      <c r="I106" s="131" t="s">
        <v>322</v>
      </c>
      <c r="J106" s="131" t="s">
        <v>322</v>
      </c>
      <c r="K106" s="131" t="s">
        <v>322</v>
      </c>
      <c r="L106" s="131" t="s">
        <v>322</v>
      </c>
      <c r="M106" s="131" t="s">
        <v>322</v>
      </c>
      <c r="N106" s="131" t="s">
        <v>322</v>
      </c>
      <c r="O106" s="131" t="s">
        <v>322</v>
      </c>
      <c r="P106" s="131" t="s">
        <v>322</v>
      </c>
      <c r="Q106" s="131" t="s">
        <v>322</v>
      </c>
      <c r="R106" s="131">
        <f>SUM(R105:R97)</f>
        <v/>
      </c>
      <c r="S106" s="131">
        <f>SUM(S105:S97)</f>
        <v/>
      </c>
      <c r="T106" s="131" t="s">
        <v>322</v>
      </c>
      <c r="U106" s="131" t="s">
        <v>322</v>
      </c>
      <c r="V106" s="131" t="s">
        <v>322</v>
      </c>
      <c r="W106" s="131" t="s">
        <v>322</v>
      </c>
      <c r="X106" s="131" t="s">
        <v>322</v>
      </c>
      <c r="Y106" s="131" t="s">
        <v>322</v>
      </c>
      <c r="Z106" s="131" t="s">
        <v>322</v>
      </c>
      <c r="AA106" s="131" t="s">
        <v>322</v>
      </c>
      <c r="AB106" s="131" t="s">
        <v>322</v>
      </c>
      <c r="AC106" s="131" t="s">
        <v>322</v>
      </c>
      <c r="AD106" s="131" t="s">
        <v>322</v>
      </c>
      <c r="AE106" s="131" t="s">
        <v>322</v>
      </c>
      <c r="AF106" s="131" t="s">
        <v>322</v>
      </c>
      <c r="AG106" s="131" t="s">
        <v>322</v>
      </c>
      <c r="AH106" s="131" t="s">
        <v>322</v>
      </c>
      <c r="AI106" s="131" t="s">
        <v>322</v>
      </c>
      <c r="AJ106" s="131" t="s">
        <v>322</v>
      </c>
      <c r="AK106" s="131" t="s">
        <v>322</v>
      </c>
      <c r="AL106" s="131" t="s">
        <v>322</v>
      </c>
      <c r="AM106" s="131" t="s">
        <v>322</v>
      </c>
      <c r="AN106" s="131" t="s"/>
      <c r="AO106" s="131" t="s"/>
      <c r="AP106" s="131">
        <f>MAX(AP105:AP97)</f>
        <v/>
      </c>
      <c r="AQ106" s="131">
        <f>MAX(AQ105:AQ97)</f>
        <v/>
      </c>
      <c r="AR106" s="131">
        <f>MAX(AR105:AR97)</f>
        <v/>
      </c>
      <c r="AS106" s="131">
        <f>MAX(AS105:AS97)</f>
        <v/>
      </c>
      <c r="AT106" s="131">
        <f>SUM(AT105:AT97)</f>
        <v/>
      </c>
      <c r="AU106" s="131">
        <f>SUM(AU105:AU97)</f>
        <v/>
      </c>
      <c r="AV106" s="131">
        <f>SUM(AV105:AV97)</f>
        <v/>
      </c>
      <c r="AW106" s="131">
        <f>SUM(AW105:AW97)</f>
        <v/>
      </c>
      <c r="AX106" s="131">
        <f>SUM(AX105:AX97)</f>
        <v/>
      </c>
    </row>
    <row r="107" spans="1:50">
      <c r="A107" s="111" t="n">
        <v>101</v>
      </c>
      <c r="B107" s="129">
        <f>HYPERLINK("http://jiradev.its-sib.ru/issues/?jql=summary~%27Абрамов Глеб Александрович%27", "Абрамов Глеб Александрович")</f>
        <v/>
      </c>
      <c r="C107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107" s="111" t="s">
        <v>204</v>
      </c>
      <c r="E107" s="111" t="s">
        <v>43</v>
      </c>
      <c r="F107" s="111" t="s">
        <v>32</v>
      </c>
      <c r="G107" s="111" t="s">
        <v>322</v>
      </c>
      <c r="H107" s="111" t="s">
        <v>322</v>
      </c>
      <c r="I107" s="111" t="s">
        <v>322</v>
      </c>
      <c r="J107" s="111" t="s">
        <v>322</v>
      </c>
      <c r="K107" s="111" t="s">
        <v>322</v>
      </c>
      <c r="L107" s="111" t="s">
        <v>322</v>
      </c>
      <c r="M107" s="111" t="s">
        <v>322</v>
      </c>
      <c r="N107" s="111" t="s">
        <v>322</v>
      </c>
      <c r="O107" s="111" t="s">
        <v>322</v>
      </c>
      <c r="P107" s="111" t="s">
        <v>322</v>
      </c>
      <c r="Q107" s="111" t="s">
        <v>322</v>
      </c>
      <c r="R107" s="111" t="n">
        <v>8</v>
      </c>
      <c r="S107" s="111" t="n">
        <v>8</v>
      </c>
      <c r="T107" s="111" t="s">
        <v>322</v>
      </c>
      <c r="U107" s="111" t="s">
        <v>322</v>
      </c>
      <c r="V107" s="111" t="s">
        <v>322</v>
      </c>
      <c r="W107" s="111" t="s">
        <v>322</v>
      </c>
      <c r="X107" s="111" t="s">
        <v>322</v>
      </c>
      <c r="Y107" s="111" t="s">
        <v>322</v>
      </c>
      <c r="Z107" s="111" t="s">
        <v>322</v>
      </c>
      <c r="AA107" s="111" t="s">
        <v>322</v>
      </c>
      <c r="AB107" s="111" t="s">
        <v>322</v>
      </c>
      <c r="AC107" s="111" t="s">
        <v>322</v>
      </c>
      <c r="AD107" s="111" t="s">
        <v>322</v>
      </c>
      <c r="AE107" s="111" t="s">
        <v>322</v>
      </c>
      <c r="AF107" s="111" t="s">
        <v>322</v>
      </c>
      <c r="AG107" s="111" t="s">
        <v>322</v>
      </c>
      <c r="AH107" s="111" t="s">
        <v>322</v>
      </c>
      <c r="AI107" s="111" t="s">
        <v>322</v>
      </c>
      <c r="AJ107" s="111" t="s">
        <v>322</v>
      </c>
      <c r="AK107" s="111" t="s">
        <v>322</v>
      </c>
      <c r="AL107" s="111" t="s">
        <v>322</v>
      </c>
      <c r="AM107" s="111" t="s">
        <v>322</v>
      </c>
      <c r="AN107" s="130" t="s">
        <v>322</v>
      </c>
      <c r="AO107" s="130" t="s">
        <v>322</v>
      </c>
      <c r="AP107" s="130">
        <f>COUNTIF(I107:AM107, "О")</f>
        <v/>
      </c>
      <c r="AQ107" s="130">
        <f>COUNTIF(I107:AM107, "От")</f>
        <v/>
      </c>
      <c r="AR107" s="130">
        <f>COUNTIF(I107:AM107, "Б")</f>
        <v/>
      </c>
      <c r="AS107" s="130">
        <f>COUNTIF(I107:AM107, "Н")</f>
        <v/>
      </c>
      <c r="AT107" s="130" t="s">
        <v>322</v>
      </c>
      <c r="AU107" s="130" t="s">
        <v>322</v>
      </c>
      <c r="AV107" s="130" t="s">
        <v>322</v>
      </c>
      <c r="AW107" s="130" t="s">
        <v>322</v>
      </c>
      <c r="AX107" s="130" t="s">
        <v>322</v>
      </c>
    </row>
    <row r="108" spans="1:50">
      <c r="A108" s="131" t="n">
        <v>102</v>
      </c>
      <c r="B108" s="131" t="s">
        <v>174</v>
      </c>
      <c r="C108" s="131" t="s">
        <v>193</v>
      </c>
      <c r="D108" s="131" t="s">
        <v>204</v>
      </c>
      <c r="E108" s="131" t="s">
        <v>33</v>
      </c>
      <c r="F108" s="131" t="s">
        <v>322</v>
      </c>
      <c r="G108" s="131" t="s">
        <v>322</v>
      </c>
      <c r="H108" s="131" t="s">
        <v>322</v>
      </c>
      <c r="I108" s="131" t="s">
        <v>322</v>
      </c>
      <c r="J108" s="131" t="s">
        <v>322</v>
      </c>
      <c r="K108" s="131" t="s">
        <v>322</v>
      </c>
      <c r="L108" s="131" t="s">
        <v>322</v>
      </c>
      <c r="M108" s="131" t="s">
        <v>322</v>
      </c>
      <c r="N108" s="131" t="s">
        <v>322</v>
      </c>
      <c r="O108" s="131" t="s">
        <v>322</v>
      </c>
      <c r="P108" s="131" t="s">
        <v>322</v>
      </c>
      <c r="Q108" s="131" t="s">
        <v>322</v>
      </c>
      <c r="R108" s="131">
        <f>SUM(R107:R107)</f>
        <v/>
      </c>
      <c r="S108" s="131">
        <f>SUM(S107:S107)</f>
        <v/>
      </c>
      <c r="T108" s="131" t="s">
        <v>322</v>
      </c>
      <c r="U108" s="131" t="s">
        <v>322</v>
      </c>
      <c r="V108" s="131" t="s">
        <v>322</v>
      </c>
      <c r="W108" s="131" t="s">
        <v>322</v>
      </c>
      <c r="X108" s="131" t="s">
        <v>322</v>
      </c>
      <c r="Y108" s="131" t="s">
        <v>322</v>
      </c>
      <c r="Z108" s="131" t="s">
        <v>322</v>
      </c>
      <c r="AA108" s="131" t="s">
        <v>322</v>
      </c>
      <c r="AB108" s="131" t="s">
        <v>322</v>
      </c>
      <c r="AC108" s="131" t="s">
        <v>322</v>
      </c>
      <c r="AD108" s="131" t="s">
        <v>322</v>
      </c>
      <c r="AE108" s="131" t="s">
        <v>322</v>
      </c>
      <c r="AF108" s="131" t="s">
        <v>322</v>
      </c>
      <c r="AG108" s="131" t="s">
        <v>322</v>
      </c>
      <c r="AH108" s="131" t="s">
        <v>322</v>
      </c>
      <c r="AI108" s="131" t="s">
        <v>322</v>
      </c>
      <c r="AJ108" s="131" t="s">
        <v>322</v>
      </c>
      <c r="AK108" s="131" t="s">
        <v>322</v>
      </c>
      <c r="AL108" s="131" t="s">
        <v>322</v>
      </c>
      <c r="AM108" s="131" t="s">
        <v>322</v>
      </c>
      <c r="AN108" s="131" t="s"/>
      <c r="AO108" s="131" t="s"/>
      <c r="AP108" s="131">
        <f>MAX(AP107:AP107)</f>
        <v/>
      </c>
      <c r="AQ108" s="131">
        <f>MAX(AQ107:AQ107)</f>
        <v/>
      </c>
      <c r="AR108" s="131">
        <f>MAX(AR107:AR107)</f>
        <v/>
      </c>
      <c r="AS108" s="131">
        <f>MAX(AS107:AS107)</f>
        <v/>
      </c>
      <c r="AT108" s="131">
        <f>SUM(AT107:AT107)</f>
        <v/>
      </c>
      <c r="AU108" s="131">
        <f>SUM(AU107:AU107)</f>
        <v/>
      </c>
      <c r="AV108" s="131">
        <f>SUM(AV107:AV107)</f>
        <v/>
      </c>
      <c r="AW108" s="131">
        <f>SUM(AW107:AW107)</f>
        <v/>
      </c>
      <c r="AX108" s="131">
        <f>SUM(AX107:AX107)</f>
        <v/>
      </c>
    </row>
    <row r="109" spans="1:50">
      <c r="A109" s="111" t="n">
        <v>103</v>
      </c>
      <c r="B109" s="129">
        <f>HYPERLINK("http://jiradev.its-sib.ru/issues/?jql=summary~%27Пыкин Михаил Алексеевич%27", "Пыкин Михаил Алексеевич")</f>
        <v/>
      </c>
      <c r="C109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109" s="111" t="s">
        <v>204</v>
      </c>
      <c r="E109" s="111" t="s">
        <v>31</v>
      </c>
      <c r="F109" s="111" t="s">
        <v>32</v>
      </c>
      <c r="G109" s="111" t="s">
        <v>322</v>
      </c>
      <c r="H109" s="111" t="s">
        <v>322</v>
      </c>
      <c r="I109" s="111" t="s">
        <v>322</v>
      </c>
      <c r="J109" s="111" t="s">
        <v>322</v>
      </c>
      <c r="K109" s="111" t="s">
        <v>322</v>
      </c>
      <c r="L109" s="111" t="s">
        <v>322</v>
      </c>
      <c r="M109" s="111" t="s">
        <v>322</v>
      </c>
      <c r="N109" s="111" t="s">
        <v>322</v>
      </c>
      <c r="O109" s="111" t="s">
        <v>322</v>
      </c>
      <c r="P109" s="111" t="s">
        <v>322</v>
      </c>
      <c r="Q109" s="111" t="s">
        <v>322</v>
      </c>
      <c r="R109" s="111" t="s">
        <v>322</v>
      </c>
      <c r="S109" s="111" t="s">
        <v>322</v>
      </c>
      <c r="T109" s="111" t="s">
        <v>322</v>
      </c>
      <c r="U109" s="111" t="s">
        <v>322</v>
      </c>
      <c r="V109" s="111" t="s">
        <v>322</v>
      </c>
      <c r="W109" s="111" t="s">
        <v>322</v>
      </c>
      <c r="X109" s="111" t="s">
        <v>322</v>
      </c>
      <c r="Y109" s="111" t="s">
        <v>322</v>
      </c>
      <c r="Z109" s="111" t="s">
        <v>322</v>
      </c>
      <c r="AA109" s="111" t="s">
        <v>322</v>
      </c>
      <c r="AB109" s="111" t="s">
        <v>322</v>
      </c>
      <c r="AC109" s="111" t="s">
        <v>322</v>
      </c>
      <c r="AD109" s="111" t="s">
        <v>322</v>
      </c>
      <c r="AE109" s="111" t="s">
        <v>322</v>
      </c>
      <c r="AF109" s="111" t="s">
        <v>322</v>
      </c>
      <c r="AG109" s="111" t="s">
        <v>322</v>
      </c>
      <c r="AH109" s="111" t="s">
        <v>322</v>
      </c>
      <c r="AI109" s="111" t="s">
        <v>322</v>
      </c>
      <c r="AJ109" s="111" t="s">
        <v>322</v>
      </c>
      <c r="AK109" s="111" t="s">
        <v>322</v>
      </c>
      <c r="AL109" s="111" t="s">
        <v>322</v>
      </c>
      <c r="AM109" s="111" t="s">
        <v>322</v>
      </c>
      <c r="AN109" s="130" t="s">
        <v>322</v>
      </c>
      <c r="AO109" s="130" t="s">
        <v>322</v>
      </c>
      <c r="AP109" s="130">
        <f>COUNTIF(I109:AM109, "О")</f>
        <v/>
      </c>
      <c r="AQ109" s="130">
        <f>COUNTIF(I109:AM109, "От")</f>
        <v/>
      </c>
      <c r="AR109" s="130">
        <f>COUNTIF(I109:AM109, "Б")</f>
        <v/>
      </c>
      <c r="AS109" s="130">
        <f>COUNTIF(I109:AM109, "Н")</f>
        <v/>
      </c>
      <c r="AT109" s="130" t="s">
        <v>322</v>
      </c>
      <c r="AU109" s="130" t="s">
        <v>322</v>
      </c>
      <c r="AV109" s="130" t="s">
        <v>322</v>
      </c>
      <c r="AW109" s="130" t="s">
        <v>322</v>
      </c>
      <c r="AX109" s="130" t="s">
        <v>322</v>
      </c>
    </row>
    <row r="110" spans="1:50">
      <c r="A110" s="111" t="n">
        <v>104</v>
      </c>
      <c r="B110" s="111" t="s">
        <v>224</v>
      </c>
      <c r="C110" s="111" t="s">
        <v>193</v>
      </c>
      <c r="D110" s="111" t="s">
        <v>204</v>
      </c>
      <c r="E110" s="111" t="s">
        <v>315</v>
      </c>
      <c r="F110" s="111" t="s">
        <v>32</v>
      </c>
      <c r="G110" s="111" t="s">
        <v>322</v>
      </c>
      <c r="H110" s="111" t="s">
        <v>322</v>
      </c>
      <c r="I110" s="111" t="s">
        <v>322</v>
      </c>
      <c r="J110" s="111" t="s">
        <v>322</v>
      </c>
      <c r="K110" s="111" t="s">
        <v>322</v>
      </c>
      <c r="L110" s="111" t="s">
        <v>322</v>
      </c>
      <c r="M110" s="111" t="s">
        <v>322</v>
      </c>
      <c r="N110" s="111" t="s">
        <v>322</v>
      </c>
      <c r="O110" s="111" t="s">
        <v>322</v>
      </c>
      <c r="P110" s="111" t="s">
        <v>322</v>
      </c>
      <c r="Q110" s="111" t="s">
        <v>322</v>
      </c>
      <c r="R110" s="129">
        <f>HYPERLINK("http://jiradev.its-sib.ru/issues/?jql=issue in (TECHWIM-4495)", 8.0)</f>
        <v/>
      </c>
      <c r="S110" s="129">
        <f>HYPERLINK("http://jiradev.its-sib.ru/issues/?jql=issue in (TECHWIM-4495)", 8.0)</f>
        <v/>
      </c>
      <c r="T110" s="111" t="s">
        <v>322</v>
      </c>
      <c r="U110" s="111" t="s">
        <v>322</v>
      </c>
      <c r="V110" s="111" t="s">
        <v>322</v>
      </c>
      <c r="W110" s="111" t="s">
        <v>322</v>
      </c>
      <c r="X110" s="111" t="s">
        <v>322</v>
      </c>
      <c r="Y110" s="111" t="s">
        <v>322</v>
      </c>
      <c r="Z110" s="111" t="s">
        <v>322</v>
      </c>
      <c r="AA110" s="111" t="s">
        <v>322</v>
      </c>
      <c r="AB110" s="111" t="s">
        <v>322</v>
      </c>
      <c r="AC110" s="111" t="s">
        <v>322</v>
      </c>
      <c r="AD110" s="111" t="s">
        <v>322</v>
      </c>
      <c r="AE110" s="111" t="s">
        <v>322</v>
      </c>
      <c r="AF110" s="111" t="s">
        <v>322</v>
      </c>
      <c r="AG110" s="111" t="s">
        <v>322</v>
      </c>
      <c r="AH110" s="111" t="s">
        <v>322</v>
      </c>
      <c r="AI110" s="111" t="s">
        <v>322</v>
      </c>
      <c r="AJ110" s="111" t="s">
        <v>322</v>
      </c>
      <c r="AK110" s="111" t="s">
        <v>322</v>
      </c>
      <c r="AL110" s="111" t="s">
        <v>322</v>
      </c>
      <c r="AM110" s="111" t="s">
        <v>322</v>
      </c>
      <c r="AN110" s="130" t="s">
        <v>322</v>
      </c>
      <c r="AO110" s="130" t="s">
        <v>322</v>
      </c>
      <c r="AP110" s="130" t="s">
        <v>322</v>
      </c>
      <c r="AQ110" s="130" t="s">
        <v>322</v>
      </c>
      <c r="AR110" s="130" t="s">
        <v>322</v>
      </c>
      <c r="AS110" s="130" t="s">
        <v>322</v>
      </c>
      <c r="AT110" s="130" t="s">
        <v>322</v>
      </c>
      <c r="AU110" s="130" t="s">
        <v>322</v>
      </c>
      <c r="AV110" s="130" t="s">
        <v>322</v>
      </c>
      <c r="AW110" s="130" t="s">
        <v>322</v>
      </c>
      <c r="AX110" s="130" t="s">
        <v>322</v>
      </c>
    </row>
    <row r="111" spans="1:50">
      <c r="A111" s="131" t="n">
        <v>105</v>
      </c>
      <c r="B111" s="131" t="s">
        <v>224</v>
      </c>
      <c r="C111" s="131" t="s">
        <v>193</v>
      </c>
      <c r="D111" s="131" t="s">
        <v>204</v>
      </c>
      <c r="E111" s="131" t="s">
        <v>33</v>
      </c>
      <c r="F111" s="131" t="s">
        <v>322</v>
      </c>
      <c r="G111" s="131" t="s">
        <v>322</v>
      </c>
      <c r="H111" s="131" t="s">
        <v>322</v>
      </c>
      <c r="I111" s="131" t="s">
        <v>322</v>
      </c>
      <c r="J111" s="131" t="s">
        <v>322</v>
      </c>
      <c r="K111" s="131" t="s">
        <v>322</v>
      </c>
      <c r="L111" s="131" t="s">
        <v>322</v>
      </c>
      <c r="M111" s="131" t="s">
        <v>322</v>
      </c>
      <c r="N111" s="131" t="s">
        <v>322</v>
      </c>
      <c r="O111" s="131" t="s">
        <v>322</v>
      </c>
      <c r="P111" s="131" t="s">
        <v>322</v>
      </c>
      <c r="Q111" s="131" t="s">
        <v>322</v>
      </c>
      <c r="R111" s="131">
        <f>SUM(R110:R109)</f>
        <v/>
      </c>
      <c r="S111" s="131">
        <f>SUM(S110:S109)</f>
        <v/>
      </c>
      <c r="T111" s="131" t="s">
        <v>322</v>
      </c>
      <c r="U111" s="131" t="s">
        <v>322</v>
      </c>
      <c r="V111" s="131" t="s">
        <v>322</v>
      </c>
      <c r="W111" s="131" t="s">
        <v>322</v>
      </c>
      <c r="X111" s="131" t="s">
        <v>322</v>
      </c>
      <c r="Y111" s="131" t="s">
        <v>322</v>
      </c>
      <c r="Z111" s="131" t="s">
        <v>322</v>
      </c>
      <c r="AA111" s="131" t="s">
        <v>322</v>
      </c>
      <c r="AB111" s="131" t="s">
        <v>322</v>
      </c>
      <c r="AC111" s="131" t="s">
        <v>322</v>
      </c>
      <c r="AD111" s="131" t="s">
        <v>322</v>
      </c>
      <c r="AE111" s="131" t="s">
        <v>322</v>
      </c>
      <c r="AF111" s="131" t="s">
        <v>322</v>
      </c>
      <c r="AG111" s="131" t="s">
        <v>322</v>
      </c>
      <c r="AH111" s="131" t="s">
        <v>322</v>
      </c>
      <c r="AI111" s="131" t="s">
        <v>322</v>
      </c>
      <c r="AJ111" s="131" t="s">
        <v>322</v>
      </c>
      <c r="AK111" s="131" t="s">
        <v>322</v>
      </c>
      <c r="AL111" s="131" t="s">
        <v>322</v>
      </c>
      <c r="AM111" s="131" t="s">
        <v>322</v>
      </c>
      <c r="AN111" s="131" t="s"/>
      <c r="AO111" s="131" t="s"/>
      <c r="AP111" s="131">
        <f>MAX(AP110:AP109)</f>
        <v/>
      </c>
      <c r="AQ111" s="131">
        <f>MAX(AQ110:AQ109)</f>
        <v/>
      </c>
      <c r="AR111" s="131">
        <f>MAX(AR110:AR109)</f>
        <v/>
      </c>
      <c r="AS111" s="131">
        <f>MAX(AS110:AS109)</f>
        <v/>
      </c>
      <c r="AT111" s="131">
        <f>SUM(AT110:AT109)</f>
        <v/>
      </c>
      <c r="AU111" s="131">
        <f>SUM(AU110:AU109)</f>
        <v/>
      </c>
      <c r="AV111" s="131">
        <f>SUM(AV110:AV109)</f>
        <v/>
      </c>
      <c r="AW111" s="131">
        <f>SUM(AW110:AW109)</f>
        <v/>
      </c>
      <c r="AX111" s="131">
        <f>SUM(AX110:AX109)</f>
        <v/>
      </c>
    </row>
    <row r="112" spans="1:50">
      <c r="A112" s="111" t="n">
        <v>106</v>
      </c>
      <c r="B112" s="129">
        <f>HYPERLINK("http://jiradev.its-sib.ru/issues/?jql=summary~%27Кобыляк Владимир Сергеевич%27", "Кобыляк Владимир Сергеевич")</f>
        <v/>
      </c>
      <c r="C112" s="129">
        <f>HYPERLINK("http://jiradev.its-sib.ru/issues/?jql=status=Трудоустройство and cf[14829]=%27Дирекция%27", "Дирекция")</f>
        <v/>
      </c>
      <c r="D112" s="111" t="s">
        <v>130</v>
      </c>
      <c r="E112" s="111" t="s">
        <v>31</v>
      </c>
      <c r="F112" s="111" t="s">
        <v>32</v>
      </c>
      <c r="G112" s="111" t="s">
        <v>322</v>
      </c>
      <c r="H112" s="111" t="s">
        <v>322</v>
      </c>
      <c r="I112" s="111" t="s">
        <v>322</v>
      </c>
      <c r="J112" s="111" t="s">
        <v>322</v>
      </c>
      <c r="K112" s="111" t="s">
        <v>322</v>
      </c>
      <c r="L112" s="111" t="s">
        <v>322</v>
      </c>
      <c r="M112" s="111" t="s">
        <v>322</v>
      </c>
      <c r="N112" s="111" t="s">
        <v>322</v>
      </c>
      <c r="O112" s="111" t="s">
        <v>322</v>
      </c>
      <c r="P112" s="111" t="s">
        <v>322</v>
      </c>
      <c r="Q112" s="111" t="s">
        <v>322</v>
      </c>
      <c r="R112" s="129">
        <f>HYPERLINK("http://jiradev.its-sib.ru/issues/?jql=issue in (DOCCORP-23824)", "О")</f>
        <v/>
      </c>
      <c r="S112" s="129">
        <f>HYPERLINK("http://jiradev.its-sib.ru/issues/?jql=issue in (DOCCORP-23824)", "О")</f>
        <v/>
      </c>
      <c r="T112" s="111" t="s">
        <v>322</v>
      </c>
      <c r="U112" s="111" t="s">
        <v>322</v>
      </c>
      <c r="V112" s="111" t="s">
        <v>322</v>
      </c>
      <c r="W112" s="111" t="s">
        <v>322</v>
      </c>
      <c r="X112" s="111" t="s">
        <v>322</v>
      </c>
      <c r="Y112" s="111" t="s">
        <v>322</v>
      </c>
      <c r="Z112" s="111" t="s">
        <v>322</v>
      </c>
      <c r="AA112" s="111" t="s">
        <v>322</v>
      </c>
      <c r="AB112" s="111" t="s">
        <v>322</v>
      </c>
      <c r="AC112" s="111" t="s">
        <v>322</v>
      </c>
      <c r="AD112" s="111" t="s">
        <v>322</v>
      </c>
      <c r="AE112" s="111" t="s">
        <v>322</v>
      </c>
      <c r="AF112" s="111" t="s">
        <v>322</v>
      </c>
      <c r="AG112" s="111" t="s">
        <v>322</v>
      </c>
      <c r="AH112" s="111" t="s">
        <v>322</v>
      </c>
      <c r="AI112" s="111" t="s">
        <v>322</v>
      </c>
      <c r="AJ112" s="111" t="s">
        <v>322</v>
      </c>
      <c r="AK112" s="111" t="s">
        <v>322</v>
      </c>
      <c r="AL112" s="111" t="s">
        <v>322</v>
      </c>
      <c r="AM112" s="111" t="s">
        <v>322</v>
      </c>
      <c r="AN112" s="130" t="s">
        <v>322</v>
      </c>
      <c r="AO112" s="130" t="s">
        <v>322</v>
      </c>
      <c r="AP112" s="130">
        <f>COUNTIF(I112:AM112, "О")</f>
        <v/>
      </c>
      <c r="AQ112" s="130">
        <f>COUNTIF(I112:AM112, "От")</f>
        <v/>
      </c>
      <c r="AR112" s="130">
        <f>COUNTIF(I112:AM112, "Б")</f>
        <v/>
      </c>
      <c r="AS112" s="130">
        <f>COUNTIF(I112:AM112, "Н")</f>
        <v/>
      </c>
      <c r="AT112" s="130" t="s">
        <v>322</v>
      </c>
      <c r="AU112" s="130" t="s">
        <v>322</v>
      </c>
      <c r="AV112" s="130" t="s">
        <v>322</v>
      </c>
      <c r="AW112" s="130" t="s">
        <v>322</v>
      </c>
      <c r="AX112" s="130" t="s">
        <v>322</v>
      </c>
    </row>
    <row r="113" spans="1:50">
      <c r="A113" s="131" t="n">
        <v>107</v>
      </c>
      <c r="B113" s="131" t="s">
        <v>129</v>
      </c>
      <c r="C113" s="131" t="s">
        <v>124</v>
      </c>
      <c r="D113" s="131" t="s">
        <v>130</v>
      </c>
      <c r="E113" s="131" t="s">
        <v>33</v>
      </c>
      <c r="F113" s="131" t="s">
        <v>322</v>
      </c>
      <c r="G113" s="131" t="s">
        <v>322</v>
      </c>
      <c r="H113" s="131" t="s">
        <v>322</v>
      </c>
      <c r="I113" s="131" t="s">
        <v>322</v>
      </c>
      <c r="J113" s="131" t="s">
        <v>322</v>
      </c>
      <c r="K113" s="131" t="s">
        <v>322</v>
      </c>
      <c r="L113" s="131" t="s">
        <v>322</v>
      </c>
      <c r="M113" s="131" t="s">
        <v>322</v>
      </c>
      <c r="N113" s="131" t="s">
        <v>322</v>
      </c>
      <c r="O113" s="131" t="s">
        <v>322</v>
      </c>
      <c r="P113" s="131" t="s">
        <v>322</v>
      </c>
      <c r="Q113" s="131" t="s">
        <v>322</v>
      </c>
      <c r="R113" s="131">
        <f>SUM(R112:R112)</f>
        <v/>
      </c>
      <c r="S113" s="131">
        <f>SUM(S112:S112)</f>
        <v/>
      </c>
      <c r="T113" s="131" t="s">
        <v>322</v>
      </c>
      <c r="U113" s="131" t="s">
        <v>322</v>
      </c>
      <c r="V113" s="131" t="s">
        <v>322</v>
      </c>
      <c r="W113" s="131" t="s">
        <v>322</v>
      </c>
      <c r="X113" s="131" t="s">
        <v>322</v>
      </c>
      <c r="Y113" s="131" t="s">
        <v>322</v>
      </c>
      <c r="Z113" s="131" t="s">
        <v>322</v>
      </c>
      <c r="AA113" s="131" t="s">
        <v>322</v>
      </c>
      <c r="AB113" s="131" t="s">
        <v>322</v>
      </c>
      <c r="AC113" s="131" t="s">
        <v>322</v>
      </c>
      <c r="AD113" s="131" t="s">
        <v>322</v>
      </c>
      <c r="AE113" s="131" t="s">
        <v>322</v>
      </c>
      <c r="AF113" s="131" t="s">
        <v>322</v>
      </c>
      <c r="AG113" s="131" t="s">
        <v>322</v>
      </c>
      <c r="AH113" s="131" t="s">
        <v>322</v>
      </c>
      <c r="AI113" s="131" t="s">
        <v>322</v>
      </c>
      <c r="AJ113" s="131" t="s">
        <v>322</v>
      </c>
      <c r="AK113" s="131" t="s">
        <v>322</v>
      </c>
      <c r="AL113" s="131" t="s">
        <v>322</v>
      </c>
      <c r="AM113" s="131" t="s">
        <v>322</v>
      </c>
      <c r="AN113" s="131" t="s"/>
      <c r="AO113" s="131" t="s"/>
      <c r="AP113" s="131">
        <f>MAX(AP112:AP112)</f>
        <v/>
      </c>
      <c r="AQ113" s="131">
        <f>MAX(AQ112:AQ112)</f>
        <v/>
      </c>
      <c r="AR113" s="131">
        <f>MAX(AR112:AR112)</f>
        <v/>
      </c>
      <c r="AS113" s="131">
        <f>MAX(AS112:AS112)</f>
        <v/>
      </c>
      <c r="AT113" s="131">
        <f>SUM(AT112:AT112)</f>
        <v/>
      </c>
      <c r="AU113" s="131">
        <f>SUM(AU112:AU112)</f>
        <v/>
      </c>
      <c r="AV113" s="131">
        <f>SUM(AV112:AV112)</f>
        <v/>
      </c>
      <c r="AW113" s="131">
        <f>SUM(AW112:AW112)</f>
        <v/>
      </c>
      <c r="AX113" s="131">
        <f>SUM(AX112:AX112)</f>
        <v/>
      </c>
    </row>
    <row r="114" spans="1:50">
      <c r="A114" s="111" t="n">
        <v>108</v>
      </c>
      <c r="B114" s="129">
        <f>HYPERLINK("http://jiradev.its-sib.ru/issues/?jql=summary~%27Басалаев Михаил Васильевич%27", "Басалаев Михаил Васильевич")</f>
        <v/>
      </c>
      <c r="C114" s="129">
        <f>HYPERLINK("http://jiradev.its-sib.ru/issues/?jql=status=Трудоустройство and cf[14829]=%27Группа управления проектами (Басалаев)%27", "Группа управления проектами (Басалаев)")</f>
        <v/>
      </c>
      <c r="D114" s="111" t="s">
        <v>63</v>
      </c>
      <c r="E114" s="111" t="s">
        <v>43</v>
      </c>
      <c r="F114" s="111" t="s">
        <v>32</v>
      </c>
      <c r="G114" s="111" t="s">
        <v>322</v>
      </c>
      <c r="H114" s="111" t="s">
        <v>322</v>
      </c>
      <c r="I114" s="111" t="s">
        <v>322</v>
      </c>
      <c r="J114" s="111" t="s">
        <v>322</v>
      </c>
      <c r="K114" s="111" t="s">
        <v>322</v>
      </c>
      <c r="L114" s="111" t="s">
        <v>322</v>
      </c>
      <c r="M114" s="111" t="s">
        <v>322</v>
      </c>
      <c r="N114" s="111" t="s">
        <v>322</v>
      </c>
      <c r="O114" s="111" t="s">
        <v>322</v>
      </c>
      <c r="P114" s="111" t="s">
        <v>322</v>
      </c>
      <c r="Q114" s="111" t="s">
        <v>322</v>
      </c>
      <c r="R114" s="111" t="n">
        <v>8</v>
      </c>
      <c r="S114" s="111" t="n">
        <v>8</v>
      </c>
      <c r="T114" s="111" t="s">
        <v>322</v>
      </c>
      <c r="U114" s="111" t="s">
        <v>322</v>
      </c>
      <c r="V114" s="111" t="s">
        <v>322</v>
      </c>
      <c r="W114" s="111" t="s">
        <v>322</v>
      </c>
      <c r="X114" s="111" t="s">
        <v>322</v>
      </c>
      <c r="Y114" s="111" t="s">
        <v>322</v>
      </c>
      <c r="Z114" s="111" t="s">
        <v>322</v>
      </c>
      <c r="AA114" s="111" t="s">
        <v>322</v>
      </c>
      <c r="AB114" s="111" t="s">
        <v>322</v>
      </c>
      <c r="AC114" s="111" t="s">
        <v>322</v>
      </c>
      <c r="AD114" s="111" t="s">
        <v>322</v>
      </c>
      <c r="AE114" s="111" t="s">
        <v>322</v>
      </c>
      <c r="AF114" s="111" t="s">
        <v>322</v>
      </c>
      <c r="AG114" s="111" t="s">
        <v>322</v>
      </c>
      <c r="AH114" s="111" t="s">
        <v>322</v>
      </c>
      <c r="AI114" s="111" t="s">
        <v>322</v>
      </c>
      <c r="AJ114" s="111" t="s">
        <v>322</v>
      </c>
      <c r="AK114" s="111" t="s">
        <v>322</v>
      </c>
      <c r="AL114" s="111" t="s">
        <v>322</v>
      </c>
      <c r="AM114" s="111" t="s">
        <v>322</v>
      </c>
      <c r="AN114" s="130" t="s">
        <v>322</v>
      </c>
      <c r="AO114" s="130" t="s">
        <v>322</v>
      </c>
      <c r="AP114" s="130">
        <f>COUNTIF(I114:AM114, "О")</f>
        <v/>
      </c>
      <c r="AQ114" s="130">
        <f>COUNTIF(I114:AM114, "От")</f>
        <v/>
      </c>
      <c r="AR114" s="130">
        <f>COUNTIF(I114:AM114, "Б")</f>
        <v/>
      </c>
      <c r="AS114" s="130">
        <f>COUNTIF(I114:AM114, "Н")</f>
        <v/>
      </c>
      <c r="AT114" s="130" t="s">
        <v>322</v>
      </c>
      <c r="AU114" s="130" t="s">
        <v>322</v>
      </c>
      <c r="AV114" s="130" t="s">
        <v>322</v>
      </c>
      <c r="AW114" s="130" t="s">
        <v>322</v>
      </c>
      <c r="AX114" s="130" t="s">
        <v>322</v>
      </c>
    </row>
    <row r="115" spans="1:50">
      <c r="A115" s="111" t="n">
        <v>109</v>
      </c>
      <c r="B115" s="111" t="s">
        <v>113</v>
      </c>
      <c r="C115" s="111" t="s">
        <v>114</v>
      </c>
      <c r="D115" s="111" t="s">
        <v>63</v>
      </c>
      <c r="E115" s="111" t="s">
        <v>328</v>
      </c>
      <c r="F115" s="111" t="s">
        <v>32</v>
      </c>
      <c r="G115" s="111" t="s">
        <v>322</v>
      </c>
      <c r="H115" s="111" t="s">
        <v>322</v>
      </c>
      <c r="I115" s="111" t="s">
        <v>322</v>
      </c>
      <c r="J115" s="111" t="s">
        <v>322</v>
      </c>
      <c r="K115" s="111" t="s">
        <v>322</v>
      </c>
      <c r="L115" s="111" t="s">
        <v>322</v>
      </c>
      <c r="M115" s="111" t="s">
        <v>322</v>
      </c>
      <c r="N115" s="111" t="s">
        <v>322</v>
      </c>
      <c r="O115" s="111" t="s">
        <v>322</v>
      </c>
      <c r="P115" s="111" t="s">
        <v>322</v>
      </c>
      <c r="Q115" s="111" t="s">
        <v>322</v>
      </c>
      <c r="R115" s="111" t="s">
        <v>322</v>
      </c>
      <c r="S115" s="111" t="s">
        <v>322</v>
      </c>
      <c r="T115" s="111" t="s">
        <v>322</v>
      </c>
      <c r="U115" s="111" t="s">
        <v>322</v>
      </c>
      <c r="V115" s="111" t="s">
        <v>322</v>
      </c>
      <c r="W115" s="111" t="s">
        <v>322</v>
      </c>
      <c r="X115" s="111" t="s">
        <v>322</v>
      </c>
      <c r="Y115" s="111" t="s">
        <v>322</v>
      </c>
      <c r="Z115" s="111" t="s">
        <v>322</v>
      </c>
      <c r="AA115" s="111" t="s">
        <v>322</v>
      </c>
      <c r="AB115" s="111" t="s">
        <v>322</v>
      </c>
      <c r="AC115" s="111" t="s">
        <v>322</v>
      </c>
      <c r="AD115" s="111" t="s">
        <v>322</v>
      </c>
      <c r="AE115" s="111" t="s">
        <v>322</v>
      </c>
      <c r="AF115" s="111" t="s">
        <v>322</v>
      </c>
      <c r="AG115" s="111" t="s">
        <v>322</v>
      </c>
      <c r="AH115" s="111" t="s">
        <v>322</v>
      </c>
      <c r="AI115" s="111" t="s">
        <v>322</v>
      </c>
      <c r="AJ115" s="111" t="s">
        <v>322</v>
      </c>
      <c r="AK115" s="111" t="s">
        <v>322</v>
      </c>
      <c r="AL115" s="111" t="s">
        <v>322</v>
      </c>
      <c r="AM115" s="111" t="s">
        <v>322</v>
      </c>
      <c r="AN115" s="130" t="s">
        <v>322</v>
      </c>
      <c r="AO115" s="130" t="s">
        <v>322</v>
      </c>
      <c r="AP115" s="130" t="s">
        <v>322</v>
      </c>
      <c r="AQ115" s="130" t="s">
        <v>322</v>
      </c>
      <c r="AR115" s="130" t="s">
        <v>322</v>
      </c>
      <c r="AS115" s="130" t="s">
        <v>322</v>
      </c>
      <c r="AT115" s="130" t="s">
        <v>322</v>
      </c>
      <c r="AU115" s="130" t="s">
        <v>322</v>
      </c>
      <c r="AV115" s="130" t="s">
        <v>322</v>
      </c>
      <c r="AW115" s="130" t="s">
        <v>322</v>
      </c>
      <c r="AX115" s="130" t="s">
        <v>322</v>
      </c>
    </row>
    <row r="116" spans="1:50">
      <c r="A116" s="111" t="n">
        <v>110</v>
      </c>
      <c r="B116" s="111" t="s">
        <v>113</v>
      </c>
      <c r="C116" s="111" t="s">
        <v>114</v>
      </c>
      <c r="D116" s="111" t="s">
        <v>63</v>
      </c>
      <c r="E116" s="111" t="s">
        <v>329</v>
      </c>
      <c r="F116" s="111" t="s">
        <v>32</v>
      </c>
      <c r="G116" s="111" t="s">
        <v>322</v>
      </c>
      <c r="H116" s="111" t="s">
        <v>322</v>
      </c>
      <c r="I116" s="111" t="s">
        <v>322</v>
      </c>
      <c r="J116" s="111" t="s">
        <v>322</v>
      </c>
      <c r="K116" s="111" t="s">
        <v>322</v>
      </c>
      <c r="L116" s="111" t="s">
        <v>322</v>
      </c>
      <c r="M116" s="111" t="s">
        <v>322</v>
      </c>
      <c r="N116" s="111" t="s">
        <v>322</v>
      </c>
      <c r="O116" s="111" t="s">
        <v>322</v>
      </c>
      <c r="P116" s="111" t="s">
        <v>322</v>
      </c>
      <c r="Q116" s="111" t="s">
        <v>322</v>
      </c>
      <c r="R116" s="111" t="s">
        <v>322</v>
      </c>
      <c r="S116" s="111" t="s">
        <v>322</v>
      </c>
      <c r="T116" s="111" t="s">
        <v>322</v>
      </c>
      <c r="U116" s="111" t="s">
        <v>322</v>
      </c>
      <c r="V116" s="111" t="s">
        <v>322</v>
      </c>
      <c r="W116" s="111" t="s">
        <v>322</v>
      </c>
      <c r="X116" s="111" t="s">
        <v>322</v>
      </c>
      <c r="Y116" s="111" t="s">
        <v>322</v>
      </c>
      <c r="Z116" s="111" t="s">
        <v>322</v>
      </c>
      <c r="AA116" s="111" t="s">
        <v>322</v>
      </c>
      <c r="AB116" s="111" t="s">
        <v>322</v>
      </c>
      <c r="AC116" s="111" t="s">
        <v>322</v>
      </c>
      <c r="AD116" s="111" t="s">
        <v>322</v>
      </c>
      <c r="AE116" s="111" t="s">
        <v>322</v>
      </c>
      <c r="AF116" s="111" t="s">
        <v>322</v>
      </c>
      <c r="AG116" s="111" t="s">
        <v>322</v>
      </c>
      <c r="AH116" s="111" t="s">
        <v>322</v>
      </c>
      <c r="AI116" s="111" t="s">
        <v>322</v>
      </c>
      <c r="AJ116" s="111" t="s">
        <v>322</v>
      </c>
      <c r="AK116" s="111" t="s">
        <v>322</v>
      </c>
      <c r="AL116" s="111" t="s">
        <v>322</v>
      </c>
      <c r="AM116" s="111" t="s">
        <v>322</v>
      </c>
      <c r="AN116" s="130" t="s">
        <v>322</v>
      </c>
      <c r="AO116" s="130" t="s">
        <v>322</v>
      </c>
      <c r="AP116" s="130" t="s">
        <v>322</v>
      </c>
      <c r="AQ116" s="130" t="s">
        <v>322</v>
      </c>
      <c r="AR116" s="130" t="s">
        <v>322</v>
      </c>
      <c r="AS116" s="130" t="s">
        <v>322</v>
      </c>
      <c r="AT116" s="130" t="s">
        <v>322</v>
      </c>
      <c r="AU116" s="130" t="s">
        <v>322</v>
      </c>
      <c r="AV116" s="130" t="s">
        <v>322</v>
      </c>
      <c r="AW116" s="130" t="s">
        <v>322</v>
      </c>
      <c r="AX116" s="130" t="s">
        <v>322</v>
      </c>
    </row>
    <row r="117" spans="1:50">
      <c r="A117" s="111" t="n">
        <v>111</v>
      </c>
      <c r="B117" s="111" t="s">
        <v>113</v>
      </c>
      <c r="C117" s="111" t="s">
        <v>114</v>
      </c>
      <c r="D117" s="111" t="s">
        <v>63</v>
      </c>
      <c r="E117" s="111" t="s">
        <v>61</v>
      </c>
      <c r="F117" s="111" t="s">
        <v>32</v>
      </c>
      <c r="G117" s="111" t="s">
        <v>322</v>
      </c>
      <c r="H117" s="111" t="s">
        <v>322</v>
      </c>
      <c r="I117" s="111" t="s">
        <v>322</v>
      </c>
      <c r="J117" s="111" t="s">
        <v>322</v>
      </c>
      <c r="K117" s="111" t="s">
        <v>322</v>
      </c>
      <c r="L117" s="111" t="s">
        <v>322</v>
      </c>
      <c r="M117" s="111" t="s">
        <v>322</v>
      </c>
      <c r="N117" s="111" t="s">
        <v>322</v>
      </c>
      <c r="O117" s="111" t="s">
        <v>322</v>
      </c>
      <c r="P117" s="111" t="s">
        <v>322</v>
      </c>
      <c r="Q117" s="111" t="s">
        <v>322</v>
      </c>
      <c r="R117" s="111" t="s">
        <v>322</v>
      </c>
      <c r="S117" s="111" t="s">
        <v>322</v>
      </c>
      <c r="T117" s="111" t="s">
        <v>322</v>
      </c>
      <c r="U117" s="111" t="s">
        <v>322</v>
      </c>
      <c r="V117" s="111" t="s">
        <v>322</v>
      </c>
      <c r="W117" s="111" t="s">
        <v>322</v>
      </c>
      <c r="X117" s="111" t="s">
        <v>322</v>
      </c>
      <c r="Y117" s="111" t="s">
        <v>322</v>
      </c>
      <c r="Z117" s="111" t="s">
        <v>322</v>
      </c>
      <c r="AA117" s="111" t="s">
        <v>322</v>
      </c>
      <c r="AB117" s="111" t="s">
        <v>322</v>
      </c>
      <c r="AC117" s="111" t="s">
        <v>322</v>
      </c>
      <c r="AD117" s="111" t="s">
        <v>322</v>
      </c>
      <c r="AE117" s="111" t="s">
        <v>322</v>
      </c>
      <c r="AF117" s="111" t="s">
        <v>322</v>
      </c>
      <c r="AG117" s="111" t="s">
        <v>322</v>
      </c>
      <c r="AH117" s="111" t="s">
        <v>322</v>
      </c>
      <c r="AI117" s="111" t="s">
        <v>322</v>
      </c>
      <c r="AJ117" s="111" t="s">
        <v>322</v>
      </c>
      <c r="AK117" s="111" t="s">
        <v>322</v>
      </c>
      <c r="AL117" s="111" t="s">
        <v>322</v>
      </c>
      <c r="AM117" s="111" t="s">
        <v>322</v>
      </c>
      <c r="AN117" s="130" t="s">
        <v>322</v>
      </c>
      <c r="AO117" s="130" t="s">
        <v>322</v>
      </c>
      <c r="AP117" s="130" t="s">
        <v>322</v>
      </c>
      <c r="AQ117" s="130" t="s">
        <v>322</v>
      </c>
      <c r="AR117" s="130" t="s">
        <v>322</v>
      </c>
      <c r="AS117" s="130" t="s">
        <v>322</v>
      </c>
      <c r="AT117" s="130" t="s">
        <v>322</v>
      </c>
      <c r="AU117" s="130" t="s">
        <v>322</v>
      </c>
      <c r="AV117" s="130" t="s">
        <v>322</v>
      </c>
      <c r="AW117" s="130" t="s">
        <v>322</v>
      </c>
      <c r="AX117" s="130" t="s">
        <v>322</v>
      </c>
    </row>
    <row r="118" spans="1:50">
      <c r="A118" s="131" t="n">
        <v>112</v>
      </c>
      <c r="B118" s="131" t="s">
        <v>113</v>
      </c>
      <c r="C118" s="131" t="s">
        <v>114</v>
      </c>
      <c r="D118" s="131" t="s">
        <v>63</v>
      </c>
      <c r="E118" s="131" t="s">
        <v>33</v>
      </c>
      <c r="F118" s="131" t="s">
        <v>322</v>
      </c>
      <c r="G118" s="131" t="s">
        <v>322</v>
      </c>
      <c r="H118" s="131" t="s">
        <v>322</v>
      </c>
      <c r="I118" s="131" t="s">
        <v>322</v>
      </c>
      <c r="J118" s="131" t="s">
        <v>322</v>
      </c>
      <c r="K118" s="131" t="s">
        <v>322</v>
      </c>
      <c r="L118" s="131" t="s">
        <v>322</v>
      </c>
      <c r="M118" s="131" t="s">
        <v>322</v>
      </c>
      <c r="N118" s="131" t="s">
        <v>322</v>
      </c>
      <c r="O118" s="131" t="s">
        <v>322</v>
      </c>
      <c r="P118" s="131" t="s">
        <v>322</v>
      </c>
      <c r="Q118" s="131" t="s">
        <v>322</v>
      </c>
      <c r="R118" s="131">
        <f>SUM(R117:R114)</f>
        <v/>
      </c>
      <c r="S118" s="131">
        <f>SUM(S117:S114)</f>
        <v/>
      </c>
      <c r="T118" s="131" t="s">
        <v>322</v>
      </c>
      <c r="U118" s="131" t="s">
        <v>322</v>
      </c>
      <c r="V118" s="131" t="s">
        <v>322</v>
      </c>
      <c r="W118" s="131" t="s">
        <v>322</v>
      </c>
      <c r="X118" s="131" t="s">
        <v>322</v>
      </c>
      <c r="Y118" s="131" t="s">
        <v>322</v>
      </c>
      <c r="Z118" s="131" t="s">
        <v>322</v>
      </c>
      <c r="AA118" s="131" t="s">
        <v>322</v>
      </c>
      <c r="AB118" s="131" t="s">
        <v>322</v>
      </c>
      <c r="AC118" s="131" t="s">
        <v>322</v>
      </c>
      <c r="AD118" s="131" t="s">
        <v>322</v>
      </c>
      <c r="AE118" s="131" t="s">
        <v>322</v>
      </c>
      <c r="AF118" s="131" t="s">
        <v>322</v>
      </c>
      <c r="AG118" s="131" t="s">
        <v>322</v>
      </c>
      <c r="AH118" s="131" t="s">
        <v>322</v>
      </c>
      <c r="AI118" s="131" t="s">
        <v>322</v>
      </c>
      <c r="AJ118" s="131" t="s">
        <v>322</v>
      </c>
      <c r="AK118" s="131" t="s">
        <v>322</v>
      </c>
      <c r="AL118" s="131" t="s">
        <v>322</v>
      </c>
      <c r="AM118" s="131" t="s">
        <v>322</v>
      </c>
      <c r="AN118" s="131" t="s"/>
      <c r="AO118" s="131" t="s"/>
      <c r="AP118" s="131">
        <f>MAX(AP117:AP114)</f>
        <v/>
      </c>
      <c r="AQ118" s="131">
        <f>MAX(AQ117:AQ114)</f>
        <v/>
      </c>
      <c r="AR118" s="131">
        <f>MAX(AR117:AR114)</f>
        <v/>
      </c>
      <c r="AS118" s="131">
        <f>MAX(AS117:AS114)</f>
        <v/>
      </c>
      <c r="AT118" s="131">
        <f>SUM(AT117:AT114)</f>
        <v/>
      </c>
      <c r="AU118" s="131">
        <f>SUM(AU117:AU114)</f>
        <v/>
      </c>
      <c r="AV118" s="131">
        <f>SUM(AV117:AV114)</f>
        <v/>
      </c>
      <c r="AW118" s="131">
        <f>SUM(AW117:AW114)</f>
        <v/>
      </c>
      <c r="AX118" s="131">
        <f>SUM(AX117:AX114)</f>
        <v/>
      </c>
    </row>
    <row r="119" spans="1:50">
      <c r="A119" s="111" t="n">
        <v>113</v>
      </c>
      <c r="B119" s="129">
        <f>HYPERLINK("http://jiradev.its-sib.ru/issues/?jql=summary~%27Сидоренко Никита Олегович%27", "Сидоренко Никита Олегович")</f>
        <v/>
      </c>
      <c r="C119" s="129">
        <f>HYPERLINK("http://jiradev.its-sib.ru/issues/?jql=status=Трудоустройство and cf[14829]=%27Группа развития ПО%27", "Группа развития ПО")</f>
        <v/>
      </c>
      <c r="D119" s="111" t="s">
        <v>284</v>
      </c>
      <c r="E119" s="111" t="s">
        <v>31</v>
      </c>
      <c r="F119" s="111" t="s">
        <v>32</v>
      </c>
      <c r="G119" s="111" t="s">
        <v>322</v>
      </c>
      <c r="H119" s="111" t="s">
        <v>322</v>
      </c>
      <c r="I119" s="111" t="s">
        <v>322</v>
      </c>
      <c r="J119" s="111" t="s">
        <v>322</v>
      </c>
      <c r="K119" s="111" t="s">
        <v>322</v>
      </c>
      <c r="L119" s="111" t="s">
        <v>322</v>
      </c>
      <c r="M119" s="111" t="s">
        <v>322</v>
      </c>
      <c r="N119" s="111" t="s">
        <v>322</v>
      </c>
      <c r="O119" s="111" t="s">
        <v>322</v>
      </c>
      <c r="P119" s="111" t="s">
        <v>322</v>
      </c>
      <c r="Q119" s="111" t="s">
        <v>322</v>
      </c>
      <c r="R119" s="111" t="n">
        <v>8</v>
      </c>
      <c r="S119" s="111" t="n">
        <v>8</v>
      </c>
      <c r="T119" s="111" t="s">
        <v>322</v>
      </c>
      <c r="U119" s="111" t="s">
        <v>322</v>
      </c>
      <c r="V119" s="111" t="s">
        <v>322</v>
      </c>
      <c r="W119" s="111" t="s">
        <v>322</v>
      </c>
      <c r="X119" s="111" t="s">
        <v>322</v>
      </c>
      <c r="Y119" s="111" t="s">
        <v>322</v>
      </c>
      <c r="Z119" s="111" t="s">
        <v>322</v>
      </c>
      <c r="AA119" s="111" t="s">
        <v>322</v>
      </c>
      <c r="AB119" s="111" t="s">
        <v>322</v>
      </c>
      <c r="AC119" s="111" t="s">
        <v>322</v>
      </c>
      <c r="AD119" s="111" t="s">
        <v>322</v>
      </c>
      <c r="AE119" s="111" t="s">
        <v>322</v>
      </c>
      <c r="AF119" s="111" t="s">
        <v>322</v>
      </c>
      <c r="AG119" s="111" t="s">
        <v>322</v>
      </c>
      <c r="AH119" s="111" t="s">
        <v>322</v>
      </c>
      <c r="AI119" s="111" t="s">
        <v>322</v>
      </c>
      <c r="AJ119" s="111" t="s">
        <v>322</v>
      </c>
      <c r="AK119" s="111" t="s">
        <v>322</v>
      </c>
      <c r="AL119" s="111" t="s">
        <v>322</v>
      </c>
      <c r="AM119" s="111" t="s">
        <v>322</v>
      </c>
      <c r="AN119" s="130" t="s">
        <v>322</v>
      </c>
      <c r="AO119" s="130" t="s">
        <v>322</v>
      </c>
      <c r="AP119" s="130">
        <f>COUNTIF(I119:AM119, "О")</f>
        <v/>
      </c>
      <c r="AQ119" s="130">
        <f>COUNTIF(I119:AM119, "От")</f>
        <v/>
      </c>
      <c r="AR119" s="130">
        <f>COUNTIF(I119:AM119, "Б")</f>
        <v/>
      </c>
      <c r="AS119" s="130">
        <f>COUNTIF(I119:AM119, "Н")</f>
        <v/>
      </c>
      <c r="AT119" s="130" t="s">
        <v>322</v>
      </c>
      <c r="AU119" s="130" t="s">
        <v>322</v>
      </c>
      <c r="AV119" s="130" t="s">
        <v>322</v>
      </c>
      <c r="AW119" s="130" t="s">
        <v>322</v>
      </c>
      <c r="AX119" s="130" t="s">
        <v>322</v>
      </c>
    </row>
    <row r="120" spans="1:50">
      <c r="A120" s="131" t="n">
        <v>114</v>
      </c>
      <c r="B120" s="131" t="s">
        <v>283</v>
      </c>
      <c r="C120" s="131" t="s">
        <v>281</v>
      </c>
      <c r="D120" s="131" t="s">
        <v>284</v>
      </c>
      <c r="E120" s="131" t="s">
        <v>33</v>
      </c>
      <c r="F120" s="131" t="s">
        <v>322</v>
      </c>
      <c r="G120" s="131" t="s">
        <v>322</v>
      </c>
      <c r="H120" s="131" t="s">
        <v>322</v>
      </c>
      <c r="I120" s="131" t="s">
        <v>322</v>
      </c>
      <c r="J120" s="131" t="s">
        <v>322</v>
      </c>
      <c r="K120" s="131" t="s">
        <v>322</v>
      </c>
      <c r="L120" s="131" t="s">
        <v>322</v>
      </c>
      <c r="M120" s="131" t="s">
        <v>322</v>
      </c>
      <c r="N120" s="131" t="s">
        <v>322</v>
      </c>
      <c r="O120" s="131" t="s">
        <v>322</v>
      </c>
      <c r="P120" s="131" t="s">
        <v>322</v>
      </c>
      <c r="Q120" s="131" t="s">
        <v>322</v>
      </c>
      <c r="R120" s="131">
        <f>SUM(R119:R119)</f>
        <v/>
      </c>
      <c r="S120" s="131">
        <f>SUM(S119:S119)</f>
        <v/>
      </c>
      <c r="T120" s="131" t="s">
        <v>322</v>
      </c>
      <c r="U120" s="131" t="s">
        <v>322</v>
      </c>
      <c r="V120" s="131" t="s">
        <v>322</v>
      </c>
      <c r="W120" s="131" t="s">
        <v>322</v>
      </c>
      <c r="X120" s="131" t="s">
        <v>322</v>
      </c>
      <c r="Y120" s="131" t="s">
        <v>322</v>
      </c>
      <c r="Z120" s="131" t="s">
        <v>322</v>
      </c>
      <c r="AA120" s="131" t="s">
        <v>322</v>
      </c>
      <c r="AB120" s="131" t="s">
        <v>322</v>
      </c>
      <c r="AC120" s="131" t="s">
        <v>322</v>
      </c>
      <c r="AD120" s="131" t="s">
        <v>322</v>
      </c>
      <c r="AE120" s="131" t="s">
        <v>322</v>
      </c>
      <c r="AF120" s="131" t="s">
        <v>322</v>
      </c>
      <c r="AG120" s="131" t="s">
        <v>322</v>
      </c>
      <c r="AH120" s="131" t="s">
        <v>322</v>
      </c>
      <c r="AI120" s="131" t="s">
        <v>322</v>
      </c>
      <c r="AJ120" s="131" t="s">
        <v>322</v>
      </c>
      <c r="AK120" s="131" t="s">
        <v>322</v>
      </c>
      <c r="AL120" s="131" t="s">
        <v>322</v>
      </c>
      <c r="AM120" s="131" t="s">
        <v>322</v>
      </c>
      <c r="AN120" s="131" t="s"/>
      <c r="AO120" s="131" t="s"/>
      <c r="AP120" s="131">
        <f>MAX(AP119:AP119)</f>
        <v/>
      </c>
      <c r="AQ120" s="131">
        <f>MAX(AQ119:AQ119)</f>
        <v/>
      </c>
      <c r="AR120" s="131">
        <f>MAX(AR119:AR119)</f>
        <v/>
      </c>
      <c r="AS120" s="131">
        <f>MAX(AS119:AS119)</f>
        <v/>
      </c>
      <c r="AT120" s="131">
        <f>SUM(AT119:AT119)</f>
        <v/>
      </c>
      <c r="AU120" s="131">
        <f>SUM(AU119:AU119)</f>
        <v/>
      </c>
      <c r="AV120" s="131">
        <f>SUM(AV119:AV119)</f>
        <v/>
      </c>
      <c r="AW120" s="131">
        <f>SUM(AW119:AW119)</f>
        <v/>
      </c>
      <c r="AX120" s="131">
        <f>SUM(AX119:AX119)</f>
        <v/>
      </c>
    </row>
    <row r="121" spans="1:50">
      <c r="A121" s="111" t="n">
        <v>115</v>
      </c>
      <c r="B121" s="129">
        <f>HYPERLINK("http://jiradev.its-sib.ru/issues/?jql=summary~%27Быков Алексей Иванович%27", "Быков Алексей Иванович")</f>
        <v/>
      </c>
      <c r="C121" s="129">
        <f>HYPERLINK("http://jiradev.its-sib.ru/issues/?jql=status=Трудоустройство and cf[14829]=%27Группа содержания%27", "Группа содержания")</f>
        <v/>
      </c>
      <c r="D121" s="111" t="s">
        <v>287</v>
      </c>
      <c r="E121" s="111" t="s">
        <v>43</v>
      </c>
      <c r="F121" s="111" t="s">
        <v>32</v>
      </c>
      <c r="G121" s="111" t="s">
        <v>322</v>
      </c>
      <c r="H121" s="111" t="s">
        <v>322</v>
      </c>
      <c r="I121" s="111" t="s">
        <v>322</v>
      </c>
      <c r="J121" s="111" t="s">
        <v>322</v>
      </c>
      <c r="K121" s="111" t="s">
        <v>322</v>
      </c>
      <c r="L121" s="111" t="s">
        <v>322</v>
      </c>
      <c r="M121" s="111" t="s">
        <v>322</v>
      </c>
      <c r="N121" s="111" t="s">
        <v>322</v>
      </c>
      <c r="O121" s="111" t="s">
        <v>322</v>
      </c>
      <c r="P121" s="111" t="s">
        <v>322</v>
      </c>
      <c r="Q121" s="111" t="s">
        <v>322</v>
      </c>
      <c r="R121" s="111" t="n"/>
      <c r="S121" s="129">
        <f>HYPERLINK("http://jiradev.its-sib.ru/issues/?jql=issue in (DOCCORP-24140)", "О")</f>
        <v/>
      </c>
      <c r="T121" s="111" t="s">
        <v>322</v>
      </c>
      <c r="U121" s="111" t="s">
        <v>322</v>
      </c>
      <c r="V121" s="111" t="s">
        <v>322</v>
      </c>
      <c r="W121" s="111" t="s">
        <v>322</v>
      </c>
      <c r="X121" s="111" t="s">
        <v>322</v>
      </c>
      <c r="Y121" s="111" t="s">
        <v>322</v>
      </c>
      <c r="Z121" s="111" t="s">
        <v>322</v>
      </c>
      <c r="AA121" s="111" t="s">
        <v>322</v>
      </c>
      <c r="AB121" s="111" t="s">
        <v>322</v>
      </c>
      <c r="AC121" s="111" t="s">
        <v>322</v>
      </c>
      <c r="AD121" s="111" t="s">
        <v>322</v>
      </c>
      <c r="AE121" s="111" t="s">
        <v>322</v>
      </c>
      <c r="AF121" s="111" t="s">
        <v>322</v>
      </c>
      <c r="AG121" s="111" t="s">
        <v>322</v>
      </c>
      <c r="AH121" s="111" t="s">
        <v>322</v>
      </c>
      <c r="AI121" s="111" t="s">
        <v>322</v>
      </c>
      <c r="AJ121" s="111" t="s">
        <v>322</v>
      </c>
      <c r="AK121" s="111" t="s">
        <v>322</v>
      </c>
      <c r="AL121" s="111" t="s">
        <v>322</v>
      </c>
      <c r="AM121" s="111" t="s">
        <v>322</v>
      </c>
      <c r="AN121" s="130" t="s">
        <v>322</v>
      </c>
      <c r="AO121" s="130" t="s">
        <v>322</v>
      </c>
      <c r="AP121" s="130">
        <f>COUNTIF(I121:AM121, "О")</f>
        <v/>
      </c>
      <c r="AQ121" s="130">
        <f>COUNTIF(I121:AM121, "От")</f>
        <v/>
      </c>
      <c r="AR121" s="130">
        <f>COUNTIF(I121:AM121, "Б")</f>
        <v/>
      </c>
      <c r="AS121" s="130">
        <f>COUNTIF(I121:AM121, "Н")</f>
        <v/>
      </c>
      <c r="AT121" s="130" t="s">
        <v>322</v>
      </c>
      <c r="AU121" s="130" t="s">
        <v>322</v>
      </c>
      <c r="AV121" s="130" t="s">
        <v>322</v>
      </c>
      <c r="AW121" s="130" t="s">
        <v>322</v>
      </c>
      <c r="AX121" s="130" t="s">
        <v>322</v>
      </c>
    </row>
    <row r="122" spans="1:50">
      <c r="A122" s="111" t="n">
        <v>116</v>
      </c>
      <c r="B122" s="111" t="s">
        <v>52</v>
      </c>
      <c r="C122" s="111" t="s">
        <v>74</v>
      </c>
      <c r="D122" s="111" t="s">
        <v>287</v>
      </c>
      <c r="E122" s="111" t="s">
        <v>56</v>
      </c>
      <c r="F122" s="111" t="s">
        <v>32</v>
      </c>
      <c r="G122" s="111" t="s">
        <v>49</v>
      </c>
      <c r="H122" s="111" t="s">
        <v>322</v>
      </c>
      <c r="I122" s="111" t="s">
        <v>322</v>
      </c>
      <c r="J122" s="111" t="s">
        <v>322</v>
      </c>
      <c r="K122" s="111" t="s">
        <v>322</v>
      </c>
      <c r="L122" s="111" t="s">
        <v>322</v>
      </c>
      <c r="M122" s="111" t="s">
        <v>322</v>
      </c>
      <c r="N122" s="111" t="s">
        <v>322</v>
      </c>
      <c r="O122" s="111" t="s">
        <v>322</v>
      </c>
      <c r="P122" s="111" t="s">
        <v>322</v>
      </c>
      <c r="Q122" s="111" t="s">
        <v>322</v>
      </c>
      <c r="R122" s="129">
        <f>HYPERLINK("http://jiradev.its-sib.ru/issues/?jql=issue in (DOCCORP-24322)", 8.0)</f>
        <v/>
      </c>
      <c r="S122" s="111" t="n"/>
      <c r="T122" s="111" t="s">
        <v>322</v>
      </c>
      <c r="U122" s="111" t="s">
        <v>322</v>
      </c>
      <c r="V122" s="111" t="s">
        <v>322</v>
      </c>
      <c r="W122" s="111" t="s">
        <v>322</v>
      </c>
      <c r="X122" s="111" t="s">
        <v>322</v>
      </c>
      <c r="Y122" s="111" t="s">
        <v>322</v>
      </c>
      <c r="Z122" s="111" t="s">
        <v>322</v>
      </c>
      <c r="AA122" s="111" t="s">
        <v>322</v>
      </c>
      <c r="AB122" s="111" t="s">
        <v>322</v>
      </c>
      <c r="AC122" s="111" t="s">
        <v>322</v>
      </c>
      <c r="AD122" s="111" t="s">
        <v>322</v>
      </c>
      <c r="AE122" s="111" t="s">
        <v>322</v>
      </c>
      <c r="AF122" s="111" t="s">
        <v>322</v>
      </c>
      <c r="AG122" s="111" t="s">
        <v>322</v>
      </c>
      <c r="AH122" s="111" t="s">
        <v>322</v>
      </c>
      <c r="AI122" s="111" t="s">
        <v>322</v>
      </c>
      <c r="AJ122" s="111" t="s">
        <v>322</v>
      </c>
      <c r="AK122" s="111" t="s">
        <v>322</v>
      </c>
      <c r="AL122" s="111" t="s">
        <v>322</v>
      </c>
      <c r="AM122" s="111" t="s">
        <v>322</v>
      </c>
      <c r="AN122" s="130" t="s">
        <v>322</v>
      </c>
      <c r="AO122" s="130" t="s">
        <v>322</v>
      </c>
      <c r="AP122" s="130" t="s">
        <v>322</v>
      </c>
      <c r="AQ122" s="130" t="s">
        <v>322</v>
      </c>
      <c r="AR122" s="130" t="s">
        <v>322</v>
      </c>
      <c r="AS122" s="130" t="s">
        <v>322</v>
      </c>
      <c r="AT122" s="130">
        <f>COUNTIF(I122:AM122, "В") + SUM(I122:AM122)/8</f>
        <v/>
      </c>
      <c r="AU122" s="130" t="s">
        <v>322</v>
      </c>
      <c r="AV122" s="130" t="s">
        <v>322</v>
      </c>
      <c r="AW122" s="130" t="s">
        <v>322</v>
      </c>
      <c r="AX122" s="130" t="s">
        <v>322</v>
      </c>
    </row>
    <row r="123" spans="1:50">
      <c r="A123" s="131" t="n">
        <v>117</v>
      </c>
      <c r="B123" s="131" t="s">
        <v>52</v>
      </c>
      <c r="C123" s="131" t="s">
        <v>74</v>
      </c>
      <c r="D123" s="131" t="s">
        <v>287</v>
      </c>
      <c r="E123" s="131" t="s">
        <v>33</v>
      </c>
      <c r="F123" s="131" t="s">
        <v>322</v>
      </c>
      <c r="G123" s="131" t="s">
        <v>322</v>
      </c>
      <c r="H123" s="131" t="s">
        <v>322</v>
      </c>
      <c r="I123" s="131" t="s">
        <v>322</v>
      </c>
      <c r="J123" s="131" t="s">
        <v>322</v>
      </c>
      <c r="K123" s="131" t="s">
        <v>322</v>
      </c>
      <c r="L123" s="131" t="s">
        <v>322</v>
      </c>
      <c r="M123" s="131" t="s">
        <v>322</v>
      </c>
      <c r="N123" s="131" t="s">
        <v>322</v>
      </c>
      <c r="O123" s="131" t="s">
        <v>322</v>
      </c>
      <c r="P123" s="131" t="s">
        <v>322</v>
      </c>
      <c r="Q123" s="131" t="s">
        <v>322</v>
      </c>
      <c r="R123" s="131">
        <f>SUM(R122:R121)</f>
        <v/>
      </c>
      <c r="S123" s="131">
        <f>SUM(S122:S121)</f>
        <v/>
      </c>
      <c r="T123" s="131" t="s">
        <v>322</v>
      </c>
      <c r="U123" s="131" t="s">
        <v>322</v>
      </c>
      <c r="V123" s="131" t="s">
        <v>322</v>
      </c>
      <c r="W123" s="131" t="s">
        <v>322</v>
      </c>
      <c r="X123" s="131" t="s">
        <v>322</v>
      </c>
      <c r="Y123" s="131" t="s">
        <v>322</v>
      </c>
      <c r="Z123" s="131" t="s">
        <v>322</v>
      </c>
      <c r="AA123" s="131" t="s">
        <v>322</v>
      </c>
      <c r="AB123" s="131" t="s">
        <v>322</v>
      </c>
      <c r="AC123" s="131" t="s">
        <v>322</v>
      </c>
      <c r="AD123" s="131" t="s">
        <v>322</v>
      </c>
      <c r="AE123" s="131" t="s">
        <v>322</v>
      </c>
      <c r="AF123" s="131" t="s">
        <v>322</v>
      </c>
      <c r="AG123" s="131" t="s">
        <v>322</v>
      </c>
      <c r="AH123" s="131" t="s">
        <v>322</v>
      </c>
      <c r="AI123" s="131" t="s">
        <v>322</v>
      </c>
      <c r="AJ123" s="131" t="s">
        <v>322</v>
      </c>
      <c r="AK123" s="131" t="s">
        <v>322</v>
      </c>
      <c r="AL123" s="131" t="s">
        <v>322</v>
      </c>
      <c r="AM123" s="131" t="s">
        <v>322</v>
      </c>
      <c r="AN123" s="131" t="s"/>
      <c r="AO123" s="131" t="s"/>
      <c r="AP123" s="131">
        <f>MAX(AP122:AP121)</f>
        <v/>
      </c>
      <c r="AQ123" s="131">
        <f>MAX(AQ122:AQ121)</f>
        <v/>
      </c>
      <c r="AR123" s="131">
        <f>MAX(AR122:AR121)</f>
        <v/>
      </c>
      <c r="AS123" s="131">
        <f>MAX(AS122:AS121)</f>
        <v/>
      </c>
      <c r="AT123" s="131">
        <f>SUM(AT122:AT121)</f>
        <v/>
      </c>
      <c r="AU123" s="131">
        <f>SUM(AU122:AU121)</f>
        <v/>
      </c>
      <c r="AV123" s="131">
        <f>SUM(AV122:AV121)</f>
        <v/>
      </c>
      <c r="AW123" s="131">
        <f>SUM(AW122:AW121)</f>
        <v/>
      </c>
      <c r="AX123" s="131">
        <f>SUM(AX122:AX121)</f>
        <v/>
      </c>
    </row>
    <row r="124" spans="1:50">
      <c r="A124" s="111" t="n">
        <v>118</v>
      </c>
      <c r="B124" s="129">
        <f>HYPERLINK("http://jiradev.its-sib.ru/issues/?jql=summary~%27Ильенко Вячеслав Владимирович%27", "Ильенко Вячеслав Владимирович")</f>
        <v/>
      </c>
      <c r="C124" s="129">
        <f>HYPERLINK("http://jiradev.its-sib.ru/issues/?jql=status=Трудоустройство and cf[14829]=%27Служба механика%27", "Служба механика")</f>
        <v/>
      </c>
      <c r="D124" s="111" t="s">
        <v>60</v>
      </c>
      <c r="E124" s="111" t="s">
        <v>43</v>
      </c>
      <c r="F124" s="111" t="s">
        <v>32</v>
      </c>
      <c r="G124" s="111" t="s">
        <v>322</v>
      </c>
      <c r="H124" s="111" t="s">
        <v>322</v>
      </c>
      <c r="I124" s="111" t="s">
        <v>322</v>
      </c>
      <c r="J124" s="111" t="s">
        <v>322</v>
      </c>
      <c r="K124" s="111" t="s">
        <v>322</v>
      </c>
      <c r="L124" s="111" t="s">
        <v>322</v>
      </c>
      <c r="M124" s="111" t="s">
        <v>322</v>
      </c>
      <c r="N124" s="111" t="s">
        <v>322</v>
      </c>
      <c r="O124" s="111" t="s">
        <v>322</v>
      </c>
      <c r="P124" s="111" t="s">
        <v>322</v>
      </c>
      <c r="Q124" s="111" t="s">
        <v>322</v>
      </c>
      <c r="R124" s="111" t="n">
        <v>8</v>
      </c>
      <c r="S124" s="111" t="n">
        <v>8</v>
      </c>
      <c r="T124" s="111" t="s">
        <v>322</v>
      </c>
      <c r="U124" s="111" t="s">
        <v>322</v>
      </c>
      <c r="V124" s="111" t="s">
        <v>322</v>
      </c>
      <c r="W124" s="111" t="s">
        <v>322</v>
      </c>
      <c r="X124" s="111" t="s">
        <v>322</v>
      </c>
      <c r="Y124" s="111" t="s">
        <v>322</v>
      </c>
      <c r="Z124" s="111" t="s">
        <v>322</v>
      </c>
      <c r="AA124" s="111" t="s">
        <v>322</v>
      </c>
      <c r="AB124" s="111" t="s">
        <v>322</v>
      </c>
      <c r="AC124" s="111" t="s">
        <v>322</v>
      </c>
      <c r="AD124" s="111" t="s">
        <v>322</v>
      </c>
      <c r="AE124" s="111" t="s">
        <v>322</v>
      </c>
      <c r="AF124" s="111" t="s">
        <v>322</v>
      </c>
      <c r="AG124" s="111" t="s">
        <v>322</v>
      </c>
      <c r="AH124" s="111" t="s">
        <v>322</v>
      </c>
      <c r="AI124" s="111" t="s">
        <v>322</v>
      </c>
      <c r="AJ124" s="111" t="s">
        <v>322</v>
      </c>
      <c r="AK124" s="111" t="s">
        <v>322</v>
      </c>
      <c r="AL124" s="111" t="s">
        <v>322</v>
      </c>
      <c r="AM124" s="111" t="s">
        <v>322</v>
      </c>
      <c r="AN124" s="130" t="s">
        <v>322</v>
      </c>
      <c r="AO124" s="130" t="s">
        <v>322</v>
      </c>
      <c r="AP124" s="130">
        <f>COUNTIF(I124:AM124, "О")</f>
        <v/>
      </c>
      <c r="AQ124" s="130">
        <f>COUNTIF(I124:AM124, "От")</f>
        <v/>
      </c>
      <c r="AR124" s="130">
        <f>COUNTIF(I124:AM124, "Б")</f>
        <v/>
      </c>
      <c r="AS124" s="130">
        <f>COUNTIF(I124:AM124, "Н")</f>
        <v/>
      </c>
      <c r="AT124" s="130" t="s">
        <v>322</v>
      </c>
      <c r="AU124" s="130" t="s">
        <v>322</v>
      </c>
      <c r="AV124" s="130" t="s">
        <v>322</v>
      </c>
      <c r="AW124" s="130" t="s">
        <v>322</v>
      </c>
      <c r="AX124" s="130" t="s">
        <v>322</v>
      </c>
    </row>
    <row r="125" spans="1:50">
      <c r="A125" s="131" t="n">
        <v>119</v>
      </c>
      <c r="B125" s="131" t="s">
        <v>242</v>
      </c>
      <c r="C125" s="131" t="s">
        <v>237</v>
      </c>
      <c r="D125" s="131" t="s">
        <v>60</v>
      </c>
      <c r="E125" s="131" t="s">
        <v>33</v>
      </c>
      <c r="F125" s="131" t="s">
        <v>322</v>
      </c>
      <c r="G125" s="131" t="s">
        <v>322</v>
      </c>
      <c r="H125" s="131" t="s">
        <v>322</v>
      </c>
      <c r="I125" s="131" t="s">
        <v>322</v>
      </c>
      <c r="J125" s="131" t="s">
        <v>322</v>
      </c>
      <c r="K125" s="131" t="s">
        <v>322</v>
      </c>
      <c r="L125" s="131" t="s">
        <v>322</v>
      </c>
      <c r="M125" s="131" t="s">
        <v>322</v>
      </c>
      <c r="N125" s="131" t="s">
        <v>322</v>
      </c>
      <c r="O125" s="131" t="s">
        <v>322</v>
      </c>
      <c r="P125" s="131" t="s">
        <v>322</v>
      </c>
      <c r="Q125" s="131" t="s">
        <v>322</v>
      </c>
      <c r="R125" s="131">
        <f>SUM(R124:R124)</f>
        <v/>
      </c>
      <c r="S125" s="131">
        <f>SUM(S124:S124)</f>
        <v/>
      </c>
      <c r="T125" s="131" t="s">
        <v>322</v>
      </c>
      <c r="U125" s="131" t="s">
        <v>322</v>
      </c>
      <c r="V125" s="131" t="s">
        <v>322</v>
      </c>
      <c r="W125" s="131" t="s">
        <v>322</v>
      </c>
      <c r="X125" s="131" t="s">
        <v>322</v>
      </c>
      <c r="Y125" s="131" t="s">
        <v>322</v>
      </c>
      <c r="Z125" s="131" t="s">
        <v>322</v>
      </c>
      <c r="AA125" s="131" t="s">
        <v>322</v>
      </c>
      <c r="AB125" s="131" t="s">
        <v>322</v>
      </c>
      <c r="AC125" s="131" t="s">
        <v>322</v>
      </c>
      <c r="AD125" s="131" t="s">
        <v>322</v>
      </c>
      <c r="AE125" s="131" t="s">
        <v>322</v>
      </c>
      <c r="AF125" s="131" t="s">
        <v>322</v>
      </c>
      <c r="AG125" s="131" t="s">
        <v>322</v>
      </c>
      <c r="AH125" s="131" t="s">
        <v>322</v>
      </c>
      <c r="AI125" s="131" t="s">
        <v>322</v>
      </c>
      <c r="AJ125" s="131" t="s">
        <v>322</v>
      </c>
      <c r="AK125" s="131" t="s">
        <v>322</v>
      </c>
      <c r="AL125" s="131" t="s">
        <v>322</v>
      </c>
      <c r="AM125" s="131" t="s">
        <v>322</v>
      </c>
      <c r="AN125" s="131" t="s"/>
      <c r="AO125" s="131" t="s"/>
      <c r="AP125" s="131">
        <f>MAX(AP124:AP124)</f>
        <v/>
      </c>
      <c r="AQ125" s="131">
        <f>MAX(AQ124:AQ124)</f>
        <v/>
      </c>
      <c r="AR125" s="131">
        <f>MAX(AR124:AR124)</f>
        <v/>
      </c>
      <c r="AS125" s="131">
        <f>MAX(AS124:AS124)</f>
        <v/>
      </c>
      <c r="AT125" s="131">
        <f>SUM(AT124:AT124)</f>
        <v/>
      </c>
      <c r="AU125" s="131">
        <f>SUM(AU124:AU124)</f>
        <v/>
      </c>
      <c r="AV125" s="131">
        <f>SUM(AV124:AV124)</f>
        <v/>
      </c>
      <c r="AW125" s="131">
        <f>SUM(AW124:AW124)</f>
        <v/>
      </c>
      <c r="AX125" s="131">
        <f>SUM(AX124:AX124)</f>
        <v/>
      </c>
    </row>
    <row r="126" spans="1:50">
      <c r="A126" s="111" t="n">
        <v>120</v>
      </c>
      <c r="B126" s="129">
        <f>HYPERLINK("http://jiradev.its-sib.ru/issues/?jql=summary~%27Томилов Андрей Сергеевич%27", "Томилов Андрей Сергеевич")</f>
        <v/>
      </c>
      <c r="C126" s="129">
        <f>HYPERLINK("http://jiradev.its-sib.ru/issues/?jql=status=Трудоустройство and cf[14829]=%27Метрологическая лаборатория%27", "Метрологическая лаборатория")</f>
        <v/>
      </c>
      <c r="D126" s="111" t="s">
        <v>139</v>
      </c>
      <c r="E126" s="111" t="s">
        <v>43</v>
      </c>
      <c r="F126" s="111" t="s">
        <v>32</v>
      </c>
      <c r="G126" s="111" t="s">
        <v>322</v>
      </c>
      <c r="H126" s="111" t="s">
        <v>322</v>
      </c>
      <c r="I126" s="111" t="s">
        <v>322</v>
      </c>
      <c r="J126" s="111" t="s">
        <v>322</v>
      </c>
      <c r="K126" s="111" t="s">
        <v>322</v>
      </c>
      <c r="L126" s="111" t="s">
        <v>322</v>
      </c>
      <c r="M126" s="111" t="s">
        <v>322</v>
      </c>
      <c r="N126" s="111" t="s">
        <v>322</v>
      </c>
      <c r="O126" s="111" t="s">
        <v>322</v>
      </c>
      <c r="P126" s="111" t="s">
        <v>322</v>
      </c>
      <c r="Q126" s="111" t="s">
        <v>322</v>
      </c>
      <c r="R126" s="129">
        <f>HYPERLINK("http://jiradev.its-sib.ru/issues/?jql=issue in (DOCCORP-24102)", "О")</f>
        <v/>
      </c>
      <c r="S126" s="129">
        <f>HYPERLINK("http://jiradev.its-sib.ru/issues/?jql=issue in (DOCCORP-24102)", "О")</f>
        <v/>
      </c>
      <c r="T126" s="111" t="s">
        <v>322</v>
      </c>
      <c r="U126" s="111" t="s">
        <v>322</v>
      </c>
      <c r="V126" s="111" t="s">
        <v>322</v>
      </c>
      <c r="W126" s="111" t="s">
        <v>322</v>
      </c>
      <c r="X126" s="111" t="s">
        <v>322</v>
      </c>
      <c r="Y126" s="111" t="s">
        <v>322</v>
      </c>
      <c r="Z126" s="111" t="s">
        <v>322</v>
      </c>
      <c r="AA126" s="111" t="s">
        <v>322</v>
      </c>
      <c r="AB126" s="111" t="s">
        <v>322</v>
      </c>
      <c r="AC126" s="111" t="s">
        <v>322</v>
      </c>
      <c r="AD126" s="111" t="s">
        <v>322</v>
      </c>
      <c r="AE126" s="111" t="s">
        <v>322</v>
      </c>
      <c r="AF126" s="111" t="s">
        <v>322</v>
      </c>
      <c r="AG126" s="111" t="s">
        <v>322</v>
      </c>
      <c r="AH126" s="111" t="s">
        <v>322</v>
      </c>
      <c r="AI126" s="111" t="s">
        <v>322</v>
      </c>
      <c r="AJ126" s="111" t="s">
        <v>322</v>
      </c>
      <c r="AK126" s="111" t="s">
        <v>322</v>
      </c>
      <c r="AL126" s="111" t="s">
        <v>322</v>
      </c>
      <c r="AM126" s="111" t="s">
        <v>322</v>
      </c>
      <c r="AN126" s="130" t="s">
        <v>322</v>
      </c>
      <c r="AO126" s="130" t="s">
        <v>322</v>
      </c>
      <c r="AP126" s="130">
        <f>COUNTIF(I126:AM126, "О")</f>
        <v/>
      </c>
      <c r="AQ126" s="130">
        <f>COUNTIF(I126:AM126, "От")</f>
        <v/>
      </c>
      <c r="AR126" s="130">
        <f>COUNTIF(I126:AM126, "Б")</f>
        <v/>
      </c>
      <c r="AS126" s="130">
        <f>COUNTIF(I126:AM126, "Н")</f>
        <v/>
      </c>
      <c r="AT126" s="130" t="s">
        <v>322</v>
      </c>
      <c r="AU126" s="130" t="s">
        <v>322</v>
      </c>
      <c r="AV126" s="130" t="s">
        <v>322</v>
      </c>
      <c r="AW126" s="130" t="s">
        <v>322</v>
      </c>
      <c r="AX126" s="130" t="s">
        <v>322</v>
      </c>
    </row>
    <row r="127" spans="1:50">
      <c r="A127" s="131" t="n">
        <v>121</v>
      </c>
      <c r="B127" s="131" t="s">
        <v>145</v>
      </c>
      <c r="C127" s="131" t="s">
        <v>138</v>
      </c>
      <c r="D127" s="131" t="s">
        <v>139</v>
      </c>
      <c r="E127" s="131" t="s">
        <v>33</v>
      </c>
      <c r="F127" s="131" t="s">
        <v>322</v>
      </c>
      <c r="G127" s="131" t="s">
        <v>322</v>
      </c>
      <c r="H127" s="131" t="s">
        <v>322</v>
      </c>
      <c r="I127" s="131" t="s">
        <v>322</v>
      </c>
      <c r="J127" s="131" t="s">
        <v>322</v>
      </c>
      <c r="K127" s="131" t="s">
        <v>322</v>
      </c>
      <c r="L127" s="131" t="s">
        <v>322</v>
      </c>
      <c r="M127" s="131" t="s">
        <v>322</v>
      </c>
      <c r="N127" s="131" t="s">
        <v>322</v>
      </c>
      <c r="O127" s="131" t="s">
        <v>322</v>
      </c>
      <c r="P127" s="131" t="s">
        <v>322</v>
      </c>
      <c r="Q127" s="131" t="s">
        <v>322</v>
      </c>
      <c r="R127" s="131">
        <f>SUM(R126:R126)</f>
        <v/>
      </c>
      <c r="S127" s="131">
        <f>SUM(S126:S126)</f>
        <v/>
      </c>
      <c r="T127" s="131" t="s">
        <v>322</v>
      </c>
      <c r="U127" s="131" t="s">
        <v>322</v>
      </c>
      <c r="V127" s="131" t="s">
        <v>322</v>
      </c>
      <c r="W127" s="131" t="s">
        <v>322</v>
      </c>
      <c r="X127" s="131" t="s">
        <v>322</v>
      </c>
      <c r="Y127" s="131" t="s">
        <v>322</v>
      </c>
      <c r="Z127" s="131" t="s">
        <v>322</v>
      </c>
      <c r="AA127" s="131" t="s">
        <v>322</v>
      </c>
      <c r="AB127" s="131" t="s">
        <v>322</v>
      </c>
      <c r="AC127" s="131" t="s">
        <v>322</v>
      </c>
      <c r="AD127" s="131" t="s">
        <v>322</v>
      </c>
      <c r="AE127" s="131" t="s">
        <v>322</v>
      </c>
      <c r="AF127" s="131" t="s">
        <v>322</v>
      </c>
      <c r="AG127" s="131" t="s">
        <v>322</v>
      </c>
      <c r="AH127" s="131" t="s">
        <v>322</v>
      </c>
      <c r="AI127" s="131" t="s">
        <v>322</v>
      </c>
      <c r="AJ127" s="131" t="s">
        <v>322</v>
      </c>
      <c r="AK127" s="131" t="s">
        <v>322</v>
      </c>
      <c r="AL127" s="131" t="s">
        <v>322</v>
      </c>
      <c r="AM127" s="131" t="s">
        <v>322</v>
      </c>
      <c r="AN127" s="131" t="s"/>
      <c r="AO127" s="131" t="s"/>
      <c r="AP127" s="131">
        <f>MAX(AP126:AP126)</f>
        <v/>
      </c>
      <c r="AQ127" s="131">
        <f>MAX(AQ126:AQ126)</f>
        <v/>
      </c>
      <c r="AR127" s="131">
        <f>MAX(AR126:AR126)</f>
        <v/>
      </c>
      <c r="AS127" s="131">
        <f>MAX(AS126:AS126)</f>
        <v/>
      </c>
      <c r="AT127" s="131">
        <f>SUM(AT126:AT126)</f>
        <v/>
      </c>
      <c r="AU127" s="131">
        <f>SUM(AU126:AU126)</f>
        <v/>
      </c>
      <c r="AV127" s="131">
        <f>SUM(AV126:AV126)</f>
        <v/>
      </c>
      <c r="AW127" s="131">
        <f>SUM(AW126:AW126)</f>
        <v/>
      </c>
      <c r="AX127" s="131">
        <f>SUM(AX126:AX126)</f>
        <v/>
      </c>
    </row>
    <row r="128" spans="1:50">
      <c r="A128" s="111" t="n">
        <v>122</v>
      </c>
      <c r="B128" s="129">
        <f>HYPERLINK("http://jiradev.its-sib.ru/issues/?jql=summary~%27Гальчин Александр Александрович%27", "Гальчин Александр Александрович")</f>
        <v/>
      </c>
      <c r="C128" s="129">
        <f>HYPERLINK("http://jiradev.its-sib.ru/issues/?jql=status=Трудоустройство and cf[14829]=%27Группа содержания%27", "Группа содержания")</f>
        <v/>
      </c>
      <c r="D128" s="111" t="s">
        <v>92</v>
      </c>
      <c r="E128" s="111" t="s">
        <v>43</v>
      </c>
      <c r="F128" s="111" t="s">
        <v>32</v>
      </c>
      <c r="G128" s="111" t="s">
        <v>322</v>
      </c>
      <c r="H128" s="111" t="s">
        <v>322</v>
      </c>
      <c r="I128" s="111" t="s">
        <v>322</v>
      </c>
      <c r="J128" s="111" t="s">
        <v>322</v>
      </c>
      <c r="K128" s="111" t="s">
        <v>322</v>
      </c>
      <c r="L128" s="111" t="s">
        <v>322</v>
      </c>
      <c r="M128" s="111" t="s">
        <v>322</v>
      </c>
      <c r="N128" s="111" t="s">
        <v>322</v>
      </c>
      <c r="O128" s="111" t="s">
        <v>322</v>
      </c>
      <c r="P128" s="111" t="s">
        <v>322</v>
      </c>
      <c r="Q128" s="111" t="s">
        <v>322</v>
      </c>
      <c r="R128" s="132" t="n">
        <v>5</v>
      </c>
      <c r="S128" s="111" t="n">
        <v>8</v>
      </c>
      <c r="T128" s="111" t="s">
        <v>322</v>
      </c>
      <c r="U128" s="111" t="s">
        <v>322</v>
      </c>
      <c r="V128" s="111" t="s">
        <v>322</v>
      </c>
      <c r="W128" s="111" t="s">
        <v>322</v>
      </c>
      <c r="X128" s="111" t="s">
        <v>322</v>
      </c>
      <c r="Y128" s="111" t="s">
        <v>322</v>
      </c>
      <c r="Z128" s="111" t="s">
        <v>322</v>
      </c>
      <c r="AA128" s="111" t="s">
        <v>322</v>
      </c>
      <c r="AB128" s="111" t="s">
        <v>322</v>
      </c>
      <c r="AC128" s="111" t="s">
        <v>322</v>
      </c>
      <c r="AD128" s="111" t="s">
        <v>322</v>
      </c>
      <c r="AE128" s="111" t="s">
        <v>322</v>
      </c>
      <c r="AF128" s="111" t="s">
        <v>322</v>
      </c>
      <c r="AG128" s="111" t="s">
        <v>322</v>
      </c>
      <c r="AH128" s="111" t="s">
        <v>322</v>
      </c>
      <c r="AI128" s="111" t="s">
        <v>322</v>
      </c>
      <c r="AJ128" s="111" t="s">
        <v>322</v>
      </c>
      <c r="AK128" s="111" t="s">
        <v>322</v>
      </c>
      <c r="AL128" s="111" t="s">
        <v>322</v>
      </c>
      <c r="AM128" s="111" t="s">
        <v>322</v>
      </c>
      <c r="AN128" s="130" t="s">
        <v>322</v>
      </c>
      <c r="AO128" s="130" t="s">
        <v>322</v>
      </c>
      <c r="AP128" s="130">
        <f>COUNTIF(I128:AM128, "О")</f>
        <v/>
      </c>
      <c r="AQ128" s="130">
        <f>COUNTIF(I128:AM128, "От")</f>
        <v/>
      </c>
      <c r="AR128" s="130">
        <f>COUNTIF(I128:AM128, "Б")</f>
        <v/>
      </c>
      <c r="AS128" s="130">
        <f>COUNTIF(I128:AM128, "Н")</f>
        <v/>
      </c>
      <c r="AT128" s="130" t="s">
        <v>322</v>
      </c>
      <c r="AU128" s="130" t="s">
        <v>322</v>
      </c>
      <c r="AV128" s="130" t="s">
        <v>322</v>
      </c>
      <c r="AW128" s="130" t="s">
        <v>322</v>
      </c>
      <c r="AX128" s="130" t="s">
        <v>322</v>
      </c>
    </row>
    <row r="129" spans="1:50">
      <c r="A129" s="111" t="n">
        <v>123</v>
      </c>
      <c r="B129" s="111" t="s">
        <v>91</v>
      </c>
      <c r="C129" s="111" t="s">
        <v>74</v>
      </c>
      <c r="D129" s="111" t="s">
        <v>92</v>
      </c>
      <c r="E129" s="111" t="s">
        <v>325</v>
      </c>
      <c r="F129" s="111" t="s">
        <v>32</v>
      </c>
      <c r="G129" s="111" t="s">
        <v>322</v>
      </c>
      <c r="H129" s="111" t="s">
        <v>322</v>
      </c>
      <c r="I129" s="111" t="s">
        <v>322</v>
      </c>
      <c r="J129" s="111" t="s">
        <v>322</v>
      </c>
      <c r="K129" s="111" t="s">
        <v>322</v>
      </c>
      <c r="L129" s="111" t="s">
        <v>322</v>
      </c>
      <c r="M129" s="111" t="s">
        <v>322</v>
      </c>
      <c r="N129" s="111" t="s">
        <v>322</v>
      </c>
      <c r="O129" s="111" t="s">
        <v>322</v>
      </c>
      <c r="P129" s="111" t="s">
        <v>322</v>
      </c>
      <c r="Q129" s="111" t="s">
        <v>322</v>
      </c>
      <c r="R129" s="111" t="s">
        <v>322</v>
      </c>
      <c r="S129" s="111" t="s">
        <v>322</v>
      </c>
      <c r="T129" s="111" t="s">
        <v>322</v>
      </c>
      <c r="U129" s="111" t="s">
        <v>322</v>
      </c>
      <c r="V129" s="111" t="s">
        <v>322</v>
      </c>
      <c r="W129" s="111" t="s">
        <v>322</v>
      </c>
      <c r="X129" s="111" t="s">
        <v>322</v>
      </c>
      <c r="Y129" s="111" t="s">
        <v>322</v>
      </c>
      <c r="Z129" s="111" t="s">
        <v>322</v>
      </c>
      <c r="AA129" s="111" t="s">
        <v>322</v>
      </c>
      <c r="AB129" s="111" t="s">
        <v>322</v>
      </c>
      <c r="AC129" s="111" t="s">
        <v>322</v>
      </c>
      <c r="AD129" s="111" t="s">
        <v>322</v>
      </c>
      <c r="AE129" s="111" t="s">
        <v>322</v>
      </c>
      <c r="AF129" s="111" t="s">
        <v>322</v>
      </c>
      <c r="AG129" s="111" t="s">
        <v>322</v>
      </c>
      <c r="AH129" s="111" t="s">
        <v>322</v>
      </c>
      <c r="AI129" s="111" t="s">
        <v>322</v>
      </c>
      <c r="AJ129" s="111" t="s">
        <v>322</v>
      </c>
      <c r="AK129" s="111" t="s">
        <v>322</v>
      </c>
      <c r="AL129" s="111" t="s">
        <v>322</v>
      </c>
      <c r="AM129" s="111" t="s">
        <v>322</v>
      </c>
      <c r="AN129" s="130" t="s">
        <v>322</v>
      </c>
      <c r="AO129" s="130" t="s">
        <v>322</v>
      </c>
      <c r="AP129" s="130" t="s">
        <v>322</v>
      </c>
      <c r="AQ129" s="130" t="s">
        <v>322</v>
      </c>
      <c r="AR129" s="130" t="s">
        <v>322</v>
      </c>
      <c r="AS129" s="130" t="s">
        <v>322</v>
      </c>
      <c r="AT129" s="130" t="s">
        <v>322</v>
      </c>
      <c r="AU129" s="130" t="s">
        <v>322</v>
      </c>
      <c r="AV129" s="130" t="s">
        <v>322</v>
      </c>
      <c r="AW129" s="130" t="s">
        <v>322</v>
      </c>
      <c r="AX129" s="130" t="s">
        <v>322</v>
      </c>
    </row>
    <row r="130" spans="1:50">
      <c r="A130" s="111" t="n">
        <v>124</v>
      </c>
      <c r="B130" s="111" t="s">
        <v>91</v>
      </c>
      <c r="C130" s="111" t="s">
        <v>74</v>
      </c>
      <c r="D130" s="111" t="s">
        <v>92</v>
      </c>
      <c r="E130" s="111" t="s">
        <v>279</v>
      </c>
      <c r="F130" s="111" t="s">
        <v>32</v>
      </c>
      <c r="G130" s="111" t="s">
        <v>322</v>
      </c>
      <c r="H130" s="111" t="s">
        <v>322</v>
      </c>
      <c r="I130" s="111" t="s">
        <v>322</v>
      </c>
      <c r="J130" s="111" t="s">
        <v>322</v>
      </c>
      <c r="K130" s="111" t="s">
        <v>322</v>
      </c>
      <c r="L130" s="111" t="s">
        <v>322</v>
      </c>
      <c r="M130" s="111" t="s">
        <v>322</v>
      </c>
      <c r="N130" s="111" t="s">
        <v>322</v>
      </c>
      <c r="O130" s="111" t="s">
        <v>322</v>
      </c>
      <c r="P130" s="111" t="s">
        <v>322</v>
      </c>
      <c r="Q130" s="111" t="s">
        <v>322</v>
      </c>
      <c r="R130" s="111" t="s">
        <v>322</v>
      </c>
      <c r="S130" s="111" t="s">
        <v>322</v>
      </c>
      <c r="T130" s="111" t="s">
        <v>322</v>
      </c>
      <c r="U130" s="111" t="s">
        <v>322</v>
      </c>
      <c r="V130" s="111" t="s">
        <v>322</v>
      </c>
      <c r="W130" s="111" t="s">
        <v>322</v>
      </c>
      <c r="X130" s="111" t="s">
        <v>322</v>
      </c>
      <c r="Y130" s="111" t="s">
        <v>322</v>
      </c>
      <c r="Z130" s="111" t="s">
        <v>322</v>
      </c>
      <c r="AA130" s="111" t="s">
        <v>322</v>
      </c>
      <c r="AB130" s="111" t="s">
        <v>322</v>
      </c>
      <c r="AC130" s="111" t="s">
        <v>322</v>
      </c>
      <c r="AD130" s="111" t="s">
        <v>322</v>
      </c>
      <c r="AE130" s="111" t="s">
        <v>322</v>
      </c>
      <c r="AF130" s="111" t="s">
        <v>322</v>
      </c>
      <c r="AG130" s="111" t="s">
        <v>322</v>
      </c>
      <c r="AH130" s="111" t="s">
        <v>322</v>
      </c>
      <c r="AI130" s="111" t="s">
        <v>322</v>
      </c>
      <c r="AJ130" s="111" t="s">
        <v>322</v>
      </c>
      <c r="AK130" s="111" t="s">
        <v>322</v>
      </c>
      <c r="AL130" s="111" t="s">
        <v>322</v>
      </c>
      <c r="AM130" s="111" t="s">
        <v>322</v>
      </c>
      <c r="AN130" s="130" t="s">
        <v>322</v>
      </c>
      <c r="AO130" s="130" t="s">
        <v>322</v>
      </c>
      <c r="AP130" s="130" t="s">
        <v>322</v>
      </c>
      <c r="AQ130" s="130" t="s">
        <v>322</v>
      </c>
      <c r="AR130" s="130" t="s">
        <v>322</v>
      </c>
      <c r="AS130" s="130" t="s">
        <v>322</v>
      </c>
      <c r="AT130" s="130" t="s">
        <v>322</v>
      </c>
      <c r="AU130" s="130" t="s">
        <v>322</v>
      </c>
      <c r="AV130" s="130" t="s">
        <v>322</v>
      </c>
      <c r="AW130" s="130" t="s">
        <v>322</v>
      </c>
      <c r="AX130" s="130" t="s">
        <v>322</v>
      </c>
    </row>
    <row r="131" spans="1:50">
      <c r="A131" s="111" t="n">
        <v>125</v>
      </c>
      <c r="B131" s="111" t="s">
        <v>91</v>
      </c>
      <c r="C131" s="111" t="s">
        <v>74</v>
      </c>
      <c r="D131" s="111" t="s">
        <v>92</v>
      </c>
      <c r="E131" s="111" t="s">
        <v>79</v>
      </c>
      <c r="F131" s="111" t="s">
        <v>32</v>
      </c>
      <c r="G131" s="111" t="s">
        <v>322</v>
      </c>
      <c r="H131" s="111" t="s">
        <v>322</v>
      </c>
      <c r="I131" s="111" t="s">
        <v>322</v>
      </c>
      <c r="J131" s="111" t="s">
        <v>322</v>
      </c>
      <c r="K131" s="111" t="s">
        <v>322</v>
      </c>
      <c r="L131" s="111" t="s">
        <v>322</v>
      </c>
      <c r="M131" s="111" t="s">
        <v>322</v>
      </c>
      <c r="N131" s="111" t="s">
        <v>322</v>
      </c>
      <c r="O131" s="111" t="s">
        <v>322</v>
      </c>
      <c r="P131" s="111" t="s">
        <v>322</v>
      </c>
      <c r="Q131" s="111" t="s">
        <v>322</v>
      </c>
      <c r="R131" s="111" t="s">
        <v>322</v>
      </c>
      <c r="S131" s="111" t="s">
        <v>322</v>
      </c>
      <c r="T131" s="111" t="s">
        <v>322</v>
      </c>
      <c r="U131" s="111" t="s">
        <v>322</v>
      </c>
      <c r="V131" s="111" t="s">
        <v>322</v>
      </c>
      <c r="W131" s="111" t="s">
        <v>322</v>
      </c>
      <c r="X131" s="111" t="s">
        <v>322</v>
      </c>
      <c r="Y131" s="111" t="s">
        <v>322</v>
      </c>
      <c r="Z131" s="111" t="s">
        <v>322</v>
      </c>
      <c r="AA131" s="111" t="s">
        <v>322</v>
      </c>
      <c r="AB131" s="111" t="s">
        <v>322</v>
      </c>
      <c r="AC131" s="111" t="s">
        <v>322</v>
      </c>
      <c r="AD131" s="111" t="s">
        <v>322</v>
      </c>
      <c r="AE131" s="111" t="s">
        <v>322</v>
      </c>
      <c r="AF131" s="111" t="s">
        <v>322</v>
      </c>
      <c r="AG131" s="111" t="s">
        <v>322</v>
      </c>
      <c r="AH131" s="111" t="s">
        <v>322</v>
      </c>
      <c r="AI131" s="111" t="s">
        <v>322</v>
      </c>
      <c r="AJ131" s="111" t="s">
        <v>322</v>
      </c>
      <c r="AK131" s="111" t="s">
        <v>322</v>
      </c>
      <c r="AL131" s="111" t="s">
        <v>322</v>
      </c>
      <c r="AM131" s="111" t="s">
        <v>322</v>
      </c>
      <c r="AN131" s="130" t="s">
        <v>322</v>
      </c>
      <c r="AO131" s="130" t="s">
        <v>322</v>
      </c>
      <c r="AP131" s="130" t="s">
        <v>322</v>
      </c>
      <c r="AQ131" s="130" t="s">
        <v>322</v>
      </c>
      <c r="AR131" s="130" t="s">
        <v>322</v>
      </c>
      <c r="AS131" s="130" t="s">
        <v>322</v>
      </c>
      <c r="AT131" s="130" t="s">
        <v>322</v>
      </c>
      <c r="AU131" s="130" t="s">
        <v>322</v>
      </c>
      <c r="AV131" s="130" t="s">
        <v>322</v>
      </c>
      <c r="AW131" s="130" t="s">
        <v>322</v>
      </c>
      <c r="AX131" s="130" t="s">
        <v>322</v>
      </c>
    </row>
    <row r="132" spans="1:50">
      <c r="A132" s="111" t="n">
        <v>126</v>
      </c>
      <c r="B132" s="111" t="s">
        <v>91</v>
      </c>
      <c r="C132" s="111" t="s">
        <v>74</v>
      </c>
      <c r="D132" s="111" t="s">
        <v>92</v>
      </c>
      <c r="E132" s="111" t="s">
        <v>83</v>
      </c>
      <c r="F132" s="111" t="s">
        <v>32</v>
      </c>
      <c r="G132" s="111" t="s">
        <v>322</v>
      </c>
      <c r="H132" s="111" t="s">
        <v>322</v>
      </c>
      <c r="I132" s="111" t="s">
        <v>322</v>
      </c>
      <c r="J132" s="111" t="s">
        <v>322</v>
      </c>
      <c r="K132" s="111" t="s">
        <v>322</v>
      </c>
      <c r="L132" s="111" t="s">
        <v>322</v>
      </c>
      <c r="M132" s="111" t="s">
        <v>322</v>
      </c>
      <c r="N132" s="111" t="s">
        <v>322</v>
      </c>
      <c r="O132" s="111" t="s">
        <v>322</v>
      </c>
      <c r="P132" s="111" t="s">
        <v>322</v>
      </c>
      <c r="Q132" s="111" t="s">
        <v>322</v>
      </c>
      <c r="R132" s="111" t="s">
        <v>322</v>
      </c>
      <c r="S132" s="111" t="s">
        <v>322</v>
      </c>
      <c r="T132" s="111" t="s">
        <v>322</v>
      </c>
      <c r="U132" s="111" t="s">
        <v>322</v>
      </c>
      <c r="V132" s="111" t="s">
        <v>322</v>
      </c>
      <c r="W132" s="111" t="s">
        <v>322</v>
      </c>
      <c r="X132" s="111" t="s">
        <v>322</v>
      </c>
      <c r="Y132" s="111" t="s">
        <v>322</v>
      </c>
      <c r="Z132" s="111" t="s">
        <v>322</v>
      </c>
      <c r="AA132" s="111" t="s">
        <v>322</v>
      </c>
      <c r="AB132" s="111" t="s">
        <v>322</v>
      </c>
      <c r="AC132" s="111" t="s">
        <v>322</v>
      </c>
      <c r="AD132" s="111" t="s">
        <v>322</v>
      </c>
      <c r="AE132" s="111" t="s">
        <v>322</v>
      </c>
      <c r="AF132" s="111" t="s">
        <v>322</v>
      </c>
      <c r="AG132" s="111" t="s">
        <v>322</v>
      </c>
      <c r="AH132" s="111" t="s">
        <v>322</v>
      </c>
      <c r="AI132" s="111" t="s">
        <v>322</v>
      </c>
      <c r="AJ132" s="111" t="s">
        <v>322</v>
      </c>
      <c r="AK132" s="111" t="s">
        <v>322</v>
      </c>
      <c r="AL132" s="111" t="s">
        <v>322</v>
      </c>
      <c r="AM132" s="111" t="s">
        <v>322</v>
      </c>
      <c r="AN132" s="130" t="s">
        <v>322</v>
      </c>
      <c r="AO132" s="130" t="s">
        <v>322</v>
      </c>
      <c r="AP132" s="130" t="s">
        <v>322</v>
      </c>
      <c r="AQ132" s="130" t="s">
        <v>322</v>
      </c>
      <c r="AR132" s="130" t="s">
        <v>322</v>
      </c>
      <c r="AS132" s="130" t="s">
        <v>322</v>
      </c>
      <c r="AT132" s="130" t="s">
        <v>322</v>
      </c>
      <c r="AU132" s="130" t="s">
        <v>322</v>
      </c>
      <c r="AV132" s="130" t="s">
        <v>322</v>
      </c>
      <c r="AW132" s="130" t="s">
        <v>322</v>
      </c>
      <c r="AX132" s="130" t="s">
        <v>322</v>
      </c>
    </row>
    <row r="133" spans="1:50">
      <c r="A133" s="111" t="n">
        <v>127</v>
      </c>
      <c r="B133" s="111" t="s">
        <v>91</v>
      </c>
      <c r="C133" s="111" t="s">
        <v>74</v>
      </c>
      <c r="D133" s="111" t="s">
        <v>92</v>
      </c>
      <c r="E133" s="111" t="s">
        <v>76</v>
      </c>
      <c r="F133" s="111" t="s">
        <v>32</v>
      </c>
      <c r="G133" s="111" t="s">
        <v>322</v>
      </c>
      <c r="H133" s="111" t="s">
        <v>322</v>
      </c>
      <c r="I133" s="111" t="s">
        <v>322</v>
      </c>
      <c r="J133" s="111" t="s">
        <v>322</v>
      </c>
      <c r="K133" s="111" t="s">
        <v>322</v>
      </c>
      <c r="L133" s="111" t="s">
        <v>322</v>
      </c>
      <c r="M133" s="111" t="s">
        <v>322</v>
      </c>
      <c r="N133" s="111" t="s">
        <v>322</v>
      </c>
      <c r="O133" s="111" t="s">
        <v>322</v>
      </c>
      <c r="P133" s="111" t="s">
        <v>322</v>
      </c>
      <c r="Q133" s="111" t="s">
        <v>322</v>
      </c>
      <c r="R133" s="111" t="s">
        <v>322</v>
      </c>
      <c r="S133" s="111" t="s">
        <v>322</v>
      </c>
      <c r="T133" s="111" t="s">
        <v>322</v>
      </c>
      <c r="U133" s="111" t="s">
        <v>322</v>
      </c>
      <c r="V133" s="111" t="s">
        <v>322</v>
      </c>
      <c r="W133" s="111" t="s">
        <v>322</v>
      </c>
      <c r="X133" s="111" t="s">
        <v>322</v>
      </c>
      <c r="Y133" s="111" t="s">
        <v>322</v>
      </c>
      <c r="Z133" s="111" t="s">
        <v>322</v>
      </c>
      <c r="AA133" s="111" t="s">
        <v>322</v>
      </c>
      <c r="AB133" s="111" t="s">
        <v>322</v>
      </c>
      <c r="AC133" s="111" t="s">
        <v>322</v>
      </c>
      <c r="AD133" s="111" t="s">
        <v>322</v>
      </c>
      <c r="AE133" s="111" t="s">
        <v>322</v>
      </c>
      <c r="AF133" s="111" t="s">
        <v>322</v>
      </c>
      <c r="AG133" s="111" t="s">
        <v>322</v>
      </c>
      <c r="AH133" s="111" t="s">
        <v>322</v>
      </c>
      <c r="AI133" s="111" t="s">
        <v>322</v>
      </c>
      <c r="AJ133" s="111" t="s">
        <v>322</v>
      </c>
      <c r="AK133" s="111" t="s">
        <v>322</v>
      </c>
      <c r="AL133" s="111" t="s">
        <v>322</v>
      </c>
      <c r="AM133" s="111" t="s">
        <v>322</v>
      </c>
      <c r="AN133" s="130" t="s">
        <v>322</v>
      </c>
      <c r="AO133" s="130" t="s">
        <v>322</v>
      </c>
      <c r="AP133" s="130" t="s">
        <v>322</v>
      </c>
      <c r="AQ133" s="130" t="s">
        <v>322</v>
      </c>
      <c r="AR133" s="130" t="s">
        <v>322</v>
      </c>
      <c r="AS133" s="130" t="s">
        <v>322</v>
      </c>
      <c r="AT133" s="130" t="s">
        <v>322</v>
      </c>
      <c r="AU133" s="130" t="s">
        <v>322</v>
      </c>
      <c r="AV133" s="130" t="s">
        <v>322</v>
      </c>
      <c r="AW133" s="130" t="s">
        <v>322</v>
      </c>
      <c r="AX133" s="130" t="s">
        <v>322</v>
      </c>
    </row>
    <row r="134" spans="1:50">
      <c r="A134" s="111" t="n">
        <v>128</v>
      </c>
      <c r="B134" s="111" t="s">
        <v>91</v>
      </c>
      <c r="C134" s="111" t="s">
        <v>74</v>
      </c>
      <c r="D134" s="111" t="s">
        <v>92</v>
      </c>
      <c r="E134" s="111" t="s">
        <v>80</v>
      </c>
      <c r="F134" s="111" t="s">
        <v>32</v>
      </c>
      <c r="G134" s="111" t="s">
        <v>322</v>
      </c>
      <c r="H134" s="111" t="s">
        <v>322</v>
      </c>
      <c r="I134" s="111" t="s">
        <v>322</v>
      </c>
      <c r="J134" s="111" t="s">
        <v>322</v>
      </c>
      <c r="K134" s="111" t="s">
        <v>322</v>
      </c>
      <c r="L134" s="111" t="s">
        <v>322</v>
      </c>
      <c r="M134" s="111" t="s">
        <v>322</v>
      </c>
      <c r="N134" s="111" t="s">
        <v>322</v>
      </c>
      <c r="O134" s="111" t="s">
        <v>322</v>
      </c>
      <c r="P134" s="111" t="s">
        <v>322</v>
      </c>
      <c r="Q134" s="111" t="s">
        <v>322</v>
      </c>
      <c r="R134" s="111" t="s">
        <v>322</v>
      </c>
      <c r="S134" s="111" t="s">
        <v>322</v>
      </c>
      <c r="T134" s="111" t="s">
        <v>322</v>
      </c>
      <c r="U134" s="111" t="s">
        <v>322</v>
      </c>
      <c r="V134" s="111" t="s">
        <v>322</v>
      </c>
      <c r="W134" s="111" t="s">
        <v>322</v>
      </c>
      <c r="X134" s="111" t="s">
        <v>322</v>
      </c>
      <c r="Y134" s="111" t="s">
        <v>322</v>
      </c>
      <c r="Z134" s="111" t="s">
        <v>322</v>
      </c>
      <c r="AA134" s="111" t="s">
        <v>322</v>
      </c>
      <c r="AB134" s="111" t="s">
        <v>322</v>
      </c>
      <c r="AC134" s="111" t="s">
        <v>322</v>
      </c>
      <c r="AD134" s="111" t="s">
        <v>322</v>
      </c>
      <c r="AE134" s="111" t="s">
        <v>322</v>
      </c>
      <c r="AF134" s="111" t="s">
        <v>322</v>
      </c>
      <c r="AG134" s="111" t="s">
        <v>322</v>
      </c>
      <c r="AH134" s="111" t="s">
        <v>322</v>
      </c>
      <c r="AI134" s="111" t="s">
        <v>322</v>
      </c>
      <c r="AJ134" s="111" t="s">
        <v>322</v>
      </c>
      <c r="AK134" s="111" t="s">
        <v>322</v>
      </c>
      <c r="AL134" s="111" t="s">
        <v>322</v>
      </c>
      <c r="AM134" s="111" t="s">
        <v>322</v>
      </c>
      <c r="AN134" s="130" t="s">
        <v>322</v>
      </c>
      <c r="AO134" s="130" t="s">
        <v>322</v>
      </c>
      <c r="AP134" s="130" t="s">
        <v>322</v>
      </c>
      <c r="AQ134" s="130" t="s">
        <v>322</v>
      </c>
      <c r="AR134" s="130" t="s">
        <v>322</v>
      </c>
      <c r="AS134" s="130" t="s">
        <v>322</v>
      </c>
      <c r="AT134" s="130" t="s">
        <v>322</v>
      </c>
      <c r="AU134" s="130" t="s">
        <v>322</v>
      </c>
      <c r="AV134" s="130" t="s">
        <v>322</v>
      </c>
      <c r="AW134" s="130" t="s">
        <v>322</v>
      </c>
      <c r="AX134" s="130" t="s">
        <v>322</v>
      </c>
    </row>
    <row r="135" spans="1:50">
      <c r="A135" s="111" t="n">
        <v>129</v>
      </c>
      <c r="B135" s="111" t="s">
        <v>91</v>
      </c>
      <c r="C135" s="111" t="s">
        <v>74</v>
      </c>
      <c r="D135" s="111" t="s">
        <v>92</v>
      </c>
      <c r="E135" s="111" t="s">
        <v>81</v>
      </c>
      <c r="F135" s="111" t="s">
        <v>32</v>
      </c>
      <c r="G135" s="111" t="s">
        <v>322</v>
      </c>
      <c r="H135" s="111" t="s">
        <v>322</v>
      </c>
      <c r="I135" s="111" t="s">
        <v>322</v>
      </c>
      <c r="J135" s="111" t="s">
        <v>322</v>
      </c>
      <c r="K135" s="111" t="s">
        <v>322</v>
      </c>
      <c r="L135" s="111" t="s">
        <v>322</v>
      </c>
      <c r="M135" s="111" t="s">
        <v>322</v>
      </c>
      <c r="N135" s="111" t="s">
        <v>322</v>
      </c>
      <c r="O135" s="111" t="s">
        <v>322</v>
      </c>
      <c r="P135" s="111" t="s">
        <v>322</v>
      </c>
      <c r="Q135" s="111" t="s">
        <v>322</v>
      </c>
      <c r="R135" s="111" t="s">
        <v>322</v>
      </c>
      <c r="S135" s="111" t="s">
        <v>322</v>
      </c>
      <c r="T135" s="111" t="s">
        <v>322</v>
      </c>
      <c r="U135" s="111" t="s">
        <v>322</v>
      </c>
      <c r="V135" s="111" t="s">
        <v>322</v>
      </c>
      <c r="W135" s="111" t="s">
        <v>322</v>
      </c>
      <c r="X135" s="111" t="s">
        <v>322</v>
      </c>
      <c r="Y135" s="111" t="s">
        <v>322</v>
      </c>
      <c r="Z135" s="111" t="s">
        <v>322</v>
      </c>
      <c r="AA135" s="111" t="s">
        <v>322</v>
      </c>
      <c r="AB135" s="111" t="s">
        <v>322</v>
      </c>
      <c r="AC135" s="111" t="s">
        <v>322</v>
      </c>
      <c r="AD135" s="111" t="s">
        <v>322</v>
      </c>
      <c r="AE135" s="111" t="s">
        <v>322</v>
      </c>
      <c r="AF135" s="111" t="s">
        <v>322</v>
      </c>
      <c r="AG135" s="111" t="s">
        <v>322</v>
      </c>
      <c r="AH135" s="111" t="s">
        <v>322</v>
      </c>
      <c r="AI135" s="111" t="s">
        <v>322</v>
      </c>
      <c r="AJ135" s="111" t="s">
        <v>322</v>
      </c>
      <c r="AK135" s="111" t="s">
        <v>322</v>
      </c>
      <c r="AL135" s="111" t="s">
        <v>322</v>
      </c>
      <c r="AM135" s="111" t="s">
        <v>322</v>
      </c>
      <c r="AN135" s="130" t="s">
        <v>322</v>
      </c>
      <c r="AO135" s="130" t="s">
        <v>322</v>
      </c>
      <c r="AP135" s="130" t="s">
        <v>322</v>
      </c>
      <c r="AQ135" s="130" t="s">
        <v>322</v>
      </c>
      <c r="AR135" s="130" t="s">
        <v>322</v>
      </c>
      <c r="AS135" s="130" t="s">
        <v>322</v>
      </c>
      <c r="AT135" s="130" t="s">
        <v>322</v>
      </c>
      <c r="AU135" s="130" t="s">
        <v>322</v>
      </c>
      <c r="AV135" s="130" t="s">
        <v>322</v>
      </c>
      <c r="AW135" s="130" t="s">
        <v>322</v>
      </c>
      <c r="AX135" s="130" t="s">
        <v>322</v>
      </c>
    </row>
    <row r="136" spans="1:50">
      <c r="A136" s="111" t="n">
        <v>130</v>
      </c>
      <c r="B136" s="111" t="s">
        <v>91</v>
      </c>
      <c r="C136" s="111" t="s">
        <v>74</v>
      </c>
      <c r="D136" s="111" t="s">
        <v>92</v>
      </c>
      <c r="E136" s="111" t="s">
        <v>56</v>
      </c>
      <c r="F136" s="111" t="s">
        <v>32</v>
      </c>
      <c r="G136" s="111" t="s">
        <v>322</v>
      </c>
      <c r="H136" s="111" t="s">
        <v>322</v>
      </c>
      <c r="I136" s="111" t="s">
        <v>322</v>
      </c>
      <c r="J136" s="111" t="s">
        <v>322</v>
      </c>
      <c r="K136" s="111" t="s">
        <v>322</v>
      </c>
      <c r="L136" s="111" t="s">
        <v>322</v>
      </c>
      <c r="M136" s="111" t="s">
        <v>322</v>
      </c>
      <c r="N136" s="111" t="s">
        <v>322</v>
      </c>
      <c r="O136" s="111" t="s">
        <v>322</v>
      </c>
      <c r="P136" s="111" t="s">
        <v>322</v>
      </c>
      <c r="Q136" s="111" t="s">
        <v>322</v>
      </c>
      <c r="R136" s="111" t="s">
        <v>322</v>
      </c>
      <c r="S136" s="111" t="s">
        <v>322</v>
      </c>
      <c r="T136" s="111" t="s">
        <v>322</v>
      </c>
      <c r="U136" s="111" t="s">
        <v>322</v>
      </c>
      <c r="V136" s="111" t="s">
        <v>322</v>
      </c>
      <c r="W136" s="111" t="s">
        <v>322</v>
      </c>
      <c r="X136" s="111" t="s">
        <v>322</v>
      </c>
      <c r="Y136" s="111" t="s">
        <v>322</v>
      </c>
      <c r="Z136" s="111" t="s">
        <v>322</v>
      </c>
      <c r="AA136" s="111" t="s">
        <v>322</v>
      </c>
      <c r="AB136" s="111" t="s">
        <v>322</v>
      </c>
      <c r="AC136" s="111" t="s">
        <v>322</v>
      </c>
      <c r="AD136" s="111" t="s">
        <v>322</v>
      </c>
      <c r="AE136" s="111" t="s">
        <v>322</v>
      </c>
      <c r="AF136" s="111" t="s">
        <v>322</v>
      </c>
      <c r="AG136" s="111" t="s">
        <v>322</v>
      </c>
      <c r="AH136" s="111" t="s">
        <v>322</v>
      </c>
      <c r="AI136" s="111" t="s">
        <v>322</v>
      </c>
      <c r="AJ136" s="111" t="s">
        <v>322</v>
      </c>
      <c r="AK136" s="111" t="s">
        <v>322</v>
      </c>
      <c r="AL136" s="111" t="s">
        <v>322</v>
      </c>
      <c r="AM136" s="111" t="s">
        <v>322</v>
      </c>
      <c r="AN136" s="130" t="s">
        <v>322</v>
      </c>
      <c r="AO136" s="130" t="s">
        <v>322</v>
      </c>
      <c r="AP136" s="130" t="s">
        <v>322</v>
      </c>
      <c r="AQ136" s="130" t="s">
        <v>322</v>
      </c>
      <c r="AR136" s="130" t="s">
        <v>322</v>
      </c>
      <c r="AS136" s="130" t="s">
        <v>322</v>
      </c>
      <c r="AT136" s="130" t="s">
        <v>322</v>
      </c>
      <c r="AU136" s="130" t="s">
        <v>322</v>
      </c>
      <c r="AV136" s="130" t="s">
        <v>322</v>
      </c>
      <c r="AW136" s="130" t="s">
        <v>322</v>
      </c>
      <c r="AX136" s="130" t="s">
        <v>322</v>
      </c>
    </row>
    <row r="137" spans="1:50">
      <c r="A137" s="111" t="n">
        <v>131</v>
      </c>
      <c r="B137" s="111" t="s">
        <v>91</v>
      </c>
      <c r="C137" s="111" t="s">
        <v>74</v>
      </c>
      <c r="D137" s="111" t="s">
        <v>92</v>
      </c>
      <c r="E137" s="111" t="s">
        <v>61</v>
      </c>
      <c r="F137" s="111" t="s">
        <v>32</v>
      </c>
      <c r="G137" s="111" t="s">
        <v>322</v>
      </c>
      <c r="H137" s="111" t="s">
        <v>322</v>
      </c>
      <c r="I137" s="111" t="s">
        <v>322</v>
      </c>
      <c r="J137" s="111" t="s">
        <v>322</v>
      </c>
      <c r="K137" s="111" t="s">
        <v>322</v>
      </c>
      <c r="L137" s="111" t="s">
        <v>322</v>
      </c>
      <c r="M137" s="111" t="s">
        <v>322</v>
      </c>
      <c r="N137" s="111" t="s">
        <v>322</v>
      </c>
      <c r="O137" s="111" t="s">
        <v>322</v>
      </c>
      <c r="P137" s="111" t="s">
        <v>322</v>
      </c>
      <c r="Q137" s="111" t="s">
        <v>322</v>
      </c>
      <c r="R137" s="111" t="s">
        <v>322</v>
      </c>
      <c r="S137" s="111" t="s">
        <v>322</v>
      </c>
      <c r="T137" s="111" t="s">
        <v>322</v>
      </c>
      <c r="U137" s="111" t="s">
        <v>322</v>
      </c>
      <c r="V137" s="111" t="s">
        <v>322</v>
      </c>
      <c r="W137" s="111" t="s">
        <v>322</v>
      </c>
      <c r="X137" s="111" t="s">
        <v>322</v>
      </c>
      <c r="Y137" s="111" t="s">
        <v>322</v>
      </c>
      <c r="Z137" s="111" t="s">
        <v>322</v>
      </c>
      <c r="AA137" s="111" t="s">
        <v>322</v>
      </c>
      <c r="AB137" s="111" t="s">
        <v>322</v>
      </c>
      <c r="AC137" s="111" t="s">
        <v>322</v>
      </c>
      <c r="AD137" s="111" t="s">
        <v>322</v>
      </c>
      <c r="AE137" s="111" t="s">
        <v>322</v>
      </c>
      <c r="AF137" s="111" t="s">
        <v>322</v>
      </c>
      <c r="AG137" s="111" t="s">
        <v>322</v>
      </c>
      <c r="AH137" s="111" t="s">
        <v>322</v>
      </c>
      <c r="AI137" s="111" t="s">
        <v>322</v>
      </c>
      <c r="AJ137" s="111" t="s">
        <v>322</v>
      </c>
      <c r="AK137" s="111" t="s">
        <v>322</v>
      </c>
      <c r="AL137" s="111" t="s">
        <v>322</v>
      </c>
      <c r="AM137" s="111" t="s">
        <v>322</v>
      </c>
      <c r="AN137" s="130" t="s">
        <v>322</v>
      </c>
      <c r="AO137" s="130" t="s">
        <v>322</v>
      </c>
      <c r="AP137" s="130" t="s">
        <v>322</v>
      </c>
      <c r="AQ137" s="130" t="s">
        <v>322</v>
      </c>
      <c r="AR137" s="130" t="s">
        <v>322</v>
      </c>
      <c r="AS137" s="130" t="s">
        <v>322</v>
      </c>
      <c r="AT137" s="130" t="s">
        <v>322</v>
      </c>
      <c r="AU137" s="130" t="s">
        <v>322</v>
      </c>
      <c r="AV137" s="130" t="s">
        <v>322</v>
      </c>
      <c r="AW137" s="130" t="s">
        <v>322</v>
      </c>
      <c r="AX137" s="130" t="s">
        <v>322</v>
      </c>
    </row>
    <row r="138" spans="1:50">
      <c r="A138" s="111" t="n">
        <v>132</v>
      </c>
      <c r="B138" s="111" t="s">
        <v>91</v>
      </c>
      <c r="C138" s="111" t="s">
        <v>74</v>
      </c>
      <c r="D138" s="111" t="s">
        <v>92</v>
      </c>
      <c r="E138" s="111" t="s">
        <v>88</v>
      </c>
      <c r="F138" s="111" t="s">
        <v>32</v>
      </c>
      <c r="G138" s="111" t="s">
        <v>322</v>
      </c>
      <c r="H138" s="111" t="s">
        <v>322</v>
      </c>
      <c r="I138" s="111" t="s">
        <v>322</v>
      </c>
      <c r="J138" s="111" t="s">
        <v>322</v>
      </c>
      <c r="K138" s="111" t="s">
        <v>322</v>
      </c>
      <c r="L138" s="111" t="s">
        <v>322</v>
      </c>
      <c r="M138" s="111" t="s">
        <v>322</v>
      </c>
      <c r="N138" s="111" t="s">
        <v>322</v>
      </c>
      <c r="O138" s="111" t="s">
        <v>322</v>
      </c>
      <c r="P138" s="111" t="s">
        <v>322</v>
      </c>
      <c r="Q138" s="111" t="s">
        <v>322</v>
      </c>
      <c r="R138" s="111" t="s">
        <v>322</v>
      </c>
      <c r="S138" s="111" t="s">
        <v>322</v>
      </c>
      <c r="T138" s="111" t="s">
        <v>322</v>
      </c>
      <c r="U138" s="111" t="s">
        <v>322</v>
      </c>
      <c r="V138" s="111" t="s">
        <v>322</v>
      </c>
      <c r="W138" s="111" t="s">
        <v>322</v>
      </c>
      <c r="X138" s="111" t="s">
        <v>322</v>
      </c>
      <c r="Y138" s="111" t="s">
        <v>322</v>
      </c>
      <c r="Z138" s="111" t="s">
        <v>322</v>
      </c>
      <c r="AA138" s="111" t="s">
        <v>322</v>
      </c>
      <c r="AB138" s="111" t="s">
        <v>322</v>
      </c>
      <c r="AC138" s="111" t="s">
        <v>322</v>
      </c>
      <c r="AD138" s="111" t="s">
        <v>322</v>
      </c>
      <c r="AE138" s="111" t="s">
        <v>322</v>
      </c>
      <c r="AF138" s="111" t="s">
        <v>322</v>
      </c>
      <c r="AG138" s="111" t="s">
        <v>322</v>
      </c>
      <c r="AH138" s="111" t="s">
        <v>322</v>
      </c>
      <c r="AI138" s="111" t="s">
        <v>322</v>
      </c>
      <c r="AJ138" s="111" t="s">
        <v>322</v>
      </c>
      <c r="AK138" s="111" t="s">
        <v>322</v>
      </c>
      <c r="AL138" s="111" t="s">
        <v>322</v>
      </c>
      <c r="AM138" s="111" t="s">
        <v>322</v>
      </c>
      <c r="AN138" s="130" t="s">
        <v>322</v>
      </c>
      <c r="AO138" s="130" t="s">
        <v>322</v>
      </c>
      <c r="AP138" s="130" t="s">
        <v>322</v>
      </c>
      <c r="AQ138" s="130" t="s">
        <v>322</v>
      </c>
      <c r="AR138" s="130" t="s">
        <v>322</v>
      </c>
      <c r="AS138" s="130" t="s">
        <v>322</v>
      </c>
      <c r="AT138" s="130" t="s">
        <v>322</v>
      </c>
      <c r="AU138" s="130" t="s">
        <v>322</v>
      </c>
      <c r="AV138" s="130" t="s">
        <v>322</v>
      </c>
      <c r="AW138" s="130" t="s">
        <v>322</v>
      </c>
      <c r="AX138" s="130" t="s">
        <v>322</v>
      </c>
    </row>
    <row r="139" spans="1:50">
      <c r="A139" s="131" t="n">
        <v>133</v>
      </c>
      <c r="B139" s="131" t="s">
        <v>91</v>
      </c>
      <c r="C139" s="131" t="s">
        <v>74</v>
      </c>
      <c r="D139" s="131" t="s">
        <v>92</v>
      </c>
      <c r="E139" s="131" t="s">
        <v>33</v>
      </c>
      <c r="F139" s="131" t="s">
        <v>322</v>
      </c>
      <c r="G139" s="131" t="s">
        <v>322</v>
      </c>
      <c r="H139" s="131" t="s">
        <v>322</v>
      </c>
      <c r="I139" s="131" t="s">
        <v>322</v>
      </c>
      <c r="J139" s="131" t="s">
        <v>322</v>
      </c>
      <c r="K139" s="131" t="s">
        <v>322</v>
      </c>
      <c r="L139" s="131" t="s">
        <v>322</v>
      </c>
      <c r="M139" s="131" t="s">
        <v>322</v>
      </c>
      <c r="N139" s="131" t="s">
        <v>322</v>
      </c>
      <c r="O139" s="131" t="s">
        <v>322</v>
      </c>
      <c r="P139" s="131" t="s">
        <v>322</v>
      </c>
      <c r="Q139" s="131" t="s">
        <v>322</v>
      </c>
      <c r="R139" s="131">
        <f>SUM(R138:R128)</f>
        <v/>
      </c>
      <c r="S139" s="131">
        <f>SUM(S138:S128)</f>
        <v/>
      </c>
      <c r="T139" s="131" t="s">
        <v>322</v>
      </c>
      <c r="U139" s="131" t="s">
        <v>322</v>
      </c>
      <c r="V139" s="131" t="s">
        <v>322</v>
      </c>
      <c r="W139" s="131" t="s">
        <v>322</v>
      </c>
      <c r="X139" s="131" t="s">
        <v>322</v>
      </c>
      <c r="Y139" s="131" t="s">
        <v>322</v>
      </c>
      <c r="Z139" s="131" t="s">
        <v>322</v>
      </c>
      <c r="AA139" s="131" t="s">
        <v>322</v>
      </c>
      <c r="AB139" s="131" t="s">
        <v>322</v>
      </c>
      <c r="AC139" s="131" t="s">
        <v>322</v>
      </c>
      <c r="AD139" s="131" t="s">
        <v>322</v>
      </c>
      <c r="AE139" s="131" t="s">
        <v>322</v>
      </c>
      <c r="AF139" s="131" t="s">
        <v>322</v>
      </c>
      <c r="AG139" s="131" t="s">
        <v>322</v>
      </c>
      <c r="AH139" s="131" t="s">
        <v>322</v>
      </c>
      <c r="AI139" s="131" t="s">
        <v>322</v>
      </c>
      <c r="AJ139" s="131" t="s">
        <v>322</v>
      </c>
      <c r="AK139" s="131" t="s">
        <v>322</v>
      </c>
      <c r="AL139" s="131" t="s">
        <v>322</v>
      </c>
      <c r="AM139" s="131" t="s">
        <v>322</v>
      </c>
      <c r="AN139" s="131" t="s"/>
      <c r="AO139" s="131" t="s"/>
      <c r="AP139" s="131">
        <f>MAX(AP138:AP128)</f>
        <v/>
      </c>
      <c r="AQ139" s="131">
        <f>MAX(AQ138:AQ128)</f>
        <v/>
      </c>
      <c r="AR139" s="131">
        <f>MAX(AR138:AR128)</f>
        <v/>
      </c>
      <c r="AS139" s="131">
        <f>MAX(AS138:AS128)</f>
        <v/>
      </c>
      <c r="AT139" s="131">
        <f>SUM(AT138:AT128)</f>
        <v/>
      </c>
      <c r="AU139" s="131">
        <f>SUM(AU138:AU128)</f>
        <v/>
      </c>
      <c r="AV139" s="131">
        <f>SUM(AV138:AV128)</f>
        <v/>
      </c>
      <c r="AW139" s="131">
        <f>SUM(AW138:AW128)</f>
        <v/>
      </c>
      <c r="AX139" s="131">
        <f>SUM(AX138:AX128)</f>
        <v/>
      </c>
    </row>
    <row r="140" spans="1:50">
      <c r="A140" s="111" t="n">
        <v>134</v>
      </c>
      <c r="B140" s="129">
        <f>HYPERLINK("http://jiradev.its-sib.ru/issues/?jql=summary~%27Магута Софья Сергеевна%27", "Магута Софья Сергеевна")</f>
        <v/>
      </c>
      <c r="C140" s="129">
        <f>HYPERLINK("http://jiradev.its-sib.ru/issues/?jql=status=Трудоустройство and cf[14829]=%27Планово-экономический отдел%27", "Планово-экономический отдел")</f>
        <v/>
      </c>
      <c r="D140" s="111" t="s">
        <v>235</v>
      </c>
      <c r="E140" s="111" t="s">
        <v>31</v>
      </c>
      <c r="F140" s="111" t="s">
        <v>32</v>
      </c>
      <c r="G140" s="111" t="s">
        <v>322</v>
      </c>
      <c r="H140" s="111" t="s">
        <v>322</v>
      </c>
      <c r="I140" s="111" t="s">
        <v>322</v>
      </c>
      <c r="J140" s="111" t="s">
        <v>322</v>
      </c>
      <c r="K140" s="111" t="s">
        <v>322</v>
      </c>
      <c r="L140" s="111" t="s">
        <v>322</v>
      </c>
      <c r="M140" s="111" t="s">
        <v>322</v>
      </c>
      <c r="N140" s="111" t="s">
        <v>322</v>
      </c>
      <c r="O140" s="111" t="s">
        <v>322</v>
      </c>
      <c r="P140" s="111" t="s">
        <v>322</v>
      </c>
      <c r="Q140" s="111" t="s">
        <v>322</v>
      </c>
      <c r="R140" s="111" t="n">
        <v>8</v>
      </c>
      <c r="S140" s="111" t="n">
        <v>8</v>
      </c>
      <c r="T140" s="111" t="s">
        <v>322</v>
      </c>
      <c r="U140" s="111" t="s">
        <v>322</v>
      </c>
      <c r="V140" s="111" t="s">
        <v>322</v>
      </c>
      <c r="W140" s="111" t="s">
        <v>322</v>
      </c>
      <c r="X140" s="111" t="s">
        <v>322</v>
      </c>
      <c r="Y140" s="111" t="s">
        <v>322</v>
      </c>
      <c r="Z140" s="111" t="s">
        <v>322</v>
      </c>
      <c r="AA140" s="111" t="s">
        <v>322</v>
      </c>
      <c r="AB140" s="111" t="s">
        <v>322</v>
      </c>
      <c r="AC140" s="111" t="s">
        <v>322</v>
      </c>
      <c r="AD140" s="111" t="s">
        <v>322</v>
      </c>
      <c r="AE140" s="111" t="s">
        <v>322</v>
      </c>
      <c r="AF140" s="111" t="s">
        <v>322</v>
      </c>
      <c r="AG140" s="111" t="s">
        <v>322</v>
      </c>
      <c r="AH140" s="111" t="s">
        <v>322</v>
      </c>
      <c r="AI140" s="111" t="s">
        <v>322</v>
      </c>
      <c r="AJ140" s="111" t="s">
        <v>322</v>
      </c>
      <c r="AK140" s="111" t="s">
        <v>322</v>
      </c>
      <c r="AL140" s="111" t="s">
        <v>322</v>
      </c>
      <c r="AM140" s="111" t="s">
        <v>322</v>
      </c>
      <c r="AN140" s="130" t="s">
        <v>322</v>
      </c>
      <c r="AO140" s="130" t="s">
        <v>322</v>
      </c>
      <c r="AP140" s="130">
        <f>COUNTIF(I140:AM140, "О")</f>
        <v/>
      </c>
      <c r="AQ140" s="130">
        <f>COUNTIF(I140:AM140, "От")</f>
        <v/>
      </c>
      <c r="AR140" s="130">
        <f>COUNTIF(I140:AM140, "Б")</f>
        <v/>
      </c>
      <c r="AS140" s="130">
        <f>COUNTIF(I140:AM140, "Н")</f>
        <v/>
      </c>
      <c r="AT140" s="130" t="s">
        <v>322</v>
      </c>
      <c r="AU140" s="130" t="s">
        <v>322</v>
      </c>
      <c r="AV140" s="130" t="s">
        <v>322</v>
      </c>
      <c r="AW140" s="130" t="s">
        <v>322</v>
      </c>
      <c r="AX140" s="130" t="s">
        <v>322</v>
      </c>
    </row>
    <row r="141" spans="1:50">
      <c r="A141" s="131" t="n">
        <v>135</v>
      </c>
      <c r="B141" s="131" t="s">
        <v>233</v>
      </c>
      <c r="C141" s="131" t="s">
        <v>234</v>
      </c>
      <c r="D141" s="131" t="s">
        <v>235</v>
      </c>
      <c r="E141" s="131" t="s">
        <v>33</v>
      </c>
      <c r="F141" s="131" t="s">
        <v>322</v>
      </c>
      <c r="G141" s="131" t="s">
        <v>322</v>
      </c>
      <c r="H141" s="131" t="s">
        <v>322</v>
      </c>
      <c r="I141" s="131" t="s">
        <v>322</v>
      </c>
      <c r="J141" s="131" t="s">
        <v>322</v>
      </c>
      <c r="K141" s="131" t="s">
        <v>322</v>
      </c>
      <c r="L141" s="131" t="s">
        <v>322</v>
      </c>
      <c r="M141" s="131" t="s">
        <v>322</v>
      </c>
      <c r="N141" s="131" t="s">
        <v>322</v>
      </c>
      <c r="O141" s="131" t="s">
        <v>322</v>
      </c>
      <c r="P141" s="131" t="s">
        <v>322</v>
      </c>
      <c r="Q141" s="131" t="s">
        <v>322</v>
      </c>
      <c r="R141" s="131">
        <f>SUM(R140:R140)</f>
        <v/>
      </c>
      <c r="S141" s="131">
        <f>SUM(S140:S140)</f>
        <v/>
      </c>
      <c r="T141" s="131" t="s">
        <v>322</v>
      </c>
      <c r="U141" s="131" t="s">
        <v>322</v>
      </c>
      <c r="V141" s="131" t="s">
        <v>322</v>
      </c>
      <c r="W141" s="131" t="s">
        <v>322</v>
      </c>
      <c r="X141" s="131" t="s">
        <v>322</v>
      </c>
      <c r="Y141" s="131" t="s">
        <v>322</v>
      </c>
      <c r="Z141" s="131" t="s">
        <v>322</v>
      </c>
      <c r="AA141" s="131" t="s">
        <v>322</v>
      </c>
      <c r="AB141" s="131" t="s">
        <v>322</v>
      </c>
      <c r="AC141" s="131" t="s">
        <v>322</v>
      </c>
      <c r="AD141" s="131" t="s">
        <v>322</v>
      </c>
      <c r="AE141" s="131" t="s">
        <v>322</v>
      </c>
      <c r="AF141" s="131" t="s">
        <v>322</v>
      </c>
      <c r="AG141" s="131" t="s">
        <v>322</v>
      </c>
      <c r="AH141" s="131" t="s">
        <v>322</v>
      </c>
      <c r="AI141" s="131" t="s">
        <v>322</v>
      </c>
      <c r="AJ141" s="131" t="s">
        <v>322</v>
      </c>
      <c r="AK141" s="131" t="s">
        <v>322</v>
      </c>
      <c r="AL141" s="131" t="s">
        <v>322</v>
      </c>
      <c r="AM141" s="131" t="s">
        <v>322</v>
      </c>
      <c r="AN141" s="131" t="s"/>
      <c r="AO141" s="131" t="s"/>
      <c r="AP141" s="131">
        <f>MAX(AP140:AP140)</f>
        <v/>
      </c>
      <c r="AQ141" s="131">
        <f>MAX(AQ140:AQ140)</f>
        <v/>
      </c>
      <c r="AR141" s="131">
        <f>MAX(AR140:AR140)</f>
        <v/>
      </c>
      <c r="AS141" s="131">
        <f>MAX(AS140:AS140)</f>
        <v/>
      </c>
      <c r="AT141" s="131">
        <f>SUM(AT140:AT140)</f>
        <v/>
      </c>
      <c r="AU141" s="131">
        <f>SUM(AU140:AU140)</f>
        <v/>
      </c>
      <c r="AV141" s="131">
        <f>SUM(AV140:AV140)</f>
        <v/>
      </c>
      <c r="AW141" s="131">
        <f>SUM(AW140:AW140)</f>
        <v/>
      </c>
      <c r="AX141" s="131">
        <f>SUM(AX140:AX140)</f>
        <v/>
      </c>
    </row>
    <row r="142" spans="1:50">
      <c r="A142" s="111" t="n">
        <v>136</v>
      </c>
      <c r="B142" s="129">
        <f>HYPERLINK("http://jiradev.its-sib.ru/issues/?jql=summary~%27Синицин Павел Игоревич%27", "Синицин Павел Игоревич")</f>
        <v/>
      </c>
      <c r="C142" s="129">
        <f>HYPERLINK("http://jiradev.its-sib.ru/issues/?jql=status=Трудоустройство and cf[14829]=%27Обособленное подразделение Республика Бурятия%27", "Обособленное подразделение Республика Бурятия")</f>
        <v/>
      </c>
      <c r="D142" s="111" t="s">
        <v>109</v>
      </c>
      <c r="E142" s="111" t="s">
        <v>43</v>
      </c>
      <c r="F142" s="111" t="s">
        <v>32</v>
      </c>
      <c r="G142" s="111" t="s">
        <v>322</v>
      </c>
      <c r="H142" s="111" t="s">
        <v>322</v>
      </c>
      <c r="I142" s="111" t="s">
        <v>322</v>
      </c>
      <c r="J142" s="111" t="s">
        <v>322</v>
      </c>
      <c r="K142" s="111" t="s">
        <v>322</v>
      </c>
      <c r="L142" s="111" t="s">
        <v>322</v>
      </c>
      <c r="M142" s="111" t="s">
        <v>322</v>
      </c>
      <c r="N142" s="111" t="s">
        <v>322</v>
      </c>
      <c r="O142" s="111" t="s">
        <v>322</v>
      </c>
      <c r="P142" s="111" t="s">
        <v>322</v>
      </c>
      <c r="Q142" s="111" t="s">
        <v>322</v>
      </c>
      <c r="R142" s="111" t="s">
        <v>322</v>
      </c>
      <c r="S142" s="111" t="s">
        <v>322</v>
      </c>
      <c r="T142" s="111" t="s">
        <v>322</v>
      </c>
      <c r="U142" s="111" t="s">
        <v>322</v>
      </c>
      <c r="V142" s="111" t="s">
        <v>322</v>
      </c>
      <c r="W142" s="111" t="s">
        <v>322</v>
      </c>
      <c r="X142" s="111" t="s">
        <v>322</v>
      </c>
      <c r="Y142" s="111" t="s">
        <v>322</v>
      </c>
      <c r="Z142" s="111" t="s">
        <v>322</v>
      </c>
      <c r="AA142" s="111" t="s">
        <v>322</v>
      </c>
      <c r="AB142" s="111" t="s">
        <v>322</v>
      </c>
      <c r="AC142" s="111" t="s">
        <v>322</v>
      </c>
      <c r="AD142" s="111" t="s">
        <v>322</v>
      </c>
      <c r="AE142" s="111" t="s">
        <v>322</v>
      </c>
      <c r="AF142" s="111" t="s">
        <v>322</v>
      </c>
      <c r="AG142" s="111" t="s">
        <v>322</v>
      </c>
      <c r="AH142" s="111" t="s">
        <v>322</v>
      </c>
      <c r="AI142" s="111" t="s">
        <v>322</v>
      </c>
      <c r="AJ142" s="111" t="s">
        <v>322</v>
      </c>
      <c r="AK142" s="111" t="s">
        <v>322</v>
      </c>
      <c r="AL142" s="111" t="s">
        <v>322</v>
      </c>
      <c r="AM142" s="111" t="s">
        <v>322</v>
      </c>
      <c r="AN142" s="130" t="s">
        <v>322</v>
      </c>
      <c r="AO142" s="130" t="s">
        <v>322</v>
      </c>
      <c r="AP142" s="130">
        <f>COUNTIF(I142:AM142, "О")</f>
        <v/>
      </c>
      <c r="AQ142" s="130">
        <f>COUNTIF(I142:AM142, "От")</f>
        <v/>
      </c>
      <c r="AR142" s="130">
        <f>COUNTIF(I142:AM142, "Б")</f>
        <v/>
      </c>
      <c r="AS142" s="130">
        <f>COUNTIF(I142:AM142, "Н")</f>
        <v/>
      </c>
      <c r="AT142" s="130" t="s">
        <v>322</v>
      </c>
      <c r="AU142" s="130" t="s">
        <v>322</v>
      </c>
      <c r="AV142" s="130" t="s">
        <v>322</v>
      </c>
      <c r="AW142" s="130" t="s">
        <v>322</v>
      </c>
      <c r="AX142" s="130" t="s">
        <v>322</v>
      </c>
    </row>
    <row r="143" spans="1:50">
      <c r="A143" s="111" t="n">
        <v>137</v>
      </c>
      <c r="B143" s="111" t="s">
        <v>173</v>
      </c>
      <c r="C143" s="111" t="s">
        <v>167</v>
      </c>
      <c r="D143" s="111" t="s">
        <v>109</v>
      </c>
      <c r="E143" s="111" t="s">
        <v>315</v>
      </c>
      <c r="F143" s="111" t="s">
        <v>32</v>
      </c>
      <c r="G143" s="111" t="s">
        <v>322</v>
      </c>
      <c r="H143" s="111" t="s">
        <v>322</v>
      </c>
      <c r="I143" s="111" t="s">
        <v>322</v>
      </c>
      <c r="J143" s="111" t="s">
        <v>322</v>
      </c>
      <c r="K143" s="111" t="s">
        <v>322</v>
      </c>
      <c r="L143" s="111" t="s">
        <v>322</v>
      </c>
      <c r="M143" s="111" t="s">
        <v>322</v>
      </c>
      <c r="N143" s="111" t="s">
        <v>322</v>
      </c>
      <c r="O143" s="111" t="s">
        <v>322</v>
      </c>
      <c r="P143" s="111" t="s">
        <v>322</v>
      </c>
      <c r="Q143" s="111" t="s">
        <v>322</v>
      </c>
      <c r="R143" s="129">
        <f>HYPERLINK("http://jiradev.its-sib.ru/issues/?jql=issue in (TECHWIM-4890)", 8.0)</f>
        <v/>
      </c>
      <c r="S143" s="129">
        <f>HYPERLINK("http://jiradev.its-sib.ru/issues/?jql=issue in (TECHWIM-4890)", 8.0)</f>
        <v/>
      </c>
      <c r="T143" s="111" t="s">
        <v>322</v>
      </c>
      <c r="U143" s="111" t="s">
        <v>322</v>
      </c>
      <c r="V143" s="111" t="s">
        <v>322</v>
      </c>
      <c r="W143" s="111" t="s">
        <v>322</v>
      </c>
      <c r="X143" s="111" t="s">
        <v>322</v>
      </c>
      <c r="Y143" s="111" t="s">
        <v>322</v>
      </c>
      <c r="Z143" s="111" t="s">
        <v>322</v>
      </c>
      <c r="AA143" s="111" t="s">
        <v>322</v>
      </c>
      <c r="AB143" s="111" t="s">
        <v>322</v>
      </c>
      <c r="AC143" s="111" t="s">
        <v>322</v>
      </c>
      <c r="AD143" s="111" t="s">
        <v>322</v>
      </c>
      <c r="AE143" s="111" t="s">
        <v>322</v>
      </c>
      <c r="AF143" s="111" t="s">
        <v>322</v>
      </c>
      <c r="AG143" s="111" t="s">
        <v>322</v>
      </c>
      <c r="AH143" s="111" t="s">
        <v>322</v>
      </c>
      <c r="AI143" s="111" t="s">
        <v>322</v>
      </c>
      <c r="AJ143" s="111" t="s">
        <v>322</v>
      </c>
      <c r="AK143" s="111" t="s">
        <v>322</v>
      </c>
      <c r="AL143" s="111" t="s">
        <v>322</v>
      </c>
      <c r="AM143" s="111" t="s">
        <v>322</v>
      </c>
      <c r="AN143" s="130" t="s">
        <v>322</v>
      </c>
      <c r="AO143" s="130" t="s">
        <v>322</v>
      </c>
      <c r="AP143" s="130" t="s">
        <v>322</v>
      </c>
      <c r="AQ143" s="130" t="s">
        <v>322</v>
      </c>
      <c r="AR143" s="130" t="s">
        <v>322</v>
      </c>
      <c r="AS143" s="130" t="s">
        <v>322</v>
      </c>
      <c r="AT143" s="130" t="s">
        <v>322</v>
      </c>
      <c r="AU143" s="130" t="s">
        <v>322</v>
      </c>
      <c r="AV143" s="130" t="s">
        <v>322</v>
      </c>
      <c r="AW143" s="130" t="s">
        <v>322</v>
      </c>
      <c r="AX143" s="130" t="s">
        <v>322</v>
      </c>
    </row>
    <row r="144" spans="1:50">
      <c r="A144" s="111" t="n">
        <v>138</v>
      </c>
      <c r="B144" s="111" t="s">
        <v>173</v>
      </c>
      <c r="C144" s="111" t="s">
        <v>167</v>
      </c>
      <c r="D144" s="111" t="s">
        <v>109</v>
      </c>
      <c r="E144" s="111" t="s">
        <v>168</v>
      </c>
      <c r="F144" s="111" t="s">
        <v>32</v>
      </c>
      <c r="G144" s="111" t="s">
        <v>322</v>
      </c>
      <c r="H144" s="111" t="s">
        <v>322</v>
      </c>
      <c r="I144" s="111" t="s">
        <v>322</v>
      </c>
      <c r="J144" s="111" t="s">
        <v>322</v>
      </c>
      <c r="K144" s="111" t="s">
        <v>322</v>
      </c>
      <c r="L144" s="111" t="s">
        <v>322</v>
      </c>
      <c r="M144" s="111" t="s">
        <v>322</v>
      </c>
      <c r="N144" s="111" t="s">
        <v>322</v>
      </c>
      <c r="O144" s="111" t="s">
        <v>322</v>
      </c>
      <c r="P144" s="111" t="s">
        <v>322</v>
      </c>
      <c r="Q144" s="111" t="s">
        <v>322</v>
      </c>
      <c r="R144" s="111" t="s">
        <v>322</v>
      </c>
      <c r="S144" s="111" t="s">
        <v>322</v>
      </c>
      <c r="T144" s="111" t="s">
        <v>322</v>
      </c>
      <c r="U144" s="111" t="s">
        <v>322</v>
      </c>
      <c r="V144" s="111" t="s">
        <v>322</v>
      </c>
      <c r="W144" s="111" t="s">
        <v>322</v>
      </c>
      <c r="X144" s="111" t="s">
        <v>322</v>
      </c>
      <c r="Y144" s="111" t="s">
        <v>322</v>
      </c>
      <c r="Z144" s="111" t="s">
        <v>322</v>
      </c>
      <c r="AA144" s="111" t="s">
        <v>322</v>
      </c>
      <c r="AB144" s="111" t="s">
        <v>322</v>
      </c>
      <c r="AC144" s="111" t="s">
        <v>322</v>
      </c>
      <c r="AD144" s="111" t="s">
        <v>322</v>
      </c>
      <c r="AE144" s="111" t="s">
        <v>322</v>
      </c>
      <c r="AF144" s="111" t="s">
        <v>322</v>
      </c>
      <c r="AG144" s="111" t="s">
        <v>322</v>
      </c>
      <c r="AH144" s="111" t="s">
        <v>322</v>
      </c>
      <c r="AI144" s="111" t="s">
        <v>322</v>
      </c>
      <c r="AJ144" s="111" t="s">
        <v>322</v>
      </c>
      <c r="AK144" s="111" t="s">
        <v>322</v>
      </c>
      <c r="AL144" s="111" t="s">
        <v>322</v>
      </c>
      <c r="AM144" s="111" t="s">
        <v>322</v>
      </c>
      <c r="AN144" s="130" t="s">
        <v>322</v>
      </c>
      <c r="AO144" s="130" t="s">
        <v>322</v>
      </c>
      <c r="AP144" s="130" t="s">
        <v>322</v>
      </c>
      <c r="AQ144" s="130" t="s">
        <v>322</v>
      </c>
      <c r="AR144" s="130" t="s">
        <v>322</v>
      </c>
      <c r="AS144" s="130" t="s">
        <v>322</v>
      </c>
      <c r="AT144" s="130" t="s">
        <v>322</v>
      </c>
      <c r="AU144" s="130" t="s">
        <v>322</v>
      </c>
      <c r="AV144" s="130" t="s">
        <v>322</v>
      </c>
      <c r="AW144" s="130" t="s">
        <v>322</v>
      </c>
      <c r="AX144" s="130" t="s">
        <v>322</v>
      </c>
    </row>
    <row r="145" spans="1:50">
      <c r="A145" s="131" t="n">
        <v>139</v>
      </c>
      <c r="B145" s="131" t="s">
        <v>173</v>
      </c>
      <c r="C145" s="131" t="s">
        <v>167</v>
      </c>
      <c r="D145" s="131" t="s">
        <v>109</v>
      </c>
      <c r="E145" s="131" t="s">
        <v>33</v>
      </c>
      <c r="F145" s="131" t="s">
        <v>322</v>
      </c>
      <c r="G145" s="131" t="s">
        <v>322</v>
      </c>
      <c r="H145" s="131" t="s">
        <v>322</v>
      </c>
      <c r="I145" s="131" t="s">
        <v>322</v>
      </c>
      <c r="J145" s="131" t="s">
        <v>322</v>
      </c>
      <c r="K145" s="131" t="s">
        <v>322</v>
      </c>
      <c r="L145" s="131" t="s">
        <v>322</v>
      </c>
      <c r="M145" s="131" t="s">
        <v>322</v>
      </c>
      <c r="N145" s="131" t="s">
        <v>322</v>
      </c>
      <c r="O145" s="131" t="s">
        <v>322</v>
      </c>
      <c r="P145" s="131" t="s">
        <v>322</v>
      </c>
      <c r="Q145" s="131" t="s">
        <v>322</v>
      </c>
      <c r="R145" s="131">
        <f>SUM(R144:R142)</f>
        <v/>
      </c>
      <c r="S145" s="131">
        <f>SUM(S144:S142)</f>
        <v/>
      </c>
      <c r="T145" s="131" t="s">
        <v>322</v>
      </c>
      <c r="U145" s="131" t="s">
        <v>322</v>
      </c>
      <c r="V145" s="131" t="s">
        <v>322</v>
      </c>
      <c r="W145" s="131" t="s">
        <v>322</v>
      </c>
      <c r="X145" s="131" t="s">
        <v>322</v>
      </c>
      <c r="Y145" s="131" t="s">
        <v>322</v>
      </c>
      <c r="Z145" s="131" t="s">
        <v>322</v>
      </c>
      <c r="AA145" s="131" t="s">
        <v>322</v>
      </c>
      <c r="AB145" s="131" t="s">
        <v>322</v>
      </c>
      <c r="AC145" s="131" t="s">
        <v>322</v>
      </c>
      <c r="AD145" s="131" t="s">
        <v>322</v>
      </c>
      <c r="AE145" s="131" t="s">
        <v>322</v>
      </c>
      <c r="AF145" s="131" t="s">
        <v>322</v>
      </c>
      <c r="AG145" s="131" t="s">
        <v>322</v>
      </c>
      <c r="AH145" s="131" t="s">
        <v>322</v>
      </c>
      <c r="AI145" s="131" t="s">
        <v>322</v>
      </c>
      <c r="AJ145" s="131" t="s">
        <v>322</v>
      </c>
      <c r="AK145" s="131" t="s">
        <v>322</v>
      </c>
      <c r="AL145" s="131" t="s">
        <v>322</v>
      </c>
      <c r="AM145" s="131" t="s">
        <v>322</v>
      </c>
      <c r="AN145" s="131" t="s"/>
      <c r="AO145" s="131" t="s"/>
      <c r="AP145" s="131">
        <f>MAX(AP144:AP142)</f>
        <v/>
      </c>
      <c r="AQ145" s="131">
        <f>MAX(AQ144:AQ142)</f>
        <v/>
      </c>
      <c r="AR145" s="131">
        <f>MAX(AR144:AR142)</f>
        <v/>
      </c>
      <c r="AS145" s="131">
        <f>MAX(AS144:AS142)</f>
        <v/>
      </c>
      <c r="AT145" s="131">
        <f>SUM(AT144:AT142)</f>
        <v/>
      </c>
      <c r="AU145" s="131">
        <f>SUM(AU144:AU142)</f>
        <v/>
      </c>
      <c r="AV145" s="131">
        <f>SUM(AV144:AV142)</f>
        <v/>
      </c>
      <c r="AW145" s="131">
        <f>SUM(AW144:AW142)</f>
        <v/>
      </c>
      <c r="AX145" s="131">
        <f>SUM(AX144:AX142)</f>
        <v/>
      </c>
    </row>
    <row r="146" spans="1:50">
      <c r="A146" s="111" t="n">
        <v>140</v>
      </c>
      <c r="B146" s="129">
        <f>HYPERLINK("http://jiradev.its-sib.ru/issues/?jql=summary~%27Некипелов Егор Андреевич%27", "Некипелов Егор Андреевич")</f>
        <v/>
      </c>
      <c r="C146" s="129">
        <f>HYPERLINK("http://jiradev.its-sib.ru/issues/?jql=status=Трудоустройство and cf[14829]=%27Группа строительства%27", "Группа строительства")</f>
        <v/>
      </c>
      <c r="D146" s="111" t="s">
        <v>72</v>
      </c>
      <c r="E146" s="111" t="s">
        <v>43</v>
      </c>
      <c r="F146" s="111" t="s">
        <v>32</v>
      </c>
      <c r="G146" s="111" t="s">
        <v>322</v>
      </c>
      <c r="H146" s="111" t="s">
        <v>322</v>
      </c>
      <c r="I146" s="111" t="s">
        <v>322</v>
      </c>
      <c r="J146" s="111" t="s">
        <v>322</v>
      </c>
      <c r="K146" s="111" t="s">
        <v>322</v>
      </c>
      <c r="L146" s="111" t="s">
        <v>322</v>
      </c>
      <c r="M146" s="111" t="s">
        <v>322</v>
      </c>
      <c r="N146" s="111" t="s">
        <v>322</v>
      </c>
      <c r="O146" s="111" t="s">
        <v>322</v>
      </c>
      <c r="P146" s="111" t="s">
        <v>322</v>
      </c>
      <c r="Q146" s="111" t="s">
        <v>322</v>
      </c>
      <c r="R146" s="111" t="n">
        <v>8</v>
      </c>
      <c r="S146" s="111" t="n">
        <v>8</v>
      </c>
      <c r="T146" s="111" t="s">
        <v>322</v>
      </c>
      <c r="U146" s="111" t="s">
        <v>322</v>
      </c>
      <c r="V146" s="111" t="s">
        <v>322</v>
      </c>
      <c r="W146" s="111" t="s">
        <v>322</v>
      </c>
      <c r="X146" s="111" t="s">
        <v>322</v>
      </c>
      <c r="Y146" s="111" t="s">
        <v>322</v>
      </c>
      <c r="Z146" s="111" t="s">
        <v>322</v>
      </c>
      <c r="AA146" s="111" t="s">
        <v>322</v>
      </c>
      <c r="AB146" s="111" t="s">
        <v>322</v>
      </c>
      <c r="AC146" s="111" t="s">
        <v>322</v>
      </c>
      <c r="AD146" s="111" t="s">
        <v>322</v>
      </c>
      <c r="AE146" s="111" t="s">
        <v>322</v>
      </c>
      <c r="AF146" s="111" t="s">
        <v>322</v>
      </c>
      <c r="AG146" s="111" t="s">
        <v>322</v>
      </c>
      <c r="AH146" s="111" t="s">
        <v>322</v>
      </c>
      <c r="AI146" s="111" t="s">
        <v>322</v>
      </c>
      <c r="AJ146" s="111" t="s">
        <v>322</v>
      </c>
      <c r="AK146" s="111" t="s">
        <v>322</v>
      </c>
      <c r="AL146" s="111" t="s">
        <v>322</v>
      </c>
      <c r="AM146" s="111" t="s">
        <v>322</v>
      </c>
      <c r="AN146" s="130" t="s">
        <v>322</v>
      </c>
      <c r="AO146" s="130" t="s">
        <v>322</v>
      </c>
      <c r="AP146" s="130">
        <f>COUNTIF(I146:AM146, "О")</f>
        <v/>
      </c>
      <c r="AQ146" s="130">
        <f>COUNTIF(I146:AM146, "От")</f>
        <v/>
      </c>
      <c r="AR146" s="130">
        <f>COUNTIF(I146:AM146, "Б")</f>
        <v/>
      </c>
      <c r="AS146" s="130">
        <f>COUNTIF(I146:AM146, "Н")</f>
        <v/>
      </c>
      <c r="AT146" s="130" t="s">
        <v>322</v>
      </c>
      <c r="AU146" s="130" t="s">
        <v>322</v>
      </c>
      <c r="AV146" s="130" t="s">
        <v>322</v>
      </c>
      <c r="AW146" s="130" t="s">
        <v>322</v>
      </c>
      <c r="AX146" s="130" t="s">
        <v>322</v>
      </c>
    </row>
    <row r="147" spans="1:50">
      <c r="A147" s="131" t="n">
        <v>141</v>
      </c>
      <c r="B147" s="131" t="s">
        <v>94</v>
      </c>
      <c r="C147" s="131" t="s">
        <v>71</v>
      </c>
      <c r="D147" s="131" t="s">
        <v>72</v>
      </c>
      <c r="E147" s="131" t="s">
        <v>33</v>
      </c>
      <c r="F147" s="131" t="s">
        <v>322</v>
      </c>
      <c r="G147" s="131" t="s">
        <v>322</v>
      </c>
      <c r="H147" s="131" t="s">
        <v>322</v>
      </c>
      <c r="I147" s="131" t="s">
        <v>322</v>
      </c>
      <c r="J147" s="131" t="s">
        <v>322</v>
      </c>
      <c r="K147" s="131" t="s">
        <v>322</v>
      </c>
      <c r="L147" s="131" t="s">
        <v>322</v>
      </c>
      <c r="M147" s="131" t="s">
        <v>322</v>
      </c>
      <c r="N147" s="131" t="s">
        <v>322</v>
      </c>
      <c r="O147" s="131" t="s">
        <v>322</v>
      </c>
      <c r="P147" s="131" t="s">
        <v>322</v>
      </c>
      <c r="Q147" s="131" t="s">
        <v>322</v>
      </c>
      <c r="R147" s="131">
        <f>SUM(R146:R146)</f>
        <v/>
      </c>
      <c r="S147" s="131">
        <f>SUM(S146:S146)</f>
        <v/>
      </c>
      <c r="T147" s="131" t="s">
        <v>322</v>
      </c>
      <c r="U147" s="131" t="s">
        <v>322</v>
      </c>
      <c r="V147" s="131" t="s">
        <v>322</v>
      </c>
      <c r="W147" s="131" t="s">
        <v>322</v>
      </c>
      <c r="X147" s="131" t="s">
        <v>322</v>
      </c>
      <c r="Y147" s="131" t="s">
        <v>322</v>
      </c>
      <c r="Z147" s="131" t="s">
        <v>322</v>
      </c>
      <c r="AA147" s="131" t="s">
        <v>322</v>
      </c>
      <c r="AB147" s="131" t="s">
        <v>322</v>
      </c>
      <c r="AC147" s="131" t="s">
        <v>322</v>
      </c>
      <c r="AD147" s="131" t="s">
        <v>322</v>
      </c>
      <c r="AE147" s="131" t="s">
        <v>322</v>
      </c>
      <c r="AF147" s="131" t="s">
        <v>322</v>
      </c>
      <c r="AG147" s="131" t="s">
        <v>322</v>
      </c>
      <c r="AH147" s="131" t="s">
        <v>322</v>
      </c>
      <c r="AI147" s="131" t="s">
        <v>322</v>
      </c>
      <c r="AJ147" s="131" t="s">
        <v>322</v>
      </c>
      <c r="AK147" s="131" t="s">
        <v>322</v>
      </c>
      <c r="AL147" s="131" t="s">
        <v>322</v>
      </c>
      <c r="AM147" s="131" t="s">
        <v>322</v>
      </c>
      <c r="AN147" s="131" t="s"/>
      <c r="AO147" s="131" t="s"/>
      <c r="AP147" s="131">
        <f>MAX(AP146:AP146)</f>
        <v/>
      </c>
      <c r="AQ147" s="131">
        <f>MAX(AQ146:AQ146)</f>
        <v/>
      </c>
      <c r="AR147" s="131">
        <f>MAX(AR146:AR146)</f>
        <v/>
      </c>
      <c r="AS147" s="131">
        <f>MAX(AS146:AS146)</f>
        <v/>
      </c>
      <c r="AT147" s="131">
        <f>SUM(AT146:AT146)</f>
        <v/>
      </c>
      <c r="AU147" s="131">
        <f>SUM(AU146:AU146)</f>
        <v/>
      </c>
      <c r="AV147" s="131">
        <f>SUM(AV146:AV146)</f>
        <v/>
      </c>
      <c r="AW147" s="131">
        <f>SUM(AW146:AW146)</f>
        <v/>
      </c>
      <c r="AX147" s="131">
        <f>SUM(AX146:AX146)</f>
        <v/>
      </c>
    </row>
    <row r="148" spans="1:50">
      <c r="A148" s="111" t="n">
        <v>142</v>
      </c>
      <c r="B148" s="129">
        <f>HYPERLINK("http://jiradev.its-sib.ru/issues/?jql=summary~%27Казаков Сергей Павлович%27", "Казаков Сергей Павлович")</f>
        <v/>
      </c>
      <c r="C148" s="129">
        <f>HYPERLINK("http://jiradev.its-sib.ru/issues/?jql=status=Трудоустройство and cf[14829]=%27Обособленное подразделение Республика Карелия%27", "Обособленное подразделение Республика Карелия")</f>
        <v/>
      </c>
      <c r="D148" s="111" t="s">
        <v>160</v>
      </c>
      <c r="E148" s="111" t="s">
        <v>43</v>
      </c>
      <c r="F148" s="111" t="s">
        <v>32</v>
      </c>
      <c r="G148" s="111" t="s">
        <v>322</v>
      </c>
      <c r="H148" s="111" t="s">
        <v>322</v>
      </c>
      <c r="I148" s="111" t="s">
        <v>322</v>
      </c>
      <c r="J148" s="111" t="s">
        <v>322</v>
      </c>
      <c r="K148" s="111" t="s">
        <v>322</v>
      </c>
      <c r="L148" s="111" t="s">
        <v>322</v>
      </c>
      <c r="M148" s="111" t="s">
        <v>322</v>
      </c>
      <c r="N148" s="111" t="s">
        <v>322</v>
      </c>
      <c r="O148" s="111" t="s">
        <v>322</v>
      </c>
      <c r="P148" s="111" t="s">
        <v>322</v>
      </c>
      <c r="Q148" s="111" t="s">
        <v>322</v>
      </c>
      <c r="R148" s="111" t="n">
        <v>8</v>
      </c>
      <c r="S148" s="111" t="n">
        <v>8</v>
      </c>
      <c r="T148" s="111" t="s">
        <v>322</v>
      </c>
      <c r="U148" s="111" t="s">
        <v>322</v>
      </c>
      <c r="V148" s="111" t="s">
        <v>322</v>
      </c>
      <c r="W148" s="111" t="s">
        <v>322</v>
      </c>
      <c r="X148" s="111" t="s">
        <v>322</v>
      </c>
      <c r="Y148" s="111" t="s">
        <v>322</v>
      </c>
      <c r="Z148" s="111" t="s">
        <v>322</v>
      </c>
      <c r="AA148" s="111" t="s">
        <v>322</v>
      </c>
      <c r="AB148" s="111" t="s">
        <v>322</v>
      </c>
      <c r="AC148" s="111" t="s">
        <v>322</v>
      </c>
      <c r="AD148" s="111" t="s">
        <v>322</v>
      </c>
      <c r="AE148" s="111" t="s">
        <v>322</v>
      </c>
      <c r="AF148" s="111" t="s">
        <v>322</v>
      </c>
      <c r="AG148" s="111" t="s">
        <v>322</v>
      </c>
      <c r="AH148" s="111" t="s">
        <v>322</v>
      </c>
      <c r="AI148" s="111" t="s">
        <v>322</v>
      </c>
      <c r="AJ148" s="111" t="s">
        <v>322</v>
      </c>
      <c r="AK148" s="111" t="s">
        <v>322</v>
      </c>
      <c r="AL148" s="111" t="s">
        <v>322</v>
      </c>
      <c r="AM148" s="111" t="s">
        <v>322</v>
      </c>
      <c r="AN148" s="130" t="s">
        <v>322</v>
      </c>
      <c r="AO148" s="130" t="s">
        <v>322</v>
      </c>
      <c r="AP148" s="130">
        <f>COUNTIF(I148:AM148, "О")</f>
        <v/>
      </c>
      <c r="AQ148" s="130">
        <f>COUNTIF(I148:AM148, "От")</f>
        <v/>
      </c>
      <c r="AR148" s="130">
        <f>COUNTIF(I148:AM148, "Б")</f>
        <v/>
      </c>
      <c r="AS148" s="130">
        <f>COUNTIF(I148:AM148, "Н")</f>
        <v/>
      </c>
      <c r="AT148" s="130" t="s">
        <v>322</v>
      </c>
      <c r="AU148" s="130" t="s">
        <v>322</v>
      </c>
      <c r="AV148" s="130" t="s">
        <v>322</v>
      </c>
      <c r="AW148" s="130" t="s">
        <v>322</v>
      </c>
      <c r="AX148" s="130" t="s">
        <v>322</v>
      </c>
    </row>
    <row r="149" spans="1:50">
      <c r="A149" s="111" t="n">
        <v>143</v>
      </c>
      <c r="B149" s="111" t="s">
        <v>180</v>
      </c>
      <c r="C149" s="111" t="s">
        <v>175</v>
      </c>
      <c r="D149" s="111" t="s">
        <v>160</v>
      </c>
      <c r="E149" s="111" t="s">
        <v>177</v>
      </c>
      <c r="F149" s="111" t="s">
        <v>32</v>
      </c>
      <c r="G149" s="111" t="s">
        <v>322</v>
      </c>
      <c r="H149" s="111" t="s">
        <v>322</v>
      </c>
      <c r="I149" s="111" t="s">
        <v>322</v>
      </c>
      <c r="J149" s="111" t="s">
        <v>322</v>
      </c>
      <c r="K149" s="111" t="s">
        <v>322</v>
      </c>
      <c r="L149" s="111" t="s">
        <v>322</v>
      </c>
      <c r="M149" s="111" t="s">
        <v>322</v>
      </c>
      <c r="N149" s="111" t="s">
        <v>322</v>
      </c>
      <c r="O149" s="111" t="s">
        <v>322</v>
      </c>
      <c r="P149" s="111" t="s">
        <v>322</v>
      </c>
      <c r="Q149" s="111" t="s">
        <v>322</v>
      </c>
      <c r="R149" s="111" t="s">
        <v>322</v>
      </c>
      <c r="S149" s="111" t="s">
        <v>322</v>
      </c>
      <c r="T149" s="111" t="s">
        <v>322</v>
      </c>
      <c r="U149" s="111" t="s">
        <v>322</v>
      </c>
      <c r="V149" s="111" t="s">
        <v>322</v>
      </c>
      <c r="W149" s="111" t="s">
        <v>322</v>
      </c>
      <c r="X149" s="111" t="s">
        <v>322</v>
      </c>
      <c r="Y149" s="111" t="s">
        <v>322</v>
      </c>
      <c r="Z149" s="111" t="s">
        <v>322</v>
      </c>
      <c r="AA149" s="111" t="s">
        <v>322</v>
      </c>
      <c r="AB149" s="111" t="s">
        <v>322</v>
      </c>
      <c r="AC149" s="111" t="s">
        <v>322</v>
      </c>
      <c r="AD149" s="111" t="s">
        <v>322</v>
      </c>
      <c r="AE149" s="111" t="s">
        <v>322</v>
      </c>
      <c r="AF149" s="111" t="s">
        <v>322</v>
      </c>
      <c r="AG149" s="111" t="s">
        <v>322</v>
      </c>
      <c r="AH149" s="111" t="s">
        <v>322</v>
      </c>
      <c r="AI149" s="111" t="s">
        <v>322</v>
      </c>
      <c r="AJ149" s="111" t="s">
        <v>322</v>
      </c>
      <c r="AK149" s="111" t="s">
        <v>322</v>
      </c>
      <c r="AL149" s="111" t="s">
        <v>322</v>
      </c>
      <c r="AM149" s="111" t="s">
        <v>322</v>
      </c>
      <c r="AN149" s="130" t="s">
        <v>322</v>
      </c>
      <c r="AO149" s="130" t="s">
        <v>322</v>
      </c>
      <c r="AP149" s="130" t="s">
        <v>322</v>
      </c>
      <c r="AQ149" s="130" t="s">
        <v>322</v>
      </c>
      <c r="AR149" s="130" t="s">
        <v>322</v>
      </c>
      <c r="AS149" s="130" t="s">
        <v>322</v>
      </c>
      <c r="AT149" s="130" t="s">
        <v>322</v>
      </c>
      <c r="AU149" s="130" t="s">
        <v>322</v>
      </c>
      <c r="AV149" s="130" t="s">
        <v>322</v>
      </c>
      <c r="AW149" s="130" t="s">
        <v>322</v>
      </c>
      <c r="AX149" s="130" t="s">
        <v>322</v>
      </c>
    </row>
    <row r="150" spans="1:50">
      <c r="A150" s="111" t="n">
        <v>144</v>
      </c>
      <c r="B150" s="111" t="s">
        <v>180</v>
      </c>
      <c r="C150" s="111" t="s">
        <v>175</v>
      </c>
      <c r="D150" s="111" t="s">
        <v>160</v>
      </c>
      <c r="E150" s="111" t="s">
        <v>105</v>
      </c>
      <c r="F150" s="111" t="s">
        <v>32</v>
      </c>
      <c r="G150" s="111" t="s">
        <v>322</v>
      </c>
      <c r="H150" s="111" t="s">
        <v>322</v>
      </c>
      <c r="I150" s="111" t="s">
        <v>322</v>
      </c>
      <c r="J150" s="111" t="s">
        <v>322</v>
      </c>
      <c r="K150" s="111" t="s">
        <v>322</v>
      </c>
      <c r="L150" s="111" t="s">
        <v>322</v>
      </c>
      <c r="M150" s="111" t="s">
        <v>322</v>
      </c>
      <c r="N150" s="111" t="s">
        <v>322</v>
      </c>
      <c r="O150" s="111" t="s">
        <v>322</v>
      </c>
      <c r="P150" s="111" t="s">
        <v>322</v>
      </c>
      <c r="Q150" s="111" t="s">
        <v>322</v>
      </c>
      <c r="R150" s="111" t="s">
        <v>322</v>
      </c>
      <c r="S150" s="111" t="s">
        <v>322</v>
      </c>
      <c r="T150" s="111" t="s">
        <v>322</v>
      </c>
      <c r="U150" s="111" t="s">
        <v>322</v>
      </c>
      <c r="V150" s="111" t="s">
        <v>322</v>
      </c>
      <c r="W150" s="111" t="s">
        <v>322</v>
      </c>
      <c r="X150" s="111" t="s">
        <v>322</v>
      </c>
      <c r="Y150" s="111" t="s">
        <v>322</v>
      </c>
      <c r="Z150" s="111" t="s">
        <v>322</v>
      </c>
      <c r="AA150" s="111" t="s">
        <v>322</v>
      </c>
      <c r="AB150" s="111" t="s">
        <v>322</v>
      </c>
      <c r="AC150" s="111" t="s">
        <v>322</v>
      </c>
      <c r="AD150" s="111" t="s">
        <v>322</v>
      </c>
      <c r="AE150" s="111" t="s">
        <v>322</v>
      </c>
      <c r="AF150" s="111" t="s">
        <v>322</v>
      </c>
      <c r="AG150" s="111" t="s">
        <v>322</v>
      </c>
      <c r="AH150" s="111" t="s">
        <v>322</v>
      </c>
      <c r="AI150" s="111" t="s">
        <v>322</v>
      </c>
      <c r="AJ150" s="111" t="s">
        <v>322</v>
      </c>
      <c r="AK150" s="111" t="s">
        <v>322</v>
      </c>
      <c r="AL150" s="111" t="s">
        <v>322</v>
      </c>
      <c r="AM150" s="111" t="s">
        <v>322</v>
      </c>
      <c r="AN150" s="130" t="s">
        <v>322</v>
      </c>
      <c r="AO150" s="130" t="s">
        <v>322</v>
      </c>
      <c r="AP150" s="130" t="s">
        <v>322</v>
      </c>
      <c r="AQ150" s="130" t="s">
        <v>322</v>
      </c>
      <c r="AR150" s="130" t="s">
        <v>322</v>
      </c>
      <c r="AS150" s="130" t="s">
        <v>322</v>
      </c>
      <c r="AT150" s="130" t="s">
        <v>322</v>
      </c>
      <c r="AU150" s="130" t="s">
        <v>322</v>
      </c>
      <c r="AV150" s="130" t="s">
        <v>322</v>
      </c>
      <c r="AW150" s="130" t="s">
        <v>322</v>
      </c>
      <c r="AX150" s="130" t="s">
        <v>322</v>
      </c>
    </row>
    <row r="151" spans="1:50">
      <c r="A151" s="131" t="n">
        <v>145</v>
      </c>
      <c r="B151" s="131" t="s">
        <v>180</v>
      </c>
      <c r="C151" s="131" t="s">
        <v>175</v>
      </c>
      <c r="D151" s="131" t="s">
        <v>160</v>
      </c>
      <c r="E151" s="131" t="s">
        <v>33</v>
      </c>
      <c r="F151" s="131" t="s">
        <v>322</v>
      </c>
      <c r="G151" s="131" t="s">
        <v>322</v>
      </c>
      <c r="H151" s="131" t="s">
        <v>322</v>
      </c>
      <c r="I151" s="131" t="s">
        <v>322</v>
      </c>
      <c r="J151" s="131" t="s">
        <v>322</v>
      </c>
      <c r="K151" s="131" t="s">
        <v>322</v>
      </c>
      <c r="L151" s="131" t="s">
        <v>322</v>
      </c>
      <c r="M151" s="131" t="s">
        <v>322</v>
      </c>
      <c r="N151" s="131" t="s">
        <v>322</v>
      </c>
      <c r="O151" s="131" t="s">
        <v>322</v>
      </c>
      <c r="P151" s="131" t="s">
        <v>322</v>
      </c>
      <c r="Q151" s="131" t="s">
        <v>322</v>
      </c>
      <c r="R151" s="131">
        <f>SUM(R150:R148)</f>
        <v/>
      </c>
      <c r="S151" s="131">
        <f>SUM(S150:S148)</f>
        <v/>
      </c>
      <c r="T151" s="131" t="s">
        <v>322</v>
      </c>
      <c r="U151" s="131" t="s">
        <v>322</v>
      </c>
      <c r="V151" s="131" t="s">
        <v>322</v>
      </c>
      <c r="W151" s="131" t="s">
        <v>322</v>
      </c>
      <c r="X151" s="131" t="s">
        <v>322</v>
      </c>
      <c r="Y151" s="131" t="s">
        <v>322</v>
      </c>
      <c r="Z151" s="131" t="s">
        <v>322</v>
      </c>
      <c r="AA151" s="131" t="s">
        <v>322</v>
      </c>
      <c r="AB151" s="131" t="s">
        <v>322</v>
      </c>
      <c r="AC151" s="131" t="s">
        <v>322</v>
      </c>
      <c r="AD151" s="131" t="s">
        <v>322</v>
      </c>
      <c r="AE151" s="131" t="s">
        <v>322</v>
      </c>
      <c r="AF151" s="131" t="s">
        <v>322</v>
      </c>
      <c r="AG151" s="131" t="s">
        <v>322</v>
      </c>
      <c r="AH151" s="131" t="s">
        <v>322</v>
      </c>
      <c r="AI151" s="131" t="s">
        <v>322</v>
      </c>
      <c r="AJ151" s="131" t="s">
        <v>322</v>
      </c>
      <c r="AK151" s="131" t="s">
        <v>322</v>
      </c>
      <c r="AL151" s="131" t="s">
        <v>322</v>
      </c>
      <c r="AM151" s="131" t="s">
        <v>322</v>
      </c>
      <c r="AN151" s="131" t="s"/>
      <c r="AO151" s="131" t="s"/>
      <c r="AP151" s="131">
        <f>MAX(AP150:AP148)</f>
        <v/>
      </c>
      <c r="AQ151" s="131">
        <f>MAX(AQ150:AQ148)</f>
        <v/>
      </c>
      <c r="AR151" s="131">
        <f>MAX(AR150:AR148)</f>
        <v/>
      </c>
      <c r="AS151" s="131">
        <f>MAX(AS150:AS148)</f>
        <v/>
      </c>
      <c r="AT151" s="131">
        <f>SUM(AT150:AT148)</f>
        <v/>
      </c>
      <c r="AU151" s="131">
        <f>SUM(AU150:AU148)</f>
        <v/>
      </c>
      <c r="AV151" s="131">
        <f>SUM(AV150:AV148)</f>
        <v/>
      </c>
      <c r="AW151" s="131">
        <f>SUM(AW150:AW148)</f>
        <v/>
      </c>
      <c r="AX151" s="131">
        <f>SUM(AX150:AX148)</f>
        <v/>
      </c>
    </row>
    <row r="152" spans="1:50">
      <c r="A152" s="111" t="n">
        <v>146</v>
      </c>
      <c r="B152" s="129">
        <f>HYPERLINK("http://jiradev.its-sib.ru/issues/?jql=summary~%27Мисевич Павел Викторович%27", "Мисевич Павел Викторович")</f>
        <v/>
      </c>
      <c r="C152" s="129">
        <f>HYPERLINK("http://jiradev.its-sib.ru/issues/?jql=status=Трудоустройство and cf[14829]=%27Дирекция%27", "Дирекция")</f>
        <v/>
      </c>
      <c r="D152" s="111" t="s">
        <v>221</v>
      </c>
      <c r="E152" s="111" t="s">
        <v>31</v>
      </c>
      <c r="F152" s="111" t="s">
        <v>32</v>
      </c>
      <c r="G152" s="111" t="s">
        <v>322</v>
      </c>
      <c r="H152" s="111" t="s">
        <v>322</v>
      </c>
      <c r="I152" s="111" t="s">
        <v>322</v>
      </c>
      <c r="J152" s="111" t="s">
        <v>322</v>
      </c>
      <c r="K152" s="111" t="s">
        <v>322</v>
      </c>
      <c r="L152" s="111" t="s">
        <v>322</v>
      </c>
      <c r="M152" s="111" t="s">
        <v>322</v>
      </c>
      <c r="N152" s="111" t="s">
        <v>322</v>
      </c>
      <c r="O152" s="111" t="s">
        <v>322</v>
      </c>
      <c r="P152" s="111" t="s">
        <v>322</v>
      </c>
      <c r="Q152" s="111" t="s">
        <v>322</v>
      </c>
      <c r="R152" s="111" t="n">
        <v>8</v>
      </c>
      <c r="S152" s="111" t="n">
        <v>8</v>
      </c>
      <c r="T152" s="111" t="s">
        <v>322</v>
      </c>
      <c r="U152" s="111" t="s">
        <v>322</v>
      </c>
      <c r="V152" s="111" t="s">
        <v>322</v>
      </c>
      <c r="W152" s="111" t="s">
        <v>322</v>
      </c>
      <c r="X152" s="111" t="s">
        <v>322</v>
      </c>
      <c r="Y152" s="111" t="s">
        <v>322</v>
      </c>
      <c r="Z152" s="111" t="s">
        <v>322</v>
      </c>
      <c r="AA152" s="111" t="s">
        <v>322</v>
      </c>
      <c r="AB152" s="111" t="s">
        <v>322</v>
      </c>
      <c r="AC152" s="111" t="s">
        <v>322</v>
      </c>
      <c r="AD152" s="111" t="s">
        <v>322</v>
      </c>
      <c r="AE152" s="111" t="s">
        <v>322</v>
      </c>
      <c r="AF152" s="111" t="s">
        <v>322</v>
      </c>
      <c r="AG152" s="111" t="s">
        <v>322</v>
      </c>
      <c r="AH152" s="111" t="s">
        <v>322</v>
      </c>
      <c r="AI152" s="111" t="s">
        <v>322</v>
      </c>
      <c r="AJ152" s="111" t="s">
        <v>322</v>
      </c>
      <c r="AK152" s="111" t="s">
        <v>322</v>
      </c>
      <c r="AL152" s="111" t="s">
        <v>322</v>
      </c>
      <c r="AM152" s="111" t="s">
        <v>322</v>
      </c>
      <c r="AN152" s="130" t="s">
        <v>322</v>
      </c>
      <c r="AO152" s="130" t="s">
        <v>322</v>
      </c>
      <c r="AP152" s="130">
        <f>COUNTIF(I152:AM152, "О")</f>
        <v/>
      </c>
      <c r="AQ152" s="130">
        <f>COUNTIF(I152:AM152, "От")</f>
        <v/>
      </c>
      <c r="AR152" s="130">
        <f>COUNTIF(I152:AM152, "Б")</f>
        <v/>
      </c>
      <c r="AS152" s="130">
        <f>COUNTIF(I152:AM152, "Н")</f>
        <v/>
      </c>
      <c r="AT152" s="130" t="s">
        <v>322</v>
      </c>
      <c r="AU152" s="130" t="s">
        <v>322</v>
      </c>
      <c r="AV152" s="130" t="s">
        <v>322</v>
      </c>
      <c r="AW152" s="130" t="s">
        <v>322</v>
      </c>
      <c r="AX152" s="130" t="s">
        <v>322</v>
      </c>
    </row>
    <row r="153" spans="1:50">
      <c r="A153" s="131" t="n">
        <v>147</v>
      </c>
      <c r="B153" s="131" t="s">
        <v>220</v>
      </c>
      <c r="C153" s="131" t="s">
        <v>124</v>
      </c>
      <c r="D153" s="131" t="s">
        <v>221</v>
      </c>
      <c r="E153" s="131" t="s">
        <v>33</v>
      </c>
      <c r="F153" s="131" t="s">
        <v>322</v>
      </c>
      <c r="G153" s="131" t="s">
        <v>322</v>
      </c>
      <c r="H153" s="131" t="s">
        <v>322</v>
      </c>
      <c r="I153" s="131" t="s">
        <v>322</v>
      </c>
      <c r="J153" s="131" t="s">
        <v>322</v>
      </c>
      <c r="K153" s="131" t="s">
        <v>322</v>
      </c>
      <c r="L153" s="131" t="s">
        <v>322</v>
      </c>
      <c r="M153" s="131" t="s">
        <v>322</v>
      </c>
      <c r="N153" s="131" t="s">
        <v>322</v>
      </c>
      <c r="O153" s="131" t="s">
        <v>322</v>
      </c>
      <c r="P153" s="131" t="s">
        <v>322</v>
      </c>
      <c r="Q153" s="131" t="s">
        <v>322</v>
      </c>
      <c r="R153" s="131">
        <f>SUM(R152:R152)</f>
        <v/>
      </c>
      <c r="S153" s="131">
        <f>SUM(S152:S152)</f>
        <v/>
      </c>
      <c r="T153" s="131" t="s">
        <v>322</v>
      </c>
      <c r="U153" s="131" t="s">
        <v>322</v>
      </c>
      <c r="V153" s="131" t="s">
        <v>322</v>
      </c>
      <c r="W153" s="131" t="s">
        <v>322</v>
      </c>
      <c r="X153" s="131" t="s">
        <v>322</v>
      </c>
      <c r="Y153" s="131" t="s">
        <v>322</v>
      </c>
      <c r="Z153" s="131" t="s">
        <v>322</v>
      </c>
      <c r="AA153" s="131" t="s">
        <v>322</v>
      </c>
      <c r="AB153" s="131" t="s">
        <v>322</v>
      </c>
      <c r="AC153" s="131" t="s">
        <v>322</v>
      </c>
      <c r="AD153" s="131" t="s">
        <v>322</v>
      </c>
      <c r="AE153" s="131" t="s">
        <v>322</v>
      </c>
      <c r="AF153" s="131" t="s">
        <v>322</v>
      </c>
      <c r="AG153" s="131" t="s">
        <v>322</v>
      </c>
      <c r="AH153" s="131" t="s">
        <v>322</v>
      </c>
      <c r="AI153" s="131" t="s">
        <v>322</v>
      </c>
      <c r="AJ153" s="131" t="s">
        <v>322</v>
      </c>
      <c r="AK153" s="131" t="s">
        <v>322</v>
      </c>
      <c r="AL153" s="131" t="s">
        <v>322</v>
      </c>
      <c r="AM153" s="131" t="s">
        <v>322</v>
      </c>
      <c r="AN153" s="131" t="s"/>
      <c r="AO153" s="131" t="s"/>
      <c r="AP153" s="131">
        <f>MAX(AP152:AP152)</f>
        <v/>
      </c>
      <c r="AQ153" s="131">
        <f>MAX(AQ152:AQ152)</f>
        <v/>
      </c>
      <c r="AR153" s="131">
        <f>MAX(AR152:AR152)</f>
        <v/>
      </c>
      <c r="AS153" s="131">
        <f>MAX(AS152:AS152)</f>
        <v/>
      </c>
      <c r="AT153" s="131">
        <f>SUM(AT152:AT152)</f>
        <v/>
      </c>
      <c r="AU153" s="131">
        <f>SUM(AU152:AU152)</f>
        <v/>
      </c>
      <c r="AV153" s="131">
        <f>SUM(AV152:AV152)</f>
        <v/>
      </c>
      <c r="AW153" s="131">
        <f>SUM(AW152:AW152)</f>
        <v/>
      </c>
      <c r="AX153" s="131">
        <f>SUM(AX152:AX152)</f>
        <v/>
      </c>
    </row>
    <row r="154" spans="1:50">
      <c r="A154" s="111" t="n">
        <v>148</v>
      </c>
      <c r="B154" s="129">
        <f>HYPERLINK("http://jiradev.its-sib.ru/issues/?jql=summary~%27Торовин Вадим Олегович%27", "Торовин Вадим Олегович")</f>
        <v/>
      </c>
      <c r="C154" s="129">
        <f>HYPERLINK("http://jiradev.its-sib.ru/issues/?jql=status=Трудоустройство and cf[14829]=%27Группа ФВФ, стационарные комплексы%27", "Группа ФВФ, стационарные комплексы")</f>
        <v/>
      </c>
      <c r="D154" s="111" t="s">
        <v>42</v>
      </c>
      <c r="E154" s="111" t="s">
        <v>43</v>
      </c>
      <c r="F154" s="111" t="s">
        <v>32</v>
      </c>
      <c r="G154" s="111" t="s">
        <v>322</v>
      </c>
      <c r="H154" s="111" t="s">
        <v>322</v>
      </c>
      <c r="I154" s="111" t="s">
        <v>322</v>
      </c>
      <c r="J154" s="111" t="s">
        <v>322</v>
      </c>
      <c r="K154" s="111" t="s">
        <v>322</v>
      </c>
      <c r="L154" s="111" t="s">
        <v>322</v>
      </c>
      <c r="M154" s="111" t="s">
        <v>322</v>
      </c>
      <c r="N154" s="111" t="s">
        <v>322</v>
      </c>
      <c r="O154" s="111" t="s">
        <v>322</v>
      </c>
      <c r="P154" s="111" t="s">
        <v>322</v>
      </c>
      <c r="Q154" s="111" t="s">
        <v>322</v>
      </c>
      <c r="R154" s="111" t="n">
        <v>8</v>
      </c>
      <c r="S154" s="111" t="n">
        <v>8</v>
      </c>
      <c r="T154" s="111" t="s">
        <v>322</v>
      </c>
      <c r="U154" s="111" t="s">
        <v>322</v>
      </c>
      <c r="V154" s="111" t="s">
        <v>322</v>
      </c>
      <c r="W154" s="111" t="s">
        <v>322</v>
      </c>
      <c r="X154" s="111" t="s">
        <v>322</v>
      </c>
      <c r="Y154" s="111" t="s">
        <v>322</v>
      </c>
      <c r="Z154" s="111" t="s">
        <v>322</v>
      </c>
      <c r="AA154" s="111" t="s">
        <v>322</v>
      </c>
      <c r="AB154" s="111" t="s">
        <v>322</v>
      </c>
      <c r="AC154" s="111" t="s">
        <v>322</v>
      </c>
      <c r="AD154" s="111" t="s">
        <v>322</v>
      </c>
      <c r="AE154" s="111" t="s">
        <v>322</v>
      </c>
      <c r="AF154" s="111" t="s">
        <v>322</v>
      </c>
      <c r="AG154" s="111" t="s">
        <v>322</v>
      </c>
      <c r="AH154" s="111" t="s">
        <v>322</v>
      </c>
      <c r="AI154" s="111" t="s">
        <v>322</v>
      </c>
      <c r="AJ154" s="111" t="s">
        <v>322</v>
      </c>
      <c r="AK154" s="111" t="s">
        <v>322</v>
      </c>
      <c r="AL154" s="111" t="s">
        <v>322</v>
      </c>
      <c r="AM154" s="111" t="s">
        <v>322</v>
      </c>
      <c r="AN154" s="130" t="s">
        <v>322</v>
      </c>
      <c r="AO154" s="130" t="s">
        <v>322</v>
      </c>
      <c r="AP154" s="130">
        <f>COUNTIF(I154:AM154, "О")</f>
        <v/>
      </c>
      <c r="AQ154" s="130">
        <f>COUNTIF(I154:AM154, "От")</f>
        <v/>
      </c>
      <c r="AR154" s="130">
        <f>COUNTIF(I154:AM154, "Б")</f>
        <v/>
      </c>
      <c r="AS154" s="130">
        <f>COUNTIF(I154:AM154, "Н")</f>
        <v/>
      </c>
      <c r="AT154" s="130" t="s">
        <v>322</v>
      </c>
      <c r="AU154" s="130" t="s">
        <v>322</v>
      </c>
      <c r="AV154" s="130" t="s">
        <v>322</v>
      </c>
      <c r="AW154" s="130" t="s">
        <v>322</v>
      </c>
      <c r="AX154" s="130" t="s">
        <v>322</v>
      </c>
    </row>
    <row r="155" spans="1:50">
      <c r="A155" s="111" t="n">
        <v>149</v>
      </c>
      <c r="B155" s="111" t="s">
        <v>40</v>
      </c>
      <c r="C155" s="111" t="s">
        <v>41</v>
      </c>
      <c r="D155" s="111" t="s">
        <v>42</v>
      </c>
      <c r="E155" s="111" t="s">
        <v>330</v>
      </c>
      <c r="F155" s="111" t="s">
        <v>32</v>
      </c>
      <c r="G155" s="111" t="s">
        <v>322</v>
      </c>
      <c r="H155" s="111" t="s">
        <v>322</v>
      </c>
      <c r="I155" s="111" t="s">
        <v>322</v>
      </c>
      <c r="J155" s="111" t="s">
        <v>322</v>
      </c>
      <c r="K155" s="111" t="s">
        <v>322</v>
      </c>
      <c r="L155" s="111" t="s">
        <v>322</v>
      </c>
      <c r="M155" s="111" t="s">
        <v>322</v>
      </c>
      <c r="N155" s="111" t="s">
        <v>322</v>
      </c>
      <c r="O155" s="111" t="s">
        <v>322</v>
      </c>
      <c r="P155" s="111" t="s">
        <v>322</v>
      </c>
      <c r="Q155" s="111" t="s">
        <v>322</v>
      </c>
      <c r="R155" s="111" t="s">
        <v>322</v>
      </c>
      <c r="S155" s="111" t="s">
        <v>322</v>
      </c>
      <c r="T155" s="111" t="s">
        <v>322</v>
      </c>
      <c r="U155" s="111" t="s">
        <v>322</v>
      </c>
      <c r="V155" s="111" t="s">
        <v>322</v>
      </c>
      <c r="W155" s="111" t="s">
        <v>322</v>
      </c>
      <c r="X155" s="111" t="s">
        <v>322</v>
      </c>
      <c r="Y155" s="111" t="s">
        <v>322</v>
      </c>
      <c r="Z155" s="111" t="s">
        <v>322</v>
      </c>
      <c r="AA155" s="111" t="s">
        <v>322</v>
      </c>
      <c r="AB155" s="111" t="s">
        <v>322</v>
      </c>
      <c r="AC155" s="111" t="s">
        <v>322</v>
      </c>
      <c r="AD155" s="111" t="s">
        <v>322</v>
      </c>
      <c r="AE155" s="111" t="s">
        <v>322</v>
      </c>
      <c r="AF155" s="111" t="s">
        <v>322</v>
      </c>
      <c r="AG155" s="111" t="s">
        <v>322</v>
      </c>
      <c r="AH155" s="111" t="s">
        <v>322</v>
      </c>
      <c r="AI155" s="111" t="s">
        <v>322</v>
      </c>
      <c r="AJ155" s="111" t="s">
        <v>322</v>
      </c>
      <c r="AK155" s="111" t="s">
        <v>322</v>
      </c>
      <c r="AL155" s="111" t="s">
        <v>322</v>
      </c>
      <c r="AM155" s="111" t="s">
        <v>322</v>
      </c>
      <c r="AN155" s="130" t="s">
        <v>322</v>
      </c>
      <c r="AO155" s="130" t="s">
        <v>322</v>
      </c>
      <c r="AP155" s="130" t="s">
        <v>322</v>
      </c>
      <c r="AQ155" s="130" t="s">
        <v>322</v>
      </c>
      <c r="AR155" s="130" t="s">
        <v>322</v>
      </c>
      <c r="AS155" s="130" t="s">
        <v>322</v>
      </c>
      <c r="AT155" s="130" t="s">
        <v>322</v>
      </c>
      <c r="AU155" s="130" t="s">
        <v>322</v>
      </c>
      <c r="AV155" s="130" t="s">
        <v>322</v>
      </c>
      <c r="AW155" s="130" t="s">
        <v>322</v>
      </c>
      <c r="AX155" s="130" t="s">
        <v>322</v>
      </c>
    </row>
    <row r="156" spans="1:50">
      <c r="A156" s="111" t="n">
        <v>150</v>
      </c>
      <c r="B156" s="111" t="s">
        <v>40</v>
      </c>
      <c r="C156" s="111" t="s">
        <v>41</v>
      </c>
      <c r="D156" s="111" t="s">
        <v>42</v>
      </c>
      <c r="E156" s="111" t="s">
        <v>331</v>
      </c>
      <c r="F156" s="111" t="s">
        <v>32</v>
      </c>
      <c r="G156" s="111" t="s">
        <v>322</v>
      </c>
      <c r="H156" s="111" t="s">
        <v>322</v>
      </c>
      <c r="I156" s="111" t="s">
        <v>322</v>
      </c>
      <c r="J156" s="111" t="s">
        <v>322</v>
      </c>
      <c r="K156" s="111" t="s">
        <v>322</v>
      </c>
      <c r="L156" s="111" t="s">
        <v>322</v>
      </c>
      <c r="M156" s="111" t="s">
        <v>322</v>
      </c>
      <c r="N156" s="111" t="s">
        <v>322</v>
      </c>
      <c r="O156" s="111" t="s">
        <v>322</v>
      </c>
      <c r="P156" s="111" t="s">
        <v>322</v>
      </c>
      <c r="Q156" s="111" t="s">
        <v>322</v>
      </c>
      <c r="R156" s="111" t="s">
        <v>322</v>
      </c>
      <c r="S156" s="111" t="s">
        <v>322</v>
      </c>
      <c r="T156" s="111" t="s">
        <v>322</v>
      </c>
      <c r="U156" s="111" t="s">
        <v>322</v>
      </c>
      <c r="V156" s="111" t="s">
        <v>322</v>
      </c>
      <c r="W156" s="111" t="s">
        <v>322</v>
      </c>
      <c r="X156" s="111" t="s">
        <v>322</v>
      </c>
      <c r="Y156" s="111" t="s">
        <v>322</v>
      </c>
      <c r="Z156" s="111" t="s">
        <v>322</v>
      </c>
      <c r="AA156" s="111" t="s">
        <v>322</v>
      </c>
      <c r="AB156" s="111" t="s">
        <v>322</v>
      </c>
      <c r="AC156" s="111" t="s">
        <v>322</v>
      </c>
      <c r="AD156" s="111" t="s">
        <v>322</v>
      </c>
      <c r="AE156" s="111" t="s">
        <v>322</v>
      </c>
      <c r="AF156" s="111" t="s">
        <v>322</v>
      </c>
      <c r="AG156" s="111" t="s">
        <v>322</v>
      </c>
      <c r="AH156" s="111" t="s">
        <v>322</v>
      </c>
      <c r="AI156" s="111" t="s">
        <v>322</v>
      </c>
      <c r="AJ156" s="111" t="s">
        <v>322</v>
      </c>
      <c r="AK156" s="111" t="s">
        <v>322</v>
      </c>
      <c r="AL156" s="111" t="s">
        <v>322</v>
      </c>
      <c r="AM156" s="111" t="s">
        <v>322</v>
      </c>
      <c r="AN156" s="130" t="s">
        <v>322</v>
      </c>
      <c r="AO156" s="130" t="s">
        <v>322</v>
      </c>
      <c r="AP156" s="130" t="s">
        <v>322</v>
      </c>
      <c r="AQ156" s="130" t="s">
        <v>322</v>
      </c>
      <c r="AR156" s="130" t="s">
        <v>322</v>
      </c>
      <c r="AS156" s="130" t="s">
        <v>322</v>
      </c>
      <c r="AT156" s="130" t="s">
        <v>322</v>
      </c>
      <c r="AU156" s="130" t="s">
        <v>322</v>
      </c>
      <c r="AV156" s="130" t="s">
        <v>322</v>
      </c>
      <c r="AW156" s="130" t="s">
        <v>322</v>
      </c>
      <c r="AX156" s="130" t="s">
        <v>322</v>
      </c>
    </row>
    <row r="157" spans="1:50">
      <c r="A157" s="111" t="n">
        <v>151</v>
      </c>
      <c r="B157" s="111" t="s">
        <v>40</v>
      </c>
      <c r="C157" s="111" t="s">
        <v>41</v>
      </c>
      <c r="D157" s="111" t="s">
        <v>42</v>
      </c>
      <c r="E157" s="111" t="s">
        <v>134</v>
      </c>
      <c r="F157" s="111" t="s">
        <v>32</v>
      </c>
      <c r="G157" s="111" t="s">
        <v>322</v>
      </c>
      <c r="H157" s="111" t="s">
        <v>322</v>
      </c>
      <c r="I157" s="111" t="s">
        <v>322</v>
      </c>
      <c r="J157" s="111" t="s">
        <v>322</v>
      </c>
      <c r="K157" s="111" t="s">
        <v>322</v>
      </c>
      <c r="L157" s="111" t="s">
        <v>322</v>
      </c>
      <c r="M157" s="111" t="s">
        <v>322</v>
      </c>
      <c r="N157" s="111" t="s">
        <v>322</v>
      </c>
      <c r="O157" s="111" t="s">
        <v>322</v>
      </c>
      <c r="P157" s="111" t="s">
        <v>322</v>
      </c>
      <c r="Q157" s="111" t="s">
        <v>322</v>
      </c>
      <c r="R157" s="111" t="s">
        <v>322</v>
      </c>
      <c r="S157" s="111" t="s">
        <v>322</v>
      </c>
      <c r="T157" s="111" t="s">
        <v>322</v>
      </c>
      <c r="U157" s="111" t="s">
        <v>322</v>
      </c>
      <c r="V157" s="111" t="s">
        <v>322</v>
      </c>
      <c r="W157" s="111" t="s">
        <v>322</v>
      </c>
      <c r="X157" s="111" t="s">
        <v>322</v>
      </c>
      <c r="Y157" s="111" t="s">
        <v>322</v>
      </c>
      <c r="Z157" s="111" t="s">
        <v>322</v>
      </c>
      <c r="AA157" s="111" t="s">
        <v>322</v>
      </c>
      <c r="AB157" s="111" t="s">
        <v>322</v>
      </c>
      <c r="AC157" s="111" t="s">
        <v>322</v>
      </c>
      <c r="AD157" s="111" t="s">
        <v>322</v>
      </c>
      <c r="AE157" s="111" t="s">
        <v>322</v>
      </c>
      <c r="AF157" s="111" t="s">
        <v>322</v>
      </c>
      <c r="AG157" s="111" t="s">
        <v>322</v>
      </c>
      <c r="AH157" s="111" t="s">
        <v>322</v>
      </c>
      <c r="AI157" s="111" t="s">
        <v>322</v>
      </c>
      <c r="AJ157" s="111" t="s">
        <v>322</v>
      </c>
      <c r="AK157" s="111" t="s">
        <v>322</v>
      </c>
      <c r="AL157" s="111" t="s">
        <v>322</v>
      </c>
      <c r="AM157" s="111" t="s">
        <v>322</v>
      </c>
      <c r="AN157" s="130" t="s">
        <v>322</v>
      </c>
      <c r="AO157" s="130" t="s">
        <v>322</v>
      </c>
      <c r="AP157" s="130" t="s">
        <v>322</v>
      </c>
      <c r="AQ157" s="130" t="s">
        <v>322</v>
      </c>
      <c r="AR157" s="130" t="s">
        <v>322</v>
      </c>
      <c r="AS157" s="130" t="s">
        <v>322</v>
      </c>
      <c r="AT157" s="130" t="s">
        <v>322</v>
      </c>
      <c r="AU157" s="130" t="s">
        <v>322</v>
      </c>
      <c r="AV157" s="130" t="s">
        <v>322</v>
      </c>
      <c r="AW157" s="130" t="s">
        <v>322</v>
      </c>
      <c r="AX157" s="130" t="s">
        <v>322</v>
      </c>
    </row>
    <row r="158" spans="1:50">
      <c r="A158" s="131" t="n">
        <v>152</v>
      </c>
      <c r="B158" s="131" t="s">
        <v>40</v>
      </c>
      <c r="C158" s="131" t="s">
        <v>41</v>
      </c>
      <c r="D158" s="131" t="s">
        <v>42</v>
      </c>
      <c r="E158" s="131" t="s">
        <v>33</v>
      </c>
      <c r="F158" s="131" t="s">
        <v>322</v>
      </c>
      <c r="G158" s="131" t="s">
        <v>322</v>
      </c>
      <c r="H158" s="131" t="s">
        <v>322</v>
      </c>
      <c r="I158" s="131" t="s">
        <v>322</v>
      </c>
      <c r="J158" s="131" t="s">
        <v>322</v>
      </c>
      <c r="K158" s="131" t="s">
        <v>322</v>
      </c>
      <c r="L158" s="131" t="s">
        <v>322</v>
      </c>
      <c r="M158" s="131" t="s">
        <v>322</v>
      </c>
      <c r="N158" s="131" t="s">
        <v>322</v>
      </c>
      <c r="O158" s="131" t="s">
        <v>322</v>
      </c>
      <c r="P158" s="131" t="s">
        <v>322</v>
      </c>
      <c r="Q158" s="131" t="s">
        <v>322</v>
      </c>
      <c r="R158" s="131">
        <f>SUM(R157:R154)</f>
        <v/>
      </c>
      <c r="S158" s="131">
        <f>SUM(S157:S154)</f>
        <v/>
      </c>
      <c r="T158" s="131" t="s">
        <v>322</v>
      </c>
      <c r="U158" s="131" t="s">
        <v>322</v>
      </c>
      <c r="V158" s="131" t="s">
        <v>322</v>
      </c>
      <c r="W158" s="131" t="s">
        <v>322</v>
      </c>
      <c r="X158" s="131" t="s">
        <v>322</v>
      </c>
      <c r="Y158" s="131" t="s">
        <v>322</v>
      </c>
      <c r="Z158" s="131" t="s">
        <v>322</v>
      </c>
      <c r="AA158" s="131" t="s">
        <v>322</v>
      </c>
      <c r="AB158" s="131" t="s">
        <v>322</v>
      </c>
      <c r="AC158" s="131" t="s">
        <v>322</v>
      </c>
      <c r="AD158" s="131" t="s">
        <v>322</v>
      </c>
      <c r="AE158" s="131" t="s">
        <v>322</v>
      </c>
      <c r="AF158" s="131" t="s">
        <v>322</v>
      </c>
      <c r="AG158" s="131" t="s">
        <v>322</v>
      </c>
      <c r="AH158" s="131" t="s">
        <v>322</v>
      </c>
      <c r="AI158" s="131" t="s">
        <v>322</v>
      </c>
      <c r="AJ158" s="131" t="s">
        <v>322</v>
      </c>
      <c r="AK158" s="131" t="s">
        <v>322</v>
      </c>
      <c r="AL158" s="131" t="s">
        <v>322</v>
      </c>
      <c r="AM158" s="131" t="s">
        <v>322</v>
      </c>
      <c r="AN158" s="131" t="s"/>
      <c r="AO158" s="131" t="s"/>
      <c r="AP158" s="131">
        <f>MAX(AP157:AP154)</f>
        <v/>
      </c>
      <c r="AQ158" s="131">
        <f>MAX(AQ157:AQ154)</f>
        <v/>
      </c>
      <c r="AR158" s="131">
        <f>MAX(AR157:AR154)</f>
        <v/>
      </c>
      <c r="AS158" s="131">
        <f>MAX(AS157:AS154)</f>
        <v/>
      </c>
      <c r="AT158" s="131">
        <f>SUM(AT157:AT154)</f>
        <v/>
      </c>
      <c r="AU158" s="131">
        <f>SUM(AU157:AU154)</f>
        <v/>
      </c>
      <c r="AV158" s="131">
        <f>SUM(AV157:AV154)</f>
        <v/>
      </c>
      <c r="AW158" s="131">
        <f>SUM(AW157:AW154)</f>
        <v/>
      </c>
      <c r="AX158" s="131">
        <f>SUM(AX157:AX154)</f>
        <v/>
      </c>
    </row>
    <row r="159" spans="1:50">
      <c r="A159" s="111" t="n">
        <v>153</v>
      </c>
      <c r="B159" s="129">
        <f>HYPERLINK("http://jiradev.its-sib.ru/issues/?jql=summary~%27Галкин Михаил Александрович%27", "Галкин Михаил Александрович")</f>
        <v/>
      </c>
      <c r="C159" s="129">
        <f>HYPERLINK("http://jiradev.its-sib.ru/issues/?jql=status=Трудоустройство and cf[14829]=%27Группа содержания%27", "Группа содержания")</f>
        <v/>
      </c>
      <c r="D159" s="111" t="s">
        <v>109</v>
      </c>
      <c r="E159" s="111" t="s">
        <v>31</v>
      </c>
      <c r="F159" s="111" t="s">
        <v>32</v>
      </c>
      <c r="G159" s="111" t="s">
        <v>322</v>
      </c>
      <c r="H159" s="111" t="s">
        <v>322</v>
      </c>
      <c r="I159" s="111" t="s">
        <v>322</v>
      </c>
      <c r="J159" s="111" t="s">
        <v>322</v>
      </c>
      <c r="K159" s="111" t="s">
        <v>322</v>
      </c>
      <c r="L159" s="111" t="s">
        <v>322</v>
      </c>
      <c r="M159" s="111" t="s">
        <v>322</v>
      </c>
      <c r="N159" s="111" t="s">
        <v>322</v>
      </c>
      <c r="O159" s="111" t="s">
        <v>322</v>
      </c>
      <c r="P159" s="111" t="s">
        <v>322</v>
      </c>
      <c r="Q159" s="111" t="s">
        <v>322</v>
      </c>
      <c r="R159" s="111" t="n"/>
      <c r="S159" s="111" t="n">
        <v>8</v>
      </c>
      <c r="T159" s="111" t="s">
        <v>322</v>
      </c>
      <c r="U159" s="111" t="s">
        <v>322</v>
      </c>
      <c r="V159" s="111" t="s">
        <v>322</v>
      </c>
      <c r="W159" s="111" t="s">
        <v>322</v>
      </c>
      <c r="X159" s="111" t="s">
        <v>322</v>
      </c>
      <c r="Y159" s="111" t="s">
        <v>322</v>
      </c>
      <c r="Z159" s="111" t="s">
        <v>322</v>
      </c>
      <c r="AA159" s="111" t="s">
        <v>322</v>
      </c>
      <c r="AB159" s="111" t="s">
        <v>322</v>
      </c>
      <c r="AC159" s="111" t="s">
        <v>322</v>
      </c>
      <c r="AD159" s="111" t="s">
        <v>322</v>
      </c>
      <c r="AE159" s="111" t="s">
        <v>322</v>
      </c>
      <c r="AF159" s="111" t="s">
        <v>322</v>
      </c>
      <c r="AG159" s="111" t="s">
        <v>322</v>
      </c>
      <c r="AH159" s="111" t="s">
        <v>322</v>
      </c>
      <c r="AI159" s="111" t="s">
        <v>322</v>
      </c>
      <c r="AJ159" s="111" t="s">
        <v>322</v>
      </c>
      <c r="AK159" s="111" t="s">
        <v>322</v>
      </c>
      <c r="AL159" s="111" t="s">
        <v>322</v>
      </c>
      <c r="AM159" s="111" t="s">
        <v>322</v>
      </c>
      <c r="AN159" s="130" t="s">
        <v>322</v>
      </c>
      <c r="AO159" s="130" t="s">
        <v>322</v>
      </c>
      <c r="AP159" s="130">
        <f>COUNTIF(I159:AM159, "О")</f>
        <v/>
      </c>
      <c r="AQ159" s="130">
        <f>COUNTIF(I159:AM159, "От")</f>
        <v/>
      </c>
      <c r="AR159" s="130">
        <f>COUNTIF(I159:AM159, "Б")</f>
        <v/>
      </c>
      <c r="AS159" s="130">
        <f>COUNTIF(I159:AM159, "Н")</f>
        <v/>
      </c>
      <c r="AT159" s="130" t="s">
        <v>322</v>
      </c>
      <c r="AU159" s="130" t="s">
        <v>322</v>
      </c>
      <c r="AV159" s="130" t="s">
        <v>322</v>
      </c>
      <c r="AW159" s="130" t="s">
        <v>322</v>
      </c>
      <c r="AX159" s="130" t="s">
        <v>322</v>
      </c>
    </row>
    <row r="160" spans="1:50">
      <c r="A160" s="111" t="n">
        <v>154</v>
      </c>
      <c r="B160" s="129">
        <f>HYPERLINK("http://jiradev.its-sib.ru/issues/?jql=summary~%27Галкин Михаил Александрович%27", "Галкин Михаил Александрович")</f>
        <v/>
      </c>
      <c r="C160" s="129">
        <f>HYPERLINK("http://jiradev.its-sib.ru/issues/?jql=status=Трудоустройство and cf[14829]=%27Группа содержания%27", "Группа содержания")</f>
        <v/>
      </c>
      <c r="D160" s="111" t="s">
        <v>109</v>
      </c>
      <c r="E160" s="111" t="s">
        <v>31</v>
      </c>
      <c r="F160" s="111" t="s">
        <v>32</v>
      </c>
      <c r="G160" s="111" t="s">
        <v>49</v>
      </c>
      <c r="H160" s="111" t="s">
        <v>322</v>
      </c>
      <c r="I160" s="111" t="s">
        <v>322</v>
      </c>
      <c r="J160" s="111" t="s">
        <v>322</v>
      </c>
      <c r="K160" s="111" t="s">
        <v>322</v>
      </c>
      <c r="L160" s="111" t="s">
        <v>322</v>
      </c>
      <c r="M160" s="111" t="s">
        <v>322</v>
      </c>
      <c r="N160" s="111" t="s">
        <v>322</v>
      </c>
      <c r="O160" s="111" t="s">
        <v>322</v>
      </c>
      <c r="P160" s="111" t="s">
        <v>322</v>
      </c>
      <c r="Q160" s="111" t="s">
        <v>322</v>
      </c>
      <c r="R160" s="111" t="n">
        <v>8</v>
      </c>
      <c r="S160" s="111" t="n"/>
      <c r="T160" s="111" t="s">
        <v>322</v>
      </c>
      <c r="U160" s="111" t="s">
        <v>322</v>
      </c>
      <c r="V160" s="111" t="s">
        <v>322</v>
      </c>
      <c r="W160" s="111" t="s">
        <v>322</v>
      </c>
      <c r="X160" s="111" t="s">
        <v>322</v>
      </c>
      <c r="Y160" s="111" t="s">
        <v>322</v>
      </c>
      <c r="Z160" s="111" t="s">
        <v>322</v>
      </c>
      <c r="AA160" s="111" t="s">
        <v>322</v>
      </c>
      <c r="AB160" s="111" t="s">
        <v>322</v>
      </c>
      <c r="AC160" s="111" t="s">
        <v>322</v>
      </c>
      <c r="AD160" s="111" t="s">
        <v>322</v>
      </c>
      <c r="AE160" s="111" t="s">
        <v>322</v>
      </c>
      <c r="AF160" s="111" t="s">
        <v>322</v>
      </c>
      <c r="AG160" s="111" t="s">
        <v>322</v>
      </c>
      <c r="AH160" s="111" t="s">
        <v>322</v>
      </c>
      <c r="AI160" s="111" t="s">
        <v>322</v>
      </c>
      <c r="AJ160" s="111" t="s">
        <v>322</v>
      </c>
      <c r="AK160" s="111" t="s">
        <v>322</v>
      </c>
      <c r="AL160" s="111" t="s">
        <v>322</v>
      </c>
      <c r="AM160" s="111" t="s">
        <v>322</v>
      </c>
      <c r="AN160" s="130" t="s">
        <v>322</v>
      </c>
      <c r="AO160" s="130" t="s">
        <v>322</v>
      </c>
      <c r="AP160" s="130">
        <f>COUNTIF(I160:AM160, "О")</f>
        <v/>
      </c>
      <c r="AQ160" s="130">
        <f>COUNTIF(I160:AM160, "От")</f>
        <v/>
      </c>
      <c r="AR160" s="130">
        <f>COUNTIF(I160:AM160, "Б")</f>
        <v/>
      </c>
      <c r="AS160" s="130">
        <f>COUNTIF(I160:AM160, "Н")</f>
        <v/>
      </c>
      <c r="AT160" s="130">
        <f>COUNTIF(I160:AM160, "В") + SUM(I160:AM160)/8</f>
        <v/>
      </c>
      <c r="AU160" s="130" t="s">
        <v>322</v>
      </c>
      <c r="AV160" s="130" t="s">
        <v>322</v>
      </c>
      <c r="AW160" s="130" t="s">
        <v>322</v>
      </c>
      <c r="AX160" s="130" t="s">
        <v>322</v>
      </c>
    </row>
    <row r="161" spans="1:50">
      <c r="A161" s="111" t="n">
        <v>155</v>
      </c>
      <c r="B161" s="111" t="s">
        <v>146</v>
      </c>
      <c r="C161" s="111" t="s">
        <v>74</v>
      </c>
      <c r="D161" s="111" t="s">
        <v>109</v>
      </c>
      <c r="E161" s="111" t="s">
        <v>325</v>
      </c>
      <c r="F161" s="111" t="s">
        <v>32</v>
      </c>
      <c r="G161" s="111" t="s">
        <v>322</v>
      </c>
      <c r="H161" s="111" t="s">
        <v>322</v>
      </c>
      <c r="I161" s="111" t="s">
        <v>322</v>
      </c>
      <c r="J161" s="111" t="s">
        <v>322</v>
      </c>
      <c r="K161" s="111" t="s">
        <v>322</v>
      </c>
      <c r="L161" s="111" t="s">
        <v>322</v>
      </c>
      <c r="M161" s="111" t="s">
        <v>322</v>
      </c>
      <c r="N161" s="111" t="s">
        <v>322</v>
      </c>
      <c r="O161" s="111" t="s">
        <v>322</v>
      </c>
      <c r="P161" s="111" t="s">
        <v>322</v>
      </c>
      <c r="Q161" s="111" t="s">
        <v>322</v>
      </c>
      <c r="R161" s="111" t="n"/>
      <c r="S161" s="111" t="s">
        <v>322</v>
      </c>
      <c r="T161" s="111" t="s">
        <v>322</v>
      </c>
      <c r="U161" s="111" t="s">
        <v>322</v>
      </c>
      <c r="V161" s="111" t="s">
        <v>322</v>
      </c>
      <c r="W161" s="111" t="s">
        <v>322</v>
      </c>
      <c r="X161" s="111" t="s">
        <v>322</v>
      </c>
      <c r="Y161" s="111" t="s">
        <v>322</v>
      </c>
      <c r="Z161" s="111" t="s">
        <v>322</v>
      </c>
      <c r="AA161" s="111" t="s">
        <v>322</v>
      </c>
      <c r="AB161" s="111" t="s">
        <v>322</v>
      </c>
      <c r="AC161" s="111" t="s">
        <v>322</v>
      </c>
      <c r="AD161" s="111" t="s">
        <v>322</v>
      </c>
      <c r="AE161" s="111" t="s">
        <v>322</v>
      </c>
      <c r="AF161" s="111" t="s">
        <v>322</v>
      </c>
      <c r="AG161" s="111" t="s">
        <v>322</v>
      </c>
      <c r="AH161" s="111" t="s">
        <v>322</v>
      </c>
      <c r="AI161" s="111" t="s">
        <v>322</v>
      </c>
      <c r="AJ161" s="111" t="s">
        <v>322</v>
      </c>
      <c r="AK161" s="111" t="s">
        <v>322</v>
      </c>
      <c r="AL161" s="111" t="s">
        <v>322</v>
      </c>
      <c r="AM161" s="111" t="s">
        <v>322</v>
      </c>
      <c r="AN161" s="130" t="s">
        <v>322</v>
      </c>
      <c r="AO161" s="130" t="s">
        <v>322</v>
      </c>
      <c r="AP161" s="130" t="s">
        <v>322</v>
      </c>
      <c r="AQ161" s="130" t="s">
        <v>322</v>
      </c>
      <c r="AR161" s="130" t="s">
        <v>322</v>
      </c>
      <c r="AS161" s="130" t="s">
        <v>322</v>
      </c>
      <c r="AT161" s="130" t="s">
        <v>322</v>
      </c>
      <c r="AU161" s="130" t="s">
        <v>322</v>
      </c>
      <c r="AV161" s="130" t="s">
        <v>322</v>
      </c>
      <c r="AW161" s="130" t="s">
        <v>322</v>
      </c>
      <c r="AX161" s="130" t="s">
        <v>322</v>
      </c>
    </row>
    <row r="162" spans="1:50">
      <c r="A162" s="111" t="n">
        <v>156</v>
      </c>
      <c r="B162" s="111" t="s">
        <v>146</v>
      </c>
      <c r="C162" s="111" t="s">
        <v>74</v>
      </c>
      <c r="D162" s="111" t="s">
        <v>109</v>
      </c>
      <c r="E162" s="111" t="s">
        <v>279</v>
      </c>
      <c r="F162" s="111" t="s">
        <v>32</v>
      </c>
      <c r="G162" s="111" t="s">
        <v>322</v>
      </c>
      <c r="H162" s="111" t="s">
        <v>322</v>
      </c>
      <c r="I162" s="111" t="s">
        <v>322</v>
      </c>
      <c r="J162" s="111" t="s">
        <v>322</v>
      </c>
      <c r="K162" s="111" t="s">
        <v>322</v>
      </c>
      <c r="L162" s="111" t="s">
        <v>322</v>
      </c>
      <c r="M162" s="111" t="s">
        <v>322</v>
      </c>
      <c r="N162" s="111" t="s">
        <v>322</v>
      </c>
      <c r="O162" s="111" t="s">
        <v>322</v>
      </c>
      <c r="P162" s="111" t="s">
        <v>322</v>
      </c>
      <c r="Q162" s="111" t="s">
        <v>322</v>
      </c>
      <c r="R162" s="111" t="n"/>
      <c r="S162" s="111" t="s">
        <v>322</v>
      </c>
      <c r="T162" s="111" t="s">
        <v>322</v>
      </c>
      <c r="U162" s="111" t="s">
        <v>322</v>
      </c>
      <c r="V162" s="111" t="s">
        <v>322</v>
      </c>
      <c r="W162" s="111" t="s">
        <v>322</v>
      </c>
      <c r="X162" s="111" t="s">
        <v>322</v>
      </c>
      <c r="Y162" s="111" t="s">
        <v>322</v>
      </c>
      <c r="Z162" s="111" t="s">
        <v>322</v>
      </c>
      <c r="AA162" s="111" t="s">
        <v>322</v>
      </c>
      <c r="AB162" s="111" t="s">
        <v>322</v>
      </c>
      <c r="AC162" s="111" t="s">
        <v>322</v>
      </c>
      <c r="AD162" s="111" t="s">
        <v>322</v>
      </c>
      <c r="AE162" s="111" t="s">
        <v>322</v>
      </c>
      <c r="AF162" s="111" t="s">
        <v>322</v>
      </c>
      <c r="AG162" s="111" t="s">
        <v>322</v>
      </c>
      <c r="AH162" s="111" t="s">
        <v>322</v>
      </c>
      <c r="AI162" s="111" t="s">
        <v>322</v>
      </c>
      <c r="AJ162" s="111" t="s">
        <v>322</v>
      </c>
      <c r="AK162" s="111" t="s">
        <v>322</v>
      </c>
      <c r="AL162" s="111" t="s">
        <v>322</v>
      </c>
      <c r="AM162" s="111" t="s">
        <v>322</v>
      </c>
      <c r="AN162" s="130" t="s">
        <v>322</v>
      </c>
      <c r="AO162" s="130" t="s">
        <v>322</v>
      </c>
      <c r="AP162" s="130" t="s">
        <v>322</v>
      </c>
      <c r="AQ162" s="130" t="s">
        <v>322</v>
      </c>
      <c r="AR162" s="130" t="s">
        <v>322</v>
      </c>
      <c r="AS162" s="130" t="s">
        <v>322</v>
      </c>
      <c r="AT162" s="130" t="s">
        <v>322</v>
      </c>
      <c r="AU162" s="130" t="s">
        <v>322</v>
      </c>
      <c r="AV162" s="130" t="s">
        <v>322</v>
      </c>
      <c r="AW162" s="130" t="s">
        <v>322</v>
      </c>
      <c r="AX162" s="130" t="s">
        <v>322</v>
      </c>
    </row>
    <row r="163" spans="1:50">
      <c r="A163" s="111" t="n">
        <v>157</v>
      </c>
      <c r="B163" s="111" t="s">
        <v>146</v>
      </c>
      <c r="C163" s="111" t="s">
        <v>74</v>
      </c>
      <c r="D163" s="111" t="s">
        <v>109</v>
      </c>
      <c r="E163" s="111" t="s">
        <v>79</v>
      </c>
      <c r="F163" s="111" t="s">
        <v>32</v>
      </c>
      <c r="G163" s="111" t="s">
        <v>322</v>
      </c>
      <c r="H163" s="111" t="s">
        <v>322</v>
      </c>
      <c r="I163" s="111" t="s">
        <v>322</v>
      </c>
      <c r="J163" s="111" t="s">
        <v>322</v>
      </c>
      <c r="K163" s="111" t="s">
        <v>322</v>
      </c>
      <c r="L163" s="111" t="s">
        <v>322</v>
      </c>
      <c r="M163" s="111" t="s">
        <v>322</v>
      </c>
      <c r="N163" s="111" t="s">
        <v>322</v>
      </c>
      <c r="O163" s="111" t="s">
        <v>322</v>
      </c>
      <c r="P163" s="111" t="s">
        <v>322</v>
      </c>
      <c r="Q163" s="111" t="s">
        <v>322</v>
      </c>
      <c r="R163" s="111" t="n"/>
      <c r="S163" s="111" t="s">
        <v>322</v>
      </c>
      <c r="T163" s="111" t="s">
        <v>322</v>
      </c>
      <c r="U163" s="111" t="s">
        <v>322</v>
      </c>
      <c r="V163" s="111" t="s">
        <v>322</v>
      </c>
      <c r="W163" s="111" t="s">
        <v>322</v>
      </c>
      <c r="X163" s="111" t="s">
        <v>322</v>
      </c>
      <c r="Y163" s="111" t="s">
        <v>322</v>
      </c>
      <c r="Z163" s="111" t="s">
        <v>322</v>
      </c>
      <c r="AA163" s="111" t="s">
        <v>322</v>
      </c>
      <c r="AB163" s="111" t="s">
        <v>322</v>
      </c>
      <c r="AC163" s="111" t="s">
        <v>322</v>
      </c>
      <c r="AD163" s="111" t="s">
        <v>322</v>
      </c>
      <c r="AE163" s="111" t="s">
        <v>322</v>
      </c>
      <c r="AF163" s="111" t="s">
        <v>322</v>
      </c>
      <c r="AG163" s="111" t="s">
        <v>322</v>
      </c>
      <c r="AH163" s="111" t="s">
        <v>322</v>
      </c>
      <c r="AI163" s="111" t="s">
        <v>322</v>
      </c>
      <c r="AJ163" s="111" t="s">
        <v>322</v>
      </c>
      <c r="AK163" s="111" t="s">
        <v>322</v>
      </c>
      <c r="AL163" s="111" t="s">
        <v>322</v>
      </c>
      <c r="AM163" s="111" t="s">
        <v>322</v>
      </c>
      <c r="AN163" s="130" t="s">
        <v>322</v>
      </c>
      <c r="AO163" s="130" t="s">
        <v>322</v>
      </c>
      <c r="AP163" s="130" t="s">
        <v>322</v>
      </c>
      <c r="AQ163" s="130" t="s">
        <v>322</v>
      </c>
      <c r="AR163" s="130" t="s">
        <v>322</v>
      </c>
      <c r="AS163" s="130" t="s">
        <v>322</v>
      </c>
      <c r="AT163" s="130" t="s">
        <v>322</v>
      </c>
      <c r="AU163" s="130" t="s">
        <v>322</v>
      </c>
      <c r="AV163" s="130" t="s">
        <v>322</v>
      </c>
      <c r="AW163" s="130" t="s">
        <v>322</v>
      </c>
      <c r="AX163" s="130" t="s">
        <v>322</v>
      </c>
    </row>
    <row r="164" spans="1:50">
      <c r="A164" s="111" t="n">
        <v>158</v>
      </c>
      <c r="B164" s="111" t="s">
        <v>146</v>
      </c>
      <c r="C164" s="111" t="s">
        <v>74</v>
      </c>
      <c r="D164" s="111" t="s">
        <v>109</v>
      </c>
      <c r="E164" s="111" t="s">
        <v>83</v>
      </c>
      <c r="F164" s="111" t="s">
        <v>32</v>
      </c>
      <c r="G164" s="111" t="s">
        <v>322</v>
      </c>
      <c r="H164" s="111" t="s">
        <v>322</v>
      </c>
      <c r="I164" s="111" t="s">
        <v>322</v>
      </c>
      <c r="J164" s="111" t="s">
        <v>322</v>
      </c>
      <c r="K164" s="111" t="s">
        <v>322</v>
      </c>
      <c r="L164" s="111" t="s">
        <v>322</v>
      </c>
      <c r="M164" s="111" t="s">
        <v>322</v>
      </c>
      <c r="N164" s="111" t="s">
        <v>322</v>
      </c>
      <c r="O164" s="111" t="s">
        <v>322</v>
      </c>
      <c r="P164" s="111" t="s">
        <v>322</v>
      </c>
      <c r="Q164" s="111" t="s">
        <v>322</v>
      </c>
      <c r="R164" s="111" t="n"/>
      <c r="S164" s="111" t="s">
        <v>322</v>
      </c>
      <c r="T164" s="111" t="s">
        <v>322</v>
      </c>
      <c r="U164" s="111" t="s">
        <v>322</v>
      </c>
      <c r="V164" s="111" t="s">
        <v>322</v>
      </c>
      <c r="W164" s="111" t="s">
        <v>322</v>
      </c>
      <c r="X164" s="111" t="s">
        <v>322</v>
      </c>
      <c r="Y164" s="111" t="s">
        <v>322</v>
      </c>
      <c r="Z164" s="111" t="s">
        <v>322</v>
      </c>
      <c r="AA164" s="111" t="s">
        <v>322</v>
      </c>
      <c r="AB164" s="111" t="s">
        <v>322</v>
      </c>
      <c r="AC164" s="111" t="s">
        <v>322</v>
      </c>
      <c r="AD164" s="111" t="s">
        <v>322</v>
      </c>
      <c r="AE164" s="111" t="s">
        <v>322</v>
      </c>
      <c r="AF164" s="111" t="s">
        <v>322</v>
      </c>
      <c r="AG164" s="111" t="s">
        <v>322</v>
      </c>
      <c r="AH164" s="111" t="s">
        <v>322</v>
      </c>
      <c r="AI164" s="111" t="s">
        <v>322</v>
      </c>
      <c r="AJ164" s="111" t="s">
        <v>322</v>
      </c>
      <c r="AK164" s="111" t="s">
        <v>322</v>
      </c>
      <c r="AL164" s="111" t="s">
        <v>322</v>
      </c>
      <c r="AM164" s="111" t="s">
        <v>322</v>
      </c>
      <c r="AN164" s="130" t="s">
        <v>322</v>
      </c>
      <c r="AO164" s="130" t="s">
        <v>322</v>
      </c>
      <c r="AP164" s="130" t="s">
        <v>322</v>
      </c>
      <c r="AQ164" s="130" t="s">
        <v>322</v>
      </c>
      <c r="AR164" s="130" t="s">
        <v>322</v>
      </c>
      <c r="AS164" s="130" t="s">
        <v>322</v>
      </c>
      <c r="AT164" s="130" t="s">
        <v>322</v>
      </c>
      <c r="AU164" s="130" t="s">
        <v>322</v>
      </c>
      <c r="AV164" s="130" t="s">
        <v>322</v>
      </c>
      <c r="AW164" s="130" t="s">
        <v>322</v>
      </c>
      <c r="AX164" s="130" t="s">
        <v>322</v>
      </c>
    </row>
    <row r="165" spans="1:50">
      <c r="A165" s="111" t="n">
        <v>159</v>
      </c>
      <c r="B165" s="111" t="s">
        <v>146</v>
      </c>
      <c r="C165" s="111" t="s">
        <v>74</v>
      </c>
      <c r="D165" s="111" t="s">
        <v>109</v>
      </c>
      <c r="E165" s="111" t="s">
        <v>76</v>
      </c>
      <c r="F165" s="111" t="s">
        <v>32</v>
      </c>
      <c r="G165" s="111" t="s">
        <v>322</v>
      </c>
      <c r="H165" s="111" t="s">
        <v>322</v>
      </c>
      <c r="I165" s="111" t="s">
        <v>322</v>
      </c>
      <c r="J165" s="111" t="s">
        <v>322</v>
      </c>
      <c r="K165" s="111" t="s">
        <v>322</v>
      </c>
      <c r="L165" s="111" t="s">
        <v>322</v>
      </c>
      <c r="M165" s="111" t="s">
        <v>322</v>
      </c>
      <c r="N165" s="111" t="s">
        <v>322</v>
      </c>
      <c r="O165" s="111" t="s">
        <v>322</v>
      </c>
      <c r="P165" s="111" t="s">
        <v>322</v>
      </c>
      <c r="Q165" s="111" t="s">
        <v>322</v>
      </c>
      <c r="R165" s="111" t="n"/>
      <c r="S165" s="111" t="s">
        <v>322</v>
      </c>
      <c r="T165" s="111" t="s">
        <v>322</v>
      </c>
      <c r="U165" s="111" t="s">
        <v>322</v>
      </c>
      <c r="V165" s="111" t="s">
        <v>322</v>
      </c>
      <c r="W165" s="111" t="s">
        <v>322</v>
      </c>
      <c r="X165" s="111" t="s">
        <v>322</v>
      </c>
      <c r="Y165" s="111" t="s">
        <v>322</v>
      </c>
      <c r="Z165" s="111" t="s">
        <v>322</v>
      </c>
      <c r="AA165" s="111" t="s">
        <v>322</v>
      </c>
      <c r="AB165" s="111" t="s">
        <v>322</v>
      </c>
      <c r="AC165" s="111" t="s">
        <v>322</v>
      </c>
      <c r="AD165" s="111" t="s">
        <v>322</v>
      </c>
      <c r="AE165" s="111" t="s">
        <v>322</v>
      </c>
      <c r="AF165" s="111" t="s">
        <v>322</v>
      </c>
      <c r="AG165" s="111" t="s">
        <v>322</v>
      </c>
      <c r="AH165" s="111" t="s">
        <v>322</v>
      </c>
      <c r="AI165" s="111" t="s">
        <v>322</v>
      </c>
      <c r="AJ165" s="111" t="s">
        <v>322</v>
      </c>
      <c r="AK165" s="111" t="s">
        <v>322</v>
      </c>
      <c r="AL165" s="111" t="s">
        <v>322</v>
      </c>
      <c r="AM165" s="111" t="s">
        <v>322</v>
      </c>
      <c r="AN165" s="130" t="s">
        <v>322</v>
      </c>
      <c r="AO165" s="130" t="s">
        <v>322</v>
      </c>
      <c r="AP165" s="130" t="s">
        <v>322</v>
      </c>
      <c r="AQ165" s="130" t="s">
        <v>322</v>
      </c>
      <c r="AR165" s="130" t="s">
        <v>322</v>
      </c>
      <c r="AS165" s="130" t="s">
        <v>322</v>
      </c>
      <c r="AT165" s="130" t="s">
        <v>322</v>
      </c>
      <c r="AU165" s="130" t="s">
        <v>322</v>
      </c>
      <c r="AV165" s="130" t="s">
        <v>322</v>
      </c>
      <c r="AW165" s="130" t="s">
        <v>322</v>
      </c>
      <c r="AX165" s="130" t="s">
        <v>322</v>
      </c>
    </row>
    <row r="166" spans="1:50">
      <c r="A166" s="111" t="n">
        <v>160</v>
      </c>
      <c r="B166" s="111" t="s">
        <v>146</v>
      </c>
      <c r="C166" s="111" t="s">
        <v>74</v>
      </c>
      <c r="D166" s="111" t="s">
        <v>109</v>
      </c>
      <c r="E166" s="111" t="s">
        <v>56</v>
      </c>
      <c r="F166" s="111" t="s">
        <v>32</v>
      </c>
      <c r="G166" s="111" t="s">
        <v>322</v>
      </c>
      <c r="H166" s="111" t="s">
        <v>322</v>
      </c>
      <c r="I166" s="111" t="s">
        <v>322</v>
      </c>
      <c r="J166" s="111" t="s">
        <v>322</v>
      </c>
      <c r="K166" s="111" t="s">
        <v>322</v>
      </c>
      <c r="L166" s="111" t="s">
        <v>322</v>
      </c>
      <c r="M166" s="111" t="s">
        <v>322</v>
      </c>
      <c r="N166" s="111" t="s">
        <v>322</v>
      </c>
      <c r="O166" s="111" t="s">
        <v>322</v>
      </c>
      <c r="P166" s="111" t="s">
        <v>322</v>
      </c>
      <c r="Q166" s="111" t="s">
        <v>322</v>
      </c>
      <c r="R166" s="111" t="n"/>
      <c r="S166" s="111" t="s">
        <v>322</v>
      </c>
      <c r="T166" s="111" t="s">
        <v>322</v>
      </c>
      <c r="U166" s="111" t="s">
        <v>322</v>
      </c>
      <c r="V166" s="111" t="s">
        <v>322</v>
      </c>
      <c r="W166" s="111" t="s">
        <v>322</v>
      </c>
      <c r="X166" s="111" t="s">
        <v>322</v>
      </c>
      <c r="Y166" s="111" t="s">
        <v>322</v>
      </c>
      <c r="Z166" s="111" t="s">
        <v>322</v>
      </c>
      <c r="AA166" s="111" t="s">
        <v>322</v>
      </c>
      <c r="AB166" s="111" t="s">
        <v>322</v>
      </c>
      <c r="AC166" s="111" t="s">
        <v>322</v>
      </c>
      <c r="AD166" s="111" t="s">
        <v>322</v>
      </c>
      <c r="AE166" s="111" t="s">
        <v>322</v>
      </c>
      <c r="AF166" s="111" t="s">
        <v>322</v>
      </c>
      <c r="AG166" s="111" t="s">
        <v>322</v>
      </c>
      <c r="AH166" s="111" t="s">
        <v>322</v>
      </c>
      <c r="AI166" s="111" t="s">
        <v>322</v>
      </c>
      <c r="AJ166" s="111" t="s">
        <v>322</v>
      </c>
      <c r="AK166" s="111" t="s">
        <v>322</v>
      </c>
      <c r="AL166" s="111" t="s">
        <v>322</v>
      </c>
      <c r="AM166" s="111" t="s">
        <v>322</v>
      </c>
      <c r="AN166" s="130" t="s">
        <v>322</v>
      </c>
      <c r="AO166" s="130" t="s">
        <v>322</v>
      </c>
      <c r="AP166" s="130" t="s">
        <v>322</v>
      </c>
      <c r="AQ166" s="130" t="s">
        <v>322</v>
      </c>
      <c r="AR166" s="130" t="s">
        <v>322</v>
      </c>
      <c r="AS166" s="130" t="s">
        <v>322</v>
      </c>
      <c r="AT166" s="130" t="s">
        <v>322</v>
      </c>
      <c r="AU166" s="130" t="s">
        <v>322</v>
      </c>
      <c r="AV166" s="130" t="s">
        <v>322</v>
      </c>
      <c r="AW166" s="130" t="s">
        <v>322</v>
      </c>
      <c r="AX166" s="130" t="s">
        <v>322</v>
      </c>
    </row>
    <row r="167" spans="1:50">
      <c r="A167" s="111" t="n">
        <v>161</v>
      </c>
      <c r="B167" s="111" t="s">
        <v>146</v>
      </c>
      <c r="C167" s="111" t="s">
        <v>74</v>
      </c>
      <c r="D167" s="111" t="s">
        <v>109</v>
      </c>
      <c r="E167" s="111" t="s">
        <v>61</v>
      </c>
      <c r="F167" s="111" t="s">
        <v>32</v>
      </c>
      <c r="G167" s="111" t="s">
        <v>322</v>
      </c>
      <c r="H167" s="111" t="s">
        <v>322</v>
      </c>
      <c r="I167" s="111" t="s">
        <v>322</v>
      </c>
      <c r="J167" s="111" t="s">
        <v>322</v>
      </c>
      <c r="K167" s="111" t="s">
        <v>322</v>
      </c>
      <c r="L167" s="111" t="s">
        <v>322</v>
      </c>
      <c r="M167" s="111" t="s">
        <v>322</v>
      </c>
      <c r="N167" s="111" t="s">
        <v>322</v>
      </c>
      <c r="O167" s="111" t="s">
        <v>322</v>
      </c>
      <c r="P167" s="111" t="s">
        <v>322</v>
      </c>
      <c r="Q167" s="111" t="s">
        <v>322</v>
      </c>
      <c r="R167" s="111" t="n"/>
      <c r="S167" s="111" t="s">
        <v>322</v>
      </c>
      <c r="T167" s="111" t="s">
        <v>322</v>
      </c>
      <c r="U167" s="111" t="s">
        <v>322</v>
      </c>
      <c r="V167" s="111" t="s">
        <v>322</v>
      </c>
      <c r="W167" s="111" t="s">
        <v>322</v>
      </c>
      <c r="X167" s="111" t="s">
        <v>322</v>
      </c>
      <c r="Y167" s="111" t="s">
        <v>322</v>
      </c>
      <c r="Z167" s="111" t="s">
        <v>322</v>
      </c>
      <c r="AA167" s="111" t="s">
        <v>322</v>
      </c>
      <c r="AB167" s="111" t="s">
        <v>322</v>
      </c>
      <c r="AC167" s="111" t="s">
        <v>322</v>
      </c>
      <c r="AD167" s="111" t="s">
        <v>322</v>
      </c>
      <c r="AE167" s="111" t="s">
        <v>322</v>
      </c>
      <c r="AF167" s="111" t="s">
        <v>322</v>
      </c>
      <c r="AG167" s="111" t="s">
        <v>322</v>
      </c>
      <c r="AH167" s="111" t="s">
        <v>322</v>
      </c>
      <c r="AI167" s="111" t="s">
        <v>322</v>
      </c>
      <c r="AJ167" s="111" t="s">
        <v>322</v>
      </c>
      <c r="AK167" s="111" t="s">
        <v>322</v>
      </c>
      <c r="AL167" s="111" t="s">
        <v>322</v>
      </c>
      <c r="AM167" s="111" t="s">
        <v>322</v>
      </c>
      <c r="AN167" s="130" t="s">
        <v>322</v>
      </c>
      <c r="AO167" s="130" t="s">
        <v>322</v>
      </c>
      <c r="AP167" s="130" t="s">
        <v>322</v>
      </c>
      <c r="AQ167" s="130" t="s">
        <v>322</v>
      </c>
      <c r="AR167" s="130" t="s">
        <v>322</v>
      </c>
      <c r="AS167" s="130" t="s">
        <v>322</v>
      </c>
      <c r="AT167" s="130" t="s">
        <v>322</v>
      </c>
      <c r="AU167" s="130" t="s">
        <v>322</v>
      </c>
      <c r="AV167" s="130" t="s">
        <v>322</v>
      </c>
      <c r="AW167" s="130" t="s">
        <v>322</v>
      </c>
      <c r="AX167" s="130" t="s">
        <v>322</v>
      </c>
    </row>
    <row r="168" spans="1:50">
      <c r="A168" s="111" t="n">
        <v>162</v>
      </c>
      <c r="B168" s="111" t="s">
        <v>146</v>
      </c>
      <c r="C168" s="111" t="s">
        <v>74</v>
      </c>
      <c r="D168" s="111" t="s">
        <v>109</v>
      </c>
      <c r="E168" s="111" t="s">
        <v>88</v>
      </c>
      <c r="F168" s="111" t="s">
        <v>32</v>
      </c>
      <c r="G168" s="111" t="s">
        <v>322</v>
      </c>
      <c r="H168" s="111" t="s">
        <v>322</v>
      </c>
      <c r="I168" s="111" t="s">
        <v>322</v>
      </c>
      <c r="J168" s="111" t="s">
        <v>322</v>
      </c>
      <c r="K168" s="111" t="s">
        <v>322</v>
      </c>
      <c r="L168" s="111" t="s">
        <v>322</v>
      </c>
      <c r="M168" s="111" t="s">
        <v>322</v>
      </c>
      <c r="N168" s="111" t="s">
        <v>322</v>
      </c>
      <c r="O168" s="111" t="s">
        <v>322</v>
      </c>
      <c r="P168" s="111" t="s">
        <v>322</v>
      </c>
      <c r="Q168" s="111" t="s">
        <v>322</v>
      </c>
      <c r="R168" s="111" t="n"/>
      <c r="S168" s="111" t="s">
        <v>322</v>
      </c>
      <c r="T168" s="111" t="s">
        <v>322</v>
      </c>
      <c r="U168" s="111" t="s">
        <v>322</v>
      </c>
      <c r="V168" s="111" t="s">
        <v>322</v>
      </c>
      <c r="W168" s="111" t="s">
        <v>322</v>
      </c>
      <c r="X168" s="111" t="s">
        <v>322</v>
      </c>
      <c r="Y168" s="111" t="s">
        <v>322</v>
      </c>
      <c r="Z168" s="111" t="s">
        <v>322</v>
      </c>
      <c r="AA168" s="111" t="s">
        <v>322</v>
      </c>
      <c r="AB168" s="111" t="s">
        <v>322</v>
      </c>
      <c r="AC168" s="111" t="s">
        <v>322</v>
      </c>
      <c r="AD168" s="111" t="s">
        <v>322</v>
      </c>
      <c r="AE168" s="111" t="s">
        <v>322</v>
      </c>
      <c r="AF168" s="111" t="s">
        <v>322</v>
      </c>
      <c r="AG168" s="111" t="s">
        <v>322</v>
      </c>
      <c r="AH168" s="111" t="s">
        <v>322</v>
      </c>
      <c r="AI168" s="111" t="s">
        <v>322</v>
      </c>
      <c r="AJ168" s="111" t="s">
        <v>322</v>
      </c>
      <c r="AK168" s="111" t="s">
        <v>322</v>
      </c>
      <c r="AL168" s="111" t="s">
        <v>322</v>
      </c>
      <c r="AM168" s="111" t="s">
        <v>322</v>
      </c>
      <c r="AN168" s="130" t="s">
        <v>322</v>
      </c>
      <c r="AO168" s="130" t="s">
        <v>322</v>
      </c>
      <c r="AP168" s="130" t="s">
        <v>322</v>
      </c>
      <c r="AQ168" s="130" t="s">
        <v>322</v>
      </c>
      <c r="AR168" s="130" t="s">
        <v>322</v>
      </c>
      <c r="AS168" s="130" t="s">
        <v>322</v>
      </c>
      <c r="AT168" s="130" t="s">
        <v>322</v>
      </c>
      <c r="AU168" s="130" t="s">
        <v>322</v>
      </c>
      <c r="AV168" s="130" t="s">
        <v>322</v>
      </c>
      <c r="AW168" s="130" t="s">
        <v>322</v>
      </c>
      <c r="AX168" s="130" t="s">
        <v>322</v>
      </c>
    </row>
    <row r="169" spans="1:50">
      <c r="A169" s="131" t="n">
        <v>163</v>
      </c>
      <c r="B169" s="131" t="s">
        <v>146</v>
      </c>
      <c r="C169" s="131" t="s">
        <v>74</v>
      </c>
      <c r="D169" s="131" t="s">
        <v>109</v>
      </c>
      <c r="E169" s="131" t="s">
        <v>33</v>
      </c>
      <c r="F169" s="131" t="s">
        <v>322</v>
      </c>
      <c r="G169" s="131" t="s">
        <v>322</v>
      </c>
      <c r="H169" s="131" t="s">
        <v>322</v>
      </c>
      <c r="I169" s="131" t="s">
        <v>322</v>
      </c>
      <c r="J169" s="131" t="s">
        <v>322</v>
      </c>
      <c r="K169" s="131" t="s">
        <v>322</v>
      </c>
      <c r="L169" s="131" t="s">
        <v>322</v>
      </c>
      <c r="M169" s="131" t="s">
        <v>322</v>
      </c>
      <c r="N169" s="131" t="s">
        <v>322</v>
      </c>
      <c r="O169" s="131" t="s">
        <v>322</v>
      </c>
      <c r="P169" s="131" t="s">
        <v>322</v>
      </c>
      <c r="Q169" s="131" t="s">
        <v>322</v>
      </c>
      <c r="R169" s="131">
        <f>SUM(R168:R159)</f>
        <v/>
      </c>
      <c r="S169" s="131">
        <f>SUM(S168:S159)</f>
        <v/>
      </c>
      <c r="T169" s="131" t="s">
        <v>322</v>
      </c>
      <c r="U169" s="131" t="s">
        <v>322</v>
      </c>
      <c r="V169" s="131" t="s">
        <v>322</v>
      </c>
      <c r="W169" s="131" t="s">
        <v>322</v>
      </c>
      <c r="X169" s="131" t="s">
        <v>322</v>
      </c>
      <c r="Y169" s="131" t="s">
        <v>322</v>
      </c>
      <c r="Z169" s="131" t="s">
        <v>322</v>
      </c>
      <c r="AA169" s="131" t="s">
        <v>322</v>
      </c>
      <c r="AB169" s="131" t="s">
        <v>322</v>
      </c>
      <c r="AC169" s="131" t="s">
        <v>322</v>
      </c>
      <c r="AD169" s="131" t="s">
        <v>322</v>
      </c>
      <c r="AE169" s="131" t="s">
        <v>322</v>
      </c>
      <c r="AF169" s="131" t="s">
        <v>322</v>
      </c>
      <c r="AG169" s="131" t="s">
        <v>322</v>
      </c>
      <c r="AH169" s="131" t="s">
        <v>322</v>
      </c>
      <c r="AI169" s="131" t="s">
        <v>322</v>
      </c>
      <c r="AJ169" s="131" t="s">
        <v>322</v>
      </c>
      <c r="AK169" s="131" t="s">
        <v>322</v>
      </c>
      <c r="AL169" s="131" t="s">
        <v>322</v>
      </c>
      <c r="AM169" s="131" t="s">
        <v>322</v>
      </c>
      <c r="AN169" s="131" t="s"/>
      <c r="AO169" s="131" t="s"/>
      <c r="AP169" s="131">
        <f>MAX(AP168:AP159)</f>
        <v/>
      </c>
      <c r="AQ169" s="131">
        <f>MAX(AQ168:AQ159)</f>
        <v/>
      </c>
      <c r="AR169" s="131">
        <f>MAX(AR168:AR159)</f>
        <v/>
      </c>
      <c r="AS169" s="131">
        <f>MAX(AS168:AS159)</f>
        <v/>
      </c>
      <c r="AT169" s="131">
        <f>SUM(AT168:AT159)</f>
        <v/>
      </c>
      <c r="AU169" s="131">
        <f>SUM(AU168:AU159)</f>
        <v/>
      </c>
      <c r="AV169" s="131">
        <f>SUM(AV168:AV159)</f>
        <v/>
      </c>
      <c r="AW169" s="131">
        <f>SUM(AW168:AW159)</f>
        <v/>
      </c>
      <c r="AX169" s="131">
        <f>SUM(AX168:AX159)</f>
        <v/>
      </c>
    </row>
    <row r="170" spans="1:50">
      <c r="A170" s="111" t="n">
        <v>164</v>
      </c>
      <c r="B170" s="129">
        <f>HYPERLINK("http://jiradev.its-sib.ru/issues/?jql=summary~%27Шаньгин Виталий Владимирович%27", "Шаньгин Виталий Владимирович")</f>
        <v/>
      </c>
      <c r="C170" s="129">
        <f>HYPERLINK("http://jiradev.its-sib.ru/issues/?jql=status=Трудоустройство and cf[14829]=%27Обособленное подразделение Республика Карелия%27", "Обособленное подразделение Республика Карелия")</f>
        <v/>
      </c>
      <c r="D170" s="111" t="s">
        <v>97</v>
      </c>
      <c r="E170" s="111" t="s">
        <v>43</v>
      </c>
      <c r="F170" s="111" t="s">
        <v>32</v>
      </c>
      <c r="G170" s="111" t="s">
        <v>322</v>
      </c>
      <c r="H170" s="111" t="s">
        <v>322</v>
      </c>
      <c r="I170" s="111" t="s">
        <v>322</v>
      </c>
      <c r="J170" s="111" t="s">
        <v>322</v>
      </c>
      <c r="K170" s="111" t="s">
        <v>322</v>
      </c>
      <c r="L170" s="111" t="s">
        <v>322</v>
      </c>
      <c r="M170" s="111" t="s">
        <v>322</v>
      </c>
      <c r="N170" s="111" t="s">
        <v>322</v>
      </c>
      <c r="O170" s="111" t="s">
        <v>322</v>
      </c>
      <c r="P170" s="111" t="s">
        <v>322</v>
      </c>
      <c r="Q170" s="111" t="s">
        <v>322</v>
      </c>
      <c r="R170" s="111" t="n">
        <v>8</v>
      </c>
      <c r="S170" s="111" t="n">
        <v>8</v>
      </c>
      <c r="T170" s="111" t="s">
        <v>322</v>
      </c>
      <c r="U170" s="111" t="s">
        <v>322</v>
      </c>
      <c r="V170" s="111" t="s">
        <v>322</v>
      </c>
      <c r="W170" s="111" t="s">
        <v>322</v>
      </c>
      <c r="X170" s="111" t="s">
        <v>322</v>
      </c>
      <c r="Y170" s="111" t="s">
        <v>322</v>
      </c>
      <c r="Z170" s="111" t="s">
        <v>322</v>
      </c>
      <c r="AA170" s="111" t="s">
        <v>322</v>
      </c>
      <c r="AB170" s="111" t="s">
        <v>322</v>
      </c>
      <c r="AC170" s="111" t="s">
        <v>322</v>
      </c>
      <c r="AD170" s="111" t="s">
        <v>322</v>
      </c>
      <c r="AE170" s="111" t="s">
        <v>322</v>
      </c>
      <c r="AF170" s="111" t="s">
        <v>322</v>
      </c>
      <c r="AG170" s="111" t="s">
        <v>322</v>
      </c>
      <c r="AH170" s="111" t="s">
        <v>322</v>
      </c>
      <c r="AI170" s="111" t="s">
        <v>322</v>
      </c>
      <c r="AJ170" s="111" t="s">
        <v>322</v>
      </c>
      <c r="AK170" s="111" t="s">
        <v>322</v>
      </c>
      <c r="AL170" s="111" t="s">
        <v>322</v>
      </c>
      <c r="AM170" s="111" t="s">
        <v>322</v>
      </c>
      <c r="AN170" s="130" t="s">
        <v>322</v>
      </c>
      <c r="AO170" s="130" t="s">
        <v>322</v>
      </c>
      <c r="AP170" s="130">
        <f>COUNTIF(I170:AM170, "О")</f>
        <v/>
      </c>
      <c r="AQ170" s="130">
        <f>COUNTIF(I170:AM170, "От")</f>
        <v/>
      </c>
      <c r="AR170" s="130">
        <f>COUNTIF(I170:AM170, "Б")</f>
        <v/>
      </c>
      <c r="AS170" s="130">
        <f>COUNTIF(I170:AM170, "Н")</f>
        <v/>
      </c>
      <c r="AT170" s="130" t="s">
        <v>322</v>
      </c>
      <c r="AU170" s="130" t="s">
        <v>322</v>
      </c>
      <c r="AV170" s="130" t="s">
        <v>322</v>
      </c>
      <c r="AW170" s="130" t="s">
        <v>322</v>
      </c>
      <c r="AX170" s="130" t="s">
        <v>322</v>
      </c>
    </row>
    <row r="171" spans="1:50">
      <c r="A171" s="111" t="n">
        <v>165</v>
      </c>
      <c r="B171" s="111" t="s">
        <v>181</v>
      </c>
      <c r="C171" s="111" t="s">
        <v>175</v>
      </c>
      <c r="D171" s="111" t="s">
        <v>97</v>
      </c>
      <c r="E171" s="111" t="s">
        <v>177</v>
      </c>
      <c r="F171" s="111" t="s">
        <v>32</v>
      </c>
      <c r="G171" s="111" t="s">
        <v>322</v>
      </c>
      <c r="H171" s="111" t="s">
        <v>322</v>
      </c>
      <c r="I171" s="111" t="s">
        <v>322</v>
      </c>
      <c r="J171" s="111" t="s">
        <v>322</v>
      </c>
      <c r="K171" s="111" t="s">
        <v>322</v>
      </c>
      <c r="L171" s="111" t="s">
        <v>322</v>
      </c>
      <c r="M171" s="111" t="s">
        <v>322</v>
      </c>
      <c r="N171" s="111" t="s">
        <v>322</v>
      </c>
      <c r="O171" s="111" t="s">
        <v>322</v>
      </c>
      <c r="P171" s="111" t="s">
        <v>322</v>
      </c>
      <c r="Q171" s="111" t="s">
        <v>322</v>
      </c>
      <c r="R171" s="111" t="s">
        <v>322</v>
      </c>
      <c r="S171" s="111" t="s">
        <v>322</v>
      </c>
      <c r="T171" s="111" t="s">
        <v>322</v>
      </c>
      <c r="U171" s="111" t="s">
        <v>322</v>
      </c>
      <c r="V171" s="111" t="s">
        <v>322</v>
      </c>
      <c r="W171" s="111" t="s">
        <v>322</v>
      </c>
      <c r="X171" s="111" t="s">
        <v>322</v>
      </c>
      <c r="Y171" s="111" t="s">
        <v>322</v>
      </c>
      <c r="Z171" s="111" t="s">
        <v>322</v>
      </c>
      <c r="AA171" s="111" t="s">
        <v>322</v>
      </c>
      <c r="AB171" s="111" t="s">
        <v>322</v>
      </c>
      <c r="AC171" s="111" t="s">
        <v>322</v>
      </c>
      <c r="AD171" s="111" t="s">
        <v>322</v>
      </c>
      <c r="AE171" s="111" t="s">
        <v>322</v>
      </c>
      <c r="AF171" s="111" t="s">
        <v>322</v>
      </c>
      <c r="AG171" s="111" t="s">
        <v>322</v>
      </c>
      <c r="AH171" s="111" t="s">
        <v>322</v>
      </c>
      <c r="AI171" s="111" t="s">
        <v>322</v>
      </c>
      <c r="AJ171" s="111" t="s">
        <v>322</v>
      </c>
      <c r="AK171" s="111" t="s">
        <v>322</v>
      </c>
      <c r="AL171" s="111" t="s">
        <v>322</v>
      </c>
      <c r="AM171" s="111" t="s">
        <v>322</v>
      </c>
      <c r="AN171" s="130" t="s">
        <v>322</v>
      </c>
      <c r="AO171" s="130" t="s">
        <v>322</v>
      </c>
      <c r="AP171" s="130" t="s">
        <v>322</v>
      </c>
      <c r="AQ171" s="130" t="s">
        <v>322</v>
      </c>
      <c r="AR171" s="130" t="s">
        <v>322</v>
      </c>
      <c r="AS171" s="130" t="s">
        <v>322</v>
      </c>
      <c r="AT171" s="130" t="s">
        <v>322</v>
      </c>
      <c r="AU171" s="130" t="s">
        <v>322</v>
      </c>
      <c r="AV171" s="130" t="s">
        <v>322</v>
      </c>
      <c r="AW171" s="130" t="s">
        <v>322</v>
      </c>
      <c r="AX171" s="130" t="s">
        <v>322</v>
      </c>
    </row>
    <row r="172" spans="1:50">
      <c r="A172" s="111" t="n">
        <v>166</v>
      </c>
      <c r="B172" s="111" t="s">
        <v>181</v>
      </c>
      <c r="C172" s="111" t="s">
        <v>175</v>
      </c>
      <c r="D172" s="111" t="s">
        <v>97</v>
      </c>
      <c r="E172" s="111" t="s">
        <v>105</v>
      </c>
      <c r="F172" s="111" t="s">
        <v>32</v>
      </c>
      <c r="G172" s="111" t="s">
        <v>322</v>
      </c>
      <c r="H172" s="111" t="s">
        <v>322</v>
      </c>
      <c r="I172" s="111" t="s">
        <v>322</v>
      </c>
      <c r="J172" s="111" t="s">
        <v>322</v>
      </c>
      <c r="K172" s="111" t="s">
        <v>322</v>
      </c>
      <c r="L172" s="111" t="s">
        <v>322</v>
      </c>
      <c r="M172" s="111" t="s">
        <v>322</v>
      </c>
      <c r="N172" s="111" t="s">
        <v>322</v>
      </c>
      <c r="O172" s="111" t="s">
        <v>322</v>
      </c>
      <c r="P172" s="111" t="s">
        <v>322</v>
      </c>
      <c r="Q172" s="111" t="s">
        <v>322</v>
      </c>
      <c r="R172" s="111" t="s">
        <v>322</v>
      </c>
      <c r="S172" s="111" t="s">
        <v>322</v>
      </c>
      <c r="T172" s="111" t="s">
        <v>322</v>
      </c>
      <c r="U172" s="111" t="s">
        <v>322</v>
      </c>
      <c r="V172" s="111" t="s">
        <v>322</v>
      </c>
      <c r="W172" s="111" t="s">
        <v>322</v>
      </c>
      <c r="X172" s="111" t="s">
        <v>322</v>
      </c>
      <c r="Y172" s="111" t="s">
        <v>322</v>
      </c>
      <c r="Z172" s="111" t="s">
        <v>322</v>
      </c>
      <c r="AA172" s="111" t="s">
        <v>322</v>
      </c>
      <c r="AB172" s="111" t="s">
        <v>322</v>
      </c>
      <c r="AC172" s="111" t="s">
        <v>322</v>
      </c>
      <c r="AD172" s="111" t="s">
        <v>322</v>
      </c>
      <c r="AE172" s="111" t="s">
        <v>322</v>
      </c>
      <c r="AF172" s="111" t="s">
        <v>322</v>
      </c>
      <c r="AG172" s="111" t="s">
        <v>322</v>
      </c>
      <c r="AH172" s="111" t="s">
        <v>322</v>
      </c>
      <c r="AI172" s="111" t="s">
        <v>322</v>
      </c>
      <c r="AJ172" s="111" t="s">
        <v>322</v>
      </c>
      <c r="AK172" s="111" t="s">
        <v>322</v>
      </c>
      <c r="AL172" s="111" t="s">
        <v>322</v>
      </c>
      <c r="AM172" s="111" t="s">
        <v>322</v>
      </c>
      <c r="AN172" s="130" t="s">
        <v>322</v>
      </c>
      <c r="AO172" s="130" t="s">
        <v>322</v>
      </c>
      <c r="AP172" s="130" t="s">
        <v>322</v>
      </c>
      <c r="AQ172" s="130" t="s">
        <v>322</v>
      </c>
      <c r="AR172" s="130" t="s">
        <v>322</v>
      </c>
      <c r="AS172" s="130" t="s">
        <v>322</v>
      </c>
      <c r="AT172" s="130" t="s">
        <v>322</v>
      </c>
      <c r="AU172" s="130" t="s">
        <v>322</v>
      </c>
      <c r="AV172" s="130" t="s">
        <v>322</v>
      </c>
      <c r="AW172" s="130" t="s">
        <v>322</v>
      </c>
      <c r="AX172" s="130" t="s">
        <v>322</v>
      </c>
    </row>
    <row r="173" spans="1:50">
      <c r="A173" s="131" t="n">
        <v>167</v>
      </c>
      <c r="B173" s="131" t="s">
        <v>181</v>
      </c>
      <c r="C173" s="131" t="s">
        <v>175</v>
      </c>
      <c r="D173" s="131" t="s">
        <v>97</v>
      </c>
      <c r="E173" s="131" t="s">
        <v>33</v>
      </c>
      <c r="F173" s="131" t="s">
        <v>322</v>
      </c>
      <c r="G173" s="131" t="s">
        <v>322</v>
      </c>
      <c r="H173" s="131" t="s">
        <v>322</v>
      </c>
      <c r="I173" s="131" t="s">
        <v>322</v>
      </c>
      <c r="J173" s="131" t="s">
        <v>322</v>
      </c>
      <c r="K173" s="131" t="s">
        <v>322</v>
      </c>
      <c r="L173" s="131" t="s">
        <v>322</v>
      </c>
      <c r="M173" s="131" t="s">
        <v>322</v>
      </c>
      <c r="N173" s="131" t="s">
        <v>322</v>
      </c>
      <c r="O173" s="131" t="s">
        <v>322</v>
      </c>
      <c r="P173" s="131" t="s">
        <v>322</v>
      </c>
      <c r="Q173" s="131" t="s">
        <v>322</v>
      </c>
      <c r="R173" s="131">
        <f>SUM(R172:R170)</f>
        <v/>
      </c>
      <c r="S173" s="131">
        <f>SUM(S172:S170)</f>
        <v/>
      </c>
      <c r="T173" s="131" t="s">
        <v>322</v>
      </c>
      <c r="U173" s="131" t="s">
        <v>322</v>
      </c>
      <c r="V173" s="131" t="s">
        <v>322</v>
      </c>
      <c r="W173" s="131" t="s">
        <v>322</v>
      </c>
      <c r="X173" s="131" t="s">
        <v>322</v>
      </c>
      <c r="Y173" s="131" t="s">
        <v>322</v>
      </c>
      <c r="Z173" s="131" t="s">
        <v>322</v>
      </c>
      <c r="AA173" s="131" t="s">
        <v>322</v>
      </c>
      <c r="AB173" s="131" t="s">
        <v>322</v>
      </c>
      <c r="AC173" s="131" t="s">
        <v>322</v>
      </c>
      <c r="AD173" s="131" t="s">
        <v>322</v>
      </c>
      <c r="AE173" s="131" t="s">
        <v>322</v>
      </c>
      <c r="AF173" s="131" t="s">
        <v>322</v>
      </c>
      <c r="AG173" s="131" t="s">
        <v>322</v>
      </c>
      <c r="AH173" s="131" t="s">
        <v>322</v>
      </c>
      <c r="AI173" s="131" t="s">
        <v>322</v>
      </c>
      <c r="AJ173" s="131" t="s">
        <v>322</v>
      </c>
      <c r="AK173" s="131" t="s">
        <v>322</v>
      </c>
      <c r="AL173" s="131" t="s">
        <v>322</v>
      </c>
      <c r="AM173" s="131" t="s">
        <v>322</v>
      </c>
      <c r="AN173" s="131" t="s"/>
      <c r="AO173" s="131" t="s"/>
      <c r="AP173" s="131">
        <f>MAX(AP172:AP170)</f>
        <v/>
      </c>
      <c r="AQ173" s="131">
        <f>MAX(AQ172:AQ170)</f>
        <v/>
      </c>
      <c r="AR173" s="131">
        <f>MAX(AR172:AR170)</f>
        <v/>
      </c>
      <c r="AS173" s="131">
        <f>MAX(AS172:AS170)</f>
        <v/>
      </c>
      <c r="AT173" s="131">
        <f>SUM(AT172:AT170)</f>
        <v/>
      </c>
      <c r="AU173" s="131">
        <f>SUM(AU172:AU170)</f>
        <v/>
      </c>
      <c r="AV173" s="131">
        <f>SUM(AV172:AV170)</f>
        <v/>
      </c>
      <c r="AW173" s="131">
        <f>SUM(AW172:AW170)</f>
        <v/>
      </c>
      <c r="AX173" s="131">
        <f>SUM(AX172:AX170)</f>
        <v/>
      </c>
    </row>
    <row r="174" spans="1:50">
      <c r="A174" s="111" t="n">
        <v>168</v>
      </c>
      <c r="B174" s="129">
        <f>HYPERLINK("http://jiradev.its-sib.ru/issues/?jql=summary~%27Рейнгарт Александр Александрович%27", "Рейнгарт Александр Александрович")</f>
        <v/>
      </c>
      <c r="C174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174" s="111" t="s">
        <v>204</v>
      </c>
      <c r="E174" s="111" t="s">
        <v>43</v>
      </c>
      <c r="F174" s="111" t="s">
        <v>32</v>
      </c>
      <c r="G174" s="111" t="s">
        <v>322</v>
      </c>
      <c r="H174" s="111" t="s">
        <v>322</v>
      </c>
      <c r="I174" s="111" t="s">
        <v>322</v>
      </c>
      <c r="J174" s="111" t="s">
        <v>322</v>
      </c>
      <c r="K174" s="111" t="s">
        <v>322</v>
      </c>
      <c r="L174" s="111" t="s">
        <v>322</v>
      </c>
      <c r="M174" s="111" t="s">
        <v>322</v>
      </c>
      <c r="N174" s="111" t="s">
        <v>322</v>
      </c>
      <c r="O174" s="111" t="s">
        <v>322</v>
      </c>
      <c r="P174" s="111" t="s">
        <v>322</v>
      </c>
      <c r="Q174" s="111" t="s">
        <v>322</v>
      </c>
      <c r="R174" s="111" t="s">
        <v>322</v>
      </c>
      <c r="S174" s="111" t="s">
        <v>322</v>
      </c>
      <c r="T174" s="111" t="s">
        <v>322</v>
      </c>
      <c r="U174" s="111" t="s">
        <v>322</v>
      </c>
      <c r="V174" s="111" t="s">
        <v>322</v>
      </c>
      <c r="W174" s="111" t="s">
        <v>322</v>
      </c>
      <c r="X174" s="111" t="s">
        <v>322</v>
      </c>
      <c r="Y174" s="111" t="s">
        <v>322</v>
      </c>
      <c r="Z174" s="111" t="s">
        <v>322</v>
      </c>
      <c r="AA174" s="111" t="s">
        <v>322</v>
      </c>
      <c r="AB174" s="111" t="s">
        <v>322</v>
      </c>
      <c r="AC174" s="111" t="s">
        <v>322</v>
      </c>
      <c r="AD174" s="111" t="s">
        <v>322</v>
      </c>
      <c r="AE174" s="111" t="s">
        <v>322</v>
      </c>
      <c r="AF174" s="111" t="s">
        <v>322</v>
      </c>
      <c r="AG174" s="111" t="s">
        <v>322</v>
      </c>
      <c r="AH174" s="111" t="s">
        <v>322</v>
      </c>
      <c r="AI174" s="111" t="s">
        <v>322</v>
      </c>
      <c r="AJ174" s="111" t="s">
        <v>322</v>
      </c>
      <c r="AK174" s="111" t="s">
        <v>322</v>
      </c>
      <c r="AL174" s="111" t="s">
        <v>322</v>
      </c>
      <c r="AM174" s="111" t="s">
        <v>322</v>
      </c>
      <c r="AN174" s="130" t="s">
        <v>322</v>
      </c>
      <c r="AO174" s="130" t="s">
        <v>322</v>
      </c>
      <c r="AP174" s="130">
        <f>COUNTIF(I174:AM174, "О")</f>
        <v/>
      </c>
      <c r="AQ174" s="130">
        <f>COUNTIF(I174:AM174, "От")</f>
        <v/>
      </c>
      <c r="AR174" s="130">
        <f>COUNTIF(I174:AM174, "Б")</f>
        <v/>
      </c>
      <c r="AS174" s="130">
        <f>COUNTIF(I174:AM174, "Н")</f>
        <v/>
      </c>
      <c r="AT174" s="130" t="s">
        <v>322</v>
      </c>
      <c r="AU174" s="130" t="s">
        <v>322</v>
      </c>
      <c r="AV174" s="130" t="s">
        <v>322</v>
      </c>
      <c r="AW174" s="130" t="s">
        <v>322</v>
      </c>
      <c r="AX174" s="130" t="s">
        <v>322</v>
      </c>
    </row>
    <row r="175" spans="1:50">
      <c r="A175" s="111" t="n">
        <v>169</v>
      </c>
      <c r="B175" s="111" t="s">
        <v>162</v>
      </c>
      <c r="C175" s="111" t="s">
        <v>193</v>
      </c>
      <c r="D175" s="111" t="s">
        <v>204</v>
      </c>
      <c r="E175" s="111" t="s">
        <v>135</v>
      </c>
      <c r="F175" s="111" t="s">
        <v>32</v>
      </c>
      <c r="G175" s="111" t="s">
        <v>322</v>
      </c>
      <c r="H175" s="111" t="s">
        <v>322</v>
      </c>
      <c r="I175" s="111" t="s">
        <v>322</v>
      </c>
      <c r="J175" s="111" t="s">
        <v>322</v>
      </c>
      <c r="K175" s="111" t="s">
        <v>322</v>
      </c>
      <c r="L175" s="111" t="s">
        <v>322</v>
      </c>
      <c r="M175" s="111" t="s">
        <v>322</v>
      </c>
      <c r="N175" s="111" t="s">
        <v>322</v>
      </c>
      <c r="O175" s="111" t="s">
        <v>322</v>
      </c>
      <c r="P175" s="111" t="s">
        <v>322</v>
      </c>
      <c r="Q175" s="111" t="s">
        <v>322</v>
      </c>
      <c r="R175" s="129">
        <f>HYPERLINK("http://jiradev.its-sib.ru/issues/?jql=issue in (TECHWIM-4875)", 8.0)</f>
        <v/>
      </c>
      <c r="S175" s="129">
        <f>HYPERLINK("http://jiradev.its-sib.ru/issues/?jql=issue in (TECHWIM-4875)", 8.0)</f>
        <v/>
      </c>
      <c r="T175" s="111" t="s">
        <v>322</v>
      </c>
      <c r="U175" s="111" t="s">
        <v>322</v>
      </c>
      <c r="V175" s="111" t="s">
        <v>322</v>
      </c>
      <c r="W175" s="111" t="s">
        <v>322</v>
      </c>
      <c r="X175" s="111" t="s">
        <v>322</v>
      </c>
      <c r="Y175" s="111" t="s">
        <v>322</v>
      </c>
      <c r="Z175" s="111" t="s">
        <v>322</v>
      </c>
      <c r="AA175" s="111" t="s">
        <v>322</v>
      </c>
      <c r="AB175" s="111" t="s">
        <v>322</v>
      </c>
      <c r="AC175" s="111" t="s">
        <v>322</v>
      </c>
      <c r="AD175" s="111" t="s">
        <v>322</v>
      </c>
      <c r="AE175" s="111" t="s">
        <v>322</v>
      </c>
      <c r="AF175" s="111" t="s">
        <v>322</v>
      </c>
      <c r="AG175" s="111" t="s">
        <v>322</v>
      </c>
      <c r="AH175" s="111" t="s">
        <v>322</v>
      </c>
      <c r="AI175" s="111" t="s">
        <v>322</v>
      </c>
      <c r="AJ175" s="111" t="s">
        <v>322</v>
      </c>
      <c r="AK175" s="111" t="s">
        <v>322</v>
      </c>
      <c r="AL175" s="111" t="s">
        <v>322</v>
      </c>
      <c r="AM175" s="111" t="s">
        <v>322</v>
      </c>
      <c r="AN175" s="130" t="s">
        <v>322</v>
      </c>
      <c r="AO175" s="130" t="s">
        <v>322</v>
      </c>
      <c r="AP175" s="130" t="s">
        <v>322</v>
      </c>
      <c r="AQ175" s="130" t="s">
        <v>322</v>
      </c>
      <c r="AR175" s="130" t="s">
        <v>322</v>
      </c>
      <c r="AS175" s="130" t="s">
        <v>322</v>
      </c>
      <c r="AT175" s="130" t="s">
        <v>322</v>
      </c>
      <c r="AU175" s="130" t="s">
        <v>322</v>
      </c>
      <c r="AV175" s="130" t="s">
        <v>322</v>
      </c>
      <c r="AW175" s="130" t="s">
        <v>322</v>
      </c>
      <c r="AX175" s="130" t="s">
        <v>322</v>
      </c>
    </row>
    <row r="176" spans="1:50">
      <c r="A176" s="131" t="n">
        <v>170</v>
      </c>
      <c r="B176" s="131" t="s">
        <v>162</v>
      </c>
      <c r="C176" s="131" t="s">
        <v>193</v>
      </c>
      <c r="D176" s="131" t="s">
        <v>204</v>
      </c>
      <c r="E176" s="131" t="s">
        <v>33</v>
      </c>
      <c r="F176" s="131" t="s">
        <v>322</v>
      </c>
      <c r="G176" s="131" t="s">
        <v>322</v>
      </c>
      <c r="H176" s="131" t="s">
        <v>322</v>
      </c>
      <c r="I176" s="131" t="s">
        <v>322</v>
      </c>
      <c r="J176" s="131" t="s">
        <v>322</v>
      </c>
      <c r="K176" s="131" t="s">
        <v>322</v>
      </c>
      <c r="L176" s="131" t="s">
        <v>322</v>
      </c>
      <c r="M176" s="131" t="s">
        <v>322</v>
      </c>
      <c r="N176" s="131" t="s">
        <v>322</v>
      </c>
      <c r="O176" s="131" t="s">
        <v>322</v>
      </c>
      <c r="P176" s="131" t="s">
        <v>322</v>
      </c>
      <c r="Q176" s="131" t="s">
        <v>322</v>
      </c>
      <c r="R176" s="131">
        <f>SUM(R175:R174)</f>
        <v/>
      </c>
      <c r="S176" s="131">
        <f>SUM(S175:S174)</f>
        <v/>
      </c>
      <c r="T176" s="131" t="s">
        <v>322</v>
      </c>
      <c r="U176" s="131" t="s">
        <v>322</v>
      </c>
      <c r="V176" s="131" t="s">
        <v>322</v>
      </c>
      <c r="W176" s="131" t="s">
        <v>322</v>
      </c>
      <c r="X176" s="131" t="s">
        <v>322</v>
      </c>
      <c r="Y176" s="131" t="s">
        <v>322</v>
      </c>
      <c r="Z176" s="131" t="s">
        <v>322</v>
      </c>
      <c r="AA176" s="131" t="s">
        <v>322</v>
      </c>
      <c r="AB176" s="131" t="s">
        <v>322</v>
      </c>
      <c r="AC176" s="131" t="s">
        <v>322</v>
      </c>
      <c r="AD176" s="131" t="s">
        <v>322</v>
      </c>
      <c r="AE176" s="131" t="s">
        <v>322</v>
      </c>
      <c r="AF176" s="131" t="s">
        <v>322</v>
      </c>
      <c r="AG176" s="131" t="s">
        <v>322</v>
      </c>
      <c r="AH176" s="131" t="s">
        <v>322</v>
      </c>
      <c r="AI176" s="131" t="s">
        <v>322</v>
      </c>
      <c r="AJ176" s="131" t="s">
        <v>322</v>
      </c>
      <c r="AK176" s="131" t="s">
        <v>322</v>
      </c>
      <c r="AL176" s="131" t="s">
        <v>322</v>
      </c>
      <c r="AM176" s="131" t="s">
        <v>322</v>
      </c>
      <c r="AN176" s="131" t="s"/>
      <c r="AO176" s="131" t="s"/>
      <c r="AP176" s="131">
        <f>MAX(AP175:AP174)</f>
        <v/>
      </c>
      <c r="AQ176" s="131">
        <f>MAX(AQ175:AQ174)</f>
        <v/>
      </c>
      <c r="AR176" s="131">
        <f>MAX(AR175:AR174)</f>
        <v/>
      </c>
      <c r="AS176" s="131">
        <f>MAX(AS175:AS174)</f>
        <v/>
      </c>
      <c r="AT176" s="131">
        <f>SUM(AT175:AT174)</f>
        <v/>
      </c>
      <c r="AU176" s="131">
        <f>SUM(AU175:AU174)</f>
        <v/>
      </c>
      <c r="AV176" s="131">
        <f>SUM(AV175:AV174)</f>
        <v/>
      </c>
      <c r="AW176" s="131">
        <f>SUM(AW175:AW174)</f>
        <v/>
      </c>
      <c r="AX176" s="131">
        <f>SUM(AX175:AX174)</f>
        <v/>
      </c>
    </row>
    <row r="177" spans="1:50">
      <c r="A177" s="111" t="n">
        <v>171</v>
      </c>
      <c r="B177" s="129">
        <f>HYPERLINK("http://jiradev.its-sib.ru/issues/?jql=summary~%27Романова Елена Евгеньевна%27", "Романова Елена Евгеньевна")</f>
        <v/>
      </c>
      <c r="C177" s="129">
        <f>HYPERLINK("http://jiradev.its-sib.ru/issues/?jql=status=Трудоустройство and cf[14829]=%27Бухгалтерия%27", "Бухгалтерия")</f>
        <v/>
      </c>
      <c r="D177" s="111" t="s">
        <v>30</v>
      </c>
      <c r="E177" s="111" t="s">
        <v>31</v>
      </c>
      <c r="F177" s="111" t="s">
        <v>32</v>
      </c>
      <c r="G177" s="111" t="s">
        <v>322</v>
      </c>
      <c r="H177" s="111" t="s">
        <v>322</v>
      </c>
      <c r="I177" s="111" t="s">
        <v>322</v>
      </c>
      <c r="J177" s="111" t="s">
        <v>322</v>
      </c>
      <c r="K177" s="111" t="s">
        <v>322</v>
      </c>
      <c r="L177" s="111" t="s">
        <v>322</v>
      </c>
      <c r="M177" s="111" t="s">
        <v>322</v>
      </c>
      <c r="N177" s="111" t="s">
        <v>322</v>
      </c>
      <c r="O177" s="111" t="s">
        <v>322</v>
      </c>
      <c r="P177" s="111" t="s">
        <v>322</v>
      </c>
      <c r="Q177" s="111" t="s">
        <v>322</v>
      </c>
      <c r="R177" s="111" t="n">
        <v>8</v>
      </c>
      <c r="S177" s="111" t="n">
        <v>8</v>
      </c>
      <c r="T177" s="111" t="s">
        <v>322</v>
      </c>
      <c r="U177" s="111" t="s">
        <v>322</v>
      </c>
      <c r="V177" s="111" t="s">
        <v>322</v>
      </c>
      <c r="W177" s="111" t="s">
        <v>322</v>
      </c>
      <c r="X177" s="111" t="s">
        <v>322</v>
      </c>
      <c r="Y177" s="111" t="s">
        <v>322</v>
      </c>
      <c r="Z177" s="111" t="s">
        <v>322</v>
      </c>
      <c r="AA177" s="111" t="s">
        <v>322</v>
      </c>
      <c r="AB177" s="111" t="s">
        <v>322</v>
      </c>
      <c r="AC177" s="111" t="s">
        <v>322</v>
      </c>
      <c r="AD177" s="111" t="s">
        <v>322</v>
      </c>
      <c r="AE177" s="111" t="s">
        <v>322</v>
      </c>
      <c r="AF177" s="111" t="s">
        <v>322</v>
      </c>
      <c r="AG177" s="111" t="s">
        <v>322</v>
      </c>
      <c r="AH177" s="111" t="s">
        <v>322</v>
      </c>
      <c r="AI177" s="111" t="s">
        <v>322</v>
      </c>
      <c r="AJ177" s="111" t="s">
        <v>322</v>
      </c>
      <c r="AK177" s="111" t="s">
        <v>322</v>
      </c>
      <c r="AL177" s="111" t="s">
        <v>322</v>
      </c>
      <c r="AM177" s="111" t="s">
        <v>322</v>
      </c>
      <c r="AN177" s="130" t="s">
        <v>322</v>
      </c>
      <c r="AO177" s="130" t="s">
        <v>322</v>
      </c>
      <c r="AP177" s="130">
        <f>COUNTIF(I177:AM177, "О")</f>
        <v/>
      </c>
      <c r="AQ177" s="130">
        <f>COUNTIF(I177:AM177, "От")</f>
        <v/>
      </c>
      <c r="AR177" s="130">
        <f>COUNTIF(I177:AM177, "Б")</f>
        <v/>
      </c>
      <c r="AS177" s="130">
        <f>COUNTIF(I177:AM177, "Н")</f>
        <v/>
      </c>
      <c r="AT177" s="130" t="s">
        <v>322</v>
      </c>
      <c r="AU177" s="130" t="s">
        <v>322</v>
      </c>
      <c r="AV177" s="130" t="s">
        <v>322</v>
      </c>
      <c r="AW177" s="130" t="s">
        <v>322</v>
      </c>
      <c r="AX177" s="130" t="s">
        <v>322</v>
      </c>
    </row>
    <row r="178" spans="1:50">
      <c r="A178" s="131" t="n">
        <v>172</v>
      </c>
      <c r="B178" s="131" t="s">
        <v>35</v>
      </c>
      <c r="C178" s="131" t="s">
        <v>29</v>
      </c>
      <c r="D178" s="131" t="s">
        <v>30</v>
      </c>
      <c r="E178" s="131" t="s">
        <v>33</v>
      </c>
      <c r="F178" s="131" t="s">
        <v>322</v>
      </c>
      <c r="G178" s="131" t="s">
        <v>322</v>
      </c>
      <c r="H178" s="131" t="s">
        <v>322</v>
      </c>
      <c r="I178" s="131" t="s">
        <v>322</v>
      </c>
      <c r="J178" s="131" t="s">
        <v>322</v>
      </c>
      <c r="K178" s="131" t="s">
        <v>322</v>
      </c>
      <c r="L178" s="131" t="s">
        <v>322</v>
      </c>
      <c r="M178" s="131" t="s">
        <v>322</v>
      </c>
      <c r="N178" s="131" t="s">
        <v>322</v>
      </c>
      <c r="O178" s="131" t="s">
        <v>322</v>
      </c>
      <c r="P178" s="131" t="s">
        <v>322</v>
      </c>
      <c r="Q178" s="131" t="s">
        <v>322</v>
      </c>
      <c r="R178" s="131">
        <f>SUM(R177:R177)</f>
        <v/>
      </c>
      <c r="S178" s="131">
        <f>SUM(S177:S177)</f>
        <v/>
      </c>
      <c r="T178" s="131" t="s">
        <v>322</v>
      </c>
      <c r="U178" s="131" t="s">
        <v>322</v>
      </c>
      <c r="V178" s="131" t="s">
        <v>322</v>
      </c>
      <c r="W178" s="131" t="s">
        <v>322</v>
      </c>
      <c r="X178" s="131" t="s">
        <v>322</v>
      </c>
      <c r="Y178" s="131" t="s">
        <v>322</v>
      </c>
      <c r="Z178" s="131" t="s">
        <v>322</v>
      </c>
      <c r="AA178" s="131" t="s">
        <v>322</v>
      </c>
      <c r="AB178" s="131" t="s">
        <v>322</v>
      </c>
      <c r="AC178" s="131" t="s">
        <v>322</v>
      </c>
      <c r="AD178" s="131" t="s">
        <v>322</v>
      </c>
      <c r="AE178" s="131" t="s">
        <v>322</v>
      </c>
      <c r="AF178" s="131" t="s">
        <v>322</v>
      </c>
      <c r="AG178" s="131" t="s">
        <v>322</v>
      </c>
      <c r="AH178" s="131" t="s">
        <v>322</v>
      </c>
      <c r="AI178" s="131" t="s">
        <v>322</v>
      </c>
      <c r="AJ178" s="131" t="s">
        <v>322</v>
      </c>
      <c r="AK178" s="131" t="s">
        <v>322</v>
      </c>
      <c r="AL178" s="131" t="s">
        <v>322</v>
      </c>
      <c r="AM178" s="131" t="s">
        <v>322</v>
      </c>
      <c r="AN178" s="131" t="s"/>
      <c r="AO178" s="131" t="s"/>
      <c r="AP178" s="131">
        <f>MAX(AP177:AP177)</f>
        <v/>
      </c>
      <c r="AQ178" s="131">
        <f>MAX(AQ177:AQ177)</f>
        <v/>
      </c>
      <c r="AR178" s="131">
        <f>MAX(AR177:AR177)</f>
        <v/>
      </c>
      <c r="AS178" s="131">
        <f>MAX(AS177:AS177)</f>
        <v/>
      </c>
      <c r="AT178" s="131">
        <f>SUM(AT177:AT177)</f>
        <v/>
      </c>
      <c r="AU178" s="131">
        <f>SUM(AU177:AU177)</f>
        <v/>
      </c>
      <c r="AV178" s="131">
        <f>SUM(AV177:AV177)</f>
        <v/>
      </c>
      <c r="AW178" s="131">
        <f>SUM(AW177:AW177)</f>
        <v/>
      </c>
      <c r="AX178" s="131">
        <f>SUM(AX177:AX177)</f>
        <v/>
      </c>
    </row>
    <row r="179" spans="1:50">
      <c r="A179" s="111" t="n">
        <v>173</v>
      </c>
      <c r="B179" s="129">
        <f>HYPERLINK("http://jiradev.its-sib.ru/issues/?jql=summary~%27Клименко Николай Николаевич%27", "Клименко Николай Николаевич")</f>
        <v/>
      </c>
      <c r="C179" s="129">
        <f>HYPERLINK("http://jiradev.its-sib.ru/issues/?jql=status=Трудоустройство and cf[14829]=%27Служба механика%27", "Служба механика")</f>
        <v/>
      </c>
      <c r="D179" s="111" t="s">
        <v>60</v>
      </c>
      <c r="E179" s="111" t="s">
        <v>31</v>
      </c>
      <c r="F179" s="111" t="s">
        <v>32</v>
      </c>
      <c r="G179" s="111" t="s">
        <v>322</v>
      </c>
      <c r="H179" s="111" t="s">
        <v>322</v>
      </c>
      <c r="I179" s="111" t="s">
        <v>322</v>
      </c>
      <c r="J179" s="111" t="s">
        <v>322</v>
      </c>
      <c r="K179" s="111" t="s">
        <v>322</v>
      </c>
      <c r="L179" s="111" t="s">
        <v>322</v>
      </c>
      <c r="M179" s="111" t="s">
        <v>322</v>
      </c>
      <c r="N179" s="111" t="s">
        <v>322</v>
      </c>
      <c r="O179" s="111" t="s">
        <v>322</v>
      </c>
      <c r="P179" s="111" t="s">
        <v>322</v>
      </c>
      <c r="Q179" s="111" t="s">
        <v>322</v>
      </c>
      <c r="R179" s="129">
        <f>HYPERLINK("http://jiradev.its-sib.ru/issues/?jql=issue in (SPAUTO-696)", 8.0)</f>
        <v/>
      </c>
      <c r="S179" s="129">
        <f>HYPERLINK("http://jiradev.its-sib.ru/issues/?jql=issue in (SPAUTO-696)", 8.0)</f>
        <v/>
      </c>
      <c r="T179" s="111" t="s">
        <v>322</v>
      </c>
      <c r="U179" s="111" t="s">
        <v>322</v>
      </c>
      <c r="V179" s="111" t="s">
        <v>322</v>
      </c>
      <c r="W179" s="111" t="s">
        <v>322</v>
      </c>
      <c r="X179" s="111" t="s">
        <v>322</v>
      </c>
      <c r="Y179" s="111" t="s">
        <v>322</v>
      </c>
      <c r="Z179" s="111" t="s">
        <v>322</v>
      </c>
      <c r="AA179" s="111" t="s">
        <v>322</v>
      </c>
      <c r="AB179" s="111" t="s">
        <v>322</v>
      </c>
      <c r="AC179" s="111" t="s">
        <v>322</v>
      </c>
      <c r="AD179" s="111" t="s">
        <v>322</v>
      </c>
      <c r="AE179" s="111" t="s">
        <v>322</v>
      </c>
      <c r="AF179" s="111" t="s">
        <v>322</v>
      </c>
      <c r="AG179" s="111" t="s">
        <v>322</v>
      </c>
      <c r="AH179" s="111" t="s">
        <v>322</v>
      </c>
      <c r="AI179" s="111" t="s">
        <v>322</v>
      </c>
      <c r="AJ179" s="111" t="s">
        <v>322</v>
      </c>
      <c r="AK179" s="111" t="s">
        <v>322</v>
      </c>
      <c r="AL179" s="111" t="s">
        <v>322</v>
      </c>
      <c r="AM179" s="111" t="s">
        <v>322</v>
      </c>
      <c r="AN179" s="130" t="s">
        <v>322</v>
      </c>
      <c r="AO179" s="130" t="s">
        <v>322</v>
      </c>
      <c r="AP179" s="130">
        <f>COUNTIF(I179:AM179, "О")</f>
        <v/>
      </c>
      <c r="AQ179" s="130">
        <f>COUNTIF(I179:AM179, "От")</f>
        <v/>
      </c>
      <c r="AR179" s="130">
        <f>COUNTIF(I179:AM179, "Б")</f>
        <v/>
      </c>
      <c r="AS179" s="130">
        <f>COUNTIF(I179:AM179, "Н")</f>
        <v/>
      </c>
      <c r="AT179" s="130" t="s">
        <v>322</v>
      </c>
      <c r="AU179" s="130" t="s">
        <v>322</v>
      </c>
      <c r="AV179" s="130" t="s">
        <v>322</v>
      </c>
      <c r="AW179" s="130" t="s">
        <v>322</v>
      </c>
      <c r="AX179" s="130" t="s">
        <v>322</v>
      </c>
    </row>
    <row r="180" spans="1:50">
      <c r="A180" s="111" t="n">
        <v>174</v>
      </c>
      <c r="B180" s="129">
        <f>HYPERLINK("http://jiradev.its-sib.ru/issues/?jql=summary~%27Клименко Николай Николаевич%27", "Клименко Николай Николаевич")</f>
        <v/>
      </c>
      <c r="C180" s="129">
        <f>HYPERLINK("http://jiradev.its-sib.ru/issues/?jql=status=Трудоустройство and cf[14829]=%27Служба механика%27", "Служба механика")</f>
        <v/>
      </c>
      <c r="D180" s="111" t="s">
        <v>60</v>
      </c>
      <c r="E180" s="111" t="s">
        <v>43</v>
      </c>
      <c r="F180" s="111" t="s">
        <v>32</v>
      </c>
      <c r="G180" s="111" t="s">
        <v>322</v>
      </c>
      <c r="H180" s="111" t="s">
        <v>322</v>
      </c>
      <c r="I180" s="111" t="s">
        <v>322</v>
      </c>
      <c r="J180" s="111" t="s">
        <v>322</v>
      </c>
      <c r="K180" s="111" t="s">
        <v>322</v>
      </c>
      <c r="L180" s="111" t="s">
        <v>322</v>
      </c>
      <c r="M180" s="111" t="s">
        <v>322</v>
      </c>
      <c r="N180" s="111" t="s">
        <v>322</v>
      </c>
      <c r="O180" s="111" t="s">
        <v>322</v>
      </c>
      <c r="P180" s="111" t="s">
        <v>322</v>
      </c>
      <c r="Q180" s="111" t="s">
        <v>322</v>
      </c>
      <c r="R180" s="111" t="s">
        <v>322</v>
      </c>
      <c r="S180" s="111" t="s">
        <v>322</v>
      </c>
      <c r="T180" s="111" t="s">
        <v>322</v>
      </c>
      <c r="U180" s="111" t="s">
        <v>322</v>
      </c>
      <c r="V180" s="111" t="s">
        <v>322</v>
      </c>
      <c r="W180" s="111" t="s">
        <v>322</v>
      </c>
      <c r="X180" s="111" t="s">
        <v>322</v>
      </c>
      <c r="Y180" s="111" t="s">
        <v>322</v>
      </c>
      <c r="Z180" s="111" t="s">
        <v>322</v>
      </c>
      <c r="AA180" s="111" t="s">
        <v>322</v>
      </c>
      <c r="AB180" s="111" t="s">
        <v>322</v>
      </c>
      <c r="AC180" s="111" t="s">
        <v>322</v>
      </c>
      <c r="AD180" s="111" t="s">
        <v>322</v>
      </c>
      <c r="AE180" s="111" t="s">
        <v>322</v>
      </c>
      <c r="AF180" s="111" t="s">
        <v>322</v>
      </c>
      <c r="AG180" s="111" t="s">
        <v>322</v>
      </c>
      <c r="AH180" s="111" t="s">
        <v>322</v>
      </c>
      <c r="AI180" s="111" t="s">
        <v>322</v>
      </c>
      <c r="AJ180" s="111" t="s">
        <v>322</v>
      </c>
      <c r="AK180" s="111" t="s">
        <v>322</v>
      </c>
      <c r="AL180" s="111" t="s">
        <v>322</v>
      </c>
      <c r="AM180" s="111" t="s">
        <v>322</v>
      </c>
      <c r="AN180" s="130" t="s">
        <v>322</v>
      </c>
      <c r="AO180" s="130" t="s">
        <v>322</v>
      </c>
      <c r="AP180" s="130">
        <f>COUNTIF(I180:AM180, "О")</f>
        <v/>
      </c>
      <c r="AQ180" s="130">
        <f>COUNTIF(I180:AM180, "От")</f>
        <v/>
      </c>
      <c r="AR180" s="130">
        <f>COUNTIF(I180:AM180, "Б")</f>
        <v/>
      </c>
      <c r="AS180" s="130">
        <f>COUNTIF(I180:AM180, "Н")</f>
        <v/>
      </c>
      <c r="AT180" s="130" t="s">
        <v>322</v>
      </c>
      <c r="AU180" s="130" t="s">
        <v>322</v>
      </c>
      <c r="AV180" s="130" t="s">
        <v>322</v>
      </c>
      <c r="AW180" s="130" t="s">
        <v>322</v>
      </c>
      <c r="AX180" s="130" t="s">
        <v>322</v>
      </c>
    </row>
    <row r="181" spans="1:50">
      <c r="A181" s="131" t="n">
        <v>175</v>
      </c>
      <c r="B181" s="131" t="s">
        <v>59</v>
      </c>
      <c r="C181" s="131" t="s">
        <v>237</v>
      </c>
      <c r="D181" s="131" t="s">
        <v>60</v>
      </c>
      <c r="E181" s="131" t="s">
        <v>33</v>
      </c>
      <c r="F181" s="131" t="s">
        <v>322</v>
      </c>
      <c r="G181" s="131" t="s">
        <v>322</v>
      </c>
      <c r="H181" s="131" t="s">
        <v>322</v>
      </c>
      <c r="I181" s="131" t="s">
        <v>322</v>
      </c>
      <c r="J181" s="131" t="s">
        <v>322</v>
      </c>
      <c r="K181" s="131" t="s">
        <v>322</v>
      </c>
      <c r="L181" s="131" t="s">
        <v>322</v>
      </c>
      <c r="M181" s="131" t="s">
        <v>322</v>
      </c>
      <c r="N181" s="131" t="s">
        <v>322</v>
      </c>
      <c r="O181" s="131" t="s">
        <v>322</v>
      </c>
      <c r="P181" s="131" t="s">
        <v>322</v>
      </c>
      <c r="Q181" s="131" t="s">
        <v>322</v>
      </c>
      <c r="R181" s="131">
        <f>SUM(R180:R179)</f>
        <v/>
      </c>
      <c r="S181" s="131">
        <f>SUM(S180:S179)</f>
        <v/>
      </c>
      <c r="T181" s="131" t="s">
        <v>322</v>
      </c>
      <c r="U181" s="131" t="s">
        <v>322</v>
      </c>
      <c r="V181" s="131" t="s">
        <v>322</v>
      </c>
      <c r="W181" s="131" t="s">
        <v>322</v>
      </c>
      <c r="X181" s="131" t="s">
        <v>322</v>
      </c>
      <c r="Y181" s="131" t="s">
        <v>322</v>
      </c>
      <c r="Z181" s="131" t="s">
        <v>322</v>
      </c>
      <c r="AA181" s="131" t="s">
        <v>322</v>
      </c>
      <c r="AB181" s="131" t="s">
        <v>322</v>
      </c>
      <c r="AC181" s="131" t="s">
        <v>322</v>
      </c>
      <c r="AD181" s="131" t="s">
        <v>322</v>
      </c>
      <c r="AE181" s="131" t="s">
        <v>322</v>
      </c>
      <c r="AF181" s="131" t="s">
        <v>322</v>
      </c>
      <c r="AG181" s="131" t="s">
        <v>322</v>
      </c>
      <c r="AH181" s="131" t="s">
        <v>322</v>
      </c>
      <c r="AI181" s="131" t="s">
        <v>322</v>
      </c>
      <c r="AJ181" s="131" t="s">
        <v>322</v>
      </c>
      <c r="AK181" s="131" t="s">
        <v>322</v>
      </c>
      <c r="AL181" s="131" t="s">
        <v>322</v>
      </c>
      <c r="AM181" s="131" t="s">
        <v>322</v>
      </c>
      <c r="AN181" s="131" t="s"/>
      <c r="AO181" s="131" t="s"/>
      <c r="AP181" s="131">
        <f>MAX(AP180:AP179)</f>
        <v/>
      </c>
      <c r="AQ181" s="131">
        <f>MAX(AQ180:AQ179)</f>
        <v/>
      </c>
      <c r="AR181" s="131">
        <f>MAX(AR180:AR179)</f>
        <v/>
      </c>
      <c r="AS181" s="131">
        <f>MAX(AS180:AS179)</f>
        <v/>
      </c>
      <c r="AT181" s="131">
        <f>SUM(AT180:AT179)</f>
        <v/>
      </c>
      <c r="AU181" s="131">
        <f>SUM(AU180:AU179)</f>
        <v/>
      </c>
      <c r="AV181" s="131">
        <f>SUM(AV180:AV179)</f>
        <v/>
      </c>
      <c r="AW181" s="131">
        <f>SUM(AW180:AW179)</f>
        <v/>
      </c>
      <c r="AX181" s="131">
        <f>SUM(AX180:AX179)</f>
        <v/>
      </c>
    </row>
    <row r="182" spans="1:50">
      <c r="A182" s="111" t="n">
        <v>176</v>
      </c>
      <c r="B182" s="129">
        <f>HYPERLINK("http://jiradev.its-sib.ru/issues/?jql=summary~%27Коуров Александр Сергеевич%27", "Коуров Александр Сергеевич")</f>
        <v/>
      </c>
      <c r="C182" s="129">
        <f>HYPERLINK("http://jiradev.its-sib.ru/issues/?jql=status=Трудоустройство and cf[14829]=%27Метрологическая лаборатория%27", "Метрологическая лаборатория")</f>
        <v/>
      </c>
      <c r="D182" s="111" t="s">
        <v>139</v>
      </c>
      <c r="E182" s="111" t="s">
        <v>43</v>
      </c>
      <c r="F182" s="111" t="s">
        <v>32</v>
      </c>
      <c r="G182" s="111" t="s">
        <v>322</v>
      </c>
      <c r="H182" s="111" t="s">
        <v>322</v>
      </c>
      <c r="I182" s="111" t="s">
        <v>322</v>
      </c>
      <c r="J182" s="111" t="s">
        <v>322</v>
      </c>
      <c r="K182" s="111" t="s">
        <v>322</v>
      </c>
      <c r="L182" s="111" t="s">
        <v>322</v>
      </c>
      <c r="M182" s="111" t="s">
        <v>322</v>
      </c>
      <c r="N182" s="111" t="s">
        <v>322</v>
      </c>
      <c r="O182" s="111" t="s">
        <v>322</v>
      </c>
      <c r="P182" s="111" t="s">
        <v>322</v>
      </c>
      <c r="Q182" s="111" t="s">
        <v>322</v>
      </c>
      <c r="R182" s="111" t="n">
        <v>8</v>
      </c>
      <c r="S182" s="111" t="n">
        <v>8</v>
      </c>
      <c r="T182" s="111" t="s">
        <v>322</v>
      </c>
      <c r="U182" s="111" t="s">
        <v>322</v>
      </c>
      <c r="V182" s="111" t="s">
        <v>322</v>
      </c>
      <c r="W182" s="111" t="s">
        <v>322</v>
      </c>
      <c r="X182" s="111" t="s">
        <v>322</v>
      </c>
      <c r="Y182" s="111" t="s">
        <v>322</v>
      </c>
      <c r="Z182" s="111" t="s">
        <v>322</v>
      </c>
      <c r="AA182" s="111" t="s">
        <v>322</v>
      </c>
      <c r="AB182" s="111" t="s">
        <v>322</v>
      </c>
      <c r="AC182" s="111" t="s">
        <v>322</v>
      </c>
      <c r="AD182" s="111" t="s">
        <v>322</v>
      </c>
      <c r="AE182" s="111" t="s">
        <v>322</v>
      </c>
      <c r="AF182" s="111" t="s">
        <v>322</v>
      </c>
      <c r="AG182" s="111" t="s">
        <v>322</v>
      </c>
      <c r="AH182" s="111" t="s">
        <v>322</v>
      </c>
      <c r="AI182" s="111" t="s">
        <v>322</v>
      </c>
      <c r="AJ182" s="111" t="s">
        <v>322</v>
      </c>
      <c r="AK182" s="111" t="s">
        <v>322</v>
      </c>
      <c r="AL182" s="111" t="s">
        <v>322</v>
      </c>
      <c r="AM182" s="111" t="s">
        <v>322</v>
      </c>
      <c r="AN182" s="130" t="s">
        <v>322</v>
      </c>
      <c r="AO182" s="130" t="s">
        <v>322</v>
      </c>
      <c r="AP182" s="130">
        <f>COUNTIF(I182:AM182, "О")</f>
        <v/>
      </c>
      <c r="AQ182" s="130">
        <f>COUNTIF(I182:AM182, "От")</f>
        <v/>
      </c>
      <c r="AR182" s="130">
        <f>COUNTIF(I182:AM182, "Б")</f>
        <v/>
      </c>
      <c r="AS182" s="130">
        <f>COUNTIF(I182:AM182, "Н")</f>
        <v/>
      </c>
      <c r="AT182" s="130" t="s">
        <v>322</v>
      </c>
      <c r="AU182" s="130" t="s">
        <v>322</v>
      </c>
      <c r="AV182" s="130" t="s">
        <v>322</v>
      </c>
      <c r="AW182" s="130" t="s">
        <v>322</v>
      </c>
      <c r="AX182" s="130" t="s">
        <v>322</v>
      </c>
    </row>
    <row r="183" spans="1:50">
      <c r="A183" s="111" t="n">
        <v>177</v>
      </c>
      <c r="B183" s="111" t="s">
        <v>142</v>
      </c>
      <c r="C183" s="111" t="s">
        <v>138</v>
      </c>
      <c r="D183" s="111" t="s">
        <v>139</v>
      </c>
      <c r="E183" s="111" t="s">
        <v>316</v>
      </c>
      <c r="F183" s="111" t="s">
        <v>32</v>
      </c>
      <c r="G183" s="111" t="s">
        <v>322</v>
      </c>
      <c r="H183" s="111" t="s">
        <v>322</v>
      </c>
      <c r="I183" s="111" t="s">
        <v>322</v>
      </c>
      <c r="J183" s="111" t="s">
        <v>322</v>
      </c>
      <c r="K183" s="111" t="s">
        <v>322</v>
      </c>
      <c r="L183" s="111" t="s">
        <v>322</v>
      </c>
      <c r="M183" s="111" t="s">
        <v>322</v>
      </c>
      <c r="N183" s="111" t="s">
        <v>322</v>
      </c>
      <c r="O183" s="111" t="s">
        <v>322</v>
      </c>
      <c r="P183" s="111" t="s">
        <v>322</v>
      </c>
      <c r="Q183" s="111" t="s">
        <v>322</v>
      </c>
      <c r="R183" s="111" t="s">
        <v>322</v>
      </c>
      <c r="S183" s="111" t="s">
        <v>322</v>
      </c>
      <c r="T183" s="111" t="s">
        <v>322</v>
      </c>
      <c r="U183" s="111" t="s">
        <v>322</v>
      </c>
      <c r="V183" s="111" t="s">
        <v>322</v>
      </c>
      <c r="W183" s="111" t="s">
        <v>322</v>
      </c>
      <c r="X183" s="111" t="s">
        <v>322</v>
      </c>
      <c r="Y183" s="111" t="s">
        <v>322</v>
      </c>
      <c r="Z183" s="111" t="s">
        <v>322</v>
      </c>
      <c r="AA183" s="111" t="s">
        <v>322</v>
      </c>
      <c r="AB183" s="111" t="s">
        <v>322</v>
      </c>
      <c r="AC183" s="111" t="s">
        <v>322</v>
      </c>
      <c r="AD183" s="111" t="s">
        <v>322</v>
      </c>
      <c r="AE183" s="111" t="s">
        <v>322</v>
      </c>
      <c r="AF183" s="111" t="s">
        <v>322</v>
      </c>
      <c r="AG183" s="111" t="s">
        <v>322</v>
      </c>
      <c r="AH183" s="111" t="s">
        <v>322</v>
      </c>
      <c r="AI183" s="111" t="s">
        <v>322</v>
      </c>
      <c r="AJ183" s="111" t="s">
        <v>322</v>
      </c>
      <c r="AK183" s="111" t="s">
        <v>322</v>
      </c>
      <c r="AL183" s="111" t="s">
        <v>322</v>
      </c>
      <c r="AM183" s="111" t="s">
        <v>322</v>
      </c>
      <c r="AN183" s="130" t="s">
        <v>322</v>
      </c>
      <c r="AO183" s="130" t="s">
        <v>322</v>
      </c>
      <c r="AP183" s="130" t="s">
        <v>322</v>
      </c>
      <c r="AQ183" s="130" t="s">
        <v>322</v>
      </c>
      <c r="AR183" s="130" t="s">
        <v>322</v>
      </c>
      <c r="AS183" s="130" t="s">
        <v>322</v>
      </c>
      <c r="AT183" s="130" t="s">
        <v>322</v>
      </c>
      <c r="AU183" s="130" t="s">
        <v>322</v>
      </c>
      <c r="AV183" s="130" t="s">
        <v>322</v>
      </c>
      <c r="AW183" s="130" t="s">
        <v>322</v>
      </c>
      <c r="AX183" s="130" t="s">
        <v>322</v>
      </c>
    </row>
    <row r="184" spans="1:50">
      <c r="A184" s="111" t="n">
        <v>178</v>
      </c>
      <c r="B184" s="111" t="s">
        <v>142</v>
      </c>
      <c r="C184" s="111" t="s">
        <v>138</v>
      </c>
      <c r="D184" s="111" t="s">
        <v>139</v>
      </c>
      <c r="E184" s="111" t="s">
        <v>299</v>
      </c>
      <c r="F184" s="111" t="s">
        <v>32</v>
      </c>
      <c r="G184" s="111" t="s">
        <v>322</v>
      </c>
      <c r="H184" s="111" t="s">
        <v>322</v>
      </c>
      <c r="I184" s="111" t="s">
        <v>322</v>
      </c>
      <c r="J184" s="111" t="s">
        <v>322</v>
      </c>
      <c r="K184" s="111" t="s">
        <v>322</v>
      </c>
      <c r="L184" s="111" t="s">
        <v>322</v>
      </c>
      <c r="M184" s="111" t="s">
        <v>322</v>
      </c>
      <c r="N184" s="111" t="s">
        <v>322</v>
      </c>
      <c r="O184" s="111" t="s">
        <v>322</v>
      </c>
      <c r="P184" s="111" t="s">
        <v>322</v>
      </c>
      <c r="Q184" s="111" t="s">
        <v>322</v>
      </c>
      <c r="R184" s="111" t="s">
        <v>322</v>
      </c>
      <c r="S184" s="111" t="s">
        <v>322</v>
      </c>
      <c r="T184" s="111" t="s">
        <v>322</v>
      </c>
      <c r="U184" s="111" t="s">
        <v>322</v>
      </c>
      <c r="V184" s="111" t="s">
        <v>322</v>
      </c>
      <c r="W184" s="111" t="s">
        <v>322</v>
      </c>
      <c r="X184" s="111" t="s">
        <v>322</v>
      </c>
      <c r="Y184" s="111" t="s">
        <v>322</v>
      </c>
      <c r="Z184" s="111" t="s">
        <v>322</v>
      </c>
      <c r="AA184" s="111" t="s">
        <v>322</v>
      </c>
      <c r="AB184" s="111" t="s">
        <v>322</v>
      </c>
      <c r="AC184" s="111" t="s">
        <v>322</v>
      </c>
      <c r="AD184" s="111" t="s">
        <v>322</v>
      </c>
      <c r="AE184" s="111" t="s">
        <v>322</v>
      </c>
      <c r="AF184" s="111" t="s">
        <v>322</v>
      </c>
      <c r="AG184" s="111" t="s">
        <v>322</v>
      </c>
      <c r="AH184" s="111" t="s">
        <v>322</v>
      </c>
      <c r="AI184" s="111" t="s">
        <v>322</v>
      </c>
      <c r="AJ184" s="111" t="s">
        <v>322</v>
      </c>
      <c r="AK184" s="111" t="s">
        <v>322</v>
      </c>
      <c r="AL184" s="111" t="s">
        <v>322</v>
      </c>
      <c r="AM184" s="111" t="s">
        <v>322</v>
      </c>
      <c r="AN184" s="130" t="s">
        <v>322</v>
      </c>
      <c r="AO184" s="130" t="s">
        <v>322</v>
      </c>
      <c r="AP184" s="130" t="s">
        <v>322</v>
      </c>
      <c r="AQ184" s="130" t="s">
        <v>322</v>
      </c>
      <c r="AR184" s="130" t="s">
        <v>322</v>
      </c>
      <c r="AS184" s="130" t="s">
        <v>322</v>
      </c>
      <c r="AT184" s="130" t="s">
        <v>322</v>
      </c>
      <c r="AU184" s="130" t="s">
        <v>322</v>
      </c>
      <c r="AV184" s="130" t="s">
        <v>322</v>
      </c>
      <c r="AW184" s="130" t="s">
        <v>322</v>
      </c>
      <c r="AX184" s="130" t="s">
        <v>322</v>
      </c>
    </row>
    <row r="185" spans="1:50">
      <c r="A185" s="111" t="n">
        <v>179</v>
      </c>
      <c r="B185" s="111" t="s">
        <v>142</v>
      </c>
      <c r="C185" s="111" t="s">
        <v>138</v>
      </c>
      <c r="D185" s="111" t="s">
        <v>139</v>
      </c>
      <c r="E185" s="111" t="s">
        <v>280</v>
      </c>
      <c r="F185" s="111" t="s">
        <v>32</v>
      </c>
      <c r="G185" s="111" t="s">
        <v>322</v>
      </c>
      <c r="H185" s="111" t="s">
        <v>322</v>
      </c>
      <c r="I185" s="111" t="s">
        <v>322</v>
      </c>
      <c r="J185" s="111" t="s">
        <v>322</v>
      </c>
      <c r="K185" s="111" t="s">
        <v>322</v>
      </c>
      <c r="L185" s="111" t="s">
        <v>322</v>
      </c>
      <c r="M185" s="111" t="s">
        <v>322</v>
      </c>
      <c r="N185" s="111" t="s">
        <v>322</v>
      </c>
      <c r="O185" s="111" t="s">
        <v>322</v>
      </c>
      <c r="P185" s="111" t="s">
        <v>322</v>
      </c>
      <c r="Q185" s="111" t="s">
        <v>322</v>
      </c>
      <c r="R185" s="111" t="s">
        <v>322</v>
      </c>
      <c r="S185" s="111" t="s">
        <v>322</v>
      </c>
      <c r="T185" s="111" t="s">
        <v>322</v>
      </c>
      <c r="U185" s="111" t="s">
        <v>322</v>
      </c>
      <c r="V185" s="111" t="s">
        <v>322</v>
      </c>
      <c r="W185" s="111" t="s">
        <v>322</v>
      </c>
      <c r="X185" s="111" t="s">
        <v>322</v>
      </c>
      <c r="Y185" s="111" t="s">
        <v>322</v>
      </c>
      <c r="Z185" s="111" t="s">
        <v>322</v>
      </c>
      <c r="AA185" s="111" t="s">
        <v>322</v>
      </c>
      <c r="AB185" s="111" t="s">
        <v>322</v>
      </c>
      <c r="AC185" s="111" t="s">
        <v>322</v>
      </c>
      <c r="AD185" s="111" t="s">
        <v>322</v>
      </c>
      <c r="AE185" s="111" t="s">
        <v>322</v>
      </c>
      <c r="AF185" s="111" t="s">
        <v>322</v>
      </c>
      <c r="AG185" s="111" t="s">
        <v>322</v>
      </c>
      <c r="AH185" s="111" t="s">
        <v>322</v>
      </c>
      <c r="AI185" s="111" t="s">
        <v>322</v>
      </c>
      <c r="AJ185" s="111" t="s">
        <v>322</v>
      </c>
      <c r="AK185" s="111" t="s">
        <v>322</v>
      </c>
      <c r="AL185" s="111" t="s">
        <v>322</v>
      </c>
      <c r="AM185" s="111" t="s">
        <v>322</v>
      </c>
      <c r="AN185" s="130" t="s">
        <v>322</v>
      </c>
      <c r="AO185" s="130" t="s">
        <v>322</v>
      </c>
      <c r="AP185" s="130" t="s">
        <v>322</v>
      </c>
      <c r="AQ185" s="130" t="s">
        <v>322</v>
      </c>
      <c r="AR185" s="130" t="s">
        <v>322</v>
      </c>
      <c r="AS185" s="130" t="s">
        <v>322</v>
      </c>
      <c r="AT185" s="130" t="s">
        <v>322</v>
      </c>
      <c r="AU185" s="130" t="s">
        <v>322</v>
      </c>
      <c r="AV185" s="130" t="s">
        <v>322</v>
      </c>
      <c r="AW185" s="130" t="s">
        <v>322</v>
      </c>
      <c r="AX185" s="130" t="s">
        <v>322</v>
      </c>
    </row>
    <row r="186" spans="1:50">
      <c r="A186" s="111" t="n">
        <v>180</v>
      </c>
      <c r="B186" s="111" t="s">
        <v>142</v>
      </c>
      <c r="C186" s="111" t="s">
        <v>138</v>
      </c>
      <c r="D186" s="111" t="s">
        <v>139</v>
      </c>
      <c r="E186" s="111" t="s">
        <v>135</v>
      </c>
      <c r="F186" s="111" t="s">
        <v>32</v>
      </c>
      <c r="G186" s="111" t="s">
        <v>322</v>
      </c>
      <c r="H186" s="111" t="s">
        <v>322</v>
      </c>
      <c r="I186" s="111" t="s">
        <v>322</v>
      </c>
      <c r="J186" s="111" t="s">
        <v>322</v>
      </c>
      <c r="K186" s="111" t="s">
        <v>322</v>
      </c>
      <c r="L186" s="111" t="s">
        <v>322</v>
      </c>
      <c r="M186" s="111" t="s">
        <v>322</v>
      </c>
      <c r="N186" s="111" t="s">
        <v>322</v>
      </c>
      <c r="O186" s="111" t="s">
        <v>322</v>
      </c>
      <c r="P186" s="111" t="s">
        <v>322</v>
      </c>
      <c r="Q186" s="111" t="s">
        <v>322</v>
      </c>
      <c r="R186" s="111" t="s">
        <v>322</v>
      </c>
      <c r="S186" s="111" t="s">
        <v>322</v>
      </c>
      <c r="T186" s="111" t="s">
        <v>322</v>
      </c>
      <c r="U186" s="111" t="s">
        <v>322</v>
      </c>
      <c r="V186" s="111" t="s">
        <v>322</v>
      </c>
      <c r="W186" s="111" t="s">
        <v>322</v>
      </c>
      <c r="X186" s="111" t="s">
        <v>322</v>
      </c>
      <c r="Y186" s="111" t="s">
        <v>322</v>
      </c>
      <c r="Z186" s="111" t="s">
        <v>322</v>
      </c>
      <c r="AA186" s="111" t="s">
        <v>322</v>
      </c>
      <c r="AB186" s="111" t="s">
        <v>322</v>
      </c>
      <c r="AC186" s="111" t="s">
        <v>322</v>
      </c>
      <c r="AD186" s="111" t="s">
        <v>322</v>
      </c>
      <c r="AE186" s="111" t="s">
        <v>322</v>
      </c>
      <c r="AF186" s="111" t="s">
        <v>322</v>
      </c>
      <c r="AG186" s="111" t="s">
        <v>322</v>
      </c>
      <c r="AH186" s="111" t="s">
        <v>322</v>
      </c>
      <c r="AI186" s="111" t="s">
        <v>322</v>
      </c>
      <c r="AJ186" s="111" t="s">
        <v>322</v>
      </c>
      <c r="AK186" s="111" t="s">
        <v>322</v>
      </c>
      <c r="AL186" s="111" t="s">
        <v>322</v>
      </c>
      <c r="AM186" s="111" t="s">
        <v>322</v>
      </c>
      <c r="AN186" s="130" t="s">
        <v>322</v>
      </c>
      <c r="AO186" s="130" t="s">
        <v>322</v>
      </c>
      <c r="AP186" s="130" t="s">
        <v>322</v>
      </c>
      <c r="AQ186" s="130" t="s">
        <v>322</v>
      </c>
      <c r="AR186" s="130" t="s">
        <v>322</v>
      </c>
      <c r="AS186" s="130" t="s">
        <v>322</v>
      </c>
      <c r="AT186" s="130" t="s">
        <v>322</v>
      </c>
      <c r="AU186" s="130" t="s">
        <v>322</v>
      </c>
      <c r="AV186" s="130" t="s">
        <v>322</v>
      </c>
      <c r="AW186" s="130" t="s">
        <v>322</v>
      </c>
      <c r="AX186" s="130" t="s">
        <v>322</v>
      </c>
    </row>
    <row r="187" spans="1:50">
      <c r="A187" s="111" t="n">
        <v>181</v>
      </c>
      <c r="B187" s="111" t="s">
        <v>142</v>
      </c>
      <c r="C187" s="111" t="s">
        <v>138</v>
      </c>
      <c r="D187" s="111" t="s">
        <v>139</v>
      </c>
      <c r="E187" s="111" t="s">
        <v>134</v>
      </c>
      <c r="F187" s="111" t="s">
        <v>32</v>
      </c>
      <c r="G187" s="111" t="s">
        <v>322</v>
      </c>
      <c r="H187" s="111" t="s">
        <v>322</v>
      </c>
      <c r="I187" s="111" t="s">
        <v>322</v>
      </c>
      <c r="J187" s="111" t="s">
        <v>322</v>
      </c>
      <c r="K187" s="111" t="s">
        <v>322</v>
      </c>
      <c r="L187" s="111" t="s">
        <v>322</v>
      </c>
      <c r="M187" s="111" t="s">
        <v>322</v>
      </c>
      <c r="N187" s="111" t="s">
        <v>322</v>
      </c>
      <c r="O187" s="111" t="s">
        <v>322</v>
      </c>
      <c r="P187" s="111" t="s">
        <v>322</v>
      </c>
      <c r="Q187" s="111" t="s">
        <v>322</v>
      </c>
      <c r="R187" s="111" t="s">
        <v>322</v>
      </c>
      <c r="S187" s="111" t="s">
        <v>322</v>
      </c>
      <c r="T187" s="111" t="s">
        <v>322</v>
      </c>
      <c r="U187" s="111" t="s">
        <v>322</v>
      </c>
      <c r="V187" s="111" t="s">
        <v>322</v>
      </c>
      <c r="W187" s="111" t="s">
        <v>322</v>
      </c>
      <c r="X187" s="111" t="s">
        <v>322</v>
      </c>
      <c r="Y187" s="111" t="s">
        <v>322</v>
      </c>
      <c r="Z187" s="111" t="s">
        <v>322</v>
      </c>
      <c r="AA187" s="111" t="s">
        <v>322</v>
      </c>
      <c r="AB187" s="111" t="s">
        <v>322</v>
      </c>
      <c r="AC187" s="111" t="s">
        <v>322</v>
      </c>
      <c r="AD187" s="111" t="s">
        <v>322</v>
      </c>
      <c r="AE187" s="111" t="s">
        <v>322</v>
      </c>
      <c r="AF187" s="111" t="s">
        <v>322</v>
      </c>
      <c r="AG187" s="111" t="s">
        <v>322</v>
      </c>
      <c r="AH187" s="111" t="s">
        <v>322</v>
      </c>
      <c r="AI187" s="111" t="s">
        <v>322</v>
      </c>
      <c r="AJ187" s="111" t="s">
        <v>322</v>
      </c>
      <c r="AK187" s="111" t="s">
        <v>322</v>
      </c>
      <c r="AL187" s="111" t="s">
        <v>322</v>
      </c>
      <c r="AM187" s="111" t="s">
        <v>322</v>
      </c>
      <c r="AN187" s="130" t="s">
        <v>322</v>
      </c>
      <c r="AO187" s="130" t="s">
        <v>322</v>
      </c>
      <c r="AP187" s="130" t="s">
        <v>322</v>
      </c>
      <c r="AQ187" s="130" t="s">
        <v>322</v>
      </c>
      <c r="AR187" s="130" t="s">
        <v>322</v>
      </c>
      <c r="AS187" s="130" t="s">
        <v>322</v>
      </c>
      <c r="AT187" s="130" t="s">
        <v>322</v>
      </c>
      <c r="AU187" s="130" t="s">
        <v>322</v>
      </c>
      <c r="AV187" s="130" t="s">
        <v>322</v>
      </c>
      <c r="AW187" s="130" t="s">
        <v>322</v>
      </c>
      <c r="AX187" s="130" t="s">
        <v>322</v>
      </c>
    </row>
    <row r="188" spans="1:50">
      <c r="A188" s="131" t="n">
        <v>182</v>
      </c>
      <c r="B188" s="131" t="s">
        <v>142</v>
      </c>
      <c r="C188" s="131" t="s">
        <v>138</v>
      </c>
      <c r="D188" s="131" t="s">
        <v>139</v>
      </c>
      <c r="E188" s="131" t="s">
        <v>33</v>
      </c>
      <c r="F188" s="131" t="s">
        <v>322</v>
      </c>
      <c r="G188" s="131" t="s">
        <v>322</v>
      </c>
      <c r="H188" s="131" t="s">
        <v>322</v>
      </c>
      <c r="I188" s="131" t="s">
        <v>322</v>
      </c>
      <c r="J188" s="131" t="s">
        <v>322</v>
      </c>
      <c r="K188" s="131" t="s">
        <v>322</v>
      </c>
      <c r="L188" s="131" t="s">
        <v>322</v>
      </c>
      <c r="M188" s="131" t="s">
        <v>322</v>
      </c>
      <c r="N188" s="131" t="s">
        <v>322</v>
      </c>
      <c r="O188" s="131" t="s">
        <v>322</v>
      </c>
      <c r="P188" s="131" t="s">
        <v>322</v>
      </c>
      <c r="Q188" s="131" t="s">
        <v>322</v>
      </c>
      <c r="R188" s="131">
        <f>SUM(R187:R182)</f>
        <v/>
      </c>
      <c r="S188" s="131">
        <f>SUM(S187:S182)</f>
        <v/>
      </c>
      <c r="T188" s="131" t="s">
        <v>322</v>
      </c>
      <c r="U188" s="131" t="s">
        <v>322</v>
      </c>
      <c r="V188" s="131" t="s">
        <v>322</v>
      </c>
      <c r="W188" s="131" t="s">
        <v>322</v>
      </c>
      <c r="X188" s="131" t="s">
        <v>322</v>
      </c>
      <c r="Y188" s="131" t="s">
        <v>322</v>
      </c>
      <c r="Z188" s="131" t="s">
        <v>322</v>
      </c>
      <c r="AA188" s="131" t="s">
        <v>322</v>
      </c>
      <c r="AB188" s="131" t="s">
        <v>322</v>
      </c>
      <c r="AC188" s="131" t="s">
        <v>322</v>
      </c>
      <c r="AD188" s="131" t="s">
        <v>322</v>
      </c>
      <c r="AE188" s="131" t="s">
        <v>322</v>
      </c>
      <c r="AF188" s="131" t="s">
        <v>322</v>
      </c>
      <c r="AG188" s="131" t="s">
        <v>322</v>
      </c>
      <c r="AH188" s="131" t="s">
        <v>322</v>
      </c>
      <c r="AI188" s="131" t="s">
        <v>322</v>
      </c>
      <c r="AJ188" s="131" t="s">
        <v>322</v>
      </c>
      <c r="AK188" s="131" t="s">
        <v>322</v>
      </c>
      <c r="AL188" s="131" t="s">
        <v>322</v>
      </c>
      <c r="AM188" s="131" t="s">
        <v>322</v>
      </c>
      <c r="AN188" s="131" t="s"/>
      <c r="AO188" s="131" t="s"/>
      <c r="AP188" s="131">
        <f>MAX(AP187:AP182)</f>
        <v/>
      </c>
      <c r="AQ188" s="131">
        <f>MAX(AQ187:AQ182)</f>
        <v/>
      </c>
      <c r="AR188" s="131">
        <f>MAX(AR187:AR182)</f>
        <v/>
      </c>
      <c r="AS188" s="131">
        <f>MAX(AS187:AS182)</f>
        <v/>
      </c>
      <c r="AT188" s="131">
        <f>SUM(AT187:AT182)</f>
        <v/>
      </c>
      <c r="AU188" s="131">
        <f>SUM(AU187:AU182)</f>
        <v/>
      </c>
      <c r="AV188" s="131">
        <f>SUM(AV187:AV182)</f>
        <v/>
      </c>
      <c r="AW188" s="131">
        <f>SUM(AW187:AW182)</f>
        <v/>
      </c>
      <c r="AX188" s="131">
        <f>SUM(AX187:AX182)</f>
        <v/>
      </c>
    </row>
    <row r="189" spans="1:50">
      <c r="A189" s="111" t="n">
        <v>183</v>
      </c>
      <c r="B189" s="129">
        <f>HYPERLINK("http://jiradev.its-sib.ru/issues/?jql=summary~%27Астапчик Евгений Леонидович%27", "Астапчик Евгений Леонидович")</f>
        <v/>
      </c>
      <c r="C189" s="129">
        <f>HYPERLINK("http://jiradev.its-sib.ru/issues/?jql=status=Трудоустройство and cf[14829]=%27Дирекция%27", "Дирекция")</f>
        <v/>
      </c>
      <c r="D189" s="111" t="s">
        <v>125</v>
      </c>
      <c r="E189" s="111" t="s">
        <v>31</v>
      </c>
      <c r="F189" s="111" t="s">
        <v>32</v>
      </c>
      <c r="G189" s="111" t="s">
        <v>322</v>
      </c>
      <c r="H189" s="111" t="s">
        <v>322</v>
      </c>
      <c r="I189" s="111" t="s">
        <v>322</v>
      </c>
      <c r="J189" s="111" t="s">
        <v>322</v>
      </c>
      <c r="K189" s="111" t="s">
        <v>322</v>
      </c>
      <c r="L189" s="111" t="s">
        <v>322</v>
      </c>
      <c r="M189" s="111" t="s">
        <v>322</v>
      </c>
      <c r="N189" s="111" t="s">
        <v>322</v>
      </c>
      <c r="O189" s="111" t="s">
        <v>322</v>
      </c>
      <c r="P189" s="111" t="s">
        <v>322</v>
      </c>
      <c r="Q189" s="111" t="s">
        <v>322</v>
      </c>
      <c r="R189" s="111" t="n">
        <v>8</v>
      </c>
      <c r="S189" s="111" t="n">
        <v>8</v>
      </c>
      <c r="T189" s="111" t="s">
        <v>322</v>
      </c>
      <c r="U189" s="111" t="s">
        <v>322</v>
      </c>
      <c r="V189" s="111" t="s">
        <v>322</v>
      </c>
      <c r="W189" s="111" t="s">
        <v>322</v>
      </c>
      <c r="X189" s="111" t="s">
        <v>322</v>
      </c>
      <c r="Y189" s="111" t="s">
        <v>322</v>
      </c>
      <c r="Z189" s="111" t="s">
        <v>322</v>
      </c>
      <c r="AA189" s="111" t="s">
        <v>322</v>
      </c>
      <c r="AB189" s="111" t="s">
        <v>322</v>
      </c>
      <c r="AC189" s="111" t="s">
        <v>322</v>
      </c>
      <c r="AD189" s="111" t="s">
        <v>322</v>
      </c>
      <c r="AE189" s="111" t="s">
        <v>322</v>
      </c>
      <c r="AF189" s="111" t="s">
        <v>322</v>
      </c>
      <c r="AG189" s="111" t="s">
        <v>322</v>
      </c>
      <c r="AH189" s="111" t="s">
        <v>322</v>
      </c>
      <c r="AI189" s="111" t="s">
        <v>322</v>
      </c>
      <c r="AJ189" s="111" t="s">
        <v>322</v>
      </c>
      <c r="AK189" s="111" t="s">
        <v>322</v>
      </c>
      <c r="AL189" s="111" t="s">
        <v>322</v>
      </c>
      <c r="AM189" s="111" t="s">
        <v>322</v>
      </c>
      <c r="AN189" s="130" t="s">
        <v>322</v>
      </c>
      <c r="AO189" s="130" t="s">
        <v>322</v>
      </c>
      <c r="AP189" s="130">
        <f>COUNTIF(I189:AM189, "О")</f>
        <v/>
      </c>
      <c r="AQ189" s="130">
        <f>COUNTIF(I189:AM189, "От")</f>
        <v/>
      </c>
      <c r="AR189" s="130">
        <f>COUNTIF(I189:AM189, "Б")</f>
        <v/>
      </c>
      <c r="AS189" s="130">
        <f>COUNTIF(I189:AM189, "Н")</f>
        <v/>
      </c>
      <c r="AT189" s="130" t="s">
        <v>322</v>
      </c>
      <c r="AU189" s="130" t="s">
        <v>322</v>
      </c>
      <c r="AV189" s="130" t="s">
        <v>322</v>
      </c>
      <c r="AW189" s="130" t="s">
        <v>322</v>
      </c>
      <c r="AX189" s="130" t="s">
        <v>322</v>
      </c>
    </row>
    <row r="190" spans="1:50">
      <c r="A190" s="131" t="n">
        <v>184</v>
      </c>
      <c r="B190" s="131" t="s">
        <v>123</v>
      </c>
      <c r="C190" s="131" t="s">
        <v>124</v>
      </c>
      <c r="D190" s="131" t="s">
        <v>125</v>
      </c>
      <c r="E190" s="131" t="s">
        <v>33</v>
      </c>
      <c r="F190" s="131" t="s">
        <v>322</v>
      </c>
      <c r="G190" s="131" t="s">
        <v>322</v>
      </c>
      <c r="H190" s="131" t="s">
        <v>322</v>
      </c>
      <c r="I190" s="131" t="s">
        <v>322</v>
      </c>
      <c r="J190" s="131" t="s">
        <v>322</v>
      </c>
      <c r="K190" s="131" t="s">
        <v>322</v>
      </c>
      <c r="L190" s="131" t="s">
        <v>322</v>
      </c>
      <c r="M190" s="131" t="s">
        <v>322</v>
      </c>
      <c r="N190" s="131" t="s">
        <v>322</v>
      </c>
      <c r="O190" s="131" t="s">
        <v>322</v>
      </c>
      <c r="P190" s="131" t="s">
        <v>322</v>
      </c>
      <c r="Q190" s="131" t="s">
        <v>322</v>
      </c>
      <c r="R190" s="131">
        <f>SUM(R189:R189)</f>
        <v/>
      </c>
      <c r="S190" s="131">
        <f>SUM(S189:S189)</f>
        <v/>
      </c>
      <c r="T190" s="131" t="s">
        <v>322</v>
      </c>
      <c r="U190" s="131" t="s">
        <v>322</v>
      </c>
      <c r="V190" s="131" t="s">
        <v>322</v>
      </c>
      <c r="W190" s="131" t="s">
        <v>322</v>
      </c>
      <c r="X190" s="131" t="s">
        <v>322</v>
      </c>
      <c r="Y190" s="131" t="s">
        <v>322</v>
      </c>
      <c r="Z190" s="131" t="s">
        <v>322</v>
      </c>
      <c r="AA190" s="131" t="s">
        <v>322</v>
      </c>
      <c r="AB190" s="131" t="s">
        <v>322</v>
      </c>
      <c r="AC190" s="131" t="s">
        <v>322</v>
      </c>
      <c r="AD190" s="131" t="s">
        <v>322</v>
      </c>
      <c r="AE190" s="131" t="s">
        <v>322</v>
      </c>
      <c r="AF190" s="131" t="s">
        <v>322</v>
      </c>
      <c r="AG190" s="131" t="s">
        <v>322</v>
      </c>
      <c r="AH190" s="131" t="s">
        <v>322</v>
      </c>
      <c r="AI190" s="131" t="s">
        <v>322</v>
      </c>
      <c r="AJ190" s="131" t="s">
        <v>322</v>
      </c>
      <c r="AK190" s="131" t="s">
        <v>322</v>
      </c>
      <c r="AL190" s="131" t="s">
        <v>322</v>
      </c>
      <c r="AM190" s="131" t="s">
        <v>322</v>
      </c>
      <c r="AN190" s="131" t="s"/>
      <c r="AO190" s="131" t="s"/>
      <c r="AP190" s="131">
        <f>MAX(AP189:AP189)</f>
        <v/>
      </c>
      <c r="AQ190" s="131">
        <f>MAX(AQ189:AQ189)</f>
        <v/>
      </c>
      <c r="AR190" s="131">
        <f>MAX(AR189:AR189)</f>
        <v/>
      </c>
      <c r="AS190" s="131">
        <f>MAX(AS189:AS189)</f>
        <v/>
      </c>
      <c r="AT190" s="131">
        <f>SUM(AT189:AT189)</f>
        <v/>
      </c>
      <c r="AU190" s="131">
        <f>SUM(AU189:AU189)</f>
        <v/>
      </c>
      <c r="AV190" s="131">
        <f>SUM(AV189:AV189)</f>
        <v/>
      </c>
      <c r="AW190" s="131">
        <f>SUM(AW189:AW189)</f>
        <v/>
      </c>
      <c r="AX190" s="131">
        <f>SUM(AX189:AX189)</f>
        <v/>
      </c>
    </row>
    <row r="191" spans="1:50">
      <c r="A191" s="111" t="n">
        <v>185</v>
      </c>
      <c r="B191" s="129">
        <f>HYPERLINK("http://jiradev.its-sib.ru/issues/?jql=summary~%27Сорокин Андрей Анатольевич%27", "Сорокин Андрей Анатольевич")</f>
        <v/>
      </c>
      <c r="C191" s="129">
        <f>HYPERLINK("http://jiradev.its-sib.ru/issues/?jql=status=Трудоустройство and cf[14829]=%27ПТО%27", "ПТО")</f>
        <v/>
      </c>
      <c r="D191" s="111" t="s">
        <v>232</v>
      </c>
      <c r="E191" s="111" t="s">
        <v>43</v>
      </c>
      <c r="F191" s="111" t="s">
        <v>32</v>
      </c>
      <c r="G191" s="111" t="s">
        <v>322</v>
      </c>
      <c r="H191" s="111" t="s">
        <v>322</v>
      </c>
      <c r="I191" s="111" t="s">
        <v>322</v>
      </c>
      <c r="J191" s="111" t="s">
        <v>322</v>
      </c>
      <c r="K191" s="111" t="s">
        <v>322</v>
      </c>
      <c r="L191" s="111" t="s">
        <v>322</v>
      </c>
      <c r="M191" s="111" t="s">
        <v>322</v>
      </c>
      <c r="N191" s="111" t="s">
        <v>322</v>
      </c>
      <c r="O191" s="111" t="s">
        <v>322</v>
      </c>
      <c r="P191" s="111" t="s">
        <v>322</v>
      </c>
      <c r="Q191" s="111" t="s">
        <v>322</v>
      </c>
      <c r="R191" s="111" t="n">
        <v>8</v>
      </c>
      <c r="S191" s="111" t="n">
        <v>8</v>
      </c>
      <c r="T191" s="111" t="s">
        <v>322</v>
      </c>
      <c r="U191" s="111" t="s">
        <v>322</v>
      </c>
      <c r="V191" s="111" t="s">
        <v>322</v>
      </c>
      <c r="W191" s="111" t="s">
        <v>322</v>
      </c>
      <c r="X191" s="111" t="s">
        <v>322</v>
      </c>
      <c r="Y191" s="111" t="s">
        <v>322</v>
      </c>
      <c r="Z191" s="111" t="s">
        <v>322</v>
      </c>
      <c r="AA191" s="111" t="s">
        <v>322</v>
      </c>
      <c r="AB191" s="111" t="s">
        <v>322</v>
      </c>
      <c r="AC191" s="111" t="s">
        <v>322</v>
      </c>
      <c r="AD191" s="111" t="s">
        <v>322</v>
      </c>
      <c r="AE191" s="111" t="s">
        <v>322</v>
      </c>
      <c r="AF191" s="111" t="s">
        <v>322</v>
      </c>
      <c r="AG191" s="111" t="s">
        <v>322</v>
      </c>
      <c r="AH191" s="111" t="s">
        <v>322</v>
      </c>
      <c r="AI191" s="111" t="s">
        <v>322</v>
      </c>
      <c r="AJ191" s="111" t="s">
        <v>322</v>
      </c>
      <c r="AK191" s="111" t="s">
        <v>322</v>
      </c>
      <c r="AL191" s="111" t="s">
        <v>322</v>
      </c>
      <c r="AM191" s="111" t="s">
        <v>322</v>
      </c>
      <c r="AN191" s="130" t="s">
        <v>322</v>
      </c>
      <c r="AO191" s="130" t="s">
        <v>322</v>
      </c>
      <c r="AP191" s="130">
        <f>COUNTIF(I191:AM191, "О")</f>
        <v/>
      </c>
      <c r="AQ191" s="130">
        <f>COUNTIF(I191:AM191, "От")</f>
        <v/>
      </c>
      <c r="AR191" s="130">
        <f>COUNTIF(I191:AM191, "Б")</f>
        <v/>
      </c>
      <c r="AS191" s="130">
        <f>COUNTIF(I191:AM191, "Н")</f>
        <v/>
      </c>
      <c r="AT191" s="130" t="s">
        <v>322</v>
      </c>
      <c r="AU191" s="130" t="s">
        <v>322</v>
      </c>
      <c r="AV191" s="130" t="s">
        <v>322</v>
      </c>
      <c r="AW191" s="130" t="s">
        <v>322</v>
      </c>
      <c r="AX191" s="130" t="s">
        <v>322</v>
      </c>
    </row>
    <row r="192" spans="1:50">
      <c r="A192" s="131" t="n">
        <v>186</v>
      </c>
      <c r="B192" s="131" t="s">
        <v>231</v>
      </c>
      <c r="C192" s="131" t="s">
        <v>228</v>
      </c>
      <c r="D192" s="131" t="s">
        <v>232</v>
      </c>
      <c r="E192" s="131" t="s">
        <v>33</v>
      </c>
      <c r="F192" s="131" t="s">
        <v>322</v>
      </c>
      <c r="G192" s="131" t="s">
        <v>322</v>
      </c>
      <c r="H192" s="131" t="s">
        <v>322</v>
      </c>
      <c r="I192" s="131" t="s">
        <v>322</v>
      </c>
      <c r="J192" s="131" t="s">
        <v>322</v>
      </c>
      <c r="K192" s="131" t="s">
        <v>322</v>
      </c>
      <c r="L192" s="131" t="s">
        <v>322</v>
      </c>
      <c r="M192" s="131" t="s">
        <v>322</v>
      </c>
      <c r="N192" s="131" t="s">
        <v>322</v>
      </c>
      <c r="O192" s="131" t="s">
        <v>322</v>
      </c>
      <c r="P192" s="131" t="s">
        <v>322</v>
      </c>
      <c r="Q192" s="131" t="s">
        <v>322</v>
      </c>
      <c r="R192" s="131">
        <f>SUM(R191:R191)</f>
        <v/>
      </c>
      <c r="S192" s="131">
        <f>SUM(S191:S191)</f>
        <v/>
      </c>
      <c r="T192" s="131" t="s">
        <v>322</v>
      </c>
      <c r="U192" s="131" t="s">
        <v>322</v>
      </c>
      <c r="V192" s="131" t="s">
        <v>322</v>
      </c>
      <c r="W192" s="131" t="s">
        <v>322</v>
      </c>
      <c r="X192" s="131" t="s">
        <v>322</v>
      </c>
      <c r="Y192" s="131" t="s">
        <v>322</v>
      </c>
      <c r="Z192" s="131" t="s">
        <v>322</v>
      </c>
      <c r="AA192" s="131" t="s">
        <v>322</v>
      </c>
      <c r="AB192" s="131" t="s">
        <v>322</v>
      </c>
      <c r="AC192" s="131" t="s">
        <v>322</v>
      </c>
      <c r="AD192" s="131" t="s">
        <v>322</v>
      </c>
      <c r="AE192" s="131" t="s">
        <v>322</v>
      </c>
      <c r="AF192" s="131" t="s">
        <v>322</v>
      </c>
      <c r="AG192" s="131" t="s">
        <v>322</v>
      </c>
      <c r="AH192" s="131" t="s">
        <v>322</v>
      </c>
      <c r="AI192" s="131" t="s">
        <v>322</v>
      </c>
      <c r="AJ192" s="131" t="s">
        <v>322</v>
      </c>
      <c r="AK192" s="131" t="s">
        <v>322</v>
      </c>
      <c r="AL192" s="131" t="s">
        <v>322</v>
      </c>
      <c r="AM192" s="131" t="s">
        <v>322</v>
      </c>
      <c r="AN192" s="131" t="s"/>
      <c r="AO192" s="131" t="s"/>
      <c r="AP192" s="131">
        <f>MAX(AP191:AP191)</f>
        <v/>
      </c>
      <c r="AQ192" s="131">
        <f>MAX(AQ191:AQ191)</f>
        <v/>
      </c>
      <c r="AR192" s="131">
        <f>MAX(AR191:AR191)</f>
        <v/>
      </c>
      <c r="AS192" s="131">
        <f>MAX(AS191:AS191)</f>
        <v/>
      </c>
      <c r="AT192" s="131">
        <f>SUM(AT191:AT191)</f>
        <v/>
      </c>
      <c r="AU192" s="131">
        <f>SUM(AU191:AU191)</f>
        <v/>
      </c>
      <c r="AV192" s="131">
        <f>SUM(AV191:AV191)</f>
        <v/>
      </c>
      <c r="AW192" s="131">
        <f>SUM(AW191:AW191)</f>
        <v/>
      </c>
      <c r="AX192" s="131">
        <f>SUM(AX191:AX191)</f>
        <v/>
      </c>
    </row>
    <row r="193" spans="1:50">
      <c r="A193" s="111" t="n">
        <v>187</v>
      </c>
      <c r="B193" s="129">
        <f>HYPERLINK("http://jiradev.its-sib.ru/issues/?jql=summary~%27Чугайнова Евгения Николаевна%27", "Чугайнова Евгения Николаевна")</f>
        <v/>
      </c>
      <c r="C193" s="129">
        <f>HYPERLINK("http://jiradev.its-sib.ru/issues/?jql=status=Трудоустройство and cf[14829]=%27Бухгалтерия%27", "Бухгалтерия")</f>
        <v/>
      </c>
      <c r="D193" s="111" t="s">
        <v>39</v>
      </c>
      <c r="E193" s="111" t="s">
        <v>31</v>
      </c>
      <c r="F193" s="111" t="s">
        <v>32</v>
      </c>
      <c r="G193" s="111" t="s">
        <v>322</v>
      </c>
      <c r="H193" s="111" t="s">
        <v>322</v>
      </c>
      <c r="I193" s="111" t="s">
        <v>322</v>
      </c>
      <c r="J193" s="111" t="s">
        <v>322</v>
      </c>
      <c r="K193" s="111" t="s">
        <v>322</v>
      </c>
      <c r="L193" s="111" t="s">
        <v>322</v>
      </c>
      <c r="M193" s="111" t="s">
        <v>322</v>
      </c>
      <c r="N193" s="111" t="s">
        <v>322</v>
      </c>
      <c r="O193" s="111" t="s">
        <v>322</v>
      </c>
      <c r="P193" s="111" t="s">
        <v>322</v>
      </c>
      <c r="Q193" s="111" t="s">
        <v>322</v>
      </c>
      <c r="R193" s="111" t="n">
        <v>8</v>
      </c>
      <c r="S193" s="111" t="n">
        <v>8</v>
      </c>
      <c r="T193" s="111" t="s">
        <v>322</v>
      </c>
      <c r="U193" s="111" t="s">
        <v>322</v>
      </c>
      <c r="V193" s="111" t="s">
        <v>322</v>
      </c>
      <c r="W193" s="111" t="s">
        <v>322</v>
      </c>
      <c r="X193" s="111" t="s">
        <v>322</v>
      </c>
      <c r="Y193" s="111" t="s">
        <v>322</v>
      </c>
      <c r="Z193" s="111" t="s">
        <v>322</v>
      </c>
      <c r="AA193" s="111" t="s">
        <v>322</v>
      </c>
      <c r="AB193" s="111" t="s">
        <v>322</v>
      </c>
      <c r="AC193" s="111" t="s">
        <v>322</v>
      </c>
      <c r="AD193" s="111" t="s">
        <v>322</v>
      </c>
      <c r="AE193" s="111" t="s">
        <v>322</v>
      </c>
      <c r="AF193" s="111" t="s">
        <v>322</v>
      </c>
      <c r="AG193" s="111" t="s">
        <v>322</v>
      </c>
      <c r="AH193" s="111" t="s">
        <v>322</v>
      </c>
      <c r="AI193" s="111" t="s">
        <v>322</v>
      </c>
      <c r="AJ193" s="111" t="s">
        <v>322</v>
      </c>
      <c r="AK193" s="111" t="s">
        <v>322</v>
      </c>
      <c r="AL193" s="111" t="s">
        <v>322</v>
      </c>
      <c r="AM193" s="111" t="s">
        <v>322</v>
      </c>
      <c r="AN193" s="130" t="s">
        <v>322</v>
      </c>
      <c r="AO193" s="130" t="s">
        <v>322</v>
      </c>
      <c r="AP193" s="130">
        <f>COUNTIF(I193:AM193, "О")</f>
        <v/>
      </c>
      <c r="AQ193" s="130">
        <f>COUNTIF(I193:AM193, "От")</f>
        <v/>
      </c>
      <c r="AR193" s="130">
        <f>COUNTIF(I193:AM193, "Б")</f>
        <v/>
      </c>
      <c r="AS193" s="130">
        <f>COUNTIF(I193:AM193, "Н")</f>
        <v/>
      </c>
      <c r="AT193" s="130" t="s">
        <v>322</v>
      </c>
      <c r="AU193" s="130" t="s">
        <v>322</v>
      </c>
      <c r="AV193" s="130" t="s">
        <v>322</v>
      </c>
      <c r="AW193" s="130" t="s">
        <v>322</v>
      </c>
      <c r="AX193" s="130" t="s">
        <v>322</v>
      </c>
    </row>
    <row r="194" spans="1:50">
      <c r="A194" s="131" t="n">
        <v>188</v>
      </c>
      <c r="B194" s="131" t="s">
        <v>38</v>
      </c>
      <c r="C194" s="131" t="s">
        <v>29</v>
      </c>
      <c r="D194" s="131" t="s">
        <v>39</v>
      </c>
      <c r="E194" s="131" t="s">
        <v>33</v>
      </c>
      <c r="F194" s="131" t="s">
        <v>322</v>
      </c>
      <c r="G194" s="131" t="s">
        <v>322</v>
      </c>
      <c r="H194" s="131" t="s">
        <v>322</v>
      </c>
      <c r="I194" s="131" t="s">
        <v>322</v>
      </c>
      <c r="J194" s="131" t="s">
        <v>322</v>
      </c>
      <c r="K194" s="131" t="s">
        <v>322</v>
      </c>
      <c r="L194" s="131" t="s">
        <v>322</v>
      </c>
      <c r="M194" s="131" t="s">
        <v>322</v>
      </c>
      <c r="N194" s="131" t="s">
        <v>322</v>
      </c>
      <c r="O194" s="131" t="s">
        <v>322</v>
      </c>
      <c r="P194" s="131" t="s">
        <v>322</v>
      </c>
      <c r="Q194" s="131" t="s">
        <v>322</v>
      </c>
      <c r="R194" s="131">
        <f>SUM(R193:R193)</f>
        <v/>
      </c>
      <c r="S194" s="131">
        <f>SUM(S193:S193)</f>
        <v/>
      </c>
      <c r="T194" s="131" t="s">
        <v>322</v>
      </c>
      <c r="U194" s="131" t="s">
        <v>322</v>
      </c>
      <c r="V194" s="131" t="s">
        <v>322</v>
      </c>
      <c r="W194" s="131" t="s">
        <v>322</v>
      </c>
      <c r="X194" s="131" t="s">
        <v>322</v>
      </c>
      <c r="Y194" s="131" t="s">
        <v>322</v>
      </c>
      <c r="Z194" s="131" t="s">
        <v>322</v>
      </c>
      <c r="AA194" s="131" t="s">
        <v>322</v>
      </c>
      <c r="AB194" s="131" t="s">
        <v>322</v>
      </c>
      <c r="AC194" s="131" t="s">
        <v>322</v>
      </c>
      <c r="AD194" s="131" t="s">
        <v>322</v>
      </c>
      <c r="AE194" s="131" t="s">
        <v>322</v>
      </c>
      <c r="AF194" s="131" t="s">
        <v>322</v>
      </c>
      <c r="AG194" s="131" t="s">
        <v>322</v>
      </c>
      <c r="AH194" s="131" t="s">
        <v>322</v>
      </c>
      <c r="AI194" s="131" t="s">
        <v>322</v>
      </c>
      <c r="AJ194" s="131" t="s">
        <v>322</v>
      </c>
      <c r="AK194" s="131" t="s">
        <v>322</v>
      </c>
      <c r="AL194" s="131" t="s">
        <v>322</v>
      </c>
      <c r="AM194" s="131" t="s">
        <v>322</v>
      </c>
      <c r="AN194" s="131" t="s"/>
      <c r="AO194" s="131" t="s"/>
      <c r="AP194" s="131">
        <f>MAX(AP193:AP193)</f>
        <v/>
      </c>
      <c r="AQ194" s="131">
        <f>MAX(AQ193:AQ193)</f>
        <v/>
      </c>
      <c r="AR194" s="131">
        <f>MAX(AR193:AR193)</f>
        <v/>
      </c>
      <c r="AS194" s="131">
        <f>MAX(AS193:AS193)</f>
        <v/>
      </c>
      <c r="AT194" s="131">
        <f>SUM(AT193:AT193)</f>
        <v/>
      </c>
      <c r="AU194" s="131">
        <f>SUM(AU193:AU193)</f>
        <v/>
      </c>
      <c r="AV194" s="131">
        <f>SUM(AV193:AV193)</f>
        <v/>
      </c>
      <c r="AW194" s="131">
        <f>SUM(AW193:AW193)</f>
        <v/>
      </c>
      <c r="AX194" s="131">
        <f>SUM(AX193:AX193)</f>
        <v/>
      </c>
    </row>
    <row r="195" spans="1:50">
      <c r="A195" s="111" t="n">
        <v>189</v>
      </c>
      <c r="B195" s="129">
        <f>HYPERLINK("http://jiradev.its-sib.ru/issues/?jql=summary~%27Лобанов Роман Валерьевич%27", "Лобанов Роман Валерьевич")</f>
        <v/>
      </c>
      <c r="C195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195" s="111" t="s">
        <v>271</v>
      </c>
      <c r="E195" s="111" t="s">
        <v>43</v>
      </c>
      <c r="F195" s="111" t="s">
        <v>32</v>
      </c>
      <c r="G195" s="111" t="s">
        <v>322</v>
      </c>
      <c r="H195" s="111" t="s">
        <v>322</v>
      </c>
      <c r="I195" s="111" t="s">
        <v>322</v>
      </c>
      <c r="J195" s="111" t="s">
        <v>322</v>
      </c>
      <c r="K195" s="111" t="s">
        <v>322</v>
      </c>
      <c r="L195" s="111" t="s">
        <v>322</v>
      </c>
      <c r="M195" s="111" t="s">
        <v>322</v>
      </c>
      <c r="N195" s="111" t="s">
        <v>322</v>
      </c>
      <c r="O195" s="111" t="s">
        <v>322</v>
      </c>
      <c r="P195" s="111" t="s">
        <v>322</v>
      </c>
      <c r="Q195" s="111" t="s">
        <v>322</v>
      </c>
      <c r="R195" s="129">
        <f>HYPERLINK("http://jiradev.its-sib.ru/issues/?jql=issue in (DOCCORP-24000)", "О")</f>
        <v/>
      </c>
      <c r="S195" s="129">
        <f>HYPERLINK("http://jiradev.its-sib.ru/issues/?jql=issue in (DOCCORP-24000)", "О")</f>
        <v/>
      </c>
      <c r="T195" s="111" t="s">
        <v>322</v>
      </c>
      <c r="U195" s="111" t="s">
        <v>322</v>
      </c>
      <c r="V195" s="111" t="s">
        <v>322</v>
      </c>
      <c r="W195" s="111" t="s">
        <v>322</v>
      </c>
      <c r="X195" s="111" t="s">
        <v>322</v>
      </c>
      <c r="Y195" s="111" t="s">
        <v>322</v>
      </c>
      <c r="Z195" s="111" t="s">
        <v>322</v>
      </c>
      <c r="AA195" s="111" t="s">
        <v>322</v>
      </c>
      <c r="AB195" s="111" t="s">
        <v>322</v>
      </c>
      <c r="AC195" s="111" t="s">
        <v>322</v>
      </c>
      <c r="AD195" s="111" t="s">
        <v>322</v>
      </c>
      <c r="AE195" s="111" t="s">
        <v>322</v>
      </c>
      <c r="AF195" s="111" t="s">
        <v>322</v>
      </c>
      <c r="AG195" s="111" t="s">
        <v>322</v>
      </c>
      <c r="AH195" s="111" t="s">
        <v>322</v>
      </c>
      <c r="AI195" s="111" t="s">
        <v>322</v>
      </c>
      <c r="AJ195" s="111" t="s">
        <v>322</v>
      </c>
      <c r="AK195" s="111" t="s">
        <v>322</v>
      </c>
      <c r="AL195" s="111" t="s">
        <v>322</v>
      </c>
      <c r="AM195" s="111" t="s">
        <v>322</v>
      </c>
      <c r="AN195" s="130" t="s">
        <v>322</v>
      </c>
      <c r="AO195" s="130" t="s">
        <v>322</v>
      </c>
      <c r="AP195" s="130">
        <f>COUNTIF(I195:AM195, "О")</f>
        <v/>
      </c>
      <c r="AQ195" s="130">
        <f>COUNTIF(I195:AM195, "От")</f>
        <v/>
      </c>
      <c r="AR195" s="130">
        <f>COUNTIF(I195:AM195, "Б")</f>
        <v/>
      </c>
      <c r="AS195" s="130">
        <f>COUNTIF(I195:AM195, "Н")</f>
        <v/>
      </c>
      <c r="AT195" s="130" t="s">
        <v>322</v>
      </c>
      <c r="AU195" s="130" t="s">
        <v>322</v>
      </c>
      <c r="AV195" s="130" t="s">
        <v>322</v>
      </c>
      <c r="AW195" s="130" t="s">
        <v>322</v>
      </c>
      <c r="AX195" s="130" t="s">
        <v>322</v>
      </c>
    </row>
    <row r="196" spans="1:50">
      <c r="A196" s="131" t="n">
        <v>190</v>
      </c>
      <c r="B196" s="131" t="s">
        <v>213</v>
      </c>
      <c r="C196" s="131" t="s">
        <v>193</v>
      </c>
      <c r="D196" s="131" t="s">
        <v>271</v>
      </c>
      <c r="E196" s="131" t="s">
        <v>33</v>
      </c>
      <c r="F196" s="131" t="s">
        <v>322</v>
      </c>
      <c r="G196" s="131" t="s">
        <v>322</v>
      </c>
      <c r="H196" s="131" t="s">
        <v>322</v>
      </c>
      <c r="I196" s="131" t="s">
        <v>322</v>
      </c>
      <c r="J196" s="131" t="s">
        <v>322</v>
      </c>
      <c r="K196" s="131" t="s">
        <v>322</v>
      </c>
      <c r="L196" s="131" t="s">
        <v>322</v>
      </c>
      <c r="M196" s="131" t="s">
        <v>322</v>
      </c>
      <c r="N196" s="131" t="s">
        <v>322</v>
      </c>
      <c r="O196" s="131" t="s">
        <v>322</v>
      </c>
      <c r="P196" s="131" t="s">
        <v>322</v>
      </c>
      <c r="Q196" s="131" t="s">
        <v>322</v>
      </c>
      <c r="R196" s="131">
        <f>SUM(R195:R195)</f>
        <v/>
      </c>
      <c r="S196" s="131">
        <f>SUM(S195:S195)</f>
        <v/>
      </c>
      <c r="T196" s="131" t="s">
        <v>322</v>
      </c>
      <c r="U196" s="131" t="s">
        <v>322</v>
      </c>
      <c r="V196" s="131" t="s">
        <v>322</v>
      </c>
      <c r="W196" s="131" t="s">
        <v>322</v>
      </c>
      <c r="X196" s="131" t="s">
        <v>322</v>
      </c>
      <c r="Y196" s="131" t="s">
        <v>322</v>
      </c>
      <c r="Z196" s="131" t="s">
        <v>322</v>
      </c>
      <c r="AA196" s="131" t="s">
        <v>322</v>
      </c>
      <c r="AB196" s="131" t="s">
        <v>322</v>
      </c>
      <c r="AC196" s="131" t="s">
        <v>322</v>
      </c>
      <c r="AD196" s="131" t="s">
        <v>322</v>
      </c>
      <c r="AE196" s="131" t="s">
        <v>322</v>
      </c>
      <c r="AF196" s="131" t="s">
        <v>322</v>
      </c>
      <c r="AG196" s="131" t="s">
        <v>322</v>
      </c>
      <c r="AH196" s="131" t="s">
        <v>322</v>
      </c>
      <c r="AI196" s="131" t="s">
        <v>322</v>
      </c>
      <c r="AJ196" s="131" t="s">
        <v>322</v>
      </c>
      <c r="AK196" s="131" t="s">
        <v>322</v>
      </c>
      <c r="AL196" s="131" t="s">
        <v>322</v>
      </c>
      <c r="AM196" s="131" t="s">
        <v>322</v>
      </c>
      <c r="AN196" s="131" t="s"/>
      <c r="AO196" s="131" t="s"/>
      <c r="AP196" s="131">
        <f>MAX(AP195:AP195)</f>
        <v/>
      </c>
      <c r="AQ196" s="131">
        <f>MAX(AQ195:AQ195)</f>
        <v/>
      </c>
      <c r="AR196" s="131">
        <f>MAX(AR195:AR195)</f>
        <v/>
      </c>
      <c r="AS196" s="131">
        <f>MAX(AS195:AS195)</f>
        <v/>
      </c>
      <c r="AT196" s="131">
        <f>SUM(AT195:AT195)</f>
        <v/>
      </c>
      <c r="AU196" s="131">
        <f>SUM(AU195:AU195)</f>
        <v/>
      </c>
      <c r="AV196" s="131">
        <f>SUM(AV195:AV195)</f>
        <v/>
      </c>
      <c r="AW196" s="131">
        <f>SUM(AW195:AW195)</f>
        <v/>
      </c>
      <c r="AX196" s="131">
        <f>SUM(AX195:AX195)</f>
        <v/>
      </c>
    </row>
    <row r="197" spans="1:50">
      <c r="A197" s="111" t="n">
        <v>191</v>
      </c>
      <c r="B197" s="111" t="s">
        <v>70</v>
      </c>
      <c r="C197" s="111" t="s">
        <v>74</v>
      </c>
      <c r="D197" s="111" t="s">
        <v>72</v>
      </c>
      <c r="E197" s="111" t="s">
        <v>326</v>
      </c>
      <c r="F197" s="111" t="s">
        <v>32</v>
      </c>
      <c r="G197" s="111" t="s">
        <v>49</v>
      </c>
      <c r="H197" s="111" t="s">
        <v>322</v>
      </c>
      <c r="I197" s="111" t="s">
        <v>322</v>
      </c>
      <c r="J197" s="111" t="s">
        <v>322</v>
      </c>
      <c r="K197" s="111" t="s">
        <v>322</v>
      </c>
      <c r="L197" s="111" t="s">
        <v>322</v>
      </c>
      <c r="M197" s="111" t="s">
        <v>322</v>
      </c>
      <c r="N197" s="111" t="s">
        <v>322</v>
      </c>
      <c r="O197" s="111" t="s">
        <v>322</v>
      </c>
      <c r="P197" s="111" t="s">
        <v>322</v>
      </c>
      <c r="Q197" s="111" t="s">
        <v>322</v>
      </c>
      <c r="R197" s="129">
        <f>HYPERLINK("http://jiradev.its-sib.ru/issues/?jql=issue in (DOCCORP-24335)", 8.0)</f>
        <v/>
      </c>
      <c r="S197" s="129">
        <f>HYPERLINK("http://jiradev.its-sib.ru/issues/?jql=issue in (DOCCORP-24335)", 8.0)</f>
        <v/>
      </c>
      <c r="T197" s="111" t="s">
        <v>322</v>
      </c>
      <c r="U197" s="111" t="s">
        <v>322</v>
      </c>
      <c r="V197" s="111" t="s">
        <v>322</v>
      </c>
      <c r="W197" s="111" t="s">
        <v>322</v>
      </c>
      <c r="X197" s="111" t="s">
        <v>322</v>
      </c>
      <c r="Y197" s="111" t="s">
        <v>322</v>
      </c>
      <c r="Z197" s="111" t="s">
        <v>322</v>
      </c>
      <c r="AA197" s="111" t="s">
        <v>322</v>
      </c>
      <c r="AB197" s="111" t="s">
        <v>322</v>
      </c>
      <c r="AC197" s="111" t="s">
        <v>322</v>
      </c>
      <c r="AD197" s="111" t="s">
        <v>322</v>
      </c>
      <c r="AE197" s="111" t="s">
        <v>322</v>
      </c>
      <c r="AF197" s="111" t="s">
        <v>322</v>
      </c>
      <c r="AG197" s="111" t="s">
        <v>322</v>
      </c>
      <c r="AH197" s="111" t="s">
        <v>322</v>
      </c>
      <c r="AI197" s="111" t="s">
        <v>322</v>
      </c>
      <c r="AJ197" s="111" t="s">
        <v>322</v>
      </c>
      <c r="AK197" s="111" t="s">
        <v>322</v>
      </c>
      <c r="AL197" s="111" t="s">
        <v>322</v>
      </c>
      <c r="AM197" s="111" t="s">
        <v>322</v>
      </c>
      <c r="AN197" s="130" t="s">
        <v>322</v>
      </c>
      <c r="AO197" s="130" t="s">
        <v>322</v>
      </c>
      <c r="AP197" s="130" t="s">
        <v>322</v>
      </c>
      <c r="AQ197" s="130" t="s">
        <v>322</v>
      </c>
      <c r="AR197" s="130" t="s">
        <v>322</v>
      </c>
      <c r="AS197" s="130" t="s">
        <v>322</v>
      </c>
      <c r="AT197" s="130">
        <f>COUNTIF(I197:AM197, "В") + SUM(I197:AM197)/8</f>
        <v/>
      </c>
      <c r="AU197" s="130" t="s">
        <v>322</v>
      </c>
      <c r="AV197" s="130" t="s">
        <v>322</v>
      </c>
      <c r="AW197" s="130" t="s">
        <v>322</v>
      </c>
      <c r="AX197" s="130" t="s">
        <v>322</v>
      </c>
    </row>
    <row r="198" spans="1:50">
      <c r="A198" s="131" t="n">
        <v>192</v>
      </c>
      <c r="B198" s="131" t="s">
        <v>70</v>
      </c>
      <c r="C198" s="131" t="s">
        <v>74</v>
      </c>
      <c r="D198" s="131" t="s">
        <v>72</v>
      </c>
      <c r="E198" s="131" t="s">
        <v>33</v>
      </c>
      <c r="F198" s="131" t="s">
        <v>322</v>
      </c>
      <c r="G198" s="131" t="s">
        <v>322</v>
      </c>
      <c r="H198" s="131" t="s">
        <v>322</v>
      </c>
      <c r="I198" s="131" t="s">
        <v>322</v>
      </c>
      <c r="J198" s="131" t="s">
        <v>322</v>
      </c>
      <c r="K198" s="131" t="s">
        <v>322</v>
      </c>
      <c r="L198" s="131" t="s">
        <v>322</v>
      </c>
      <c r="M198" s="131" t="s">
        <v>322</v>
      </c>
      <c r="N198" s="131" t="s">
        <v>322</v>
      </c>
      <c r="O198" s="131" t="s">
        <v>322</v>
      </c>
      <c r="P198" s="131" t="s">
        <v>322</v>
      </c>
      <c r="Q198" s="131" t="s">
        <v>322</v>
      </c>
      <c r="R198" s="131">
        <f>SUM(R197:R197)</f>
        <v/>
      </c>
      <c r="S198" s="131">
        <f>SUM(S197:S197)</f>
        <v/>
      </c>
      <c r="T198" s="131" t="s">
        <v>322</v>
      </c>
      <c r="U198" s="131" t="s">
        <v>322</v>
      </c>
      <c r="V198" s="131" t="s">
        <v>322</v>
      </c>
      <c r="W198" s="131" t="s">
        <v>322</v>
      </c>
      <c r="X198" s="131" t="s">
        <v>322</v>
      </c>
      <c r="Y198" s="131" t="s">
        <v>322</v>
      </c>
      <c r="Z198" s="131" t="s">
        <v>322</v>
      </c>
      <c r="AA198" s="131" t="s">
        <v>322</v>
      </c>
      <c r="AB198" s="131" t="s">
        <v>322</v>
      </c>
      <c r="AC198" s="131" t="s">
        <v>322</v>
      </c>
      <c r="AD198" s="131" t="s">
        <v>322</v>
      </c>
      <c r="AE198" s="131" t="s">
        <v>322</v>
      </c>
      <c r="AF198" s="131" t="s">
        <v>322</v>
      </c>
      <c r="AG198" s="131" t="s">
        <v>322</v>
      </c>
      <c r="AH198" s="131" t="s">
        <v>322</v>
      </c>
      <c r="AI198" s="131" t="s">
        <v>322</v>
      </c>
      <c r="AJ198" s="131" t="s">
        <v>322</v>
      </c>
      <c r="AK198" s="131" t="s">
        <v>322</v>
      </c>
      <c r="AL198" s="131" t="s">
        <v>322</v>
      </c>
      <c r="AM198" s="131" t="s">
        <v>322</v>
      </c>
      <c r="AN198" s="131" t="s"/>
      <c r="AO198" s="131" t="s"/>
      <c r="AP198" s="131">
        <f>MAX(AP197:AP197)</f>
        <v/>
      </c>
      <c r="AQ198" s="131">
        <f>MAX(AQ197:AQ197)</f>
        <v/>
      </c>
      <c r="AR198" s="131">
        <f>MAX(AR197:AR197)</f>
        <v/>
      </c>
      <c r="AS198" s="131">
        <f>MAX(AS197:AS197)</f>
        <v/>
      </c>
      <c r="AT198" s="131">
        <f>SUM(AT197:AT197)</f>
        <v/>
      </c>
      <c r="AU198" s="131">
        <f>SUM(AU197:AU197)</f>
        <v/>
      </c>
      <c r="AV198" s="131">
        <f>SUM(AV197:AV197)</f>
        <v/>
      </c>
      <c r="AW198" s="131">
        <f>SUM(AW197:AW197)</f>
        <v/>
      </c>
      <c r="AX198" s="131">
        <f>SUM(AX197:AX197)</f>
        <v/>
      </c>
    </row>
    <row r="199" spans="1:50">
      <c r="A199" s="111" t="n">
        <v>193</v>
      </c>
      <c r="B199" s="129">
        <f>HYPERLINK("http://jiradev.its-sib.ru/issues/?jql=summary~%27Вайветкин Станислав Константинович%27", "Вайветкин Станислав Константинович")</f>
        <v/>
      </c>
      <c r="C199" s="129">
        <f>HYPERLINK("http://jiradev.its-sib.ru/issues/?jql=status=Трудоустройство and cf[14829]=%27Группа строительства%27", "Группа строительства")</f>
        <v/>
      </c>
      <c r="D199" s="111" t="s">
        <v>72</v>
      </c>
      <c r="E199" s="111" t="s">
        <v>43</v>
      </c>
      <c r="F199" s="111" t="s">
        <v>32</v>
      </c>
      <c r="G199" s="111" t="s">
        <v>322</v>
      </c>
      <c r="H199" s="111" t="s">
        <v>322</v>
      </c>
      <c r="I199" s="111" t="s">
        <v>322</v>
      </c>
      <c r="J199" s="111" t="s">
        <v>322</v>
      </c>
      <c r="K199" s="111" t="s">
        <v>322</v>
      </c>
      <c r="L199" s="111" t="s">
        <v>322</v>
      </c>
      <c r="M199" s="111" t="s">
        <v>322</v>
      </c>
      <c r="N199" s="111" t="s">
        <v>322</v>
      </c>
      <c r="O199" s="111" t="s">
        <v>322</v>
      </c>
      <c r="P199" s="111" t="s">
        <v>322</v>
      </c>
      <c r="Q199" s="111" t="s">
        <v>322</v>
      </c>
      <c r="R199" s="111" t="n">
        <v>8</v>
      </c>
      <c r="S199" s="111" t="n">
        <v>8</v>
      </c>
      <c r="T199" s="111" t="s">
        <v>322</v>
      </c>
      <c r="U199" s="111" t="s">
        <v>322</v>
      </c>
      <c r="V199" s="111" t="s">
        <v>322</v>
      </c>
      <c r="W199" s="111" t="s">
        <v>322</v>
      </c>
      <c r="X199" s="111" t="s">
        <v>322</v>
      </c>
      <c r="Y199" s="111" t="s">
        <v>322</v>
      </c>
      <c r="Z199" s="111" t="s">
        <v>322</v>
      </c>
      <c r="AA199" s="111" t="s">
        <v>322</v>
      </c>
      <c r="AB199" s="111" t="s">
        <v>322</v>
      </c>
      <c r="AC199" s="111" t="s">
        <v>322</v>
      </c>
      <c r="AD199" s="111" t="s">
        <v>322</v>
      </c>
      <c r="AE199" s="111" t="s">
        <v>322</v>
      </c>
      <c r="AF199" s="111" t="s">
        <v>322</v>
      </c>
      <c r="AG199" s="111" t="s">
        <v>322</v>
      </c>
      <c r="AH199" s="111" t="s">
        <v>322</v>
      </c>
      <c r="AI199" s="111" t="s">
        <v>322</v>
      </c>
      <c r="AJ199" s="111" t="s">
        <v>322</v>
      </c>
      <c r="AK199" s="111" t="s">
        <v>322</v>
      </c>
      <c r="AL199" s="111" t="s">
        <v>322</v>
      </c>
      <c r="AM199" s="111" t="s">
        <v>322</v>
      </c>
      <c r="AN199" s="130" t="s">
        <v>322</v>
      </c>
      <c r="AO199" s="130" t="s">
        <v>322</v>
      </c>
      <c r="AP199" s="130">
        <f>COUNTIF(I199:AM199, "О")</f>
        <v/>
      </c>
      <c r="AQ199" s="130">
        <f>COUNTIF(I199:AM199, "От")</f>
        <v/>
      </c>
      <c r="AR199" s="130">
        <f>COUNTIF(I199:AM199, "Б")</f>
        <v/>
      </c>
      <c r="AS199" s="130">
        <f>COUNTIF(I199:AM199, "Н")</f>
        <v/>
      </c>
      <c r="AT199" s="130" t="s">
        <v>322</v>
      </c>
      <c r="AU199" s="130" t="s">
        <v>322</v>
      </c>
      <c r="AV199" s="130" t="s">
        <v>322</v>
      </c>
      <c r="AW199" s="130" t="s">
        <v>322</v>
      </c>
      <c r="AX199" s="130" t="s">
        <v>322</v>
      </c>
    </row>
    <row r="200" spans="1:50">
      <c r="A200" s="131" t="n">
        <v>194</v>
      </c>
      <c r="B200" s="131" t="s">
        <v>107</v>
      </c>
      <c r="C200" s="131" t="s">
        <v>71</v>
      </c>
      <c r="D200" s="131" t="s">
        <v>72</v>
      </c>
      <c r="E200" s="131" t="s">
        <v>33</v>
      </c>
      <c r="F200" s="131" t="s">
        <v>322</v>
      </c>
      <c r="G200" s="131" t="s">
        <v>322</v>
      </c>
      <c r="H200" s="131" t="s">
        <v>322</v>
      </c>
      <c r="I200" s="131" t="s">
        <v>322</v>
      </c>
      <c r="J200" s="131" t="s">
        <v>322</v>
      </c>
      <c r="K200" s="131" t="s">
        <v>322</v>
      </c>
      <c r="L200" s="131" t="s">
        <v>322</v>
      </c>
      <c r="M200" s="131" t="s">
        <v>322</v>
      </c>
      <c r="N200" s="131" t="s">
        <v>322</v>
      </c>
      <c r="O200" s="131" t="s">
        <v>322</v>
      </c>
      <c r="P200" s="131" t="s">
        <v>322</v>
      </c>
      <c r="Q200" s="131" t="s">
        <v>322</v>
      </c>
      <c r="R200" s="131">
        <f>SUM(R199:R199)</f>
        <v/>
      </c>
      <c r="S200" s="131">
        <f>SUM(S199:S199)</f>
        <v/>
      </c>
      <c r="T200" s="131" t="s">
        <v>322</v>
      </c>
      <c r="U200" s="131" t="s">
        <v>322</v>
      </c>
      <c r="V200" s="131" t="s">
        <v>322</v>
      </c>
      <c r="W200" s="131" t="s">
        <v>322</v>
      </c>
      <c r="X200" s="131" t="s">
        <v>322</v>
      </c>
      <c r="Y200" s="131" t="s">
        <v>322</v>
      </c>
      <c r="Z200" s="131" t="s">
        <v>322</v>
      </c>
      <c r="AA200" s="131" t="s">
        <v>322</v>
      </c>
      <c r="AB200" s="131" t="s">
        <v>322</v>
      </c>
      <c r="AC200" s="131" t="s">
        <v>322</v>
      </c>
      <c r="AD200" s="131" t="s">
        <v>322</v>
      </c>
      <c r="AE200" s="131" t="s">
        <v>322</v>
      </c>
      <c r="AF200" s="131" t="s">
        <v>322</v>
      </c>
      <c r="AG200" s="131" t="s">
        <v>322</v>
      </c>
      <c r="AH200" s="131" t="s">
        <v>322</v>
      </c>
      <c r="AI200" s="131" t="s">
        <v>322</v>
      </c>
      <c r="AJ200" s="131" t="s">
        <v>322</v>
      </c>
      <c r="AK200" s="131" t="s">
        <v>322</v>
      </c>
      <c r="AL200" s="131" t="s">
        <v>322</v>
      </c>
      <c r="AM200" s="131" t="s">
        <v>322</v>
      </c>
      <c r="AN200" s="131" t="s"/>
      <c r="AO200" s="131" t="s"/>
      <c r="AP200" s="131">
        <f>MAX(AP199:AP199)</f>
        <v/>
      </c>
      <c r="AQ200" s="131">
        <f>MAX(AQ199:AQ199)</f>
        <v/>
      </c>
      <c r="AR200" s="131">
        <f>MAX(AR199:AR199)</f>
        <v/>
      </c>
      <c r="AS200" s="131">
        <f>MAX(AS199:AS199)</f>
        <v/>
      </c>
      <c r="AT200" s="131">
        <f>SUM(AT199:AT199)</f>
        <v/>
      </c>
      <c r="AU200" s="131">
        <f>SUM(AU199:AU199)</f>
        <v/>
      </c>
      <c r="AV200" s="131">
        <f>SUM(AV199:AV199)</f>
        <v/>
      </c>
      <c r="AW200" s="131">
        <f>SUM(AW199:AW199)</f>
        <v/>
      </c>
      <c r="AX200" s="131">
        <f>SUM(AX199:AX199)</f>
        <v/>
      </c>
    </row>
    <row r="201" spans="1:50">
      <c r="A201" s="111" t="n">
        <v>195</v>
      </c>
      <c r="B201" s="129">
        <f>HYPERLINK("http://jiradev.its-sib.ru/issues/?jql=summary~%27Сахаров Владимир Александрович%27", "Сахаров Владимир Александрович")</f>
        <v/>
      </c>
      <c r="C201" s="129">
        <f>HYPERLINK("http://jiradev.its-sib.ru/issues/?jql=status=Трудоустройство and cf[14829]=%27Обособленное  подразделение г.Барнаул%27", "Обособленное  подразделение г.Барнаул")</f>
        <v/>
      </c>
      <c r="D201" s="111" t="s">
        <v>97</v>
      </c>
      <c r="E201" s="111" t="s">
        <v>43</v>
      </c>
      <c r="F201" s="111" t="s">
        <v>32</v>
      </c>
      <c r="G201" s="111" t="s">
        <v>322</v>
      </c>
      <c r="H201" s="111" t="s">
        <v>322</v>
      </c>
      <c r="I201" s="111" t="s">
        <v>322</v>
      </c>
      <c r="J201" s="111" t="s">
        <v>322</v>
      </c>
      <c r="K201" s="111" t="s">
        <v>322</v>
      </c>
      <c r="L201" s="111" t="s">
        <v>322</v>
      </c>
      <c r="M201" s="111" t="s">
        <v>322</v>
      </c>
      <c r="N201" s="111" t="s">
        <v>322</v>
      </c>
      <c r="O201" s="111" t="s">
        <v>322</v>
      </c>
      <c r="P201" s="111" t="s">
        <v>322</v>
      </c>
      <c r="Q201" s="111" t="s">
        <v>322</v>
      </c>
      <c r="R201" s="129">
        <f>HYPERLINK("http://jiradev.its-sib.ru/issues/?jql=issue in (DOCCORP-24103)", "О")</f>
        <v/>
      </c>
      <c r="S201" s="129">
        <f>HYPERLINK("http://jiradev.its-sib.ru/issues/?jql=issue in (DOCCORP-24103)", "О")</f>
        <v/>
      </c>
      <c r="T201" s="111" t="s">
        <v>322</v>
      </c>
      <c r="U201" s="111" t="s">
        <v>322</v>
      </c>
      <c r="V201" s="111" t="s">
        <v>322</v>
      </c>
      <c r="W201" s="111" t="s">
        <v>322</v>
      </c>
      <c r="X201" s="111" t="s">
        <v>322</v>
      </c>
      <c r="Y201" s="111" t="s">
        <v>322</v>
      </c>
      <c r="Z201" s="111" t="s">
        <v>322</v>
      </c>
      <c r="AA201" s="111" t="s">
        <v>322</v>
      </c>
      <c r="AB201" s="111" t="s">
        <v>322</v>
      </c>
      <c r="AC201" s="111" t="s">
        <v>322</v>
      </c>
      <c r="AD201" s="111" t="s">
        <v>322</v>
      </c>
      <c r="AE201" s="111" t="s">
        <v>322</v>
      </c>
      <c r="AF201" s="111" t="s">
        <v>322</v>
      </c>
      <c r="AG201" s="111" t="s">
        <v>322</v>
      </c>
      <c r="AH201" s="111" t="s">
        <v>322</v>
      </c>
      <c r="AI201" s="111" t="s">
        <v>322</v>
      </c>
      <c r="AJ201" s="111" t="s">
        <v>322</v>
      </c>
      <c r="AK201" s="111" t="s">
        <v>322</v>
      </c>
      <c r="AL201" s="111" t="s">
        <v>322</v>
      </c>
      <c r="AM201" s="111" t="s">
        <v>322</v>
      </c>
      <c r="AN201" s="130" t="s">
        <v>322</v>
      </c>
      <c r="AO201" s="130" t="s">
        <v>322</v>
      </c>
      <c r="AP201" s="130">
        <f>COUNTIF(I201:AM201, "О")</f>
        <v/>
      </c>
      <c r="AQ201" s="130">
        <f>COUNTIF(I201:AM201, "От")</f>
        <v/>
      </c>
      <c r="AR201" s="130">
        <f>COUNTIF(I201:AM201, "Б")</f>
        <v/>
      </c>
      <c r="AS201" s="130">
        <f>COUNTIF(I201:AM201, "Н")</f>
        <v/>
      </c>
      <c r="AT201" s="130" t="s">
        <v>322</v>
      </c>
      <c r="AU201" s="130" t="s">
        <v>322</v>
      </c>
      <c r="AV201" s="130" t="s">
        <v>322</v>
      </c>
      <c r="AW201" s="130" t="s">
        <v>322</v>
      </c>
      <c r="AX201" s="130" t="s">
        <v>322</v>
      </c>
    </row>
    <row r="202" spans="1:50">
      <c r="A202" s="131" t="n">
        <v>196</v>
      </c>
      <c r="B202" s="131" t="s">
        <v>164</v>
      </c>
      <c r="C202" s="131" t="s">
        <v>152</v>
      </c>
      <c r="D202" s="131" t="s">
        <v>97</v>
      </c>
      <c r="E202" s="131" t="s">
        <v>33</v>
      </c>
      <c r="F202" s="131" t="s">
        <v>322</v>
      </c>
      <c r="G202" s="131" t="s">
        <v>322</v>
      </c>
      <c r="H202" s="131" t="s">
        <v>322</v>
      </c>
      <c r="I202" s="131" t="s">
        <v>322</v>
      </c>
      <c r="J202" s="131" t="s">
        <v>322</v>
      </c>
      <c r="K202" s="131" t="s">
        <v>322</v>
      </c>
      <c r="L202" s="131" t="s">
        <v>322</v>
      </c>
      <c r="M202" s="131" t="s">
        <v>322</v>
      </c>
      <c r="N202" s="131" t="s">
        <v>322</v>
      </c>
      <c r="O202" s="131" t="s">
        <v>322</v>
      </c>
      <c r="P202" s="131" t="s">
        <v>322</v>
      </c>
      <c r="Q202" s="131" t="s">
        <v>322</v>
      </c>
      <c r="R202" s="131">
        <f>SUM(R201:R201)</f>
        <v/>
      </c>
      <c r="S202" s="131">
        <f>SUM(S201:S201)</f>
        <v/>
      </c>
      <c r="T202" s="131" t="s">
        <v>322</v>
      </c>
      <c r="U202" s="131" t="s">
        <v>322</v>
      </c>
      <c r="V202" s="131" t="s">
        <v>322</v>
      </c>
      <c r="W202" s="131" t="s">
        <v>322</v>
      </c>
      <c r="X202" s="131" t="s">
        <v>322</v>
      </c>
      <c r="Y202" s="131" t="s">
        <v>322</v>
      </c>
      <c r="Z202" s="131" t="s">
        <v>322</v>
      </c>
      <c r="AA202" s="131" t="s">
        <v>322</v>
      </c>
      <c r="AB202" s="131" t="s">
        <v>322</v>
      </c>
      <c r="AC202" s="131" t="s">
        <v>322</v>
      </c>
      <c r="AD202" s="131" t="s">
        <v>322</v>
      </c>
      <c r="AE202" s="131" t="s">
        <v>322</v>
      </c>
      <c r="AF202" s="131" t="s">
        <v>322</v>
      </c>
      <c r="AG202" s="131" t="s">
        <v>322</v>
      </c>
      <c r="AH202" s="131" t="s">
        <v>322</v>
      </c>
      <c r="AI202" s="131" t="s">
        <v>322</v>
      </c>
      <c r="AJ202" s="131" t="s">
        <v>322</v>
      </c>
      <c r="AK202" s="131" t="s">
        <v>322</v>
      </c>
      <c r="AL202" s="131" t="s">
        <v>322</v>
      </c>
      <c r="AM202" s="131" t="s">
        <v>322</v>
      </c>
      <c r="AN202" s="131" t="s"/>
      <c r="AO202" s="131" t="s"/>
      <c r="AP202" s="131">
        <f>MAX(AP201:AP201)</f>
        <v/>
      </c>
      <c r="AQ202" s="131">
        <f>MAX(AQ201:AQ201)</f>
        <v/>
      </c>
      <c r="AR202" s="131">
        <f>MAX(AR201:AR201)</f>
        <v/>
      </c>
      <c r="AS202" s="131">
        <f>MAX(AS201:AS201)</f>
        <v/>
      </c>
      <c r="AT202" s="131">
        <f>SUM(AT201:AT201)</f>
        <v/>
      </c>
      <c r="AU202" s="131">
        <f>SUM(AU201:AU201)</f>
        <v/>
      </c>
      <c r="AV202" s="131">
        <f>SUM(AV201:AV201)</f>
        <v/>
      </c>
      <c r="AW202" s="131">
        <f>SUM(AW201:AW201)</f>
        <v/>
      </c>
      <c r="AX202" s="131">
        <f>SUM(AX201:AX201)</f>
        <v/>
      </c>
    </row>
    <row r="203" spans="1:50">
      <c r="A203" s="111" t="n">
        <v>197</v>
      </c>
      <c r="B203" s="129">
        <f>HYPERLINK("http://jiradev.its-sib.ru/issues/?jql=summary~%27Кирпиков Александр Валерьевич%27", "Кирпиков Александр Валерьевич")</f>
        <v/>
      </c>
      <c r="C203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203" s="111" t="s">
        <v>210</v>
      </c>
      <c r="E203" s="111" t="s">
        <v>31</v>
      </c>
      <c r="F203" s="111" t="s">
        <v>32</v>
      </c>
      <c r="G203" s="111" t="s">
        <v>322</v>
      </c>
      <c r="H203" s="111" t="s">
        <v>322</v>
      </c>
      <c r="I203" s="111" t="s">
        <v>322</v>
      </c>
      <c r="J203" s="111" t="s">
        <v>322</v>
      </c>
      <c r="K203" s="111" t="s">
        <v>322</v>
      </c>
      <c r="L203" s="111" t="s">
        <v>322</v>
      </c>
      <c r="M203" s="111" t="s">
        <v>322</v>
      </c>
      <c r="N203" s="111" t="s">
        <v>322</v>
      </c>
      <c r="O203" s="111" t="s">
        <v>322</v>
      </c>
      <c r="P203" s="111" t="s">
        <v>322</v>
      </c>
      <c r="Q203" s="111" t="s">
        <v>322</v>
      </c>
      <c r="R203" s="129">
        <f>HYPERLINK("http://jiradev.its-sib.ru/issues/?jql=issue in (DOCCORP-24160)", "О")</f>
        <v/>
      </c>
      <c r="S203" s="129">
        <f>HYPERLINK("http://jiradev.its-sib.ru/issues/?jql=issue in (DOCCORP-24160)", "О")</f>
        <v/>
      </c>
      <c r="T203" s="111" t="s">
        <v>322</v>
      </c>
      <c r="U203" s="111" t="s">
        <v>322</v>
      </c>
      <c r="V203" s="111" t="s">
        <v>322</v>
      </c>
      <c r="W203" s="111" t="s">
        <v>322</v>
      </c>
      <c r="X203" s="111" t="s">
        <v>322</v>
      </c>
      <c r="Y203" s="111" t="s">
        <v>322</v>
      </c>
      <c r="Z203" s="111" t="s">
        <v>322</v>
      </c>
      <c r="AA203" s="111" t="s">
        <v>322</v>
      </c>
      <c r="AB203" s="111" t="s">
        <v>322</v>
      </c>
      <c r="AC203" s="111" t="s">
        <v>322</v>
      </c>
      <c r="AD203" s="111" t="s">
        <v>322</v>
      </c>
      <c r="AE203" s="111" t="s">
        <v>322</v>
      </c>
      <c r="AF203" s="111" t="s">
        <v>322</v>
      </c>
      <c r="AG203" s="111" t="s">
        <v>322</v>
      </c>
      <c r="AH203" s="111" t="s">
        <v>322</v>
      </c>
      <c r="AI203" s="111" t="s">
        <v>322</v>
      </c>
      <c r="AJ203" s="111" t="s">
        <v>322</v>
      </c>
      <c r="AK203" s="111" t="s">
        <v>322</v>
      </c>
      <c r="AL203" s="111" t="s">
        <v>322</v>
      </c>
      <c r="AM203" s="111" t="s">
        <v>322</v>
      </c>
      <c r="AN203" s="130" t="s">
        <v>322</v>
      </c>
      <c r="AO203" s="130" t="s">
        <v>322</v>
      </c>
      <c r="AP203" s="130">
        <f>COUNTIF(I203:AM203, "О")</f>
        <v/>
      </c>
      <c r="AQ203" s="130">
        <f>COUNTIF(I203:AM203, "От")</f>
        <v/>
      </c>
      <c r="AR203" s="130">
        <f>COUNTIF(I203:AM203, "Б")</f>
        <v/>
      </c>
      <c r="AS203" s="130">
        <f>COUNTIF(I203:AM203, "Н")</f>
        <v/>
      </c>
      <c r="AT203" s="130" t="s">
        <v>322</v>
      </c>
      <c r="AU203" s="130" t="s">
        <v>322</v>
      </c>
      <c r="AV203" s="130" t="s">
        <v>322</v>
      </c>
      <c r="AW203" s="130" t="s">
        <v>322</v>
      </c>
      <c r="AX203" s="130" t="s">
        <v>322</v>
      </c>
    </row>
    <row r="204" spans="1:50">
      <c r="A204" s="131" t="n">
        <v>198</v>
      </c>
      <c r="B204" s="131" t="s">
        <v>209</v>
      </c>
      <c r="C204" s="131" t="s">
        <v>193</v>
      </c>
      <c r="D204" s="131" t="s">
        <v>210</v>
      </c>
      <c r="E204" s="131" t="s">
        <v>33</v>
      </c>
      <c r="F204" s="131" t="s">
        <v>322</v>
      </c>
      <c r="G204" s="131" t="s">
        <v>322</v>
      </c>
      <c r="H204" s="131" t="s">
        <v>322</v>
      </c>
      <c r="I204" s="131" t="s">
        <v>322</v>
      </c>
      <c r="J204" s="131" t="s">
        <v>322</v>
      </c>
      <c r="K204" s="131" t="s">
        <v>322</v>
      </c>
      <c r="L204" s="131" t="s">
        <v>322</v>
      </c>
      <c r="M204" s="131" t="s">
        <v>322</v>
      </c>
      <c r="N204" s="131" t="s">
        <v>322</v>
      </c>
      <c r="O204" s="131" t="s">
        <v>322</v>
      </c>
      <c r="P204" s="131" t="s">
        <v>322</v>
      </c>
      <c r="Q204" s="131" t="s">
        <v>322</v>
      </c>
      <c r="R204" s="131">
        <f>SUM(R203:R203)</f>
        <v/>
      </c>
      <c r="S204" s="131">
        <f>SUM(S203:S203)</f>
        <v/>
      </c>
      <c r="T204" s="131" t="s">
        <v>322</v>
      </c>
      <c r="U204" s="131" t="s">
        <v>322</v>
      </c>
      <c r="V204" s="131" t="s">
        <v>322</v>
      </c>
      <c r="W204" s="131" t="s">
        <v>322</v>
      </c>
      <c r="X204" s="131" t="s">
        <v>322</v>
      </c>
      <c r="Y204" s="131" t="s">
        <v>322</v>
      </c>
      <c r="Z204" s="131" t="s">
        <v>322</v>
      </c>
      <c r="AA204" s="131" t="s">
        <v>322</v>
      </c>
      <c r="AB204" s="131" t="s">
        <v>322</v>
      </c>
      <c r="AC204" s="131" t="s">
        <v>322</v>
      </c>
      <c r="AD204" s="131" t="s">
        <v>322</v>
      </c>
      <c r="AE204" s="131" t="s">
        <v>322</v>
      </c>
      <c r="AF204" s="131" t="s">
        <v>322</v>
      </c>
      <c r="AG204" s="131" t="s">
        <v>322</v>
      </c>
      <c r="AH204" s="131" t="s">
        <v>322</v>
      </c>
      <c r="AI204" s="131" t="s">
        <v>322</v>
      </c>
      <c r="AJ204" s="131" t="s">
        <v>322</v>
      </c>
      <c r="AK204" s="131" t="s">
        <v>322</v>
      </c>
      <c r="AL204" s="131" t="s">
        <v>322</v>
      </c>
      <c r="AM204" s="131" t="s">
        <v>322</v>
      </c>
      <c r="AN204" s="131" t="s"/>
      <c r="AO204" s="131" t="s"/>
      <c r="AP204" s="131">
        <f>MAX(AP203:AP203)</f>
        <v/>
      </c>
      <c r="AQ204" s="131">
        <f>MAX(AQ203:AQ203)</f>
        <v/>
      </c>
      <c r="AR204" s="131">
        <f>MAX(AR203:AR203)</f>
        <v/>
      </c>
      <c r="AS204" s="131">
        <f>MAX(AS203:AS203)</f>
        <v/>
      </c>
      <c r="AT204" s="131">
        <f>SUM(AT203:AT203)</f>
        <v/>
      </c>
      <c r="AU204" s="131">
        <f>SUM(AU203:AU203)</f>
        <v/>
      </c>
      <c r="AV204" s="131">
        <f>SUM(AV203:AV203)</f>
        <v/>
      </c>
      <c r="AW204" s="131">
        <f>SUM(AW203:AW203)</f>
        <v/>
      </c>
      <c r="AX204" s="131">
        <f>SUM(AX203:AX203)</f>
        <v/>
      </c>
    </row>
    <row r="205" spans="1:50">
      <c r="A205" s="111" t="n">
        <v>199</v>
      </c>
      <c r="B205" s="129">
        <f>HYPERLINK("http://jiradev.its-sib.ru/issues/?jql=summary~%27Ананьин Юрий Геннадьевич%27", "Ананьин Юрий Геннадьевич")</f>
        <v/>
      </c>
      <c r="C205" s="129">
        <f>HYPERLINK("http://jiradev.its-sib.ru/issues/?jql=status=Трудоустройство and cf[14829]=%27Обособленное подразделение Республика Карелия%27", "Обособленное подразделение Республика Карелия")</f>
        <v/>
      </c>
      <c r="D205" s="111" t="s">
        <v>72</v>
      </c>
      <c r="E205" s="111" t="s">
        <v>43</v>
      </c>
      <c r="F205" s="111" t="s">
        <v>32</v>
      </c>
      <c r="G205" s="111" t="s">
        <v>322</v>
      </c>
      <c r="H205" s="111" t="s">
        <v>322</v>
      </c>
      <c r="I205" s="111" t="s">
        <v>322</v>
      </c>
      <c r="J205" s="111" t="s">
        <v>322</v>
      </c>
      <c r="K205" s="111" t="s">
        <v>322</v>
      </c>
      <c r="L205" s="111" t="s">
        <v>322</v>
      </c>
      <c r="M205" s="111" t="s">
        <v>322</v>
      </c>
      <c r="N205" s="111" t="s">
        <v>322</v>
      </c>
      <c r="O205" s="111" t="s">
        <v>322</v>
      </c>
      <c r="P205" s="111" t="s">
        <v>322</v>
      </c>
      <c r="Q205" s="111" t="s">
        <v>322</v>
      </c>
      <c r="R205" s="129">
        <f>HYPERLINK("http://jiradev.its-sib.ru/issues/?jql=issue in (DOCCORP-23653)", "О")</f>
        <v/>
      </c>
      <c r="S205" s="129">
        <f>HYPERLINK("http://jiradev.its-sib.ru/issues/?jql=issue in (DOCCORP-23653)", "О")</f>
        <v/>
      </c>
      <c r="T205" s="111" t="s">
        <v>322</v>
      </c>
      <c r="U205" s="111" t="s">
        <v>322</v>
      </c>
      <c r="V205" s="111" t="s">
        <v>322</v>
      </c>
      <c r="W205" s="111" t="s">
        <v>322</v>
      </c>
      <c r="X205" s="111" t="s">
        <v>322</v>
      </c>
      <c r="Y205" s="111" t="s">
        <v>322</v>
      </c>
      <c r="Z205" s="111" t="s">
        <v>322</v>
      </c>
      <c r="AA205" s="111" t="s">
        <v>322</v>
      </c>
      <c r="AB205" s="111" t="s">
        <v>322</v>
      </c>
      <c r="AC205" s="111" t="s">
        <v>322</v>
      </c>
      <c r="AD205" s="111" t="s">
        <v>322</v>
      </c>
      <c r="AE205" s="111" t="s">
        <v>322</v>
      </c>
      <c r="AF205" s="111" t="s">
        <v>322</v>
      </c>
      <c r="AG205" s="111" t="s">
        <v>322</v>
      </c>
      <c r="AH205" s="111" t="s">
        <v>322</v>
      </c>
      <c r="AI205" s="111" t="s">
        <v>322</v>
      </c>
      <c r="AJ205" s="111" t="s">
        <v>322</v>
      </c>
      <c r="AK205" s="111" t="s">
        <v>322</v>
      </c>
      <c r="AL205" s="111" t="s">
        <v>322</v>
      </c>
      <c r="AM205" s="111" t="s">
        <v>322</v>
      </c>
      <c r="AN205" s="130" t="s">
        <v>322</v>
      </c>
      <c r="AO205" s="130" t="s">
        <v>322</v>
      </c>
      <c r="AP205" s="130">
        <f>COUNTIF(I205:AM205, "О")</f>
        <v/>
      </c>
      <c r="AQ205" s="130">
        <f>COUNTIF(I205:AM205, "От")</f>
        <v/>
      </c>
      <c r="AR205" s="130">
        <f>COUNTIF(I205:AM205, "Б")</f>
        <v/>
      </c>
      <c r="AS205" s="130">
        <f>COUNTIF(I205:AM205, "Н")</f>
        <v/>
      </c>
      <c r="AT205" s="130" t="s">
        <v>322</v>
      </c>
      <c r="AU205" s="130" t="s">
        <v>322</v>
      </c>
      <c r="AV205" s="130" t="s">
        <v>322</v>
      </c>
      <c r="AW205" s="130" t="s">
        <v>322</v>
      </c>
      <c r="AX205" s="130" t="s">
        <v>322</v>
      </c>
    </row>
    <row r="206" spans="1:50">
      <c r="A206" s="131" t="n">
        <v>200</v>
      </c>
      <c r="B206" s="131" t="s">
        <v>179</v>
      </c>
      <c r="C206" s="131" t="s">
        <v>175</v>
      </c>
      <c r="D206" s="131" t="s">
        <v>72</v>
      </c>
      <c r="E206" s="131" t="s">
        <v>33</v>
      </c>
      <c r="F206" s="131" t="s">
        <v>322</v>
      </c>
      <c r="G206" s="131" t="s">
        <v>322</v>
      </c>
      <c r="H206" s="131" t="s">
        <v>322</v>
      </c>
      <c r="I206" s="131" t="s">
        <v>322</v>
      </c>
      <c r="J206" s="131" t="s">
        <v>322</v>
      </c>
      <c r="K206" s="131" t="s">
        <v>322</v>
      </c>
      <c r="L206" s="131" t="s">
        <v>322</v>
      </c>
      <c r="M206" s="131" t="s">
        <v>322</v>
      </c>
      <c r="N206" s="131" t="s">
        <v>322</v>
      </c>
      <c r="O206" s="131" t="s">
        <v>322</v>
      </c>
      <c r="P206" s="131" t="s">
        <v>322</v>
      </c>
      <c r="Q206" s="131" t="s">
        <v>322</v>
      </c>
      <c r="R206" s="131">
        <f>SUM(R205:R205)</f>
        <v/>
      </c>
      <c r="S206" s="131">
        <f>SUM(S205:S205)</f>
        <v/>
      </c>
      <c r="T206" s="131" t="s">
        <v>322</v>
      </c>
      <c r="U206" s="131" t="s">
        <v>322</v>
      </c>
      <c r="V206" s="131" t="s">
        <v>322</v>
      </c>
      <c r="W206" s="131" t="s">
        <v>322</v>
      </c>
      <c r="X206" s="131" t="s">
        <v>322</v>
      </c>
      <c r="Y206" s="131" t="s">
        <v>322</v>
      </c>
      <c r="Z206" s="131" t="s">
        <v>322</v>
      </c>
      <c r="AA206" s="131" t="s">
        <v>322</v>
      </c>
      <c r="AB206" s="131" t="s">
        <v>322</v>
      </c>
      <c r="AC206" s="131" t="s">
        <v>322</v>
      </c>
      <c r="AD206" s="131" t="s">
        <v>322</v>
      </c>
      <c r="AE206" s="131" t="s">
        <v>322</v>
      </c>
      <c r="AF206" s="131" t="s">
        <v>322</v>
      </c>
      <c r="AG206" s="131" t="s">
        <v>322</v>
      </c>
      <c r="AH206" s="131" t="s">
        <v>322</v>
      </c>
      <c r="AI206" s="131" t="s">
        <v>322</v>
      </c>
      <c r="AJ206" s="131" t="s">
        <v>322</v>
      </c>
      <c r="AK206" s="131" t="s">
        <v>322</v>
      </c>
      <c r="AL206" s="131" t="s">
        <v>322</v>
      </c>
      <c r="AM206" s="131" t="s">
        <v>322</v>
      </c>
      <c r="AN206" s="131" t="s"/>
      <c r="AO206" s="131" t="s"/>
      <c r="AP206" s="131">
        <f>MAX(AP205:AP205)</f>
        <v/>
      </c>
      <c r="AQ206" s="131">
        <f>MAX(AQ205:AQ205)</f>
        <v/>
      </c>
      <c r="AR206" s="131">
        <f>MAX(AR205:AR205)</f>
        <v/>
      </c>
      <c r="AS206" s="131">
        <f>MAX(AS205:AS205)</f>
        <v/>
      </c>
      <c r="AT206" s="131">
        <f>SUM(AT205:AT205)</f>
        <v/>
      </c>
      <c r="AU206" s="131">
        <f>SUM(AU205:AU205)</f>
        <v/>
      </c>
      <c r="AV206" s="131">
        <f>SUM(AV205:AV205)</f>
        <v/>
      </c>
      <c r="AW206" s="131">
        <f>SUM(AW205:AW205)</f>
        <v/>
      </c>
      <c r="AX206" s="131">
        <f>SUM(AX205:AX205)</f>
        <v/>
      </c>
    </row>
    <row r="207" spans="1:50">
      <c r="A207" s="111" t="n">
        <v>201</v>
      </c>
      <c r="B207" s="129">
        <f>HYPERLINK("http://jiradev.its-sib.ru/issues/?jql=summary~%27Грибенщиков Сергей Геннадьевич%27", "Грибенщиков Сергей Геннадьевич")</f>
        <v/>
      </c>
      <c r="C207" s="129">
        <f>HYPERLINK("http://jiradev.its-sib.ru/issues/?jql=status=Трудоустройство and cf[14829]=%27Метрологическая лаборатория%27", "Метрологическая лаборатория")</f>
        <v/>
      </c>
      <c r="D207" s="111" t="s">
        <v>141</v>
      </c>
      <c r="E207" s="111" t="s">
        <v>43</v>
      </c>
      <c r="F207" s="111" t="s">
        <v>32</v>
      </c>
      <c r="G207" s="111" t="s">
        <v>322</v>
      </c>
      <c r="H207" s="111" t="s">
        <v>322</v>
      </c>
      <c r="I207" s="111" t="s">
        <v>322</v>
      </c>
      <c r="J207" s="111" t="s">
        <v>322</v>
      </c>
      <c r="K207" s="111" t="s">
        <v>322</v>
      </c>
      <c r="L207" s="111" t="s">
        <v>322</v>
      </c>
      <c r="M207" s="111" t="s">
        <v>322</v>
      </c>
      <c r="N207" s="111" t="s">
        <v>322</v>
      </c>
      <c r="O207" s="111" t="s">
        <v>322</v>
      </c>
      <c r="P207" s="111" t="s">
        <v>322</v>
      </c>
      <c r="Q207" s="111" t="s">
        <v>322</v>
      </c>
      <c r="R207" s="129">
        <f>HYPERLINK("http://jiradev.its-sib.ru/issues/?jql=issue in (DOCCORP-24228)", "О")</f>
        <v/>
      </c>
      <c r="S207" s="129">
        <f>HYPERLINK("http://jiradev.its-sib.ru/issues/?jql=issue in (DOCCORP-24228)", "О")</f>
        <v/>
      </c>
      <c r="T207" s="111" t="s">
        <v>322</v>
      </c>
      <c r="U207" s="111" t="s">
        <v>322</v>
      </c>
      <c r="V207" s="111" t="s">
        <v>322</v>
      </c>
      <c r="W207" s="111" t="s">
        <v>322</v>
      </c>
      <c r="X207" s="111" t="s">
        <v>322</v>
      </c>
      <c r="Y207" s="111" t="s">
        <v>322</v>
      </c>
      <c r="Z207" s="111" t="s">
        <v>322</v>
      </c>
      <c r="AA207" s="111" t="s">
        <v>322</v>
      </c>
      <c r="AB207" s="111" t="s">
        <v>322</v>
      </c>
      <c r="AC207" s="111" t="s">
        <v>322</v>
      </c>
      <c r="AD207" s="111" t="s">
        <v>322</v>
      </c>
      <c r="AE207" s="111" t="s">
        <v>322</v>
      </c>
      <c r="AF207" s="111" t="s">
        <v>322</v>
      </c>
      <c r="AG207" s="111" t="s">
        <v>322</v>
      </c>
      <c r="AH207" s="111" t="s">
        <v>322</v>
      </c>
      <c r="AI207" s="111" t="s">
        <v>322</v>
      </c>
      <c r="AJ207" s="111" t="s">
        <v>322</v>
      </c>
      <c r="AK207" s="111" t="s">
        <v>322</v>
      </c>
      <c r="AL207" s="111" t="s">
        <v>322</v>
      </c>
      <c r="AM207" s="111" t="s">
        <v>322</v>
      </c>
      <c r="AN207" s="130" t="s">
        <v>322</v>
      </c>
      <c r="AO207" s="130" t="s">
        <v>322</v>
      </c>
      <c r="AP207" s="130">
        <f>COUNTIF(I207:AM207, "О")</f>
        <v/>
      </c>
      <c r="AQ207" s="130">
        <f>COUNTIF(I207:AM207, "От")</f>
        <v/>
      </c>
      <c r="AR207" s="130">
        <f>COUNTIF(I207:AM207, "Б")</f>
        <v/>
      </c>
      <c r="AS207" s="130">
        <f>COUNTIF(I207:AM207, "Н")</f>
        <v/>
      </c>
      <c r="AT207" s="130" t="s">
        <v>322</v>
      </c>
      <c r="AU207" s="130" t="s">
        <v>322</v>
      </c>
      <c r="AV207" s="130" t="s">
        <v>322</v>
      </c>
      <c r="AW207" s="130" t="s">
        <v>322</v>
      </c>
      <c r="AX207" s="130" t="s">
        <v>322</v>
      </c>
    </row>
    <row r="208" spans="1:50">
      <c r="A208" s="131" t="n">
        <v>202</v>
      </c>
      <c r="B208" s="131" t="s">
        <v>140</v>
      </c>
      <c r="C208" s="131" t="s">
        <v>138</v>
      </c>
      <c r="D208" s="131" t="s">
        <v>141</v>
      </c>
      <c r="E208" s="131" t="s">
        <v>33</v>
      </c>
      <c r="F208" s="131" t="s">
        <v>322</v>
      </c>
      <c r="G208" s="131" t="s">
        <v>322</v>
      </c>
      <c r="H208" s="131" t="s">
        <v>322</v>
      </c>
      <c r="I208" s="131" t="s">
        <v>322</v>
      </c>
      <c r="J208" s="131" t="s">
        <v>322</v>
      </c>
      <c r="K208" s="131" t="s">
        <v>322</v>
      </c>
      <c r="L208" s="131" t="s">
        <v>322</v>
      </c>
      <c r="M208" s="131" t="s">
        <v>322</v>
      </c>
      <c r="N208" s="131" t="s">
        <v>322</v>
      </c>
      <c r="O208" s="131" t="s">
        <v>322</v>
      </c>
      <c r="P208" s="131" t="s">
        <v>322</v>
      </c>
      <c r="Q208" s="131" t="s">
        <v>322</v>
      </c>
      <c r="R208" s="131">
        <f>SUM(R207:R207)</f>
        <v/>
      </c>
      <c r="S208" s="131">
        <f>SUM(S207:S207)</f>
        <v/>
      </c>
      <c r="T208" s="131" t="s">
        <v>322</v>
      </c>
      <c r="U208" s="131" t="s">
        <v>322</v>
      </c>
      <c r="V208" s="131" t="s">
        <v>322</v>
      </c>
      <c r="W208" s="131" t="s">
        <v>322</v>
      </c>
      <c r="X208" s="131" t="s">
        <v>322</v>
      </c>
      <c r="Y208" s="131" t="s">
        <v>322</v>
      </c>
      <c r="Z208" s="131" t="s">
        <v>322</v>
      </c>
      <c r="AA208" s="131" t="s">
        <v>322</v>
      </c>
      <c r="AB208" s="131" t="s">
        <v>322</v>
      </c>
      <c r="AC208" s="131" t="s">
        <v>322</v>
      </c>
      <c r="AD208" s="131" t="s">
        <v>322</v>
      </c>
      <c r="AE208" s="131" t="s">
        <v>322</v>
      </c>
      <c r="AF208" s="131" t="s">
        <v>322</v>
      </c>
      <c r="AG208" s="131" t="s">
        <v>322</v>
      </c>
      <c r="AH208" s="131" t="s">
        <v>322</v>
      </c>
      <c r="AI208" s="131" t="s">
        <v>322</v>
      </c>
      <c r="AJ208" s="131" t="s">
        <v>322</v>
      </c>
      <c r="AK208" s="131" t="s">
        <v>322</v>
      </c>
      <c r="AL208" s="131" t="s">
        <v>322</v>
      </c>
      <c r="AM208" s="131" t="s">
        <v>322</v>
      </c>
      <c r="AN208" s="131" t="s"/>
      <c r="AO208" s="131" t="s"/>
      <c r="AP208" s="131">
        <f>MAX(AP207:AP207)</f>
        <v/>
      </c>
      <c r="AQ208" s="131">
        <f>MAX(AQ207:AQ207)</f>
        <v/>
      </c>
      <c r="AR208" s="131">
        <f>MAX(AR207:AR207)</f>
        <v/>
      </c>
      <c r="AS208" s="131">
        <f>MAX(AS207:AS207)</f>
        <v/>
      </c>
      <c r="AT208" s="131">
        <f>SUM(AT207:AT207)</f>
        <v/>
      </c>
      <c r="AU208" s="131">
        <f>SUM(AU207:AU207)</f>
        <v/>
      </c>
      <c r="AV208" s="131">
        <f>SUM(AV207:AV207)</f>
        <v/>
      </c>
      <c r="AW208" s="131">
        <f>SUM(AW207:AW207)</f>
        <v/>
      </c>
      <c r="AX208" s="131">
        <f>SUM(AX207:AX207)</f>
        <v/>
      </c>
    </row>
    <row r="209" spans="1:50">
      <c r="A209" s="111" t="n">
        <v>203</v>
      </c>
      <c r="B209" s="129">
        <f>HYPERLINK("http://jiradev.its-sib.ru/issues/?jql=summary~%27Скороходов Артем Викторович%27", "Скороходов Артем Викторович")</f>
        <v/>
      </c>
      <c r="C209" s="129">
        <f>HYPERLINK("http://jiradev.its-sib.ru/issues/?jql=status=Трудоустройство and cf[14829]=%27Группа содержания%27", "Группа содержания")</f>
        <v/>
      </c>
      <c r="D209" s="111" t="s">
        <v>97</v>
      </c>
      <c r="E209" s="111" t="s">
        <v>43</v>
      </c>
      <c r="F209" s="111" t="s">
        <v>32</v>
      </c>
      <c r="G209" s="111" t="s">
        <v>322</v>
      </c>
      <c r="H209" s="111" t="s">
        <v>322</v>
      </c>
      <c r="I209" s="111" t="s">
        <v>322</v>
      </c>
      <c r="J209" s="111" t="s">
        <v>322</v>
      </c>
      <c r="K209" s="111" t="s">
        <v>322</v>
      </c>
      <c r="L209" s="111" t="s">
        <v>322</v>
      </c>
      <c r="M209" s="111" t="s">
        <v>322</v>
      </c>
      <c r="N209" s="111" t="s">
        <v>322</v>
      </c>
      <c r="O209" s="111" t="s">
        <v>322</v>
      </c>
      <c r="P209" s="111" t="s">
        <v>322</v>
      </c>
      <c r="Q209" s="111" t="s">
        <v>322</v>
      </c>
      <c r="R209" s="111" t="n">
        <v>8</v>
      </c>
      <c r="S209" s="111" t="n">
        <v>8</v>
      </c>
      <c r="T209" s="111" t="s">
        <v>322</v>
      </c>
      <c r="U209" s="111" t="s">
        <v>322</v>
      </c>
      <c r="V209" s="111" t="s">
        <v>322</v>
      </c>
      <c r="W209" s="111" t="s">
        <v>322</v>
      </c>
      <c r="X209" s="111" t="s">
        <v>322</v>
      </c>
      <c r="Y209" s="111" t="s">
        <v>322</v>
      </c>
      <c r="Z209" s="111" t="s">
        <v>322</v>
      </c>
      <c r="AA209" s="111" t="s">
        <v>322</v>
      </c>
      <c r="AB209" s="111" t="s">
        <v>322</v>
      </c>
      <c r="AC209" s="111" t="s">
        <v>322</v>
      </c>
      <c r="AD209" s="111" t="s">
        <v>322</v>
      </c>
      <c r="AE209" s="111" t="s">
        <v>322</v>
      </c>
      <c r="AF209" s="111" t="s">
        <v>322</v>
      </c>
      <c r="AG209" s="111" t="s">
        <v>322</v>
      </c>
      <c r="AH209" s="111" t="s">
        <v>322</v>
      </c>
      <c r="AI209" s="111" t="s">
        <v>322</v>
      </c>
      <c r="AJ209" s="111" t="s">
        <v>322</v>
      </c>
      <c r="AK209" s="111" t="s">
        <v>322</v>
      </c>
      <c r="AL209" s="111" t="s">
        <v>322</v>
      </c>
      <c r="AM209" s="111" t="s">
        <v>322</v>
      </c>
      <c r="AN209" s="130" t="s">
        <v>322</v>
      </c>
      <c r="AO209" s="130" t="s">
        <v>322</v>
      </c>
      <c r="AP209" s="130">
        <f>COUNTIF(I209:AM209, "О")</f>
        <v/>
      </c>
      <c r="AQ209" s="130">
        <f>COUNTIF(I209:AM209, "От")</f>
        <v/>
      </c>
      <c r="AR209" s="130">
        <f>COUNTIF(I209:AM209, "Б")</f>
        <v/>
      </c>
      <c r="AS209" s="130">
        <f>COUNTIF(I209:AM209, "Н")</f>
        <v/>
      </c>
      <c r="AT209" s="130" t="s">
        <v>322</v>
      </c>
      <c r="AU209" s="130" t="s">
        <v>322</v>
      </c>
      <c r="AV209" s="130" t="s">
        <v>322</v>
      </c>
      <c r="AW209" s="130" t="s">
        <v>322</v>
      </c>
      <c r="AX209" s="130" t="s">
        <v>322</v>
      </c>
    </row>
    <row r="210" spans="1:50">
      <c r="A210" s="111" t="n">
        <v>204</v>
      </c>
      <c r="B210" s="111" t="s">
        <v>96</v>
      </c>
      <c r="C210" s="111" t="s">
        <v>74</v>
      </c>
      <c r="D210" s="111" t="s">
        <v>97</v>
      </c>
      <c r="E210" s="111" t="s">
        <v>325</v>
      </c>
      <c r="F210" s="111" t="s">
        <v>32</v>
      </c>
      <c r="G210" s="111" t="s">
        <v>322</v>
      </c>
      <c r="H210" s="111" t="s">
        <v>322</v>
      </c>
      <c r="I210" s="111" t="s">
        <v>322</v>
      </c>
      <c r="J210" s="111" t="s">
        <v>322</v>
      </c>
      <c r="K210" s="111" t="s">
        <v>322</v>
      </c>
      <c r="L210" s="111" t="s">
        <v>322</v>
      </c>
      <c r="M210" s="111" t="s">
        <v>322</v>
      </c>
      <c r="N210" s="111" t="s">
        <v>322</v>
      </c>
      <c r="O210" s="111" t="s">
        <v>322</v>
      </c>
      <c r="P210" s="111" t="s">
        <v>322</v>
      </c>
      <c r="Q210" s="111" t="s">
        <v>322</v>
      </c>
      <c r="R210" s="111" t="s">
        <v>322</v>
      </c>
      <c r="S210" s="111" t="s">
        <v>322</v>
      </c>
      <c r="T210" s="111" t="s">
        <v>322</v>
      </c>
      <c r="U210" s="111" t="s">
        <v>322</v>
      </c>
      <c r="V210" s="111" t="s">
        <v>322</v>
      </c>
      <c r="W210" s="111" t="s">
        <v>322</v>
      </c>
      <c r="X210" s="111" t="s">
        <v>322</v>
      </c>
      <c r="Y210" s="111" t="s">
        <v>322</v>
      </c>
      <c r="Z210" s="111" t="s">
        <v>322</v>
      </c>
      <c r="AA210" s="111" t="s">
        <v>322</v>
      </c>
      <c r="AB210" s="111" t="s">
        <v>322</v>
      </c>
      <c r="AC210" s="111" t="s">
        <v>322</v>
      </c>
      <c r="AD210" s="111" t="s">
        <v>322</v>
      </c>
      <c r="AE210" s="111" t="s">
        <v>322</v>
      </c>
      <c r="AF210" s="111" t="s">
        <v>322</v>
      </c>
      <c r="AG210" s="111" t="s">
        <v>322</v>
      </c>
      <c r="AH210" s="111" t="s">
        <v>322</v>
      </c>
      <c r="AI210" s="111" t="s">
        <v>322</v>
      </c>
      <c r="AJ210" s="111" t="s">
        <v>322</v>
      </c>
      <c r="AK210" s="111" t="s">
        <v>322</v>
      </c>
      <c r="AL210" s="111" t="s">
        <v>322</v>
      </c>
      <c r="AM210" s="111" t="s">
        <v>322</v>
      </c>
      <c r="AN210" s="130" t="s">
        <v>322</v>
      </c>
      <c r="AO210" s="130" t="s">
        <v>322</v>
      </c>
      <c r="AP210" s="130" t="s">
        <v>322</v>
      </c>
      <c r="AQ210" s="130" t="s">
        <v>322</v>
      </c>
      <c r="AR210" s="130" t="s">
        <v>322</v>
      </c>
      <c r="AS210" s="130" t="s">
        <v>322</v>
      </c>
      <c r="AT210" s="130" t="s">
        <v>322</v>
      </c>
      <c r="AU210" s="130" t="s">
        <v>322</v>
      </c>
      <c r="AV210" s="130" t="s">
        <v>322</v>
      </c>
      <c r="AW210" s="130" t="s">
        <v>322</v>
      </c>
      <c r="AX210" s="130" t="s">
        <v>322</v>
      </c>
    </row>
    <row r="211" spans="1:50">
      <c r="A211" s="111" t="n">
        <v>205</v>
      </c>
      <c r="B211" s="111" t="s">
        <v>96</v>
      </c>
      <c r="C211" s="111" t="s">
        <v>74</v>
      </c>
      <c r="D211" s="111" t="s">
        <v>97</v>
      </c>
      <c r="E211" s="111" t="s">
        <v>279</v>
      </c>
      <c r="F211" s="111" t="s">
        <v>32</v>
      </c>
      <c r="G211" s="111" t="s">
        <v>322</v>
      </c>
      <c r="H211" s="111" t="s">
        <v>322</v>
      </c>
      <c r="I211" s="111" t="s">
        <v>322</v>
      </c>
      <c r="J211" s="111" t="s">
        <v>322</v>
      </c>
      <c r="K211" s="111" t="s">
        <v>322</v>
      </c>
      <c r="L211" s="111" t="s">
        <v>322</v>
      </c>
      <c r="M211" s="111" t="s">
        <v>322</v>
      </c>
      <c r="N211" s="111" t="s">
        <v>322</v>
      </c>
      <c r="O211" s="111" t="s">
        <v>322</v>
      </c>
      <c r="P211" s="111" t="s">
        <v>322</v>
      </c>
      <c r="Q211" s="111" t="s">
        <v>322</v>
      </c>
      <c r="R211" s="111" t="s">
        <v>322</v>
      </c>
      <c r="S211" s="111" t="s">
        <v>322</v>
      </c>
      <c r="T211" s="111" t="s">
        <v>322</v>
      </c>
      <c r="U211" s="111" t="s">
        <v>322</v>
      </c>
      <c r="V211" s="111" t="s">
        <v>322</v>
      </c>
      <c r="W211" s="111" t="s">
        <v>322</v>
      </c>
      <c r="X211" s="111" t="s">
        <v>322</v>
      </c>
      <c r="Y211" s="111" t="s">
        <v>322</v>
      </c>
      <c r="Z211" s="111" t="s">
        <v>322</v>
      </c>
      <c r="AA211" s="111" t="s">
        <v>322</v>
      </c>
      <c r="AB211" s="111" t="s">
        <v>322</v>
      </c>
      <c r="AC211" s="111" t="s">
        <v>322</v>
      </c>
      <c r="AD211" s="111" t="s">
        <v>322</v>
      </c>
      <c r="AE211" s="111" t="s">
        <v>322</v>
      </c>
      <c r="AF211" s="111" t="s">
        <v>322</v>
      </c>
      <c r="AG211" s="111" t="s">
        <v>322</v>
      </c>
      <c r="AH211" s="111" t="s">
        <v>322</v>
      </c>
      <c r="AI211" s="111" t="s">
        <v>322</v>
      </c>
      <c r="AJ211" s="111" t="s">
        <v>322</v>
      </c>
      <c r="AK211" s="111" t="s">
        <v>322</v>
      </c>
      <c r="AL211" s="111" t="s">
        <v>322</v>
      </c>
      <c r="AM211" s="111" t="s">
        <v>322</v>
      </c>
      <c r="AN211" s="130" t="s">
        <v>322</v>
      </c>
      <c r="AO211" s="130" t="s">
        <v>322</v>
      </c>
      <c r="AP211" s="130" t="s">
        <v>322</v>
      </c>
      <c r="AQ211" s="130" t="s">
        <v>322</v>
      </c>
      <c r="AR211" s="130" t="s">
        <v>322</v>
      </c>
      <c r="AS211" s="130" t="s">
        <v>322</v>
      </c>
      <c r="AT211" s="130" t="s">
        <v>322</v>
      </c>
      <c r="AU211" s="130" t="s">
        <v>322</v>
      </c>
      <c r="AV211" s="130" t="s">
        <v>322</v>
      </c>
      <c r="AW211" s="130" t="s">
        <v>322</v>
      </c>
      <c r="AX211" s="130" t="s">
        <v>322</v>
      </c>
    </row>
    <row r="212" spans="1:50">
      <c r="A212" s="111" t="n">
        <v>206</v>
      </c>
      <c r="B212" s="111" t="s">
        <v>96</v>
      </c>
      <c r="C212" s="111" t="s">
        <v>74</v>
      </c>
      <c r="D212" s="111" t="s">
        <v>97</v>
      </c>
      <c r="E212" s="111" t="s">
        <v>79</v>
      </c>
      <c r="F212" s="111" t="s">
        <v>32</v>
      </c>
      <c r="G212" s="111" t="s">
        <v>322</v>
      </c>
      <c r="H212" s="111" t="s">
        <v>322</v>
      </c>
      <c r="I212" s="111" t="s">
        <v>322</v>
      </c>
      <c r="J212" s="111" t="s">
        <v>322</v>
      </c>
      <c r="K212" s="111" t="s">
        <v>322</v>
      </c>
      <c r="L212" s="111" t="s">
        <v>322</v>
      </c>
      <c r="M212" s="111" t="s">
        <v>322</v>
      </c>
      <c r="N212" s="111" t="s">
        <v>322</v>
      </c>
      <c r="O212" s="111" t="s">
        <v>322</v>
      </c>
      <c r="P212" s="111" t="s">
        <v>322</v>
      </c>
      <c r="Q212" s="111" t="s">
        <v>322</v>
      </c>
      <c r="R212" s="111" t="s">
        <v>322</v>
      </c>
      <c r="S212" s="111" t="s">
        <v>322</v>
      </c>
      <c r="T212" s="111" t="s">
        <v>322</v>
      </c>
      <c r="U212" s="111" t="s">
        <v>322</v>
      </c>
      <c r="V212" s="111" t="s">
        <v>322</v>
      </c>
      <c r="W212" s="111" t="s">
        <v>322</v>
      </c>
      <c r="X212" s="111" t="s">
        <v>322</v>
      </c>
      <c r="Y212" s="111" t="s">
        <v>322</v>
      </c>
      <c r="Z212" s="111" t="s">
        <v>322</v>
      </c>
      <c r="AA212" s="111" t="s">
        <v>322</v>
      </c>
      <c r="AB212" s="111" t="s">
        <v>322</v>
      </c>
      <c r="AC212" s="111" t="s">
        <v>322</v>
      </c>
      <c r="AD212" s="111" t="s">
        <v>322</v>
      </c>
      <c r="AE212" s="111" t="s">
        <v>322</v>
      </c>
      <c r="AF212" s="111" t="s">
        <v>322</v>
      </c>
      <c r="AG212" s="111" t="s">
        <v>322</v>
      </c>
      <c r="AH212" s="111" t="s">
        <v>322</v>
      </c>
      <c r="AI212" s="111" t="s">
        <v>322</v>
      </c>
      <c r="AJ212" s="111" t="s">
        <v>322</v>
      </c>
      <c r="AK212" s="111" t="s">
        <v>322</v>
      </c>
      <c r="AL212" s="111" t="s">
        <v>322</v>
      </c>
      <c r="AM212" s="111" t="s">
        <v>322</v>
      </c>
      <c r="AN212" s="130" t="s">
        <v>322</v>
      </c>
      <c r="AO212" s="130" t="s">
        <v>322</v>
      </c>
      <c r="AP212" s="130" t="s">
        <v>322</v>
      </c>
      <c r="AQ212" s="130" t="s">
        <v>322</v>
      </c>
      <c r="AR212" s="130" t="s">
        <v>322</v>
      </c>
      <c r="AS212" s="130" t="s">
        <v>322</v>
      </c>
      <c r="AT212" s="130" t="s">
        <v>322</v>
      </c>
      <c r="AU212" s="130" t="s">
        <v>322</v>
      </c>
      <c r="AV212" s="130" t="s">
        <v>322</v>
      </c>
      <c r="AW212" s="130" t="s">
        <v>322</v>
      </c>
      <c r="AX212" s="130" t="s">
        <v>322</v>
      </c>
    </row>
    <row r="213" spans="1:50">
      <c r="A213" s="111" t="n">
        <v>207</v>
      </c>
      <c r="B213" s="111" t="s">
        <v>96</v>
      </c>
      <c r="C213" s="111" t="s">
        <v>74</v>
      </c>
      <c r="D213" s="111" t="s">
        <v>97</v>
      </c>
      <c r="E213" s="111" t="s">
        <v>83</v>
      </c>
      <c r="F213" s="111" t="s">
        <v>32</v>
      </c>
      <c r="G213" s="111" t="s">
        <v>322</v>
      </c>
      <c r="H213" s="111" t="s">
        <v>322</v>
      </c>
      <c r="I213" s="111" t="s">
        <v>322</v>
      </c>
      <c r="J213" s="111" t="s">
        <v>322</v>
      </c>
      <c r="K213" s="111" t="s">
        <v>322</v>
      </c>
      <c r="L213" s="111" t="s">
        <v>322</v>
      </c>
      <c r="M213" s="111" t="s">
        <v>322</v>
      </c>
      <c r="N213" s="111" t="s">
        <v>322</v>
      </c>
      <c r="O213" s="111" t="s">
        <v>322</v>
      </c>
      <c r="P213" s="111" t="s">
        <v>322</v>
      </c>
      <c r="Q213" s="111" t="s">
        <v>322</v>
      </c>
      <c r="R213" s="111" t="s">
        <v>322</v>
      </c>
      <c r="S213" s="111" t="s">
        <v>322</v>
      </c>
      <c r="T213" s="111" t="s">
        <v>322</v>
      </c>
      <c r="U213" s="111" t="s">
        <v>322</v>
      </c>
      <c r="V213" s="111" t="s">
        <v>322</v>
      </c>
      <c r="W213" s="111" t="s">
        <v>322</v>
      </c>
      <c r="X213" s="111" t="s">
        <v>322</v>
      </c>
      <c r="Y213" s="111" t="s">
        <v>322</v>
      </c>
      <c r="Z213" s="111" t="s">
        <v>322</v>
      </c>
      <c r="AA213" s="111" t="s">
        <v>322</v>
      </c>
      <c r="AB213" s="111" t="s">
        <v>322</v>
      </c>
      <c r="AC213" s="111" t="s">
        <v>322</v>
      </c>
      <c r="AD213" s="111" t="s">
        <v>322</v>
      </c>
      <c r="AE213" s="111" t="s">
        <v>322</v>
      </c>
      <c r="AF213" s="111" t="s">
        <v>322</v>
      </c>
      <c r="AG213" s="111" t="s">
        <v>322</v>
      </c>
      <c r="AH213" s="111" t="s">
        <v>322</v>
      </c>
      <c r="AI213" s="111" t="s">
        <v>322</v>
      </c>
      <c r="AJ213" s="111" t="s">
        <v>322</v>
      </c>
      <c r="AK213" s="111" t="s">
        <v>322</v>
      </c>
      <c r="AL213" s="111" t="s">
        <v>322</v>
      </c>
      <c r="AM213" s="111" t="s">
        <v>322</v>
      </c>
      <c r="AN213" s="130" t="s">
        <v>322</v>
      </c>
      <c r="AO213" s="130" t="s">
        <v>322</v>
      </c>
      <c r="AP213" s="130" t="s">
        <v>322</v>
      </c>
      <c r="AQ213" s="130" t="s">
        <v>322</v>
      </c>
      <c r="AR213" s="130" t="s">
        <v>322</v>
      </c>
      <c r="AS213" s="130" t="s">
        <v>322</v>
      </c>
      <c r="AT213" s="130" t="s">
        <v>322</v>
      </c>
      <c r="AU213" s="130" t="s">
        <v>322</v>
      </c>
      <c r="AV213" s="130" t="s">
        <v>322</v>
      </c>
      <c r="AW213" s="130" t="s">
        <v>322</v>
      </c>
      <c r="AX213" s="130" t="s">
        <v>322</v>
      </c>
    </row>
    <row r="214" spans="1:50">
      <c r="A214" s="111" t="n">
        <v>208</v>
      </c>
      <c r="B214" s="111" t="s">
        <v>96</v>
      </c>
      <c r="C214" s="111" t="s">
        <v>74</v>
      </c>
      <c r="D214" s="111" t="s">
        <v>97</v>
      </c>
      <c r="E214" s="111" t="s">
        <v>76</v>
      </c>
      <c r="F214" s="111" t="s">
        <v>32</v>
      </c>
      <c r="G214" s="111" t="s">
        <v>322</v>
      </c>
      <c r="H214" s="111" t="s">
        <v>322</v>
      </c>
      <c r="I214" s="111" t="s">
        <v>322</v>
      </c>
      <c r="J214" s="111" t="s">
        <v>322</v>
      </c>
      <c r="K214" s="111" t="s">
        <v>322</v>
      </c>
      <c r="L214" s="111" t="s">
        <v>322</v>
      </c>
      <c r="M214" s="111" t="s">
        <v>322</v>
      </c>
      <c r="N214" s="111" t="s">
        <v>322</v>
      </c>
      <c r="O214" s="111" t="s">
        <v>322</v>
      </c>
      <c r="P214" s="111" t="s">
        <v>322</v>
      </c>
      <c r="Q214" s="111" t="s">
        <v>322</v>
      </c>
      <c r="R214" s="111" t="s">
        <v>322</v>
      </c>
      <c r="S214" s="111" t="s">
        <v>322</v>
      </c>
      <c r="T214" s="111" t="s">
        <v>322</v>
      </c>
      <c r="U214" s="111" t="s">
        <v>322</v>
      </c>
      <c r="V214" s="111" t="s">
        <v>322</v>
      </c>
      <c r="W214" s="111" t="s">
        <v>322</v>
      </c>
      <c r="X214" s="111" t="s">
        <v>322</v>
      </c>
      <c r="Y214" s="111" t="s">
        <v>322</v>
      </c>
      <c r="Z214" s="111" t="s">
        <v>322</v>
      </c>
      <c r="AA214" s="111" t="s">
        <v>322</v>
      </c>
      <c r="AB214" s="111" t="s">
        <v>322</v>
      </c>
      <c r="AC214" s="111" t="s">
        <v>322</v>
      </c>
      <c r="AD214" s="111" t="s">
        <v>322</v>
      </c>
      <c r="AE214" s="111" t="s">
        <v>322</v>
      </c>
      <c r="AF214" s="111" t="s">
        <v>322</v>
      </c>
      <c r="AG214" s="111" t="s">
        <v>322</v>
      </c>
      <c r="AH214" s="111" t="s">
        <v>322</v>
      </c>
      <c r="AI214" s="111" t="s">
        <v>322</v>
      </c>
      <c r="AJ214" s="111" t="s">
        <v>322</v>
      </c>
      <c r="AK214" s="111" t="s">
        <v>322</v>
      </c>
      <c r="AL214" s="111" t="s">
        <v>322</v>
      </c>
      <c r="AM214" s="111" t="s">
        <v>322</v>
      </c>
      <c r="AN214" s="130" t="s">
        <v>322</v>
      </c>
      <c r="AO214" s="130" t="s">
        <v>322</v>
      </c>
      <c r="AP214" s="130" t="s">
        <v>322</v>
      </c>
      <c r="AQ214" s="130" t="s">
        <v>322</v>
      </c>
      <c r="AR214" s="130" t="s">
        <v>322</v>
      </c>
      <c r="AS214" s="130" t="s">
        <v>322</v>
      </c>
      <c r="AT214" s="130" t="s">
        <v>322</v>
      </c>
      <c r="AU214" s="130" t="s">
        <v>322</v>
      </c>
      <c r="AV214" s="130" t="s">
        <v>322</v>
      </c>
      <c r="AW214" s="130" t="s">
        <v>322</v>
      </c>
      <c r="AX214" s="130" t="s">
        <v>322</v>
      </c>
    </row>
    <row r="215" spans="1:50">
      <c r="A215" s="111" t="n">
        <v>209</v>
      </c>
      <c r="B215" s="111" t="s">
        <v>96</v>
      </c>
      <c r="C215" s="111" t="s">
        <v>74</v>
      </c>
      <c r="D215" s="111" t="s">
        <v>97</v>
      </c>
      <c r="E215" s="111" t="s">
        <v>80</v>
      </c>
      <c r="F215" s="111" t="s">
        <v>32</v>
      </c>
      <c r="G215" s="111" t="s">
        <v>322</v>
      </c>
      <c r="H215" s="111" t="s">
        <v>322</v>
      </c>
      <c r="I215" s="111" t="s">
        <v>322</v>
      </c>
      <c r="J215" s="111" t="s">
        <v>322</v>
      </c>
      <c r="K215" s="111" t="s">
        <v>322</v>
      </c>
      <c r="L215" s="111" t="s">
        <v>322</v>
      </c>
      <c r="M215" s="111" t="s">
        <v>322</v>
      </c>
      <c r="N215" s="111" t="s">
        <v>322</v>
      </c>
      <c r="O215" s="111" t="s">
        <v>322</v>
      </c>
      <c r="P215" s="111" t="s">
        <v>322</v>
      </c>
      <c r="Q215" s="111" t="s">
        <v>322</v>
      </c>
      <c r="R215" s="111" t="s">
        <v>322</v>
      </c>
      <c r="S215" s="111" t="s">
        <v>322</v>
      </c>
      <c r="T215" s="111" t="s">
        <v>322</v>
      </c>
      <c r="U215" s="111" t="s">
        <v>322</v>
      </c>
      <c r="V215" s="111" t="s">
        <v>322</v>
      </c>
      <c r="W215" s="111" t="s">
        <v>322</v>
      </c>
      <c r="X215" s="111" t="s">
        <v>322</v>
      </c>
      <c r="Y215" s="111" t="s">
        <v>322</v>
      </c>
      <c r="Z215" s="111" t="s">
        <v>322</v>
      </c>
      <c r="AA215" s="111" t="s">
        <v>322</v>
      </c>
      <c r="AB215" s="111" t="s">
        <v>322</v>
      </c>
      <c r="AC215" s="111" t="s">
        <v>322</v>
      </c>
      <c r="AD215" s="111" t="s">
        <v>322</v>
      </c>
      <c r="AE215" s="111" t="s">
        <v>322</v>
      </c>
      <c r="AF215" s="111" t="s">
        <v>322</v>
      </c>
      <c r="AG215" s="111" t="s">
        <v>322</v>
      </c>
      <c r="AH215" s="111" t="s">
        <v>322</v>
      </c>
      <c r="AI215" s="111" t="s">
        <v>322</v>
      </c>
      <c r="AJ215" s="111" t="s">
        <v>322</v>
      </c>
      <c r="AK215" s="111" t="s">
        <v>322</v>
      </c>
      <c r="AL215" s="111" t="s">
        <v>322</v>
      </c>
      <c r="AM215" s="111" t="s">
        <v>322</v>
      </c>
      <c r="AN215" s="130" t="s">
        <v>322</v>
      </c>
      <c r="AO215" s="130" t="s">
        <v>322</v>
      </c>
      <c r="AP215" s="130" t="s">
        <v>322</v>
      </c>
      <c r="AQ215" s="130" t="s">
        <v>322</v>
      </c>
      <c r="AR215" s="130" t="s">
        <v>322</v>
      </c>
      <c r="AS215" s="130" t="s">
        <v>322</v>
      </c>
      <c r="AT215" s="130" t="s">
        <v>322</v>
      </c>
      <c r="AU215" s="130" t="s">
        <v>322</v>
      </c>
      <c r="AV215" s="130" t="s">
        <v>322</v>
      </c>
      <c r="AW215" s="130" t="s">
        <v>322</v>
      </c>
      <c r="AX215" s="130" t="s">
        <v>322</v>
      </c>
    </row>
    <row r="216" spans="1:50">
      <c r="A216" s="111" t="n">
        <v>210</v>
      </c>
      <c r="B216" s="111" t="s">
        <v>96</v>
      </c>
      <c r="C216" s="111" t="s">
        <v>74</v>
      </c>
      <c r="D216" s="111" t="s">
        <v>97</v>
      </c>
      <c r="E216" s="111" t="s">
        <v>81</v>
      </c>
      <c r="F216" s="111" t="s">
        <v>32</v>
      </c>
      <c r="G216" s="111" t="s">
        <v>322</v>
      </c>
      <c r="H216" s="111" t="s">
        <v>322</v>
      </c>
      <c r="I216" s="111" t="s">
        <v>322</v>
      </c>
      <c r="J216" s="111" t="s">
        <v>322</v>
      </c>
      <c r="K216" s="111" t="s">
        <v>322</v>
      </c>
      <c r="L216" s="111" t="s">
        <v>322</v>
      </c>
      <c r="M216" s="111" t="s">
        <v>322</v>
      </c>
      <c r="N216" s="111" t="s">
        <v>322</v>
      </c>
      <c r="O216" s="111" t="s">
        <v>322</v>
      </c>
      <c r="P216" s="111" t="s">
        <v>322</v>
      </c>
      <c r="Q216" s="111" t="s">
        <v>322</v>
      </c>
      <c r="R216" s="111" t="s">
        <v>322</v>
      </c>
      <c r="S216" s="111" t="s">
        <v>322</v>
      </c>
      <c r="T216" s="111" t="s">
        <v>322</v>
      </c>
      <c r="U216" s="111" t="s">
        <v>322</v>
      </c>
      <c r="V216" s="111" t="s">
        <v>322</v>
      </c>
      <c r="W216" s="111" t="s">
        <v>322</v>
      </c>
      <c r="X216" s="111" t="s">
        <v>322</v>
      </c>
      <c r="Y216" s="111" t="s">
        <v>322</v>
      </c>
      <c r="Z216" s="111" t="s">
        <v>322</v>
      </c>
      <c r="AA216" s="111" t="s">
        <v>322</v>
      </c>
      <c r="AB216" s="111" t="s">
        <v>322</v>
      </c>
      <c r="AC216" s="111" t="s">
        <v>322</v>
      </c>
      <c r="AD216" s="111" t="s">
        <v>322</v>
      </c>
      <c r="AE216" s="111" t="s">
        <v>322</v>
      </c>
      <c r="AF216" s="111" t="s">
        <v>322</v>
      </c>
      <c r="AG216" s="111" t="s">
        <v>322</v>
      </c>
      <c r="AH216" s="111" t="s">
        <v>322</v>
      </c>
      <c r="AI216" s="111" t="s">
        <v>322</v>
      </c>
      <c r="AJ216" s="111" t="s">
        <v>322</v>
      </c>
      <c r="AK216" s="111" t="s">
        <v>322</v>
      </c>
      <c r="AL216" s="111" t="s">
        <v>322</v>
      </c>
      <c r="AM216" s="111" t="s">
        <v>322</v>
      </c>
      <c r="AN216" s="130" t="s">
        <v>322</v>
      </c>
      <c r="AO216" s="130" t="s">
        <v>322</v>
      </c>
      <c r="AP216" s="130" t="s">
        <v>322</v>
      </c>
      <c r="AQ216" s="130" t="s">
        <v>322</v>
      </c>
      <c r="AR216" s="130" t="s">
        <v>322</v>
      </c>
      <c r="AS216" s="130" t="s">
        <v>322</v>
      </c>
      <c r="AT216" s="130" t="s">
        <v>322</v>
      </c>
      <c r="AU216" s="130" t="s">
        <v>322</v>
      </c>
      <c r="AV216" s="130" t="s">
        <v>322</v>
      </c>
      <c r="AW216" s="130" t="s">
        <v>322</v>
      </c>
      <c r="AX216" s="130" t="s">
        <v>322</v>
      </c>
    </row>
    <row r="217" spans="1:50">
      <c r="A217" s="111" t="n">
        <v>211</v>
      </c>
      <c r="B217" s="111" t="s">
        <v>96</v>
      </c>
      <c r="C217" s="111" t="s">
        <v>74</v>
      </c>
      <c r="D217" s="111" t="s">
        <v>97</v>
      </c>
      <c r="E217" s="111" t="s">
        <v>56</v>
      </c>
      <c r="F217" s="111" t="s">
        <v>32</v>
      </c>
      <c r="G217" s="111" t="s">
        <v>322</v>
      </c>
      <c r="H217" s="111" t="s">
        <v>322</v>
      </c>
      <c r="I217" s="111" t="s">
        <v>322</v>
      </c>
      <c r="J217" s="111" t="s">
        <v>322</v>
      </c>
      <c r="K217" s="111" t="s">
        <v>322</v>
      </c>
      <c r="L217" s="111" t="s">
        <v>322</v>
      </c>
      <c r="M217" s="111" t="s">
        <v>322</v>
      </c>
      <c r="N217" s="111" t="s">
        <v>322</v>
      </c>
      <c r="O217" s="111" t="s">
        <v>322</v>
      </c>
      <c r="P217" s="111" t="s">
        <v>322</v>
      </c>
      <c r="Q217" s="111" t="s">
        <v>322</v>
      </c>
      <c r="R217" s="111" t="s">
        <v>322</v>
      </c>
      <c r="S217" s="111" t="s">
        <v>322</v>
      </c>
      <c r="T217" s="111" t="s">
        <v>322</v>
      </c>
      <c r="U217" s="111" t="s">
        <v>322</v>
      </c>
      <c r="V217" s="111" t="s">
        <v>322</v>
      </c>
      <c r="W217" s="111" t="s">
        <v>322</v>
      </c>
      <c r="X217" s="111" t="s">
        <v>322</v>
      </c>
      <c r="Y217" s="111" t="s">
        <v>322</v>
      </c>
      <c r="Z217" s="111" t="s">
        <v>322</v>
      </c>
      <c r="AA217" s="111" t="s">
        <v>322</v>
      </c>
      <c r="AB217" s="111" t="s">
        <v>322</v>
      </c>
      <c r="AC217" s="111" t="s">
        <v>322</v>
      </c>
      <c r="AD217" s="111" t="s">
        <v>322</v>
      </c>
      <c r="AE217" s="111" t="s">
        <v>322</v>
      </c>
      <c r="AF217" s="111" t="s">
        <v>322</v>
      </c>
      <c r="AG217" s="111" t="s">
        <v>322</v>
      </c>
      <c r="AH217" s="111" t="s">
        <v>322</v>
      </c>
      <c r="AI217" s="111" t="s">
        <v>322</v>
      </c>
      <c r="AJ217" s="111" t="s">
        <v>322</v>
      </c>
      <c r="AK217" s="111" t="s">
        <v>322</v>
      </c>
      <c r="AL217" s="111" t="s">
        <v>322</v>
      </c>
      <c r="AM217" s="111" t="s">
        <v>322</v>
      </c>
      <c r="AN217" s="130" t="s">
        <v>322</v>
      </c>
      <c r="AO217" s="130" t="s">
        <v>322</v>
      </c>
      <c r="AP217" s="130" t="s">
        <v>322</v>
      </c>
      <c r="AQ217" s="130" t="s">
        <v>322</v>
      </c>
      <c r="AR217" s="130" t="s">
        <v>322</v>
      </c>
      <c r="AS217" s="130" t="s">
        <v>322</v>
      </c>
      <c r="AT217" s="130" t="s">
        <v>322</v>
      </c>
      <c r="AU217" s="130" t="s">
        <v>322</v>
      </c>
      <c r="AV217" s="130" t="s">
        <v>322</v>
      </c>
      <c r="AW217" s="130" t="s">
        <v>322</v>
      </c>
      <c r="AX217" s="130" t="s">
        <v>322</v>
      </c>
    </row>
    <row r="218" spans="1:50">
      <c r="A218" s="111" t="n">
        <v>212</v>
      </c>
      <c r="B218" s="111" t="s">
        <v>96</v>
      </c>
      <c r="C218" s="111" t="s">
        <v>74</v>
      </c>
      <c r="D218" s="111" t="s">
        <v>97</v>
      </c>
      <c r="E218" s="111" t="s">
        <v>61</v>
      </c>
      <c r="F218" s="111" t="s">
        <v>32</v>
      </c>
      <c r="G218" s="111" t="s">
        <v>322</v>
      </c>
      <c r="H218" s="111" t="s">
        <v>322</v>
      </c>
      <c r="I218" s="111" t="s">
        <v>322</v>
      </c>
      <c r="J218" s="111" t="s">
        <v>322</v>
      </c>
      <c r="K218" s="111" t="s">
        <v>322</v>
      </c>
      <c r="L218" s="111" t="s">
        <v>322</v>
      </c>
      <c r="M218" s="111" t="s">
        <v>322</v>
      </c>
      <c r="N218" s="111" t="s">
        <v>322</v>
      </c>
      <c r="O218" s="111" t="s">
        <v>322</v>
      </c>
      <c r="P218" s="111" t="s">
        <v>322</v>
      </c>
      <c r="Q218" s="111" t="s">
        <v>322</v>
      </c>
      <c r="R218" s="111" t="s">
        <v>322</v>
      </c>
      <c r="S218" s="111" t="s">
        <v>322</v>
      </c>
      <c r="T218" s="111" t="s">
        <v>322</v>
      </c>
      <c r="U218" s="111" t="s">
        <v>322</v>
      </c>
      <c r="V218" s="111" t="s">
        <v>322</v>
      </c>
      <c r="W218" s="111" t="s">
        <v>322</v>
      </c>
      <c r="X218" s="111" t="s">
        <v>322</v>
      </c>
      <c r="Y218" s="111" t="s">
        <v>322</v>
      </c>
      <c r="Z218" s="111" t="s">
        <v>322</v>
      </c>
      <c r="AA218" s="111" t="s">
        <v>322</v>
      </c>
      <c r="AB218" s="111" t="s">
        <v>322</v>
      </c>
      <c r="AC218" s="111" t="s">
        <v>322</v>
      </c>
      <c r="AD218" s="111" t="s">
        <v>322</v>
      </c>
      <c r="AE218" s="111" t="s">
        <v>322</v>
      </c>
      <c r="AF218" s="111" t="s">
        <v>322</v>
      </c>
      <c r="AG218" s="111" t="s">
        <v>322</v>
      </c>
      <c r="AH218" s="111" t="s">
        <v>322</v>
      </c>
      <c r="AI218" s="111" t="s">
        <v>322</v>
      </c>
      <c r="AJ218" s="111" t="s">
        <v>322</v>
      </c>
      <c r="AK218" s="111" t="s">
        <v>322</v>
      </c>
      <c r="AL218" s="111" t="s">
        <v>322</v>
      </c>
      <c r="AM218" s="111" t="s">
        <v>322</v>
      </c>
      <c r="AN218" s="130" t="s">
        <v>322</v>
      </c>
      <c r="AO218" s="130" t="s">
        <v>322</v>
      </c>
      <c r="AP218" s="130" t="s">
        <v>322</v>
      </c>
      <c r="AQ218" s="130" t="s">
        <v>322</v>
      </c>
      <c r="AR218" s="130" t="s">
        <v>322</v>
      </c>
      <c r="AS218" s="130" t="s">
        <v>322</v>
      </c>
      <c r="AT218" s="130" t="s">
        <v>322</v>
      </c>
      <c r="AU218" s="130" t="s">
        <v>322</v>
      </c>
      <c r="AV218" s="130" t="s">
        <v>322</v>
      </c>
      <c r="AW218" s="130" t="s">
        <v>322</v>
      </c>
      <c r="AX218" s="130" t="s">
        <v>322</v>
      </c>
    </row>
    <row r="219" spans="1:50">
      <c r="A219" s="111" t="n">
        <v>213</v>
      </c>
      <c r="B219" s="111" t="s">
        <v>96</v>
      </c>
      <c r="C219" s="111" t="s">
        <v>74</v>
      </c>
      <c r="D219" s="111" t="s">
        <v>97</v>
      </c>
      <c r="E219" s="111" t="s">
        <v>88</v>
      </c>
      <c r="F219" s="111" t="s">
        <v>32</v>
      </c>
      <c r="G219" s="111" t="s">
        <v>322</v>
      </c>
      <c r="H219" s="111" t="s">
        <v>322</v>
      </c>
      <c r="I219" s="111" t="s">
        <v>322</v>
      </c>
      <c r="J219" s="111" t="s">
        <v>322</v>
      </c>
      <c r="K219" s="111" t="s">
        <v>322</v>
      </c>
      <c r="L219" s="111" t="s">
        <v>322</v>
      </c>
      <c r="M219" s="111" t="s">
        <v>322</v>
      </c>
      <c r="N219" s="111" t="s">
        <v>322</v>
      </c>
      <c r="O219" s="111" t="s">
        <v>322</v>
      </c>
      <c r="P219" s="111" t="s">
        <v>322</v>
      </c>
      <c r="Q219" s="111" t="s">
        <v>322</v>
      </c>
      <c r="R219" s="111" t="s">
        <v>322</v>
      </c>
      <c r="S219" s="111" t="s">
        <v>322</v>
      </c>
      <c r="T219" s="111" t="s">
        <v>322</v>
      </c>
      <c r="U219" s="111" t="s">
        <v>322</v>
      </c>
      <c r="V219" s="111" t="s">
        <v>322</v>
      </c>
      <c r="W219" s="111" t="s">
        <v>322</v>
      </c>
      <c r="X219" s="111" t="s">
        <v>322</v>
      </c>
      <c r="Y219" s="111" t="s">
        <v>322</v>
      </c>
      <c r="Z219" s="111" t="s">
        <v>322</v>
      </c>
      <c r="AA219" s="111" t="s">
        <v>322</v>
      </c>
      <c r="AB219" s="111" t="s">
        <v>322</v>
      </c>
      <c r="AC219" s="111" t="s">
        <v>322</v>
      </c>
      <c r="AD219" s="111" t="s">
        <v>322</v>
      </c>
      <c r="AE219" s="111" t="s">
        <v>322</v>
      </c>
      <c r="AF219" s="111" t="s">
        <v>322</v>
      </c>
      <c r="AG219" s="111" t="s">
        <v>322</v>
      </c>
      <c r="AH219" s="111" t="s">
        <v>322</v>
      </c>
      <c r="AI219" s="111" t="s">
        <v>322</v>
      </c>
      <c r="AJ219" s="111" t="s">
        <v>322</v>
      </c>
      <c r="AK219" s="111" t="s">
        <v>322</v>
      </c>
      <c r="AL219" s="111" t="s">
        <v>322</v>
      </c>
      <c r="AM219" s="111" t="s">
        <v>322</v>
      </c>
      <c r="AN219" s="130" t="s">
        <v>322</v>
      </c>
      <c r="AO219" s="130" t="s">
        <v>322</v>
      </c>
      <c r="AP219" s="130" t="s">
        <v>322</v>
      </c>
      <c r="AQ219" s="130" t="s">
        <v>322</v>
      </c>
      <c r="AR219" s="130" t="s">
        <v>322</v>
      </c>
      <c r="AS219" s="130" t="s">
        <v>322</v>
      </c>
      <c r="AT219" s="130" t="s">
        <v>322</v>
      </c>
      <c r="AU219" s="130" t="s">
        <v>322</v>
      </c>
      <c r="AV219" s="130" t="s">
        <v>322</v>
      </c>
      <c r="AW219" s="130" t="s">
        <v>322</v>
      </c>
      <c r="AX219" s="130" t="s">
        <v>322</v>
      </c>
    </row>
    <row r="220" spans="1:50">
      <c r="A220" s="111" t="n">
        <v>214</v>
      </c>
      <c r="B220" s="111" t="s">
        <v>96</v>
      </c>
      <c r="C220" s="111" t="s">
        <v>74</v>
      </c>
      <c r="D220" s="111" t="s">
        <v>97</v>
      </c>
      <c r="E220" s="111" t="s">
        <v>77</v>
      </c>
      <c r="F220" s="111" t="s">
        <v>32</v>
      </c>
      <c r="G220" s="111" t="s">
        <v>322</v>
      </c>
      <c r="H220" s="111" t="s">
        <v>322</v>
      </c>
      <c r="I220" s="111" t="s">
        <v>322</v>
      </c>
      <c r="J220" s="111" t="s">
        <v>322</v>
      </c>
      <c r="K220" s="111" t="s">
        <v>322</v>
      </c>
      <c r="L220" s="111" t="s">
        <v>322</v>
      </c>
      <c r="M220" s="111" t="s">
        <v>322</v>
      </c>
      <c r="N220" s="111" t="s">
        <v>322</v>
      </c>
      <c r="O220" s="111" t="s">
        <v>322</v>
      </c>
      <c r="P220" s="111" t="s">
        <v>322</v>
      </c>
      <c r="Q220" s="111" t="s">
        <v>322</v>
      </c>
      <c r="R220" s="111" t="s">
        <v>322</v>
      </c>
      <c r="S220" s="111" t="s">
        <v>322</v>
      </c>
      <c r="T220" s="111" t="s">
        <v>322</v>
      </c>
      <c r="U220" s="111" t="s">
        <v>322</v>
      </c>
      <c r="V220" s="111" t="s">
        <v>322</v>
      </c>
      <c r="W220" s="111" t="s">
        <v>322</v>
      </c>
      <c r="X220" s="111" t="s">
        <v>322</v>
      </c>
      <c r="Y220" s="111" t="s">
        <v>322</v>
      </c>
      <c r="Z220" s="111" t="s">
        <v>322</v>
      </c>
      <c r="AA220" s="111" t="s">
        <v>322</v>
      </c>
      <c r="AB220" s="111" t="s">
        <v>322</v>
      </c>
      <c r="AC220" s="111" t="s">
        <v>322</v>
      </c>
      <c r="AD220" s="111" t="s">
        <v>322</v>
      </c>
      <c r="AE220" s="111" t="s">
        <v>322</v>
      </c>
      <c r="AF220" s="111" t="s">
        <v>322</v>
      </c>
      <c r="AG220" s="111" t="s">
        <v>322</v>
      </c>
      <c r="AH220" s="111" t="s">
        <v>322</v>
      </c>
      <c r="AI220" s="111" t="s">
        <v>322</v>
      </c>
      <c r="AJ220" s="111" t="s">
        <v>322</v>
      </c>
      <c r="AK220" s="111" t="s">
        <v>322</v>
      </c>
      <c r="AL220" s="111" t="s">
        <v>322</v>
      </c>
      <c r="AM220" s="111" t="s">
        <v>322</v>
      </c>
      <c r="AN220" s="130" t="s">
        <v>322</v>
      </c>
      <c r="AO220" s="130" t="s">
        <v>322</v>
      </c>
      <c r="AP220" s="130" t="s">
        <v>322</v>
      </c>
      <c r="AQ220" s="130" t="s">
        <v>322</v>
      </c>
      <c r="AR220" s="130" t="s">
        <v>322</v>
      </c>
      <c r="AS220" s="130" t="s">
        <v>322</v>
      </c>
      <c r="AT220" s="130" t="s">
        <v>322</v>
      </c>
      <c r="AU220" s="130" t="s">
        <v>322</v>
      </c>
      <c r="AV220" s="130" t="s">
        <v>322</v>
      </c>
      <c r="AW220" s="130" t="s">
        <v>322</v>
      </c>
      <c r="AX220" s="130" t="s">
        <v>322</v>
      </c>
    </row>
    <row r="221" spans="1:50">
      <c r="A221" s="131" t="n">
        <v>215</v>
      </c>
      <c r="B221" s="131" t="s">
        <v>96</v>
      </c>
      <c r="C221" s="131" t="s">
        <v>74</v>
      </c>
      <c r="D221" s="131" t="s">
        <v>97</v>
      </c>
      <c r="E221" s="131" t="s">
        <v>33</v>
      </c>
      <c r="F221" s="131" t="s">
        <v>322</v>
      </c>
      <c r="G221" s="131" t="s">
        <v>322</v>
      </c>
      <c r="H221" s="131" t="s">
        <v>322</v>
      </c>
      <c r="I221" s="131" t="s">
        <v>322</v>
      </c>
      <c r="J221" s="131" t="s">
        <v>322</v>
      </c>
      <c r="K221" s="131" t="s">
        <v>322</v>
      </c>
      <c r="L221" s="131" t="s">
        <v>322</v>
      </c>
      <c r="M221" s="131" t="s">
        <v>322</v>
      </c>
      <c r="N221" s="131" t="s">
        <v>322</v>
      </c>
      <c r="O221" s="131" t="s">
        <v>322</v>
      </c>
      <c r="P221" s="131" t="s">
        <v>322</v>
      </c>
      <c r="Q221" s="131" t="s">
        <v>322</v>
      </c>
      <c r="R221" s="131">
        <f>SUM(R220:R209)</f>
        <v/>
      </c>
      <c r="S221" s="131">
        <f>SUM(S220:S209)</f>
        <v/>
      </c>
      <c r="T221" s="131" t="s">
        <v>322</v>
      </c>
      <c r="U221" s="131" t="s">
        <v>322</v>
      </c>
      <c r="V221" s="131" t="s">
        <v>322</v>
      </c>
      <c r="W221" s="131" t="s">
        <v>322</v>
      </c>
      <c r="X221" s="131" t="s">
        <v>322</v>
      </c>
      <c r="Y221" s="131" t="s">
        <v>322</v>
      </c>
      <c r="Z221" s="131" t="s">
        <v>322</v>
      </c>
      <c r="AA221" s="131" t="s">
        <v>322</v>
      </c>
      <c r="AB221" s="131" t="s">
        <v>322</v>
      </c>
      <c r="AC221" s="131" t="s">
        <v>322</v>
      </c>
      <c r="AD221" s="131" t="s">
        <v>322</v>
      </c>
      <c r="AE221" s="131" t="s">
        <v>322</v>
      </c>
      <c r="AF221" s="131" t="s">
        <v>322</v>
      </c>
      <c r="AG221" s="131" t="s">
        <v>322</v>
      </c>
      <c r="AH221" s="131" t="s">
        <v>322</v>
      </c>
      <c r="AI221" s="131" t="s">
        <v>322</v>
      </c>
      <c r="AJ221" s="131" t="s">
        <v>322</v>
      </c>
      <c r="AK221" s="131" t="s">
        <v>322</v>
      </c>
      <c r="AL221" s="131" t="s">
        <v>322</v>
      </c>
      <c r="AM221" s="131" t="s">
        <v>322</v>
      </c>
      <c r="AN221" s="131" t="s"/>
      <c r="AO221" s="131" t="s"/>
      <c r="AP221" s="131">
        <f>MAX(AP220:AP209)</f>
        <v/>
      </c>
      <c r="AQ221" s="131">
        <f>MAX(AQ220:AQ209)</f>
        <v/>
      </c>
      <c r="AR221" s="131">
        <f>MAX(AR220:AR209)</f>
        <v/>
      </c>
      <c r="AS221" s="131">
        <f>MAX(AS220:AS209)</f>
        <v/>
      </c>
      <c r="AT221" s="131">
        <f>SUM(AT220:AT209)</f>
        <v/>
      </c>
      <c r="AU221" s="131">
        <f>SUM(AU220:AU209)</f>
        <v/>
      </c>
      <c r="AV221" s="131">
        <f>SUM(AV220:AV209)</f>
        <v/>
      </c>
      <c r="AW221" s="131">
        <f>SUM(AW220:AW209)</f>
        <v/>
      </c>
      <c r="AX221" s="131">
        <f>SUM(AX220:AX209)</f>
        <v/>
      </c>
    </row>
    <row r="222" spans="1:50">
      <c r="A222" s="111" t="n">
        <v>216</v>
      </c>
      <c r="B222" s="129">
        <f>HYPERLINK("http://jiradev.its-sib.ru/issues/?jql=summary~%27Курская Дарья Андреевна%27", "Курская Дарья Андреевна")</f>
        <v/>
      </c>
      <c r="C222" s="129">
        <f>HYPERLINK("http://jiradev.its-sib.ru/issues/?jql=status=Трудоустройство and cf[14829]=%27Общий отдел%27", "Общий отдел")</f>
        <v/>
      </c>
      <c r="D222" s="111" t="s">
        <v>296</v>
      </c>
      <c r="E222" s="111" t="s">
        <v>31</v>
      </c>
      <c r="F222" s="111" t="s">
        <v>32</v>
      </c>
      <c r="G222" s="111" t="s">
        <v>322</v>
      </c>
      <c r="H222" s="111" t="s">
        <v>322</v>
      </c>
      <c r="I222" s="111" t="s">
        <v>322</v>
      </c>
      <c r="J222" s="111" t="s">
        <v>322</v>
      </c>
      <c r="K222" s="111" t="s">
        <v>322</v>
      </c>
      <c r="L222" s="111" t="s">
        <v>322</v>
      </c>
      <c r="M222" s="111" t="s">
        <v>322</v>
      </c>
      <c r="N222" s="111" t="s">
        <v>322</v>
      </c>
      <c r="O222" s="111" t="s">
        <v>322</v>
      </c>
      <c r="P222" s="111" t="s">
        <v>322</v>
      </c>
      <c r="Q222" s="111" t="s">
        <v>322</v>
      </c>
      <c r="R222" s="111" t="n">
        <v>8</v>
      </c>
      <c r="S222" s="111" t="n">
        <v>8</v>
      </c>
      <c r="T222" s="111" t="s">
        <v>322</v>
      </c>
      <c r="U222" s="111" t="s">
        <v>322</v>
      </c>
      <c r="V222" s="111" t="s">
        <v>322</v>
      </c>
      <c r="W222" s="111" t="s">
        <v>322</v>
      </c>
      <c r="X222" s="111" t="s">
        <v>322</v>
      </c>
      <c r="Y222" s="111" t="s">
        <v>322</v>
      </c>
      <c r="Z222" s="111" t="s">
        <v>322</v>
      </c>
      <c r="AA222" s="111" t="s">
        <v>322</v>
      </c>
      <c r="AB222" s="111" t="s">
        <v>322</v>
      </c>
      <c r="AC222" s="111" t="s">
        <v>322</v>
      </c>
      <c r="AD222" s="111" t="s">
        <v>322</v>
      </c>
      <c r="AE222" s="111" t="s">
        <v>322</v>
      </c>
      <c r="AF222" s="111" t="s">
        <v>322</v>
      </c>
      <c r="AG222" s="111" t="s">
        <v>322</v>
      </c>
      <c r="AH222" s="111" t="s">
        <v>322</v>
      </c>
      <c r="AI222" s="111" t="s">
        <v>322</v>
      </c>
      <c r="AJ222" s="111" t="s">
        <v>322</v>
      </c>
      <c r="AK222" s="111" t="s">
        <v>322</v>
      </c>
      <c r="AL222" s="111" t="s">
        <v>322</v>
      </c>
      <c r="AM222" s="111" t="s">
        <v>322</v>
      </c>
      <c r="AN222" s="130" t="s">
        <v>322</v>
      </c>
      <c r="AO222" s="130" t="s">
        <v>322</v>
      </c>
      <c r="AP222" s="130">
        <f>COUNTIF(I222:AM222, "О")</f>
        <v/>
      </c>
      <c r="AQ222" s="130">
        <f>COUNTIF(I222:AM222, "От")</f>
        <v/>
      </c>
      <c r="AR222" s="130">
        <f>COUNTIF(I222:AM222, "Б")</f>
        <v/>
      </c>
      <c r="AS222" s="130">
        <f>COUNTIF(I222:AM222, "Н")</f>
        <v/>
      </c>
      <c r="AT222" s="130" t="s">
        <v>322</v>
      </c>
      <c r="AU222" s="130" t="s">
        <v>322</v>
      </c>
      <c r="AV222" s="130" t="s">
        <v>322</v>
      </c>
      <c r="AW222" s="130" t="s">
        <v>322</v>
      </c>
      <c r="AX222" s="130" t="s">
        <v>322</v>
      </c>
    </row>
    <row r="223" spans="1:50">
      <c r="A223" s="131" t="n">
        <v>217</v>
      </c>
      <c r="B223" s="131" t="s">
        <v>295</v>
      </c>
      <c r="C223" s="131" t="s">
        <v>183</v>
      </c>
      <c r="D223" s="131" t="s">
        <v>296</v>
      </c>
      <c r="E223" s="131" t="s">
        <v>33</v>
      </c>
      <c r="F223" s="131" t="s">
        <v>322</v>
      </c>
      <c r="G223" s="131" t="s">
        <v>322</v>
      </c>
      <c r="H223" s="131" t="s">
        <v>322</v>
      </c>
      <c r="I223" s="131" t="s">
        <v>322</v>
      </c>
      <c r="J223" s="131" t="s">
        <v>322</v>
      </c>
      <c r="K223" s="131" t="s">
        <v>322</v>
      </c>
      <c r="L223" s="131" t="s">
        <v>322</v>
      </c>
      <c r="M223" s="131" t="s">
        <v>322</v>
      </c>
      <c r="N223" s="131" t="s">
        <v>322</v>
      </c>
      <c r="O223" s="131" t="s">
        <v>322</v>
      </c>
      <c r="P223" s="131" t="s">
        <v>322</v>
      </c>
      <c r="Q223" s="131" t="s">
        <v>322</v>
      </c>
      <c r="R223" s="131">
        <f>SUM(R222:R222)</f>
        <v/>
      </c>
      <c r="S223" s="131">
        <f>SUM(S222:S222)</f>
        <v/>
      </c>
      <c r="T223" s="131" t="s">
        <v>322</v>
      </c>
      <c r="U223" s="131" t="s">
        <v>322</v>
      </c>
      <c r="V223" s="131" t="s">
        <v>322</v>
      </c>
      <c r="W223" s="131" t="s">
        <v>322</v>
      </c>
      <c r="X223" s="131" t="s">
        <v>322</v>
      </c>
      <c r="Y223" s="131" t="s">
        <v>322</v>
      </c>
      <c r="Z223" s="131" t="s">
        <v>322</v>
      </c>
      <c r="AA223" s="131" t="s">
        <v>322</v>
      </c>
      <c r="AB223" s="131" t="s">
        <v>322</v>
      </c>
      <c r="AC223" s="131" t="s">
        <v>322</v>
      </c>
      <c r="AD223" s="131" t="s">
        <v>322</v>
      </c>
      <c r="AE223" s="131" t="s">
        <v>322</v>
      </c>
      <c r="AF223" s="131" t="s">
        <v>322</v>
      </c>
      <c r="AG223" s="131" t="s">
        <v>322</v>
      </c>
      <c r="AH223" s="131" t="s">
        <v>322</v>
      </c>
      <c r="AI223" s="131" t="s">
        <v>322</v>
      </c>
      <c r="AJ223" s="131" t="s">
        <v>322</v>
      </c>
      <c r="AK223" s="131" t="s">
        <v>322</v>
      </c>
      <c r="AL223" s="131" t="s">
        <v>322</v>
      </c>
      <c r="AM223" s="131" t="s">
        <v>322</v>
      </c>
      <c r="AN223" s="131" t="s"/>
      <c r="AO223" s="131" t="s"/>
      <c r="AP223" s="131">
        <f>MAX(AP222:AP222)</f>
        <v/>
      </c>
      <c r="AQ223" s="131">
        <f>MAX(AQ222:AQ222)</f>
        <v/>
      </c>
      <c r="AR223" s="131">
        <f>MAX(AR222:AR222)</f>
        <v/>
      </c>
      <c r="AS223" s="131">
        <f>MAX(AS222:AS222)</f>
        <v/>
      </c>
      <c r="AT223" s="131">
        <f>SUM(AT222:AT222)</f>
        <v/>
      </c>
      <c r="AU223" s="131">
        <f>SUM(AU222:AU222)</f>
        <v/>
      </c>
      <c r="AV223" s="131">
        <f>SUM(AV222:AV222)</f>
        <v/>
      </c>
      <c r="AW223" s="131">
        <f>SUM(AW222:AW222)</f>
        <v/>
      </c>
      <c r="AX223" s="131">
        <f>SUM(AX222:AX222)</f>
        <v/>
      </c>
    </row>
    <row r="224" spans="1:50">
      <c r="A224" s="111" t="n">
        <v>218</v>
      </c>
      <c r="B224" s="111" t="s">
        <v>95</v>
      </c>
      <c r="C224" s="111" t="s">
        <v>74</v>
      </c>
      <c r="D224" s="111" t="s">
        <v>51</v>
      </c>
      <c r="E224" s="111" t="s">
        <v>318</v>
      </c>
      <c r="F224" s="111" t="s">
        <v>32</v>
      </c>
      <c r="G224" s="111" t="s">
        <v>322</v>
      </c>
      <c r="H224" s="111" t="s">
        <v>323</v>
      </c>
      <c r="I224" s="129">
        <f>HYPERLINK("http://jiradev.its-sib.ru/issues/?jql=issue in (DOCCORP-24342)", 1.6)</f>
        <v/>
      </c>
      <c r="J224" s="111" t="s">
        <v>322</v>
      </c>
      <c r="K224" s="111" t="s">
        <v>322</v>
      </c>
      <c r="L224" s="111" t="s">
        <v>322</v>
      </c>
      <c r="M224" s="111" t="s">
        <v>322</v>
      </c>
      <c r="N224" s="111" t="s">
        <v>322</v>
      </c>
      <c r="O224" s="111" t="s">
        <v>322</v>
      </c>
      <c r="P224" s="111" t="s">
        <v>322</v>
      </c>
      <c r="Q224" s="111" t="s">
        <v>322</v>
      </c>
      <c r="R224" s="111" t="n"/>
      <c r="S224" s="111" t="n"/>
      <c r="T224" s="111" t="s">
        <v>322</v>
      </c>
      <c r="U224" s="111" t="s">
        <v>322</v>
      </c>
      <c r="V224" s="111" t="s">
        <v>322</v>
      </c>
      <c r="W224" s="111" t="s">
        <v>322</v>
      </c>
      <c r="X224" s="111" t="s">
        <v>322</v>
      </c>
      <c r="Y224" s="111" t="s">
        <v>322</v>
      </c>
      <c r="Z224" s="111" t="s">
        <v>322</v>
      </c>
      <c r="AA224" s="111" t="s">
        <v>322</v>
      </c>
      <c r="AB224" s="111" t="s">
        <v>322</v>
      </c>
      <c r="AC224" s="111" t="s">
        <v>322</v>
      </c>
      <c r="AD224" s="111" t="s">
        <v>322</v>
      </c>
      <c r="AE224" s="111" t="s">
        <v>322</v>
      </c>
      <c r="AF224" s="111" t="s">
        <v>322</v>
      </c>
      <c r="AG224" s="111" t="s">
        <v>322</v>
      </c>
      <c r="AH224" s="111" t="s">
        <v>322</v>
      </c>
      <c r="AI224" s="111" t="s">
        <v>322</v>
      </c>
      <c r="AJ224" s="111" t="s">
        <v>322</v>
      </c>
      <c r="AK224" s="111" t="s">
        <v>322</v>
      </c>
      <c r="AL224" s="111" t="s">
        <v>322</v>
      </c>
      <c r="AM224" s="111" t="s">
        <v>322</v>
      </c>
      <c r="AN224" s="130" t="s">
        <v>322</v>
      </c>
      <c r="AO224" s="130" t="s">
        <v>322</v>
      </c>
      <c r="AP224" s="130" t="s">
        <v>322</v>
      </c>
      <c r="AQ224" s="130" t="s">
        <v>322</v>
      </c>
      <c r="AR224" s="130" t="s">
        <v>322</v>
      </c>
      <c r="AS224" s="130" t="s">
        <v>322</v>
      </c>
      <c r="AT224" s="130" t="s">
        <v>322</v>
      </c>
      <c r="AU224" s="130" t="s">
        <v>322</v>
      </c>
      <c r="AV224" s="130" t="s">
        <v>322</v>
      </c>
      <c r="AW224" s="130" t="s">
        <v>322</v>
      </c>
      <c r="AX224" s="130" t="s">
        <v>322</v>
      </c>
    </row>
    <row r="225" spans="1:50">
      <c r="A225" s="111" t="n">
        <v>219</v>
      </c>
      <c r="B225" s="111" t="s">
        <v>95</v>
      </c>
      <c r="C225" s="111" t="s">
        <v>74</v>
      </c>
      <c r="D225" s="111" t="s">
        <v>51</v>
      </c>
      <c r="E225" s="111" t="s">
        <v>318</v>
      </c>
      <c r="F225" s="111" t="s">
        <v>48</v>
      </c>
      <c r="G225" s="111" t="s">
        <v>322</v>
      </c>
      <c r="H225" s="111" t="s">
        <v>323</v>
      </c>
      <c r="I225" s="129">
        <f>HYPERLINK("http://jiradev.its-sib.ru/issues/?jql=issue in (DOCCORP-24342)", 6.0)</f>
        <v/>
      </c>
      <c r="J225" s="111" t="s">
        <v>322</v>
      </c>
      <c r="K225" s="111" t="s">
        <v>322</v>
      </c>
      <c r="L225" s="111" t="s">
        <v>322</v>
      </c>
      <c r="M225" s="111" t="s">
        <v>322</v>
      </c>
      <c r="N225" s="111" t="s">
        <v>322</v>
      </c>
      <c r="O225" s="111" t="s">
        <v>322</v>
      </c>
      <c r="P225" s="111" t="s">
        <v>322</v>
      </c>
      <c r="Q225" s="111" t="s">
        <v>322</v>
      </c>
      <c r="R225" s="111" t="n"/>
      <c r="S225" s="111" t="n"/>
      <c r="T225" s="111" t="s">
        <v>322</v>
      </c>
      <c r="U225" s="111" t="s">
        <v>322</v>
      </c>
      <c r="V225" s="111" t="s">
        <v>322</v>
      </c>
      <c r="W225" s="111" t="s">
        <v>322</v>
      </c>
      <c r="X225" s="111" t="s">
        <v>322</v>
      </c>
      <c r="Y225" s="111" t="s">
        <v>322</v>
      </c>
      <c r="Z225" s="111" t="s">
        <v>322</v>
      </c>
      <c r="AA225" s="111" t="s">
        <v>322</v>
      </c>
      <c r="AB225" s="111" t="s">
        <v>322</v>
      </c>
      <c r="AC225" s="111" t="s">
        <v>322</v>
      </c>
      <c r="AD225" s="111" t="s">
        <v>322</v>
      </c>
      <c r="AE225" s="111" t="s">
        <v>322</v>
      </c>
      <c r="AF225" s="111" t="s">
        <v>322</v>
      </c>
      <c r="AG225" s="111" t="s">
        <v>322</v>
      </c>
      <c r="AH225" s="111" t="s">
        <v>322</v>
      </c>
      <c r="AI225" s="111" t="s">
        <v>322</v>
      </c>
      <c r="AJ225" s="111" t="s">
        <v>322</v>
      </c>
      <c r="AK225" s="111" t="s">
        <v>322</v>
      </c>
      <c r="AL225" s="111" t="s">
        <v>322</v>
      </c>
      <c r="AM225" s="111" t="s">
        <v>322</v>
      </c>
      <c r="AN225" s="130" t="s">
        <v>322</v>
      </c>
      <c r="AO225" s="130" t="s">
        <v>322</v>
      </c>
      <c r="AP225" s="130" t="s">
        <v>322</v>
      </c>
      <c r="AQ225" s="130" t="s">
        <v>322</v>
      </c>
      <c r="AR225" s="130" t="s">
        <v>322</v>
      </c>
      <c r="AS225" s="130" t="s">
        <v>322</v>
      </c>
      <c r="AT225" s="130" t="s">
        <v>322</v>
      </c>
      <c r="AU225" s="130" t="s">
        <v>322</v>
      </c>
      <c r="AV225" s="130" t="s">
        <v>322</v>
      </c>
      <c r="AW225" s="130" t="s">
        <v>322</v>
      </c>
      <c r="AX225" s="130" t="s">
        <v>322</v>
      </c>
    </row>
    <row r="226" spans="1:50">
      <c r="A226" s="111" t="n">
        <v>220</v>
      </c>
      <c r="B226" s="111" t="s">
        <v>95</v>
      </c>
      <c r="C226" s="111" t="s">
        <v>74</v>
      </c>
      <c r="D226" s="111" t="s">
        <v>51</v>
      </c>
      <c r="E226" s="111" t="s">
        <v>332</v>
      </c>
      <c r="F226" s="111" t="s">
        <v>32</v>
      </c>
      <c r="G226" s="111" t="s">
        <v>322</v>
      </c>
      <c r="H226" s="111" t="s">
        <v>323</v>
      </c>
      <c r="I226" s="111" t="n"/>
      <c r="J226" s="111" t="s">
        <v>322</v>
      </c>
      <c r="K226" s="111" t="s">
        <v>322</v>
      </c>
      <c r="L226" s="111" t="s">
        <v>322</v>
      </c>
      <c r="M226" s="111" t="s">
        <v>322</v>
      </c>
      <c r="N226" s="111" t="s">
        <v>322</v>
      </c>
      <c r="O226" s="111" t="s">
        <v>322</v>
      </c>
      <c r="P226" s="111" t="s">
        <v>322</v>
      </c>
      <c r="Q226" s="111" t="s">
        <v>322</v>
      </c>
      <c r="R226" s="129">
        <f>HYPERLINK("http://jiradev.its-sib.ru/issues/?jql=issue in (DOCCORP-24339)", 1.9)</f>
        <v/>
      </c>
      <c r="S226" s="111" t="n"/>
      <c r="T226" s="111" t="s">
        <v>322</v>
      </c>
      <c r="U226" s="111" t="s">
        <v>322</v>
      </c>
      <c r="V226" s="111" t="s">
        <v>322</v>
      </c>
      <c r="W226" s="111" t="s">
        <v>322</v>
      </c>
      <c r="X226" s="111" t="s">
        <v>322</v>
      </c>
      <c r="Y226" s="111" t="s">
        <v>322</v>
      </c>
      <c r="Z226" s="111" t="s">
        <v>322</v>
      </c>
      <c r="AA226" s="111" t="s">
        <v>322</v>
      </c>
      <c r="AB226" s="111" t="s">
        <v>322</v>
      </c>
      <c r="AC226" s="111" t="s">
        <v>322</v>
      </c>
      <c r="AD226" s="111" t="s">
        <v>322</v>
      </c>
      <c r="AE226" s="111" t="s">
        <v>322</v>
      </c>
      <c r="AF226" s="111" t="s">
        <v>322</v>
      </c>
      <c r="AG226" s="111" t="s">
        <v>322</v>
      </c>
      <c r="AH226" s="111" t="s">
        <v>322</v>
      </c>
      <c r="AI226" s="111" t="s">
        <v>322</v>
      </c>
      <c r="AJ226" s="111" t="s">
        <v>322</v>
      </c>
      <c r="AK226" s="111" t="s">
        <v>322</v>
      </c>
      <c r="AL226" s="111" t="s">
        <v>322</v>
      </c>
      <c r="AM226" s="111" t="s">
        <v>322</v>
      </c>
      <c r="AN226" s="130" t="s">
        <v>322</v>
      </c>
      <c r="AO226" s="130" t="s">
        <v>322</v>
      </c>
      <c r="AP226" s="130" t="s">
        <v>322</v>
      </c>
      <c r="AQ226" s="130" t="s">
        <v>322</v>
      </c>
      <c r="AR226" s="130" t="s">
        <v>322</v>
      </c>
      <c r="AS226" s="130" t="s">
        <v>322</v>
      </c>
      <c r="AT226" s="130" t="s">
        <v>322</v>
      </c>
      <c r="AU226" s="130" t="s">
        <v>322</v>
      </c>
      <c r="AV226" s="130" t="s">
        <v>322</v>
      </c>
      <c r="AW226" s="130" t="s">
        <v>322</v>
      </c>
      <c r="AX226" s="130" t="s">
        <v>322</v>
      </c>
    </row>
    <row r="227" spans="1:50">
      <c r="A227" s="111" t="n">
        <v>221</v>
      </c>
      <c r="B227" s="111" t="s">
        <v>95</v>
      </c>
      <c r="C227" s="111" t="s">
        <v>74</v>
      </c>
      <c r="D227" s="111" t="s">
        <v>51</v>
      </c>
      <c r="E227" s="111" t="s">
        <v>332</v>
      </c>
      <c r="F227" s="111" t="s">
        <v>32</v>
      </c>
      <c r="G227" s="111" t="s">
        <v>49</v>
      </c>
      <c r="H227" s="111" t="s">
        <v>322</v>
      </c>
      <c r="I227" s="111" t="n"/>
      <c r="J227" s="111" t="s">
        <v>322</v>
      </c>
      <c r="K227" s="111" t="s">
        <v>322</v>
      </c>
      <c r="L227" s="111" t="s">
        <v>322</v>
      </c>
      <c r="M227" s="111" t="s">
        <v>322</v>
      </c>
      <c r="N227" s="111" t="s">
        <v>322</v>
      </c>
      <c r="O227" s="111" t="s">
        <v>322</v>
      </c>
      <c r="P227" s="111" t="s">
        <v>322</v>
      </c>
      <c r="Q227" s="111" t="s">
        <v>322</v>
      </c>
      <c r="R227" s="129">
        <f>HYPERLINK("http://jiradev.its-sib.ru/issues/?jql=issue in (DOCCORP-24340)", 2.6666)</f>
        <v/>
      </c>
      <c r="S227" s="129">
        <f>HYPERLINK("http://jiradev.its-sib.ru/issues/?jql=issue in (DOCCORP-24340)", 2.6666)</f>
        <v/>
      </c>
      <c r="T227" s="111" t="s">
        <v>322</v>
      </c>
      <c r="U227" s="111" t="s">
        <v>322</v>
      </c>
      <c r="V227" s="111" t="s">
        <v>322</v>
      </c>
      <c r="W227" s="111" t="s">
        <v>322</v>
      </c>
      <c r="X227" s="111" t="s">
        <v>322</v>
      </c>
      <c r="Y227" s="111" t="s">
        <v>322</v>
      </c>
      <c r="Z227" s="111" t="s">
        <v>322</v>
      </c>
      <c r="AA227" s="111" t="s">
        <v>322</v>
      </c>
      <c r="AB227" s="111" t="s">
        <v>322</v>
      </c>
      <c r="AC227" s="111" t="s">
        <v>322</v>
      </c>
      <c r="AD227" s="111" t="s">
        <v>322</v>
      </c>
      <c r="AE227" s="111" t="s">
        <v>322</v>
      </c>
      <c r="AF227" s="111" t="s">
        <v>322</v>
      </c>
      <c r="AG227" s="111" t="s">
        <v>322</v>
      </c>
      <c r="AH227" s="111" t="s">
        <v>322</v>
      </c>
      <c r="AI227" s="111" t="s">
        <v>322</v>
      </c>
      <c r="AJ227" s="111" t="s">
        <v>322</v>
      </c>
      <c r="AK227" s="111" t="s">
        <v>322</v>
      </c>
      <c r="AL227" s="111" t="s">
        <v>322</v>
      </c>
      <c r="AM227" s="111" t="s">
        <v>322</v>
      </c>
      <c r="AN227" s="130" t="s">
        <v>322</v>
      </c>
      <c r="AO227" s="130" t="s">
        <v>322</v>
      </c>
      <c r="AP227" s="130" t="s">
        <v>322</v>
      </c>
      <c r="AQ227" s="130" t="s">
        <v>322</v>
      </c>
      <c r="AR227" s="130" t="s">
        <v>322</v>
      </c>
      <c r="AS227" s="130" t="s">
        <v>322</v>
      </c>
      <c r="AT227" s="130">
        <f>COUNTIF(I227:AM227, "В") + SUM(I227:AM227)/8</f>
        <v/>
      </c>
      <c r="AU227" s="130" t="s">
        <v>322</v>
      </c>
      <c r="AV227" s="130" t="s">
        <v>322</v>
      </c>
      <c r="AW227" s="130" t="s">
        <v>322</v>
      </c>
      <c r="AX227" s="130" t="s">
        <v>322</v>
      </c>
    </row>
    <row r="228" spans="1:50">
      <c r="A228" s="111" t="n">
        <v>222</v>
      </c>
      <c r="B228" s="111" t="s">
        <v>95</v>
      </c>
      <c r="C228" s="111" t="s">
        <v>74</v>
      </c>
      <c r="D228" s="111" t="s">
        <v>51</v>
      </c>
      <c r="E228" s="111" t="s">
        <v>332</v>
      </c>
      <c r="F228" s="111" t="s">
        <v>48</v>
      </c>
      <c r="G228" s="111" t="s">
        <v>322</v>
      </c>
      <c r="H228" s="111" t="s">
        <v>323</v>
      </c>
      <c r="I228" s="111" t="n"/>
      <c r="J228" s="111" t="s">
        <v>322</v>
      </c>
      <c r="K228" s="111" t="s">
        <v>322</v>
      </c>
      <c r="L228" s="111" t="s">
        <v>322</v>
      </c>
      <c r="M228" s="111" t="s">
        <v>322</v>
      </c>
      <c r="N228" s="111" t="s">
        <v>322</v>
      </c>
      <c r="O228" s="111" t="s">
        <v>322</v>
      </c>
      <c r="P228" s="111" t="s">
        <v>322</v>
      </c>
      <c r="Q228" s="111" t="s">
        <v>322</v>
      </c>
      <c r="R228" s="129">
        <f>HYPERLINK("http://jiradev.its-sib.ru/issues/?jql=issue in (DOCCORP-24339)", 0.915)</f>
        <v/>
      </c>
      <c r="S228" s="111" t="n"/>
      <c r="T228" s="111" t="s">
        <v>322</v>
      </c>
      <c r="U228" s="111" t="s">
        <v>322</v>
      </c>
      <c r="V228" s="111" t="s">
        <v>322</v>
      </c>
      <c r="W228" s="111" t="s">
        <v>322</v>
      </c>
      <c r="X228" s="111" t="s">
        <v>322</v>
      </c>
      <c r="Y228" s="111" t="s">
        <v>322</v>
      </c>
      <c r="Z228" s="111" t="s">
        <v>322</v>
      </c>
      <c r="AA228" s="111" t="s">
        <v>322</v>
      </c>
      <c r="AB228" s="111" t="s">
        <v>322</v>
      </c>
      <c r="AC228" s="111" t="s">
        <v>322</v>
      </c>
      <c r="AD228" s="111" t="s">
        <v>322</v>
      </c>
      <c r="AE228" s="111" t="s">
        <v>322</v>
      </c>
      <c r="AF228" s="111" t="s">
        <v>322</v>
      </c>
      <c r="AG228" s="111" t="s">
        <v>322</v>
      </c>
      <c r="AH228" s="111" t="s">
        <v>322</v>
      </c>
      <c r="AI228" s="111" t="s">
        <v>322</v>
      </c>
      <c r="AJ228" s="111" t="s">
        <v>322</v>
      </c>
      <c r="AK228" s="111" t="s">
        <v>322</v>
      </c>
      <c r="AL228" s="111" t="s">
        <v>322</v>
      </c>
      <c r="AM228" s="111" t="s">
        <v>322</v>
      </c>
      <c r="AN228" s="130" t="s">
        <v>322</v>
      </c>
      <c r="AO228" s="130" t="s">
        <v>322</v>
      </c>
      <c r="AP228" s="130" t="s">
        <v>322</v>
      </c>
      <c r="AQ228" s="130" t="s">
        <v>322</v>
      </c>
      <c r="AR228" s="130" t="s">
        <v>322</v>
      </c>
      <c r="AS228" s="130" t="s">
        <v>322</v>
      </c>
      <c r="AT228" s="130" t="s">
        <v>322</v>
      </c>
      <c r="AU228" s="130" t="s">
        <v>322</v>
      </c>
      <c r="AV228" s="130" t="s">
        <v>322</v>
      </c>
      <c r="AW228" s="130" t="s">
        <v>322</v>
      </c>
      <c r="AX228" s="130" t="s">
        <v>322</v>
      </c>
    </row>
    <row r="229" spans="1:50">
      <c r="A229" s="111" t="n">
        <v>223</v>
      </c>
      <c r="B229" s="111" t="s">
        <v>95</v>
      </c>
      <c r="C229" s="111" t="s">
        <v>74</v>
      </c>
      <c r="D229" s="111" t="s">
        <v>51</v>
      </c>
      <c r="E229" s="111" t="s">
        <v>330</v>
      </c>
      <c r="F229" s="111" t="s">
        <v>32</v>
      </c>
      <c r="G229" s="111" t="s">
        <v>322</v>
      </c>
      <c r="H229" s="111" t="s">
        <v>323</v>
      </c>
      <c r="I229" s="111" t="n"/>
      <c r="J229" s="111" t="s">
        <v>322</v>
      </c>
      <c r="K229" s="111" t="s">
        <v>322</v>
      </c>
      <c r="L229" s="111" t="s">
        <v>322</v>
      </c>
      <c r="M229" s="111" t="s">
        <v>322</v>
      </c>
      <c r="N229" s="111" t="s">
        <v>322</v>
      </c>
      <c r="O229" s="111" t="s">
        <v>322</v>
      </c>
      <c r="P229" s="111" t="s">
        <v>322</v>
      </c>
      <c r="Q229" s="111" t="s">
        <v>322</v>
      </c>
      <c r="R229" s="129">
        <f>HYPERLINK("http://jiradev.its-sib.ru/issues/?jql=issue in (DOCCORP-24339)", 1.9)</f>
        <v/>
      </c>
      <c r="S229" s="111" t="n"/>
      <c r="T229" s="111" t="s">
        <v>322</v>
      </c>
      <c r="U229" s="111" t="s">
        <v>322</v>
      </c>
      <c r="V229" s="111" t="s">
        <v>322</v>
      </c>
      <c r="W229" s="111" t="s">
        <v>322</v>
      </c>
      <c r="X229" s="111" t="s">
        <v>322</v>
      </c>
      <c r="Y229" s="111" t="s">
        <v>322</v>
      </c>
      <c r="Z229" s="111" t="s">
        <v>322</v>
      </c>
      <c r="AA229" s="111" t="s">
        <v>322</v>
      </c>
      <c r="AB229" s="111" t="s">
        <v>322</v>
      </c>
      <c r="AC229" s="111" t="s">
        <v>322</v>
      </c>
      <c r="AD229" s="111" t="s">
        <v>322</v>
      </c>
      <c r="AE229" s="111" t="s">
        <v>322</v>
      </c>
      <c r="AF229" s="111" t="s">
        <v>322</v>
      </c>
      <c r="AG229" s="111" t="s">
        <v>322</v>
      </c>
      <c r="AH229" s="111" t="s">
        <v>322</v>
      </c>
      <c r="AI229" s="111" t="s">
        <v>322</v>
      </c>
      <c r="AJ229" s="111" t="s">
        <v>322</v>
      </c>
      <c r="AK229" s="111" t="s">
        <v>322</v>
      </c>
      <c r="AL229" s="111" t="s">
        <v>322</v>
      </c>
      <c r="AM229" s="111" t="s">
        <v>322</v>
      </c>
      <c r="AN229" s="130" t="s">
        <v>322</v>
      </c>
      <c r="AO229" s="130" t="s">
        <v>322</v>
      </c>
      <c r="AP229" s="130" t="s">
        <v>322</v>
      </c>
      <c r="AQ229" s="130" t="s">
        <v>322</v>
      </c>
      <c r="AR229" s="130" t="s">
        <v>322</v>
      </c>
      <c r="AS229" s="130" t="s">
        <v>322</v>
      </c>
      <c r="AT229" s="130" t="s">
        <v>322</v>
      </c>
      <c r="AU229" s="130" t="s">
        <v>322</v>
      </c>
      <c r="AV229" s="130" t="s">
        <v>322</v>
      </c>
      <c r="AW229" s="130" t="s">
        <v>322</v>
      </c>
      <c r="AX229" s="130" t="s">
        <v>322</v>
      </c>
    </row>
    <row r="230" spans="1:50">
      <c r="A230" s="111" t="n">
        <v>224</v>
      </c>
      <c r="B230" s="111" t="s">
        <v>95</v>
      </c>
      <c r="C230" s="111" t="s">
        <v>74</v>
      </c>
      <c r="D230" s="111" t="s">
        <v>51</v>
      </c>
      <c r="E230" s="111" t="s">
        <v>330</v>
      </c>
      <c r="F230" s="111" t="s">
        <v>48</v>
      </c>
      <c r="G230" s="111" t="s">
        <v>322</v>
      </c>
      <c r="H230" s="111" t="s">
        <v>323</v>
      </c>
      <c r="I230" s="111" t="n"/>
      <c r="J230" s="111" t="s">
        <v>322</v>
      </c>
      <c r="K230" s="111" t="s">
        <v>322</v>
      </c>
      <c r="L230" s="111" t="s">
        <v>322</v>
      </c>
      <c r="M230" s="111" t="s">
        <v>322</v>
      </c>
      <c r="N230" s="111" t="s">
        <v>322</v>
      </c>
      <c r="O230" s="111" t="s">
        <v>322</v>
      </c>
      <c r="P230" s="111" t="s">
        <v>322</v>
      </c>
      <c r="Q230" s="111" t="s">
        <v>322</v>
      </c>
      <c r="R230" s="129">
        <f>HYPERLINK("http://jiradev.its-sib.ru/issues/?jql=issue in (DOCCORP-24339)", 0.915)</f>
        <v/>
      </c>
      <c r="S230" s="111" t="n"/>
      <c r="T230" s="111" t="s">
        <v>322</v>
      </c>
      <c r="U230" s="111" t="s">
        <v>322</v>
      </c>
      <c r="V230" s="111" t="s">
        <v>322</v>
      </c>
      <c r="W230" s="111" t="s">
        <v>322</v>
      </c>
      <c r="X230" s="111" t="s">
        <v>322</v>
      </c>
      <c r="Y230" s="111" t="s">
        <v>322</v>
      </c>
      <c r="Z230" s="111" t="s">
        <v>322</v>
      </c>
      <c r="AA230" s="111" t="s">
        <v>322</v>
      </c>
      <c r="AB230" s="111" t="s">
        <v>322</v>
      </c>
      <c r="AC230" s="111" t="s">
        <v>322</v>
      </c>
      <c r="AD230" s="111" t="s">
        <v>322</v>
      </c>
      <c r="AE230" s="111" t="s">
        <v>322</v>
      </c>
      <c r="AF230" s="111" t="s">
        <v>322</v>
      </c>
      <c r="AG230" s="111" t="s">
        <v>322</v>
      </c>
      <c r="AH230" s="111" t="s">
        <v>322</v>
      </c>
      <c r="AI230" s="111" t="s">
        <v>322</v>
      </c>
      <c r="AJ230" s="111" t="s">
        <v>322</v>
      </c>
      <c r="AK230" s="111" t="s">
        <v>322</v>
      </c>
      <c r="AL230" s="111" t="s">
        <v>322</v>
      </c>
      <c r="AM230" s="111" t="s">
        <v>322</v>
      </c>
      <c r="AN230" s="130" t="s">
        <v>322</v>
      </c>
      <c r="AO230" s="130" t="s">
        <v>322</v>
      </c>
      <c r="AP230" s="130" t="s">
        <v>322</v>
      </c>
      <c r="AQ230" s="130" t="s">
        <v>322</v>
      </c>
      <c r="AR230" s="130" t="s">
        <v>322</v>
      </c>
      <c r="AS230" s="130" t="s">
        <v>322</v>
      </c>
      <c r="AT230" s="130" t="s">
        <v>322</v>
      </c>
      <c r="AU230" s="130" t="s">
        <v>322</v>
      </c>
      <c r="AV230" s="130" t="s">
        <v>322</v>
      </c>
      <c r="AW230" s="130" t="s">
        <v>322</v>
      </c>
      <c r="AX230" s="130" t="s">
        <v>322</v>
      </c>
    </row>
    <row r="231" spans="1:50">
      <c r="A231" s="111" t="n">
        <v>225</v>
      </c>
      <c r="B231" s="111" t="s">
        <v>95</v>
      </c>
      <c r="C231" s="111" t="s">
        <v>74</v>
      </c>
      <c r="D231" s="111" t="s">
        <v>51</v>
      </c>
      <c r="E231" s="111" t="s">
        <v>325</v>
      </c>
      <c r="F231" s="111" t="s">
        <v>32</v>
      </c>
      <c r="G231" s="111" t="s">
        <v>49</v>
      </c>
      <c r="H231" s="111" t="s">
        <v>322</v>
      </c>
      <c r="I231" s="111" t="n"/>
      <c r="J231" s="111" t="s">
        <v>322</v>
      </c>
      <c r="K231" s="111" t="s">
        <v>322</v>
      </c>
      <c r="L231" s="111" t="s">
        <v>322</v>
      </c>
      <c r="M231" s="111" t="s">
        <v>322</v>
      </c>
      <c r="N231" s="111" t="s">
        <v>322</v>
      </c>
      <c r="O231" s="111" t="s">
        <v>322</v>
      </c>
      <c r="P231" s="111" t="s">
        <v>322</v>
      </c>
      <c r="Q231" s="111" t="s">
        <v>322</v>
      </c>
      <c r="R231" s="129">
        <f>HYPERLINK("http://jiradev.its-sib.ru/issues/?jql=issue in (DOCCORP-24340)", 2.6666)</f>
        <v/>
      </c>
      <c r="S231" s="129">
        <f>HYPERLINK("http://jiradev.its-sib.ru/issues/?jql=issue in (DOCCORP-24340)", 2.6666)</f>
        <v/>
      </c>
      <c r="T231" s="111" t="s">
        <v>322</v>
      </c>
      <c r="U231" s="111" t="s">
        <v>322</v>
      </c>
      <c r="V231" s="111" t="s">
        <v>322</v>
      </c>
      <c r="W231" s="111" t="s">
        <v>322</v>
      </c>
      <c r="X231" s="111" t="s">
        <v>322</v>
      </c>
      <c r="Y231" s="111" t="s">
        <v>322</v>
      </c>
      <c r="Z231" s="111" t="s">
        <v>322</v>
      </c>
      <c r="AA231" s="111" t="s">
        <v>322</v>
      </c>
      <c r="AB231" s="111" t="s">
        <v>322</v>
      </c>
      <c r="AC231" s="111" t="s">
        <v>322</v>
      </c>
      <c r="AD231" s="111" t="s">
        <v>322</v>
      </c>
      <c r="AE231" s="111" t="s">
        <v>322</v>
      </c>
      <c r="AF231" s="111" t="s">
        <v>322</v>
      </c>
      <c r="AG231" s="111" t="s">
        <v>322</v>
      </c>
      <c r="AH231" s="111" t="s">
        <v>322</v>
      </c>
      <c r="AI231" s="111" t="s">
        <v>322</v>
      </c>
      <c r="AJ231" s="111" t="s">
        <v>322</v>
      </c>
      <c r="AK231" s="111" t="s">
        <v>322</v>
      </c>
      <c r="AL231" s="111" t="s">
        <v>322</v>
      </c>
      <c r="AM231" s="111" t="s">
        <v>322</v>
      </c>
      <c r="AN231" s="130" t="s">
        <v>322</v>
      </c>
      <c r="AO231" s="130" t="s">
        <v>322</v>
      </c>
      <c r="AP231" s="130" t="s">
        <v>322</v>
      </c>
      <c r="AQ231" s="130" t="s">
        <v>322</v>
      </c>
      <c r="AR231" s="130" t="s">
        <v>322</v>
      </c>
      <c r="AS231" s="130" t="s">
        <v>322</v>
      </c>
      <c r="AT231" s="130">
        <f>COUNTIF(I231:AM231, "В") + SUM(I231:AM231)/8</f>
        <v/>
      </c>
      <c r="AU231" s="130" t="s">
        <v>322</v>
      </c>
      <c r="AV231" s="130" t="s">
        <v>322</v>
      </c>
      <c r="AW231" s="130" t="s">
        <v>322</v>
      </c>
      <c r="AX231" s="130" t="s">
        <v>322</v>
      </c>
    </row>
    <row r="232" spans="1:50">
      <c r="A232" s="111" t="n">
        <v>226</v>
      </c>
      <c r="B232" s="111" t="s">
        <v>95</v>
      </c>
      <c r="C232" s="111" t="s">
        <v>74</v>
      </c>
      <c r="D232" s="111" t="s">
        <v>51</v>
      </c>
      <c r="E232" s="111" t="s">
        <v>328</v>
      </c>
      <c r="F232" s="111" t="s">
        <v>32</v>
      </c>
      <c r="G232" s="111" t="s">
        <v>49</v>
      </c>
      <c r="H232" s="111" t="s">
        <v>322</v>
      </c>
      <c r="I232" s="111" t="n"/>
      <c r="J232" s="111" t="s">
        <v>322</v>
      </c>
      <c r="K232" s="111" t="s">
        <v>322</v>
      </c>
      <c r="L232" s="111" t="s">
        <v>322</v>
      </c>
      <c r="M232" s="111" t="s">
        <v>322</v>
      </c>
      <c r="N232" s="111" t="s">
        <v>322</v>
      </c>
      <c r="O232" s="111" t="s">
        <v>322</v>
      </c>
      <c r="P232" s="111" t="s">
        <v>322</v>
      </c>
      <c r="Q232" s="111" t="s">
        <v>322</v>
      </c>
      <c r="R232" s="129">
        <f>HYPERLINK("http://jiradev.its-sib.ru/issues/?jql=issue in (DOCCORP-24340)", 2.6666)</f>
        <v/>
      </c>
      <c r="S232" s="129">
        <f>HYPERLINK("http://jiradev.its-sib.ru/issues/?jql=issue in (DOCCORP-24340)", 2.6666)</f>
        <v/>
      </c>
      <c r="T232" s="111" t="s">
        <v>322</v>
      </c>
      <c r="U232" s="111" t="s">
        <v>322</v>
      </c>
      <c r="V232" s="111" t="s">
        <v>322</v>
      </c>
      <c r="W232" s="111" t="s">
        <v>322</v>
      </c>
      <c r="X232" s="111" t="s">
        <v>322</v>
      </c>
      <c r="Y232" s="111" t="s">
        <v>322</v>
      </c>
      <c r="Z232" s="111" t="s">
        <v>322</v>
      </c>
      <c r="AA232" s="111" t="s">
        <v>322</v>
      </c>
      <c r="AB232" s="111" t="s">
        <v>322</v>
      </c>
      <c r="AC232" s="111" t="s">
        <v>322</v>
      </c>
      <c r="AD232" s="111" t="s">
        <v>322</v>
      </c>
      <c r="AE232" s="111" t="s">
        <v>322</v>
      </c>
      <c r="AF232" s="111" t="s">
        <v>322</v>
      </c>
      <c r="AG232" s="111" t="s">
        <v>322</v>
      </c>
      <c r="AH232" s="111" t="s">
        <v>322</v>
      </c>
      <c r="AI232" s="111" t="s">
        <v>322</v>
      </c>
      <c r="AJ232" s="111" t="s">
        <v>322</v>
      </c>
      <c r="AK232" s="111" t="s">
        <v>322</v>
      </c>
      <c r="AL232" s="111" t="s">
        <v>322</v>
      </c>
      <c r="AM232" s="111" t="s">
        <v>322</v>
      </c>
      <c r="AN232" s="130" t="s">
        <v>322</v>
      </c>
      <c r="AO232" s="130" t="s">
        <v>322</v>
      </c>
      <c r="AP232" s="130" t="s">
        <v>322</v>
      </c>
      <c r="AQ232" s="130" t="s">
        <v>322</v>
      </c>
      <c r="AR232" s="130" t="s">
        <v>322</v>
      </c>
      <c r="AS232" s="130" t="s">
        <v>322</v>
      </c>
      <c r="AT232" s="130">
        <f>COUNTIF(I232:AM232, "В") + SUM(I232:AM232)/8</f>
        <v/>
      </c>
      <c r="AU232" s="130" t="s">
        <v>322</v>
      </c>
      <c r="AV232" s="130" t="s">
        <v>322</v>
      </c>
      <c r="AW232" s="130" t="s">
        <v>322</v>
      </c>
      <c r="AX232" s="130" t="s">
        <v>322</v>
      </c>
    </row>
    <row r="233" spans="1:50">
      <c r="A233" s="131" t="n">
        <v>227</v>
      </c>
      <c r="B233" s="131" t="s">
        <v>95</v>
      </c>
      <c r="C233" s="131" t="s">
        <v>74</v>
      </c>
      <c r="D233" s="131" t="s">
        <v>51</v>
      </c>
      <c r="E233" s="131" t="s">
        <v>33</v>
      </c>
      <c r="F233" s="131" t="s">
        <v>322</v>
      </c>
      <c r="G233" s="131" t="s">
        <v>322</v>
      </c>
      <c r="H233" s="131" t="s">
        <v>322</v>
      </c>
      <c r="I233" s="131">
        <f>SUM(I232:I224)</f>
        <v/>
      </c>
      <c r="J233" s="131" t="s">
        <v>322</v>
      </c>
      <c r="K233" s="131" t="s">
        <v>322</v>
      </c>
      <c r="L233" s="131" t="s">
        <v>322</v>
      </c>
      <c r="M233" s="131" t="s">
        <v>322</v>
      </c>
      <c r="N233" s="131" t="s">
        <v>322</v>
      </c>
      <c r="O233" s="131" t="s">
        <v>322</v>
      </c>
      <c r="P233" s="131" t="s">
        <v>322</v>
      </c>
      <c r="Q233" s="131" t="s">
        <v>322</v>
      </c>
      <c r="R233" s="131">
        <f>SUM(R232:R224)</f>
        <v/>
      </c>
      <c r="S233" s="131">
        <f>SUM(S232:S224)</f>
        <v/>
      </c>
      <c r="T233" s="131" t="s">
        <v>322</v>
      </c>
      <c r="U233" s="131" t="s">
        <v>322</v>
      </c>
      <c r="V233" s="131" t="s">
        <v>322</v>
      </c>
      <c r="W233" s="131" t="s">
        <v>322</v>
      </c>
      <c r="X233" s="131" t="s">
        <v>322</v>
      </c>
      <c r="Y233" s="131" t="s">
        <v>322</v>
      </c>
      <c r="Z233" s="131" t="s">
        <v>322</v>
      </c>
      <c r="AA233" s="131" t="s">
        <v>322</v>
      </c>
      <c r="AB233" s="131" t="s">
        <v>322</v>
      </c>
      <c r="AC233" s="131" t="s">
        <v>322</v>
      </c>
      <c r="AD233" s="131" t="s">
        <v>322</v>
      </c>
      <c r="AE233" s="131" t="s">
        <v>322</v>
      </c>
      <c r="AF233" s="131" t="s">
        <v>322</v>
      </c>
      <c r="AG233" s="131" t="s">
        <v>322</v>
      </c>
      <c r="AH233" s="131" t="s">
        <v>322</v>
      </c>
      <c r="AI233" s="131" t="s">
        <v>322</v>
      </c>
      <c r="AJ233" s="131" t="s">
        <v>322</v>
      </c>
      <c r="AK233" s="131" t="s">
        <v>322</v>
      </c>
      <c r="AL233" s="131" t="s">
        <v>322</v>
      </c>
      <c r="AM233" s="131" t="s">
        <v>322</v>
      </c>
      <c r="AN233" s="131" t="s"/>
      <c r="AO233" s="131" t="s"/>
      <c r="AP233" s="131">
        <f>MAX(AP232:AP224)</f>
        <v/>
      </c>
      <c r="AQ233" s="131">
        <f>MAX(AQ232:AQ224)</f>
        <v/>
      </c>
      <c r="AR233" s="131">
        <f>MAX(AR232:AR224)</f>
        <v/>
      </c>
      <c r="AS233" s="131">
        <f>MAX(AS232:AS224)</f>
        <v/>
      </c>
      <c r="AT233" s="131">
        <f>SUM(AT232:AT224)</f>
        <v/>
      </c>
      <c r="AU233" s="131">
        <f>SUM(AU232:AU224)</f>
        <v/>
      </c>
      <c r="AV233" s="131">
        <f>SUM(AV232:AV224)</f>
        <v/>
      </c>
      <c r="AW233" s="131">
        <f>SUM(AW232:AW224)</f>
        <v/>
      </c>
      <c r="AX233" s="131">
        <f>SUM(AX232:AX224)</f>
        <v/>
      </c>
    </row>
    <row r="234" spans="1:50">
      <c r="A234" s="111" t="n">
        <v>228</v>
      </c>
      <c r="B234" s="129">
        <f>HYPERLINK("http://jiradev.its-sib.ru/issues/?jql=summary~%27Кошелева Юлия Александровна%27", "Кошелева Юлия Александровна")</f>
        <v/>
      </c>
      <c r="C234" s="129">
        <f>HYPERLINK("http://jiradev.its-sib.ru/issues/?jql=status=Трудоустройство and cf[14829]=%27Общий отдел%27", "Общий отдел")</f>
        <v/>
      </c>
      <c r="D234" s="111" t="s">
        <v>188</v>
      </c>
      <c r="E234" s="111" t="s">
        <v>31</v>
      </c>
      <c r="F234" s="111" t="s">
        <v>32</v>
      </c>
      <c r="G234" s="111" t="s">
        <v>322</v>
      </c>
      <c r="H234" s="111" t="s">
        <v>322</v>
      </c>
      <c r="I234" s="111" t="s">
        <v>322</v>
      </c>
      <c r="J234" s="111" t="s">
        <v>322</v>
      </c>
      <c r="K234" s="111" t="s">
        <v>322</v>
      </c>
      <c r="L234" s="111" t="s">
        <v>322</v>
      </c>
      <c r="M234" s="111" t="s">
        <v>322</v>
      </c>
      <c r="N234" s="111" t="s">
        <v>322</v>
      </c>
      <c r="O234" s="111" t="s">
        <v>322</v>
      </c>
      <c r="P234" s="111" t="s">
        <v>322</v>
      </c>
      <c r="Q234" s="111" t="s">
        <v>322</v>
      </c>
      <c r="R234" s="129">
        <f>HYPERLINK("http://jiradev.its-sib.ru/issues/?jql=issue in (DOCCORP-23897)", "О")</f>
        <v/>
      </c>
      <c r="S234" s="129">
        <f>HYPERLINK("http://jiradev.its-sib.ru/issues/?jql=issue in (DOCCORP-23897)", "О")</f>
        <v/>
      </c>
      <c r="T234" s="111" t="s">
        <v>322</v>
      </c>
      <c r="U234" s="111" t="s">
        <v>322</v>
      </c>
      <c r="V234" s="111" t="s">
        <v>322</v>
      </c>
      <c r="W234" s="111" t="s">
        <v>322</v>
      </c>
      <c r="X234" s="111" t="s">
        <v>322</v>
      </c>
      <c r="Y234" s="111" t="s">
        <v>322</v>
      </c>
      <c r="Z234" s="111" t="s">
        <v>322</v>
      </c>
      <c r="AA234" s="111" t="s">
        <v>322</v>
      </c>
      <c r="AB234" s="111" t="s">
        <v>322</v>
      </c>
      <c r="AC234" s="111" t="s">
        <v>322</v>
      </c>
      <c r="AD234" s="111" t="s">
        <v>322</v>
      </c>
      <c r="AE234" s="111" t="s">
        <v>322</v>
      </c>
      <c r="AF234" s="111" t="s">
        <v>322</v>
      </c>
      <c r="AG234" s="111" t="s">
        <v>322</v>
      </c>
      <c r="AH234" s="111" t="s">
        <v>322</v>
      </c>
      <c r="AI234" s="111" t="s">
        <v>322</v>
      </c>
      <c r="AJ234" s="111" t="s">
        <v>322</v>
      </c>
      <c r="AK234" s="111" t="s">
        <v>322</v>
      </c>
      <c r="AL234" s="111" t="s">
        <v>322</v>
      </c>
      <c r="AM234" s="111" t="s">
        <v>322</v>
      </c>
      <c r="AN234" s="130" t="s">
        <v>322</v>
      </c>
      <c r="AO234" s="130" t="s">
        <v>322</v>
      </c>
      <c r="AP234" s="130">
        <f>COUNTIF(I234:AM234, "О")</f>
        <v/>
      </c>
      <c r="AQ234" s="130">
        <f>COUNTIF(I234:AM234, "От")</f>
        <v/>
      </c>
      <c r="AR234" s="130">
        <f>COUNTIF(I234:AM234, "Б")</f>
        <v/>
      </c>
      <c r="AS234" s="130">
        <f>COUNTIF(I234:AM234, "Н")</f>
        <v/>
      </c>
      <c r="AT234" s="130" t="s">
        <v>322</v>
      </c>
      <c r="AU234" s="130" t="s">
        <v>322</v>
      </c>
      <c r="AV234" s="130" t="s">
        <v>322</v>
      </c>
      <c r="AW234" s="130" t="s">
        <v>322</v>
      </c>
      <c r="AX234" s="130" t="s">
        <v>322</v>
      </c>
    </row>
    <row r="235" spans="1:50">
      <c r="A235" s="131" t="n">
        <v>229</v>
      </c>
      <c r="B235" s="131" t="s">
        <v>187</v>
      </c>
      <c r="C235" s="131" t="s">
        <v>183</v>
      </c>
      <c r="D235" s="131" t="s">
        <v>188</v>
      </c>
      <c r="E235" s="131" t="s">
        <v>33</v>
      </c>
      <c r="F235" s="131" t="s">
        <v>322</v>
      </c>
      <c r="G235" s="131" t="s">
        <v>322</v>
      </c>
      <c r="H235" s="131" t="s">
        <v>322</v>
      </c>
      <c r="I235" s="131" t="s">
        <v>322</v>
      </c>
      <c r="J235" s="131" t="s">
        <v>322</v>
      </c>
      <c r="K235" s="131" t="s">
        <v>322</v>
      </c>
      <c r="L235" s="131" t="s">
        <v>322</v>
      </c>
      <c r="M235" s="131" t="s">
        <v>322</v>
      </c>
      <c r="N235" s="131" t="s">
        <v>322</v>
      </c>
      <c r="O235" s="131" t="s">
        <v>322</v>
      </c>
      <c r="P235" s="131" t="s">
        <v>322</v>
      </c>
      <c r="Q235" s="131" t="s">
        <v>322</v>
      </c>
      <c r="R235" s="131">
        <f>SUM(R234:R234)</f>
        <v/>
      </c>
      <c r="S235" s="131">
        <f>SUM(S234:S234)</f>
        <v/>
      </c>
      <c r="T235" s="131" t="s">
        <v>322</v>
      </c>
      <c r="U235" s="131" t="s">
        <v>322</v>
      </c>
      <c r="V235" s="131" t="s">
        <v>322</v>
      </c>
      <c r="W235" s="131" t="s">
        <v>322</v>
      </c>
      <c r="X235" s="131" t="s">
        <v>322</v>
      </c>
      <c r="Y235" s="131" t="s">
        <v>322</v>
      </c>
      <c r="Z235" s="131" t="s">
        <v>322</v>
      </c>
      <c r="AA235" s="131" t="s">
        <v>322</v>
      </c>
      <c r="AB235" s="131" t="s">
        <v>322</v>
      </c>
      <c r="AC235" s="131" t="s">
        <v>322</v>
      </c>
      <c r="AD235" s="131" t="s">
        <v>322</v>
      </c>
      <c r="AE235" s="131" t="s">
        <v>322</v>
      </c>
      <c r="AF235" s="131" t="s">
        <v>322</v>
      </c>
      <c r="AG235" s="131" t="s">
        <v>322</v>
      </c>
      <c r="AH235" s="131" t="s">
        <v>322</v>
      </c>
      <c r="AI235" s="131" t="s">
        <v>322</v>
      </c>
      <c r="AJ235" s="131" t="s">
        <v>322</v>
      </c>
      <c r="AK235" s="131" t="s">
        <v>322</v>
      </c>
      <c r="AL235" s="131" t="s">
        <v>322</v>
      </c>
      <c r="AM235" s="131" t="s">
        <v>322</v>
      </c>
      <c r="AN235" s="131" t="s"/>
      <c r="AO235" s="131" t="s"/>
      <c r="AP235" s="131">
        <f>MAX(AP234:AP234)</f>
        <v/>
      </c>
      <c r="AQ235" s="131">
        <f>MAX(AQ234:AQ234)</f>
        <v/>
      </c>
      <c r="AR235" s="131">
        <f>MAX(AR234:AR234)</f>
        <v/>
      </c>
      <c r="AS235" s="131">
        <f>MAX(AS234:AS234)</f>
        <v/>
      </c>
      <c r="AT235" s="131">
        <f>SUM(AT234:AT234)</f>
        <v/>
      </c>
      <c r="AU235" s="131">
        <f>SUM(AU234:AU234)</f>
        <v/>
      </c>
      <c r="AV235" s="131">
        <f>SUM(AV234:AV234)</f>
        <v/>
      </c>
      <c r="AW235" s="131">
        <f>SUM(AW234:AW234)</f>
        <v/>
      </c>
      <c r="AX235" s="131">
        <f>SUM(AX234:AX234)</f>
        <v/>
      </c>
    </row>
    <row r="236" spans="1:50">
      <c r="A236" s="111" t="n">
        <v>230</v>
      </c>
      <c r="B236" s="129">
        <f>HYPERLINK("http://jiradev.its-sib.ru/issues/?jql=summary~%27Литвиненко Андрей Алексеевич%27", "Литвиненко Андрей Алексеевич")</f>
        <v/>
      </c>
      <c r="C236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236" s="111" t="s">
        <v>204</v>
      </c>
      <c r="E236" s="111" t="s">
        <v>43</v>
      </c>
      <c r="F236" s="111" t="s">
        <v>32</v>
      </c>
      <c r="G236" s="111" t="s">
        <v>322</v>
      </c>
      <c r="H236" s="111" t="s">
        <v>322</v>
      </c>
      <c r="I236" s="111" t="s">
        <v>322</v>
      </c>
      <c r="J236" s="111" t="s">
        <v>322</v>
      </c>
      <c r="K236" s="111" t="s">
        <v>322</v>
      </c>
      <c r="L236" s="111" t="s">
        <v>322</v>
      </c>
      <c r="M236" s="111" t="s">
        <v>322</v>
      </c>
      <c r="N236" s="111" t="s">
        <v>322</v>
      </c>
      <c r="O236" s="111" t="s">
        <v>322</v>
      </c>
      <c r="P236" s="111" t="s">
        <v>322</v>
      </c>
      <c r="Q236" s="111" t="s">
        <v>322</v>
      </c>
      <c r="R236" s="111" t="n">
        <v>8</v>
      </c>
      <c r="S236" s="111" t="n">
        <v>8</v>
      </c>
      <c r="T236" s="111" t="s">
        <v>322</v>
      </c>
      <c r="U236" s="111" t="s">
        <v>322</v>
      </c>
      <c r="V236" s="111" t="s">
        <v>322</v>
      </c>
      <c r="W236" s="111" t="s">
        <v>322</v>
      </c>
      <c r="X236" s="111" t="s">
        <v>322</v>
      </c>
      <c r="Y236" s="111" t="s">
        <v>322</v>
      </c>
      <c r="Z236" s="111" t="s">
        <v>322</v>
      </c>
      <c r="AA236" s="111" t="s">
        <v>322</v>
      </c>
      <c r="AB236" s="111" t="s">
        <v>322</v>
      </c>
      <c r="AC236" s="111" t="s">
        <v>322</v>
      </c>
      <c r="AD236" s="111" t="s">
        <v>322</v>
      </c>
      <c r="AE236" s="111" t="s">
        <v>322</v>
      </c>
      <c r="AF236" s="111" t="s">
        <v>322</v>
      </c>
      <c r="AG236" s="111" t="s">
        <v>322</v>
      </c>
      <c r="AH236" s="111" t="s">
        <v>322</v>
      </c>
      <c r="AI236" s="111" t="s">
        <v>322</v>
      </c>
      <c r="AJ236" s="111" t="s">
        <v>322</v>
      </c>
      <c r="AK236" s="111" t="s">
        <v>322</v>
      </c>
      <c r="AL236" s="111" t="s">
        <v>322</v>
      </c>
      <c r="AM236" s="111" t="s">
        <v>322</v>
      </c>
      <c r="AN236" s="130" t="s">
        <v>322</v>
      </c>
      <c r="AO236" s="130" t="s">
        <v>322</v>
      </c>
      <c r="AP236" s="130">
        <f>COUNTIF(I236:AM236, "О")</f>
        <v/>
      </c>
      <c r="AQ236" s="130">
        <f>COUNTIF(I236:AM236, "От")</f>
        <v/>
      </c>
      <c r="AR236" s="130">
        <f>COUNTIF(I236:AM236, "Б")</f>
        <v/>
      </c>
      <c r="AS236" s="130">
        <f>COUNTIF(I236:AM236, "Н")</f>
        <v/>
      </c>
      <c r="AT236" s="130" t="s">
        <v>322</v>
      </c>
      <c r="AU236" s="130" t="s">
        <v>322</v>
      </c>
      <c r="AV236" s="130" t="s">
        <v>322</v>
      </c>
      <c r="AW236" s="130" t="s">
        <v>322</v>
      </c>
      <c r="AX236" s="130" t="s">
        <v>322</v>
      </c>
    </row>
    <row r="237" spans="1:50">
      <c r="A237" s="131" t="n">
        <v>231</v>
      </c>
      <c r="B237" s="131" t="s">
        <v>64</v>
      </c>
      <c r="C237" s="131" t="s">
        <v>193</v>
      </c>
      <c r="D237" s="131" t="s">
        <v>204</v>
      </c>
      <c r="E237" s="131" t="s">
        <v>33</v>
      </c>
      <c r="F237" s="131" t="s">
        <v>322</v>
      </c>
      <c r="G237" s="131" t="s">
        <v>322</v>
      </c>
      <c r="H237" s="131" t="s">
        <v>322</v>
      </c>
      <c r="I237" s="131" t="s">
        <v>322</v>
      </c>
      <c r="J237" s="131" t="s">
        <v>322</v>
      </c>
      <c r="K237" s="131" t="s">
        <v>322</v>
      </c>
      <c r="L237" s="131" t="s">
        <v>322</v>
      </c>
      <c r="M237" s="131" t="s">
        <v>322</v>
      </c>
      <c r="N237" s="131" t="s">
        <v>322</v>
      </c>
      <c r="O237" s="131" t="s">
        <v>322</v>
      </c>
      <c r="P237" s="131" t="s">
        <v>322</v>
      </c>
      <c r="Q237" s="131" t="s">
        <v>322</v>
      </c>
      <c r="R237" s="131">
        <f>SUM(R236:R236)</f>
        <v/>
      </c>
      <c r="S237" s="131">
        <f>SUM(S236:S236)</f>
        <v/>
      </c>
      <c r="T237" s="131" t="s">
        <v>322</v>
      </c>
      <c r="U237" s="131" t="s">
        <v>322</v>
      </c>
      <c r="V237" s="131" t="s">
        <v>322</v>
      </c>
      <c r="W237" s="131" t="s">
        <v>322</v>
      </c>
      <c r="X237" s="131" t="s">
        <v>322</v>
      </c>
      <c r="Y237" s="131" t="s">
        <v>322</v>
      </c>
      <c r="Z237" s="131" t="s">
        <v>322</v>
      </c>
      <c r="AA237" s="131" t="s">
        <v>322</v>
      </c>
      <c r="AB237" s="131" t="s">
        <v>322</v>
      </c>
      <c r="AC237" s="131" t="s">
        <v>322</v>
      </c>
      <c r="AD237" s="131" t="s">
        <v>322</v>
      </c>
      <c r="AE237" s="131" t="s">
        <v>322</v>
      </c>
      <c r="AF237" s="131" t="s">
        <v>322</v>
      </c>
      <c r="AG237" s="131" t="s">
        <v>322</v>
      </c>
      <c r="AH237" s="131" t="s">
        <v>322</v>
      </c>
      <c r="AI237" s="131" t="s">
        <v>322</v>
      </c>
      <c r="AJ237" s="131" t="s">
        <v>322</v>
      </c>
      <c r="AK237" s="131" t="s">
        <v>322</v>
      </c>
      <c r="AL237" s="131" t="s">
        <v>322</v>
      </c>
      <c r="AM237" s="131" t="s">
        <v>322</v>
      </c>
      <c r="AN237" s="131" t="s"/>
      <c r="AO237" s="131" t="s"/>
      <c r="AP237" s="131">
        <f>MAX(AP236:AP236)</f>
        <v/>
      </c>
      <c r="AQ237" s="131">
        <f>MAX(AQ236:AQ236)</f>
        <v/>
      </c>
      <c r="AR237" s="131">
        <f>MAX(AR236:AR236)</f>
        <v/>
      </c>
      <c r="AS237" s="131">
        <f>MAX(AS236:AS236)</f>
        <v/>
      </c>
      <c r="AT237" s="131">
        <f>SUM(AT236:AT236)</f>
        <v/>
      </c>
      <c r="AU237" s="131">
        <f>SUM(AU236:AU236)</f>
        <v/>
      </c>
      <c r="AV237" s="131">
        <f>SUM(AV236:AV236)</f>
        <v/>
      </c>
      <c r="AW237" s="131">
        <f>SUM(AW236:AW236)</f>
        <v/>
      </c>
      <c r="AX237" s="131">
        <f>SUM(AX236:AX236)</f>
        <v/>
      </c>
    </row>
    <row r="238" spans="1:50">
      <c r="A238" s="111" t="n">
        <v>232</v>
      </c>
      <c r="B238" s="129">
        <f>HYPERLINK("http://jiradev.its-sib.ru/issues/?jql=summary~%27Казанцев Игорь Валерьевич%27", "Казанцев Игорь Валерьевич")</f>
        <v/>
      </c>
      <c r="C238" s="129">
        <f>HYPERLINK("http://jiradev.its-sib.ru/issues/?jql=status=Трудоустройство and cf[14829]=%27Группа конструирования, сборки, отладки ИТС комплексов%27", "Группа конструирования, сборки, отладки ИТС комплексов")</f>
        <v/>
      </c>
      <c r="D238" s="111" t="s">
        <v>51</v>
      </c>
      <c r="E238" s="111" t="s">
        <v>43</v>
      </c>
      <c r="F238" s="111" t="s">
        <v>32</v>
      </c>
      <c r="G238" s="111" t="s">
        <v>322</v>
      </c>
      <c r="H238" s="111" t="s">
        <v>322</v>
      </c>
      <c r="I238" s="111" t="s">
        <v>322</v>
      </c>
      <c r="J238" s="111" t="s">
        <v>322</v>
      </c>
      <c r="K238" s="111" t="s">
        <v>322</v>
      </c>
      <c r="L238" s="111" t="s">
        <v>322</v>
      </c>
      <c r="M238" s="111" t="s">
        <v>322</v>
      </c>
      <c r="N238" s="111" t="s">
        <v>322</v>
      </c>
      <c r="O238" s="111" t="s">
        <v>322</v>
      </c>
      <c r="P238" s="111" t="s">
        <v>322</v>
      </c>
      <c r="Q238" s="111" t="s">
        <v>322</v>
      </c>
      <c r="R238" s="111" t="n">
        <v>8</v>
      </c>
      <c r="S238" s="111" t="n">
        <v>8</v>
      </c>
      <c r="T238" s="111" t="s">
        <v>322</v>
      </c>
      <c r="U238" s="111" t="s">
        <v>322</v>
      </c>
      <c r="V238" s="111" t="s">
        <v>322</v>
      </c>
      <c r="W238" s="111" t="s">
        <v>322</v>
      </c>
      <c r="X238" s="111" t="s">
        <v>322</v>
      </c>
      <c r="Y238" s="111" t="s">
        <v>322</v>
      </c>
      <c r="Z238" s="111" t="s">
        <v>322</v>
      </c>
      <c r="AA238" s="111" t="s">
        <v>322</v>
      </c>
      <c r="AB238" s="111" t="s">
        <v>322</v>
      </c>
      <c r="AC238" s="111" t="s">
        <v>322</v>
      </c>
      <c r="AD238" s="111" t="s">
        <v>322</v>
      </c>
      <c r="AE238" s="111" t="s">
        <v>322</v>
      </c>
      <c r="AF238" s="111" t="s">
        <v>322</v>
      </c>
      <c r="AG238" s="111" t="s">
        <v>322</v>
      </c>
      <c r="AH238" s="111" t="s">
        <v>322</v>
      </c>
      <c r="AI238" s="111" t="s">
        <v>322</v>
      </c>
      <c r="AJ238" s="111" t="s">
        <v>322</v>
      </c>
      <c r="AK238" s="111" t="s">
        <v>322</v>
      </c>
      <c r="AL238" s="111" t="s">
        <v>322</v>
      </c>
      <c r="AM238" s="111" t="s">
        <v>322</v>
      </c>
      <c r="AN238" s="130" t="s">
        <v>322</v>
      </c>
      <c r="AO238" s="130" t="s">
        <v>322</v>
      </c>
      <c r="AP238" s="130">
        <f>COUNTIF(I238:AM238, "О")</f>
        <v/>
      </c>
      <c r="AQ238" s="130">
        <f>COUNTIF(I238:AM238, "От")</f>
        <v/>
      </c>
      <c r="AR238" s="130">
        <f>COUNTIF(I238:AM238, "Б")</f>
        <v/>
      </c>
      <c r="AS238" s="130">
        <f>COUNTIF(I238:AM238, "Н")</f>
        <v/>
      </c>
      <c r="AT238" s="130" t="s">
        <v>322</v>
      </c>
      <c r="AU238" s="130" t="s">
        <v>322</v>
      </c>
      <c r="AV238" s="130" t="s">
        <v>322</v>
      </c>
      <c r="AW238" s="130" t="s">
        <v>322</v>
      </c>
      <c r="AX238" s="130" t="s">
        <v>322</v>
      </c>
    </row>
    <row r="239" spans="1:50">
      <c r="A239" s="131" t="n">
        <v>233</v>
      </c>
      <c r="B239" s="131" t="s">
        <v>50</v>
      </c>
      <c r="C239" s="131" t="s">
        <v>45</v>
      </c>
      <c r="D239" s="131" t="s">
        <v>51</v>
      </c>
      <c r="E239" s="131" t="s">
        <v>33</v>
      </c>
      <c r="F239" s="131" t="s">
        <v>322</v>
      </c>
      <c r="G239" s="131" t="s">
        <v>322</v>
      </c>
      <c r="H239" s="131" t="s">
        <v>322</v>
      </c>
      <c r="I239" s="131" t="s">
        <v>322</v>
      </c>
      <c r="J239" s="131" t="s">
        <v>322</v>
      </c>
      <c r="K239" s="131" t="s">
        <v>322</v>
      </c>
      <c r="L239" s="131" t="s">
        <v>322</v>
      </c>
      <c r="M239" s="131" t="s">
        <v>322</v>
      </c>
      <c r="N239" s="131" t="s">
        <v>322</v>
      </c>
      <c r="O239" s="131" t="s">
        <v>322</v>
      </c>
      <c r="P239" s="131" t="s">
        <v>322</v>
      </c>
      <c r="Q239" s="131" t="s">
        <v>322</v>
      </c>
      <c r="R239" s="131">
        <f>SUM(R238:R238)</f>
        <v/>
      </c>
      <c r="S239" s="131">
        <f>SUM(S238:S238)</f>
        <v/>
      </c>
      <c r="T239" s="131" t="s">
        <v>322</v>
      </c>
      <c r="U239" s="131" t="s">
        <v>322</v>
      </c>
      <c r="V239" s="131" t="s">
        <v>322</v>
      </c>
      <c r="W239" s="131" t="s">
        <v>322</v>
      </c>
      <c r="X239" s="131" t="s">
        <v>322</v>
      </c>
      <c r="Y239" s="131" t="s">
        <v>322</v>
      </c>
      <c r="Z239" s="131" t="s">
        <v>322</v>
      </c>
      <c r="AA239" s="131" t="s">
        <v>322</v>
      </c>
      <c r="AB239" s="131" t="s">
        <v>322</v>
      </c>
      <c r="AC239" s="131" t="s">
        <v>322</v>
      </c>
      <c r="AD239" s="131" t="s">
        <v>322</v>
      </c>
      <c r="AE239" s="131" t="s">
        <v>322</v>
      </c>
      <c r="AF239" s="131" t="s">
        <v>322</v>
      </c>
      <c r="AG239" s="131" t="s">
        <v>322</v>
      </c>
      <c r="AH239" s="131" t="s">
        <v>322</v>
      </c>
      <c r="AI239" s="131" t="s">
        <v>322</v>
      </c>
      <c r="AJ239" s="131" t="s">
        <v>322</v>
      </c>
      <c r="AK239" s="131" t="s">
        <v>322</v>
      </c>
      <c r="AL239" s="131" t="s">
        <v>322</v>
      </c>
      <c r="AM239" s="131" t="s">
        <v>322</v>
      </c>
      <c r="AN239" s="131" t="s"/>
      <c r="AO239" s="131" t="s"/>
      <c r="AP239" s="131">
        <f>MAX(AP238:AP238)</f>
        <v/>
      </c>
      <c r="AQ239" s="131">
        <f>MAX(AQ238:AQ238)</f>
        <v/>
      </c>
      <c r="AR239" s="131">
        <f>MAX(AR238:AR238)</f>
        <v/>
      </c>
      <c r="AS239" s="131">
        <f>MAX(AS238:AS238)</f>
        <v/>
      </c>
      <c r="AT239" s="131">
        <f>SUM(AT238:AT238)</f>
        <v/>
      </c>
      <c r="AU239" s="131">
        <f>SUM(AU238:AU238)</f>
        <v/>
      </c>
      <c r="AV239" s="131">
        <f>SUM(AV238:AV238)</f>
        <v/>
      </c>
      <c r="AW239" s="131">
        <f>SUM(AW238:AW238)</f>
        <v/>
      </c>
      <c r="AX239" s="131">
        <f>SUM(AX238:AX238)</f>
        <v/>
      </c>
    </row>
    <row r="240" spans="1:50">
      <c r="A240" s="111" t="n">
        <v>234</v>
      </c>
      <c r="B240" s="129">
        <f>HYPERLINK("http://jiradev.its-sib.ru/issues/?jql=summary~%27Басманов Алексей Андреевич%27", "Басманов Алексей Андреевич")</f>
        <v/>
      </c>
      <c r="C240" s="129">
        <f>HYPERLINK("http://jiradev.its-sib.ru/issues/?jql=status=Трудоустройство and cf[14829]=%27Обособленное подразделение Республика Бурятия%27", "Обособленное подразделение Республика Бурятия")</f>
        <v/>
      </c>
      <c r="D240" s="111" t="s">
        <v>160</v>
      </c>
      <c r="E240" s="111" t="s">
        <v>43</v>
      </c>
      <c r="F240" s="111" t="s">
        <v>32</v>
      </c>
      <c r="G240" s="111" t="s">
        <v>322</v>
      </c>
      <c r="H240" s="111" t="s">
        <v>322</v>
      </c>
      <c r="I240" s="111" t="s">
        <v>322</v>
      </c>
      <c r="J240" s="111" t="s">
        <v>322</v>
      </c>
      <c r="K240" s="111" t="s">
        <v>322</v>
      </c>
      <c r="L240" s="111" t="s">
        <v>322</v>
      </c>
      <c r="M240" s="111" t="s">
        <v>322</v>
      </c>
      <c r="N240" s="111" t="s">
        <v>322</v>
      </c>
      <c r="O240" s="111" t="s">
        <v>322</v>
      </c>
      <c r="P240" s="111" t="s">
        <v>322</v>
      </c>
      <c r="Q240" s="111" t="s">
        <v>322</v>
      </c>
      <c r="R240" s="129">
        <f>HYPERLINK("http://jiradev.its-sib.ru/issues/?jql=issue in (DOCCORP-24039)", "О")</f>
        <v/>
      </c>
      <c r="S240" s="129">
        <f>HYPERLINK("http://jiradev.its-sib.ru/issues/?jql=issue in (DOCCORP-24039)", "О")</f>
        <v/>
      </c>
      <c r="T240" s="111" t="s">
        <v>322</v>
      </c>
      <c r="U240" s="111" t="s">
        <v>322</v>
      </c>
      <c r="V240" s="111" t="s">
        <v>322</v>
      </c>
      <c r="W240" s="111" t="s">
        <v>322</v>
      </c>
      <c r="X240" s="111" t="s">
        <v>322</v>
      </c>
      <c r="Y240" s="111" t="s">
        <v>322</v>
      </c>
      <c r="Z240" s="111" t="s">
        <v>322</v>
      </c>
      <c r="AA240" s="111" t="s">
        <v>322</v>
      </c>
      <c r="AB240" s="111" t="s">
        <v>322</v>
      </c>
      <c r="AC240" s="111" t="s">
        <v>322</v>
      </c>
      <c r="AD240" s="111" t="s">
        <v>322</v>
      </c>
      <c r="AE240" s="111" t="s">
        <v>322</v>
      </c>
      <c r="AF240" s="111" t="s">
        <v>322</v>
      </c>
      <c r="AG240" s="111" t="s">
        <v>322</v>
      </c>
      <c r="AH240" s="111" t="s">
        <v>322</v>
      </c>
      <c r="AI240" s="111" t="s">
        <v>322</v>
      </c>
      <c r="AJ240" s="111" t="s">
        <v>322</v>
      </c>
      <c r="AK240" s="111" t="s">
        <v>322</v>
      </c>
      <c r="AL240" s="111" t="s">
        <v>322</v>
      </c>
      <c r="AM240" s="111" t="s">
        <v>322</v>
      </c>
      <c r="AN240" s="130" t="s">
        <v>322</v>
      </c>
      <c r="AO240" s="130" t="s">
        <v>322</v>
      </c>
      <c r="AP240" s="130">
        <f>COUNTIF(I240:AM240, "О")</f>
        <v/>
      </c>
      <c r="AQ240" s="130">
        <f>COUNTIF(I240:AM240, "От")</f>
        <v/>
      </c>
      <c r="AR240" s="130">
        <f>COUNTIF(I240:AM240, "Б")</f>
        <v/>
      </c>
      <c r="AS240" s="130">
        <f>COUNTIF(I240:AM240, "Н")</f>
        <v/>
      </c>
      <c r="AT240" s="130" t="s">
        <v>322</v>
      </c>
      <c r="AU240" s="130" t="s">
        <v>322</v>
      </c>
      <c r="AV240" s="130" t="s">
        <v>322</v>
      </c>
      <c r="AW240" s="130" t="s">
        <v>322</v>
      </c>
      <c r="AX240" s="130" t="s">
        <v>322</v>
      </c>
    </row>
    <row r="241" spans="1:50">
      <c r="A241" s="131" t="n">
        <v>235</v>
      </c>
      <c r="B241" s="131" t="s">
        <v>166</v>
      </c>
      <c r="C241" s="131" t="s">
        <v>167</v>
      </c>
      <c r="D241" s="131" t="s">
        <v>160</v>
      </c>
      <c r="E241" s="131" t="s">
        <v>33</v>
      </c>
      <c r="F241" s="131" t="s">
        <v>322</v>
      </c>
      <c r="G241" s="131" t="s">
        <v>322</v>
      </c>
      <c r="H241" s="131" t="s">
        <v>322</v>
      </c>
      <c r="I241" s="131" t="s">
        <v>322</v>
      </c>
      <c r="J241" s="131" t="s">
        <v>322</v>
      </c>
      <c r="K241" s="131" t="s">
        <v>322</v>
      </c>
      <c r="L241" s="131" t="s">
        <v>322</v>
      </c>
      <c r="M241" s="131" t="s">
        <v>322</v>
      </c>
      <c r="N241" s="131" t="s">
        <v>322</v>
      </c>
      <c r="O241" s="131" t="s">
        <v>322</v>
      </c>
      <c r="P241" s="131" t="s">
        <v>322</v>
      </c>
      <c r="Q241" s="131" t="s">
        <v>322</v>
      </c>
      <c r="R241" s="131">
        <f>SUM(R240:R240)</f>
        <v/>
      </c>
      <c r="S241" s="131">
        <f>SUM(S240:S240)</f>
        <v/>
      </c>
      <c r="T241" s="131" t="s">
        <v>322</v>
      </c>
      <c r="U241" s="131" t="s">
        <v>322</v>
      </c>
      <c r="V241" s="131" t="s">
        <v>322</v>
      </c>
      <c r="W241" s="131" t="s">
        <v>322</v>
      </c>
      <c r="X241" s="131" t="s">
        <v>322</v>
      </c>
      <c r="Y241" s="131" t="s">
        <v>322</v>
      </c>
      <c r="Z241" s="131" t="s">
        <v>322</v>
      </c>
      <c r="AA241" s="131" t="s">
        <v>322</v>
      </c>
      <c r="AB241" s="131" t="s">
        <v>322</v>
      </c>
      <c r="AC241" s="131" t="s">
        <v>322</v>
      </c>
      <c r="AD241" s="131" t="s">
        <v>322</v>
      </c>
      <c r="AE241" s="131" t="s">
        <v>322</v>
      </c>
      <c r="AF241" s="131" t="s">
        <v>322</v>
      </c>
      <c r="AG241" s="131" t="s">
        <v>322</v>
      </c>
      <c r="AH241" s="131" t="s">
        <v>322</v>
      </c>
      <c r="AI241" s="131" t="s">
        <v>322</v>
      </c>
      <c r="AJ241" s="131" t="s">
        <v>322</v>
      </c>
      <c r="AK241" s="131" t="s">
        <v>322</v>
      </c>
      <c r="AL241" s="131" t="s">
        <v>322</v>
      </c>
      <c r="AM241" s="131" t="s">
        <v>322</v>
      </c>
      <c r="AN241" s="131" t="s"/>
      <c r="AO241" s="131" t="s"/>
      <c r="AP241" s="131">
        <f>MAX(AP240:AP240)</f>
        <v/>
      </c>
      <c r="AQ241" s="131">
        <f>MAX(AQ240:AQ240)</f>
        <v/>
      </c>
      <c r="AR241" s="131">
        <f>MAX(AR240:AR240)</f>
        <v/>
      </c>
      <c r="AS241" s="131">
        <f>MAX(AS240:AS240)</f>
        <v/>
      </c>
      <c r="AT241" s="131">
        <f>SUM(AT240:AT240)</f>
        <v/>
      </c>
      <c r="AU241" s="131">
        <f>SUM(AU240:AU240)</f>
        <v/>
      </c>
      <c r="AV241" s="131">
        <f>SUM(AV240:AV240)</f>
        <v/>
      </c>
      <c r="AW241" s="131">
        <f>SUM(AW240:AW240)</f>
        <v/>
      </c>
      <c r="AX241" s="131">
        <f>SUM(AX240:AX240)</f>
        <v/>
      </c>
    </row>
    <row r="242" spans="1:50">
      <c r="A242" s="111" t="n">
        <v>236</v>
      </c>
      <c r="B242" s="129">
        <f>HYPERLINK("http://jiradev.its-sib.ru/issues/?jql=summary~%27Баев Евгений Александрович%27", "Баев Евгений Александрович")</f>
        <v/>
      </c>
      <c r="C242" s="129">
        <f>HYPERLINK("http://jiradev.its-sib.ru/issues/?jql=status=Трудоустройство and cf[14829]=%27Группа развития ПО%27", "Группа развития ПО")</f>
        <v/>
      </c>
      <c r="D242" s="111" t="s">
        <v>51</v>
      </c>
      <c r="E242" s="111" t="s">
        <v>31</v>
      </c>
      <c r="F242" s="111" t="s">
        <v>32</v>
      </c>
      <c r="G242" s="111" t="s">
        <v>322</v>
      </c>
      <c r="H242" s="111" t="s">
        <v>322</v>
      </c>
      <c r="I242" s="111" t="s">
        <v>322</v>
      </c>
      <c r="J242" s="111" t="s">
        <v>322</v>
      </c>
      <c r="K242" s="111" t="s">
        <v>322</v>
      </c>
      <c r="L242" s="111" t="s">
        <v>322</v>
      </c>
      <c r="M242" s="111" t="s">
        <v>322</v>
      </c>
      <c r="N242" s="111" t="s">
        <v>322</v>
      </c>
      <c r="O242" s="111" t="s">
        <v>322</v>
      </c>
      <c r="P242" s="111" t="s">
        <v>322</v>
      </c>
      <c r="Q242" s="111" t="s">
        <v>322</v>
      </c>
      <c r="R242" s="111" t="n">
        <v>8</v>
      </c>
      <c r="S242" s="111" t="n">
        <v>8</v>
      </c>
      <c r="T242" s="111" t="s">
        <v>322</v>
      </c>
      <c r="U242" s="111" t="s">
        <v>322</v>
      </c>
      <c r="V242" s="111" t="s">
        <v>322</v>
      </c>
      <c r="W242" s="111" t="s">
        <v>322</v>
      </c>
      <c r="X242" s="111" t="s">
        <v>322</v>
      </c>
      <c r="Y242" s="111" t="s">
        <v>322</v>
      </c>
      <c r="Z242" s="111" t="s">
        <v>322</v>
      </c>
      <c r="AA242" s="111" t="s">
        <v>322</v>
      </c>
      <c r="AB242" s="111" t="s">
        <v>322</v>
      </c>
      <c r="AC242" s="111" t="s">
        <v>322</v>
      </c>
      <c r="AD242" s="111" t="s">
        <v>322</v>
      </c>
      <c r="AE242" s="111" t="s">
        <v>322</v>
      </c>
      <c r="AF242" s="111" t="s">
        <v>322</v>
      </c>
      <c r="AG242" s="111" t="s">
        <v>322</v>
      </c>
      <c r="AH242" s="111" t="s">
        <v>322</v>
      </c>
      <c r="AI242" s="111" t="s">
        <v>322</v>
      </c>
      <c r="AJ242" s="111" t="s">
        <v>322</v>
      </c>
      <c r="AK242" s="111" t="s">
        <v>322</v>
      </c>
      <c r="AL242" s="111" t="s">
        <v>322</v>
      </c>
      <c r="AM242" s="111" t="s">
        <v>322</v>
      </c>
      <c r="AN242" s="130" t="s">
        <v>322</v>
      </c>
      <c r="AO242" s="130" t="s">
        <v>322</v>
      </c>
      <c r="AP242" s="130">
        <f>COUNTIF(I242:AM242, "О")</f>
        <v/>
      </c>
      <c r="AQ242" s="130">
        <f>COUNTIF(I242:AM242, "От")</f>
        <v/>
      </c>
      <c r="AR242" s="130">
        <f>COUNTIF(I242:AM242, "Б")</f>
        <v/>
      </c>
      <c r="AS242" s="130">
        <f>COUNTIF(I242:AM242, "Н")</f>
        <v/>
      </c>
      <c r="AT242" s="130" t="s">
        <v>322</v>
      </c>
      <c r="AU242" s="130" t="s">
        <v>322</v>
      </c>
      <c r="AV242" s="130" t="s">
        <v>322</v>
      </c>
      <c r="AW242" s="130" t="s">
        <v>322</v>
      </c>
      <c r="AX242" s="130" t="s">
        <v>322</v>
      </c>
    </row>
    <row r="243" spans="1:50">
      <c r="A243" s="131" t="n">
        <v>237</v>
      </c>
      <c r="B243" s="131" t="s">
        <v>102</v>
      </c>
      <c r="C243" s="131" t="s">
        <v>281</v>
      </c>
      <c r="D243" s="131" t="s">
        <v>51</v>
      </c>
      <c r="E243" s="131" t="s">
        <v>33</v>
      </c>
      <c r="F243" s="131" t="s">
        <v>322</v>
      </c>
      <c r="G243" s="131" t="s">
        <v>322</v>
      </c>
      <c r="H243" s="131" t="s">
        <v>322</v>
      </c>
      <c r="I243" s="131" t="s">
        <v>322</v>
      </c>
      <c r="J243" s="131" t="s">
        <v>322</v>
      </c>
      <c r="K243" s="131" t="s">
        <v>322</v>
      </c>
      <c r="L243" s="131" t="s">
        <v>322</v>
      </c>
      <c r="M243" s="131" t="s">
        <v>322</v>
      </c>
      <c r="N243" s="131" t="s">
        <v>322</v>
      </c>
      <c r="O243" s="131" t="s">
        <v>322</v>
      </c>
      <c r="P243" s="131" t="s">
        <v>322</v>
      </c>
      <c r="Q243" s="131" t="s">
        <v>322</v>
      </c>
      <c r="R243" s="131">
        <f>SUM(R242:R242)</f>
        <v/>
      </c>
      <c r="S243" s="131">
        <f>SUM(S242:S242)</f>
        <v/>
      </c>
      <c r="T243" s="131" t="s">
        <v>322</v>
      </c>
      <c r="U243" s="131" t="s">
        <v>322</v>
      </c>
      <c r="V243" s="131" t="s">
        <v>322</v>
      </c>
      <c r="W243" s="131" t="s">
        <v>322</v>
      </c>
      <c r="X243" s="131" t="s">
        <v>322</v>
      </c>
      <c r="Y243" s="131" t="s">
        <v>322</v>
      </c>
      <c r="Z243" s="131" t="s">
        <v>322</v>
      </c>
      <c r="AA243" s="131" t="s">
        <v>322</v>
      </c>
      <c r="AB243" s="131" t="s">
        <v>322</v>
      </c>
      <c r="AC243" s="131" t="s">
        <v>322</v>
      </c>
      <c r="AD243" s="131" t="s">
        <v>322</v>
      </c>
      <c r="AE243" s="131" t="s">
        <v>322</v>
      </c>
      <c r="AF243" s="131" t="s">
        <v>322</v>
      </c>
      <c r="AG243" s="131" t="s">
        <v>322</v>
      </c>
      <c r="AH243" s="131" t="s">
        <v>322</v>
      </c>
      <c r="AI243" s="131" t="s">
        <v>322</v>
      </c>
      <c r="AJ243" s="131" t="s">
        <v>322</v>
      </c>
      <c r="AK243" s="131" t="s">
        <v>322</v>
      </c>
      <c r="AL243" s="131" t="s">
        <v>322</v>
      </c>
      <c r="AM243" s="131" t="s">
        <v>322</v>
      </c>
      <c r="AN243" s="131" t="s"/>
      <c r="AO243" s="131" t="s"/>
      <c r="AP243" s="131">
        <f>MAX(AP242:AP242)</f>
        <v/>
      </c>
      <c r="AQ243" s="131">
        <f>MAX(AQ242:AQ242)</f>
        <v/>
      </c>
      <c r="AR243" s="131">
        <f>MAX(AR242:AR242)</f>
        <v/>
      </c>
      <c r="AS243" s="131">
        <f>MAX(AS242:AS242)</f>
        <v/>
      </c>
      <c r="AT243" s="131">
        <f>SUM(AT242:AT242)</f>
        <v/>
      </c>
      <c r="AU243" s="131">
        <f>SUM(AU242:AU242)</f>
        <v/>
      </c>
      <c r="AV243" s="131">
        <f>SUM(AV242:AV242)</f>
        <v/>
      </c>
      <c r="AW243" s="131">
        <f>SUM(AW242:AW242)</f>
        <v/>
      </c>
      <c r="AX243" s="131">
        <f>SUM(AX242:AX242)</f>
        <v/>
      </c>
    </row>
    <row r="244" spans="1:50">
      <c r="A244" s="111" t="n">
        <v>238</v>
      </c>
      <c r="B244" s="129">
        <f>HYPERLINK("http://jiradev.its-sib.ru/issues/?jql=summary~%27Березовский Кирилл Николаевич%27", "Березовский Кирилл Николаевич")</f>
        <v/>
      </c>
      <c r="C244" s="129">
        <f>HYPERLINK("http://jiradev.its-sib.ru/issues/?jql=status=Трудоустройство and cf[14829]=%27Обособленное подразделение Республика Бурятия%27", "Обособленное подразделение Республика Бурятия")</f>
        <v/>
      </c>
      <c r="D244" s="111" t="s">
        <v>72</v>
      </c>
      <c r="E244" s="111" t="s">
        <v>43</v>
      </c>
      <c r="F244" s="111" t="s">
        <v>32</v>
      </c>
      <c r="G244" s="111" t="s">
        <v>322</v>
      </c>
      <c r="H244" s="111" t="s">
        <v>322</v>
      </c>
      <c r="I244" s="111" t="s">
        <v>322</v>
      </c>
      <c r="J244" s="111" t="s">
        <v>322</v>
      </c>
      <c r="K244" s="111" t="s">
        <v>322</v>
      </c>
      <c r="L244" s="111" t="s">
        <v>322</v>
      </c>
      <c r="M244" s="111" t="s">
        <v>322</v>
      </c>
      <c r="N244" s="111" t="s">
        <v>322</v>
      </c>
      <c r="O244" s="111" t="s">
        <v>322</v>
      </c>
      <c r="P244" s="111" t="s">
        <v>322</v>
      </c>
      <c r="Q244" s="111" t="s">
        <v>322</v>
      </c>
      <c r="R244" s="111" t="s">
        <v>322</v>
      </c>
      <c r="S244" s="111" t="s">
        <v>322</v>
      </c>
      <c r="T244" s="111" t="s">
        <v>322</v>
      </c>
      <c r="U244" s="111" t="s">
        <v>322</v>
      </c>
      <c r="V244" s="111" t="s">
        <v>322</v>
      </c>
      <c r="W244" s="111" t="s">
        <v>322</v>
      </c>
      <c r="X244" s="111" t="s">
        <v>322</v>
      </c>
      <c r="Y244" s="111" t="s">
        <v>322</v>
      </c>
      <c r="Z244" s="111" t="s">
        <v>322</v>
      </c>
      <c r="AA244" s="111" t="s">
        <v>322</v>
      </c>
      <c r="AB244" s="111" t="s">
        <v>322</v>
      </c>
      <c r="AC244" s="111" t="s">
        <v>322</v>
      </c>
      <c r="AD244" s="111" t="s">
        <v>322</v>
      </c>
      <c r="AE244" s="111" t="s">
        <v>322</v>
      </c>
      <c r="AF244" s="111" t="s">
        <v>322</v>
      </c>
      <c r="AG244" s="111" t="s">
        <v>322</v>
      </c>
      <c r="AH244" s="111" t="s">
        <v>322</v>
      </c>
      <c r="AI244" s="111" t="s">
        <v>322</v>
      </c>
      <c r="AJ244" s="111" t="s">
        <v>322</v>
      </c>
      <c r="AK244" s="111" t="s">
        <v>322</v>
      </c>
      <c r="AL244" s="111" t="s">
        <v>322</v>
      </c>
      <c r="AM244" s="111" t="s">
        <v>322</v>
      </c>
      <c r="AN244" s="130" t="s">
        <v>322</v>
      </c>
      <c r="AO244" s="130" t="s">
        <v>322</v>
      </c>
      <c r="AP244" s="130">
        <f>COUNTIF(I244:AM244, "О")</f>
        <v/>
      </c>
      <c r="AQ244" s="130">
        <f>COUNTIF(I244:AM244, "От")</f>
        <v/>
      </c>
      <c r="AR244" s="130">
        <f>COUNTIF(I244:AM244, "Б")</f>
        <v/>
      </c>
      <c r="AS244" s="130">
        <f>COUNTIF(I244:AM244, "Н")</f>
        <v/>
      </c>
      <c r="AT244" s="130" t="s">
        <v>322</v>
      </c>
      <c r="AU244" s="130" t="s">
        <v>322</v>
      </c>
      <c r="AV244" s="130" t="s">
        <v>322</v>
      </c>
      <c r="AW244" s="130" t="s">
        <v>322</v>
      </c>
      <c r="AX244" s="130" t="s">
        <v>322</v>
      </c>
    </row>
    <row r="245" spans="1:50">
      <c r="A245" s="111" t="n">
        <v>239</v>
      </c>
      <c r="B245" s="111" t="s">
        <v>171</v>
      </c>
      <c r="C245" s="111" t="s">
        <v>167</v>
      </c>
      <c r="D245" s="111" t="s">
        <v>72</v>
      </c>
      <c r="E245" s="111" t="s">
        <v>315</v>
      </c>
      <c r="F245" s="111" t="s">
        <v>32</v>
      </c>
      <c r="G245" s="111" t="s">
        <v>322</v>
      </c>
      <c r="H245" s="111" t="s">
        <v>322</v>
      </c>
      <c r="I245" s="111" t="s">
        <v>322</v>
      </c>
      <c r="J245" s="111" t="s">
        <v>322</v>
      </c>
      <c r="K245" s="111" t="s">
        <v>322</v>
      </c>
      <c r="L245" s="111" t="s">
        <v>322</v>
      </c>
      <c r="M245" s="111" t="s">
        <v>322</v>
      </c>
      <c r="N245" s="111" t="s">
        <v>322</v>
      </c>
      <c r="O245" s="111" t="s">
        <v>322</v>
      </c>
      <c r="P245" s="111" t="s">
        <v>322</v>
      </c>
      <c r="Q245" s="111" t="s">
        <v>322</v>
      </c>
      <c r="R245" s="129">
        <f>HYPERLINK("http://jiradev.its-sib.ru/issues/?jql=issue in (TECHWIM-4728)", 8.0)</f>
        <v/>
      </c>
      <c r="S245" s="129">
        <f>HYPERLINK("http://jiradev.its-sib.ru/issues/?jql=issue in (TECHWIM-4728)", 8.0)</f>
        <v/>
      </c>
      <c r="T245" s="111" t="s">
        <v>322</v>
      </c>
      <c r="U245" s="111" t="s">
        <v>322</v>
      </c>
      <c r="V245" s="111" t="s">
        <v>322</v>
      </c>
      <c r="W245" s="111" t="s">
        <v>322</v>
      </c>
      <c r="X245" s="111" t="s">
        <v>322</v>
      </c>
      <c r="Y245" s="111" t="s">
        <v>322</v>
      </c>
      <c r="Z245" s="111" t="s">
        <v>322</v>
      </c>
      <c r="AA245" s="111" t="s">
        <v>322</v>
      </c>
      <c r="AB245" s="111" t="s">
        <v>322</v>
      </c>
      <c r="AC245" s="111" t="s">
        <v>322</v>
      </c>
      <c r="AD245" s="111" t="s">
        <v>322</v>
      </c>
      <c r="AE245" s="111" t="s">
        <v>322</v>
      </c>
      <c r="AF245" s="111" t="s">
        <v>322</v>
      </c>
      <c r="AG245" s="111" t="s">
        <v>322</v>
      </c>
      <c r="AH245" s="111" t="s">
        <v>322</v>
      </c>
      <c r="AI245" s="111" t="s">
        <v>322</v>
      </c>
      <c r="AJ245" s="111" t="s">
        <v>322</v>
      </c>
      <c r="AK245" s="111" t="s">
        <v>322</v>
      </c>
      <c r="AL245" s="111" t="s">
        <v>322</v>
      </c>
      <c r="AM245" s="111" t="s">
        <v>322</v>
      </c>
      <c r="AN245" s="130" t="s">
        <v>322</v>
      </c>
      <c r="AO245" s="130" t="s">
        <v>322</v>
      </c>
      <c r="AP245" s="130" t="s">
        <v>322</v>
      </c>
      <c r="AQ245" s="130" t="s">
        <v>322</v>
      </c>
      <c r="AR245" s="130" t="s">
        <v>322</v>
      </c>
      <c r="AS245" s="130" t="s">
        <v>322</v>
      </c>
      <c r="AT245" s="130" t="s">
        <v>322</v>
      </c>
      <c r="AU245" s="130" t="s">
        <v>322</v>
      </c>
      <c r="AV245" s="130" t="s">
        <v>322</v>
      </c>
      <c r="AW245" s="130" t="s">
        <v>322</v>
      </c>
      <c r="AX245" s="130" t="s">
        <v>322</v>
      </c>
    </row>
    <row r="246" spans="1:50">
      <c r="A246" s="111" t="n">
        <v>240</v>
      </c>
      <c r="B246" s="111" t="s">
        <v>171</v>
      </c>
      <c r="C246" s="111" t="s">
        <v>167</v>
      </c>
      <c r="D246" s="111" t="s">
        <v>72</v>
      </c>
      <c r="E246" s="111" t="s">
        <v>279</v>
      </c>
      <c r="F246" s="111" t="s">
        <v>32</v>
      </c>
      <c r="G246" s="111" t="s">
        <v>322</v>
      </c>
      <c r="H246" s="111" t="s">
        <v>322</v>
      </c>
      <c r="I246" s="111" t="s">
        <v>322</v>
      </c>
      <c r="J246" s="111" t="s">
        <v>322</v>
      </c>
      <c r="K246" s="111" t="s">
        <v>322</v>
      </c>
      <c r="L246" s="111" t="s">
        <v>322</v>
      </c>
      <c r="M246" s="111" t="s">
        <v>322</v>
      </c>
      <c r="N246" s="111" t="s">
        <v>322</v>
      </c>
      <c r="O246" s="111" t="s">
        <v>322</v>
      </c>
      <c r="P246" s="111" t="s">
        <v>322</v>
      </c>
      <c r="Q246" s="111" t="s">
        <v>322</v>
      </c>
      <c r="R246" s="111" t="s">
        <v>322</v>
      </c>
      <c r="S246" s="111" t="s">
        <v>322</v>
      </c>
      <c r="T246" s="111" t="s">
        <v>322</v>
      </c>
      <c r="U246" s="111" t="s">
        <v>322</v>
      </c>
      <c r="V246" s="111" t="s">
        <v>322</v>
      </c>
      <c r="W246" s="111" t="s">
        <v>322</v>
      </c>
      <c r="X246" s="111" t="s">
        <v>322</v>
      </c>
      <c r="Y246" s="111" t="s">
        <v>322</v>
      </c>
      <c r="Z246" s="111" t="s">
        <v>322</v>
      </c>
      <c r="AA246" s="111" t="s">
        <v>322</v>
      </c>
      <c r="AB246" s="111" t="s">
        <v>322</v>
      </c>
      <c r="AC246" s="111" t="s">
        <v>322</v>
      </c>
      <c r="AD246" s="111" t="s">
        <v>322</v>
      </c>
      <c r="AE246" s="111" t="s">
        <v>322</v>
      </c>
      <c r="AF246" s="111" t="s">
        <v>322</v>
      </c>
      <c r="AG246" s="111" t="s">
        <v>322</v>
      </c>
      <c r="AH246" s="111" t="s">
        <v>322</v>
      </c>
      <c r="AI246" s="111" t="s">
        <v>322</v>
      </c>
      <c r="AJ246" s="111" t="s">
        <v>322</v>
      </c>
      <c r="AK246" s="111" t="s">
        <v>322</v>
      </c>
      <c r="AL246" s="111" t="s">
        <v>322</v>
      </c>
      <c r="AM246" s="111" t="s">
        <v>322</v>
      </c>
      <c r="AN246" s="130" t="s">
        <v>322</v>
      </c>
      <c r="AO246" s="130" t="s">
        <v>322</v>
      </c>
      <c r="AP246" s="130" t="s">
        <v>322</v>
      </c>
      <c r="AQ246" s="130" t="s">
        <v>322</v>
      </c>
      <c r="AR246" s="130" t="s">
        <v>322</v>
      </c>
      <c r="AS246" s="130" t="s">
        <v>322</v>
      </c>
      <c r="AT246" s="130" t="s">
        <v>322</v>
      </c>
      <c r="AU246" s="130" t="s">
        <v>322</v>
      </c>
      <c r="AV246" s="130" t="s">
        <v>322</v>
      </c>
      <c r="AW246" s="130" t="s">
        <v>322</v>
      </c>
      <c r="AX246" s="130" t="s">
        <v>322</v>
      </c>
    </row>
    <row r="247" spans="1:50">
      <c r="A247" s="111" t="n">
        <v>241</v>
      </c>
      <c r="B247" s="111" t="s">
        <v>171</v>
      </c>
      <c r="C247" s="111" t="s">
        <v>167</v>
      </c>
      <c r="D247" s="111" t="s">
        <v>72</v>
      </c>
      <c r="E247" s="111" t="s">
        <v>79</v>
      </c>
      <c r="F247" s="111" t="s">
        <v>32</v>
      </c>
      <c r="G247" s="111" t="s">
        <v>322</v>
      </c>
      <c r="H247" s="111" t="s">
        <v>322</v>
      </c>
      <c r="I247" s="111" t="s">
        <v>322</v>
      </c>
      <c r="J247" s="111" t="s">
        <v>322</v>
      </c>
      <c r="K247" s="111" t="s">
        <v>322</v>
      </c>
      <c r="L247" s="111" t="s">
        <v>322</v>
      </c>
      <c r="M247" s="111" t="s">
        <v>322</v>
      </c>
      <c r="N247" s="111" t="s">
        <v>322</v>
      </c>
      <c r="O247" s="111" t="s">
        <v>322</v>
      </c>
      <c r="P247" s="111" t="s">
        <v>322</v>
      </c>
      <c r="Q247" s="111" t="s">
        <v>322</v>
      </c>
      <c r="R247" s="111" t="s">
        <v>322</v>
      </c>
      <c r="S247" s="111" t="s">
        <v>322</v>
      </c>
      <c r="T247" s="111" t="s">
        <v>322</v>
      </c>
      <c r="U247" s="111" t="s">
        <v>322</v>
      </c>
      <c r="V247" s="111" t="s">
        <v>322</v>
      </c>
      <c r="W247" s="111" t="s">
        <v>322</v>
      </c>
      <c r="X247" s="111" t="s">
        <v>322</v>
      </c>
      <c r="Y247" s="111" t="s">
        <v>322</v>
      </c>
      <c r="Z247" s="111" t="s">
        <v>322</v>
      </c>
      <c r="AA247" s="111" t="s">
        <v>322</v>
      </c>
      <c r="AB247" s="111" t="s">
        <v>322</v>
      </c>
      <c r="AC247" s="111" t="s">
        <v>322</v>
      </c>
      <c r="AD247" s="111" t="s">
        <v>322</v>
      </c>
      <c r="AE247" s="111" t="s">
        <v>322</v>
      </c>
      <c r="AF247" s="111" t="s">
        <v>322</v>
      </c>
      <c r="AG247" s="111" t="s">
        <v>322</v>
      </c>
      <c r="AH247" s="111" t="s">
        <v>322</v>
      </c>
      <c r="AI247" s="111" t="s">
        <v>322</v>
      </c>
      <c r="AJ247" s="111" t="s">
        <v>322</v>
      </c>
      <c r="AK247" s="111" t="s">
        <v>322</v>
      </c>
      <c r="AL247" s="111" t="s">
        <v>322</v>
      </c>
      <c r="AM247" s="111" t="s">
        <v>322</v>
      </c>
      <c r="AN247" s="130" t="s">
        <v>322</v>
      </c>
      <c r="AO247" s="130" t="s">
        <v>322</v>
      </c>
      <c r="AP247" s="130" t="s">
        <v>322</v>
      </c>
      <c r="AQ247" s="130" t="s">
        <v>322</v>
      </c>
      <c r="AR247" s="130" t="s">
        <v>322</v>
      </c>
      <c r="AS247" s="130" t="s">
        <v>322</v>
      </c>
      <c r="AT247" s="130" t="s">
        <v>322</v>
      </c>
      <c r="AU247" s="130" t="s">
        <v>322</v>
      </c>
      <c r="AV247" s="130" t="s">
        <v>322</v>
      </c>
      <c r="AW247" s="130" t="s">
        <v>322</v>
      </c>
      <c r="AX247" s="130" t="s">
        <v>322</v>
      </c>
    </row>
    <row r="248" spans="1:50">
      <c r="A248" s="111" t="n">
        <v>242</v>
      </c>
      <c r="B248" s="111" t="s">
        <v>171</v>
      </c>
      <c r="C248" s="111" t="s">
        <v>167</v>
      </c>
      <c r="D248" s="111" t="s">
        <v>72</v>
      </c>
      <c r="E248" s="111" t="s">
        <v>83</v>
      </c>
      <c r="F248" s="111" t="s">
        <v>32</v>
      </c>
      <c r="G248" s="111" t="s">
        <v>322</v>
      </c>
      <c r="H248" s="111" t="s">
        <v>322</v>
      </c>
      <c r="I248" s="111" t="s">
        <v>322</v>
      </c>
      <c r="J248" s="111" t="s">
        <v>322</v>
      </c>
      <c r="K248" s="111" t="s">
        <v>322</v>
      </c>
      <c r="L248" s="111" t="s">
        <v>322</v>
      </c>
      <c r="M248" s="111" t="s">
        <v>322</v>
      </c>
      <c r="N248" s="111" t="s">
        <v>322</v>
      </c>
      <c r="O248" s="111" t="s">
        <v>322</v>
      </c>
      <c r="P248" s="111" t="s">
        <v>322</v>
      </c>
      <c r="Q248" s="111" t="s">
        <v>322</v>
      </c>
      <c r="R248" s="111" t="s">
        <v>322</v>
      </c>
      <c r="S248" s="111" t="s">
        <v>322</v>
      </c>
      <c r="T248" s="111" t="s">
        <v>322</v>
      </c>
      <c r="U248" s="111" t="s">
        <v>322</v>
      </c>
      <c r="V248" s="111" t="s">
        <v>322</v>
      </c>
      <c r="W248" s="111" t="s">
        <v>322</v>
      </c>
      <c r="X248" s="111" t="s">
        <v>322</v>
      </c>
      <c r="Y248" s="111" t="s">
        <v>322</v>
      </c>
      <c r="Z248" s="111" t="s">
        <v>322</v>
      </c>
      <c r="AA248" s="111" t="s">
        <v>322</v>
      </c>
      <c r="AB248" s="111" t="s">
        <v>322</v>
      </c>
      <c r="AC248" s="111" t="s">
        <v>322</v>
      </c>
      <c r="AD248" s="111" t="s">
        <v>322</v>
      </c>
      <c r="AE248" s="111" t="s">
        <v>322</v>
      </c>
      <c r="AF248" s="111" t="s">
        <v>322</v>
      </c>
      <c r="AG248" s="111" t="s">
        <v>322</v>
      </c>
      <c r="AH248" s="111" t="s">
        <v>322</v>
      </c>
      <c r="AI248" s="111" t="s">
        <v>322</v>
      </c>
      <c r="AJ248" s="111" t="s">
        <v>322</v>
      </c>
      <c r="AK248" s="111" t="s">
        <v>322</v>
      </c>
      <c r="AL248" s="111" t="s">
        <v>322</v>
      </c>
      <c r="AM248" s="111" t="s">
        <v>322</v>
      </c>
      <c r="AN248" s="130" t="s">
        <v>322</v>
      </c>
      <c r="AO248" s="130" t="s">
        <v>322</v>
      </c>
      <c r="AP248" s="130" t="s">
        <v>322</v>
      </c>
      <c r="AQ248" s="130" t="s">
        <v>322</v>
      </c>
      <c r="AR248" s="130" t="s">
        <v>322</v>
      </c>
      <c r="AS248" s="130" t="s">
        <v>322</v>
      </c>
      <c r="AT248" s="130" t="s">
        <v>322</v>
      </c>
      <c r="AU248" s="130" t="s">
        <v>322</v>
      </c>
      <c r="AV248" s="130" t="s">
        <v>322</v>
      </c>
      <c r="AW248" s="130" t="s">
        <v>322</v>
      </c>
      <c r="AX248" s="130" t="s">
        <v>322</v>
      </c>
    </row>
    <row r="249" spans="1:50">
      <c r="A249" s="111" t="n">
        <v>243</v>
      </c>
      <c r="B249" s="111" t="s">
        <v>171</v>
      </c>
      <c r="C249" s="111" t="s">
        <v>167</v>
      </c>
      <c r="D249" s="111" t="s">
        <v>72</v>
      </c>
      <c r="E249" s="111" t="s">
        <v>76</v>
      </c>
      <c r="F249" s="111" t="s">
        <v>32</v>
      </c>
      <c r="G249" s="111" t="s">
        <v>322</v>
      </c>
      <c r="H249" s="111" t="s">
        <v>322</v>
      </c>
      <c r="I249" s="111" t="s">
        <v>322</v>
      </c>
      <c r="J249" s="111" t="s">
        <v>322</v>
      </c>
      <c r="K249" s="111" t="s">
        <v>322</v>
      </c>
      <c r="L249" s="111" t="s">
        <v>322</v>
      </c>
      <c r="M249" s="111" t="s">
        <v>322</v>
      </c>
      <c r="N249" s="111" t="s">
        <v>322</v>
      </c>
      <c r="O249" s="111" t="s">
        <v>322</v>
      </c>
      <c r="P249" s="111" t="s">
        <v>322</v>
      </c>
      <c r="Q249" s="111" t="s">
        <v>322</v>
      </c>
      <c r="R249" s="111" t="s">
        <v>322</v>
      </c>
      <c r="S249" s="111" t="s">
        <v>322</v>
      </c>
      <c r="T249" s="111" t="s">
        <v>322</v>
      </c>
      <c r="U249" s="111" t="s">
        <v>322</v>
      </c>
      <c r="V249" s="111" t="s">
        <v>322</v>
      </c>
      <c r="W249" s="111" t="s">
        <v>322</v>
      </c>
      <c r="X249" s="111" t="s">
        <v>322</v>
      </c>
      <c r="Y249" s="111" t="s">
        <v>322</v>
      </c>
      <c r="Z249" s="111" t="s">
        <v>322</v>
      </c>
      <c r="AA249" s="111" t="s">
        <v>322</v>
      </c>
      <c r="AB249" s="111" t="s">
        <v>322</v>
      </c>
      <c r="AC249" s="111" t="s">
        <v>322</v>
      </c>
      <c r="AD249" s="111" t="s">
        <v>322</v>
      </c>
      <c r="AE249" s="111" t="s">
        <v>322</v>
      </c>
      <c r="AF249" s="111" t="s">
        <v>322</v>
      </c>
      <c r="AG249" s="111" t="s">
        <v>322</v>
      </c>
      <c r="AH249" s="111" t="s">
        <v>322</v>
      </c>
      <c r="AI249" s="111" t="s">
        <v>322</v>
      </c>
      <c r="AJ249" s="111" t="s">
        <v>322</v>
      </c>
      <c r="AK249" s="111" t="s">
        <v>322</v>
      </c>
      <c r="AL249" s="111" t="s">
        <v>322</v>
      </c>
      <c r="AM249" s="111" t="s">
        <v>322</v>
      </c>
      <c r="AN249" s="130" t="s">
        <v>322</v>
      </c>
      <c r="AO249" s="130" t="s">
        <v>322</v>
      </c>
      <c r="AP249" s="130" t="s">
        <v>322</v>
      </c>
      <c r="AQ249" s="130" t="s">
        <v>322</v>
      </c>
      <c r="AR249" s="130" t="s">
        <v>322</v>
      </c>
      <c r="AS249" s="130" t="s">
        <v>322</v>
      </c>
      <c r="AT249" s="130" t="s">
        <v>322</v>
      </c>
      <c r="AU249" s="130" t="s">
        <v>322</v>
      </c>
      <c r="AV249" s="130" t="s">
        <v>322</v>
      </c>
      <c r="AW249" s="130" t="s">
        <v>322</v>
      </c>
      <c r="AX249" s="130" t="s">
        <v>322</v>
      </c>
    </row>
    <row r="250" spans="1:50">
      <c r="A250" s="111" t="n">
        <v>244</v>
      </c>
      <c r="B250" s="111" t="s">
        <v>171</v>
      </c>
      <c r="C250" s="111" t="s">
        <v>167</v>
      </c>
      <c r="D250" s="111" t="s">
        <v>72</v>
      </c>
      <c r="E250" s="111" t="s">
        <v>56</v>
      </c>
      <c r="F250" s="111" t="s">
        <v>32</v>
      </c>
      <c r="G250" s="111" t="s">
        <v>322</v>
      </c>
      <c r="H250" s="111" t="s">
        <v>322</v>
      </c>
      <c r="I250" s="111" t="s">
        <v>322</v>
      </c>
      <c r="J250" s="111" t="s">
        <v>322</v>
      </c>
      <c r="K250" s="111" t="s">
        <v>322</v>
      </c>
      <c r="L250" s="111" t="s">
        <v>322</v>
      </c>
      <c r="M250" s="111" t="s">
        <v>322</v>
      </c>
      <c r="N250" s="111" t="s">
        <v>322</v>
      </c>
      <c r="O250" s="111" t="s">
        <v>322</v>
      </c>
      <c r="P250" s="111" t="s">
        <v>322</v>
      </c>
      <c r="Q250" s="111" t="s">
        <v>322</v>
      </c>
      <c r="R250" s="111" t="s">
        <v>322</v>
      </c>
      <c r="S250" s="111" t="s">
        <v>322</v>
      </c>
      <c r="T250" s="111" t="s">
        <v>322</v>
      </c>
      <c r="U250" s="111" t="s">
        <v>322</v>
      </c>
      <c r="V250" s="111" t="s">
        <v>322</v>
      </c>
      <c r="W250" s="111" t="s">
        <v>322</v>
      </c>
      <c r="X250" s="111" t="s">
        <v>322</v>
      </c>
      <c r="Y250" s="111" t="s">
        <v>322</v>
      </c>
      <c r="Z250" s="111" t="s">
        <v>322</v>
      </c>
      <c r="AA250" s="111" t="s">
        <v>322</v>
      </c>
      <c r="AB250" s="111" t="s">
        <v>322</v>
      </c>
      <c r="AC250" s="111" t="s">
        <v>322</v>
      </c>
      <c r="AD250" s="111" t="s">
        <v>322</v>
      </c>
      <c r="AE250" s="111" t="s">
        <v>322</v>
      </c>
      <c r="AF250" s="111" t="s">
        <v>322</v>
      </c>
      <c r="AG250" s="111" t="s">
        <v>322</v>
      </c>
      <c r="AH250" s="111" t="s">
        <v>322</v>
      </c>
      <c r="AI250" s="111" t="s">
        <v>322</v>
      </c>
      <c r="AJ250" s="111" t="s">
        <v>322</v>
      </c>
      <c r="AK250" s="111" t="s">
        <v>322</v>
      </c>
      <c r="AL250" s="111" t="s">
        <v>322</v>
      </c>
      <c r="AM250" s="111" t="s">
        <v>322</v>
      </c>
      <c r="AN250" s="130" t="s">
        <v>322</v>
      </c>
      <c r="AO250" s="130" t="s">
        <v>322</v>
      </c>
      <c r="AP250" s="130" t="s">
        <v>322</v>
      </c>
      <c r="AQ250" s="130" t="s">
        <v>322</v>
      </c>
      <c r="AR250" s="130" t="s">
        <v>322</v>
      </c>
      <c r="AS250" s="130" t="s">
        <v>322</v>
      </c>
      <c r="AT250" s="130" t="s">
        <v>322</v>
      </c>
      <c r="AU250" s="130" t="s">
        <v>322</v>
      </c>
      <c r="AV250" s="130" t="s">
        <v>322</v>
      </c>
      <c r="AW250" s="130" t="s">
        <v>322</v>
      </c>
      <c r="AX250" s="130" t="s">
        <v>322</v>
      </c>
    </row>
    <row r="251" spans="1:50">
      <c r="A251" s="111" t="n">
        <v>245</v>
      </c>
      <c r="B251" s="111" t="s">
        <v>171</v>
      </c>
      <c r="C251" s="111" t="s">
        <v>167</v>
      </c>
      <c r="D251" s="111" t="s">
        <v>72</v>
      </c>
      <c r="E251" s="111" t="s">
        <v>61</v>
      </c>
      <c r="F251" s="111" t="s">
        <v>32</v>
      </c>
      <c r="G251" s="111" t="s">
        <v>322</v>
      </c>
      <c r="H251" s="111" t="s">
        <v>322</v>
      </c>
      <c r="I251" s="111" t="s">
        <v>322</v>
      </c>
      <c r="J251" s="111" t="s">
        <v>322</v>
      </c>
      <c r="K251" s="111" t="s">
        <v>322</v>
      </c>
      <c r="L251" s="111" t="s">
        <v>322</v>
      </c>
      <c r="M251" s="111" t="s">
        <v>322</v>
      </c>
      <c r="N251" s="111" t="s">
        <v>322</v>
      </c>
      <c r="O251" s="111" t="s">
        <v>322</v>
      </c>
      <c r="P251" s="111" t="s">
        <v>322</v>
      </c>
      <c r="Q251" s="111" t="s">
        <v>322</v>
      </c>
      <c r="R251" s="111" t="s">
        <v>322</v>
      </c>
      <c r="S251" s="111" t="s">
        <v>322</v>
      </c>
      <c r="T251" s="111" t="s">
        <v>322</v>
      </c>
      <c r="U251" s="111" t="s">
        <v>322</v>
      </c>
      <c r="V251" s="111" t="s">
        <v>322</v>
      </c>
      <c r="W251" s="111" t="s">
        <v>322</v>
      </c>
      <c r="X251" s="111" t="s">
        <v>322</v>
      </c>
      <c r="Y251" s="111" t="s">
        <v>322</v>
      </c>
      <c r="Z251" s="111" t="s">
        <v>322</v>
      </c>
      <c r="AA251" s="111" t="s">
        <v>322</v>
      </c>
      <c r="AB251" s="111" t="s">
        <v>322</v>
      </c>
      <c r="AC251" s="111" t="s">
        <v>322</v>
      </c>
      <c r="AD251" s="111" t="s">
        <v>322</v>
      </c>
      <c r="AE251" s="111" t="s">
        <v>322</v>
      </c>
      <c r="AF251" s="111" t="s">
        <v>322</v>
      </c>
      <c r="AG251" s="111" t="s">
        <v>322</v>
      </c>
      <c r="AH251" s="111" t="s">
        <v>322</v>
      </c>
      <c r="AI251" s="111" t="s">
        <v>322</v>
      </c>
      <c r="AJ251" s="111" t="s">
        <v>322</v>
      </c>
      <c r="AK251" s="111" t="s">
        <v>322</v>
      </c>
      <c r="AL251" s="111" t="s">
        <v>322</v>
      </c>
      <c r="AM251" s="111" t="s">
        <v>322</v>
      </c>
      <c r="AN251" s="130" t="s">
        <v>322</v>
      </c>
      <c r="AO251" s="130" t="s">
        <v>322</v>
      </c>
      <c r="AP251" s="130" t="s">
        <v>322</v>
      </c>
      <c r="AQ251" s="130" t="s">
        <v>322</v>
      </c>
      <c r="AR251" s="130" t="s">
        <v>322</v>
      </c>
      <c r="AS251" s="130" t="s">
        <v>322</v>
      </c>
      <c r="AT251" s="130" t="s">
        <v>322</v>
      </c>
      <c r="AU251" s="130" t="s">
        <v>322</v>
      </c>
      <c r="AV251" s="130" t="s">
        <v>322</v>
      </c>
      <c r="AW251" s="130" t="s">
        <v>322</v>
      </c>
      <c r="AX251" s="130" t="s">
        <v>322</v>
      </c>
    </row>
    <row r="252" spans="1:50">
      <c r="A252" s="111" t="n">
        <v>246</v>
      </c>
      <c r="B252" s="111" t="s">
        <v>171</v>
      </c>
      <c r="C252" s="111" t="s">
        <v>167</v>
      </c>
      <c r="D252" s="111" t="s">
        <v>72</v>
      </c>
      <c r="E252" s="111" t="s">
        <v>88</v>
      </c>
      <c r="F252" s="111" t="s">
        <v>32</v>
      </c>
      <c r="G252" s="111" t="s">
        <v>322</v>
      </c>
      <c r="H252" s="111" t="s">
        <v>322</v>
      </c>
      <c r="I252" s="111" t="s">
        <v>322</v>
      </c>
      <c r="J252" s="111" t="s">
        <v>322</v>
      </c>
      <c r="K252" s="111" t="s">
        <v>322</v>
      </c>
      <c r="L252" s="111" t="s">
        <v>322</v>
      </c>
      <c r="M252" s="111" t="s">
        <v>322</v>
      </c>
      <c r="N252" s="111" t="s">
        <v>322</v>
      </c>
      <c r="O252" s="111" t="s">
        <v>322</v>
      </c>
      <c r="P252" s="111" t="s">
        <v>322</v>
      </c>
      <c r="Q252" s="111" t="s">
        <v>322</v>
      </c>
      <c r="R252" s="111" t="s">
        <v>322</v>
      </c>
      <c r="S252" s="111" t="s">
        <v>322</v>
      </c>
      <c r="T252" s="111" t="s">
        <v>322</v>
      </c>
      <c r="U252" s="111" t="s">
        <v>322</v>
      </c>
      <c r="V252" s="111" t="s">
        <v>322</v>
      </c>
      <c r="W252" s="111" t="s">
        <v>322</v>
      </c>
      <c r="X252" s="111" t="s">
        <v>322</v>
      </c>
      <c r="Y252" s="111" t="s">
        <v>322</v>
      </c>
      <c r="Z252" s="111" t="s">
        <v>322</v>
      </c>
      <c r="AA252" s="111" t="s">
        <v>322</v>
      </c>
      <c r="AB252" s="111" t="s">
        <v>322</v>
      </c>
      <c r="AC252" s="111" t="s">
        <v>322</v>
      </c>
      <c r="AD252" s="111" t="s">
        <v>322</v>
      </c>
      <c r="AE252" s="111" t="s">
        <v>322</v>
      </c>
      <c r="AF252" s="111" t="s">
        <v>322</v>
      </c>
      <c r="AG252" s="111" t="s">
        <v>322</v>
      </c>
      <c r="AH252" s="111" t="s">
        <v>322</v>
      </c>
      <c r="AI252" s="111" t="s">
        <v>322</v>
      </c>
      <c r="AJ252" s="111" t="s">
        <v>322</v>
      </c>
      <c r="AK252" s="111" t="s">
        <v>322</v>
      </c>
      <c r="AL252" s="111" t="s">
        <v>322</v>
      </c>
      <c r="AM252" s="111" t="s">
        <v>322</v>
      </c>
      <c r="AN252" s="130" t="s">
        <v>322</v>
      </c>
      <c r="AO252" s="130" t="s">
        <v>322</v>
      </c>
      <c r="AP252" s="130" t="s">
        <v>322</v>
      </c>
      <c r="AQ252" s="130" t="s">
        <v>322</v>
      </c>
      <c r="AR252" s="130" t="s">
        <v>322</v>
      </c>
      <c r="AS252" s="130" t="s">
        <v>322</v>
      </c>
      <c r="AT252" s="130" t="s">
        <v>322</v>
      </c>
      <c r="AU252" s="130" t="s">
        <v>322</v>
      </c>
      <c r="AV252" s="130" t="s">
        <v>322</v>
      </c>
      <c r="AW252" s="130" t="s">
        <v>322</v>
      </c>
      <c r="AX252" s="130" t="s">
        <v>322</v>
      </c>
    </row>
    <row r="253" spans="1:50">
      <c r="A253" s="131" t="n">
        <v>247</v>
      </c>
      <c r="B253" s="131" t="s">
        <v>171</v>
      </c>
      <c r="C253" s="131" t="s">
        <v>167</v>
      </c>
      <c r="D253" s="131" t="s">
        <v>72</v>
      </c>
      <c r="E253" s="131" t="s">
        <v>33</v>
      </c>
      <c r="F253" s="131" t="s">
        <v>322</v>
      </c>
      <c r="G253" s="131" t="s">
        <v>322</v>
      </c>
      <c r="H253" s="131" t="s">
        <v>322</v>
      </c>
      <c r="I253" s="131" t="s">
        <v>322</v>
      </c>
      <c r="J253" s="131" t="s">
        <v>322</v>
      </c>
      <c r="K253" s="131" t="s">
        <v>322</v>
      </c>
      <c r="L253" s="131" t="s">
        <v>322</v>
      </c>
      <c r="M253" s="131" t="s">
        <v>322</v>
      </c>
      <c r="N253" s="131" t="s">
        <v>322</v>
      </c>
      <c r="O253" s="131" t="s">
        <v>322</v>
      </c>
      <c r="P253" s="131" t="s">
        <v>322</v>
      </c>
      <c r="Q253" s="131" t="s">
        <v>322</v>
      </c>
      <c r="R253" s="131">
        <f>SUM(R252:R244)</f>
        <v/>
      </c>
      <c r="S253" s="131">
        <f>SUM(S252:S244)</f>
        <v/>
      </c>
      <c r="T253" s="131" t="s">
        <v>322</v>
      </c>
      <c r="U253" s="131" t="s">
        <v>322</v>
      </c>
      <c r="V253" s="131" t="s">
        <v>322</v>
      </c>
      <c r="W253" s="131" t="s">
        <v>322</v>
      </c>
      <c r="X253" s="131" t="s">
        <v>322</v>
      </c>
      <c r="Y253" s="131" t="s">
        <v>322</v>
      </c>
      <c r="Z253" s="131" t="s">
        <v>322</v>
      </c>
      <c r="AA253" s="131" t="s">
        <v>322</v>
      </c>
      <c r="AB253" s="131" t="s">
        <v>322</v>
      </c>
      <c r="AC253" s="131" t="s">
        <v>322</v>
      </c>
      <c r="AD253" s="131" t="s">
        <v>322</v>
      </c>
      <c r="AE253" s="131" t="s">
        <v>322</v>
      </c>
      <c r="AF253" s="131" t="s">
        <v>322</v>
      </c>
      <c r="AG253" s="131" t="s">
        <v>322</v>
      </c>
      <c r="AH253" s="131" t="s">
        <v>322</v>
      </c>
      <c r="AI253" s="131" t="s">
        <v>322</v>
      </c>
      <c r="AJ253" s="131" t="s">
        <v>322</v>
      </c>
      <c r="AK253" s="131" t="s">
        <v>322</v>
      </c>
      <c r="AL253" s="131" t="s">
        <v>322</v>
      </c>
      <c r="AM253" s="131" t="s">
        <v>322</v>
      </c>
      <c r="AN253" s="131" t="s"/>
      <c r="AO253" s="131" t="s"/>
      <c r="AP253" s="131">
        <f>MAX(AP252:AP244)</f>
        <v/>
      </c>
      <c r="AQ253" s="131">
        <f>MAX(AQ252:AQ244)</f>
        <v/>
      </c>
      <c r="AR253" s="131">
        <f>MAX(AR252:AR244)</f>
        <v/>
      </c>
      <c r="AS253" s="131">
        <f>MAX(AS252:AS244)</f>
        <v/>
      </c>
      <c r="AT253" s="131">
        <f>SUM(AT252:AT244)</f>
        <v/>
      </c>
      <c r="AU253" s="131">
        <f>SUM(AU252:AU244)</f>
        <v/>
      </c>
      <c r="AV253" s="131">
        <f>SUM(AV252:AV244)</f>
        <v/>
      </c>
      <c r="AW253" s="131">
        <f>SUM(AW252:AW244)</f>
        <v/>
      </c>
      <c r="AX253" s="131">
        <f>SUM(AX252:AX244)</f>
        <v/>
      </c>
    </row>
    <row r="254" spans="1:50">
      <c r="A254" s="111" t="n">
        <v>248</v>
      </c>
      <c r="B254" s="129">
        <f>HYPERLINK("http://jiradev.its-sib.ru/issues/?jql=summary~%27Кириков Кирилл Сергеевич%27", "Кириков Кирилл Сергеевич")</f>
        <v/>
      </c>
      <c r="C254" s="129">
        <f>HYPERLINK("http://jiradev.its-sib.ru/issues/?jql=status=Трудоустройство and cf[14829]=%27Группа строительства%27", "Группа строительства")</f>
        <v/>
      </c>
      <c r="D254" s="111" t="s">
        <v>51</v>
      </c>
      <c r="E254" s="111" t="s">
        <v>43</v>
      </c>
      <c r="F254" s="111" t="s">
        <v>32</v>
      </c>
      <c r="G254" s="111" t="s">
        <v>322</v>
      </c>
      <c r="H254" s="111" t="s">
        <v>322</v>
      </c>
      <c r="I254" s="111" t="s">
        <v>322</v>
      </c>
      <c r="J254" s="111" t="s">
        <v>322</v>
      </c>
      <c r="K254" s="111" t="s">
        <v>322</v>
      </c>
      <c r="L254" s="111" t="s">
        <v>322</v>
      </c>
      <c r="M254" s="111" t="s">
        <v>322</v>
      </c>
      <c r="N254" s="111" t="s">
        <v>322</v>
      </c>
      <c r="O254" s="111" t="s">
        <v>322</v>
      </c>
      <c r="P254" s="111" t="s">
        <v>322</v>
      </c>
      <c r="Q254" s="111" t="s">
        <v>322</v>
      </c>
      <c r="R254" s="129">
        <f>HYPERLINK("http://jiradev.its-sib.ru/issues/?jql=issue in (DOCCORP-23560)", "О")</f>
        <v/>
      </c>
      <c r="S254" s="129">
        <f>HYPERLINK("http://jiradev.its-sib.ru/issues/?jql=issue in (DOCCORP-23560)", "О")</f>
        <v/>
      </c>
      <c r="T254" s="111" t="s">
        <v>322</v>
      </c>
      <c r="U254" s="111" t="s">
        <v>322</v>
      </c>
      <c r="V254" s="111" t="s">
        <v>322</v>
      </c>
      <c r="W254" s="111" t="s">
        <v>322</v>
      </c>
      <c r="X254" s="111" t="s">
        <v>322</v>
      </c>
      <c r="Y254" s="111" t="s">
        <v>322</v>
      </c>
      <c r="Z254" s="111" t="s">
        <v>322</v>
      </c>
      <c r="AA254" s="111" t="s">
        <v>322</v>
      </c>
      <c r="AB254" s="111" t="s">
        <v>322</v>
      </c>
      <c r="AC254" s="111" t="s">
        <v>322</v>
      </c>
      <c r="AD254" s="111" t="s">
        <v>322</v>
      </c>
      <c r="AE254" s="111" t="s">
        <v>322</v>
      </c>
      <c r="AF254" s="111" t="s">
        <v>322</v>
      </c>
      <c r="AG254" s="111" t="s">
        <v>322</v>
      </c>
      <c r="AH254" s="111" t="s">
        <v>322</v>
      </c>
      <c r="AI254" s="111" t="s">
        <v>322</v>
      </c>
      <c r="AJ254" s="111" t="s">
        <v>322</v>
      </c>
      <c r="AK254" s="111" t="s">
        <v>322</v>
      </c>
      <c r="AL254" s="111" t="s">
        <v>322</v>
      </c>
      <c r="AM254" s="111" t="s">
        <v>322</v>
      </c>
      <c r="AN254" s="130" t="s">
        <v>322</v>
      </c>
      <c r="AO254" s="130" t="s">
        <v>322</v>
      </c>
      <c r="AP254" s="130">
        <f>COUNTIF(I254:AM254, "О")</f>
        <v/>
      </c>
      <c r="AQ254" s="130">
        <f>COUNTIF(I254:AM254, "От")</f>
        <v/>
      </c>
      <c r="AR254" s="130">
        <f>COUNTIF(I254:AM254, "Б")</f>
        <v/>
      </c>
      <c r="AS254" s="130">
        <f>COUNTIF(I254:AM254, "Н")</f>
        <v/>
      </c>
      <c r="AT254" s="130" t="s">
        <v>322</v>
      </c>
      <c r="AU254" s="130" t="s">
        <v>322</v>
      </c>
      <c r="AV254" s="130" t="s">
        <v>322</v>
      </c>
      <c r="AW254" s="130" t="s">
        <v>322</v>
      </c>
      <c r="AX254" s="130" t="s">
        <v>322</v>
      </c>
    </row>
    <row r="255" spans="1:50">
      <c r="A255" s="131" t="n">
        <v>249</v>
      </c>
      <c r="B255" s="131" t="s">
        <v>111</v>
      </c>
      <c r="C255" s="131" t="s">
        <v>71</v>
      </c>
      <c r="D255" s="131" t="s">
        <v>51</v>
      </c>
      <c r="E255" s="131" t="s">
        <v>33</v>
      </c>
      <c r="F255" s="131" t="s">
        <v>322</v>
      </c>
      <c r="G255" s="131" t="s">
        <v>322</v>
      </c>
      <c r="H255" s="131" t="s">
        <v>322</v>
      </c>
      <c r="I255" s="131" t="s">
        <v>322</v>
      </c>
      <c r="J255" s="131" t="s">
        <v>322</v>
      </c>
      <c r="K255" s="131" t="s">
        <v>322</v>
      </c>
      <c r="L255" s="131" t="s">
        <v>322</v>
      </c>
      <c r="M255" s="131" t="s">
        <v>322</v>
      </c>
      <c r="N255" s="131" t="s">
        <v>322</v>
      </c>
      <c r="O255" s="131" t="s">
        <v>322</v>
      </c>
      <c r="P255" s="131" t="s">
        <v>322</v>
      </c>
      <c r="Q255" s="131" t="s">
        <v>322</v>
      </c>
      <c r="R255" s="131">
        <f>SUM(R254:R254)</f>
        <v/>
      </c>
      <c r="S255" s="131">
        <f>SUM(S254:S254)</f>
        <v/>
      </c>
      <c r="T255" s="131" t="s">
        <v>322</v>
      </c>
      <c r="U255" s="131" t="s">
        <v>322</v>
      </c>
      <c r="V255" s="131" t="s">
        <v>322</v>
      </c>
      <c r="W255" s="131" t="s">
        <v>322</v>
      </c>
      <c r="X255" s="131" t="s">
        <v>322</v>
      </c>
      <c r="Y255" s="131" t="s">
        <v>322</v>
      </c>
      <c r="Z255" s="131" t="s">
        <v>322</v>
      </c>
      <c r="AA255" s="131" t="s">
        <v>322</v>
      </c>
      <c r="AB255" s="131" t="s">
        <v>322</v>
      </c>
      <c r="AC255" s="131" t="s">
        <v>322</v>
      </c>
      <c r="AD255" s="131" t="s">
        <v>322</v>
      </c>
      <c r="AE255" s="131" t="s">
        <v>322</v>
      </c>
      <c r="AF255" s="131" t="s">
        <v>322</v>
      </c>
      <c r="AG255" s="131" t="s">
        <v>322</v>
      </c>
      <c r="AH255" s="131" t="s">
        <v>322</v>
      </c>
      <c r="AI255" s="131" t="s">
        <v>322</v>
      </c>
      <c r="AJ255" s="131" t="s">
        <v>322</v>
      </c>
      <c r="AK255" s="131" t="s">
        <v>322</v>
      </c>
      <c r="AL255" s="131" t="s">
        <v>322</v>
      </c>
      <c r="AM255" s="131" t="s">
        <v>322</v>
      </c>
      <c r="AN255" s="131" t="s"/>
      <c r="AO255" s="131" t="s"/>
      <c r="AP255" s="131">
        <f>MAX(AP254:AP254)</f>
        <v/>
      </c>
      <c r="AQ255" s="131">
        <f>MAX(AQ254:AQ254)</f>
        <v/>
      </c>
      <c r="AR255" s="131">
        <f>MAX(AR254:AR254)</f>
        <v/>
      </c>
      <c r="AS255" s="131">
        <f>MAX(AS254:AS254)</f>
        <v/>
      </c>
      <c r="AT255" s="131">
        <f>SUM(AT254:AT254)</f>
        <v/>
      </c>
      <c r="AU255" s="131">
        <f>SUM(AU254:AU254)</f>
        <v/>
      </c>
      <c r="AV255" s="131">
        <f>SUM(AV254:AV254)</f>
        <v/>
      </c>
      <c r="AW255" s="131">
        <f>SUM(AW254:AW254)</f>
        <v/>
      </c>
      <c r="AX255" s="131">
        <f>SUM(AX254:AX254)</f>
        <v/>
      </c>
    </row>
    <row r="256" spans="1:50">
      <c r="A256" s="111" t="n">
        <v>250</v>
      </c>
      <c r="B256" s="129">
        <f>HYPERLINK("http://jiradev.its-sib.ru/issues/?jql=summary~%27Маяцкий Сергей Анатольевич%27", "Маяцкий Сергей Анатольевич")</f>
        <v/>
      </c>
      <c r="C256" s="129">
        <f>HYPERLINK("http://jiradev.its-sib.ru/issues/?jql=status=Трудоустройство and cf[14829]=%27Группа технической поддержки ИТС%27", "Группа технической поддержки ИТС")</f>
        <v/>
      </c>
      <c r="D256" s="111" t="s">
        <v>51</v>
      </c>
      <c r="E256" s="111" t="s">
        <v>31</v>
      </c>
      <c r="F256" s="111" t="s">
        <v>32</v>
      </c>
      <c r="G256" s="111" t="s">
        <v>322</v>
      </c>
      <c r="H256" s="111" t="s">
        <v>322</v>
      </c>
      <c r="I256" s="111" t="s">
        <v>322</v>
      </c>
      <c r="J256" s="111" t="s">
        <v>322</v>
      </c>
      <c r="K256" s="111" t="s">
        <v>322</v>
      </c>
      <c r="L256" s="111" t="s">
        <v>322</v>
      </c>
      <c r="M256" s="111" t="s">
        <v>322</v>
      </c>
      <c r="N256" s="111" t="s">
        <v>322</v>
      </c>
      <c r="O256" s="111" t="s">
        <v>322</v>
      </c>
      <c r="P256" s="111" t="s">
        <v>322</v>
      </c>
      <c r="Q256" s="111" t="s">
        <v>322</v>
      </c>
      <c r="R256" s="129">
        <f>HYPERLINK("http://jiradev.its-sib.ru/issues/?jql=issue in (DOCCORP-24162)", "О")</f>
        <v/>
      </c>
      <c r="S256" s="129">
        <f>HYPERLINK("http://jiradev.its-sib.ru/issues/?jql=issue in (DOCCORP-24162)", "О")</f>
        <v/>
      </c>
      <c r="T256" s="111" t="s">
        <v>322</v>
      </c>
      <c r="U256" s="111" t="s">
        <v>322</v>
      </c>
      <c r="V256" s="111" t="s">
        <v>322</v>
      </c>
      <c r="W256" s="111" t="s">
        <v>322</v>
      </c>
      <c r="X256" s="111" t="s">
        <v>322</v>
      </c>
      <c r="Y256" s="111" t="s">
        <v>322</v>
      </c>
      <c r="Z256" s="111" t="s">
        <v>322</v>
      </c>
      <c r="AA256" s="111" t="s">
        <v>322</v>
      </c>
      <c r="AB256" s="111" t="s">
        <v>322</v>
      </c>
      <c r="AC256" s="111" t="s">
        <v>322</v>
      </c>
      <c r="AD256" s="111" t="s">
        <v>322</v>
      </c>
      <c r="AE256" s="111" t="s">
        <v>322</v>
      </c>
      <c r="AF256" s="111" t="s">
        <v>322</v>
      </c>
      <c r="AG256" s="111" t="s">
        <v>322</v>
      </c>
      <c r="AH256" s="111" t="s">
        <v>322</v>
      </c>
      <c r="AI256" s="111" t="s">
        <v>322</v>
      </c>
      <c r="AJ256" s="111" t="s">
        <v>322</v>
      </c>
      <c r="AK256" s="111" t="s">
        <v>322</v>
      </c>
      <c r="AL256" s="111" t="s">
        <v>322</v>
      </c>
      <c r="AM256" s="111" t="s">
        <v>322</v>
      </c>
      <c r="AN256" s="130" t="s">
        <v>322</v>
      </c>
      <c r="AO256" s="130" t="s">
        <v>322</v>
      </c>
      <c r="AP256" s="130">
        <f>COUNTIF(I256:AM256, "О")</f>
        <v/>
      </c>
      <c r="AQ256" s="130">
        <f>COUNTIF(I256:AM256, "От")</f>
        <v/>
      </c>
      <c r="AR256" s="130">
        <f>COUNTIF(I256:AM256, "Б")</f>
        <v/>
      </c>
      <c r="AS256" s="130">
        <f>COUNTIF(I256:AM256, "Н")</f>
        <v/>
      </c>
      <c r="AT256" s="130" t="s">
        <v>322</v>
      </c>
      <c r="AU256" s="130" t="s">
        <v>322</v>
      </c>
      <c r="AV256" s="130" t="s">
        <v>322</v>
      </c>
      <c r="AW256" s="130" t="s">
        <v>322</v>
      </c>
      <c r="AX256" s="130" t="s">
        <v>322</v>
      </c>
    </row>
    <row r="257" spans="1:50">
      <c r="A257" s="131" t="n">
        <v>251</v>
      </c>
      <c r="B257" s="131" t="s">
        <v>216</v>
      </c>
      <c r="C257" s="131" t="s">
        <v>289</v>
      </c>
      <c r="D257" s="131" t="s">
        <v>51</v>
      </c>
      <c r="E257" s="131" t="s">
        <v>33</v>
      </c>
      <c r="F257" s="131" t="s">
        <v>322</v>
      </c>
      <c r="G257" s="131" t="s">
        <v>322</v>
      </c>
      <c r="H257" s="131" t="s">
        <v>322</v>
      </c>
      <c r="I257" s="131" t="s">
        <v>322</v>
      </c>
      <c r="J257" s="131" t="s">
        <v>322</v>
      </c>
      <c r="K257" s="131" t="s">
        <v>322</v>
      </c>
      <c r="L257" s="131" t="s">
        <v>322</v>
      </c>
      <c r="M257" s="131" t="s">
        <v>322</v>
      </c>
      <c r="N257" s="131" t="s">
        <v>322</v>
      </c>
      <c r="O257" s="131" t="s">
        <v>322</v>
      </c>
      <c r="P257" s="131" t="s">
        <v>322</v>
      </c>
      <c r="Q257" s="131" t="s">
        <v>322</v>
      </c>
      <c r="R257" s="131">
        <f>SUM(R256:R256)</f>
        <v/>
      </c>
      <c r="S257" s="131">
        <f>SUM(S256:S256)</f>
        <v/>
      </c>
      <c r="T257" s="131" t="s">
        <v>322</v>
      </c>
      <c r="U257" s="131" t="s">
        <v>322</v>
      </c>
      <c r="V257" s="131" t="s">
        <v>322</v>
      </c>
      <c r="W257" s="131" t="s">
        <v>322</v>
      </c>
      <c r="X257" s="131" t="s">
        <v>322</v>
      </c>
      <c r="Y257" s="131" t="s">
        <v>322</v>
      </c>
      <c r="Z257" s="131" t="s">
        <v>322</v>
      </c>
      <c r="AA257" s="131" t="s">
        <v>322</v>
      </c>
      <c r="AB257" s="131" t="s">
        <v>322</v>
      </c>
      <c r="AC257" s="131" t="s">
        <v>322</v>
      </c>
      <c r="AD257" s="131" t="s">
        <v>322</v>
      </c>
      <c r="AE257" s="131" t="s">
        <v>322</v>
      </c>
      <c r="AF257" s="131" t="s">
        <v>322</v>
      </c>
      <c r="AG257" s="131" t="s">
        <v>322</v>
      </c>
      <c r="AH257" s="131" t="s">
        <v>322</v>
      </c>
      <c r="AI257" s="131" t="s">
        <v>322</v>
      </c>
      <c r="AJ257" s="131" t="s">
        <v>322</v>
      </c>
      <c r="AK257" s="131" t="s">
        <v>322</v>
      </c>
      <c r="AL257" s="131" t="s">
        <v>322</v>
      </c>
      <c r="AM257" s="131" t="s">
        <v>322</v>
      </c>
      <c r="AN257" s="131" t="s"/>
      <c r="AO257" s="131" t="s"/>
      <c r="AP257" s="131">
        <f>MAX(AP256:AP256)</f>
        <v/>
      </c>
      <c r="AQ257" s="131">
        <f>MAX(AQ256:AQ256)</f>
        <v/>
      </c>
      <c r="AR257" s="131">
        <f>MAX(AR256:AR256)</f>
        <v/>
      </c>
      <c r="AS257" s="131">
        <f>MAX(AS256:AS256)</f>
        <v/>
      </c>
      <c r="AT257" s="131">
        <f>SUM(AT256:AT256)</f>
        <v/>
      </c>
      <c r="AU257" s="131">
        <f>SUM(AU256:AU256)</f>
        <v/>
      </c>
      <c r="AV257" s="131">
        <f>SUM(AV256:AV256)</f>
        <v/>
      </c>
      <c r="AW257" s="131">
        <f>SUM(AW256:AW256)</f>
        <v/>
      </c>
      <c r="AX257" s="131">
        <f>SUM(AX256:AX256)</f>
        <v/>
      </c>
    </row>
    <row r="258" spans="1:50">
      <c r="A258" s="111" t="n">
        <v>252</v>
      </c>
      <c r="B258" s="129">
        <f>HYPERLINK("http://jiradev.its-sib.ru/issues/?jql=summary~%27Гардер Артур Альбертович%27", "Гардер Артур Альбертович")</f>
        <v/>
      </c>
      <c r="C258" s="129">
        <f>HYPERLINK("http://jiradev.its-sib.ru/issues/?jql=status=Трудоустройство and cf[14829]=%27Группа конструирования, сборки, отладки ИТС комплексов%27", "Группа конструирования, сборки, отладки ИТС комплексов")</f>
        <v/>
      </c>
      <c r="D258" s="111" t="s">
        <v>46</v>
      </c>
      <c r="E258" s="111" t="s">
        <v>43</v>
      </c>
      <c r="F258" s="111" t="s">
        <v>32</v>
      </c>
      <c r="G258" s="111" t="s">
        <v>322</v>
      </c>
      <c r="H258" s="111" t="s">
        <v>322</v>
      </c>
      <c r="I258" s="111" t="s">
        <v>322</v>
      </c>
      <c r="J258" s="111" t="s">
        <v>322</v>
      </c>
      <c r="K258" s="111" t="s">
        <v>322</v>
      </c>
      <c r="L258" s="111" t="s">
        <v>322</v>
      </c>
      <c r="M258" s="111" t="s">
        <v>322</v>
      </c>
      <c r="N258" s="111" t="s">
        <v>322</v>
      </c>
      <c r="O258" s="111" t="s">
        <v>322</v>
      </c>
      <c r="P258" s="111" t="s">
        <v>322</v>
      </c>
      <c r="Q258" s="111" t="s">
        <v>322</v>
      </c>
      <c r="R258" s="111" t="n">
        <v>8</v>
      </c>
      <c r="S258" s="111" t="n">
        <v>8</v>
      </c>
      <c r="T258" s="111" t="s">
        <v>322</v>
      </c>
      <c r="U258" s="111" t="s">
        <v>322</v>
      </c>
      <c r="V258" s="111" t="s">
        <v>322</v>
      </c>
      <c r="W258" s="111" t="s">
        <v>322</v>
      </c>
      <c r="X258" s="111" t="s">
        <v>322</v>
      </c>
      <c r="Y258" s="111" t="s">
        <v>322</v>
      </c>
      <c r="Z258" s="111" t="s">
        <v>322</v>
      </c>
      <c r="AA258" s="111" t="s">
        <v>322</v>
      </c>
      <c r="AB258" s="111" t="s">
        <v>322</v>
      </c>
      <c r="AC258" s="111" t="s">
        <v>322</v>
      </c>
      <c r="AD258" s="111" t="s">
        <v>322</v>
      </c>
      <c r="AE258" s="111" t="s">
        <v>322</v>
      </c>
      <c r="AF258" s="111" t="s">
        <v>322</v>
      </c>
      <c r="AG258" s="111" t="s">
        <v>322</v>
      </c>
      <c r="AH258" s="111" t="s">
        <v>322</v>
      </c>
      <c r="AI258" s="111" t="s">
        <v>322</v>
      </c>
      <c r="AJ258" s="111" t="s">
        <v>322</v>
      </c>
      <c r="AK258" s="111" t="s">
        <v>322</v>
      </c>
      <c r="AL258" s="111" t="s">
        <v>322</v>
      </c>
      <c r="AM258" s="111" t="s">
        <v>322</v>
      </c>
      <c r="AN258" s="130" t="s">
        <v>322</v>
      </c>
      <c r="AO258" s="130" t="s">
        <v>322</v>
      </c>
      <c r="AP258" s="130">
        <f>COUNTIF(I258:AM258, "О")</f>
        <v/>
      </c>
      <c r="AQ258" s="130">
        <f>COUNTIF(I258:AM258, "От")</f>
        <v/>
      </c>
      <c r="AR258" s="130">
        <f>COUNTIF(I258:AM258, "Б")</f>
        <v/>
      </c>
      <c r="AS258" s="130">
        <f>COUNTIF(I258:AM258, "Н")</f>
        <v/>
      </c>
      <c r="AT258" s="130" t="s">
        <v>322</v>
      </c>
      <c r="AU258" s="130" t="s">
        <v>322</v>
      </c>
      <c r="AV258" s="130" t="s">
        <v>322</v>
      </c>
      <c r="AW258" s="130" t="s">
        <v>322</v>
      </c>
      <c r="AX258" s="130" t="s">
        <v>322</v>
      </c>
    </row>
    <row r="259" spans="1:50">
      <c r="A259" s="131" t="n">
        <v>253</v>
      </c>
      <c r="B259" s="131" t="s">
        <v>44</v>
      </c>
      <c r="C259" s="131" t="s">
        <v>45</v>
      </c>
      <c r="D259" s="131" t="s">
        <v>46</v>
      </c>
      <c r="E259" s="131" t="s">
        <v>33</v>
      </c>
      <c r="F259" s="131" t="s">
        <v>322</v>
      </c>
      <c r="G259" s="131" t="s">
        <v>322</v>
      </c>
      <c r="H259" s="131" t="s">
        <v>322</v>
      </c>
      <c r="I259" s="131" t="s">
        <v>322</v>
      </c>
      <c r="J259" s="131" t="s">
        <v>322</v>
      </c>
      <c r="K259" s="131" t="s">
        <v>322</v>
      </c>
      <c r="L259" s="131" t="s">
        <v>322</v>
      </c>
      <c r="M259" s="131" t="s">
        <v>322</v>
      </c>
      <c r="N259" s="131" t="s">
        <v>322</v>
      </c>
      <c r="O259" s="131" t="s">
        <v>322</v>
      </c>
      <c r="P259" s="131" t="s">
        <v>322</v>
      </c>
      <c r="Q259" s="131" t="s">
        <v>322</v>
      </c>
      <c r="R259" s="131">
        <f>SUM(R258:R258)</f>
        <v/>
      </c>
      <c r="S259" s="131">
        <f>SUM(S258:S258)</f>
        <v/>
      </c>
      <c r="T259" s="131" t="s">
        <v>322</v>
      </c>
      <c r="U259" s="131" t="s">
        <v>322</v>
      </c>
      <c r="V259" s="131" t="s">
        <v>322</v>
      </c>
      <c r="W259" s="131" t="s">
        <v>322</v>
      </c>
      <c r="X259" s="131" t="s">
        <v>322</v>
      </c>
      <c r="Y259" s="131" t="s">
        <v>322</v>
      </c>
      <c r="Z259" s="131" t="s">
        <v>322</v>
      </c>
      <c r="AA259" s="131" t="s">
        <v>322</v>
      </c>
      <c r="AB259" s="131" t="s">
        <v>322</v>
      </c>
      <c r="AC259" s="131" t="s">
        <v>322</v>
      </c>
      <c r="AD259" s="131" t="s">
        <v>322</v>
      </c>
      <c r="AE259" s="131" t="s">
        <v>322</v>
      </c>
      <c r="AF259" s="131" t="s">
        <v>322</v>
      </c>
      <c r="AG259" s="131" t="s">
        <v>322</v>
      </c>
      <c r="AH259" s="131" t="s">
        <v>322</v>
      </c>
      <c r="AI259" s="131" t="s">
        <v>322</v>
      </c>
      <c r="AJ259" s="131" t="s">
        <v>322</v>
      </c>
      <c r="AK259" s="131" t="s">
        <v>322</v>
      </c>
      <c r="AL259" s="131" t="s">
        <v>322</v>
      </c>
      <c r="AM259" s="131" t="s">
        <v>322</v>
      </c>
      <c r="AN259" s="131" t="s"/>
      <c r="AO259" s="131" t="s"/>
      <c r="AP259" s="131">
        <f>MAX(AP258:AP258)</f>
        <v/>
      </c>
      <c r="AQ259" s="131">
        <f>MAX(AQ258:AQ258)</f>
        <v/>
      </c>
      <c r="AR259" s="131">
        <f>MAX(AR258:AR258)</f>
        <v/>
      </c>
      <c r="AS259" s="131">
        <f>MAX(AS258:AS258)</f>
        <v/>
      </c>
      <c r="AT259" s="131">
        <f>SUM(AT258:AT258)</f>
        <v/>
      </c>
      <c r="AU259" s="131">
        <f>SUM(AU258:AU258)</f>
        <v/>
      </c>
      <c r="AV259" s="131">
        <f>SUM(AV258:AV258)</f>
        <v/>
      </c>
      <c r="AW259" s="131">
        <f>SUM(AW258:AW258)</f>
        <v/>
      </c>
      <c r="AX259" s="131">
        <f>SUM(AX258:AX258)</f>
        <v/>
      </c>
    </row>
    <row r="260" spans="1:50">
      <c r="A260" s="111" t="n">
        <v>254</v>
      </c>
      <c r="B260" s="129">
        <f>HYPERLINK("http://jiradev.its-sib.ru/issues/?jql=summary~%27Коржавина Елена Николаевна%27", "Коржавина Елена Николаевна")</f>
        <v/>
      </c>
      <c r="C260" s="129">
        <f>HYPERLINK("http://jiradev.its-sib.ru/issues/?jql=status=Трудоустройство and cf[14829]=%27Отдел 1-ой линии технической поддержки%27", "Отдел 1-ой линии технической поддержки")</f>
        <v/>
      </c>
      <c r="D260" s="111" t="s">
        <v>313</v>
      </c>
      <c r="E260" s="111" t="s">
        <v>43</v>
      </c>
      <c r="F260" s="111" t="s">
        <v>32</v>
      </c>
      <c r="G260" s="111" t="s">
        <v>322</v>
      </c>
      <c r="H260" s="111" t="s">
        <v>322</v>
      </c>
      <c r="I260" s="111" t="s">
        <v>322</v>
      </c>
      <c r="J260" s="111" t="s">
        <v>322</v>
      </c>
      <c r="K260" s="111" t="s">
        <v>322</v>
      </c>
      <c r="L260" s="111" t="s">
        <v>322</v>
      </c>
      <c r="M260" s="111" t="s">
        <v>322</v>
      </c>
      <c r="N260" s="111" t="s">
        <v>322</v>
      </c>
      <c r="O260" s="111" t="s">
        <v>322</v>
      </c>
      <c r="P260" s="111" t="s">
        <v>322</v>
      </c>
      <c r="Q260" s="111" t="s">
        <v>322</v>
      </c>
      <c r="R260" s="111" t="s">
        <v>322</v>
      </c>
      <c r="S260" s="111" t="s">
        <v>322</v>
      </c>
      <c r="T260" s="111" t="s">
        <v>322</v>
      </c>
      <c r="U260" s="111" t="s">
        <v>322</v>
      </c>
      <c r="V260" s="111" t="s">
        <v>322</v>
      </c>
      <c r="W260" s="111" t="s">
        <v>322</v>
      </c>
      <c r="X260" s="111" t="s">
        <v>322</v>
      </c>
      <c r="Y260" s="111" t="s">
        <v>322</v>
      </c>
      <c r="Z260" s="111" t="s">
        <v>322</v>
      </c>
      <c r="AA260" s="111" t="s">
        <v>322</v>
      </c>
      <c r="AB260" s="111" t="s">
        <v>322</v>
      </c>
      <c r="AC260" s="111" t="s">
        <v>322</v>
      </c>
      <c r="AD260" s="111" t="s">
        <v>322</v>
      </c>
      <c r="AE260" s="111" t="s">
        <v>322</v>
      </c>
      <c r="AF260" s="111" t="s">
        <v>322</v>
      </c>
      <c r="AG260" s="111" t="s">
        <v>322</v>
      </c>
      <c r="AH260" s="111" t="s">
        <v>322</v>
      </c>
      <c r="AI260" s="111" t="s">
        <v>322</v>
      </c>
      <c r="AJ260" s="111" t="s">
        <v>322</v>
      </c>
      <c r="AK260" s="111" t="s">
        <v>322</v>
      </c>
      <c r="AL260" s="111" t="s">
        <v>322</v>
      </c>
      <c r="AM260" s="111" t="s">
        <v>322</v>
      </c>
      <c r="AN260" s="130" t="s">
        <v>322</v>
      </c>
      <c r="AO260" s="130" t="s">
        <v>322</v>
      </c>
      <c r="AP260" s="130">
        <f>COUNTIF(I260:AM260, "О")</f>
        <v/>
      </c>
      <c r="AQ260" s="130">
        <f>COUNTIF(I260:AM260, "От")</f>
        <v/>
      </c>
      <c r="AR260" s="130">
        <f>COUNTIF(I260:AM260, "Б")</f>
        <v/>
      </c>
      <c r="AS260" s="130">
        <f>COUNTIF(I260:AM260, "Н")</f>
        <v/>
      </c>
      <c r="AT260" s="130" t="s">
        <v>322</v>
      </c>
      <c r="AU260" s="130" t="s">
        <v>322</v>
      </c>
      <c r="AV260" s="130" t="s">
        <v>322</v>
      </c>
      <c r="AW260" s="130" t="s">
        <v>322</v>
      </c>
      <c r="AX260" s="130" t="s">
        <v>322</v>
      </c>
    </row>
    <row r="261" spans="1:50">
      <c r="A261" s="111" t="n">
        <v>255</v>
      </c>
      <c r="B261" s="111" t="s">
        <v>308</v>
      </c>
      <c r="C261" s="111" t="s">
        <v>302</v>
      </c>
      <c r="D261" s="111" t="s">
        <v>313</v>
      </c>
      <c r="E261" s="111" t="s">
        <v>326</v>
      </c>
      <c r="F261" s="111" t="s">
        <v>32</v>
      </c>
      <c r="G261" s="111" t="s">
        <v>322</v>
      </c>
      <c r="H261" s="111" t="s">
        <v>322</v>
      </c>
      <c r="I261" s="111" t="s">
        <v>322</v>
      </c>
      <c r="J261" s="111" t="s">
        <v>322</v>
      </c>
      <c r="K261" s="111" t="s">
        <v>322</v>
      </c>
      <c r="L261" s="111" t="s">
        <v>322</v>
      </c>
      <c r="M261" s="111" t="s">
        <v>322</v>
      </c>
      <c r="N261" s="111" t="s">
        <v>322</v>
      </c>
      <c r="O261" s="111" t="s">
        <v>322</v>
      </c>
      <c r="P261" s="111" t="s">
        <v>322</v>
      </c>
      <c r="Q261" s="111" t="s">
        <v>322</v>
      </c>
      <c r="R261" s="129">
        <f>HYPERLINK("http://jiradev.its-sib.ru/issues/?jql=issue in (TECHWIM-4938)", 8.0)</f>
        <v/>
      </c>
      <c r="S261" s="129">
        <f>HYPERLINK("http://jiradev.its-sib.ru/issues/?jql=issue in (TECHWIM-4938)", 8.0)</f>
        <v/>
      </c>
      <c r="T261" s="111" t="s">
        <v>322</v>
      </c>
      <c r="U261" s="111" t="s">
        <v>322</v>
      </c>
      <c r="V261" s="111" t="s">
        <v>322</v>
      </c>
      <c r="W261" s="111" t="s">
        <v>322</v>
      </c>
      <c r="X261" s="111" t="s">
        <v>322</v>
      </c>
      <c r="Y261" s="111" t="s">
        <v>322</v>
      </c>
      <c r="Z261" s="111" t="s">
        <v>322</v>
      </c>
      <c r="AA261" s="111" t="s">
        <v>322</v>
      </c>
      <c r="AB261" s="111" t="s">
        <v>322</v>
      </c>
      <c r="AC261" s="111" t="s">
        <v>322</v>
      </c>
      <c r="AD261" s="111" t="s">
        <v>322</v>
      </c>
      <c r="AE261" s="111" t="s">
        <v>322</v>
      </c>
      <c r="AF261" s="111" t="s">
        <v>322</v>
      </c>
      <c r="AG261" s="111" t="s">
        <v>322</v>
      </c>
      <c r="AH261" s="111" t="s">
        <v>322</v>
      </c>
      <c r="AI261" s="111" t="s">
        <v>322</v>
      </c>
      <c r="AJ261" s="111" t="s">
        <v>322</v>
      </c>
      <c r="AK261" s="111" t="s">
        <v>322</v>
      </c>
      <c r="AL261" s="111" t="s">
        <v>322</v>
      </c>
      <c r="AM261" s="111" t="s">
        <v>322</v>
      </c>
      <c r="AN261" s="130" t="s">
        <v>322</v>
      </c>
      <c r="AO261" s="130" t="s">
        <v>322</v>
      </c>
      <c r="AP261" s="130" t="s">
        <v>322</v>
      </c>
      <c r="AQ261" s="130" t="s">
        <v>322</v>
      </c>
      <c r="AR261" s="130" t="s">
        <v>322</v>
      </c>
      <c r="AS261" s="130" t="s">
        <v>322</v>
      </c>
      <c r="AT261" s="130" t="s">
        <v>322</v>
      </c>
      <c r="AU261" s="130" t="s">
        <v>322</v>
      </c>
      <c r="AV261" s="130" t="s">
        <v>322</v>
      </c>
      <c r="AW261" s="130" t="s">
        <v>322</v>
      </c>
      <c r="AX261" s="130" t="s">
        <v>322</v>
      </c>
    </row>
    <row r="262" spans="1:50">
      <c r="A262" s="131" t="n">
        <v>256</v>
      </c>
      <c r="B262" s="131" t="s">
        <v>308</v>
      </c>
      <c r="C262" s="131" t="s">
        <v>302</v>
      </c>
      <c r="D262" s="131" t="s">
        <v>313</v>
      </c>
      <c r="E262" s="131" t="s">
        <v>33</v>
      </c>
      <c r="F262" s="131" t="s">
        <v>322</v>
      </c>
      <c r="G262" s="131" t="s">
        <v>322</v>
      </c>
      <c r="H262" s="131" t="s">
        <v>322</v>
      </c>
      <c r="I262" s="131" t="s">
        <v>322</v>
      </c>
      <c r="J262" s="131" t="s">
        <v>322</v>
      </c>
      <c r="K262" s="131" t="s">
        <v>322</v>
      </c>
      <c r="L262" s="131" t="s">
        <v>322</v>
      </c>
      <c r="M262" s="131" t="s">
        <v>322</v>
      </c>
      <c r="N262" s="131" t="s">
        <v>322</v>
      </c>
      <c r="O262" s="131" t="s">
        <v>322</v>
      </c>
      <c r="P262" s="131" t="s">
        <v>322</v>
      </c>
      <c r="Q262" s="131" t="s">
        <v>322</v>
      </c>
      <c r="R262" s="131">
        <f>SUM(R261:R260)</f>
        <v/>
      </c>
      <c r="S262" s="131">
        <f>SUM(S261:S260)</f>
        <v/>
      </c>
      <c r="T262" s="131" t="s">
        <v>322</v>
      </c>
      <c r="U262" s="131" t="s">
        <v>322</v>
      </c>
      <c r="V262" s="131" t="s">
        <v>322</v>
      </c>
      <c r="W262" s="131" t="s">
        <v>322</v>
      </c>
      <c r="X262" s="131" t="s">
        <v>322</v>
      </c>
      <c r="Y262" s="131" t="s">
        <v>322</v>
      </c>
      <c r="Z262" s="131" t="s">
        <v>322</v>
      </c>
      <c r="AA262" s="131" t="s">
        <v>322</v>
      </c>
      <c r="AB262" s="131" t="s">
        <v>322</v>
      </c>
      <c r="AC262" s="131" t="s">
        <v>322</v>
      </c>
      <c r="AD262" s="131" t="s">
        <v>322</v>
      </c>
      <c r="AE262" s="131" t="s">
        <v>322</v>
      </c>
      <c r="AF262" s="131" t="s">
        <v>322</v>
      </c>
      <c r="AG262" s="131" t="s">
        <v>322</v>
      </c>
      <c r="AH262" s="131" t="s">
        <v>322</v>
      </c>
      <c r="AI262" s="131" t="s">
        <v>322</v>
      </c>
      <c r="AJ262" s="131" t="s">
        <v>322</v>
      </c>
      <c r="AK262" s="131" t="s">
        <v>322</v>
      </c>
      <c r="AL262" s="131" t="s">
        <v>322</v>
      </c>
      <c r="AM262" s="131" t="s">
        <v>322</v>
      </c>
      <c r="AN262" s="131" t="s"/>
      <c r="AO262" s="131" t="s"/>
      <c r="AP262" s="131">
        <f>MAX(AP261:AP260)</f>
        <v/>
      </c>
      <c r="AQ262" s="131">
        <f>MAX(AQ261:AQ260)</f>
        <v/>
      </c>
      <c r="AR262" s="131">
        <f>MAX(AR261:AR260)</f>
        <v/>
      </c>
      <c r="AS262" s="131">
        <f>MAX(AS261:AS260)</f>
        <v/>
      </c>
      <c r="AT262" s="131">
        <f>SUM(AT261:AT260)</f>
        <v/>
      </c>
      <c r="AU262" s="131">
        <f>SUM(AU261:AU260)</f>
        <v/>
      </c>
      <c r="AV262" s="131">
        <f>SUM(AV261:AV260)</f>
        <v/>
      </c>
      <c r="AW262" s="131">
        <f>SUM(AW261:AW260)</f>
        <v/>
      </c>
      <c r="AX262" s="131">
        <f>SUM(AX261:AX260)</f>
        <v/>
      </c>
    </row>
    <row r="263" spans="1:50">
      <c r="A263" s="111" t="n">
        <v>257</v>
      </c>
      <c r="B263" s="129">
        <f>HYPERLINK("http://jiradev.its-sib.ru/issues/?jql=summary~%27Оськин Кирилл Игоревич%27", "Оськин Кирилл Игоревич")</f>
        <v/>
      </c>
      <c r="C263" s="129">
        <f>HYPERLINK("http://jiradev.its-sib.ru/issues/?jql=status=Трудоустройство and cf[14829]=%27Обособленное подразделение Республика Карелия%27", "Обособленное подразделение Республика Карелия")</f>
        <v/>
      </c>
      <c r="D263" s="111" t="s">
        <v>109</v>
      </c>
      <c r="E263" s="111" t="s">
        <v>43</v>
      </c>
      <c r="F263" s="111" t="s">
        <v>32</v>
      </c>
      <c r="G263" s="111" t="s">
        <v>322</v>
      </c>
      <c r="H263" s="111" t="s">
        <v>322</v>
      </c>
      <c r="I263" s="111" t="s">
        <v>322</v>
      </c>
      <c r="J263" s="111" t="s">
        <v>322</v>
      </c>
      <c r="K263" s="111" t="s">
        <v>322</v>
      </c>
      <c r="L263" s="111" t="s">
        <v>322</v>
      </c>
      <c r="M263" s="111" t="s">
        <v>322</v>
      </c>
      <c r="N263" s="111" t="s">
        <v>322</v>
      </c>
      <c r="O263" s="111" t="s">
        <v>322</v>
      </c>
      <c r="P263" s="111" t="s">
        <v>322</v>
      </c>
      <c r="Q263" s="111" t="s">
        <v>322</v>
      </c>
      <c r="R263" s="111" t="s">
        <v>322</v>
      </c>
      <c r="S263" s="111" t="s">
        <v>322</v>
      </c>
      <c r="T263" s="111" t="s">
        <v>322</v>
      </c>
      <c r="U263" s="111" t="s">
        <v>322</v>
      </c>
      <c r="V263" s="111" t="s">
        <v>322</v>
      </c>
      <c r="W263" s="111" t="s">
        <v>322</v>
      </c>
      <c r="X263" s="111" t="s">
        <v>322</v>
      </c>
      <c r="Y263" s="111" t="s">
        <v>322</v>
      </c>
      <c r="Z263" s="111" t="s">
        <v>322</v>
      </c>
      <c r="AA263" s="111" t="s">
        <v>322</v>
      </c>
      <c r="AB263" s="111" t="s">
        <v>322</v>
      </c>
      <c r="AC263" s="111" t="s">
        <v>322</v>
      </c>
      <c r="AD263" s="111" t="s">
        <v>322</v>
      </c>
      <c r="AE263" s="111" t="s">
        <v>322</v>
      </c>
      <c r="AF263" s="111" t="s">
        <v>322</v>
      </c>
      <c r="AG263" s="111" t="s">
        <v>322</v>
      </c>
      <c r="AH263" s="111" t="s">
        <v>322</v>
      </c>
      <c r="AI263" s="111" t="s">
        <v>322</v>
      </c>
      <c r="AJ263" s="111" t="s">
        <v>322</v>
      </c>
      <c r="AK263" s="111" t="s">
        <v>322</v>
      </c>
      <c r="AL263" s="111" t="s">
        <v>322</v>
      </c>
      <c r="AM263" s="111" t="s">
        <v>322</v>
      </c>
      <c r="AN263" s="130" t="s">
        <v>322</v>
      </c>
      <c r="AO263" s="130" t="s">
        <v>322</v>
      </c>
      <c r="AP263" s="130">
        <f>COUNTIF(I263:AM263, "О")</f>
        <v/>
      </c>
      <c r="AQ263" s="130">
        <f>COUNTIF(I263:AM263, "От")</f>
        <v/>
      </c>
      <c r="AR263" s="130">
        <f>COUNTIF(I263:AM263, "Б")</f>
        <v/>
      </c>
      <c r="AS263" s="130">
        <f>COUNTIF(I263:AM263, "Н")</f>
        <v/>
      </c>
      <c r="AT263" s="130" t="s">
        <v>322</v>
      </c>
      <c r="AU263" s="130" t="s">
        <v>322</v>
      </c>
      <c r="AV263" s="130" t="s">
        <v>322</v>
      </c>
      <c r="AW263" s="130" t="s">
        <v>322</v>
      </c>
      <c r="AX263" s="130" t="s">
        <v>322</v>
      </c>
    </row>
    <row r="264" spans="1:50">
      <c r="A264" s="111" t="n">
        <v>258</v>
      </c>
      <c r="B264" s="111" t="s">
        <v>265</v>
      </c>
      <c r="C264" s="111" t="s">
        <v>175</v>
      </c>
      <c r="D264" s="111" t="s">
        <v>109</v>
      </c>
      <c r="E264" s="111" t="s">
        <v>177</v>
      </c>
      <c r="F264" s="111" t="s">
        <v>32</v>
      </c>
      <c r="G264" s="111" t="s">
        <v>322</v>
      </c>
      <c r="H264" s="111" t="s">
        <v>322</v>
      </c>
      <c r="I264" s="111" t="s">
        <v>322</v>
      </c>
      <c r="J264" s="111" t="s">
        <v>322</v>
      </c>
      <c r="K264" s="111" t="s">
        <v>322</v>
      </c>
      <c r="L264" s="111" t="s">
        <v>322</v>
      </c>
      <c r="M264" s="111" t="s">
        <v>322</v>
      </c>
      <c r="N264" s="111" t="s">
        <v>322</v>
      </c>
      <c r="O264" s="111" t="s">
        <v>322</v>
      </c>
      <c r="P264" s="111" t="s">
        <v>322</v>
      </c>
      <c r="Q264" s="111" t="s">
        <v>322</v>
      </c>
      <c r="R264" s="111" t="s">
        <v>322</v>
      </c>
      <c r="S264" s="111" t="s">
        <v>322</v>
      </c>
      <c r="T264" s="111" t="s">
        <v>322</v>
      </c>
      <c r="U264" s="111" t="s">
        <v>322</v>
      </c>
      <c r="V264" s="111" t="s">
        <v>322</v>
      </c>
      <c r="W264" s="111" t="s">
        <v>322</v>
      </c>
      <c r="X264" s="111" t="s">
        <v>322</v>
      </c>
      <c r="Y264" s="111" t="s">
        <v>322</v>
      </c>
      <c r="Z264" s="111" t="s">
        <v>322</v>
      </c>
      <c r="AA264" s="111" t="s">
        <v>322</v>
      </c>
      <c r="AB264" s="111" t="s">
        <v>322</v>
      </c>
      <c r="AC264" s="111" t="s">
        <v>322</v>
      </c>
      <c r="AD264" s="111" t="s">
        <v>322</v>
      </c>
      <c r="AE264" s="111" t="s">
        <v>322</v>
      </c>
      <c r="AF264" s="111" t="s">
        <v>322</v>
      </c>
      <c r="AG264" s="111" t="s">
        <v>322</v>
      </c>
      <c r="AH264" s="111" t="s">
        <v>322</v>
      </c>
      <c r="AI264" s="111" t="s">
        <v>322</v>
      </c>
      <c r="AJ264" s="111" t="s">
        <v>322</v>
      </c>
      <c r="AK264" s="111" t="s">
        <v>322</v>
      </c>
      <c r="AL264" s="111" t="s">
        <v>322</v>
      </c>
      <c r="AM264" s="111" t="s">
        <v>322</v>
      </c>
      <c r="AN264" s="130" t="s">
        <v>322</v>
      </c>
      <c r="AO264" s="130" t="s">
        <v>322</v>
      </c>
      <c r="AP264" s="130" t="s">
        <v>322</v>
      </c>
      <c r="AQ264" s="130" t="s">
        <v>322</v>
      </c>
      <c r="AR264" s="130" t="s">
        <v>322</v>
      </c>
      <c r="AS264" s="130" t="s">
        <v>322</v>
      </c>
      <c r="AT264" s="130" t="s">
        <v>322</v>
      </c>
      <c r="AU264" s="130" t="s">
        <v>322</v>
      </c>
      <c r="AV264" s="130" t="s">
        <v>322</v>
      </c>
      <c r="AW264" s="130" t="s">
        <v>322</v>
      </c>
      <c r="AX264" s="130" t="s">
        <v>322</v>
      </c>
    </row>
    <row r="265" spans="1:50">
      <c r="A265" s="111" t="n">
        <v>259</v>
      </c>
      <c r="B265" s="111" t="s">
        <v>265</v>
      </c>
      <c r="C265" s="111" t="s">
        <v>175</v>
      </c>
      <c r="D265" s="111" t="s">
        <v>109</v>
      </c>
      <c r="E265" s="111" t="s">
        <v>105</v>
      </c>
      <c r="F265" s="111" t="s">
        <v>32</v>
      </c>
      <c r="G265" s="111" t="s">
        <v>322</v>
      </c>
      <c r="H265" s="111" t="s">
        <v>322</v>
      </c>
      <c r="I265" s="111" t="s">
        <v>322</v>
      </c>
      <c r="J265" s="111" t="s">
        <v>322</v>
      </c>
      <c r="K265" s="111" t="s">
        <v>322</v>
      </c>
      <c r="L265" s="111" t="s">
        <v>322</v>
      </c>
      <c r="M265" s="111" t="s">
        <v>322</v>
      </c>
      <c r="N265" s="111" t="s">
        <v>322</v>
      </c>
      <c r="O265" s="111" t="s">
        <v>322</v>
      </c>
      <c r="P265" s="111" t="s">
        <v>322</v>
      </c>
      <c r="Q265" s="111" t="s">
        <v>322</v>
      </c>
      <c r="R265" s="129">
        <f>HYPERLINK("http://jiradev.its-sib.ru/issues/?jql=issue in (TECHWIM-4861)", 8.0)</f>
        <v/>
      </c>
      <c r="S265" s="129">
        <f>HYPERLINK("http://jiradev.its-sib.ru/issues/?jql=issue in (TECHWIM-4861)", 8.0)</f>
        <v/>
      </c>
      <c r="T265" s="111" t="s">
        <v>322</v>
      </c>
      <c r="U265" s="111" t="s">
        <v>322</v>
      </c>
      <c r="V265" s="111" t="s">
        <v>322</v>
      </c>
      <c r="W265" s="111" t="s">
        <v>322</v>
      </c>
      <c r="X265" s="111" t="s">
        <v>322</v>
      </c>
      <c r="Y265" s="111" t="s">
        <v>322</v>
      </c>
      <c r="Z265" s="111" t="s">
        <v>322</v>
      </c>
      <c r="AA265" s="111" t="s">
        <v>322</v>
      </c>
      <c r="AB265" s="111" t="s">
        <v>322</v>
      </c>
      <c r="AC265" s="111" t="s">
        <v>322</v>
      </c>
      <c r="AD265" s="111" t="s">
        <v>322</v>
      </c>
      <c r="AE265" s="111" t="s">
        <v>322</v>
      </c>
      <c r="AF265" s="111" t="s">
        <v>322</v>
      </c>
      <c r="AG265" s="111" t="s">
        <v>322</v>
      </c>
      <c r="AH265" s="111" t="s">
        <v>322</v>
      </c>
      <c r="AI265" s="111" t="s">
        <v>322</v>
      </c>
      <c r="AJ265" s="111" t="s">
        <v>322</v>
      </c>
      <c r="AK265" s="111" t="s">
        <v>322</v>
      </c>
      <c r="AL265" s="111" t="s">
        <v>322</v>
      </c>
      <c r="AM265" s="111" t="s">
        <v>322</v>
      </c>
      <c r="AN265" s="130" t="s">
        <v>322</v>
      </c>
      <c r="AO265" s="130" t="s">
        <v>322</v>
      </c>
      <c r="AP265" s="130" t="s">
        <v>322</v>
      </c>
      <c r="AQ265" s="130" t="s">
        <v>322</v>
      </c>
      <c r="AR265" s="130" t="s">
        <v>322</v>
      </c>
      <c r="AS265" s="130" t="s">
        <v>322</v>
      </c>
      <c r="AT265" s="130" t="s">
        <v>322</v>
      </c>
      <c r="AU265" s="130" t="s">
        <v>322</v>
      </c>
      <c r="AV265" s="130" t="s">
        <v>322</v>
      </c>
      <c r="AW265" s="130" t="s">
        <v>322</v>
      </c>
      <c r="AX265" s="130" t="s">
        <v>322</v>
      </c>
    </row>
    <row r="266" spans="1:50">
      <c r="A266" s="131" t="n">
        <v>260</v>
      </c>
      <c r="B266" s="131" t="s">
        <v>265</v>
      </c>
      <c r="C266" s="131" t="s">
        <v>175</v>
      </c>
      <c r="D266" s="131" t="s">
        <v>109</v>
      </c>
      <c r="E266" s="131" t="s">
        <v>33</v>
      </c>
      <c r="F266" s="131" t="s">
        <v>322</v>
      </c>
      <c r="G266" s="131" t="s">
        <v>322</v>
      </c>
      <c r="H266" s="131" t="s">
        <v>322</v>
      </c>
      <c r="I266" s="131" t="s">
        <v>322</v>
      </c>
      <c r="J266" s="131" t="s">
        <v>322</v>
      </c>
      <c r="K266" s="131" t="s">
        <v>322</v>
      </c>
      <c r="L266" s="131" t="s">
        <v>322</v>
      </c>
      <c r="M266" s="131" t="s">
        <v>322</v>
      </c>
      <c r="N266" s="131" t="s">
        <v>322</v>
      </c>
      <c r="O266" s="131" t="s">
        <v>322</v>
      </c>
      <c r="P266" s="131" t="s">
        <v>322</v>
      </c>
      <c r="Q266" s="131" t="s">
        <v>322</v>
      </c>
      <c r="R266" s="131">
        <f>SUM(R265:R263)</f>
        <v/>
      </c>
      <c r="S266" s="131">
        <f>SUM(S265:S263)</f>
        <v/>
      </c>
      <c r="T266" s="131" t="s">
        <v>322</v>
      </c>
      <c r="U266" s="131" t="s">
        <v>322</v>
      </c>
      <c r="V266" s="131" t="s">
        <v>322</v>
      </c>
      <c r="W266" s="131" t="s">
        <v>322</v>
      </c>
      <c r="X266" s="131" t="s">
        <v>322</v>
      </c>
      <c r="Y266" s="131" t="s">
        <v>322</v>
      </c>
      <c r="Z266" s="131" t="s">
        <v>322</v>
      </c>
      <c r="AA266" s="131" t="s">
        <v>322</v>
      </c>
      <c r="AB266" s="131" t="s">
        <v>322</v>
      </c>
      <c r="AC266" s="131" t="s">
        <v>322</v>
      </c>
      <c r="AD266" s="131" t="s">
        <v>322</v>
      </c>
      <c r="AE266" s="131" t="s">
        <v>322</v>
      </c>
      <c r="AF266" s="131" t="s">
        <v>322</v>
      </c>
      <c r="AG266" s="131" t="s">
        <v>322</v>
      </c>
      <c r="AH266" s="131" t="s">
        <v>322</v>
      </c>
      <c r="AI266" s="131" t="s">
        <v>322</v>
      </c>
      <c r="AJ266" s="131" t="s">
        <v>322</v>
      </c>
      <c r="AK266" s="131" t="s">
        <v>322</v>
      </c>
      <c r="AL266" s="131" t="s">
        <v>322</v>
      </c>
      <c r="AM266" s="131" t="s">
        <v>322</v>
      </c>
      <c r="AN266" s="131" t="s"/>
      <c r="AO266" s="131" t="s"/>
      <c r="AP266" s="131">
        <f>MAX(AP265:AP263)</f>
        <v/>
      </c>
      <c r="AQ266" s="131">
        <f>MAX(AQ265:AQ263)</f>
        <v/>
      </c>
      <c r="AR266" s="131">
        <f>MAX(AR265:AR263)</f>
        <v/>
      </c>
      <c r="AS266" s="131">
        <f>MAX(AS265:AS263)</f>
        <v/>
      </c>
      <c r="AT266" s="131">
        <f>SUM(AT265:AT263)</f>
        <v/>
      </c>
      <c r="AU266" s="131">
        <f>SUM(AU265:AU263)</f>
        <v/>
      </c>
      <c r="AV266" s="131">
        <f>SUM(AV265:AV263)</f>
        <v/>
      </c>
      <c r="AW266" s="131">
        <f>SUM(AW265:AW263)</f>
        <v/>
      </c>
      <c r="AX266" s="131">
        <f>SUM(AX265:AX263)</f>
        <v/>
      </c>
    </row>
    <row r="267" spans="1:50">
      <c r="A267" s="111" t="n">
        <v>261</v>
      </c>
      <c r="B267" s="129">
        <f>HYPERLINK("http://jiradev.its-sib.ru/issues/?jql=summary~%27Ярославцев Леонид Олегович%27", "Ярославцев Леонид Олегович")</f>
        <v/>
      </c>
      <c r="C267" s="129">
        <f>HYPERLINK("http://jiradev.its-sib.ru/issues/?jql=status=Трудоустройство and cf[14829]=%27Группа ФВФ, стационарные комплексы%27", "Группа ФВФ, стационарные комплексы")</f>
        <v/>
      </c>
      <c r="D267" s="111" t="s">
        <v>42</v>
      </c>
      <c r="E267" s="111" t="s">
        <v>43</v>
      </c>
      <c r="F267" s="111" t="s">
        <v>32</v>
      </c>
      <c r="G267" s="111" t="s">
        <v>322</v>
      </c>
      <c r="H267" s="111" t="s">
        <v>322</v>
      </c>
      <c r="I267" s="111" t="s">
        <v>322</v>
      </c>
      <c r="J267" s="111" t="s">
        <v>322</v>
      </c>
      <c r="K267" s="111" t="s">
        <v>322</v>
      </c>
      <c r="L267" s="111" t="s">
        <v>322</v>
      </c>
      <c r="M267" s="111" t="s">
        <v>322</v>
      </c>
      <c r="N267" s="111" t="s">
        <v>322</v>
      </c>
      <c r="O267" s="111" t="s">
        <v>322</v>
      </c>
      <c r="P267" s="111" t="s">
        <v>322</v>
      </c>
      <c r="Q267" s="111" t="s">
        <v>322</v>
      </c>
      <c r="R267" s="111" t="s">
        <v>3</v>
      </c>
      <c r="S267" s="111" t="s">
        <v>3</v>
      </c>
      <c r="T267" s="111" t="s">
        <v>322</v>
      </c>
      <c r="U267" s="111" t="s">
        <v>322</v>
      </c>
      <c r="V267" s="111" t="s">
        <v>322</v>
      </c>
      <c r="W267" s="111" t="s">
        <v>322</v>
      </c>
      <c r="X267" s="111" t="s">
        <v>322</v>
      </c>
      <c r="Y267" s="111" t="s">
        <v>322</v>
      </c>
      <c r="Z267" s="111" t="s">
        <v>322</v>
      </c>
      <c r="AA267" s="111" t="s">
        <v>322</v>
      </c>
      <c r="AB267" s="111" t="s">
        <v>322</v>
      </c>
      <c r="AC267" s="111" t="s">
        <v>322</v>
      </c>
      <c r="AD267" s="111" t="s">
        <v>322</v>
      </c>
      <c r="AE267" s="111" t="s">
        <v>322</v>
      </c>
      <c r="AF267" s="111" t="s">
        <v>322</v>
      </c>
      <c r="AG267" s="111" t="s">
        <v>322</v>
      </c>
      <c r="AH267" s="111" t="s">
        <v>322</v>
      </c>
      <c r="AI267" s="111" t="s">
        <v>322</v>
      </c>
      <c r="AJ267" s="111" t="s">
        <v>322</v>
      </c>
      <c r="AK267" s="111" t="s">
        <v>322</v>
      </c>
      <c r="AL267" s="111" t="s">
        <v>322</v>
      </c>
      <c r="AM267" s="111" t="s">
        <v>322</v>
      </c>
      <c r="AN267" s="130" t="s">
        <v>322</v>
      </c>
      <c r="AO267" s="130" t="s">
        <v>322</v>
      </c>
      <c r="AP267" s="130">
        <f>COUNTIF(I267:AM267, "О")</f>
        <v/>
      </c>
      <c r="AQ267" s="130">
        <f>COUNTIF(I267:AM267, "От")</f>
        <v/>
      </c>
      <c r="AR267" s="130">
        <f>COUNTIF(I267:AM267, "Б")</f>
        <v/>
      </c>
      <c r="AS267" s="130">
        <f>COUNTIF(I267:AM267, "Н")</f>
        <v/>
      </c>
      <c r="AT267" s="130" t="s">
        <v>322</v>
      </c>
      <c r="AU267" s="130" t="s">
        <v>322</v>
      </c>
      <c r="AV267" s="130" t="s">
        <v>322</v>
      </c>
      <c r="AW267" s="130" t="s">
        <v>322</v>
      </c>
      <c r="AX267" s="130" t="s">
        <v>322</v>
      </c>
    </row>
    <row r="268" spans="1:50">
      <c r="A268" s="131" t="n">
        <v>262</v>
      </c>
      <c r="B268" s="131" t="s">
        <v>266</v>
      </c>
      <c r="C268" s="131" t="s">
        <v>41</v>
      </c>
      <c r="D268" s="131" t="s">
        <v>42</v>
      </c>
      <c r="E268" s="131" t="s">
        <v>33</v>
      </c>
      <c r="F268" s="131" t="s">
        <v>322</v>
      </c>
      <c r="G268" s="131" t="s">
        <v>322</v>
      </c>
      <c r="H268" s="131" t="s">
        <v>322</v>
      </c>
      <c r="I268" s="131" t="s">
        <v>322</v>
      </c>
      <c r="J268" s="131" t="s">
        <v>322</v>
      </c>
      <c r="K268" s="131" t="s">
        <v>322</v>
      </c>
      <c r="L268" s="131" t="s">
        <v>322</v>
      </c>
      <c r="M268" s="131" t="s">
        <v>322</v>
      </c>
      <c r="N268" s="131" t="s">
        <v>322</v>
      </c>
      <c r="O268" s="131" t="s">
        <v>322</v>
      </c>
      <c r="P268" s="131" t="s">
        <v>322</v>
      </c>
      <c r="Q268" s="131" t="s">
        <v>322</v>
      </c>
      <c r="R268" s="131">
        <f>SUM(R267:R267)</f>
        <v/>
      </c>
      <c r="S268" s="131">
        <f>SUM(S267:S267)</f>
        <v/>
      </c>
      <c r="T268" s="131" t="s">
        <v>322</v>
      </c>
      <c r="U268" s="131" t="s">
        <v>322</v>
      </c>
      <c r="V268" s="131" t="s">
        <v>322</v>
      </c>
      <c r="W268" s="131" t="s">
        <v>322</v>
      </c>
      <c r="X268" s="131" t="s">
        <v>322</v>
      </c>
      <c r="Y268" s="131" t="s">
        <v>322</v>
      </c>
      <c r="Z268" s="131" t="s">
        <v>322</v>
      </c>
      <c r="AA268" s="131" t="s">
        <v>322</v>
      </c>
      <c r="AB268" s="131" t="s">
        <v>322</v>
      </c>
      <c r="AC268" s="131" t="s">
        <v>322</v>
      </c>
      <c r="AD268" s="131" t="s">
        <v>322</v>
      </c>
      <c r="AE268" s="131" t="s">
        <v>322</v>
      </c>
      <c r="AF268" s="131" t="s">
        <v>322</v>
      </c>
      <c r="AG268" s="131" t="s">
        <v>322</v>
      </c>
      <c r="AH268" s="131" t="s">
        <v>322</v>
      </c>
      <c r="AI268" s="131" t="s">
        <v>322</v>
      </c>
      <c r="AJ268" s="131" t="s">
        <v>322</v>
      </c>
      <c r="AK268" s="131" t="s">
        <v>322</v>
      </c>
      <c r="AL268" s="131" t="s">
        <v>322</v>
      </c>
      <c r="AM268" s="131" t="s">
        <v>322</v>
      </c>
      <c r="AN268" s="131" t="s"/>
      <c r="AO268" s="131" t="s"/>
      <c r="AP268" s="131">
        <f>MAX(AP267:AP267)</f>
        <v/>
      </c>
      <c r="AQ268" s="131">
        <f>MAX(AQ267:AQ267)</f>
        <v/>
      </c>
      <c r="AR268" s="131">
        <f>MAX(AR267:AR267)</f>
        <v/>
      </c>
      <c r="AS268" s="131">
        <f>MAX(AS267:AS267)</f>
        <v/>
      </c>
      <c r="AT268" s="131">
        <f>SUM(AT267:AT267)</f>
        <v/>
      </c>
      <c r="AU268" s="131">
        <f>SUM(AU267:AU267)</f>
        <v/>
      </c>
      <c r="AV268" s="131">
        <f>SUM(AV267:AV267)</f>
        <v/>
      </c>
      <c r="AW268" s="131">
        <f>SUM(AW267:AW267)</f>
        <v/>
      </c>
      <c r="AX268" s="131">
        <f>SUM(AX267:AX267)</f>
        <v/>
      </c>
    </row>
    <row r="269" spans="1:50">
      <c r="A269" s="111" t="n">
        <v>263</v>
      </c>
      <c r="B269" s="129">
        <f>HYPERLINK("http://jiradev.its-sib.ru/issues/?jql=summary~%27Томилин Евгений Александрович%27", "Томилин Евгений Александрович")</f>
        <v/>
      </c>
      <c r="C269" s="129">
        <f>HYPERLINK("http://jiradev.its-sib.ru/issues/?jql=status=Трудоустройство and cf[14829]=%27Группа содержания%27", "Группа содержания")</f>
        <v/>
      </c>
      <c r="D269" s="111" t="s">
        <v>287</v>
      </c>
      <c r="E269" s="111" t="s">
        <v>43</v>
      </c>
      <c r="F269" s="111" t="s">
        <v>32</v>
      </c>
      <c r="G269" s="111" t="s">
        <v>322</v>
      </c>
      <c r="H269" s="111" t="s">
        <v>322</v>
      </c>
      <c r="I269" s="111" t="s">
        <v>322</v>
      </c>
      <c r="J269" s="111" t="s">
        <v>322</v>
      </c>
      <c r="K269" s="111" t="s">
        <v>322</v>
      </c>
      <c r="L269" s="111" t="s">
        <v>322</v>
      </c>
      <c r="M269" s="111" t="s">
        <v>322</v>
      </c>
      <c r="N269" s="111" t="s">
        <v>322</v>
      </c>
      <c r="O269" s="111" t="s">
        <v>322</v>
      </c>
      <c r="P269" s="111" t="s">
        <v>322</v>
      </c>
      <c r="Q269" s="111" t="s">
        <v>322</v>
      </c>
      <c r="R269" s="111" t="n">
        <v>8</v>
      </c>
      <c r="S269" s="111" t="n">
        <v>8</v>
      </c>
      <c r="T269" s="111" t="s">
        <v>322</v>
      </c>
      <c r="U269" s="111" t="s">
        <v>322</v>
      </c>
      <c r="V269" s="111" t="s">
        <v>322</v>
      </c>
      <c r="W269" s="111" t="s">
        <v>322</v>
      </c>
      <c r="X269" s="111" t="s">
        <v>322</v>
      </c>
      <c r="Y269" s="111" t="s">
        <v>322</v>
      </c>
      <c r="Z269" s="111" t="s">
        <v>322</v>
      </c>
      <c r="AA269" s="111" t="s">
        <v>322</v>
      </c>
      <c r="AB269" s="111" t="s">
        <v>322</v>
      </c>
      <c r="AC269" s="111" t="s">
        <v>322</v>
      </c>
      <c r="AD269" s="111" t="s">
        <v>322</v>
      </c>
      <c r="AE269" s="111" t="s">
        <v>322</v>
      </c>
      <c r="AF269" s="111" t="s">
        <v>322</v>
      </c>
      <c r="AG269" s="111" t="s">
        <v>322</v>
      </c>
      <c r="AH269" s="111" t="s">
        <v>322</v>
      </c>
      <c r="AI269" s="111" t="s">
        <v>322</v>
      </c>
      <c r="AJ269" s="111" t="s">
        <v>322</v>
      </c>
      <c r="AK269" s="111" t="s">
        <v>322</v>
      </c>
      <c r="AL269" s="111" t="s">
        <v>322</v>
      </c>
      <c r="AM269" s="111" t="s">
        <v>322</v>
      </c>
      <c r="AN269" s="130" t="s">
        <v>322</v>
      </c>
      <c r="AO269" s="130" t="s">
        <v>322</v>
      </c>
      <c r="AP269" s="130">
        <f>COUNTIF(I269:AM269, "О")</f>
        <v/>
      </c>
      <c r="AQ269" s="130">
        <f>COUNTIF(I269:AM269, "От")</f>
        <v/>
      </c>
      <c r="AR269" s="130">
        <f>COUNTIF(I269:AM269, "Б")</f>
        <v/>
      </c>
      <c r="AS269" s="130">
        <f>COUNTIF(I269:AM269, "Н")</f>
        <v/>
      </c>
      <c r="AT269" s="130" t="s">
        <v>322</v>
      </c>
      <c r="AU269" s="130" t="s">
        <v>322</v>
      </c>
      <c r="AV269" s="130" t="s">
        <v>322</v>
      </c>
      <c r="AW269" s="130" t="s">
        <v>322</v>
      </c>
      <c r="AX269" s="130" t="s">
        <v>322</v>
      </c>
    </row>
    <row r="270" spans="1:50">
      <c r="A270" s="111" t="n">
        <v>264</v>
      </c>
      <c r="B270" s="111" t="s">
        <v>66</v>
      </c>
      <c r="C270" s="111" t="s">
        <v>74</v>
      </c>
      <c r="D270" s="111" t="s">
        <v>287</v>
      </c>
      <c r="E270" s="111" t="s">
        <v>325</v>
      </c>
      <c r="F270" s="111" t="s">
        <v>32</v>
      </c>
      <c r="G270" s="111" t="s">
        <v>322</v>
      </c>
      <c r="H270" s="111" t="s">
        <v>322</v>
      </c>
      <c r="I270" s="111" t="s">
        <v>322</v>
      </c>
      <c r="J270" s="111" t="s">
        <v>322</v>
      </c>
      <c r="K270" s="111" t="s">
        <v>322</v>
      </c>
      <c r="L270" s="111" t="s">
        <v>322</v>
      </c>
      <c r="M270" s="111" t="s">
        <v>322</v>
      </c>
      <c r="N270" s="111" t="s">
        <v>322</v>
      </c>
      <c r="O270" s="111" t="s">
        <v>322</v>
      </c>
      <c r="P270" s="111" t="s">
        <v>322</v>
      </c>
      <c r="Q270" s="111" t="s">
        <v>322</v>
      </c>
      <c r="R270" s="111" t="s">
        <v>322</v>
      </c>
      <c r="S270" s="111" t="s">
        <v>322</v>
      </c>
      <c r="T270" s="111" t="s">
        <v>322</v>
      </c>
      <c r="U270" s="111" t="s">
        <v>322</v>
      </c>
      <c r="V270" s="111" t="s">
        <v>322</v>
      </c>
      <c r="W270" s="111" t="s">
        <v>322</v>
      </c>
      <c r="X270" s="111" t="s">
        <v>322</v>
      </c>
      <c r="Y270" s="111" t="s">
        <v>322</v>
      </c>
      <c r="Z270" s="111" t="s">
        <v>322</v>
      </c>
      <c r="AA270" s="111" t="s">
        <v>322</v>
      </c>
      <c r="AB270" s="111" t="s">
        <v>322</v>
      </c>
      <c r="AC270" s="111" t="s">
        <v>322</v>
      </c>
      <c r="AD270" s="111" t="s">
        <v>322</v>
      </c>
      <c r="AE270" s="111" t="s">
        <v>322</v>
      </c>
      <c r="AF270" s="111" t="s">
        <v>322</v>
      </c>
      <c r="AG270" s="111" t="s">
        <v>322</v>
      </c>
      <c r="AH270" s="111" t="s">
        <v>322</v>
      </c>
      <c r="AI270" s="111" t="s">
        <v>322</v>
      </c>
      <c r="AJ270" s="111" t="s">
        <v>322</v>
      </c>
      <c r="AK270" s="111" t="s">
        <v>322</v>
      </c>
      <c r="AL270" s="111" t="s">
        <v>322</v>
      </c>
      <c r="AM270" s="111" t="s">
        <v>322</v>
      </c>
      <c r="AN270" s="130" t="s">
        <v>322</v>
      </c>
      <c r="AO270" s="130" t="s">
        <v>322</v>
      </c>
      <c r="AP270" s="130" t="s">
        <v>322</v>
      </c>
      <c r="AQ270" s="130" t="s">
        <v>322</v>
      </c>
      <c r="AR270" s="130" t="s">
        <v>322</v>
      </c>
      <c r="AS270" s="130" t="s">
        <v>322</v>
      </c>
      <c r="AT270" s="130" t="s">
        <v>322</v>
      </c>
      <c r="AU270" s="130" t="s">
        <v>322</v>
      </c>
      <c r="AV270" s="130" t="s">
        <v>322</v>
      </c>
      <c r="AW270" s="130" t="s">
        <v>322</v>
      </c>
      <c r="AX270" s="130" t="s">
        <v>322</v>
      </c>
    </row>
    <row r="271" spans="1:50">
      <c r="A271" s="111" t="n">
        <v>265</v>
      </c>
      <c r="B271" s="111" t="s">
        <v>66</v>
      </c>
      <c r="C271" s="111" t="s">
        <v>74</v>
      </c>
      <c r="D271" s="111" t="s">
        <v>287</v>
      </c>
      <c r="E271" s="111" t="s">
        <v>279</v>
      </c>
      <c r="F271" s="111" t="s">
        <v>32</v>
      </c>
      <c r="G271" s="111" t="s">
        <v>322</v>
      </c>
      <c r="H271" s="111" t="s">
        <v>322</v>
      </c>
      <c r="I271" s="111" t="s">
        <v>322</v>
      </c>
      <c r="J271" s="111" t="s">
        <v>322</v>
      </c>
      <c r="K271" s="111" t="s">
        <v>322</v>
      </c>
      <c r="L271" s="111" t="s">
        <v>322</v>
      </c>
      <c r="M271" s="111" t="s">
        <v>322</v>
      </c>
      <c r="N271" s="111" t="s">
        <v>322</v>
      </c>
      <c r="O271" s="111" t="s">
        <v>322</v>
      </c>
      <c r="P271" s="111" t="s">
        <v>322</v>
      </c>
      <c r="Q271" s="111" t="s">
        <v>322</v>
      </c>
      <c r="R271" s="111" t="s">
        <v>322</v>
      </c>
      <c r="S271" s="111" t="s">
        <v>322</v>
      </c>
      <c r="T271" s="111" t="s">
        <v>322</v>
      </c>
      <c r="U271" s="111" t="s">
        <v>322</v>
      </c>
      <c r="V271" s="111" t="s">
        <v>322</v>
      </c>
      <c r="W271" s="111" t="s">
        <v>322</v>
      </c>
      <c r="X271" s="111" t="s">
        <v>322</v>
      </c>
      <c r="Y271" s="111" t="s">
        <v>322</v>
      </c>
      <c r="Z271" s="111" t="s">
        <v>322</v>
      </c>
      <c r="AA271" s="111" t="s">
        <v>322</v>
      </c>
      <c r="AB271" s="111" t="s">
        <v>322</v>
      </c>
      <c r="AC271" s="111" t="s">
        <v>322</v>
      </c>
      <c r="AD271" s="111" t="s">
        <v>322</v>
      </c>
      <c r="AE271" s="111" t="s">
        <v>322</v>
      </c>
      <c r="AF271" s="111" t="s">
        <v>322</v>
      </c>
      <c r="AG271" s="111" t="s">
        <v>322</v>
      </c>
      <c r="AH271" s="111" t="s">
        <v>322</v>
      </c>
      <c r="AI271" s="111" t="s">
        <v>322</v>
      </c>
      <c r="AJ271" s="111" t="s">
        <v>322</v>
      </c>
      <c r="AK271" s="111" t="s">
        <v>322</v>
      </c>
      <c r="AL271" s="111" t="s">
        <v>322</v>
      </c>
      <c r="AM271" s="111" t="s">
        <v>322</v>
      </c>
      <c r="AN271" s="130" t="s">
        <v>322</v>
      </c>
      <c r="AO271" s="130" t="s">
        <v>322</v>
      </c>
      <c r="AP271" s="130" t="s">
        <v>322</v>
      </c>
      <c r="AQ271" s="130" t="s">
        <v>322</v>
      </c>
      <c r="AR271" s="130" t="s">
        <v>322</v>
      </c>
      <c r="AS271" s="130" t="s">
        <v>322</v>
      </c>
      <c r="AT271" s="130" t="s">
        <v>322</v>
      </c>
      <c r="AU271" s="130" t="s">
        <v>322</v>
      </c>
      <c r="AV271" s="130" t="s">
        <v>322</v>
      </c>
      <c r="AW271" s="130" t="s">
        <v>322</v>
      </c>
      <c r="AX271" s="130" t="s">
        <v>322</v>
      </c>
    </row>
    <row r="272" spans="1:50">
      <c r="A272" s="111" t="n">
        <v>266</v>
      </c>
      <c r="B272" s="111" t="s">
        <v>66</v>
      </c>
      <c r="C272" s="111" t="s">
        <v>74</v>
      </c>
      <c r="D272" s="111" t="s">
        <v>287</v>
      </c>
      <c r="E272" s="111" t="s">
        <v>79</v>
      </c>
      <c r="F272" s="111" t="s">
        <v>32</v>
      </c>
      <c r="G272" s="111" t="s">
        <v>322</v>
      </c>
      <c r="H272" s="111" t="s">
        <v>322</v>
      </c>
      <c r="I272" s="111" t="s">
        <v>322</v>
      </c>
      <c r="J272" s="111" t="s">
        <v>322</v>
      </c>
      <c r="K272" s="111" t="s">
        <v>322</v>
      </c>
      <c r="L272" s="111" t="s">
        <v>322</v>
      </c>
      <c r="M272" s="111" t="s">
        <v>322</v>
      </c>
      <c r="N272" s="111" t="s">
        <v>322</v>
      </c>
      <c r="O272" s="111" t="s">
        <v>322</v>
      </c>
      <c r="P272" s="111" t="s">
        <v>322</v>
      </c>
      <c r="Q272" s="111" t="s">
        <v>322</v>
      </c>
      <c r="R272" s="111" t="s">
        <v>322</v>
      </c>
      <c r="S272" s="111" t="s">
        <v>322</v>
      </c>
      <c r="T272" s="111" t="s">
        <v>322</v>
      </c>
      <c r="U272" s="111" t="s">
        <v>322</v>
      </c>
      <c r="V272" s="111" t="s">
        <v>322</v>
      </c>
      <c r="W272" s="111" t="s">
        <v>322</v>
      </c>
      <c r="X272" s="111" t="s">
        <v>322</v>
      </c>
      <c r="Y272" s="111" t="s">
        <v>322</v>
      </c>
      <c r="Z272" s="111" t="s">
        <v>322</v>
      </c>
      <c r="AA272" s="111" t="s">
        <v>322</v>
      </c>
      <c r="AB272" s="111" t="s">
        <v>322</v>
      </c>
      <c r="AC272" s="111" t="s">
        <v>322</v>
      </c>
      <c r="AD272" s="111" t="s">
        <v>322</v>
      </c>
      <c r="AE272" s="111" t="s">
        <v>322</v>
      </c>
      <c r="AF272" s="111" t="s">
        <v>322</v>
      </c>
      <c r="AG272" s="111" t="s">
        <v>322</v>
      </c>
      <c r="AH272" s="111" t="s">
        <v>322</v>
      </c>
      <c r="AI272" s="111" t="s">
        <v>322</v>
      </c>
      <c r="AJ272" s="111" t="s">
        <v>322</v>
      </c>
      <c r="AK272" s="111" t="s">
        <v>322</v>
      </c>
      <c r="AL272" s="111" t="s">
        <v>322</v>
      </c>
      <c r="AM272" s="111" t="s">
        <v>322</v>
      </c>
      <c r="AN272" s="130" t="s">
        <v>322</v>
      </c>
      <c r="AO272" s="130" t="s">
        <v>322</v>
      </c>
      <c r="AP272" s="130" t="s">
        <v>322</v>
      </c>
      <c r="AQ272" s="130" t="s">
        <v>322</v>
      </c>
      <c r="AR272" s="130" t="s">
        <v>322</v>
      </c>
      <c r="AS272" s="130" t="s">
        <v>322</v>
      </c>
      <c r="AT272" s="130" t="s">
        <v>322</v>
      </c>
      <c r="AU272" s="130" t="s">
        <v>322</v>
      </c>
      <c r="AV272" s="130" t="s">
        <v>322</v>
      </c>
      <c r="AW272" s="130" t="s">
        <v>322</v>
      </c>
      <c r="AX272" s="130" t="s">
        <v>322</v>
      </c>
    </row>
    <row r="273" spans="1:50">
      <c r="A273" s="111" t="n">
        <v>267</v>
      </c>
      <c r="B273" s="111" t="s">
        <v>66</v>
      </c>
      <c r="C273" s="111" t="s">
        <v>74</v>
      </c>
      <c r="D273" s="111" t="s">
        <v>287</v>
      </c>
      <c r="E273" s="111" t="s">
        <v>83</v>
      </c>
      <c r="F273" s="111" t="s">
        <v>32</v>
      </c>
      <c r="G273" s="111" t="s">
        <v>322</v>
      </c>
      <c r="H273" s="111" t="s">
        <v>322</v>
      </c>
      <c r="I273" s="111" t="s">
        <v>322</v>
      </c>
      <c r="J273" s="111" t="s">
        <v>322</v>
      </c>
      <c r="K273" s="111" t="s">
        <v>322</v>
      </c>
      <c r="L273" s="111" t="s">
        <v>322</v>
      </c>
      <c r="M273" s="111" t="s">
        <v>322</v>
      </c>
      <c r="N273" s="111" t="s">
        <v>322</v>
      </c>
      <c r="O273" s="111" t="s">
        <v>322</v>
      </c>
      <c r="P273" s="111" t="s">
        <v>322</v>
      </c>
      <c r="Q273" s="111" t="s">
        <v>322</v>
      </c>
      <c r="R273" s="111" t="s">
        <v>322</v>
      </c>
      <c r="S273" s="111" t="s">
        <v>322</v>
      </c>
      <c r="T273" s="111" t="s">
        <v>322</v>
      </c>
      <c r="U273" s="111" t="s">
        <v>322</v>
      </c>
      <c r="V273" s="111" t="s">
        <v>322</v>
      </c>
      <c r="W273" s="111" t="s">
        <v>322</v>
      </c>
      <c r="X273" s="111" t="s">
        <v>322</v>
      </c>
      <c r="Y273" s="111" t="s">
        <v>322</v>
      </c>
      <c r="Z273" s="111" t="s">
        <v>322</v>
      </c>
      <c r="AA273" s="111" t="s">
        <v>322</v>
      </c>
      <c r="AB273" s="111" t="s">
        <v>322</v>
      </c>
      <c r="AC273" s="111" t="s">
        <v>322</v>
      </c>
      <c r="AD273" s="111" t="s">
        <v>322</v>
      </c>
      <c r="AE273" s="111" t="s">
        <v>322</v>
      </c>
      <c r="AF273" s="111" t="s">
        <v>322</v>
      </c>
      <c r="AG273" s="111" t="s">
        <v>322</v>
      </c>
      <c r="AH273" s="111" t="s">
        <v>322</v>
      </c>
      <c r="AI273" s="111" t="s">
        <v>322</v>
      </c>
      <c r="AJ273" s="111" t="s">
        <v>322</v>
      </c>
      <c r="AK273" s="111" t="s">
        <v>322</v>
      </c>
      <c r="AL273" s="111" t="s">
        <v>322</v>
      </c>
      <c r="AM273" s="111" t="s">
        <v>322</v>
      </c>
      <c r="AN273" s="130" t="s">
        <v>322</v>
      </c>
      <c r="AO273" s="130" t="s">
        <v>322</v>
      </c>
      <c r="AP273" s="130" t="s">
        <v>322</v>
      </c>
      <c r="AQ273" s="130" t="s">
        <v>322</v>
      </c>
      <c r="AR273" s="130" t="s">
        <v>322</v>
      </c>
      <c r="AS273" s="130" t="s">
        <v>322</v>
      </c>
      <c r="AT273" s="130" t="s">
        <v>322</v>
      </c>
      <c r="AU273" s="130" t="s">
        <v>322</v>
      </c>
      <c r="AV273" s="130" t="s">
        <v>322</v>
      </c>
      <c r="AW273" s="130" t="s">
        <v>322</v>
      </c>
      <c r="AX273" s="130" t="s">
        <v>322</v>
      </c>
    </row>
    <row r="274" spans="1:50">
      <c r="A274" s="111" t="n">
        <v>268</v>
      </c>
      <c r="B274" s="111" t="s">
        <v>66</v>
      </c>
      <c r="C274" s="111" t="s">
        <v>74</v>
      </c>
      <c r="D274" s="111" t="s">
        <v>287</v>
      </c>
      <c r="E274" s="111" t="s">
        <v>76</v>
      </c>
      <c r="F274" s="111" t="s">
        <v>32</v>
      </c>
      <c r="G274" s="111" t="s">
        <v>322</v>
      </c>
      <c r="H274" s="111" t="s">
        <v>322</v>
      </c>
      <c r="I274" s="111" t="s">
        <v>322</v>
      </c>
      <c r="J274" s="111" t="s">
        <v>322</v>
      </c>
      <c r="K274" s="111" t="s">
        <v>322</v>
      </c>
      <c r="L274" s="111" t="s">
        <v>322</v>
      </c>
      <c r="M274" s="111" t="s">
        <v>322</v>
      </c>
      <c r="N274" s="111" t="s">
        <v>322</v>
      </c>
      <c r="O274" s="111" t="s">
        <v>322</v>
      </c>
      <c r="P274" s="111" t="s">
        <v>322</v>
      </c>
      <c r="Q274" s="111" t="s">
        <v>322</v>
      </c>
      <c r="R274" s="111" t="s">
        <v>322</v>
      </c>
      <c r="S274" s="111" t="s">
        <v>322</v>
      </c>
      <c r="T274" s="111" t="s">
        <v>322</v>
      </c>
      <c r="U274" s="111" t="s">
        <v>322</v>
      </c>
      <c r="V274" s="111" t="s">
        <v>322</v>
      </c>
      <c r="W274" s="111" t="s">
        <v>322</v>
      </c>
      <c r="X274" s="111" t="s">
        <v>322</v>
      </c>
      <c r="Y274" s="111" t="s">
        <v>322</v>
      </c>
      <c r="Z274" s="111" t="s">
        <v>322</v>
      </c>
      <c r="AA274" s="111" t="s">
        <v>322</v>
      </c>
      <c r="AB274" s="111" t="s">
        <v>322</v>
      </c>
      <c r="AC274" s="111" t="s">
        <v>322</v>
      </c>
      <c r="AD274" s="111" t="s">
        <v>322</v>
      </c>
      <c r="AE274" s="111" t="s">
        <v>322</v>
      </c>
      <c r="AF274" s="111" t="s">
        <v>322</v>
      </c>
      <c r="AG274" s="111" t="s">
        <v>322</v>
      </c>
      <c r="AH274" s="111" t="s">
        <v>322</v>
      </c>
      <c r="AI274" s="111" t="s">
        <v>322</v>
      </c>
      <c r="AJ274" s="111" t="s">
        <v>322</v>
      </c>
      <c r="AK274" s="111" t="s">
        <v>322</v>
      </c>
      <c r="AL274" s="111" t="s">
        <v>322</v>
      </c>
      <c r="AM274" s="111" t="s">
        <v>322</v>
      </c>
      <c r="AN274" s="130" t="s">
        <v>322</v>
      </c>
      <c r="AO274" s="130" t="s">
        <v>322</v>
      </c>
      <c r="AP274" s="130" t="s">
        <v>322</v>
      </c>
      <c r="AQ274" s="130" t="s">
        <v>322</v>
      </c>
      <c r="AR274" s="130" t="s">
        <v>322</v>
      </c>
      <c r="AS274" s="130" t="s">
        <v>322</v>
      </c>
      <c r="AT274" s="130" t="s">
        <v>322</v>
      </c>
      <c r="AU274" s="130" t="s">
        <v>322</v>
      </c>
      <c r="AV274" s="130" t="s">
        <v>322</v>
      </c>
      <c r="AW274" s="130" t="s">
        <v>322</v>
      </c>
      <c r="AX274" s="130" t="s">
        <v>322</v>
      </c>
    </row>
    <row r="275" spans="1:50">
      <c r="A275" s="111" t="n">
        <v>269</v>
      </c>
      <c r="B275" s="111" t="s">
        <v>66</v>
      </c>
      <c r="C275" s="111" t="s">
        <v>74</v>
      </c>
      <c r="D275" s="111" t="s">
        <v>287</v>
      </c>
      <c r="E275" s="111" t="s">
        <v>56</v>
      </c>
      <c r="F275" s="111" t="s">
        <v>32</v>
      </c>
      <c r="G275" s="111" t="s">
        <v>322</v>
      </c>
      <c r="H275" s="111" t="s">
        <v>322</v>
      </c>
      <c r="I275" s="111" t="s">
        <v>322</v>
      </c>
      <c r="J275" s="111" t="s">
        <v>322</v>
      </c>
      <c r="K275" s="111" t="s">
        <v>322</v>
      </c>
      <c r="L275" s="111" t="s">
        <v>322</v>
      </c>
      <c r="M275" s="111" t="s">
        <v>322</v>
      </c>
      <c r="N275" s="111" t="s">
        <v>322</v>
      </c>
      <c r="O275" s="111" t="s">
        <v>322</v>
      </c>
      <c r="P275" s="111" t="s">
        <v>322</v>
      </c>
      <c r="Q275" s="111" t="s">
        <v>322</v>
      </c>
      <c r="R275" s="111" t="s">
        <v>322</v>
      </c>
      <c r="S275" s="111" t="s">
        <v>322</v>
      </c>
      <c r="T275" s="111" t="s">
        <v>322</v>
      </c>
      <c r="U275" s="111" t="s">
        <v>322</v>
      </c>
      <c r="V275" s="111" t="s">
        <v>322</v>
      </c>
      <c r="W275" s="111" t="s">
        <v>322</v>
      </c>
      <c r="X275" s="111" t="s">
        <v>322</v>
      </c>
      <c r="Y275" s="111" t="s">
        <v>322</v>
      </c>
      <c r="Z275" s="111" t="s">
        <v>322</v>
      </c>
      <c r="AA275" s="111" t="s">
        <v>322</v>
      </c>
      <c r="AB275" s="111" t="s">
        <v>322</v>
      </c>
      <c r="AC275" s="111" t="s">
        <v>322</v>
      </c>
      <c r="AD275" s="111" t="s">
        <v>322</v>
      </c>
      <c r="AE275" s="111" t="s">
        <v>322</v>
      </c>
      <c r="AF275" s="111" t="s">
        <v>322</v>
      </c>
      <c r="AG275" s="111" t="s">
        <v>322</v>
      </c>
      <c r="AH275" s="111" t="s">
        <v>322</v>
      </c>
      <c r="AI275" s="111" t="s">
        <v>322</v>
      </c>
      <c r="AJ275" s="111" t="s">
        <v>322</v>
      </c>
      <c r="AK275" s="111" t="s">
        <v>322</v>
      </c>
      <c r="AL275" s="111" t="s">
        <v>322</v>
      </c>
      <c r="AM275" s="111" t="s">
        <v>322</v>
      </c>
      <c r="AN275" s="130" t="s">
        <v>322</v>
      </c>
      <c r="AO275" s="130" t="s">
        <v>322</v>
      </c>
      <c r="AP275" s="130" t="s">
        <v>322</v>
      </c>
      <c r="AQ275" s="130" t="s">
        <v>322</v>
      </c>
      <c r="AR275" s="130" t="s">
        <v>322</v>
      </c>
      <c r="AS275" s="130" t="s">
        <v>322</v>
      </c>
      <c r="AT275" s="130" t="s">
        <v>322</v>
      </c>
      <c r="AU275" s="130" t="s">
        <v>322</v>
      </c>
      <c r="AV275" s="130" t="s">
        <v>322</v>
      </c>
      <c r="AW275" s="130" t="s">
        <v>322</v>
      </c>
      <c r="AX275" s="130" t="s">
        <v>322</v>
      </c>
    </row>
    <row r="276" spans="1:50">
      <c r="A276" s="111" t="n">
        <v>270</v>
      </c>
      <c r="B276" s="111" t="s">
        <v>66</v>
      </c>
      <c r="C276" s="111" t="s">
        <v>74</v>
      </c>
      <c r="D276" s="111" t="s">
        <v>287</v>
      </c>
      <c r="E276" s="111" t="s">
        <v>61</v>
      </c>
      <c r="F276" s="111" t="s">
        <v>32</v>
      </c>
      <c r="G276" s="111" t="s">
        <v>322</v>
      </c>
      <c r="H276" s="111" t="s">
        <v>322</v>
      </c>
      <c r="I276" s="111" t="s">
        <v>322</v>
      </c>
      <c r="J276" s="111" t="s">
        <v>322</v>
      </c>
      <c r="K276" s="111" t="s">
        <v>322</v>
      </c>
      <c r="L276" s="111" t="s">
        <v>322</v>
      </c>
      <c r="M276" s="111" t="s">
        <v>322</v>
      </c>
      <c r="N276" s="111" t="s">
        <v>322</v>
      </c>
      <c r="O276" s="111" t="s">
        <v>322</v>
      </c>
      <c r="P276" s="111" t="s">
        <v>322</v>
      </c>
      <c r="Q276" s="111" t="s">
        <v>322</v>
      </c>
      <c r="R276" s="111" t="s">
        <v>322</v>
      </c>
      <c r="S276" s="111" t="s">
        <v>322</v>
      </c>
      <c r="T276" s="111" t="s">
        <v>322</v>
      </c>
      <c r="U276" s="111" t="s">
        <v>322</v>
      </c>
      <c r="V276" s="111" t="s">
        <v>322</v>
      </c>
      <c r="W276" s="111" t="s">
        <v>322</v>
      </c>
      <c r="X276" s="111" t="s">
        <v>322</v>
      </c>
      <c r="Y276" s="111" t="s">
        <v>322</v>
      </c>
      <c r="Z276" s="111" t="s">
        <v>322</v>
      </c>
      <c r="AA276" s="111" t="s">
        <v>322</v>
      </c>
      <c r="AB276" s="111" t="s">
        <v>322</v>
      </c>
      <c r="AC276" s="111" t="s">
        <v>322</v>
      </c>
      <c r="AD276" s="111" t="s">
        <v>322</v>
      </c>
      <c r="AE276" s="111" t="s">
        <v>322</v>
      </c>
      <c r="AF276" s="111" t="s">
        <v>322</v>
      </c>
      <c r="AG276" s="111" t="s">
        <v>322</v>
      </c>
      <c r="AH276" s="111" t="s">
        <v>322</v>
      </c>
      <c r="AI276" s="111" t="s">
        <v>322</v>
      </c>
      <c r="AJ276" s="111" t="s">
        <v>322</v>
      </c>
      <c r="AK276" s="111" t="s">
        <v>322</v>
      </c>
      <c r="AL276" s="111" t="s">
        <v>322</v>
      </c>
      <c r="AM276" s="111" t="s">
        <v>322</v>
      </c>
      <c r="AN276" s="130" t="s">
        <v>322</v>
      </c>
      <c r="AO276" s="130" t="s">
        <v>322</v>
      </c>
      <c r="AP276" s="130" t="s">
        <v>322</v>
      </c>
      <c r="AQ276" s="130" t="s">
        <v>322</v>
      </c>
      <c r="AR276" s="130" t="s">
        <v>322</v>
      </c>
      <c r="AS276" s="130" t="s">
        <v>322</v>
      </c>
      <c r="AT276" s="130" t="s">
        <v>322</v>
      </c>
      <c r="AU276" s="130" t="s">
        <v>322</v>
      </c>
      <c r="AV276" s="130" t="s">
        <v>322</v>
      </c>
      <c r="AW276" s="130" t="s">
        <v>322</v>
      </c>
      <c r="AX276" s="130" t="s">
        <v>322</v>
      </c>
    </row>
    <row r="277" spans="1:50">
      <c r="A277" s="111" t="n">
        <v>271</v>
      </c>
      <c r="B277" s="111" t="s">
        <v>66</v>
      </c>
      <c r="C277" s="111" t="s">
        <v>74</v>
      </c>
      <c r="D277" s="111" t="s">
        <v>287</v>
      </c>
      <c r="E277" s="111" t="s">
        <v>88</v>
      </c>
      <c r="F277" s="111" t="s">
        <v>32</v>
      </c>
      <c r="G277" s="111" t="s">
        <v>322</v>
      </c>
      <c r="H277" s="111" t="s">
        <v>322</v>
      </c>
      <c r="I277" s="111" t="s">
        <v>322</v>
      </c>
      <c r="J277" s="111" t="s">
        <v>322</v>
      </c>
      <c r="K277" s="111" t="s">
        <v>322</v>
      </c>
      <c r="L277" s="111" t="s">
        <v>322</v>
      </c>
      <c r="M277" s="111" t="s">
        <v>322</v>
      </c>
      <c r="N277" s="111" t="s">
        <v>322</v>
      </c>
      <c r="O277" s="111" t="s">
        <v>322</v>
      </c>
      <c r="P277" s="111" t="s">
        <v>322</v>
      </c>
      <c r="Q277" s="111" t="s">
        <v>322</v>
      </c>
      <c r="R277" s="111" t="s">
        <v>322</v>
      </c>
      <c r="S277" s="111" t="s">
        <v>322</v>
      </c>
      <c r="T277" s="111" t="s">
        <v>322</v>
      </c>
      <c r="U277" s="111" t="s">
        <v>322</v>
      </c>
      <c r="V277" s="111" t="s">
        <v>322</v>
      </c>
      <c r="W277" s="111" t="s">
        <v>322</v>
      </c>
      <c r="X277" s="111" t="s">
        <v>322</v>
      </c>
      <c r="Y277" s="111" t="s">
        <v>322</v>
      </c>
      <c r="Z277" s="111" t="s">
        <v>322</v>
      </c>
      <c r="AA277" s="111" t="s">
        <v>322</v>
      </c>
      <c r="AB277" s="111" t="s">
        <v>322</v>
      </c>
      <c r="AC277" s="111" t="s">
        <v>322</v>
      </c>
      <c r="AD277" s="111" t="s">
        <v>322</v>
      </c>
      <c r="AE277" s="111" t="s">
        <v>322</v>
      </c>
      <c r="AF277" s="111" t="s">
        <v>322</v>
      </c>
      <c r="AG277" s="111" t="s">
        <v>322</v>
      </c>
      <c r="AH277" s="111" t="s">
        <v>322</v>
      </c>
      <c r="AI277" s="111" t="s">
        <v>322</v>
      </c>
      <c r="AJ277" s="111" t="s">
        <v>322</v>
      </c>
      <c r="AK277" s="111" t="s">
        <v>322</v>
      </c>
      <c r="AL277" s="111" t="s">
        <v>322</v>
      </c>
      <c r="AM277" s="111" t="s">
        <v>322</v>
      </c>
      <c r="AN277" s="130" t="s">
        <v>322</v>
      </c>
      <c r="AO277" s="130" t="s">
        <v>322</v>
      </c>
      <c r="AP277" s="130" t="s">
        <v>322</v>
      </c>
      <c r="AQ277" s="130" t="s">
        <v>322</v>
      </c>
      <c r="AR277" s="130" t="s">
        <v>322</v>
      </c>
      <c r="AS277" s="130" t="s">
        <v>322</v>
      </c>
      <c r="AT277" s="130" t="s">
        <v>322</v>
      </c>
      <c r="AU277" s="130" t="s">
        <v>322</v>
      </c>
      <c r="AV277" s="130" t="s">
        <v>322</v>
      </c>
      <c r="AW277" s="130" t="s">
        <v>322</v>
      </c>
      <c r="AX277" s="130" t="s">
        <v>322</v>
      </c>
    </row>
    <row r="278" spans="1:50">
      <c r="A278" s="131" t="n">
        <v>272</v>
      </c>
      <c r="B278" s="131" t="s">
        <v>66</v>
      </c>
      <c r="C278" s="131" t="s">
        <v>74</v>
      </c>
      <c r="D278" s="131" t="s">
        <v>287</v>
      </c>
      <c r="E278" s="131" t="s">
        <v>33</v>
      </c>
      <c r="F278" s="131" t="s">
        <v>322</v>
      </c>
      <c r="G278" s="131" t="s">
        <v>322</v>
      </c>
      <c r="H278" s="131" t="s">
        <v>322</v>
      </c>
      <c r="I278" s="131" t="s">
        <v>322</v>
      </c>
      <c r="J278" s="131" t="s">
        <v>322</v>
      </c>
      <c r="K278" s="131" t="s">
        <v>322</v>
      </c>
      <c r="L278" s="131" t="s">
        <v>322</v>
      </c>
      <c r="M278" s="131" t="s">
        <v>322</v>
      </c>
      <c r="N278" s="131" t="s">
        <v>322</v>
      </c>
      <c r="O278" s="131" t="s">
        <v>322</v>
      </c>
      <c r="P278" s="131" t="s">
        <v>322</v>
      </c>
      <c r="Q278" s="131" t="s">
        <v>322</v>
      </c>
      <c r="R278" s="131">
        <f>SUM(R277:R269)</f>
        <v/>
      </c>
      <c r="S278" s="131">
        <f>SUM(S277:S269)</f>
        <v/>
      </c>
      <c r="T278" s="131" t="s">
        <v>322</v>
      </c>
      <c r="U278" s="131" t="s">
        <v>322</v>
      </c>
      <c r="V278" s="131" t="s">
        <v>322</v>
      </c>
      <c r="W278" s="131" t="s">
        <v>322</v>
      </c>
      <c r="X278" s="131" t="s">
        <v>322</v>
      </c>
      <c r="Y278" s="131" t="s">
        <v>322</v>
      </c>
      <c r="Z278" s="131" t="s">
        <v>322</v>
      </c>
      <c r="AA278" s="131" t="s">
        <v>322</v>
      </c>
      <c r="AB278" s="131" t="s">
        <v>322</v>
      </c>
      <c r="AC278" s="131" t="s">
        <v>322</v>
      </c>
      <c r="AD278" s="131" t="s">
        <v>322</v>
      </c>
      <c r="AE278" s="131" t="s">
        <v>322</v>
      </c>
      <c r="AF278" s="131" t="s">
        <v>322</v>
      </c>
      <c r="AG278" s="131" t="s">
        <v>322</v>
      </c>
      <c r="AH278" s="131" t="s">
        <v>322</v>
      </c>
      <c r="AI278" s="131" t="s">
        <v>322</v>
      </c>
      <c r="AJ278" s="131" t="s">
        <v>322</v>
      </c>
      <c r="AK278" s="131" t="s">
        <v>322</v>
      </c>
      <c r="AL278" s="131" t="s">
        <v>322</v>
      </c>
      <c r="AM278" s="131" t="s">
        <v>322</v>
      </c>
      <c r="AN278" s="131" t="s"/>
      <c r="AO278" s="131" t="s"/>
      <c r="AP278" s="131">
        <f>MAX(AP277:AP269)</f>
        <v/>
      </c>
      <c r="AQ278" s="131">
        <f>MAX(AQ277:AQ269)</f>
        <v/>
      </c>
      <c r="AR278" s="131">
        <f>MAX(AR277:AR269)</f>
        <v/>
      </c>
      <c r="AS278" s="131">
        <f>MAX(AS277:AS269)</f>
        <v/>
      </c>
      <c r="AT278" s="131">
        <f>SUM(AT277:AT269)</f>
        <v/>
      </c>
      <c r="AU278" s="131">
        <f>SUM(AU277:AU269)</f>
        <v/>
      </c>
      <c r="AV278" s="131">
        <f>SUM(AV277:AV269)</f>
        <v/>
      </c>
      <c r="AW278" s="131">
        <f>SUM(AW277:AW269)</f>
        <v/>
      </c>
      <c r="AX278" s="131">
        <f>SUM(AX277:AX269)</f>
        <v/>
      </c>
    </row>
    <row r="279" spans="1:50">
      <c r="A279" s="111" t="n">
        <v>273</v>
      </c>
      <c r="B279" s="129">
        <f>HYPERLINK("http://jiradev.its-sib.ru/issues/?jql=summary~%27Буймов Евгений Александрович%27", "Буймов Евгений Александрович")</f>
        <v/>
      </c>
      <c r="C279" s="129">
        <f>HYPERLINK("http://jiradev.its-sib.ru/issues/?jql=status=Трудоустройство and cf[14829]=%27Группа системного администрирования%27", "Группа системного администрирования")</f>
        <v/>
      </c>
      <c r="D279" s="111" t="s">
        <v>286</v>
      </c>
      <c r="E279" s="111" t="s">
        <v>31</v>
      </c>
      <c r="F279" s="111" t="s">
        <v>32</v>
      </c>
      <c r="G279" s="111" t="s">
        <v>322</v>
      </c>
      <c r="H279" s="111" t="s">
        <v>322</v>
      </c>
      <c r="I279" s="111" t="s">
        <v>322</v>
      </c>
      <c r="J279" s="111" t="s">
        <v>322</v>
      </c>
      <c r="K279" s="111" t="s">
        <v>322</v>
      </c>
      <c r="L279" s="111" t="s">
        <v>322</v>
      </c>
      <c r="M279" s="111" t="s">
        <v>322</v>
      </c>
      <c r="N279" s="111" t="s">
        <v>322</v>
      </c>
      <c r="O279" s="111" t="s">
        <v>322</v>
      </c>
      <c r="P279" s="111" t="s">
        <v>322</v>
      </c>
      <c r="Q279" s="111" t="s">
        <v>322</v>
      </c>
      <c r="R279" s="111" t="n">
        <v>8</v>
      </c>
      <c r="S279" s="111" t="n">
        <v>8</v>
      </c>
      <c r="T279" s="111" t="s">
        <v>322</v>
      </c>
      <c r="U279" s="111" t="s">
        <v>322</v>
      </c>
      <c r="V279" s="111" t="s">
        <v>322</v>
      </c>
      <c r="W279" s="111" t="s">
        <v>322</v>
      </c>
      <c r="X279" s="111" t="s">
        <v>322</v>
      </c>
      <c r="Y279" s="111" t="s">
        <v>322</v>
      </c>
      <c r="Z279" s="111" t="s">
        <v>322</v>
      </c>
      <c r="AA279" s="111" t="s">
        <v>322</v>
      </c>
      <c r="AB279" s="111" t="s">
        <v>322</v>
      </c>
      <c r="AC279" s="111" t="s">
        <v>322</v>
      </c>
      <c r="AD279" s="111" t="s">
        <v>322</v>
      </c>
      <c r="AE279" s="111" t="s">
        <v>322</v>
      </c>
      <c r="AF279" s="111" t="s">
        <v>322</v>
      </c>
      <c r="AG279" s="111" t="s">
        <v>322</v>
      </c>
      <c r="AH279" s="111" t="s">
        <v>322</v>
      </c>
      <c r="AI279" s="111" t="s">
        <v>322</v>
      </c>
      <c r="AJ279" s="111" t="s">
        <v>322</v>
      </c>
      <c r="AK279" s="111" t="s">
        <v>322</v>
      </c>
      <c r="AL279" s="111" t="s">
        <v>322</v>
      </c>
      <c r="AM279" s="111" t="s">
        <v>322</v>
      </c>
      <c r="AN279" s="130" t="s">
        <v>322</v>
      </c>
      <c r="AO279" s="130" t="s">
        <v>322</v>
      </c>
      <c r="AP279" s="130">
        <f>COUNTIF(I279:AM279, "О")</f>
        <v/>
      </c>
      <c r="AQ279" s="130">
        <f>COUNTIF(I279:AM279, "От")</f>
        <v/>
      </c>
      <c r="AR279" s="130">
        <f>COUNTIF(I279:AM279, "Б")</f>
        <v/>
      </c>
      <c r="AS279" s="130">
        <f>COUNTIF(I279:AM279, "Н")</f>
        <v/>
      </c>
      <c r="AT279" s="130" t="s">
        <v>322</v>
      </c>
      <c r="AU279" s="130" t="s">
        <v>322</v>
      </c>
      <c r="AV279" s="130" t="s">
        <v>322</v>
      </c>
      <c r="AW279" s="130" t="s">
        <v>322</v>
      </c>
      <c r="AX279" s="130" t="s">
        <v>322</v>
      </c>
    </row>
    <row r="280" spans="1:50">
      <c r="A280" s="131" t="n">
        <v>274</v>
      </c>
      <c r="B280" s="131" t="s">
        <v>201</v>
      </c>
      <c r="C280" s="131" t="s">
        <v>285</v>
      </c>
      <c r="D280" s="131" t="s">
        <v>286</v>
      </c>
      <c r="E280" s="131" t="s">
        <v>33</v>
      </c>
      <c r="F280" s="131" t="s">
        <v>322</v>
      </c>
      <c r="G280" s="131" t="s">
        <v>322</v>
      </c>
      <c r="H280" s="131" t="s">
        <v>322</v>
      </c>
      <c r="I280" s="131" t="s">
        <v>322</v>
      </c>
      <c r="J280" s="131" t="s">
        <v>322</v>
      </c>
      <c r="K280" s="131" t="s">
        <v>322</v>
      </c>
      <c r="L280" s="131" t="s">
        <v>322</v>
      </c>
      <c r="M280" s="131" t="s">
        <v>322</v>
      </c>
      <c r="N280" s="131" t="s">
        <v>322</v>
      </c>
      <c r="O280" s="131" t="s">
        <v>322</v>
      </c>
      <c r="P280" s="131" t="s">
        <v>322</v>
      </c>
      <c r="Q280" s="131" t="s">
        <v>322</v>
      </c>
      <c r="R280" s="131">
        <f>SUM(R279:R279)</f>
        <v/>
      </c>
      <c r="S280" s="131">
        <f>SUM(S279:S279)</f>
        <v/>
      </c>
      <c r="T280" s="131" t="s">
        <v>322</v>
      </c>
      <c r="U280" s="131" t="s">
        <v>322</v>
      </c>
      <c r="V280" s="131" t="s">
        <v>322</v>
      </c>
      <c r="W280" s="131" t="s">
        <v>322</v>
      </c>
      <c r="X280" s="131" t="s">
        <v>322</v>
      </c>
      <c r="Y280" s="131" t="s">
        <v>322</v>
      </c>
      <c r="Z280" s="131" t="s">
        <v>322</v>
      </c>
      <c r="AA280" s="131" t="s">
        <v>322</v>
      </c>
      <c r="AB280" s="131" t="s">
        <v>322</v>
      </c>
      <c r="AC280" s="131" t="s">
        <v>322</v>
      </c>
      <c r="AD280" s="131" t="s">
        <v>322</v>
      </c>
      <c r="AE280" s="131" t="s">
        <v>322</v>
      </c>
      <c r="AF280" s="131" t="s">
        <v>322</v>
      </c>
      <c r="AG280" s="131" t="s">
        <v>322</v>
      </c>
      <c r="AH280" s="131" t="s">
        <v>322</v>
      </c>
      <c r="AI280" s="131" t="s">
        <v>322</v>
      </c>
      <c r="AJ280" s="131" t="s">
        <v>322</v>
      </c>
      <c r="AK280" s="131" t="s">
        <v>322</v>
      </c>
      <c r="AL280" s="131" t="s">
        <v>322</v>
      </c>
      <c r="AM280" s="131" t="s">
        <v>322</v>
      </c>
      <c r="AN280" s="131" t="s"/>
      <c r="AO280" s="131" t="s"/>
      <c r="AP280" s="131">
        <f>MAX(AP279:AP279)</f>
        <v/>
      </c>
      <c r="AQ280" s="131">
        <f>MAX(AQ279:AQ279)</f>
        <v/>
      </c>
      <c r="AR280" s="131">
        <f>MAX(AR279:AR279)</f>
        <v/>
      </c>
      <c r="AS280" s="131">
        <f>MAX(AS279:AS279)</f>
        <v/>
      </c>
      <c r="AT280" s="131">
        <f>SUM(AT279:AT279)</f>
        <v/>
      </c>
      <c r="AU280" s="131">
        <f>SUM(AU279:AU279)</f>
        <v/>
      </c>
      <c r="AV280" s="131">
        <f>SUM(AV279:AV279)</f>
        <v/>
      </c>
      <c r="AW280" s="131">
        <f>SUM(AW279:AW279)</f>
        <v/>
      </c>
      <c r="AX280" s="131">
        <f>SUM(AX279:AX279)</f>
        <v/>
      </c>
    </row>
    <row r="281" spans="1:50">
      <c r="A281" s="111" t="n">
        <v>275</v>
      </c>
      <c r="B281" s="129">
        <f>HYPERLINK("http://jiradev.its-sib.ru/issues/?jql=summary~%27Леонов Артем Юрьевич%27", "Леонов Артем Юрьевич")</f>
        <v/>
      </c>
      <c r="C281" s="129">
        <f>HYPERLINK("http://jiradev.its-sib.ru/issues/?jql=status=Трудоустройство and cf[14829]=%27Отдел материально-технического обеспечения%27", "Отдел материально-технического обеспечения")</f>
        <v/>
      </c>
      <c r="D281" s="111" t="s">
        <v>191</v>
      </c>
      <c r="E281" s="111" t="s">
        <v>31</v>
      </c>
      <c r="F281" s="111" t="s">
        <v>32</v>
      </c>
      <c r="G281" s="111" t="s">
        <v>322</v>
      </c>
      <c r="H281" s="111" t="s">
        <v>322</v>
      </c>
      <c r="I281" s="111" t="s">
        <v>322</v>
      </c>
      <c r="J281" s="111" t="s">
        <v>322</v>
      </c>
      <c r="K281" s="111" t="s">
        <v>322</v>
      </c>
      <c r="L281" s="111" t="s">
        <v>322</v>
      </c>
      <c r="M281" s="111" t="s">
        <v>322</v>
      </c>
      <c r="N281" s="111" t="s">
        <v>322</v>
      </c>
      <c r="O281" s="111" t="s">
        <v>322</v>
      </c>
      <c r="P281" s="111" t="s">
        <v>322</v>
      </c>
      <c r="Q281" s="111" t="s">
        <v>322</v>
      </c>
      <c r="R281" s="129">
        <f>HYPERLINK("http://jiradev.its-sib.ru/issues/?jql=issue in (DOCCORP-24119)", "О")</f>
        <v/>
      </c>
      <c r="S281" s="129">
        <f>HYPERLINK("http://jiradev.its-sib.ru/issues/?jql=issue in (DOCCORP-24119)", "О")</f>
        <v/>
      </c>
      <c r="T281" s="111" t="s">
        <v>322</v>
      </c>
      <c r="U281" s="111" t="s">
        <v>322</v>
      </c>
      <c r="V281" s="111" t="s">
        <v>322</v>
      </c>
      <c r="W281" s="111" t="s">
        <v>322</v>
      </c>
      <c r="X281" s="111" t="s">
        <v>322</v>
      </c>
      <c r="Y281" s="111" t="s">
        <v>322</v>
      </c>
      <c r="Z281" s="111" t="s">
        <v>322</v>
      </c>
      <c r="AA281" s="111" t="s">
        <v>322</v>
      </c>
      <c r="AB281" s="111" t="s">
        <v>322</v>
      </c>
      <c r="AC281" s="111" t="s">
        <v>322</v>
      </c>
      <c r="AD281" s="111" t="s">
        <v>322</v>
      </c>
      <c r="AE281" s="111" t="s">
        <v>322</v>
      </c>
      <c r="AF281" s="111" t="s">
        <v>322</v>
      </c>
      <c r="AG281" s="111" t="s">
        <v>322</v>
      </c>
      <c r="AH281" s="111" t="s">
        <v>322</v>
      </c>
      <c r="AI281" s="111" t="s">
        <v>322</v>
      </c>
      <c r="AJ281" s="111" t="s">
        <v>322</v>
      </c>
      <c r="AK281" s="111" t="s">
        <v>322</v>
      </c>
      <c r="AL281" s="111" t="s">
        <v>322</v>
      </c>
      <c r="AM281" s="111" t="s">
        <v>322</v>
      </c>
      <c r="AN281" s="130" t="s">
        <v>322</v>
      </c>
      <c r="AO281" s="130" t="s">
        <v>322</v>
      </c>
      <c r="AP281" s="130">
        <f>COUNTIF(I281:AM281, "О")</f>
        <v/>
      </c>
      <c r="AQ281" s="130">
        <f>COUNTIF(I281:AM281, "От")</f>
        <v/>
      </c>
      <c r="AR281" s="130">
        <f>COUNTIF(I281:AM281, "Б")</f>
        <v/>
      </c>
      <c r="AS281" s="130">
        <f>COUNTIF(I281:AM281, "Н")</f>
        <v/>
      </c>
      <c r="AT281" s="130" t="s">
        <v>322</v>
      </c>
      <c r="AU281" s="130" t="s">
        <v>322</v>
      </c>
      <c r="AV281" s="130" t="s">
        <v>322</v>
      </c>
      <c r="AW281" s="130" t="s">
        <v>322</v>
      </c>
      <c r="AX281" s="130" t="s">
        <v>322</v>
      </c>
    </row>
    <row r="282" spans="1:50">
      <c r="A282" s="131" t="n">
        <v>276</v>
      </c>
      <c r="B282" s="131" t="s">
        <v>189</v>
      </c>
      <c r="C282" s="131" t="s">
        <v>190</v>
      </c>
      <c r="D282" s="131" t="s">
        <v>191</v>
      </c>
      <c r="E282" s="131" t="s">
        <v>33</v>
      </c>
      <c r="F282" s="131" t="s">
        <v>322</v>
      </c>
      <c r="G282" s="131" t="s">
        <v>322</v>
      </c>
      <c r="H282" s="131" t="s">
        <v>322</v>
      </c>
      <c r="I282" s="131" t="s">
        <v>322</v>
      </c>
      <c r="J282" s="131" t="s">
        <v>322</v>
      </c>
      <c r="K282" s="131" t="s">
        <v>322</v>
      </c>
      <c r="L282" s="131" t="s">
        <v>322</v>
      </c>
      <c r="M282" s="131" t="s">
        <v>322</v>
      </c>
      <c r="N282" s="131" t="s">
        <v>322</v>
      </c>
      <c r="O282" s="131" t="s">
        <v>322</v>
      </c>
      <c r="P282" s="131" t="s">
        <v>322</v>
      </c>
      <c r="Q282" s="131" t="s">
        <v>322</v>
      </c>
      <c r="R282" s="131">
        <f>SUM(R281:R281)</f>
        <v/>
      </c>
      <c r="S282" s="131">
        <f>SUM(S281:S281)</f>
        <v/>
      </c>
      <c r="T282" s="131" t="s">
        <v>322</v>
      </c>
      <c r="U282" s="131" t="s">
        <v>322</v>
      </c>
      <c r="V282" s="131" t="s">
        <v>322</v>
      </c>
      <c r="W282" s="131" t="s">
        <v>322</v>
      </c>
      <c r="X282" s="131" t="s">
        <v>322</v>
      </c>
      <c r="Y282" s="131" t="s">
        <v>322</v>
      </c>
      <c r="Z282" s="131" t="s">
        <v>322</v>
      </c>
      <c r="AA282" s="131" t="s">
        <v>322</v>
      </c>
      <c r="AB282" s="131" t="s">
        <v>322</v>
      </c>
      <c r="AC282" s="131" t="s">
        <v>322</v>
      </c>
      <c r="AD282" s="131" t="s">
        <v>322</v>
      </c>
      <c r="AE282" s="131" t="s">
        <v>322</v>
      </c>
      <c r="AF282" s="131" t="s">
        <v>322</v>
      </c>
      <c r="AG282" s="131" t="s">
        <v>322</v>
      </c>
      <c r="AH282" s="131" t="s">
        <v>322</v>
      </c>
      <c r="AI282" s="131" t="s">
        <v>322</v>
      </c>
      <c r="AJ282" s="131" t="s">
        <v>322</v>
      </c>
      <c r="AK282" s="131" t="s">
        <v>322</v>
      </c>
      <c r="AL282" s="131" t="s">
        <v>322</v>
      </c>
      <c r="AM282" s="131" t="s">
        <v>322</v>
      </c>
      <c r="AN282" s="131" t="s"/>
      <c r="AO282" s="131" t="s"/>
      <c r="AP282" s="131">
        <f>MAX(AP281:AP281)</f>
        <v/>
      </c>
      <c r="AQ282" s="131">
        <f>MAX(AQ281:AQ281)</f>
        <v/>
      </c>
      <c r="AR282" s="131">
        <f>MAX(AR281:AR281)</f>
        <v/>
      </c>
      <c r="AS282" s="131">
        <f>MAX(AS281:AS281)</f>
        <v/>
      </c>
      <c r="AT282" s="131">
        <f>SUM(AT281:AT281)</f>
        <v/>
      </c>
      <c r="AU282" s="131">
        <f>SUM(AU281:AU281)</f>
        <v/>
      </c>
      <c r="AV282" s="131">
        <f>SUM(AV281:AV281)</f>
        <v/>
      </c>
      <c r="AW282" s="131">
        <f>SUM(AW281:AW281)</f>
        <v/>
      </c>
      <c r="AX282" s="131">
        <f>SUM(AX281:AX281)</f>
        <v/>
      </c>
    </row>
    <row r="283" spans="1:50">
      <c r="A283" s="111" t="n">
        <v>277</v>
      </c>
      <c r="B283" s="129">
        <f>HYPERLINK("http://jiradev.its-sib.ru/issues/?jql=summary~%27Москалёва Дарья Николаевна%27", "Москалёва Дарья Николаевна")</f>
        <v/>
      </c>
      <c r="C283" s="129">
        <f>HYPERLINK("http://jiradev.its-sib.ru/issues/?jql=status=Трудоустройство and cf[14829]=%27Отдел материально-технического обеспечения%27", "Отдел материально-технического обеспечения")</f>
        <v/>
      </c>
      <c r="D283" s="111" t="s">
        <v>294</v>
      </c>
      <c r="E283" s="111" t="s">
        <v>31</v>
      </c>
      <c r="F283" s="111" t="s">
        <v>32</v>
      </c>
      <c r="G283" s="111" t="s">
        <v>322</v>
      </c>
      <c r="H283" s="111" t="s">
        <v>322</v>
      </c>
      <c r="I283" s="111" t="s">
        <v>322</v>
      </c>
      <c r="J283" s="111" t="s">
        <v>322</v>
      </c>
      <c r="K283" s="111" t="s">
        <v>322</v>
      </c>
      <c r="L283" s="111" t="s">
        <v>322</v>
      </c>
      <c r="M283" s="111" t="s">
        <v>322</v>
      </c>
      <c r="N283" s="111" t="s">
        <v>322</v>
      </c>
      <c r="O283" s="111" t="s">
        <v>322</v>
      </c>
      <c r="P283" s="111" t="s">
        <v>322</v>
      </c>
      <c r="Q283" s="111" t="s">
        <v>322</v>
      </c>
      <c r="R283" s="111" t="n">
        <v>8</v>
      </c>
      <c r="S283" s="111" t="n">
        <v>8</v>
      </c>
      <c r="T283" s="111" t="s">
        <v>322</v>
      </c>
      <c r="U283" s="111" t="s">
        <v>322</v>
      </c>
      <c r="V283" s="111" t="s">
        <v>322</v>
      </c>
      <c r="W283" s="111" t="s">
        <v>322</v>
      </c>
      <c r="X283" s="111" t="s">
        <v>322</v>
      </c>
      <c r="Y283" s="111" t="s">
        <v>322</v>
      </c>
      <c r="Z283" s="111" t="s">
        <v>322</v>
      </c>
      <c r="AA283" s="111" t="s">
        <v>322</v>
      </c>
      <c r="AB283" s="111" t="s">
        <v>322</v>
      </c>
      <c r="AC283" s="111" t="s">
        <v>322</v>
      </c>
      <c r="AD283" s="111" t="s">
        <v>322</v>
      </c>
      <c r="AE283" s="111" t="s">
        <v>322</v>
      </c>
      <c r="AF283" s="111" t="s">
        <v>322</v>
      </c>
      <c r="AG283" s="111" t="s">
        <v>322</v>
      </c>
      <c r="AH283" s="111" t="s">
        <v>322</v>
      </c>
      <c r="AI283" s="111" t="s">
        <v>322</v>
      </c>
      <c r="AJ283" s="111" t="s">
        <v>322</v>
      </c>
      <c r="AK283" s="111" t="s">
        <v>322</v>
      </c>
      <c r="AL283" s="111" t="s">
        <v>322</v>
      </c>
      <c r="AM283" s="111" t="s">
        <v>322</v>
      </c>
      <c r="AN283" s="130" t="s">
        <v>322</v>
      </c>
      <c r="AO283" s="130" t="s">
        <v>322</v>
      </c>
      <c r="AP283" s="130">
        <f>COUNTIF(I283:AM283, "О")</f>
        <v/>
      </c>
      <c r="AQ283" s="130">
        <f>COUNTIF(I283:AM283, "От")</f>
        <v/>
      </c>
      <c r="AR283" s="130">
        <f>COUNTIF(I283:AM283, "Б")</f>
        <v/>
      </c>
      <c r="AS283" s="130">
        <f>COUNTIF(I283:AM283, "Н")</f>
        <v/>
      </c>
      <c r="AT283" s="130" t="s">
        <v>322</v>
      </c>
      <c r="AU283" s="130" t="s">
        <v>322</v>
      </c>
      <c r="AV283" s="130" t="s">
        <v>322</v>
      </c>
      <c r="AW283" s="130" t="s">
        <v>322</v>
      </c>
      <c r="AX283" s="130" t="s">
        <v>322</v>
      </c>
    </row>
    <row r="284" spans="1:50">
      <c r="A284" s="131" t="n">
        <v>278</v>
      </c>
      <c r="B284" s="131" t="s">
        <v>293</v>
      </c>
      <c r="C284" s="131" t="s">
        <v>190</v>
      </c>
      <c r="D284" s="131" t="s">
        <v>294</v>
      </c>
      <c r="E284" s="131" t="s">
        <v>33</v>
      </c>
      <c r="F284" s="131" t="s">
        <v>322</v>
      </c>
      <c r="G284" s="131" t="s">
        <v>322</v>
      </c>
      <c r="H284" s="131" t="s">
        <v>322</v>
      </c>
      <c r="I284" s="131" t="s">
        <v>322</v>
      </c>
      <c r="J284" s="131" t="s">
        <v>322</v>
      </c>
      <c r="K284" s="131" t="s">
        <v>322</v>
      </c>
      <c r="L284" s="131" t="s">
        <v>322</v>
      </c>
      <c r="M284" s="131" t="s">
        <v>322</v>
      </c>
      <c r="N284" s="131" t="s">
        <v>322</v>
      </c>
      <c r="O284" s="131" t="s">
        <v>322</v>
      </c>
      <c r="P284" s="131" t="s">
        <v>322</v>
      </c>
      <c r="Q284" s="131" t="s">
        <v>322</v>
      </c>
      <c r="R284" s="131">
        <f>SUM(R283:R283)</f>
        <v/>
      </c>
      <c r="S284" s="131">
        <f>SUM(S283:S283)</f>
        <v/>
      </c>
      <c r="T284" s="131" t="s">
        <v>322</v>
      </c>
      <c r="U284" s="131" t="s">
        <v>322</v>
      </c>
      <c r="V284" s="131" t="s">
        <v>322</v>
      </c>
      <c r="W284" s="131" t="s">
        <v>322</v>
      </c>
      <c r="X284" s="131" t="s">
        <v>322</v>
      </c>
      <c r="Y284" s="131" t="s">
        <v>322</v>
      </c>
      <c r="Z284" s="131" t="s">
        <v>322</v>
      </c>
      <c r="AA284" s="131" t="s">
        <v>322</v>
      </c>
      <c r="AB284" s="131" t="s">
        <v>322</v>
      </c>
      <c r="AC284" s="131" t="s">
        <v>322</v>
      </c>
      <c r="AD284" s="131" t="s">
        <v>322</v>
      </c>
      <c r="AE284" s="131" t="s">
        <v>322</v>
      </c>
      <c r="AF284" s="131" t="s">
        <v>322</v>
      </c>
      <c r="AG284" s="131" t="s">
        <v>322</v>
      </c>
      <c r="AH284" s="131" t="s">
        <v>322</v>
      </c>
      <c r="AI284" s="131" t="s">
        <v>322</v>
      </c>
      <c r="AJ284" s="131" t="s">
        <v>322</v>
      </c>
      <c r="AK284" s="131" t="s">
        <v>322</v>
      </c>
      <c r="AL284" s="131" t="s">
        <v>322</v>
      </c>
      <c r="AM284" s="131" t="s">
        <v>322</v>
      </c>
      <c r="AN284" s="131" t="s"/>
      <c r="AO284" s="131" t="s"/>
      <c r="AP284" s="131">
        <f>MAX(AP283:AP283)</f>
        <v/>
      </c>
      <c r="AQ284" s="131">
        <f>MAX(AQ283:AQ283)</f>
        <v/>
      </c>
      <c r="AR284" s="131">
        <f>MAX(AR283:AR283)</f>
        <v/>
      </c>
      <c r="AS284" s="131">
        <f>MAX(AS283:AS283)</f>
        <v/>
      </c>
      <c r="AT284" s="131">
        <f>SUM(AT283:AT283)</f>
        <v/>
      </c>
      <c r="AU284" s="131">
        <f>SUM(AU283:AU283)</f>
        <v/>
      </c>
      <c r="AV284" s="131">
        <f>SUM(AV283:AV283)</f>
        <v/>
      </c>
      <c r="AW284" s="131">
        <f>SUM(AW283:AW283)</f>
        <v/>
      </c>
      <c r="AX284" s="131">
        <f>SUM(AX283:AX283)</f>
        <v/>
      </c>
    </row>
    <row r="285" spans="1:50">
      <c r="A285" s="111" t="n">
        <v>279</v>
      </c>
      <c r="B285" s="129">
        <f>HYPERLINK("http://jiradev.its-sib.ru/issues/?jql=summary~%27Андреев Баир Николаевич%27", "Андреев Баир Николаевич")</f>
        <v/>
      </c>
      <c r="C285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285" s="111" t="s">
        <v>196</v>
      </c>
      <c r="E285" s="111" t="s">
        <v>43</v>
      </c>
      <c r="F285" s="111" t="s">
        <v>32</v>
      </c>
      <c r="G285" s="111" t="s">
        <v>322</v>
      </c>
      <c r="H285" s="111" t="s">
        <v>322</v>
      </c>
      <c r="I285" s="111" t="s">
        <v>322</v>
      </c>
      <c r="J285" s="111" t="s">
        <v>322</v>
      </c>
      <c r="K285" s="111" t="s">
        <v>322</v>
      </c>
      <c r="L285" s="111" t="s">
        <v>322</v>
      </c>
      <c r="M285" s="111" t="s">
        <v>322</v>
      </c>
      <c r="N285" s="111" t="s">
        <v>322</v>
      </c>
      <c r="O285" s="111" t="s">
        <v>322</v>
      </c>
      <c r="P285" s="111" t="s">
        <v>322</v>
      </c>
      <c r="Q285" s="111" t="s">
        <v>322</v>
      </c>
      <c r="R285" s="111" t="s">
        <v>322</v>
      </c>
      <c r="S285" s="111" t="s">
        <v>322</v>
      </c>
      <c r="T285" s="111" t="s">
        <v>322</v>
      </c>
      <c r="U285" s="111" t="s">
        <v>322</v>
      </c>
      <c r="V285" s="111" t="s">
        <v>322</v>
      </c>
      <c r="W285" s="111" t="s">
        <v>322</v>
      </c>
      <c r="X285" s="111" t="s">
        <v>322</v>
      </c>
      <c r="Y285" s="111" t="s">
        <v>322</v>
      </c>
      <c r="Z285" s="111" t="s">
        <v>322</v>
      </c>
      <c r="AA285" s="111" t="s">
        <v>322</v>
      </c>
      <c r="AB285" s="111" t="s">
        <v>322</v>
      </c>
      <c r="AC285" s="111" t="s">
        <v>322</v>
      </c>
      <c r="AD285" s="111" t="s">
        <v>322</v>
      </c>
      <c r="AE285" s="111" t="s">
        <v>322</v>
      </c>
      <c r="AF285" s="111" t="s">
        <v>322</v>
      </c>
      <c r="AG285" s="111" t="s">
        <v>322</v>
      </c>
      <c r="AH285" s="111" t="s">
        <v>322</v>
      </c>
      <c r="AI285" s="111" t="s">
        <v>322</v>
      </c>
      <c r="AJ285" s="111" t="s">
        <v>322</v>
      </c>
      <c r="AK285" s="111" t="s">
        <v>322</v>
      </c>
      <c r="AL285" s="111" t="s">
        <v>322</v>
      </c>
      <c r="AM285" s="111" t="s">
        <v>322</v>
      </c>
      <c r="AN285" s="130" t="s">
        <v>322</v>
      </c>
      <c r="AO285" s="130" t="s">
        <v>322</v>
      </c>
      <c r="AP285" s="130">
        <f>COUNTIF(I285:AM285, "О")</f>
        <v/>
      </c>
      <c r="AQ285" s="130">
        <f>COUNTIF(I285:AM285, "От")</f>
        <v/>
      </c>
      <c r="AR285" s="130">
        <f>COUNTIF(I285:AM285, "Б")</f>
        <v/>
      </c>
      <c r="AS285" s="130">
        <f>COUNTIF(I285:AM285, "Н")</f>
        <v/>
      </c>
      <c r="AT285" s="130" t="s">
        <v>322</v>
      </c>
      <c r="AU285" s="130" t="s">
        <v>322</v>
      </c>
      <c r="AV285" s="130" t="s">
        <v>322</v>
      </c>
      <c r="AW285" s="130" t="s">
        <v>322</v>
      </c>
      <c r="AX285" s="130" t="s">
        <v>322</v>
      </c>
    </row>
    <row r="286" spans="1:50">
      <c r="A286" s="111" t="n">
        <v>280</v>
      </c>
      <c r="B286" s="111" t="s">
        <v>195</v>
      </c>
      <c r="C286" s="111" t="s">
        <v>193</v>
      </c>
      <c r="D286" s="111" t="s">
        <v>196</v>
      </c>
      <c r="E286" s="111" t="s">
        <v>326</v>
      </c>
      <c r="F286" s="111" t="s">
        <v>32</v>
      </c>
      <c r="G286" s="111" t="s">
        <v>322</v>
      </c>
      <c r="H286" s="111" t="s">
        <v>322</v>
      </c>
      <c r="I286" s="111" t="s">
        <v>322</v>
      </c>
      <c r="J286" s="111" t="s">
        <v>322</v>
      </c>
      <c r="K286" s="111" t="s">
        <v>322</v>
      </c>
      <c r="L286" s="111" t="s">
        <v>322</v>
      </c>
      <c r="M286" s="111" t="s">
        <v>322</v>
      </c>
      <c r="N286" s="111" t="s">
        <v>322</v>
      </c>
      <c r="O286" s="111" t="s">
        <v>322</v>
      </c>
      <c r="P286" s="111" t="s">
        <v>322</v>
      </c>
      <c r="Q286" s="111" t="s">
        <v>322</v>
      </c>
      <c r="R286" s="129">
        <f>HYPERLINK("http://jiradev.its-sib.ru/issues/?jql=issue in (TECHWIM-4942)", 2.6666)</f>
        <v/>
      </c>
      <c r="S286" s="129">
        <f>HYPERLINK("http://jiradev.its-sib.ru/issues/?jql=issue in (TECHWIM-4942)", 2.6667)</f>
        <v/>
      </c>
      <c r="T286" s="111" t="s">
        <v>322</v>
      </c>
      <c r="U286" s="111" t="s">
        <v>322</v>
      </c>
      <c r="V286" s="111" t="s">
        <v>322</v>
      </c>
      <c r="W286" s="111" t="s">
        <v>322</v>
      </c>
      <c r="X286" s="111" t="s">
        <v>322</v>
      </c>
      <c r="Y286" s="111" t="s">
        <v>322</v>
      </c>
      <c r="Z286" s="111" t="s">
        <v>322</v>
      </c>
      <c r="AA286" s="111" t="s">
        <v>322</v>
      </c>
      <c r="AB286" s="111" t="s">
        <v>322</v>
      </c>
      <c r="AC286" s="111" t="s">
        <v>322</v>
      </c>
      <c r="AD286" s="111" t="s">
        <v>322</v>
      </c>
      <c r="AE286" s="111" t="s">
        <v>322</v>
      </c>
      <c r="AF286" s="111" t="s">
        <v>322</v>
      </c>
      <c r="AG286" s="111" t="s">
        <v>322</v>
      </c>
      <c r="AH286" s="111" t="s">
        <v>322</v>
      </c>
      <c r="AI286" s="111" t="s">
        <v>322</v>
      </c>
      <c r="AJ286" s="111" t="s">
        <v>322</v>
      </c>
      <c r="AK286" s="111" t="s">
        <v>322</v>
      </c>
      <c r="AL286" s="111" t="s">
        <v>322</v>
      </c>
      <c r="AM286" s="111" t="s">
        <v>322</v>
      </c>
      <c r="AN286" s="130" t="s">
        <v>322</v>
      </c>
      <c r="AO286" s="130" t="s">
        <v>322</v>
      </c>
      <c r="AP286" s="130" t="s">
        <v>322</v>
      </c>
      <c r="AQ286" s="130" t="s">
        <v>322</v>
      </c>
      <c r="AR286" s="130" t="s">
        <v>322</v>
      </c>
      <c r="AS286" s="130" t="s">
        <v>322</v>
      </c>
      <c r="AT286" s="130" t="s">
        <v>322</v>
      </c>
      <c r="AU286" s="130" t="s">
        <v>322</v>
      </c>
      <c r="AV286" s="130" t="s">
        <v>322</v>
      </c>
      <c r="AW286" s="130" t="s">
        <v>322</v>
      </c>
      <c r="AX286" s="130" t="s">
        <v>322</v>
      </c>
    </row>
    <row r="287" spans="1:50">
      <c r="A287" s="111" t="n">
        <v>281</v>
      </c>
      <c r="B287" s="111" t="s">
        <v>195</v>
      </c>
      <c r="C287" s="111" t="s">
        <v>193</v>
      </c>
      <c r="D287" s="111" t="s">
        <v>196</v>
      </c>
      <c r="E287" s="111" t="s">
        <v>158</v>
      </c>
      <c r="F287" s="111" t="s">
        <v>32</v>
      </c>
      <c r="G287" s="111" t="s">
        <v>322</v>
      </c>
      <c r="H287" s="111" t="s">
        <v>322</v>
      </c>
      <c r="I287" s="111" t="s">
        <v>322</v>
      </c>
      <c r="J287" s="111" t="s">
        <v>322</v>
      </c>
      <c r="K287" s="111" t="s">
        <v>322</v>
      </c>
      <c r="L287" s="111" t="s">
        <v>322</v>
      </c>
      <c r="M287" s="111" t="s">
        <v>322</v>
      </c>
      <c r="N287" s="111" t="s">
        <v>322</v>
      </c>
      <c r="O287" s="111" t="s">
        <v>322</v>
      </c>
      <c r="P287" s="111" t="s">
        <v>322</v>
      </c>
      <c r="Q287" s="111" t="s">
        <v>322</v>
      </c>
      <c r="R287" s="129">
        <f>HYPERLINK("http://jiradev.its-sib.ru/issues/?jql=issue in (TECHWIM-4815)", 2.6666)</f>
        <v/>
      </c>
      <c r="S287" s="129">
        <f>HYPERLINK("http://jiradev.its-sib.ru/issues/?jql=issue in (TECHWIM-4815)", 2.6667)</f>
        <v/>
      </c>
      <c r="T287" s="111" t="s">
        <v>322</v>
      </c>
      <c r="U287" s="111" t="s">
        <v>322</v>
      </c>
      <c r="V287" s="111" t="s">
        <v>322</v>
      </c>
      <c r="W287" s="111" t="s">
        <v>322</v>
      </c>
      <c r="X287" s="111" t="s">
        <v>322</v>
      </c>
      <c r="Y287" s="111" t="s">
        <v>322</v>
      </c>
      <c r="Z287" s="111" t="s">
        <v>322</v>
      </c>
      <c r="AA287" s="111" t="s">
        <v>322</v>
      </c>
      <c r="AB287" s="111" t="s">
        <v>322</v>
      </c>
      <c r="AC287" s="111" t="s">
        <v>322</v>
      </c>
      <c r="AD287" s="111" t="s">
        <v>322</v>
      </c>
      <c r="AE287" s="111" t="s">
        <v>322</v>
      </c>
      <c r="AF287" s="111" t="s">
        <v>322</v>
      </c>
      <c r="AG287" s="111" t="s">
        <v>322</v>
      </c>
      <c r="AH287" s="111" t="s">
        <v>322</v>
      </c>
      <c r="AI287" s="111" t="s">
        <v>322</v>
      </c>
      <c r="AJ287" s="111" t="s">
        <v>322</v>
      </c>
      <c r="AK287" s="111" t="s">
        <v>322</v>
      </c>
      <c r="AL287" s="111" t="s">
        <v>322</v>
      </c>
      <c r="AM287" s="111" t="s">
        <v>322</v>
      </c>
      <c r="AN287" s="130" t="s">
        <v>322</v>
      </c>
      <c r="AO287" s="130" t="s">
        <v>322</v>
      </c>
      <c r="AP287" s="130" t="s">
        <v>322</v>
      </c>
      <c r="AQ287" s="130" t="s">
        <v>322</v>
      </c>
      <c r="AR287" s="130" t="s">
        <v>322</v>
      </c>
      <c r="AS287" s="130" t="s">
        <v>322</v>
      </c>
      <c r="AT287" s="130" t="s">
        <v>322</v>
      </c>
      <c r="AU287" s="130" t="s">
        <v>322</v>
      </c>
      <c r="AV287" s="130" t="s">
        <v>322</v>
      </c>
      <c r="AW287" s="130" t="s">
        <v>322</v>
      </c>
      <c r="AX287" s="130" t="s">
        <v>322</v>
      </c>
    </row>
    <row r="288" spans="1:50">
      <c r="A288" s="111" t="n">
        <v>282</v>
      </c>
      <c r="B288" s="111" t="s">
        <v>195</v>
      </c>
      <c r="C288" s="111" t="s">
        <v>193</v>
      </c>
      <c r="D288" s="111" t="s">
        <v>196</v>
      </c>
      <c r="E288" s="111" t="s">
        <v>168</v>
      </c>
      <c r="F288" s="111" t="s">
        <v>32</v>
      </c>
      <c r="G288" s="111" t="s">
        <v>322</v>
      </c>
      <c r="H288" s="111" t="s">
        <v>322</v>
      </c>
      <c r="I288" s="111" t="s">
        <v>322</v>
      </c>
      <c r="J288" s="111" t="s">
        <v>322</v>
      </c>
      <c r="K288" s="111" t="s">
        <v>322</v>
      </c>
      <c r="L288" s="111" t="s">
        <v>322</v>
      </c>
      <c r="M288" s="111" t="s">
        <v>322</v>
      </c>
      <c r="N288" s="111" t="s">
        <v>322</v>
      </c>
      <c r="O288" s="111" t="s">
        <v>322</v>
      </c>
      <c r="P288" s="111" t="s">
        <v>322</v>
      </c>
      <c r="Q288" s="111" t="s">
        <v>322</v>
      </c>
      <c r="R288" s="129">
        <f>HYPERLINK("http://jiradev.its-sib.ru/issues/?jql=issue in (TECHWIM-4845)", 2.6666)</f>
        <v/>
      </c>
      <c r="S288" s="129">
        <f>HYPERLINK("http://jiradev.its-sib.ru/issues/?jql=issue in (TECHWIM-4845)", 2.6667)</f>
        <v/>
      </c>
      <c r="T288" s="111" t="s">
        <v>322</v>
      </c>
      <c r="U288" s="111" t="s">
        <v>322</v>
      </c>
      <c r="V288" s="111" t="s">
        <v>322</v>
      </c>
      <c r="W288" s="111" t="s">
        <v>322</v>
      </c>
      <c r="X288" s="111" t="s">
        <v>322</v>
      </c>
      <c r="Y288" s="111" t="s">
        <v>322</v>
      </c>
      <c r="Z288" s="111" t="s">
        <v>322</v>
      </c>
      <c r="AA288" s="111" t="s">
        <v>322</v>
      </c>
      <c r="AB288" s="111" t="s">
        <v>322</v>
      </c>
      <c r="AC288" s="111" t="s">
        <v>322</v>
      </c>
      <c r="AD288" s="111" t="s">
        <v>322</v>
      </c>
      <c r="AE288" s="111" t="s">
        <v>322</v>
      </c>
      <c r="AF288" s="111" t="s">
        <v>322</v>
      </c>
      <c r="AG288" s="111" t="s">
        <v>322</v>
      </c>
      <c r="AH288" s="111" t="s">
        <v>322</v>
      </c>
      <c r="AI288" s="111" t="s">
        <v>322</v>
      </c>
      <c r="AJ288" s="111" t="s">
        <v>322</v>
      </c>
      <c r="AK288" s="111" t="s">
        <v>322</v>
      </c>
      <c r="AL288" s="111" t="s">
        <v>322</v>
      </c>
      <c r="AM288" s="111" t="s">
        <v>322</v>
      </c>
      <c r="AN288" s="130" t="s">
        <v>322</v>
      </c>
      <c r="AO288" s="130" t="s">
        <v>322</v>
      </c>
      <c r="AP288" s="130" t="s">
        <v>322</v>
      </c>
      <c r="AQ288" s="130" t="s">
        <v>322</v>
      </c>
      <c r="AR288" s="130" t="s">
        <v>322</v>
      </c>
      <c r="AS288" s="130" t="s">
        <v>322</v>
      </c>
      <c r="AT288" s="130" t="s">
        <v>322</v>
      </c>
      <c r="AU288" s="130" t="s">
        <v>322</v>
      </c>
      <c r="AV288" s="130" t="s">
        <v>322</v>
      </c>
      <c r="AW288" s="130" t="s">
        <v>322</v>
      </c>
      <c r="AX288" s="130" t="s">
        <v>322</v>
      </c>
    </row>
    <row r="289" spans="1:50">
      <c r="A289" s="131" t="n">
        <v>283</v>
      </c>
      <c r="B289" s="131" t="s">
        <v>195</v>
      </c>
      <c r="C289" s="131" t="s">
        <v>193</v>
      </c>
      <c r="D289" s="131" t="s">
        <v>196</v>
      </c>
      <c r="E289" s="131" t="s">
        <v>33</v>
      </c>
      <c r="F289" s="131" t="s">
        <v>322</v>
      </c>
      <c r="G289" s="131" t="s">
        <v>322</v>
      </c>
      <c r="H289" s="131" t="s">
        <v>322</v>
      </c>
      <c r="I289" s="131" t="s">
        <v>322</v>
      </c>
      <c r="J289" s="131" t="s">
        <v>322</v>
      </c>
      <c r="K289" s="131" t="s">
        <v>322</v>
      </c>
      <c r="L289" s="131" t="s">
        <v>322</v>
      </c>
      <c r="M289" s="131" t="s">
        <v>322</v>
      </c>
      <c r="N289" s="131" t="s">
        <v>322</v>
      </c>
      <c r="O289" s="131" t="s">
        <v>322</v>
      </c>
      <c r="P289" s="131" t="s">
        <v>322</v>
      </c>
      <c r="Q289" s="131" t="s">
        <v>322</v>
      </c>
      <c r="R289" s="131">
        <f>SUM(R288:R285)</f>
        <v/>
      </c>
      <c r="S289" s="131">
        <f>SUM(S288:S285)</f>
        <v/>
      </c>
      <c r="T289" s="131" t="s">
        <v>322</v>
      </c>
      <c r="U289" s="131" t="s">
        <v>322</v>
      </c>
      <c r="V289" s="131" t="s">
        <v>322</v>
      </c>
      <c r="W289" s="131" t="s">
        <v>322</v>
      </c>
      <c r="X289" s="131" t="s">
        <v>322</v>
      </c>
      <c r="Y289" s="131" t="s">
        <v>322</v>
      </c>
      <c r="Z289" s="131" t="s">
        <v>322</v>
      </c>
      <c r="AA289" s="131" t="s">
        <v>322</v>
      </c>
      <c r="AB289" s="131" t="s">
        <v>322</v>
      </c>
      <c r="AC289" s="131" t="s">
        <v>322</v>
      </c>
      <c r="AD289" s="131" t="s">
        <v>322</v>
      </c>
      <c r="AE289" s="131" t="s">
        <v>322</v>
      </c>
      <c r="AF289" s="131" t="s">
        <v>322</v>
      </c>
      <c r="AG289" s="131" t="s">
        <v>322</v>
      </c>
      <c r="AH289" s="131" t="s">
        <v>322</v>
      </c>
      <c r="AI289" s="131" t="s">
        <v>322</v>
      </c>
      <c r="AJ289" s="131" t="s">
        <v>322</v>
      </c>
      <c r="AK289" s="131" t="s">
        <v>322</v>
      </c>
      <c r="AL289" s="131" t="s">
        <v>322</v>
      </c>
      <c r="AM289" s="131" t="s">
        <v>322</v>
      </c>
      <c r="AN289" s="131" t="s"/>
      <c r="AO289" s="131" t="s"/>
      <c r="AP289" s="131">
        <f>MAX(AP288:AP285)</f>
        <v/>
      </c>
      <c r="AQ289" s="131">
        <f>MAX(AQ288:AQ285)</f>
        <v/>
      </c>
      <c r="AR289" s="131">
        <f>MAX(AR288:AR285)</f>
        <v/>
      </c>
      <c r="AS289" s="131">
        <f>MAX(AS288:AS285)</f>
        <v/>
      </c>
      <c r="AT289" s="131">
        <f>SUM(AT288:AT285)</f>
        <v/>
      </c>
      <c r="AU289" s="131">
        <f>SUM(AU288:AU285)</f>
        <v/>
      </c>
      <c r="AV289" s="131">
        <f>SUM(AV288:AV285)</f>
        <v/>
      </c>
      <c r="AW289" s="131">
        <f>SUM(AW288:AW285)</f>
        <v/>
      </c>
      <c r="AX289" s="131">
        <f>SUM(AX288:AX285)</f>
        <v/>
      </c>
    </row>
    <row r="290" spans="1:50">
      <c r="A290" s="111" t="n">
        <v>284</v>
      </c>
      <c r="B290" s="129">
        <f>HYPERLINK("http://jiradev.its-sib.ru/issues/?jql=summary~%27Селезнева Анна Евгеньевна%27", "Селезнева Анна Евгеньевна")</f>
        <v/>
      </c>
      <c r="C290" s="129">
        <f>HYPERLINK("http://jiradev.its-sib.ru/issues/?jql=status=Трудоустройство and cf[14829]=%27ПТО%27", "ПТО")</f>
        <v/>
      </c>
      <c r="D290" s="111" t="s">
        <v>229</v>
      </c>
      <c r="E290" s="111" t="s">
        <v>43</v>
      </c>
      <c r="F290" s="111" t="s">
        <v>32</v>
      </c>
      <c r="G290" s="111" t="s">
        <v>322</v>
      </c>
      <c r="H290" s="111" t="s">
        <v>322</v>
      </c>
      <c r="I290" s="111" t="s">
        <v>322</v>
      </c>
      <c r="J290" s="111" t="s">
        <v>322</v>
      </c>
      <c r="K290" s="111" t="s">
        <v>322</v>
      </c>
      <c r="L290" s="111" t="s">
        <v>322</v>
      </c>
      <c r="M290" s="111" t="s">
        <v>322</v>
      </c>
      <c r="N290" s="111" t="s">
        <v>322</v>
      </c>
      <c r="O290" s="111" t="s">
        <v>322</v>
      </c>
      <c r="P290" s="111" t="s">
        <v>322</v>
      </c>
      <c r="Q290" s="111" t="s">
        <v>322</v>
      </c>
      <c r="R290" s="129">
        <f>HYPERLINK("http://jiradev.its-sib.ru/issues/?jql=issue in (DOCCORP-24072)", "О")</f>
        <v/>
      </c>
      <c r="S290" s="129">
        <f>HYPERLINK("http://jiradev.its-sib.ru/issues/?jql=issue in (DOCCORP-24072)", "О")</f>
        <v/>
      </c>
      <c r="T290" s="111" t="s">
        <v>322</v>
      </c>
      <c r="U290" s="111" t="s">
        <v>322</v>
      </c>
      <c r="V290" s="111" t="s">
        <v>322</v>
      </c>
      <c r="W290" s="111" t="s">
        <v>322</v>
      </c>
      <c r="X290" s="111" t="s">
        <v>322</v>
      </c>
      <c r="Y290" s="111" t="s">
        <v>322</v>
      </c>
      <c r="Z290" s="111" t="s">
        <v>322</v>
      </c>
      <c r="AA290" s="111" t="s">
        <v>322</v>
      </c>
      <c r="AB290" s="111" t="s">
        <v>322</v>
      </c>
      <c r="AC290" s="111" t="s">
        <v>322</v>
      </c>
      <c r="AD290" s="111" t="s">
        <v>322</v>
      </c>
      <c r="AE290" s="111" t="s">
        <v>322</v>
      </c>
      <c r="AF290" s="111" t="s">
        <v>322</v>
      </c>
      <c r="AG290" s="111" t="s">
        <v>322</v>
      </c>
      <c r="AH290" s="111" t="s">
        <v>322</v>
      </c>
      <c r="AI290" s="111" t="s">
        <v>322</v>
      </c>
      <c r="AJ290" s="111" t="s">
        <v>322</v>
      </c>
      <c r="AK290" s="111" t="s">
        <v>322</v>
      </c>
      <c r="AL290" s="111" t="s">
        <v>322</v>
      </c>
      <c r="AM290" s="111" t="s">
        <v>322</v>
      </c>
      <c r="AN290" s="130" t="s">
        <v>322</v>
      </c>
      <c r="AO290" s="130" t="s">
        <v>322</v>
      </c>
      <c r="AP290" s="130">
        <f>COUNTIF(I290:AM290, "О")</f>
        <v/>
      </c>
      <c r="AQ290" s="130">
        <f>COUNTIF(I290:AM290, "От")</f>
        <v/>
      </c>
      <c r="AR290" s="130">
        <f>COUNTIF(I290:AM290, "Б")</f>
        <v/>
      </c>
      <c r="AS290" s="130">
        <f>COUNTIF(I290:AM290, "Н")</f>
        <v/>
      </c>
      <c r="AT290" s="130" t="s">
        <v>322</v>
      </c>
      <c r="AU290" s="130" t="s">
        <v>322</v>
      </c>
      <c r="AV290" s="130" t="s">
        <v>322</v>
      </c>
      <c r="AW290" s="130" t="s">
        <v>322</v>
      </c>
      <c r="AX290" s="130" t="s">
        <v>322</v>
      </c>
    </row>
    <row r="291" spans="1:50">
      <c r="A291" s="131" t="n">
        <v>285</v>
      </c>
      <c r="B291" s="131" t="s">
        <v>230</v>
      </c>
      <c r="C291" s="131" t="s">
        <v>228</v>
      </c>
      <c r="D291" s="131" t="s">
        <v>229</v>
      </c>
      <c r="E291" s="131" t="s">
        <v>33</v>
      </c>
      <c r="F291" s="131" t="s">
        <v>322</v>
      </c>
      <c r="G291" s="131" t="s">
        <v>322</v>
      </c>
      <c r="H291" s="131" t="s">
        <v>322</v>
      </c>
      <c r="I291" s="131" t="s">
        <v>322</v>
      </c>
      <c r="J291" s="131" t="s">
        <v>322</v>
      </c>
      <c r="K291" s="131" t="s">
        <v>322</v>
      </c>
      <c r="L291" s="131" t="s">
        <v>322</v>
      </c>
      <c r="M291" s="131" t="s">
        <v>322</v>
      </c>
      <c r="N291" s="131" t="s">
        <v>322</v>
      </c>
      <c r="O291" s="131" t="s">
        <v>322</v>
      </c>
      <c r="P291" s="131" t="s">
        <v>322</v>
      </c>
      <c r="Q291" s="131" t="s">
        <v>322</v>
      </c>
      <c r="R291" s="131">
        <f>SUM(R290:R290)</f>
        <v/>
      </c>
      <c r="S291" s="131">
        <f>SUM(S290:S290)</f>
        <v/>
      </c>
      <c r="T291" s="131" t="s">
        <v>322</v>
      </c>
      <c r="U291" s="131" t="s">
        <v>322</v>
      </c>
      <c r="V291" s="131" t="s">
        <v>322</v>
      </c>
      <c r="W291" s="131" t="s">
        <v>322</v>
      </c>
      <c r="X291" s="131" t="s">
        <v>322</v>
      </c>
      <c r="Y291" s="131" t="s">
        <v>322</v>
      </c>
      <c r="Z291" s="131" t="s">
        <v>322</v>
      </c>
      <c r="AA291" s="131" t="s">
        <v>322</v>
      </c>
      <c r="AB291" s="131" t="s">
        <v>322</v>
      </c>
      <c r="AC291" s="131" t="s">
        <v>322</v>
      </c>
      <c r="AD291" s="131" t="s">
        <v>322</v>
      </c>
      <c r="AE291" s="131" t="s">
        <v>322</v>
      </c>
      <c r="AF291" s="131" t="s">
        <v>322</v>
      </c>
      <c r="AG291" s="131" t="s">
        <v>322</v>
      </c>
      <c r="AH291" s="131" t="s">
        <v>322</v>
      </c>
      <c r="AI291" s="131" t="s">
        <v>322</v>
      </c>
      <c r="AJ291" s="131" t="s">
        <v>322</v>
      </c>
      <c r="AK291" s="131" t="s">
        <v>322</v>
      </c>
      <c r="AL291" s="131" t="s">
        <v>322</v>
      </c>
      <c r="AM291" s="131" t="s">
        <v>322</v>
      </c>
      <c r="AN291" s="131" t="s"/>
      <c r="AO291" s="131" t="s"/>
      <c r="AP291" s="131">
        <f>MAX(AP290:AP290)</f>
        <v/>
      </c>
      <c r="AQ291" s="131">
        <f>MAX(AQ290:AQ290)</f>
        <v/>
      </c>
      <c r="AR291" s="131">
        <f>MAX(AR290:AR290)</f>
        <v/>
      </c>
      <c r="AS291" s="131">
        <f>MAX(AS290:AS290)</f>
        <v/>
      </c>
      <c r="AT291" s="131">
        <f>SUM(AT290:AT290)</f>
        <v/>
      </c>
      <c r="AU291" s="131">
        <f>SUM(AU290:AU290)</f>
        <v/>
      </c>
      <c r="AV291" s="131">
        <f>SUM(AV290:AV290)</f>
        <v/>
      </c>
      <c r="AW291" s="131">
        <f>SUM(AW290:AW290)</f>
        <v/>
      </c>
      <c r="AX291" s="131">
        <f>SUM(AX290:AX290)</f>
        <v/>
      </c>
    </row>
    <row r="292" spans="1:50">
      <c r="A292" s="111" t="n">
        <v>286</v>
      </c>
      <c r="B292" s="129">
        <f>HYPERLINK("http://jiradev.its-sib.ru/issues/?jql=summary~%27Грицынов Антон Алексеевич%27", "Грицынов Антон Алексеевич")</f>
        <v/>
      </c>
      <c r="C292" s="129">
        <f>HYPERLINK("http://jiradev.its-sib.ru/issues/?jql=status=Трудоустройство and cf[14829]=%27Обособленное  подразделение г.Барнаул%27", "Обособленное  подразделение г.Барнаул")</f>
        <v/>
      </c>
      <c r="D292" s="111" t="s">
        <v>97</v>
      </c>
      <c r="E292" s="111" t="s">
        <v>43</v>
      </c>
      <c r="F292" s="111" t="s">
        <v>32</v>
      </c>
      <c r="G292" s="111" t="s">
        <v>322</v>
      </c>
      <c r="H292" s="111" t="s">
        <v>322</v>
      </c>
      <c r="I292" s="111" t="s">
        <v>322</v>
      </c>
      <c r="J292" s="111" t="s">
        <v>322</v>
      </c>
      <c r="K292" s="111" t="s">
        <v>322</v>
      </c>
      <c r="L292" s="111" t="s">
        <v>322</v>
      </c>
      <c r="M292" s="111" t="s">
        <v>322</v>
      </c>
      <c r="N292" s="111" t="s">
        <v>322</v>
      </c>
      <c r="O292" s="111" t="s">
        <v>322</v>
      </c>
      <c r="P292" s="111" t="s">
        <v>322</v>
      </c>
      <c r="Q292" s="111" t="s">
        <v>322</v>
      </c>
      <c r="R292" s="111" t="n">
        <v>8</v>
      </c>
      <c r="S292" s="111" t="n">
        <v>8</v>
      </c>
      <c r="T292" s="111" t="s">
        <v>322</v>
      </c>
      <c r="U292" s="111" t="s">
        <v>322</v>
      </c>
      <c r="V292" s="111" t="s">
        <v>322</v>
      </c>
      <c r="W292" s="111" t="s">
        <v>322</v>
      </c>
      <c r="X292" s="111" t="s">
        <v>322</v>
      </c>
      <c r="Y292" s="111" t="s">
        <v>322</v>
      </c>
      <c r="Z292" s="111" t="s">
        <v>322</v>
      </c>
      <c r="AA292" s="111" t="s">
        <v>322</v>
      </c>
      <c r="AB292" s="111" t="s">
        <v>322</v>
      </c>
      <c r="AC292" s="111" t="s">
        <v>322</v>
      </c>
      <c r="AD292" s="111" t="s">
        <v>322</v>
      </c>
      <c r="AE292" s="111" t="s">
        <v>322</v>
      </c>
      <c r="AF292" s="111" t="s">
        <v>322</v>
      </c>
      <c r="AG292" s="111" t="s">
        <v>322</v>
      </c>
      <c r="AH292" s="111" t="s">
        <v>322</v>
      </c>
      <c r="AI292" s="111" t="s">
        <v>322</v>
      </c>
      <c r="AJ292" s="111" t="s">
        <v>322</v>
      </c>
      <c r="AK292" s="111" t="s">
        <v>322</v>
      </c>
      <c r="AL292" s="111" t="s">
        <v>322</v>
      </c>
      <c r="AM292" s="111" t="s">
        <v>322</v>
      </c>
      <c r="AN292" s="130" t="s">
        <v>322</v>
      </c>
      <c r="AO292" s="130" t="s">
        <v>322</v>
      </c>
      <c r="AP292" s="130">
        <f>COUNTIF(I292:AM292, "О")</f>
        <v/>
      </c>
      <c r="AQ292" s="130">
        <f>COUNTIF(I292:AM292, "От")</f>
        <v/>
      </c>
      <c r="AR292" s="130">
        <f>COUNTIF(I292:AM292, "Б")</f>
        <v/>
      </c>
      <c r="AS292" s="130">
        <f>COUNTIF(I292:AM292, "Н")</f>
        <v/>
      </c>
      <c r="AT292" s="130" t="s">
        <v>322</v>
      </c>
      <c r="AU292" s="130" t="s">
        <v>322</v>
      </c>
      <c r="AV292" s="130" t="s">
        <v>322</v>
      </c>
      <c r="AW292" s="130" t="s">
        <v>322</v>
      </c>
      <c r="AX292" s="130" t="s">
        <v>322</v>
      </c>
    </row>
    <row r="293" spans="1:50">
      <c r="A293" s="111" t="n">
        <v>287</v>
      </c>
      <c r="B293" s="111" t="s">
        <v>151</v>
      </c>
      <c r="C293" s="111" t="s">
        <v>152</v>
      </c>
      <c r="D293" s="111" t="s">
        <v>97</v>
      </c>
      <c r="E293" s="111" t="s">
        <v>307</v>
      </c>
      <c r="F293" s="111" t="s">
        <v>32</v>
      </c>
      <c r="G293" s="111" t="s">
        <v>322</v>
      </c>
      <c r="H293" s="111" t="s">
        <v>322</v>
      </c>
      <c r="I293" s="111" t="s">
        <v>322</v>
      </c>
      <c r="J293" s="111" t="s">
        <v>322</v>
      </c>
      <c r="K293" s="111" t="s">
        <v>322</v>
      </c>
      <c r="L293" s="111" t="s">
        <v>322</v>
      </c>
      <c r="M293" s="111" t="s">
        <v>322</v>
      </c>
      <c r="N293" s="111" t="s">
        <v>322</v>
      </c>
      <c r="O293" s="111" t="s">
        <v>322</v>
      </c>
      <c r="P293" s="111" t="s">
        <v>322</v>
      </c>
      <c r="Q293" s="111" t="s">
        <v>322</v>
      </c>
      <c r="R293" s="111" t="s">
        <v>322</v>
      </c>
      <c r="S293" s="111" t="s">
        <v>322</v>
      </c>
      <c r="T293" s="111" t="s">
        <v>322</v>
      </c>
      <c r="U293" s="111" t="s">
        <v>322</v>
      </c>
      <c r="V293" s="111" t="s">
        <v>322</v>
      </c>
      <c r="W293" s="111" t="s">
        <v>322</v>
      </c>
      <c r="X293" s="111" t="s">
        <v>322</v>
      </c>
      <c r="Y293" s="111" t="s">
        <v>322</v>
      </c>
      <c r="Z293" s="111" t="s">
        <v>322</v>
      </c>
      <c r="AA293" s="111" t="s">
        <v>322</v>
      </c>
      <c r="AB293" s="111" t="s">
        <v>322</v>
      </c>
      <c r="AC293" s="111" t="s">
        <v>322</v>
      </c>
      <c r="AD293" s="111" t="s">
        <v>322</v>
      </c>
      <c r="AE293" s="111" t="s">
        <v>322</v>
      </c>
      <c r="AF293" s="111" t="s">
        <v>322</v>
      </c>
      <c r="AG293" s="111" t="s">
        <v>322</v>
      </c>
      <c r="AH293" s="111" t="s">
        <v>322</v>
      </c>
      <c r="AI293" s="111" t="s">
        <v>322</v>
      </c>
      <c r="AJ293" s="111" t="s">
        <v>322</v>
      </c>
      <c r="AK293" s="111" t="s">
        <v>322</v>
      </c>
      <c r="AL293" s="111" t="s">
        <v>322</v>
      </c>
      <c r="AM293" s="111" t="s">
        <v>322</v>
      </c>
      <c r="AN293" s="130" t="s">
        <v>322</v>
      </c>
      <c r="AO293" s="130" t="s">
        <v>322</v>
      </c>
      <c r="AP293" s="130" t="s">
        <v>322</v>
      </c>
      <c r="AQ293" s="130" t="s">
        <v>322</v>
      </c>
      <c r="AR293" s="130" t="s">
        <v>322</v>
      </c>
      <c r="AS293" s="130" t="s">
        <v>322</v>
      </c>
      <c r="AT293" s="130" t="s">
        <v>322</v>
      </c>
      <c r="AU293" s="130" t="s">
        <v>322</v>
      </c>
      <c r="AV293" s="130" t="s">
        <v>322</v>
      </c>
      <c r="AW293" s="130" t="s">
        <v>322</v>
      </c>
      <c r="AX293" s="130" t="s">
        <v>322</v>
      </c>
    </row>
    <row r="294" spans="1:50">
      <c r="A294" s="111" t="n">
        <v>288</v>
      </c>
      <c r="B294" s="111" t="s">
        <v>151</v>
      </c>
      <c r="C294" s="111" t="s">
        <v>152</v>
      </c>
      <c r="D294" s="111" t="s">
        <v>97</v>
      </c>
      <c r="E294" s="111" t="s">
        <v>156</v>
      </c>
      <c r="F294" s="111" t="s">
        <v>32</v>
      </c>
      <c r="G294" s="111" t="s">
        <v>322</v>
      </c>
      <c r="H294" s="111" t="s">
        <v>322</v>
      </c>
      <c r="I294" s="111" t="s">
        <v>322</v>
      </c>
      <c r="J294" s="111" t="s">
        <v>322</v>
      </c>
      <c r="K294" s="111" t="s">
        <v>322</v>
      </c>
      <c r="L294" s="111" t="s">
        <v>322</v>
      </c>
      <c r="M294" s="111" t="s">
        <v>322</v>
      </c>
      <c r="N294" s="111" t="s">
        <v>322</v>
      </c>
      <c r="O294" s="111" t="s">
        <v>322</v>
      </c>
      <c r="P294" s="111" t="s">
        <v>322</v>
      </c>
      <c r="Q294" s="111" t="s">
        <v>322</v>
      </c>
      <c r="R294" s="111" t="s">
        <v>322</v>
      </c>
      <c r="S294" s="111" t="s">
        <v>322</v>
      </c>
      <c r="T294" s="111" t="s">
        <v>322</v>
      </c>
      <c r="U294" s="111" t="s">
        <v>322</v>
      </c>
      <c r="V294" s="111" t="s">
        <v>322</v>
      </c>
      <c r="W294" s="111" t="s">
        <v>322</v>
      </c>
      <c r="X294" s="111" t="s">
        <v>322</v>
      </c>
      <c r="Y294" s="111" t="s">
        <v>322</v>
      </c>
      <c r="Z294" s="111" t="s">
        <v>322</v>
      </c>
      <c r="AA294" s="111" t="s">
        <v>322</v>
      </c>
      <c r="AB294" s="111" t="s">
        <v>322</v>
      </c>
      <c r="AC294" s="111" t="s">
        <v>322</v>
      </c>
      <c r="AD294" s="111" t="s">
        <v>322</v>
      </c>
      <c r="AE294" s="111" t="s">
        <v>322</v>
      </c>
      <c r="AF294" s="111" t="s">
        <v>322</v>
      </c>
      <c r="AG294" s="111" t="s">
        <v>322</v>
      </c>
      <c r="AH294" s="111" t="s">
        <v>322</v>
      </c>
      <c r="AI294" s="111" t="s">
        <v>322</v>
      </c>
      <c r="AJ294" s="111" t="s">
        <v>322</v>
      </c>
      <c r="AK294" s="111" t="s">
        <v>322</v>
      </c>
      <c r="AL294" s="111" t="s">
        <v>322</v>
      </c>
      <c r="AM294" s="111" t="s">
        <v>322</v>
      </c>
      <c r="AN294" s="130" t="s">
        <v>322</v>
      </c>
      <c r="AO294" s="130" t="s">
        <v>322</v>
      </c>
      <c r="AP294" s="130" t="s">
        <v>322</v>
      </c>
      <c r="AQ294" s="130" t="s">
        <v>322</v>
      </c>
      <c r="AR294" s="130" t="s">
        <v>322</v>
      </c>
      <c r="AS294" s="130" t="s">
        <v>322</v>
      </c>
      <c r="AT294" s="130" t="s">
        <v>322</v>
      </c>
      <c r="AU294" s="130" t="s">
        <v>322</v>
      </c>
      <c r="AV294" s="130" t="s">
        <v>322</v>
      </c>
      <c r="AW294" s="130" t="s">
        <v>322</v>
      </c>
      <c r="AX294" s="130" t="s">
        <v>322</v>
      </c>
    </row>
    <row r="295" spans="1:50">
      <c r="A295" s="111" t="n">
        <v>289</v>
      </c>
      <c r="B295" s="111" t="s">
        <v>151</v>
      </c>
      <c r="C295" s="111" t="s">
        <v>152</v>
      </c>
      <c r="D295" s="111" t="s">
        <v>97</v>
      </c>
      <c r="E295" s="111" t="s">
        <v>158</v>
      </c>
      <c r="F295" s="111" t="s">
        <v>32</v>
      </c>
      <c r="G295" s="111" t="s">
        <v>322</v>
      </c>
      <c r="H295" s="111" t="s">
        <v>322</v>
      </c>
      <c r="I295" s="111" t="s">
        <v>322</v>
      </c>
      <c r="J295" s="111" t="s">
        <v>322</v>
      </c>
      <c r="K295" s="111" t="s">
        <v>322</v>
      </c>
      <c r="L295" s="111" t="s">
        <v>322</v>
      </c>
      <c r="M295" s="111" t="s">
        <v>322</v>
      </c>
      <c r="N295" s="111" t="s">
        <v>322</v>
      </c>
      <c r="O295" s="111" t="s">
        <v>322</v>
      </c>
      <c r="P295" s="111" t="s">
        <v>322</v>
      </c>
      <c r="Q295" s="111" t="s">
        <v>322</v>
      </c>
      <c r="R295" s="111" t="s">
        <v>322</v>
      </c>
      <c r="S295" s="111" t="s">
        <v>322</v>
      </c>
      <c r="T295" s="111" t="s">
        <v>322</v>
      </c>
      <c r="U295" s="111" t="s">
        <v>322</v>
      </c>
      <c r="V295" s="111" t="s">
        <v>322</v>
      </c>
      <c r="W295" s="111" t="s">
        <v>322</v>
      </c>
      <c r="X295" s="111" t="s">
        <v>322</v>
      </c>
      <c r="Y295" s="111" t="s">
        <v>322</v>
      </c>
      <c r="Z295" s="111" t="s">
        <v>322</v>
      </c>
      <c r="AA295" s="111" t="s">
        <v>322</v>
      </c>
      <c r="AB295" s="111" t="s">
        <v>322</v>
      </c>
      <c r="AC295" s="111" t="s">
        <v>322</v>
      </c>
      <c r="AD295" s="111" t="s">
        <v>322</v>
      </c>
      <c r="AE295" s="111" t="s">
        <v>322</v>
      </c>
      <c r="AF295" s="111" t="s">
        <v>322</v>
      </c>
      <c r="AG295" s="111" t="s">
        <v>322</v>
      </c>
      <c r="AH295" s="111" t="s">
        <v>322</v>
      </c>
      <c r="AI295" s="111" t="s">
        <v>322</v>
      </c>
      <c r="AJ295" s="111" t="s">
        <v>322</v>
      </c>
      <c r="AK295" s="111" t="s">
        <v>322</v>
      </c>
      <c r="AL295" s="111" t="s">
        <v>322</v>
      </c>
      <c r="AM295" s="111" t="s">
        <v>322</v>
      </c>
      <c r="AN295" s="130" t="s">
        <v>322</v>
      </c>
      <c r="AO295" s="130" t="s">
        <v>322</v>
      </c>
      <c r="AP295" s="130" t="s">
        <v>322</v>
      </c>
      <c r="AQ295" s="130" t="s">
        <v>322</v>
      </c>
      <c r="AR295" s="130" t="s">
        <v>322</v>
      </c>
      <c r="AS295" s="130" t="s">
        <v>322</v>
      </c>
      <c r="AT295" s="130" t="s">
        <v>322</v>
      </c>
      <c r="AU295" s="130" t="s">
        <v>322</v>
      </c>
      <c r="AV295" s="130" t="s">
        <v>322</v>
      </c>
      <c r="AW295" s="130" t="s">
        <v>322</v>
      </c>
      <c r="AX295" s="130" t="s">
        <v>322</v>
      </c>
    </row>
    <row r="296" spans="1:50">
      <c r="A296" s="111" t="n">
        <v>290</v>
      </c>
      <c r="B296" s="111" t="s">
        <v>151</v>
      </c>
      <c r="C296" s="111" t="s">
        <v>152</v>
      </c>
      <c r="D296" s="111" t="s">
        <v>97</v>
      </c>
      <c r="E296" s="111" t="s">
        <v>155</v>
      </c>
      <c r="F296" s="111" t="s">
        <v>32</v>
      </c>
      <c r="G296" s="111" t="s">
        <v>322</v>
      </c>
      <c r="H296" s="111" t="s">
        <v>322</v>
      </c>
      <c r="I296" s="111" t="s">
        <v>322</v>
      </c>
      <c r="J296" s="111" t="s">
        <v>322</v>
      </c>
      <c r="K296" s="111" t="s">
        <v>322</v>
      </c>
      <c r="L296" s="111" t="s">
        <v>322</v>
      </c>
      <c r="M296" s="111" t="s">
        <v>322</v>
      </c>
      <c r="N296" s="111" t="s">
        <v>322</v>
      </c>
      <c r="O296" s="111" t="s">
        <v>322</v>
      </c>
      <c r="P296" s="111" t="s">
        <v>322</v>
      </c>
      <c r="Q296" s="111" t="s">
        <v>322</v>
      </c>
      <c r="R296" s="111" t="s">
        <v>322</v>
      </c>
      <c r="S296" s="111" t="s">
        <v>322</v>
      </c>
      <c r="T296" s="111" t="s">
        <v>322</v>
      </c>
      <c r="U296" s="111" t="s">
        <v>322</v>
      </c>
      <c r="V296" s="111" t="s">
        <v>322</v>
      </c>
      <c r="W296" s="111" t="s">
        <v>322</v>
      </c>
      <c r="X296" s="111" t="s">
        <v>322</v>
      </c>
      <c r="Y296" s="111" t="s">
        <v>322</v>
      </c>
      <c r="Z296" s="111" t="s">
        <v>322</v>
      </c>
      <c r="AA296" s="111" t="s">
        <v>322</v>
      </c>
      <c r="AB296" s="111" t="s">
        <v>322</v>
      </c>
      <c r="AC296" s="111" t="s">
        <v>322</v>
      </c>
      <c r="AD296" s="111" t="s">
        <v>322</v>
      </c>
      <c r="AE296" s="111" t="s">
        <v>322</v>
      </c>
      <c r="AF296" s="111" t="s">
        <v>322</v>
      </c>
      <c r="AG296" s="111" t="s">
        <v>322</v>
      </c>
      <c r="AH296" s="111" t="s">
        <v>322</v>
      </c>
      <c r="AI296" s="111" t="s">
        <v>322</v>
      </c>
      <c r="AJ296" s="111" t="s">
        <v>322</v>
      </c>
      <c r="AK296" s="111" t="s">
        <v>322</v>
      </c>
      <c r="AL296" s="111" t="s">
        <v>322</v>
      </c>
      <c r="AM296" s="111" t="s">
        <v>322</v>
      </c>
      <c r="AN296" s="130" t="s">
        <v>322</v>
      </c>
      <c r="AO296" s="130" t="s">
        <v>322</v>
      </c>
      <c r="AP296" s="130" t="s">
        <v>322</v>
      </c>
      <c r="AQ296" s="130" t="s">
        <v>322</v>
      </c>
      <c r="AR296" s="130" t="s">
        <v>322</v>
      </c>
      <c r="AS296" s="130" t="s">
        <v>322</v>
      </c>
      <c r="AT296" s="130" t="s">
        <v>322</v>
      </c>
      <c r="AU296" s="130" t="s">
        <v>322</v>
      </c>
      <c r="AV296" s="130" t="s">
        <v>322</v>
      </c>
      <c r="AW296" s="130" t="s">
        <v>322</v>
      </c>
      <c r="AX296" s="130" t="s">
        <v>322</v>
      </c>
    </row>
    <row r="297" spans="1:50">
      <c r="A297" s="111" t="n">
        <v>291</v>
      </c>
      <c r="B297" s="111" t="s">
        <v>151</v>
      </c>
      <c r="C297" s="111" t="s">
        <v>152</v>
      </c>
      <c r="D297" s="111" t="s">
        <v>97</v>
      </c>
      <c r="E297" s="111" t="s">
        <v>153</v>
      </c>
      <c r="F297" s="111" t="s">
        <v>32</v>
      </c>
      <c r="G297" s="111" t="s">
        <v>322</v>
      </c>
      <c r="H297" s="111" t="s">
        <v>322</v>
      </c>
      <c r="I297" s="111" t="s">
        <v>322</v>
      </c>
      <c r="J297" s="111" t="s">
        <v>322</v>
      </c>
      <c r="K297" s="111" t="s">
        <v>322</v>
      </c>
      <c r="L297" s="111" t="s">
        <v>322</v>
      </c>
      <c r="M297" s="111" t="s">
        <v>322</v>
      </c>
      <c r="N297" s="111" t="s">
        <v>322</v>
      </c>
      <c r="O297" s="111" t="s">
        <v>322</v>
      </c>
      <c r="P297" s="111" t="s">
        <v>322</v>
      </c>
      <c r="Q297" s="111" t="s">
        <v>322</v>
      </c>
      <c r="R297" s="111" t="s">
        <v>322</v>
      </c>
      <c r="S297" s="111" t="s">
        <v>322</v>
      </c>
      <c r="T297" s="111" t="s">
        <v>322</v>
      </c>
      <c r="U297" s="111" t="s">
        <v>322</v>
      </c>
      <c r="V297" s="111" t="s">
        <v>322</v>
      </c>
      <c r="W297" s="111" t="s">
        <v>322</v>
      </c>
      <c r="X297" s="111" t="s">
        <v>322</v>
      </c>
      <c r="Y297" s="111" t="s">
        <v>322</v>
      </c>
      <c r="Z297" s="111" t="s">
        <v>322</v>
      </c>
      <c r="AA297" s="111" t="s">
        <v>322</v>
      </c>
      <c r="AB297" s="111" t="s">
        <v>322</v>
      </c>
      <c r="AC297" s="111" t="s">
        <v>322</v>
      </c>
      <c r="AD297" s="111" t="s">
        <v>322</v>
      </c>
      <c r="AE297" s="111" t="s">
        <v>322</v>
      </c>
      <c r="AF297" s="111" t="s">
        <v>322</v>
      </c>
      <c r="AG297" s="111" t="s">
        <v>322</v>
      </c>
      <c r="AH297" s="111" t="s">
        <v>322</v>
      </c>
      <c r="AI297" s="111" t="s">
        <v>322</v>
      </c>
      <c r="AJ297" s="111" t="s">
        <v>322</v>
      </c>
      <c r="AK297" s="111" t="s">
        <v>322</v>
      </c>
      <c r="AL297" s="111" t="s">
        <v>322</v>
      </c>
      <c r="AM297" s="111" t="s">
        <v>322</v>
      </c>
      <c r="AN297" s="130" t="s">
        <v>322</v>
      </c>
      <c r="AO297" s="130" t="s">
        <v>322</v>
      </c>
      <c r="AP297" s="130" t="s">
        <v>322</v>
      </c>
      <c r="AQ297" s="130" t="s">
        <v>322</v>
      </c>
      <c r="AR297" s="130" t="s">
        <v>322</v>
      </c>
      <c r="AS297" s="130" t="s">
        <v>322</v>
      </c>
      <c r="AT297" s="130" t="s">
        <v>322</v>
      </c>
      <c r="AU297" s="130" t="s">
        <v>322</v>
      </c>
      <c r="AV297" s="130" t="s">
        <v>322</v>
      </c>
      <c r="AW297" s="130" t="s">
        <v>322</v>
      </c>
      <c r="AX297" s="130" t="s">
        <v>322</v>
      </c>
    </row>
    <row r="298" spans="1:50">
      <c r="A298" s="111" t="n">
        <v>292</v>
      </c>
      <c r="B298" s="111" t="s">
        <v>151</v>
      </c>
      <c r="C298" s="111" t="s">
        <v>152</v>
      </c>
      <c r="D298" s="111" t="s">
        <v>97</v>
      </c>
      <c r="E298" s="111" t="s">
        <v>154</v>
      </c>
      <c r="F298" s="111" t="s">
        <v>32</v>
      </c>
      <c r="G298" s="111" t="s">
        <v>322</v>
      </c>
      <c r="H298" s="111" t="s">
        <v>322</v>
      </c>
      <c r="I298" s="111" t="s">
        <v>322</v>
      </c>
      <c r="J298" s="111" t="s">
        <v>322</v>
      </c>
      <c r="K298" s="111" t="s">
        <v>322</v>
      </c>
      <c r="L298" s="111" t="s">
        <v>322</v>
      </c>
      <c r="M298" s="111" t="s">
        <v>322</v>
      </c>
      <c r="N298" s="111" t="s">
        <v>322</v>
      </c>
      <c r="O298" s="111" t="s">
        <v>322</v>
      </c>
      <c r="P298" s="111" t="s">
        <v>322</v>
      </c>
      <c r="Q298" s="111" t="s">
        <v>322</v>
      </c>
      <c r="R298" s="111" t="s">
        <v>322</v>
      </c>
      <c r="S298" s="111" t="s">
        <v>322</v>
      </c>
      <c r="T298" s="111" t="s">
        <v>322</v>
      </c>
      <c r="U298" s="111" t="s">
        <v>322</v>
      </c>
      <c r="V298" s="111" t="s">
        <v>322</v>
      </c>
      <c r="W298" s="111" t="s">
        <v>322</v>
      </c>
      <c r="X298" s="111" t="s">
        <v>322</v>
      </c>
      <c r="Y298" s="111" t="s">
        <v>322</v>
      </c>
      <c r="Z298" s="111" t="s">
        <v>322</v>
      </c>
      <c r="AA298" s="111" t="s">
        <v>322</v>
      </c>
      <c r="AB298" s="111" t="s">
        <v>322</v>
      </c>
      <c r="AC298" s="111" t="s">
        <v>322</v>
      </c>
      <c r="AD298" s="111" t="s">
        <v>322</v>
      </c>
      <c r="AE298" s="111" t="s">
        <v>322</v>
      </c>
      <c r="AF298" s="111" t="s">
        <v>322</v>
      </c>
      <c r="AG298" s="111" t="s">
        <v>322</v>
      </c>
      <c r="AH298" s="111" t="s">
        <v>322</v>
      </c>
      <c r="AI298" s="111" t="s">
        <v>322</v>
      </c>
      <c r="AJ298" s="111" t="s">
        <v>322</v>
      </c>
      <c r="AK298" s="111" t="s">
        <v>322</v>
      </c>
      <c r="AL298" s="111" t="s">
        <v>322</v>
      </c>
      <c r="AM298" s="111" t="s">
        <v>322</v>
      </c>
      <c r="AN298" s="130" t="s">
        <v>322</v>
      </c>
      <c r="AO298" s="130" t="s">
        <v>322</v>
      </c>
      <c r="AP298" s="130" t="s">
        <v>322</v>
      </c>
      <c r="AQ298" s="130" t="s">
        <v>322</v>
      </c>
      <c r="AR298" s="130" t="s">
        <v>322</v>
      </c>
      <c r="AS298" s="130" t="s">
        <v>322</v>
      </c>
      <c r="AT298" s="130" t="s">
        <v>322</v>
      </c>
      <c r="AU298" s="130" t="s">
        <v>322</v>
      </c>
      <c r="AV298" s="130" t="s">
        <v>322</v>
      </c>
      <c r="AW298" s="130" t="s">
        <v>322</v>
      </c>
      <c r="AX298" s="130" t="s">
        <v>322</v>
      </c>
    </row>
    <row r="299" spans="1:50">
      <c r="A299" s="111" t="n">
        <v>293</v>
      </c>
      <c r="B299" s="111" t="s">
        <v>151</v>
      </c>
      <c r="C299" s="111" t="s">
        <v>152</v>
      </c>
      <c r="D299" s="111" t="s">
        <v>97</v>
      </c>
      <c r="E299" s="111" t="s">
        <v>135</v>
      </c>
      <c r="F299" s="111" t="s">
        <v>32</v>
      </c>
      <c r="G299" s="111" t="s">
        <v>322</v>
      </c>
      <c r="H299" s="111" t="s">
        <v>322</v>
      </c>
      <c r="I299" s="111" t="s">
        <v>322</v>
      </c>
      <c r="J299" s="111" t="s">
        <v>322</v>
      </c>
      <c r="K299" s="111" t="s">
        <v>322</v>
      </c>
      <c r="L299" s="111" t="s">
        <v>322</v>
      </c>
      <c r="M299" s="111" t="s">
        <v>322</v>
      </c>
      <c r="N299" s="111" t="s">
        <v>322</v>
      </c>
      <c r="O299" s="111" t="s">
        <v>322</v>
      </c>
      <c r="P299" s="111" t="s">
        <v>322</v>
      </c>
      <c r="Q299" s="111" t="s">
        <v>322</v>
      </c>
      <c r="R299" s="111" t="s">
        <v>322</v>
      </c>
      <c r="S299" s="111" t="s">
        <v>322</v>
      </c>
      <c r="T299" s="111" t="s">
        <v>322</v>
      </c>
      <c r="U299" s="111" t="s">
        <v>322</v>
      </c>
      <c r="V299" s="111" t="s">
        <v>322</v>
      </c>
      <c r="W299" s="111" t="s">
        <v>322</v>
      </c>
      <c r="X299" s="111" t="s">
        <v>322</v>
      </c>
      <c r="Y299" s="111" t="s">
        <v>322</v>
      </c>
      <c r="Z299" s="111" t="s">
        <v>322</v>
      </c>
      <c r="AA299" s="111" t="s">
        <v>322</v>
      </c>
      <c r="AB299" s="111" t="s">
        <v>322</v>
      </c>
      <c r="AC299" s="111" t="s">
        <v>322</v>
      </c>
      <c r="AD299" s="111" t="s">
        <v>322</v>
      </c>
      <c r="AE299" s="111" t="s">
        <v>322</v>
      </c>
      <c r="AF299" s="111" t="s">
        <v>322</v>
      </c>
      <c r="AG299" s="111" t="s">
        <v>322</v>
      </c>
      <c r="AH299" s="111" t="s">
        <v>322</v>
      </c>
      <c r="AI299" s="111" t="s">
        <v>322</v>
      </c>
      <c r="AJ299" s="111" t="s">
        <v>322</v>
      </c>
      <c r="AK299" s="111" t="s">
        <v>322</v>
      </c>
      <c r="AL299" s="111" t="s">
        <v>322</v>
      </c>
      <c r="AM299" s="111" t="s">
        <v>322</v>
      </c>
      <c r="AN299" s="130" t="s">
        <v>322</v>
      </c>
      <c r="AO299" s="130" t="s">
        <v>322</v>
      </c>
      <c r="AP299" s="130" t="s">
        <v>322</v>
      </c>
      <c r="AQ299" s="130" t="s">
        <v>322</v>
      </c>
      <c r="AR299" s="130" t="s">
        <v>322</v>
      </c>
      <c r="AS299" s="130" t="s">
        <v>322</v>
      </c>
      <c r="AT299" s="130" t="s">
        <v>322</v>
      </c>
      <c r="AU299" s="130" t="s">
        <v>322</v>
      </c>
      <c r="AV299" s="130" t="s">
        <v>322</v>
      </c>
      <c r="AW299" s="130" t="s">
        <v>322</v>
      </c>
      <c r="AX299" s="130" t="s">
        <v>322</v>
      </c>
    </row>
    <row r="300" spans="1:50">
      <c r="A300" s="131" t="n">
        <v>294</v>
      </c>
      <c r="B300" s="131" t="s">
        <v>151</v>
      </c>
      <c r="C300" s="131" t="s">
        <v>152</v>
      </c>
      <c r="D300" s="131" t="s">
        <v>97</v>
      </c>
      <c r="E300" s="131" t="s">
        <v>33</v>
      </c>
      <c r="F300" s="131" t="s">
        <v>322</v>
      </c>
      <c r="G300" s="131" t="s">
        <v>322</v>
      </c>
      <c r="H300" s="131" t="s">
        <v>322</v>
      </c>
      <c r="I300" s="131" t="s">
        <v>322</v>
      </c>
      <c r="J300" s="131" t="s">
        <v>322</v>
      </c>
      <c r="K300" s="131" t="s">
        <v>322</v>
      </c>
      <c r="L300" s="131" t="s">
        <v>322</v>
      </c>
      <c r="M300" s="131" t="s">
        <v>322</v>
      </c>
      <c r="N300" s="131" t="s">
        <v>322</v>
      </c>
      <c r="O300" s="131" t="s">
        <v>322</v>
      </c>
      <c r="P300" s="131" t="s">
        <v>322</v>
      </c>
      <c r="Q300" s="131" t="s">
        <v>322</v>
      </c>
      <c r="R300" s="131">
        <f>SUM(R299:R292)</f>
        <v/>
      </c>
      <c r="S300" s="131">
        <f>SUM(S299:S292)</f>
        <v/>
      </c>
      <c r="T300" s="131" t="s">
        <v>322</v>
      </c>
      <c r="U300" s="131" t="s">
        <v>322</v>
      </c>
      <c r="V300" s="131" t="s">
        <v>322</v>
      </c>
      <c r="W300" s="131" t="s">
        <v>322</v>
      </c>
      <c r="X300" s="131" t="s">
        <v>322</v>
      </c>
      <c r="Y300" s="131" t="s">
        <v>322</v>
      </c>
      <c r="Z300" s="131" t="s">
        <v>322</v>
      </c>
      <c r="AA300" s="131" t="s">
        <v>322</v>
      </c>
      <c r="AB300" s="131" t="s">
        <v>322</v>
      </c>
      <c r="AC300" s="131" t="s">
        <v>322</v>
      </c>
      <c r="AD300" s="131" t="s">
        <v>322</v>
      </c>
      <c r="AE300" s="131" t="s">
        <v>322</v>
      </c>
      <c r="AF300" s="131" t="s">
        <v>322</v>
      </c>
      <c r="AG300" s="131" t="s">
        <v>322</v>
      </c>
      <c r="AH300" s="131" t="s">
        <v>322</v>
      </c>
      <c r="AI300" s="131" t="s">
        <v>322</v>
      </c>
      <c r="AJ300" s="131" t="s">
        <v>322</v>
      </c>
      <c r="AK300" s="131" t="s">
        <v>322</v>
      </c>
      <c r="AL300" s="131" t="s">
        <v>322</v>
      </c>
      <c r="AM300" s="131" t="s">
        <v>322</v>
      </c>
      <c r="AN300" s="131" t="s"/>
      <c r="AO300" s="131" t="s"/>
      <c r="AP300" s="131">
        <f>MAX(AP299:AP292)</f>
        <v/>
      </c>
      <c r="AQ300" s="131">
        <f>MAX(AQ299:AQ292)</f>
        <v/>
      </c>
      <c r="AR300" s="131">
        <f>MAX(AR299:AR292)</f>
        <v/>
      </c>
      <c r="AS300" s="131">
        <f>MAX(AS299:AS292)</f>
        <v/>
      </c>
      <c r="AT300" s="131">
        <f>SUM(AT299:AT292)</f>
        <v/>
      </c>
      <c r="AU300" s="131">
        <f>SUM(AU299:AU292)</f>
        <v/>
      </c>
      <c r="AV300" s="131">
        <f>SUM(AV299:AV292)</f>
        <v/>
      </c>
      <c r="AW300" s="131">
        <f>SUM(AW299:AW292)</f>
        <v/>
      </c>
      <c r="AX300" s="131">
        <f>SUM(AX299:AX292)</f>
        <v/>
      </c>
    </row>
    <row r="301" spans="1:50">
      <c r="A301" s="111" t="n">
        <v>295</v>
      </c>
      <c r="B301" s="129">
        <f>HYPERLINK("http://jiradev.its-sib.ru/issues/?jql=summary~%27Дмитриев Василий Валерьевич%27", "Дмитриев Василий Валерьевич")</f>
        <v/>
      </c>
      <c r="C301" s="129">
        <f>HYPERLINK("http://jiradev.its-sib.ru/issues/?jql=status=Трудоустройство and cf[14829]=%27Отдел технической поддержки%27", "Отдел технической поддержки")</f>
        <v/>
      </c>
      <c r="D301" s="111" t="s">
        <v>204</v>
      </c>
      <c r="E301" s="111" t="s">
        <v>31</v>
      </c>
      <c r="F301" s="111" t="s">
        <v>32</v>
      </c>
      <c r="G301" s="111" t="s">
        <v>322</v>
      </c>
      <c r="H301" s="111" t="s">
        <v>322</v>
      </c>
      <c r="I301" s="111" t="s">
        <v>322</v>
      </c>
      <c r="J301" s="111" t="s">
        <v>322</v>
      </c>
      <c r="K301" s="111" t="s">
        <v>322</v>
      </c>
      <c r="L301" s="111" t="s">
        <v>322</v>
      </c>
      <c r="M301" s="111" t="s">
        <v>322</v>
      </c>
      <c r="N301" s="111" t="s">
        <v>322</v>
      </c>
      <c r="O301" s="111" t="s">
        <v>322</v>
      </c>
      <c r="P301" s="111" t="s">
        <v>322</v>
      </c>
      <c r="Q301" s="111" t="s">
        <v>322</v>
      </c>
      <c r="R301" s="111" t="s">
        <v>322</v>
      </c>
      <c r="S301" s="111" t="s">
        <v>322</v>
      </c>
      <c r="T301" s="111" t="s">
        <v>322</v>
      </c>
      <c r="U301" s="111" t="s">
        <v>322</v>
      </c>
      <c r="V301" s="111" t="s">
        <v>322</v>
      </c>
      <c r="W301" s="111" t="s">
        <v>322</v>
      </c>
      <c r="X301" s="111" t="s">
        <v>322</v>
      </c>
      <c r="Y301" s="111" t="s">
        <v>322</v>
      </c>
      <c r="Z301" s="111" t="s">
        <v>322</v>
      </c>
      <c r="AA301" s="111" t="s">
        <v>322</v>
      </c>
      <c r="AB301" s="111" t="s">
        <v>322</v>
      </c>
      <c r="AC301" s="111" t="s">
        <v>322</v>
      </c>
      <c r="AD301" s="111" t="s">
        <v>322</v>
      </c>
      <c r="AE301" s="111" t="s">
        <v>322</v>
      </c>
      <c r="AF301" s="111" t="s">
        <v>322</v>
      </c>
      <c r="AG301" s="111" t="s">
        <v>322</v>
      </c>
      <c r="AH301" s="111" t="s">
        <v>322</v>
      </c>
      <c r="AI301" s="111" t="s">
        <v>322</v>
      </c>
      <c r="AJ301" s="111" t="s">
        <v>322</v>
      </c>
      <c r="AK301" s="111" t="s">
        <v>322</v>
      </c>
      <c r="AL301" s="111" t="s">
        <v>322</v>
      </c>
      <c r="AM301" s="111" t="s">
        <v>322</v>
      </c>
      <c r="AN301" s="130" t="s">
        <v>322</v>
      </c>
      <c r="AO301" s="130" t="s">
        <v>322</v>
      </c>
      <c r="AP301" s="130">
        <f>COUNTIF(I301:AM301, "О")</f>
        <v/>
      </c>
      <c r="AQ301" s="130">
        <f>COUNTIF(I301:AM301, "От")</f>
        <v/>
      </c>
      <c r="AR301" s="130">
        <f>COUNTIF(I301:AM301, "Б")</f>
        <v/>
      </c>
      <c r="AS301" s="130">
        <f>COUNTIF(I301:AM301, "Н")</f>
        <v/>
      </c>
      <c r="AT301" s="130" t="s">
        <v>322</v>
      </c>
      <c r="AU301" s="130" t="s">
        <v>322</v>
      </c>
      <c r="AV301" s="130" t="s">
        <v>322</v>
      </c>
      <c r="AW301" s="130" t="s">
        <v>322</v>
      </c>
      <c r="AX301" s="130" t="s">
        <v>322</v>
      </c>
    </row>
    <row r="302" spans="1:50">
      <c r="A302" s="111" t="n">
        <v>296</v>
      </c>
      <c r="B302" s="111" t="s">
        <v>203</v>
      </c>
      <c r="C302" s="111" t="s">
        <v>193</v>
      </c>
      <c r="D302" s="111" t="s">
        <v>204</v>
      </c>
      <c r="E302" s="111" t="s">
        <v>135</v>
      </c>
      <c r="F302" s="111" t="s">
        <v>32</v>
      </c>
      <c r="G302" s="111" t="s">
        <v>322</v>
      </c>
      <c r="H302" s="111" t="s">
        <v>322</v>
      </c>
      <c r="I302" s="111" t="s">
        <v>322</v>
      </c>
      <c r="J302" s="111" t="s">
        <v>322</v>
      </c>
      <c r="K302" s="111" t="s">
        <v>322</v>
      </c>
      <c r="L302" s="111" t="s">
        <v>322</v>
      </c>
      <c r="M302" s="111" t="s">
        <v>322</v>
      </c>
      <c r="N302" s="111" t="s">
        <v>322</v>
      </c>
      <c r="O302" s="111" t="s">
        <v>322</v>
      </c>
      <c r="P302" s="111" t="s">
        <v>322</v>
      </c>
      <c r="Q302" s="111" t="s">
        <v>322</v>
      </c>
      <c r="R302" s="129">
        <f>HYPERLINK("http://jiradev.its-sib.ru/issues/?jql=issue in (TECHWIM-4880)", 8.0)</f>
        <v/>
      </c>
      <c r="S302" s="129">
        <f>HYPERLINK("http://jiradev.its-sib.ru/issues/?jql=issue in (TECHWIM-4880)", 8.0)</f>
        <v/>
      </c>
      <c r="T302" s="111" t="s">
        <v>322</v>
      </c>
      <c r="U302" s="111" t="s">
        <v>322</v>
      </c>
      <c r="V302" s="111" t="s">
        <v>322</v>
      </c>
      <c r="W302" s="111" t="s">
        <v>322</v>
      </c>
      <c r="X302" s="111" t="s">
        <v>322</v>
      </c>
      <c r="Y302" s="111" t="s">
        <v>322</v>
      </c>
      <c r="Z302" s="111" t="s">
        <v>322</v>
      </c>
      <c r="AA302" s="111" t="s">
        <v>322</v>
      </c>
      <c r="AB302" s="111" t="s">
        <v>322</v>
      </c>
      <c r="AC302" s="111" t="s">
        <v>322</v>
      </c>
      <c r="AD302" s="111" t="s">
        <v>322</v>
      </c>
      <c r="AE302" s="111" t="s">
        <v>322</v>
      </c>
      <c r="AF302" s="111" t="s">
        <v>322</v>
      </c>
      <c r="AG302" s="111" t="s">
        <v>322</v>
      </c>
      <c r="AH302" s="111" t="s">
        <v>322</v>
      </c>
      <c r="AI302" s="111" t="s">
        <v>322</v>
      </c>
      <c r="AJ302" s="111" t="s">
        <v>322</v>
      </c>
      <c r="AK302" s="111" t="s">
        <v>322</v>
      </c>
      <c r="AL302" s="111" t="s">
        <v>322</v>
      </c>
      <c r="AM302" s="111" t="s">
        <v>322</v>
      </c>
      <c r="AN302" s="130" t="s">
        <v>322</v>
      </c>
      <c r="AO302" s="130" t="s">
        <v>322</v>
      </c>
      <c r="AP302" s="130" t="s">
        <v>322</v>
      </c>
      <c r="AQ302" s="130" t="s">
        <v>322</v>
      </c>
      <c r="AR302" s="130" t="s">
        <v>322</v>
      </c>
      <c r="AS302" s="130" t="s">
        <v>322</v>
      </c>
      <c r="AT302" s="130" t="s">
        <v>322</v>
      </c>
      <c r="AU302" s="130" t="s">
        <v>322</v>
      </c>
      <c r="AV302" s="130" t="s">
        <v>322</v>
      </c>
      <c r="AW302" s="130" t="s">
        <v>322</v>
      </c>
      <c r="AX302" s="130" t="s">
        <v>322</v>
      </c>
    </row>
    <row r="303" spans="1:50">
      <c r="A303" s="131" t="n">
        <v>297</v>
      </c>
      <c r="B303" s="131" t="s">
        <v>203</v>
      </c>
      <c r="C303" s="131" t="s">
        <v>193</v>
      </c>
      <c r="D303" s="131" t="s">
        <v>204</v>
      </c>
      <c r="E303" s="131" t="s">
        <v>33</v>
      </c>
      <c r="F303" s="131" t="s">
        <v>322</v>
      </c>
      <c r="G303" s="131" t="s">
        <v>322</v>
      </c>
      <c r="H303" s="131" t="s">
        <v>322</v>
      </c>
      <c r="I303" s="131" t="s">
        <v>322</v>
      </c>
      <c r="J303" s="131" t="s">
        <v>322</v>
      </c>
      <c r="K303" s="131" t="s">
        <v>322</v>
      </c>
      <c r="L303" s="131" t="s">
        <v>322</v>
      </c>
      <c r="M303" s="131" t="s">
        <v>322</v>
      </c>
      <c r="N303" s="131" t="s">
        <v>322</v>
      </c>
      <c r="O303" s="131" t="s">
        <v>322</v>
      </c>
      <c r="P303" s="131" t="s">
        <v>322</v>
      </c>
      <c r="Q303" s="131" t="s">
        <v>322</v>
      </c>
      <c r="R303" s="131">
        <f>SUM(R302:R301)</f>
        <v/>
      </c>
      <c r="S303" s="131">
        <f>SUM(S302:S301)</f>
        <v/>
      </c>
      <c r="T303" s="131" t="s">
        <v>322</v>
      </c>
      <c r="U303" s="131" t="s">
        <v>322</v>
      </c>
      <c r="V303" s="131" t="s">
        <v>322</v>
      </c>
      <c r="W303" s="131" t="s">
        <v>322</v>
      </c>
      <c r="X303" s="131" t="s">
        <v>322</v>
      </c>
      <c r="Y303" s="131" t="s">
        <v>322</v>
      </c>
      <c r="Z303" s="131" t="s">
        <v>322</v>
      </c>
      <c r="AA303" s="131" t="s">
        <v>322</v>
      </c>
      <c r="AB303" s="131" t="s">
        <v>322</v>
      </c>
      <c r="AC303" s="131" t="s">
        <v>322</v>
      </c>
      <c r="AD303" s="131" t="s">
        <v>322</v>
      </c>
      <c r="AE303" s="131" t="s">
        <v>322</v>
      </c>
      <c r="AF303" s="131" t="s">
        <v>322</v>
      </c>
      <c r="AG303" s="131" t="s">
        <v>322</v>
      </c>
      <c r="AH303" s="131" t="s">
        <v>322</v>
      </c>
      <c r="AI303" s="131" t="s">
        <v>322</v>
      </c>
      <c r="AJ303" s="131" t="s">
        <v>322</v>
      </c>
      <c r="AK303" s="131" t="s">
        <v>322</v>
      </c>
      <c r="AL303" s="131" t="s">
        <v>322</v>
      </c>
      <c r="AM303" s="131" t="s">
        <v>322</v>
      </c>
      <c r="AN303" s="131" t="s"/>
      <c r="AO303" s="131" t="s"/>
      <c r="AP303" s="131">
        <f>MAX(AP302:AP301)</f>
        <v/>
      </c>
      <c r="AQ303" s="131">
        <f>MAX(AQ302:AQ301)</f>
        <v/>
      </c>
      <c r="AR303" s="131">
        <f>MAX(AR302:AR301)</f>
        <v/>
      </c>
      <c r="AS303" s="131">
        <f>MAX(AS302:AS301)</f>
        <v/>
      </c>
      <c r="AT303" s="131">
        <f>SUM(AT302:AT301)</f>
        <v/>
      </c>
      <c r="AU303" s="131">
        <f>SUM(AU302:AU301)</f>
        <v/>
      </c>
      <c r="AV303" s="131">
        <f>SUM(AV302:AV301)</f>
        <v/>
      </c>
      <c r="AW303" s="131">
        <f>SUM(AW302:AW301)</f>
        <v/>
      </c>
      <c r="AX303" s="131">
        <f>SUM(AX302:AX301)</f>
        <v/>
      </c>
    </row>
    <row r="304" spans="1:50">
      <c r="A304" s="111" t="n">
        <v>298</v>
      </c>
      <c r="B304" s="129">
        <f>HYPERLINK("http://jiradev.its-sib.ru/issues/?jql=summary~%27Мальгин Денис Михайлович%27", "Мальгин Денис Михайлович")</f>
        <v/>
      </c>
      <c r="C304" s="129">
        <f>HYPERLINK("http://jiradev.its-sib.ru/issues/?jql=status=Трудоустройство and cf[14829]=%27ПТО%27", "ПТО")</f>
        <v/>
      </c>
      <c r="D304" s="111" t="s">
        <v>229</v>
      </c>
      <c r="E304" s="111" t="s">
        <v>43</v>
      </c>
      <c r="F304" s="111" t="s">
        <v>32</v>
      </c>
      <c r="G304" s="111" t="s">
        <v>322</v>
      </c>
      <c r="H304" s="111" t="s">
        <v>322</v>
      </c>
      <c r="I304" s="111" t="s">
        <v>322</v>
      </c>
      <c r="J304" s="111" t="s">
        <v>322</v>
      </c>
      <c r="K304" s="111" t="s">
        <v>322</v>
      </c>
      <c r="L304" s="111" t="s">
        <v>322</v>
      </c>
      <c r="M304" s="111" t="s">
        <v>322</v>
      </c>
      <c r="N304" s="111" t="s">
        <v>322</v>
      </c>
      <c r="O304" s="111" t="s">
        <v>322</v>
      </c>
      <c r="P304" s="111" t="s">
        <v>322</v>
      </c>
      <c r="Q304" s="111" t="s">
        <v>322</v>
      </c>
      <c r="R304" s="129">
        <f>HYPERLINK("http://jiradev.its-sib.ru/issues/?jql=issue in (DOCCORP-24240)", "О")</f>
        <v/>
      </c>
      <c r="S304" s="129">
        <f>HYPERLINK("http://jiradev.its-sib.ru/issues/?jql=issue in (DOCCORP-24240)", "О")</f>
        <v/>
      </c>
      <c r="T304" s="111" t="s">
        <v>322</v>
      </c>
      <c r="U304" s="111" t="s">
        <v>322</v>
      </c>
      <c r="V304" s="111" t="s">
        <v>322</v>
      </c>
      <c r="W304" s="111" t="s">
        <v>322</v>
      </c>
      <c r="X304" s="111" t="s">
        <v>322</v>
      </c>
      <c r="Y304" s="111" t="s">
        <v>322</v>
      </c>
      <c r="Z304" s="111" t="s">
        <v>322</v>
      </c>
      <c r="AA304" s="111" t="s">
        <v>322</v>
      </c>
      <c r="AB304" s="111" t="s">
        <v>322</v>
      </c>
      <c r="AC304" s="111" t="s">
        <v>322</v>
      </c>
      <c r="AD304" s="111" t="s">
        <v>322</v>
      </c>
      <c r="AE304" s="111" t="s">
        <v>322</v>
      </c>
      <c r="AF304" s="111" t="s">
        <v>322</v>
      </c>
      <c r="AG304" s="111" t="s">
        <v>322</v>
      </c>
      <c r="AH304" s="111" t="s">
        <v>322</v>
      </c>
      <c r="AI304" s="111" t="s">
        <v>322</v>
      </c>
      <c r="AJ304" s="111" t="s">
        <v>322</v>
      </c>
      <c r="AK304" s="111" t="s">
        <v>322</v>
      </c>
      <c r="AL304" s="111" t="s">
        <v>322</v>
      </c>
      <c r="AM304" s="111" t="s">
        <v>322</v>
      </c>
      <c r="AN304" s="130" t="s">
        <v>322</v>
      </c>
      <c r="AO304" s="130" t="s">
        <v>322</v>
      </c>
      <c r="AP304" s="130">
        <f>COUNTIF(I304:AM304, "О")</f>
        <v/>
      </c>
      <c r="AQ304" s="130">
        <f>COUNTIF(I304:AM304, "От")</f>
        <v/>
      </c>
      <c r="AR304" s="130">
        <f>COUNTIF(I304:AM304, "Б")</f>
        <v/>
      </c>
      <c r="AS304" s="130">
        <f>COUNTIF(I304:AM304, "Н")</f>
        <v/>
      </c>
      <c r="AT304" s="130" t="s">
        <v>322</v>
      </c>
      <c r="AU304" s="130" t="s">
        <v>322</v>
      </c>
      <c r="AV304" s="130" t="s">
        <v>322</v>
      </c>
      <c r="AW304" s="130" t="s">
        <v>322</v>
      </c>
      <c r="AX304" s="130" t="s">
        <v>322</v>
      </c>
    </row>
    <row r="305" spans="1:50">
      <c r="A305" s="131" t="n">
        <v>299</v>
      </c>
      <c r="B305" s="131" t="s">
        <v>227</v>
      </c>
      <c r="C305" s="131" t="s">
        <v>228</v>
      </c>
      <c r="D305" s="131" t="s">
        <v>229</v>
      </c>
      <c r="E305" s="131" t="s">
        <v>33</v>
      </c>
      <c r="F305" s="131" t="s">
        <v>322</v>
      </c>
      <c r="G305" s="131" t="s">
        <v>322</v>
      </c>
      <c r="H305" s="131" t="s">
        <v>322</v>
      </c>
      <c r="I305" s="131" t="s">
        <v>322</v>
      </c>
      <c r="J305" s="131" t="s">
        <v>322</v>
      </c>
      <c r="K305" s="131" t="s">
        <v>322</v>
      </c>
      <c r="L305" s="131" t="s">
        <v>322</v>
      </c>
      <c r="M305" s="131" t="s">
        <v>322</v>
      </c>
      <c r="N305" s="131" t="s">
        <v>322</v>
      </c>
      <c r="O305" s="131" t="s">
        <v>322</v>
      </c>
      <c r="P305" s="131" t="s">
        <v>322</v>
      </c>
      <c r="Q305" s="131" t="s">
        <v>322</v>
      </c>
      <c r="R305" s="131">
        <f>SUM(R304:R304)</f>
        <v/>
      </c>
      <c r="S305" s="131">
        <f>SUM(S304:S304)</f>
        <v/>
      </c>
      <c r="T305" s="131" t="s">
        <v>322</v>
      </c>
      <c r="U305" s="131" t="s">
        <v>322</v>
      </c>
      <c r="V305" s="131" t="s">
        <v>322</v>
      </c>
      <c r="W305" s="131" t="s">
        <v>322</v>
      </c>
      <c r="X305" s="131" t="s">
        <v>322</v>
      </c>
      <c r="Y305" s="131" t="s">
        <v>322</v>
      </c>
      <c r="Z305" s="131" t="s">
        <v>322</v>
      </c>
      <c r="AA305" s="131" t="s">
        <v>322</v>
      </c>
      <c r="AB305" s="131" t="s">
        <v>322</v>
      </c>
      <c r="AC305" s="131" t="s">
        <v>322</v>
      </c>
      <c r="AD305" s="131" t="s">
        <v>322</v>
      </c>
      <c r="AE305" s="131" t="s">
        <v>322</v>
      </c>
      <c r="AF305" s="131" t="s">
        <v>322</v>
      </c>
      <c r="AG305" s="131" t="s">
        <v>322</v>
      </c>
      <c r="AH305" s="131" t="s">
        <v>322</v>
      </c>
      <c r="AI305" s="131" t="s">
        <v>322</v>
      </c>
      <c r="AJ305" s="131" t="s">
        <v>322</v>
      </c>
      <c r="AK305" s="131" t="s">
        <v>322</v>
      </c>
      <c r="AL305" s="131" t="s">
        <v>322</v>
      </c>
      <c r="AM305" s="131" t="s">
        <v>322</v>
      </c>
      <c r="AN305" s="131" t="s"/>
      <c r="AO305" s="131" t="s"/>
      <c r="AP305" s="131">
        <f>MAX(AP304:AP304)</f>
        <v/>
      </c>
      <c r="AQ305" s="131">
        <f>MAX(AQ304:AQ304)</f>
        <v/>
      </c>
      <c r="AR305" s="131">
        <f>MAX(AR304:AR304)</f>
        <v/>
      </c>
      <c r="AS305" s="131">
        <f>MAX(AS304:AS304)</f>
        <v/>
      </c>
      <c r="AT305" s="131">
        <f>SUM(AT304:AT304)</f>
        <v/>
      </c>
      <c r="AU305" s="131">
        <f>SUM(AU304:AU304)</f>
        <v/>
      </c>
      <c r="AV305" s="131">
        <f>SUM(AV304:AV304)</f>
        <v/>
      </c>
      <c r="AW305" s="131">
        <f>SUM(AW304:AW304)</f>
        <v/>
      </c>
      <c r="AX305" s="131">
        <f>SUM(AX304:AX304)</f>
        <v/>
      </c>
    </row>
    <row r="306" spans="1:50">
      <c r="A306" s="111" t="n">
        <v>300</v>
      </c>
      <c r="B306" s="129">
        <f>HYPERLINK("http://jiradev.its-sib.ru/issues/?jql=summary~%27Юсупов Марат Шаукатович%27", "Юсупов Марат Шаукатович")</f>
        <v/>
      </c>
      <c r="C306" s="129">
        <f>HYPERLINK("http://jiradev.its-sib.ru/issues/?jql=status=Трудоустройство and cf[14829]=%27Группа содержания%27", "Группа содержания")</f>
        <v/>
      </c>
      <c r="D306" s="111" t="s">
        <v>72</v>
      </c>
      <c r="E306" s="111" t="s">
        <v>43</v>
      </c>
      <c r="F306" s="111" t="s">
        <v>32</v>
      </c>
      <c r="G306" s="111" t="s">
        <v>322</v>
      </c>
      <c r="H306" s="111" t="s">
        <v>322</v>
      </c>
      <c r="I306" s="111" t="s">
        <v>322</v>
      </c>
      <c r="J306" s="111" t="s">
        <v>322</v>
      </c>
      <c r="K306" s="111" t="s">
        <v>322</v>
      </c>
      <c r="L306" s="111" t="s">
        <v>322</v>
      </c>
      <c r="M306" s="111" t="s">
        <v>322</v>
      </c>
      <c r="N306" s="111" t="s">
        <v>322</v>
      </c>
      <c r="O306" s="111" t="s">
        <v>322</v>
      </c>
      <c r="P306" s="111" t="s">
        <v>322</v>
      </c>
      <c r="Q306" s="111" t="s">
        <v>322</v>
      </c>
      <c r="R306" s="132" t="s">
        <v>9</v>
      </c>
      <c r="S306" s="111" t="s">
        <v>322</v>
      </c>
      <c r="T306" s="111" t="s">
        <v>322</v>
      </c>
      <c r="U306" s="111" t="s">
        <v>322</v>
      </c>
      <c r="V306" s="111" t="s">
        <v>322</v>
      </c>
      <c r="W306" s="111" t="s">
        <v>322</v>
      </c>
      <c r="X306" s="111" t="s">
        <v>322</v>
      </c>
      <c r="Y306" s="111" t="s">
        <v>322</v>
      </c>
      <c r="Z306" s="111" t="s">
        <v>322</v>
      </c>
      <c r="AA306" s="111" t="s">
        <v>322</v>
      </c>
      <c r="AB306" s="111" t="s">
        <v>322</v>
      </c>
      <c r="AC306" s="111" t="s">
        <v>322</v>
      </c>
      <c r="AD306" s="111" t="s">
        <v>322</v>
      </c>
      <c r="AE306" s="111" t="s">
        <v>322</v>
      </c>
      <c r="AF306" s="111" t="s">
        <v>322</v>
      </c>
      <c r="AG306" s="111" t="s">
        <v>322</v>
      </c>
      <c r="AH306" s="111" t="s">
        <v>322</v>
      </c>
      <c r="AI306" s="111" t="s">
        <v>322</v>
      </c>
      <c r="AJ306" s="111" t="s">
        <v>322</v>
      </c>
      <c r="AK306" s="111" t="s">
        <v>322</v>
      </c>
      <c r="AL306" s="111" t="s">
        <v>322</v>
      </c>
      <c r="AM306" s="111" t="s">
        <v>322</v>
      </c>
      <c r="AN306" s="130" t="s">
        <v>322</v>
      </c>
      <c r="AO306" s="130" t="s">
        <v>322</v>
      </c>
      <c r="AP306" s="130">
        <f>COUNTIF(I306:AM306, "О")</f>
        <v/>
      </c>
      <c r="AQ306" s="130">
        <f>COUNTIF(I306:AM306, "От")</f>
        <v/>
      </c>
      <c r="AR306" s="130">
        <f>COUNTIF(I306:AM306, "Б")</f>
        <v/>
      </c>
      <c r="AS306" s="130">
        <f>COUNTIF(I306:AM306, "Н")</f>
        <v/>
      </c>
      <c r="AT306" s="130" t="s">
        <v>322</v>
      </c>
      <c r="AU306" s="130" t="s">
        <v>322</v>
      </c>
      <c r="AV306" s="130" t="s">
        <v>322</v>
      </c>
      <c r="AW306" s="130" t="s">
        <v>322</v>
      </c>
      <c r="AX306" s="130" t="s">
        <v>322</v>
      </c>
    </row>
    <row r="307" spans="1:50">
      <c r="A307" s="111" t="n">
        <v>301</v>
      </c>
      <c r="B307" s="111" t="s">
        <v>101</v>
      </c>
      <c r="C307" s="111" t="s">
        <v>74</v>
      </c>
      <c r="D307" s="111" t="s">
        <v>72</v>
      </c>
      <c r="E307" s="111" t="s">
        <v>326</v>
      </c>
      <c r="F307" s="111" t="s">
        <v>32</v>
      </c>
      <c r="G307" s="111" t="s">
        <v>322</v>
      </c>
      <c r="H307" s="111" t="s">
        <v>322</v>
      </c>
      <c r="I307" s="111" t="s">
        <v>322</v>
      </c>
      <c r="J307" s="111" t="s">
        <v>322</v>
      </c>
      <c r="K307" s="111" t="s">
        <v>322</v>
      </c>
      <c r="L307" s="111" t="s">
        <v>322</v>
      </c>
      <c r="M307" s="111" t="s">
        <v>322</v>
      </c>
      <c r="N307" s="111" t="s">
        <v>322</v>
      </c>
      <c r="O307" s="111" t="s">
        <v>322</v>
      </c>
      <c r="P307" s="111" t="s">
        <v>322</v>
      </c>
      <c r="Q307" s="111" t="s">
        <v>322</v>
      </c>
      <c r="R307" s="111" t="s">
        <v>322</v>
      </c>
      <c r="S307" s="129">
        <f>HYPERLINK("http://jiradev.its-sib.ru/issues/?jql=issue in (TECHWIM-4933)", 8.0)</f>
        <v/>
      </c>
      <c r="T307" s="111" t="s">
        <v>322</v>
      </c>
      <c r="U307" s="111" t="s">
        <v>322</v>
      </c>
      <c r="V307" s="111" t="s">
        <v>322</v>
      </c>
      <c r="W307" s="111" t="s">
        <v>322</v>
      </c>
      <c r="X307" s="111" t="s">
        <v>322</v>
      </c>
      <c r="Y307" s="111" t="s">
        <v>322</v>
      </c>
      <c r="Z307" s="111" t="s">
        <v>322</v>
      </c>
      <c r="AA307" s="111" t="s">
        <v>322</v>
      </c>
      <c r="AB307" s="111" t="s">
        <v>322</v>
      </c>
      <c r="AC307" s="111" t="s">
        <v>322</v>
      </c>
      <c r="AD307" s="111" t="s">
        <v>322</v>
      </c>
      <c r="AE307" s="111" t="s">
        <v>322</v>
      </c>
      <c r="AF307" s="111" t="s">
        <v>322</v>
      </c>
      <c r="AG307" s="111" t="s">
        <v>322</v>
      </c>
      <c r="AH307" s="111" t="s">
        <v>322</v>
      </c>
      <c r="AI307" s="111" t="s">
        <v>322</v>
      </c>
      <c r="AJ307" s="111" t="s">
        <v>322</v>
      </c>
      <c r="AK307" s="111" t="s">
        <v>322</v>
      </c>
      <c r="AL307" s="111" t="s">
        <v>322</v>
      </c>
      <c r="AM307" s="111" t="s">
        <v>322</v>
      </c>
      <c r="AN307" s="130" t="s">
        <v>322</v>
      </c>
      <c r="AO307" s="130" t="s">
        <v>322</v>
      </c>
      <c r="AP307" s="130" t="s">
        <v>322</v>
      </c>
      <c r="AQ307" s="130" t="s">
        <v>322</v>
      </c>
      <c r="AR307" s="130" t="s">
        <v>322</v>
      </c>
      <c r="AS307" s="130" t="s">
        <v>322</v>
      </c>
      <c r="AT307" s="130" t="s">
        <v>322</v>
      </c>
      <c r="AU307" s="130" t="s">
        <v>322</v>
      </c>
      <c r="AV307" s="130" t="s">
        <v>322</v>
      </c>
      <c r="AW307" s="130" t="s">
        <v>322</v>
      </c>
      <c r="AX307" s="130" t="s">
        <v>322</v>
      </c>
    </row>
    <row r="308" spans="1:50">
      <c r="A308" s="111" t="n">
        <v>302</v>
      </c>
      <c r="B308" s="111" t="s">
        <v>101</v>
      </c>
      <c r="C308" s="111" t="s">
        <v>74</v>
      </c>
      <c r="D308" s="111" t="s">
        <v>72</v>
      </c>
      <c r="E308" s="111" t="s">
        <v>325</v>
      </c>
      <c r="F308" s="111" t="s">
        <v>32</v>
      </c>
      <c r="G308" s="111" t="s">
        <v>322</v>
      </c>
      <c r="H308" s="111" t="s">
        <v>322</v>
      </c>
      <c r="I308" s="111" t="s">
        <v>322</v>
      </c>
      <c r="J308" s="111" t="s">
        <v>322</v>
      </c>
      <c r="K308" s="111" t="s">
        <v>322</v>
      </c>
      <c r="L308" s="111" t="s">
        <v>322</v>
      </c>
      <c r="M308" s="111" t="s">
        <v>322</v>
      </c>
      <c r="N308" s="111" t="s">
        <v>322</v>
      </c>
      <c r="O308" s="111" t="s">
        <v>322</v>
      </c>
      <c r="P308" s="111" t="s">
        <v>322</v>
      </c>
      <c r="Q308" s="111" t="s">
        <v>322</v>
      </c>
      <c r="R308" s="111" t="s">
        <v>322</v>
      </c>
      <c r="S308" s="111" t="s">
        <v>322</v>
      </c>
      <c r="T308" s="111" t="s">
        <v>322</v>
      </c>
      <c r="U308" s="111" t="s">
        <v>322</v>
      </c>
      <c r="V308" s="111" t="s">
        <v>322</v>
      </c>
      <c r="W308" s="111" t="s">
        <v>322</v>
      </c>
      <c r="X308" s="111" t="s">
        <v>322</v>
      </c>
      <c r="Y308" s="111" t="s">
        <v>322</v>
      </c>
      <c r="Z308" s="111" t="s">
        <v>322</v>
      </c>
      <c r="AA308" s="111" t="s">
        <v>322</v>
      </c>
      <c r="AB308" s="111" t="s">
        <v>322</v>
      </c>
      <c r="AC308" s="111" t="s">
        <v>322</v>
      </c>
      <c r="AD308" s="111" t="s">
        <v>322</v>
      </c>
      <c r="AE308" s="111" t="s">
        <v>322</v>
      </c>
      <c r="AF308" s="111" t="s">
        <v>322</v>
      </c>
      <c r="AG308" s="111" t="s">
        <v>322</v>
      </c>
      <c r="AH308" s="111" t="s">
        <v>322</v>
      </c>
      <c r="AI308" s="111" t="s">
        <v>322</v>
      </c>
      <c r="AJ308" s="111" t="s">
        <v>322</v>
      </c>
      <c r="AK308" s="111" t="s">
        <v>322</v>
      </c>
      <c r="AL308" s="111" t="s">
        <v>322</v>
      </c>
      <c r="AM308" s="111" t="s">
        <v>322</v>
      </c>
      <c r="AN308" s="130" t="s">
        <v>322</v>
      </c>
      <c r="AO308" s="130" t="s">
        <v>322</v>
      </c>
      <c r="AP308" s="130" t="s">
        <v>322</v>
      </c>
      <c r="AQ308" s="130" t="s">
        <v>322</v>
      </c>
      <c r="AR308" s="130" t="s">
        <v>322</v>
      </c>
      <c r="AS308" s="130" t="s">
        <v>322</v>
      </c>
      <c r="AT308" s="130" t="s">
        <v>322</v>
      </c>
      <c r="AU308" s="130" t="s">
        <v>322</v>
      </c>
      <c r="AV308" s="130" t="s">
        <v>322</v>
      </c>
      <c r="AW308" s="130" t="s">
        <v>322</v>
      </c>
      <c r="AX308" s="130" t="s">
        <v>322</v>
      </c>
    </row>
    <row r="309" spans="1:50">
      <c r="A309" s="111" t="n">
        <v>303</v>
      </c>
      <c r="B309" s="111" t="s">
        <v>101</v>
      </c>
      <c r="C309" s="111" t="s">
        <v>74</v>
      </c>
      <c r="D309" s="111" t="s">
        <v>72</v>
      </c>
      <c r="E309" s="111" t="s">
        <v>279</v>
      </c>
      <c r="F309" s="111" t="s">
        <v>32</v>
      </c>
      <c r="G309" s="111" t="s">
        <v>322</v>
      </c>
      <c r="H309" s="111" t="s">
        <v>322</v>
      </c>
      <c r="I309" s="111" t="s">
        <v>322</v>
      </c>
      <c r="J309" s="111" t="s">
        <v>322</v>
      </c>
      <c r="K309" s="111" t="s">
        <v>322</v>
      </c>
      <c r="L309" s="111" t="s">
        <v>322</v>
      </c>
      <c r="M309" s="111" t="s">
        <v>322</v>
      </c>
      <c r="N309" s="111" t="s">
        <v>322</v>
      </c>
      <c r="O309" s="111" t="s">
        <v>322</v>
      </c>
      <c r="P309" s="111" t="s">
        <v>322</v>
      </c>
      <c r="Q309" s="111" t="s">
        <v>322</v>
      </c>
      <c r="R309" s="111" t="s">
        <v>322</v>
      </c>
      <c r="S309" s="111" t="s">
        <v>322</v>
      </c>
      <c r="T309" s="111" t="s">
        <v>322</v>
      </c>
      <c r="U309" s="111" t="s">
        <v>322</v>
      </c>
      <c r="V309" s="111" t="s">
        <v>322</v>
      </c>
      <c r="W309" s="111" t="s">
        <v>322</v>
      </c>
      <c r="X309" s="111" t="s">
        <v>322</v>
      </c>
      <c r="Y309" s="111" t="s">
        <v>322</v>
      </c>
      <c r="Z309" s="111" t="s">
        <v>322</v>
      </c>
      <c r="AA309" s="111" t="s">
        <v>322</v>
      </c>
      <c r="AB309" s="111" t="s">
        <v>322</v>
      </c>
      <c r="AC309" s="111" t="s">
        <v>322</v>
      </c>
      <c r="AD309" s="111" t="s">
        <v>322</v>
      </c>
      <c r="AE309" s="111" t="s">
        <v>322</v>
      </c>
      <c r="AF309" s="111" t="s">
        <v>322</v>
      </c>
      <c r="AG309" s="111" t="s">
        <v>322</v>
      </c>
      <c r="AH309" s="111" t="s">
        <v>322</v>
      </c>
      <c r="AI309" s="111" t="s">
        <v>322</v>
      </c>
      <c r="AJ309" s="111" t="s">
        <v>322</v>
      </c>
      <c r="AK309" s="111" t="s">
        <v>322</v>
      </c>
      <c r="AL309" s="111" t="s">
        <v>322</v>
      </c>
      <c r="AM309" s="111" t="s">
        <v>322</v>
      </c>
      <c r="AN309" s="130" t="s">
        <v>322</v>
      </c>
      <c r="AO309" s="130" t="s">
        <v>322</v>
      </c>
      <c r="AP309" s="130" t="s">
        <v>322</v>
      </c>
      <c r="AQ309" s="130" t="s">
        <v>322</v>
      </c>
      <c r="AR309" s="130" t="s">
        <v>322</v>
      </c>
      <c r="AS309" s="130" t="s">
        <v>322</v>
      </c>
      <c r="AT309" s="130" t="s">
        <v>322</v>
      </c>
      <c r="AU309" s="130" t="s">
        <v>322</v>
      </c>
      <c r="AV309" s="130" t="s">
        <v>322</v>
      </c>
      <c r="AW309" s="130" t="s">
        <v>322</v>
      </c>
      <c r="AX309" s="130" t="s">
        <v>322</v>
      </c>
    </row>
    <row r="310" spans="1:50">
      <c r="A310" s="111" t="n">
        <v>304</v>
      </c>
      <c r="B310" s="111" t="s">
        <v>101</v>
      </c>
      <c r="C310" s="111" t="s">
        <v>74</v>
      </c>
      <c r="D310" s="111" t="s">
        <v>72</v>
      </c>
      <c r="E310" s="111" t="s">
        <v>79</v>
      </c>
      <c r="F310" s="111" t="s">
        <v>32</v>
      </c>
      <c r="G310" s="111" t="s">
        <v>322</v>
      </c>
      <c r="H310" s="111" t="s">
        <v>322</v>
      </c>
      <c r="I310" s="111" t="s">
        <v>322</v>
      </c>
      <c r="J310" s="111" t="s">
        <v>322</v>
      </c>
      <c r="K310" s="111" t="s">
        <v>322</v>
      </c>
      <c r="L310" s="111" t="s">
        <v>322</v>
      </c>
      <c r="M310" s="111" t="s">
        <v>322</v>
      </c>
      <c r="N310" s="111" t="s">
        <v>322</v>
      </c>
      <c r="O310" s="111" t="s">
        <v>322</v>
      </c>
      <c r="P310" s="111" t="s">
        <v>322</v>
      </c>
      <c r="Q310" s="111" t="s">
        <v>322</v>
      </c>
      <c r="R310" s="111" t="s">
        <v>322</v>
      </c>
      <c r="S310" s="111" t="s">
        <v>322</v>
      </c>
      <c r="T310" s="111" t="s">
        <v>322</v>
      </c>
      <c r="U310" s="111" t="s">
        <v>322</v>
      </c>
      <c r="V310" s="111" t="s">
        <v>322</v>
      </c>
      <c r="W310" s="111" t="s">
        <v>322</v>
      </c>
      <c r="X310" s="111" t="s">
        <v>322</v>
      </c>
      <c r="Y310" s="111" t="s">
        <v>322</v>
      </c>
      <c r="Z310" s="111" t="s">
        <v>322</v>
      </c>
      <c r="AA310" s="111" t="s">
        <v>322</v>
      </c>
      <c r="AB310" s="111" t="s">
        <v>322</v>
      </c>
      <c r="AC310" s="111" t="s">
        <v>322</v>
      </c>
      <c r="AD310" s="111" t="s">
        <v>322</v>
      </c>
      <c r="AE310" s="111" t="s">
        <v>322</v>
      </c>
      <c r="AF310" s="111" t="s">
        <v>322</v>
      </c>
      <c r="AG310" s="111" t="s">
        <v>322</v>
      </c>
      <c r="AH310" s="111" t="s">
        <v>322</v>
      </c>
      <c r="AI310" s="111" t="s">
        <v>322</v>
      </c>
      <c r="AJ310" s="111" t="s">
        <v>322</v>
      </c>
      <c r="AK310" s="111" t="s">
        <v>322</v>
      </c>
      <c r="AL310" s="111" t="s">
        <v>322</v>
      </c>
      <c r="AM310" s="111" t="s">
        <v>322</v>
      </c>
      <c r="AN310" s="130" t="s">
        <v>322</v>
      </c>
      <c r="AO310" s="130" t="s">
        <v>322</v>
      </c>
      <c r="AP310" s="130" t="s">
        <v>322</v>
      </c>
      <c r="AQ310" s="130" t="s">
        <v>322</v>
      </c>
      <c r="AR310" s="130" t="s">
        <v>322</v>
      </c>
      <c r="AS310" s="130" t="s">
        <v>322</v>
      </c>
      <c r="AT310" s="130" t="s">
        <v>322</v>
      </c>
      <c r="AU310" s="130" t="s">
        <v>322</v>
      </c>
      <c r="AV310" s="130" t="s">
        <v>322</v>
      </c>
      <c r="AW310" s="130" t="s">
        <v>322</v>
      </c>
      <c r="AX310" s="130" t="s">
        <v>322</v>
      </c>
    </row>
    <row r="311" spans="1:50">
      <c r="A311" s="111" t="n">
        <v>305</v>
      </c>
      <c r="B311" s="111" t="s">
        <v>101</v>
      </c>
      <c r="C311" s="111" t="s">
        <v>74</v>
      </c>
      <c r="D311" s="111" t="s">
        <v>72</v>
      </c>
      <c r="E311" s="111" t="s">
        <v>83</v>
      </c>
      <c r="F311" s="111" t="s">
        <v>32</v>
      </c>
      <c r="G311" s="111" t="s">
        <v>322</v>
      </c>
      <c r="H311" s="111" t="s">
        <v>322</v>
      </c>
      <c r="I311" s="111" t="s">
        <v>322</v>
      </c>
      <c r="J311" s="111" t="s">
        <v>322</v>
      </c>
      <c r="K311" s="111" t="s">
        <v>322</v>
      </c>
      <c r="L311" s="111" t="s">
        <v>322</v>
      </c>
      <c r="M311" s="111" t="s">
        <v>322</v>
      </c>
      <c r="N311" s="111" t="s">
        <v>322</v>
      </c>
      <c r="O311" s="111" t="s">
        <v>322</v>
      </c>
      <c r="P311" s="111" t="s">
        <v>322</v>
      </c>
      <c r="Q311" s="111" t="s">
        <v>322</v>
      </c>
      <c r="R311" s="111" t="s">
        <v>322</v>
      </c>
      <c r="S311" s="111" t="s">
        <v>322</v>
      </c>
      <c r="T311" s="111" t="s">
        <v>322</v>
      </c>
      <c r="U311" s="111" t="s">
        <v>322</v>
      </c>
      <c r="V311" s="111" t="s">
        <v>322</v>
      </c>
      <c r="W311" s="111" t="s">
        <v>322</v>
      </c>
      <c r="X311" s="111" t="s">
        <v>322</v>
      </c>
      <c r="Y311" s="111" t="s">
        <v>322</v>
      </c>
      <c r="Z311" s="111" t="s">
        <v>322</v>
      </c>
      <c r="AA311" s="111" t="s">
        <v>322</v>
      </c>
      <c r="AB311" s="111" t="s">
        <v>322</v>
      </c>
      <c r="AC311" s="111" t="s">
        <v>322</v>
      </c>
      <c r="AD311" s="111" t="s">
        <v>322</v>
      </c>
      <c r="AE311" s="111" t="s">
        <v>322</v>
      </c>
      <c r="AF311" s="111" t="s">
        <v>322</v>
      </c>
      <c r="AG311" s="111" t="s">
        <v>322</v>
      </c>
      <c r="AH311" s="111" t="s">
        <v>322</v>
      </c>
      <c r="AI311" s="111" t="s">
        <v>322</v>
      </c>
      <c r="AJ311" s="111" t="s">
        <v>322</v>
      </c>
      <c r="AK311" s="111" t="s">
        <v>322</v>
      </c>
      <c r="AL311" s="111" t="s">
        <v>322</v>
      </c>
      <c r="AM311" s="111" t="s">
        <v>322</v>
      </c>
      <c r="AN311" s="130" t="s">
        <v>322</v>
      </c>
      <c r="AO311" s="130" t="s">
        <v>322</v>
      </c>
      <c r="AP311" s="130" t="s">
        <v>322</v>
      </c>
      <c r="AQ311" s="130" t="s">
        <v>322</v>
      </c>
      <c r="AR311" s="130" t="s">
        <v>322</v>
      </c>
      <c r="AS311" s="130" t="s">
        <v>322</v>
      </c>
      <c r="AT311" s="130" t="s">
        <v>322</v>
      </c>
      <c r="AU311" s="130" t="s">
        <v>322</v>
      </c>
      <c r="AV311" s="130" t="s">
        <v>322</v>
      </c>
      <c r="AW311" s="130" t="s">
        <v>322</v>
      </c>
      <c r="AX311" s="130" t="s">
        <v>322</v>
      </c>
    </row>
    <row r="312" spans="1:50">
      <c r="A312" s="111" t="n">
        <v>306</v>
      </c>
      <c r="B312" s="111" t="s">
        <v>101</v>
      </c>
      <c r="C312" s="111" t="s">
        <v>74</v>
      </c>
      <c r="D312" s="111" t="s">
        <v>72</v>
      </c>
      <c r="E312" s="111" t="s">
        <v>76</v>
      </c>
      <c r="F312" s="111" t="s">
        <v>32</v>
      </c>
      <c r="G312" s="111" t="s">
        <v>322</v>
      </c>
      <c r="H312" s="111" t="s">
        <v>322</v>
      </c>
      <c r="I312" s="111" t="s">
        <v>322</v>
      </c>
      <c r="J312" s="111" t="s">
        <v>322</v>
      </c>
      <c r="K312" s="111" t="s">
        <v>322</v>
      </c>
      <c r="L312" s="111" t="s">
        <v>322</v>
      </c>
      <c r="M312" s="111" t="s">
        <v>322</v>
      </c>
      <c r="N312" s="111" t="s">
        <v>322</v>
      </c>
      <c r="O312" s="111" t="s">
        <v>322</v>
      </c>
      <c r="P312" s="111" t="s">
        <v>322</v>
      </c>
      <c r="Q312" s="111" t="s">
        <v>322</v>
      </c>
      <c r="R312" s="111" t="s">
        <v>322</v>
      </c>
      <c r="S312" s="111" t="s">
        <v>322</v>
      </c>
      <c r="T312" s="111" t="s">
        <v>322</v>
      </c>
      <c r="U312" s="111" t="s">
        <v>322</v>
      </c>
      <c r="V312" s="111" t="s">
        <v>322</v>
      </c>
      <c r="W312" s="111" t="s">
        <v>322</v>
      </c>
      <c r="X312" s="111" t="s">
        <v>322</v>
      </c>
      <c r="Y312" s="111" t="s">
        <v>322</v>
      </c>
      <c r="Z312" s="111" t="s">
        <v>322</v>
      </c>
      <c r="AA312" s="111" t="s">
        <v>322</v>
      </c>
      <c r="AB312" s="111" t="s">
        <v>322</v>
      </c>
      <c r="AC312" s="111" t="s">
        <v>322</v>
      </c>
      <c r="AD312" s="111" t="s">
        <v>322</v>
      </c>
      <c r="AE312" s="111" t="s">
        <v>322</v>
      </c>
      <c r="AF312" s="111" t="s">
        <v>322</v>
      </c>
      <c r="AG312" s="111" t="s">
        <v>322</v>
      </c>
      <c r="AH312" s="111" t="s">
        <v>322</v>
      </c>
      <c r="AI312" s="111" t="s">
        <v>322</v>
      </c>
      <c r="AJ312" s="111" t="s">
        <v>322</v>
      </c>
      <c r="AK312" s="111" t="s">
        <v>322</v>
      </c>
      <c r="AL312" s="111" t="s">
        <v>322</v>
      </c>
      <c r="AM312" s="111" t="s">
        <v>322</v>
      </c>
      <c r="AN312" s="130" t="s">
        <v>322</v>
      </c>
      <c r="AO312" s="130" t="s">
        <v>322</v>
      </c>
      <c r="AP312" s="130" t="s">
        <v>322</v>
      </c>
      <c r="AQ312" s="130" t="s">
        <v>322</v>
      </c>
      <c r="AR312" s="130" t="s">
        <v>322</v>
      </c>
      <c r="AS312" s="130" t="s">
        <v>322</v>
      </c>
      <c r="AT312" s="130" t="s">
        <v>322</v>
      </c>
      <c r="AU312" s="130" t="s">
        <v>322</v>
      </c>
      <c r="AV312" s="130" t="s">
        <v>322</v>
      </c>
      <c r="AW312" s="130" t="s">
        <v>322</v>
      </c>
      <c r="AX312" s="130" t="s">
        <v>322</v>
      </c>
    </row>
    <row r="313" spans="1:50">
      <c r="A313" s="111" t="n">
        <v>307</v>
      </c>
      <c r="B313" s="111" t="s">
        <v>101</v>
      </c>
      <c r="C313" s="111" t="s">
        <v>74</v>
      </c>
      <c r="D313" s="111" t="s">
        <v>72</v>
      </c>
      <c r="E313" s="111" t="s">
        <v>80</v>
      </c>
      <c r="F313" s="111" t="s">
        <v>32</v>
      </c>
      <c r="G313" s="111" t="s">
        <v>322</v>
      </c>
      <c r="H313" s="111" t="s">
        <v>322</v>
      </c>
      <c r="I313" s="111" t="s">
        <v>322</v>
      </c>
      <c r="J313" s="111" t="s">
        <v>322</v>
      </c>
      <c r="K313" s="111" t="s">
        <v>322</v>
      </c>
      <c r="L313" s="111" t="s">
        <v>322</v>
      </c>
      <c r="M313" s="111" t="s">
        <v>322</v>
      </c>
      <c r="N313" s="111" t="s">
        <v>322</v>
      </c>
      <c r="O313" s="111" t="s">
        <v>322</v>
      </c>
      <c r="P313" s="111" t="s">
        <v>322</v>
      </c>
      <c r="Q313" s="111" t="s">
        <v>322</v>
      </c>
      <c r="R313" s="111" t="s">
        <v>322</v>
      </c>
      <c r="S313" s="111" t="s">
        <v>322</v>
      </c>
      <c r="T313" s="111" t="s">
        <v>322</v>
      </c>
      <c r="U313" s="111" t="s">
        <v>322</v>
      </c>
      <c r="V313" s="111" t="s">
        <v>322</v>
      </c>
      <c r="W313" s="111" t="s">
        <v>322</v>
      </c>
      <c r="X313" s="111" t="s">
        <v>322</v>
      </c>
      <c r="Y313" s="111" t="s">
        <v>322</v>
      </c>
      <c r="Z313" s="111" t="s">
        <v>322</v>
      </c>
      <c r="AA313" s="111" t="s">
        <v>322</v>
      </c>
      <c r="AB313" s="111" t="s">
        <v>322</v>
      </c>
      <c r="AC313" s="111" t="s">
        <v>322</v>
      </c>
      <c r="AD313" s="111" t="s">
        <v>322</v>
      </c>
      <c r="AE313" s="111" t="s">
        <v>322</v>
      </c>
      <c r="AF313" s="111" t="s">
        <v>322</v>
      </c>
      <c r="AG313" s="111" t="s">
        <v>322</v>
      </c>
      <c r="AH313" s="111" t="s">
        <v>322</v>
      </c>
      <c r="AI313" s="111" t="s">
        <v>322</v>
      </c>
      <c r="AJ313" s="111" t="s">
        <v>322</v>
      </c>
      <c r="AK313" s="111" t="s">
        <v>322</v>
      </c>
      <c r="AL313" s="111" t="s">
        <v>322</v>
      </c>
      <c r="AM313" s="111" t="s">
        <v>322</v>
      </c>
      <c r="AN313" s="130" t="s">
        <v>322</v>
      </c>
      <c r="AO313" s="130" t="s">
        <v>322</v>
      </c>
      <c r="AP313" s="130" t="s">
        <v>322</v>
      </c>
      <c r="AQ313" s="130" t="s">
        <v>322</v>
      </c>
      <c r="AR313" s="130" t="s">
        <v>322</v>
      </c>
      <c r="AS313" s="130" t="s">
        <v>322</v>
      </c>
      <c r="AT313" s="130" t="s">
        <v>322</v>
      </c>
      <c r="AU313" s="130" t="s">
        <v>322</v>
      </c>
      <c r="AV313" s="130" t="s">
        <v>322</v>
      </c>
      <c r="AW313" s="130" t="s">
        <v>322</v>
      </c>
      <c r="AX313" s="130" t="s">
        <v>322</v>
      </c>
    </row>
    <row r="314" spans="1:50">
      <c r="A314" s="111" t="n">
        <v>308</v>
      </c>
      <c r="B314" s="111" t="s">
        <v>101</v>
      </c>
      <c r="C314" s="111" t="s">
        <v>74</v>
      </c>
      <c r="D314" s="111" t="s">
        <v>72</v>
      </c>
      <c r="E314" s="111" t="s">
        <v>81</v>
      </c>
      <c r="F314" s="111" t="s">
        <v>32</v>
      </c>
      <c r="G314" s="111" t="s">
        <v>322</v>
      </c>
      <c r="H314" s="111" t="s">
        <v>322</v>
      </c>
      <c r="I314" s="111" t="s">
        <v>322</v>
      </c>
      <c r="J314" s="111" t="s">
        <v>322</v>
      </c>
      <c r="K314" s="111" t="s">
        <v>322</v>
      </c>
      <c r="L314" s="111" t="s">
        <v>322</v>
      </c>
      <c r="M314" s="111" t="s">
        <v>322</v>
      </c>
      <c r="N314" s="111" t="s">
        <v>322</v>
      </c>
      <c r="O314" s="111" t="s">
        <v>322</v>
      </c>
      <c r="P314" s="111" t="s">
        <v>322</v>
      </c>
      <c r="Q314" s="111" t="s">
        <v>322</v>
      </c>
      <c r="R314" s="111" t="s">
        <v>322</v>
      </c>
      <c r="S314" s="111" t="s">
        <v>322</v>
      </c>
      <c r="T314" s="111" t="s">
        <v>322</v>
      </c>
      <c r="U314" s="111" t="s">
        <v>322</v>
      </c>
      <c r="V314" s="111" t="s">
        <v>322</v>
      </c>
      <c r="W314" s="111" t="s">
        <v>322</v>
      </c>
      <c r="X314" s="111" t="s">
        <v>322</v>
      </c>
      <c r="Y314" s="111" t="s">
        <v>322</v>
      </c>
      <c r="Z314" s="111" t="s">
        <v>322</v>
      </c>
      <c r="AA314" s="111" t="s">
        <v>322</v>
      </c>
      <c r="AB314" s="111" t="s">
        <v>322</v>
      </c>
      <c r="AC314" s="111" t="s">
        <v>322</v>
      </c>
      <c r="AD314" s="111" t="s">
        <v>322</v>
      </c>
      <c r="AE314" s="111" t="s">
        <v>322</v>
      </c>
      <c r="AF314" s="111" t="s">
        <v>322</v>
      </c>
      <c r="AG314" s="111" t="s">
        <v>322</v>
      </c>
      <c r="AH314" s="111" t="s">
        <v>322</v>
      </c>
      <c r="AI314" s="111" t="s">
        <v>322</v>
      </c>
      <c r="AJ314" s="111" t="s">
        <v>322</v>
      </c>
      <c r="AK314" s="111" t="s">
        <v>322</v>
      </c>
      <c r="AL314" s="111" t="s">
        <v>322</v>
      </c>
      <c r="AM314" s="111" t="s">
        <v>322</v>
      </c>
      <c r="AN314" s="130" t="s">
        <v>322</v>
      </c>
      <c r="AO314" s="130" t="s">
        <v>322</v>
      </c>
      <c r="AP314" s="130" t="s">
        <v>322</v>
      </c>
      <c r="AQ314" s="130" t="s">
        <v>322</v>
      </c>
      <c r="AR314" s="130" t="s">
        <v>322</v>
      </c>
      <c r="AS314" s="130" t="s">
        <v>322</v>
      </c>
      <c r="AT314" s="130" t="s">
        <v>322</v>
      </c>
      <c r="AU314" s="130" t="s">
        <v>322</v>
      </c>
      <c r="AV314" s="130" t="s">
        <v>322</v>
      </c>
      <c r="AW314" s="130" t="s">
        <v>322</v>
      </c>
      <c r="AX314" s="130" t="s">
        <v>322</v>
      </c>
    </row>
    <row r="315" spans="1:50">
      <c r="A315" s="111" t="n">
        <v>309</v>
      </c>
      <c r="B315" s="111" t="s">
        <v>101</v>
      </c>
      <c r="C315" s="111" t="s">
        <v>74</v>
      </c>
      <c r="D315" s="111" t="s">
        <v>72</v>
      </c>
      <c r="E315" s="111" t="s">
        <v>56</v>
      </c>
      <c r="F315" s="111" t="s">
        <v>32</v>
      </c>
      <c r="G315" s="111" t="s">
        <v>322</v>
      </c>
      <c r="H315" s="111" t="s">
        <v>322</v>
      </c>
      <c r="I315" s="111" t="s">
        <v>322</v>
      </c>
      <c r="J315" s="111" t="s">
        <v>322</v>
      </c>
      <c r="K315" s="111" t="s">
        <v>322</v>
      </c>
      <c r="L315" s="111" t="s">
        <v>322</v>
      </c>
      <c r="M315" s="111" t="s">
        <v>322</v>
      </c>
      <c r="N315" s="111" t="s">
        <v>322</v>
      </c>
      <c r="O315" s="111" t="s">
        <v>322</v>
      </c>
      <c r="P315" s="111" t="s">
        <v>322</v>
      </c>
      <c r="Q315" s="111" t="s">
        <v>322</v>
      </c>
      <c r="R315" s="111" t="s">
        <v>322</v>
      </c>
      <c r="S315" s="111" t="s">
        <v>322</v>
      </c>
      <c r="T315" s="111" t="s">
        <v>322</v>
      </c>
      <c r="U315" s="111" t="s">
        <v>322</v>
      </c>
      <c r="V315" s="111" t="s">
        <v>322</v>
      </c>
      <c r="W315" s="111" t="s">
        <v>322</v>
      </c>
      <c r="X315" s="111" t="s">
        <v>322</v>
      </c>
      <c r="Y315" s="111" t="s">
        <v>322</v>
      </c>
      <c r="Z315" s="111" t="s">
        <v>322</v>
      </c>
      <c r="AA315" s="111" t="s">
        <v>322</v>
      </c>
      <c r="AB315" s="111" t="s">
        <v>322</v>
      </c>
      <c r="AC315" s="111" t="s">
        <v>322</v>
      </c>
      <c r="AD315" s="111" t="s">
        <v>322</v>
      </c>
      <c r="AE315" s="111" t="s">
        <v>322</v>
      </c>
      <c r="AF315" s="111" t="s">
        <v>322</v>
      </c>
      <c r="AG315" s="111" t="s">
        <v>322</v>
      </c>
      <c r="AH315" s="111" t="s">
        <v>322</v>
      </c>
      <c r="AI315" s="111" t="s">
        <v>322</v>
      </c>
      <c r="AJ315" s="111" t="s">
        <v>322</v>
      </c>
      <c r="AK315" s="111" t="s">
        <v>322</v>
      </c>
      <c r="AL315" s="111" t="s">
        <v>322</v>
      </c>
      <c r="AM315" s="111" t="s">
        <v>322</v>
      </c>
      <c r="AN315" s="130" t="s">
        <v>322</v>
      </c>
      <c r="AO315" s="130" t="s">
        <v>322</v>
      </c>
      <c r="AP315" s="130" t="s">
        <v>322</v>
      </c>
      <c r="AQ315" s="130" t="s">
        <v>322</v>
      </c>
      <c r="AR315" s="130" t="s">
        <v>322</v>
      </c>
      <c r="AS315" s="130" t="s">
        <v>322</v>
      </c>
      <c r="AT315" s="130" t="s">
        <v>322</v>
      </c>
      <c r="AU315" s="130" t="s">
        <v>322</v>
      </c>
      <c r="AV315" s="130" t="s">
        <v>322</v>
      </c>
      <c r="AW315" s="130" t="s">
        <v>322</v>
      </c>
      <c r="AX315" s="130" t="s">
        <v>322</v>
      </c>
    </row>
    <row r="316" spans="1:50">
      <c r="A316" s="111" t="n">
        <v>310</v>
      </c>
      <c r="B316" s="111" t="s">
        <v>101</v>
      </c>
      <c r="C316" s="111" t="s">
        <v>74</v>
      </c>
      <c r="D316" s="111" t="s">
        <v>72</v>
      </c>
      <c r="E316" s="111" t="s">
        <v>61</v>
      </c>
      <c r="F316" s="111" t="s">
        <v>32</v>
      </c>
      <c r="G316" s="111" t="s">
        <v>322</v>
      </c>
      <c r="H316" s="111" t="s">
        <v>322</v>
      </c>
      <c r="I316" s="111" t="s">
        <v>322</v>
      </c>
      <c r="J316" s="111" t="s">
        <v>322</v>
      </c>
      <c r="K316" s="111" t="s">
        <v>322</v>
      </c>
      <c r="L316" s="111" t="s">
        <v>322</v>
      </c>
      <c r="M316" s="111" t="s">
        <v>322</v>
      </c>
      <c r="N316" s="111" t="s">
        <v>322</v>
      </c>
      <c r="O316" s="111" t="s">
        <v>322</v>
      </c>
      <c r="P316" s="111" t="s">
        <v>322</v>
      </c>
      <c r="Q316" s="111" t="s">
        <v>322</v>
      </c>
      <c r="R316" s="111" t="s">
        <v>322</v>
      </c>
      <c r="S316" s="111" t="s">
        <v>322</v>
      </c>
      <c r="T316" s="111" t="s">
        <v>322</v>
      </c>
      <c r="U316" s="111" t="s">
        <v>322</v>
      </c>
      <c r="V316" s="111" t="s">
        <v>322</v>
      </c>
      <c r="W316" s="111" t="s">
        <v>322</v>
      </c>
      <c r="X316" s="111" t="s">
        <v>322</v>
      </c>
      <c r="Y316" s="111" t="s">
        <v>322</v>
      </c>
      <c r="Z316" s="111" t="s">
        <v>322</v>
      </c>
      <c r="AA316" s="111" t="s">
        <v>322</v>
      </c>
      <c r="AB316" s="111" t="s">
        <v>322</v>
      </c>
      <c r="AC316" s="111" t="s">
        <v>322</v>
      </c>
      <c r="AD316" s="111" t="s">
        <v>322</v>
      </c>
      <c r="AE316" s="111" t="s">
        <v>322</v>
      </c>
      <c r="AF316" s="111" t="s">
        <v>322</v>
      </c>
      <c r="AG316" s="111" t="s">
        <v>322</v>
      </c>
      <c r="AH316" s="111" t="s">
        <v>322</v>
      </c>
      <c r="AI316" s="111" t="s">
        <v>322</v>
      </c>
      <c r="AJ316" s="111" t="s">
        <v>322</v>
      </c>
      <c r="AK316" s="111" t="s">
        <v>322</v>
      </c>
      <c r="AL316" s="111" t="s">
        <v>322</v>
      </c>
      <c r="AM316" s="111" t="s">
        <v>322</v>
      </c>
      <c r="AN316" s="130" t="s">
        <v>322</v>
      </c>
      <c r="AO316" s="130" t="s">
        <v>322</v>
      </c>
      <c r="AP316" s="130" t="s">
        <v>322</v>
      </c>
      <c r="AQ316" s="130" t="s">
        <v>322</v>
      </c>
      <c r="AR316" s="130" t="s">
        <v>322</v>
      </c>
      <c r="AS316" s="130" t="s">
        <v>322</v>
      </c>
      <c r="AT316" s="130" t="s">
        <v>322</v>
      </c>
      <c r="AU316" s="130" t="s">
        <v>322</v>
      </c>
      <c r="AV316" s="130" t="s">
        <v>322</v>
      </c>
      <c r="AW316" s="130" t="s">
        <v>322</v>
      </c>
      <c r="AX316" s="130" t="s">
        <v>322</v>
      </c>
    </row>
    <row r="317" spans="1:50">
      <c r="A317" s="111" t="n">
        <v>311</v>
      </c>
      <c r="B317" s="111" t="s">
        <v>101</v>
      </c>
      <c r="C317" s="111" t="s">
        <v>74</v>
      </c>
      <c r="D317" s="111" t="s">
        <v>72</v>
      </c>
      <c r="E317" s="111" t="s">
        <v>88</v>
      </c>
      <c r="F317" s="111" t="s">
        <v>32</v>
      </c>
      <c r="G317" s="111" t="s">
        <v>322</v>
      </c>
      <c r="H317" s="111" t="s">
        <v>322</v>
      </c>
      <c r="I317" s="111" t="s">
        <v>322</v>
      </c>
      <c r="J317" s="111" t="s">
        <v>322</v>
      </c>
      <c r="K317" s="111" t="s">
        <v>322</v>
      </c>
      <c r="L317" s="111" t="s">
        <v>322</v>
      </c>
      <c r="M317" s="111" t="s">
        <v>322</v>
      </c>
      <c r="N317" s="111" t="s">
        <v>322</v>
      </c>
      <c r="O317" s="111" t="s">
        <v>322</v>
      </c>
      <c r="P317" s="111" t="s">
        <v>322</v>
      </c>
      <c r="Q317" s="111" t="s">
        <v>322</v>
      </c>
      <c r="R317" s="111" t="s">
        <v>322</v>
      </c>
      <c r="S317" s="111" t="s">
        <v>322</v>
      </c>
      <c r="T317" s="111" t="s">
        <v>322</v>
      </c>
      <c r="U317" s="111" t="s">
        <v>322</v>
      </c>
      <c r="V317" s="111" t="s">
        <v>322</v>
      </c>
      <c r="W317" s="111" t="s">
        <v>322</v>
      </c>
      <c r="X317" s="111" t="s">
        <v>322</v>
      </c>
      <c r="Y317" s="111" t="s">
        <v>322</v>
      </c>
      <c r="Z317" s="111" t="s">
        <v>322</v>
      </c>
      <c r="AA317" s="111" t="s">
        <v>322</v>
      </c>
      <c r="AB317" s="111" t="s">
        <v>322</v>
      </c>
      <c r="AC317" s="111" t="s">
        <v>322</v>
      </c>
      <c r="AD317" s="111" t="s">
        <v>322</v>
      </c>
      <c r="AE317" s="111" t="s">
        <v>322</v>
      </c>
      <c r="AF317" s="111" t="s">
        <v>322</v>
      </c>
      <c r="AG317" s="111" t="s">
        <v>322</v>
      </c>
      <c r="AH317" s="111" t="s">
        <v>322</v>
      </c>
      <c r="AI317" s="111" t="s">
        <v>322</v>
      </c>
      <c r="AJ317" s="111" t="s">
        <v>322</v>
      </c>
      <c r="AK317" s="111" t="s">
        <v>322</v>
      </c>
      <c r="AL317" s="111" t="s">
        <v>322</v>
      </c>
      <c r="AM317" s="111" t="s">
        <v>322</v>
      </c>
      <c r="AN317" s="130" t="s">
        <v>322</v>
      </c>
      <c r="AO317" s="130" t="s">
        <v>322</v>
      </c>
      <c r="AP317" s="130" t="s">
        <v>322</v>
      </c>
      <c r="AQ317" s="130" t="s">
        <v>322</v>
      </c>
      <c r="AR317" s="130" t="s">
        <v>322</v>
      </c>
      <c r="AS317" s="130" t="s">
        <v>322</v>
      </c>
      <c r="AT317" s="130" t="s">
        <v>322</v>
      </c>
      <c r="AU317" s="130" t="s">
        <v>322</v>
      </c>
      <c r="AV317" s="130" t="s">
        <v>322</v>
      </c>
      <c r="AW317" s="130" t="s">
        <v>322</v>
      </c>
      <c r="AX317" s="130" t="s">
        <v>322</v>
      </c>
    </row>
    <row r="318" spans="1:50">
      <c r="A318" s="111" t="n">
        <v>312</v>
      </c>
      <c r="B318" s="111" t="s">
        <v>101</v>
      </c>
      <c r="C318" s="111" t="s">
        <v>74</v>
      </c>
      <c r="D318" s="111" t="s">
        <v>72</v>
      </c>
      <c r="E318" s="111" t="s">
        <v>77</v>
      </c>
      <c r="F318" s="111" t="s">
        <v>32</v>
      </c>
      <c r="G318" s="111" t="s">
        <v>322</v>
      </c>
      <c r="H318" s="111" t="s">
        <v>322</v>
      </c>
      <c r="I318" s="111" t="s">
        <v>322</v>
      </c>
      <c r="J318" s="111" t="s">
        <v>322</v>
      </c>
      <c r="K318" s="111" t="s">
        <v>322</v>
      </c>
      <c r="L318" s="111" t="s">
        <v>322</v>
      </c>
      <c r="M318" s="111" t="s">
        <v>322</v>
      </c>
      <c r="N318" s="111" t="s">
        <v>322</v>
      </c>
      <c r="O318" s="111" t="s">
        <v>322</v>
      </c>
      <c r="P318" s="111" t="s">
        <v>322</v>
      </c>
      <c r="Q318" s="111" t="s">
        <v>322</v>
      </c>
      <c r="R318" s="111" t="s">
        <v>322</v>
      </c>
      <c r="S318" s="111" t="s">
        <v>322</v>
      </c>
      <c r="T318" s="111" t="s">
        <v>322</v>
      </c>
      <c r="U318" s="111" t="s">
        <v>322</v>
      </c>
      <c r="V318" s="111" t="s">
        <v>322</v>
      </c>
      <c r="W318" s="111" t="s">
        <v>322</v>
      </c>
      <c r="X318" s="111" t="s">
        <v>322</v>
      </c>
      <c r="Y318" s="111" t="s">
        <v>322</v>
      </c>
      <c r="Z318" s="111" t="s">
        <v>322</v>
      </c>
      <c r="AA318" s="111" t="s">
        <v>322</v>
      </c>
      <c r="AB318" s="111" t="s">
        <v>322</v>
      </c>
      <c r="AC318" s="111" t="s">
        <v>322</v>
      </c>
      <c r="AD318" s="111" t="s">
        <v>322</v>
      </c>
      <c r="AE318" s="111" t="s">
        <v>322</v>
      </c>
      <c r="AF318" s="111" t="s">
        <v>322</v>
      </c>
      <c r="AG318" s="111" t="s">
        <v>322</v>
      </c>
      <c r="AH318" s="111" t="s">
        <v>322</v>
      </c>
      <c r="AI318" s="111" t="s">
        <v>322</v>
      </c>
      <c r="AJ318" s="111" t="s">
        <v>322</v>
      </c>
      <c r="AK318" s="111" t="s">
        <v>322</v>
      </c>
      <c r="AL318" s="111" t="s">
        <v>322</v>
      </c>
      <c r="AM318" s="111" t="s">
        <v>322</v>
      </c>
      <c r="AN318" s="130" t="s">
        <v>322</v>
      </c>
      <c r="AO318" s="130" t="s">
        <v>322</v>
      </c>
      <c r="AP318" s="130" t="s">
        <v>322</v>
      </c>
      <c r="AQ318" s="130" t="s">
        <v>322</v>
      </c>
      <c r="AR318" s="130" t="s">
        <v>322</v>
      </c>
      <c r="AS318" s="130" t="s">
        <v>322</v>
      </c>
      <c r="AT318" s="130" t="s">
        <v>322</v>
      </c>
      <c r="AU318" s="130" t="s">
        <v>322</v>
      </c>
      <c r="AV318" s="130" t="s">
        <v>322</v>
      </c>
      <c r="AW318" s="130" t="s">
        <v>322</v>
      </c>
      <c r="AX318" s="130" t="s">
        <v>322</v>
      </c>
    </row>
    <row r="319" spans="1:50">
      <c r="A319" s="131" t="n">
        <v>313</v>
      </c>
      <c r="B319" s="131" t="s">
        <v>101</v>
      </c>
      <c r="C319" s="131" t="s">
        <v>74</v>
      </c>
      <c r="D319" s="131" t="s">
        <v>72</v>
      </c>
      <c r="E319" s="131" t="s">
        <v>33</v>
      </c>
      <c r="F319" s="131" t="s">
        <v>322</v>
      </c>
      <c r="G319" s="131" t="s">
        <v>322</v>
      </c>
      <c r="H319" s="131" t="s">
        <v>322</v>
      </c>
      <c r="I319" s="131" t="s">
        <v>322</v>
      </c>
      <c r="J319" s="131" t="s">
        <v>322</v>
      </c>
      <c r="K319" s="131" t="s">
        <v>322</v>
      </c>
      <c r="L319" s="131" t="s">
        <v>322</v>
      </c>
      <c r="M319" s="131" t="s">
        <v>322</v>
      </c>
      <c r="N319" s="131" t="s">
        <v>322</v>
      </c>
      <c r="O319" s="131" t="s">
        <v>322</v>
      </c>
      <c r="P319" s="131" t="s">
        <v>322</v>
      </c>
      <c r="Q319" s="131" t="s">
        <v>322</v>
      </c>
      <c r="R319" s="131">
        <f>SUM(R318:R306)</f>
        <v/>
      </c>
      <c r="S319" s="131">
        <f>SUM(S318:S306)</f>
        <v/>
      </c>
      <c r="T319" s="131" t="s">
        <v>322</v>
      </c>
      <c r="U319" s="131" t="s">
        <v>322</v>
      </c>
      <c r="V319" s="131" t="s">
        <v>322</v>
      </c>
      <c r="W319" s="131" t="s">
        <v>322</v>
      </c>
      <c r="X319" s="131" t="s">
        <v>322</v>
      </c>
      <c r="Y319" s="131" t="s">
        <v>322</v>
      </c>
      <c r="Z319" s="131" t="s">
        <v>322</v>
      </c>
      <c r="AA319" s="131" t="s">
        <v>322</v>
      </c>
      <c r="AB319" s="131" t="s">
        <v>322</v>
      </c>
      <c r="AC319" s="131" t="s">
        <v>322</v>
      </c>
      <c r="AD319" s="131" t="s">
        <v>322</v>
      </c>
      <c r="AE319" s="131" t="s">
        <v>322</v>
      </c>
      <c r="AF319" s="131" t="s">
        <v>322</v>
      </c>
      <c r="AG319" s="131" t="s">
        <v>322</v>
      </c>
      <c r="AH319" s="131" t="s">
        <v>322</v>
      </c>
      <c r="AI319" s="131" t="s">
        <v>322</v>
      </c>
      <c r="AJ319" s="131" t="s">
        <v>322</v>
      </c>
      <c r="AK319" s="131" t="s">
        <v>322</v>
      </c>
      <c r="AL319" s="131" t="s">
        <v>322</v>
      </c>
      <c r="AM319" s="131" t="s">
        <v>322</v>
      </c>
      <c r="AN319" s="131" t="s"/>
      <c r="AO319" s="131" t="s"/>
      <c r="AP319" s="131">
        <f>MAX(AP318:AP306)</f>
        <v/>
      </c>
      <c r="AQ319" s="131">
        <f>MAX(AQ318:AQ306)</f>
        <v/>
      </c>
      <c r="AR319" s="131">
        <f>MAX(AR318:AR306)</f>
        <v/>
      </c>
      <c r="AS319" s="131">
        <f>MAX(AS318:AS306)</f>
        <v/>
      </c>
      <c r="AT319" s="131">
        <f>SUM(AT318:AT306)</f>
        <v/>
      </c>
      <c r="AU319" s="131">
        <f>SUM(AU318:AU306)</f>
        <v/>
      </c>
      <c r="AV319" s="131">
        <f>SUM(AV318:AV306)</f>
        <v/>
      </c>
      <c r="AW319" s="131">
        <f>SUM(AW318:AW306)</f>
        <v/>
      </c>
      <c r="AX319" s="131">
        <f>SUM(AX318:AX306)</f>
        <v/>
      </c>
    </row>
    <row r="320" spans="1:50">
      <c r="A320" s="111" t="n">
        <v>314</v>
      </c>
      <c r="B320" s="129">
        <f>HYPERLINK("http://jiradev.its-sib.ru/issues/?jql=summary~%27Лавров Владимир Викторович%27", "Лавров Владимир Викторович")</f>
        <v/>
      </c>
      <c r="C320" s="129">
        <f>HYPERLINK("http://jiradev.its-sib.ru/issues/?jql=status=Трудоустройство and cf[14829]=%27Группа системного администрирования%27", "Группа системного администрирования")</f>
        <v/>
      </c>
      <c r="D320" s="111" t="s">
        <v>51</v>
      </c>
      <c r="E320" s="111" t="s">
        <v>31</v>
      </c>
      <c r="F320" s="111" t="s">
        <v>32</v>
      </c>
      <c r="G320" s="111" t="s">
        <v>322</v>
      </c>
      <c r="H320" s="111" t="s">
        <v>322</v>
      </c>
      <c r="I320" s="111" t="s">
        <v>322</v>
      </c>
      <c r="J320" s="111" t="s">
        <v>322</v>
      </c>
      <c r="K320" s="111" t="s">
        <v>322</v>
      </c>
      <c r="L320" s="111" t="s">
        <v>322</v>
      </c>
      <c r="M320" s="111" t="s">
        <v>322</v>
      </c>
      <c r="N320" s="111" t="s">
        <v>322</v>
      </c>
      <c r="O320" s="111" t="s">
        <v>322</v>
      </c>
      <c r="P320" s="111" t="s">
        <v>322</v>
      </c>
      <c r="Q320" s="111" t="s">
        <v>322</v>
      </c>
      <c r="R320" s="111" t="n">
        <v>8</v>
      </c>
      <c r="S320" s="111" t="n">
        <v>8</v>
      </c>
      <c r="T320" s="111" t="s">
        <v>322</v>
      </c>
      <c r="U320" s="111" t="s">
        <v>322</v>
      </c>
      <c r="V320" s="111" t="s">
        <v>322</v>
      </c>
      <c r="W320" s="111" t="s">
        <v>322</v>
      </c>
      <c r="X320" s="111" t="s">
        <v>322</v>
      </c>
      <c r="Y320" s="111" t="s">
        <v>322</v>
      </c>
      <c r="Z320" s="111" t="s">
        <v>322</v>
      </c>
      <c r="AA320" s="111" t="s">
        <v>322</v>
      </c>
      <c r="AB320" s="111" t="s">
        <v>322</v>
      </c>
      <c r="AC320" s="111" t="s">
        <v>322</v>
      </c>
      <c r="AD320" s="111" t="s">
        <v>322</v>
      </c>
      <c r="AE320" s="111" t="s">
        <v>322</v>
      </c>
      <c r="AF320" s="111" t="s">
        <v>322</v>
      </c>
      <c r="AG320" s="111" t="s">
        <v>322</v>
      </c>
      <c r="AH320" s="111" t="s">
        <v>322</v>
      </c>
      <c r="AI320" s="111" t="s">
        <v>322</v>
      </c>
      <c r="AJ320" s="111" t="s">
        <v>322</v>
      </c>
      <c r="AK320" s="111" t="s">
        <v>322</v>
      </c>
      <c r="AL320" s="111" t="s">
        <v>322</v>
      </c>
      <c r="AM320" s="111" t="s">
        <v>322</v>
      </c>
      <c r="AN320" s="130" t="s">
        <v>322</v>
      </c>
      <c r="AO320" s="130" t="s">
        <v>322</v>
      </c>
      <c r="AP320" s="130">
        <f>COUNTIF(I320:AM320, "О")</f>
        <v/>
      </c>
      <c r="AQ320" s="130">
        <f>COUNTIF(I320:AM320, "От")</f>
        <v/>
      </c>
      <c r="AR320" s="130">
        <f>COUNTIF(I320:AM320, "Б")</f>
        <v/>
      </c>
      <c r="AS320" s="130">
        <f>COUNTIF(I320:AM320, "Н")</f>
        <v/>
      </c>
      <c r="AT320" s="130" t="s">
        <v>322</v>
      </c>
      <c r="AU320" s="130" t="s">
        <v>322</v>
      </c>
      <c r="AV320" s="130" t="s">
        <v>322</v>
      </c>
      <c r="AW320" s="130" t="s">
        <v>322</v>
      </c>
      <c r="AX320" s="130" t="s">
        <v>322</v>
      </c>
    </row>
    <row r="321" spans="1:50">
      <c r="A321" s="131" t="n">
        <v>315</v>
      </c>
      <c r="B321" s="131" t="s">
        <v>212</v>
      </c>
      <c r="C321" s="131" t="s">
        <v>285</v>
      </c>
      <c r="D321" s="131" t="s">
        <v>51</v>
      </c>
      <c r="E321" s="131" t="s">
        <v>33</v>
      </c>
      <c r="F321" s="131" t="s">
        <v>322</v>
      </c>
      <c r="G321" s="131" t="s">
        <v>322</v>
      </c>
      <c r="H321" s="131" t="s">
        <v>322</v>
      </c>
      <c r="I321" s="131" t="s">
        <v>322</v>
      </c>
      <c r="J321" s="131" t="s">
        <v>322</v>
      </c>
      <c r="K321" s="131" t="s">
        <v>322</v>
      </c>
      <c r="L321" s="131" t="s">
        <v>322</v>
      </c>
      <c r="M321" s="131" t="s">
        <v>322</v>
      </c>
      <c r="N321" s="131" t="s">
        <v>322</v>
      </c>
      <c r="O321" s="131" t="s">
        <v>322</v>
      </c>
      <c r="P321" s="131" t="s">
        <v>322</v>
      </c>
      <c r="Q321" s="131" t="s">
        <v>322</v>
      </c>
      <c r="R321" s="131">
        <f>SUM(R320:R320)</f>
        <v/>
      </c>
      <c r="S321" s="131">
        <f>SUM(S320:S320)</f>
        <v/>
      </c>
      <c r="T321" s="131" t="s">
        <v>322</v>
      </c>
      <c r="U321" s="131" t="s">
        <v>322</v>
      </c>
      <c r="V321" s="131" t="s">
        <v>322</v>
      </c>
      <c r="W321" s="131" t="s">
        <v>322</v>
      </c>
      <c r="X321" s="131" t="s">
        <v>322</v>
      </c>
      <c r="Y321" s="131" t="s">
        <v>322</v>
      </c>
      <c r="Z321" s="131" t="s">
        <v>322</v>
      </c>
      <c r="AA321" s="131" t="s">
        <v>322</v>
      </c>
      <c r="AB321" s="131" t="s">
        <v>322</v>
      </c>
      <c r="AC321" s="131" t="s">
        <v>322</v>
      </c>
      <c r="AD321" s="131" t="s">
        <v>322</v>
      </c>
      <c r="AE321" s="131" t="s">
        <v>322</v>
      </c>
      <c r="AF321" s="131" t="s">
        <v>322</v>
      </c>
      <c r="AG321" s="131" t="s">
        <v>322</v>
      </c>
      <c r="AH321" s="131" t="s">
        <v>322</v>
      </c>
      <c r="AI321" s="131" t="s">
        <v>322</v>
      </c>
      <c r="AJ321" s="131" t="s">
        <v>322</v>
      </c>
      <c r="AK321" s="131" t="s">
        <v>322</v>
      </c>
      <c r="AL321" s="131" t="s">
        <v>322</v>
      </c>
      <c r="AM321" s="131" t="s">
        <v>322</v>
      </c>
      <c r="AN321" s="131" t="s"/>
      <c r="AO321" s="131" t="s"/>
      <c r="AP321" s="131">
        <f>MAX(AP320:AP320)</f>
        <v/>
      </c>
      <c r="AQ321" s="131">
        <f>MAX(AQ320:AQ320)</f>
        <v/>
      </c>
      <c r="AR321" s="131">
        <f>MAX(AR320:AR320)</f>
        <v/>
      </c>
      <c r="AS321" s="131">
        <f>MAX(AS320:AS320)</f>
        <v/>
      </c>
      <c r="AT321" s="131">
        <f>SUM(AT320:AT320)</f>
        <v/>
      </c>
      <c r="AU321" s="131">
        <f>SUM(AU320:AU320)</f>
        <v/>
      </c>
      <c r="AV321" s="131">
        <f>SUM(AV320:AV320)</f>
        <v/>
      </c>
      <c r="AW321" s="131">
        <f>SUM(AW320:AW320)</f>
        <v/>
      </c>
      <c r="AX321" s="131">
        <f>SUM(AX320:AX320)</f>
        <v/>
      </c>
    </row>
    <row r="322" spans="1:50">
      <c r="A322" s="111" t="n">
        <v>316</v>
      </c>
      <c r="B322" s="129">
        <f>HYPERLINK("http://jiradev.its-sib.ru/issues/?jql=summary~%27Кочергина Полина Сергеевна%27", "Кочергина Полина Сергеевна")</f>
        <v/>
      </c>
      <c r="C322" s="129">
        <f>HYPERLINK("http://jiradev.its-sib.ru/issues/?jql=status=Трудоустройство and cf[14829]=%27Общий отдел%27", "Общий отдел")</f>
        <v/>
      </c>
      <c r="D322" s="111" t="s">
        <v>186</v>
      </c>
      <c r="E322" s="111" t="s">
        <v>31</v>
      </c>
      <c r="F322" s="111" t="s">
        <v>32</v>
      </c>
      <c r="G322" s="111" t="s">
        <v>322</v>
      </c>
      <c r="H322" s="111" t="s">
        <v>322</v>
      </c>
      <c r="I322" s="111" t="s">
        <v>322</v>
      </c>
      <c r="J322" s="111" t="s">
        <v>322</v>
      </c>
      <c r="K322" s="111" t="s">
        <v>322</v>
      </c>
      <c r="L322" s="111" t="s">
        <v>322</v>
      </c>
      <c r="M322" s="111" t="s">
        <v>322</v>
      </c>
      <c r="N322" s="111" t="s">
        <v>322</v>
      </c>
      <c r="O322" s="111" t="s">
        <v>322</v>
      </c>
      <c r="P322" s="111" t="s">
        <v>322</v>
      </c>
      <c r="Q322" s="111" t="s">
        <v>322</v>
      </c>
      <c r="R322" s="111" t="n">
        <v>8</v>
      </c>
      <c r="S322" s="111" t="n">
        <v>8</v>
      </c>
      <c r="T322" s="111" t="s">
        <v>322</v>
      </c>
      <c r="U322" s="111" t="s">
        <v>322</v>
      </c>
      <c r="V322" s="111" t="s">
        <v>322</v>
      </c>
      <c r="W322" s="111" t="s">
        <v>322</v>
      </c>
      <c r="X322" s="111" t="s">
        <v>322</v>
      </c>
      <c r="Y322" s="111" t="s">
        <v>322</v>
      </c>
      <c r="Z322" s="111" t="s">
        <v>322</v>
      </c>
      <c r="AA322" s="111" t="s">
        <v>322</v>
      </c>
      <c r="AB322" s="111" t="s">
        <v>322</v>
      </c>
      <c r="AC322" s="111" t="s">
        <v>322</v>
      </c>
      <c r="AD322" s="111" t="s">
        <v>322</v>
      </c>
      <c r="AE322" s="111" t="s">
        <v>322</v>
      </c>
      <c r="AF322" s="111" t="s">
        <v>322</v>
      </c>
      <c r="AG322" s="111" t="s">
        <v>322</v>
      </c>
      <c r="AH322" s="111" t="s">
        <v>322</v>
      </c>
      <c r="AI322" s="111" t="s">
        <v>322</v>
      </c>
      <c r="AJ322" s="111" t="s">
        <v>322</v>
      </c>
      <c r="AK322" s="111" t="s">
        <v>322</v>
      </c>
      <c r="AL322" s="111" t="s">
        <v>322</v>
      </c>
      <c r="AM322" s="111" t="s">
        <v>322</v>
      </c>
      <c r="AN322" s="130" t="s">
        <v>322</v>
      </c>
      <c r="AO322" s="130" t="s">
        <v>322</v>
      </c>
      <c r="AP322" s="130">
        <f>COUNTIF(I322:AM322, "О")</f>
        <v/>
      </c>
      <c r="AQ322" s="130">
        <f>COUNTIF(I322:AM322, "От")</f>
        <v/>
      </c>
      <c r="AR322" s="130">
        <f>COUNTIF(I322:AM322, "Б")</f>
        <v/>
      </c>
      <c r="AS322" s="130">
        <f>COUNTIF(I322:AM322, "Н")</f>
        <v/>
      </c>
      <c r="AT322" s="130" t="s">
        <v>322</v>
      </c>
      <c r="AU322" s="130" t="s">
        <v>322</v>
      </c>
      <c r="AV322" s="130" t="s">
        <v>322</v>
      </c>
      <c r="AW322" s="130" t="s">
        <v>322</v>
      </c>
      <c r="AX322" s="130" t="s">
        <v>322</v>
      </c>
    </row>
    <row r="323" spans="1:50">
      <c r="A323" s="131" t="n">
        <v>317</v>
      </c>
      <c r="B323" s="131" t="s">
        <v>185</v>
      </c>
      <c r="C323" s="131" t="s">
        <v>183</v>
      </c>
      <c r="D323" s="131" t="s">
        <v>186</v>
      </c>
      <c r="E323" s="131" t="s">
        <v>33</v>
      </c>
      <c r="F323" s="131" t="s">
        <v>322</v>
      </c>
      <c r="G323" s="131" t="s">
        <v>322</v>
      </c>
      <c r="H323" s="131" t="s">
        <v>322</v>
      </c>
      <c r="I323" s="131" t="s">
        <v>322</v>
      </c>
      <c r="J323" s="131" t="s">
        <v>322</v>
      </c>
      <c r="K323" s="131" t="s">
        <v>322</v>
      </c>
      <c r="L323" s="131" t="s">
        <v>322</v>
      </c>
      <c r="M323" s="131" t="s">
        <v>322</v>
      </c>
      <c r="N323" s="131" t="s">
        <v>322</v>
      </c>
      <c r="O323" s="131" t="s">
        <v>322</v>
      </c>
      <c r="P323" s="131" t="s">
        <v>322</v>
      </c>
      <c r="Q323" s="131" t="s">
        <v>322</v>
      </c>
      <c r="R323" s="131">
        <f>SUM(R322:R322)</f>
        <v/>
      </c>
      <c r="S323" s="131">
        <f>SUM(S322:S322)</f>
        <v/>
      </c>
      <c r="T323" s="131" t="s">
        <v>322</v>
      </c>
      <c r="U323" s="131" t="s">
        <v>322</v>
      </c>
      <c r="V323" s="131" t="s">
        <v>322</v>
      </c>
      <c r="W323" s="131" t="s">
        <v>322</v>
      </c>
      <c r="X323" s="131" t="s">
        <v>322</v>
      </c>
      <c r="Y323" s="131" t="s">
        <v>322</v>
      </c>
      <c r="Z323" s="131" t="s">
        <v>322</v>
      </c>
      <c r="AA323" s="131" t="s">
        <v>322</v>
      </c>
      <c r="AB323" s="131" t="s">
        <v>322</v>
      </c>
      <c r="AC323" s="131" t="s">
        <v>322</v>
      </c>
      <c r="AD323" s="131" t="s">
        <v>322</v>
      </c>
      <c r="AE323" s="131" t="s">
        <v>322</v>
      </c>
      <c r="AF323" s="131" t="s">
        <v>322</v>
      </c>
      <c r="AG323" s="131" t="s">
        <v>322</v>
      </c>
      <c r="AH323" s="131" t="s">
        <v>322</v>
      </c>
      <c r="AI323" s="131" t="s">
        <v>322</v>
      </c>
      <c r="AJ323" s="131" t="s">
        <v>322</v>
      </c>
      <c r="AK323" s="131" t="s">
        <v>322</v>
      </c>
      <c r="AL323" s="131" t="s">
        <v>322</v>
      </c>
      <c r="AM323" s="131" t="s">
        <v>322</v>
      </c>
      <c r="AN323" s="131" t="s"/>
      <c r="AO323" s="131" t="s"/>
      <c r="AP323" s="131">
        <f>MAX(AP322:AP322)</f>
        <v/>
      </c>
      <c r="AQ323" s="131">
        <f>MAX(AQ322:AQ322)</f>
        <v/>
      </c>
      <c r="AR323" s="131">
        <f>MAX(AR322:AR322)</f>
        <v/>
      </c>
      <c r="AS323" s="131">
        <f>MAX(AS322:AS322)</f>
        <v/>
      </c>
      <c r="AT323" s="131">
        <f>SUM(AT322:AT322)</f>
        <v/>
      </c>
      <c r="AU323" s="131">
        <f>SUM(AU322:AU322)</f>
        <v/>
      </c>
      <c r="AV323" s="131">
        <f>SUM(AV322:AV322)</f>
        <v/>
      </c>
      <c r="AW323" s="131">
        <f>SUM(AW322:AW322)</f>
        <v/>
      </c>
      <c r="AX323" s="131">
        <f>SUM(AX322:AX322)</f>
        <v/>
      </c>
    </row>
    <row r="324" spans="1:50">
      <c r="A324" s="111" t="n">
        <v>318</v>
      </c>
      <c r="B324" s="111" t="s">
        <v>73</v>
      </c>
      <c r="C324" s="111" t="s">
        <v>74</v>
      </c>
      <c r="D324" s="111" t="s">
        <v>72</v>
      </c>
      <c r="E324" s="111" t="s">
        <v>69</v>
      </c>
      <c r="F324" s="111" t="s">
        <v>32</v>
      </c>
      <c r="G324" s="111" t="s">
        <v>49</v>
      </c>
      <c r="H324" s="111" t="s">
        <v>322</v>
      </c>
      <c r="I324" s="111" t="s">
        <v>322</v>
      </c>
      <c r="J324" s="111" t="s">
        <v>322</v>
      </c>
      <c r="K324" s="111" t="s">
        <v>322</v>
      </c>
      <c r="L324" s="111" t="s">
        <v>322</v>
      </c>
      <c r="M324" s="111" t="s">
        <v>322</v>
      </c>
      <c r="N324" s="111" t="s">
        <v>322</v>
      </c>
      <c r="O324" s="111" t="s">
        <v>322</v>
      </c>
      <c r="P324" s="111" t="s">
        <v>322</v>
      </c>
      <c r="Q324" s="111" t="s">
        <v>322</v>
      </c>
      <c r="R324" s="129">
        <f>HYPERLINK("http://jiradev.its-sib.ru/issues/?jql=issue in (DOCCORP-23946)", 8.0)</f>
        <v/>
      </c>
      <c r="S324" s="129">
        <f>HYPERLINK("http://jiradev.its-sib.ru/issues/?jql=issue in (DOCCORP-23946)", 8.0)</f>
        <v/>
      </c>
      <c r="T324" s="111" t="s">
        <v>322</v>
      </c>
      <c r="U324" s="111" t="s">
        <v>322</v>
      </c>
      <c r="V324" s="111" t="s">
        <v>322</v>
      </c>
      <c r="W324" s="111" t="s">
        <v>322</v>
      </c>
      <c r="X324" s="111" t="s">
        <v>322</v>
      </c>
      <c r="Y324" s="111" t="s">
        <v>322</v>
      </c>
      <c r="Z324" s="111" t="s">
        <v>322</v>
      </c>
      <c r="AA324" s="111" t="s">
        <v>322</v>
      </c>
      <c r="AB324" s="111" t="s">
        <v>322</v>
      </c>
      <c r="AC324" s="111" t="s">
        <v>322</v>
      </c>
      <c r="AD324" s="111" t="s">
        <v>322</v>
      </c>
      <c r="AE324" s="111" t="s">
        <v>322</v>
      </c>
      <c r="AF324" s="111" t="s">
        <v>322</v>
      </c>
      <c r="AG324" s="111" t="s">
        <v>322</v>
      </c>
      <c r="AH324" s="111" t="s">
        <v>322</v>
      </c>
      <c r="AI324" s="111" t="s">
        <v>322</v>
      </c>
      <c r="AJ324" s="111" t="s">
        <v>322</v>
      </c>
      <c r="AK324" s="111" t="s">
        <v>322</v>
      </c>
      <c r="AL324" s="111" t="s">
        <v>322</v>
      </c>
      <c r="AM324" s="111" t="s">
        <v>322</v>
      </c>
      <c r="AN324" s="130" t="s">
        <v>322</v>
      </c>
      <c r="AO324" s="130" t="s">
        <v>322</v>
      </c>
      <c r="AP324" s="130" t="s">
        <v>322</v>
      </c>
      <c r="AQ324" s="130" t="s">
        <v>322</v>
      </c>
      <c r="AR324" s="130" t="s">
        <v>322</v>
      </c>
      <c r="AS324" s="130" t="s">
        <v>322</v>
      </c>
      <c r="AT324" s="130">
        <f>COUNTIF(I324:AM324, "В") + SUM(I324:AM324)/8</f>
        <v/>
      </c>
      <c r="AU324" s="130" t="s">
        <v>322</v>
      </c>
      <c r="AV324" s="130" t="s">
        <v>322</v>
      </c>
      <c r="AW324" s="130" t="s">
        <v>322</v>
      </c>
      <c r="AX324" s="130" t="s">
        <v>322</v>
      </c>
    </row>
    <row r="325" spans="1:50">
      <c r="A325" s="131" t="n">
        <v>319</v>
      </c>
      <c r="B325" s="131" t="s">
        <v>73</v>
      </c>
      <c r="C325" s="131" t="s">
        <v>74</v>
      </c>
      <c r="D325" s="131" t="s">
        <v>72</v>
      </c>
      <c r="E325" s="131" t="s">
        <v>33</v>
      </c>
      <c r="F325" s="131" t="s">
        <v>322</v>
      </c>
      <c r="G325" s="131" t="s">
        <v>322</v>
      </c>
      <c r="H325" s="131" t="s">
        <v>322</v>
      </c>
      <c r="I325" s="131" t="s">
        <v>322</v>
      </c>
      <c r="J325" s="131" t="s">
        <v>322</v>
      </c>
      <c r="K325" s="131" t="s">
        <v>322</v>
      </c>
      <c r="L325" s="131" t="s">
        <v>322</v>
      </c>
      <c r="M325" s="131" t="s">
        <v>322</v>
      </c>
      <c r="N325" s="131" t="s">
        <v>322</v>
      </c>
      <c r="O325" s="131" t="s">
        <v>322</v>
      </c>
      <c r="P325" s="131" t="s">
        <v>322</v>
      </c>
      <c r="Q325" s="131" t="s">
        <v>322</v>
      </c>
      <c r="R325" s="131">
        <f>SUM(R324:R324)</f>
        <v/>
      </c>
      <c r="S325" s="131">
        <f>SUM(S324:S324)</f>
        <v/>
      </c>
      <c r="T325" s="131" t="s">
        <v>322</v>
      </c>
      <c r="U325" s="131" t="s">
        <v>322</v>
      </c>
      <c r="V325" s="131" t="s">
        <v>322</v>
      </c>
      <c r="W325" s="131" t="s">
        <v>322</v>
      </c>
      <c r="X325" s="131" t="s">
        <v>322</v>
      </c>
      <c r="Y325" s="131" t="s">
        <v>322</v>
      </c>
      <c r="Z325" s="131" t="s">
        <v>322</v>
      </c>
      <c r="AA325" s="131" t="s">
        <v>322</v>
      </c>
      <c r="AB325" s="131" t="s">
        <v>322</v>
      </c>
      <c r="AC325" s="131" t="s">
        <v>322</v>
      </c>
      <c r="AD325" s="131" t="s">
        <v>322</v>
      </c>
      <c r="AE325" s="131" t="s">
        <v>322</v>
      </c>
      <c r="AF325" s="131" t="s">
        <v>322</v>
      </c>
      <c r="AG325" s="131" t="s">
        <v>322</v>
      </c>
      <c r="AH325" s="131" t="s">
        <v>322</v>
      </c>
      <c r="AI325" s="131" t="s">
        <v>322</v>
      </c>
      <c r="AJ325" s="131" t="s">
        <v>322</v>
      </c>
      <c r="AK325" s="131" t="s">
        <v>322</v>
      </c>
      <c r="AL325" s="131" t="s">
        <v>322</v>
      </c>
      <c r="AM325" s="131" t="s">
        <v>322</v>
      </c>
      <c r="AN325" s="131" t="s"/>
      <c r="AO325" s="131" t="s"/>
      <c r="AP325" s="131">
        <f>MAX(AP324:AP324)</f>
        <v/>
      </c>
      <c r="AQ325" s="131">
        <f>MAX(AQ324:AQ324)</f>
        <v/>
      </c>
      <c r="AR325" s="131">
        <f>MAX(AR324:AR324)</f>
        <v/>
      </c>
      <c r="AS325" s="131">
        <f>MAX(AS324:AS324)</f>
        <v/>
      </c>
      <c r="AT325" s="131">
        <f>SUM(AT324:AT324)</f>
        <v/>
      </c>
      <c r="AU325" s="131">
        <f>SUM(AU324:AU324)</f>
        <v/>
      </c>
      <c r="AV325" s="131">
        <f>SUM(AV324:AV324)</f>
        <v/>
      </c>
      <c r="AW325" s="131">
        <f>SUM(AW324:AW324)</f>
        <v/>
      </c>
      <c r="AX325" s="131">
        <f>SUM(AX324:AX324)</f>
        <v/>
      </c>
    </row>
    <row r="326" spans="1:50">
      <c r="A326" s="111" t="n">
        <v>320</v>
      </c>
      <c r="B326" s="129">
        <f>HYPERLINK("http://jiradev.its-sib.ru/issues/?jql=summary~%27Литвиненко Александр Сергеевич%27", "Литвиненко Александр Сергеевич")</f>
        <v/>
      </c>
      <c r="C326" s="129">
        <f>HYPERLINK("http://jiradev.its-sib.ru/issues/?jql=status=Трудоустройство and cf[14829]=%27Метрологическая лаборатория%27", "Метрологическая лаборатория")</f>
        <v/>
      </c>
      <c r="D326" s="111" t="s">
        <v>139</v>
      </c>
      <c r="E326" s="111" t="s">
        <v>43</v>
      </c>
      <c r="F326" s="111" t="s">
        <v>32</v>
      </c>
      <c r="G326" s="111" t="s">
        <v>322</v>
      </c>
      <c r="H326" s="111" t="s">
        <v>322</v>
      </c>
      <c r="I326" s="111" t="s">
        <v>322</v>
      </c>
      <c r="J326" s="111" t="s">
        <v>322</v>
      </c>
      <c r="K326" s="111" t="s">
        <v>322</v>
      </c>
      <c r="L326" s="111" t="s">
        <v>322</v>
      </c>
      <c r="M326" s="111" t="s">
        <v>322</v>
      </c>
      <c r="N326" s="111" t="s">
        <v>322</v>
      </c>
      <c r="O326" s="111" t="s">
        <v>322</v>
      </c>
      <c r="P326" s="111" t="s">
        <v>322</v>
      </c>
      <c r="Q326" s="111" t="s">
        <v>322</v>
      </c>
      <c r="R326" s="129">
        <f>HYPERLINK("http://jiradev.its-sib.ru/issues/?jql=issue in (DOCCORP-24010)", "О")</f>
        <v/>
      </c>
      <c r="S326" s="129">
        <f>HYPERLINK("http://jiradev.its-sib.ru/issues/?jql=issue in (DOCCORP-24010)", "О")</f>
        <v/>
      </c>
      <c r="T326" s="111" t="s">
        <v>322</v>
      </c>
      <c r="U326" s="111" t="s">
        <v>322</v>
      </c>
      <c r="V326" s="111" t="s">
        <v>322</v>
      </c>
      <c r="W326" s="111" t="s">
        <v>322</v>
      </c>
      <c r="X326" s="111" t="s">
        <v>322</v>
      </c>
      <c r="Y326" s="111" t="s">
        <v>322</v>
      </c>
      <c r="Z326" s="111" t="s">
        <v>322</v>
      </c>
      <c r="AA326" s="111" t="s">
        <v>322</v>
      </c>
      <c r="AB326" s="111" t="s">
        <v>322</v>
      </c>
      <c r="AC326" s="111" t="s">
        <v>322</v>
      </c>
      <c r="AD326" s="111" t="s">
        <v>322</v>
      </c>
      <c r="AE326" s="111" t="s">
        <v>322</v>
      </c>
      <c r="AF326" s="111" t="s">
        <v>322</v>
      </c>
      <c r="AG326" s="111" t="s">
        <v>322</v>
      </c>
      <c r="AH326" s="111" t="s">
        <v>322</v>
      </c>
      <c r="AI326" s="111" t="s">
        <v>322</v>
      </c>
      <c r="AJ326" s="111" t="s">
        <v>322</v>
      </c>
      <c r="AK326" s="111" t="s">
        <v>322</v>
      </c>
      <c r="AL326" s="111" t="s">
        <v>322</v>
      </c>
      <c r="AM326" s="111" t="s">
        <v>322</v>
      </c>
      <c r="AN326" s="130" t="s">
        <v>322</v>
      </c>
      <c r="AO326" s="130" t="s">
        <v>322</v>
      </c>
      <c r="AP326" s="130">
        <f>COUNTIF(I326:AM326, "О")</f>
        <v/>
      </c>
      <c r="AQ326" s="130">
        <f>COUNTIF(I326:AM326, "От")</f>
        <v/>
      </c>
      <c r="AR326" s="130">
        <f>COUNTIF(I326:AM326, "Б")</f>
        <v/>
      </c>
      <c r="AS326" s="130">
        <f>COUNTIF(I326:AM326, "Н")</f>
        <v/>
      </c>
      <c r="AT326" s="130" t="s">
        <v>322</v>
      </c>
      <c r="AU326" s="130" t="s">
        <v>322</v>
      </c>
      <c r="AV326" s="130" t="s">
        <v>322</v>
      </c>
      <c r="AW326" s="130" t="s">
        <v>322</v>
      </c>
      <c r="AX326" s="130" t="s">
        <v>322</v>
      </c>
    </row>
    <row r="327" spans="1:50">
      <c r="A327" s="131" t="n">
        <v>321</v>
      </c>
      <c r="B327" s="131" t="s">
        <v>143</v>
      </c>
      <c r="C327" s="131" t="s">
        <v>138</v>
      </c>
      <c r="D327" s="131" t="s">
        <v>139</v>
      </c>
      <c r="E327" s="131" t="s">
        <v>33</v>
      </c>
      <c r="F327" s="131" t="s">
        <v>322</v>
      </c>
      <c r="G327" s="131" t="s">
        <v>322</v>
      </c>
      <c r="H327" s="131" t="s">
        <v>322</v>
      </c>
      <c r="I327" s="131" t="s">
        <v>322</v>
      </c>
      <c r="J327" s="131" t="s">
        <v>322</v>
      </c>
      <c r="K327" s="131" t="s">
        <v>322</v>
      </c>
      <c r="L327" s="131" t="s">
        <v>322</v>
      </c>
      <c r="M327" s="131" t="s">
        <v>322</v>
      </c>
      <c r="N327" s="131" t="s">
        <v>322</v>
      </c>
      <c r="O327" s="131" t="s">
        <v>322</v>
      </c>
      <c r="P327" s="131" t="s">
        <v>322</v>
      </c>
      <c r="Q327" s="131" t="s">
        <v>322</v>
      </c>
      <c r="R327" s="131">
        <f>SUM(R326:R326)</f>
        <v/>
      </c>
      <c r="S327" s="131">
        <f>SUM(S326:S326)</f>
        <v/>
      </c>
      <c r="T327" s="131" t="s">
        <v>322</v>
      </c>
      <c r="U327" s="131" t="s">
        <v>322</v>
      </c>
      <c r="V327" s="131" t="s">
        <v>322</v>
      </c>
      <c r="W327" s="131" t="s">
        <v>322</v>
      </c>
      <c r="X327" s="131" t="s">
        <v>322</v>
      </c>
      <c r="Y327" s="131" t="s">
        <v>322</v>
      </c>
      <c r="Z327" s="131" t="s">
        <v>322</v>
      </c>
      <c r="AA327" s="131" t="s">
        <v>322</v>
      </c>
      <c r="AB327" s="131" t="s">
        <v>322</v>
      </c>
      <c r="AC327" s="131" t="s">
        <v>322</v>
      </c>
      <c r="AD327" s="131" t="s">
        <v>322</v>
      </c>
      <c r="AE327" s="131" t="s">
        <v>322</v>
      </c>
      <c r="AF327" s="131" t="s">
        <v>322</v>
      </c>
      <c r="AG327" s="131" t="s">
        <v>322</v>
      </c>
      <c r="AH327" s="131" t="s">
        <v>322</v>
      </c>
      <c r="AI327" s="131" t="s">
        <v>322</v>
      </c>
      <c r="AJ327" s="131" t="s">
        <v>322</v>
      </c>
      <c r="AK327" s="131" t="s">
        <v>322</v>
      </c>
      <c r="AL327" s="131" t="s">
        <v>322</v>
      </c>
      <c r="AM327" s="131" t="s">
        <v>322</v>
      </c>
      <c r="AN327" s="131" t="s"/>
      <c r="AO327" s="131" t="s"/>
      <c r="AP327" s="131">
        <f>MAX(AP326:AP326)</f>
        <v/>
      </c>
      <c r="AQ327" s="131">
        <f>MAX(AQ326:AQ326)</f>
        <v/>
      </c>
      <c r="AR327" s="131">
        <f>MAX(AR326:AR326)</f>
        <v/>
      </c>
      <c r="AS327" s="131">
        <f>MAX(AS326:AS326)</f>
        <v/>
      </c>
      <c r="AT327" s="131">
        <f>SUM(AT326:AT326)</f>
        <v/>
      </c>
      <c r="AU327" s="131">
        <f>SUM(AU326:AU326)</f>
        <v/>
      </c>
      <c r="AV327" s="131">
        <f>SUM(AV326:AV326)</f>
        <v/>
      </c>
      <c r="AW327" s="131">
        <f>SUM(AW326:AW326)</f>
        <v/>
      </c>
      <c r="AX327" s="131">
        <f>SUM(AX326:AX326)</f>
        <v/>
      </c>
    </row>
    <row r="328" spans="1:50">
      <c r="A328" s="111" t="n">
        <v>322</v>
      </c>
      <c r="B328" s="129">
        <f>HYPERLINK("http://jiradev.its-sib.ru/issues/?jql=summary~%27Шестаков Константин Николаевич%27", "Шестаков Константин Николаевич")</f>
        <v/>
      </c>
      <c r="C328" s="129">
        <f>HYPERLINK("http://jiradev.its-sib.ru/issues/?jql=status=Трудоустройство and cf[14829]=%27Дирекция%27", "Дирекция")</f>
        <v/>
      </c>
      <c r="D328" s="111" t="s">
        <v>125</v>
      </c>
      <c r="E328" s="111" t="s">
        <v>31</v>
      </c>
      <c r="F328" s="111" t="s">
        <v>32</v>
      </c>
      <c r="G328" s="111" t="s">
        <v>322</v>
      </c>
      <c r="H328" s="111" t="s">
        <v>322</v>
      </c>
      <c r="I328" s="111" t="s">
        <v>322</v>
      </c>
      <c r="J328" s="111" t="s">
        <v>322</v>
      </c>
      <c r="K328" s="111" t="s">
        <v>322</v>
      </c>
      <c r="L328" s="111" t="s">
        <v>322</v>
      </c>
      <c r="M328" s="111" t="s">
        <v>322</v>
      </c>
      <c r="N328" s="111" t="s">
        <v>322</v>
      </c>
      <c r="O328" s="111" t="s">
        <v>322</v>
      </c>
      <c r="P328" s="111" t="s">
        <v>322</v>
      </c>
      <c r="Q328" s="111" t="s">
        <v>322</v>
      </c>
      <c r="R328" s="111" t="n">
        <v>8</v>
      </c>
      <c r="S328" s="111" t="n">
        <v>8</v>
      </c>
      <c r="T328" s="111" t="s">
        <v>322</v>
      </c>
      <c r="U328" s="111" t="s">
        <v>322</v>
      </c>
      <c r="V328" s="111" t="s">
        <v>322</v>
      </c>
      <c r="W328" s="111" t="s">
        <v>322</v>
      </c>
      <c r="X328" s="111" t="s">
        <v>322</v>
      </c>
      <c r="Y328" s="111" t="s">
        <v>322</v>
      </c>
      <c r="Z328" s="111" t="s">
        <v>322</v>
      </c>
      <c r="AA328" s="111" t="s">
        <v>322</v>
      </c>
      <c r="AB328" s="111" t="s">
        <v>322</v>
      </c>
      <c r="AC328" s="111" t="s">
        <v>322</v>
      </c>
      <c r="AD328" s="111" t="s">
        <v>322</v>
      </c>
      <c r="AE328" s="111" t="s">
        <v>322</v>
      </c>
      <c r="AF328" s="111" t="s">
        <v>322</v>
      </c>
      <c r="AG328" s="111" t="s">
        <v>322</v>
      </c>
      <c r="AH328" s="111" t="s">
        <v>322</v>
      </c>
      <c r="AI328" s="111" t="s">
        <v>322</v>
      </c>
      <c r="AJ328" s="111" t="s">
        <v>322</v>
      </c>
      <c r="AK328" s="111" t="s">
        <v>322</v>
      </c>
      <c r="AL328" s="111" t="s">
        <v>322</v>
      </c>
      <c r="AM328" s="111" t="s">
        <v>322</v>
      </c>
      <c r="AN328" s="130" t="s">
        <v>322</v>
      </c>
      <c r="AO328" s="130" t="s">
        <v>322</v>
      </c>
      <c r="AP328" s="130">
        <f>COUNTIF(I328:AM328, "О")</f>
        <v/>
      </c>
      <c r="AQ328" s="130">
        <f>COUNTIF(I328:AM328, "От")</f>
        <v/>
      </c>
      <c r="AR328" s="130">
        <f>COUNTIF(I328:AM328, "Б")</f>
        <v/>
      </c>
      <c r="AS328" s="130">
        <f>COUNTIF(I328:AM328, "Н")</f>
        <v/>
      </c>
      <c r="AT328" s="130" t="s">
        <v>322</v>
      </c>
      <c r="AU328" s="130" t="s">
        <v>322</v>
      </c>
      <c r="AV328" s="130" t="s">
        <v>322</v>
      </c>
      <c r="AW328" s="130" t="s">
        <v>322</v>
      </c>
      <c r="AX328" s="130" t="s">
        <v>322</v>
      </c>
    </row>
    <row r="329" spans="1:50">
      <c r="A329" s="131" t="n">
        <v>323</v>
      </c>
      <c r="B329" s="131" t="s">
        <v>120</v>
      </c>
      <c r="C329" s="131" t="s">
        <v>124</v>
      </c>
      <c r="D329" s="131" t="s">
        <v>125</v>
      </c>
      <c r="E329" s="131" t="s">
        <v>33</v>
      </c>
      <c r="F329" s="131" t="s">
        <v>322</v>
      </c>
      <c r="G329" s="131" t="s">
        <v>322</v>
      </c>
      <c r="H329" s="131" t="s">
        <v>322</v>
      </c>
      <c r="I329" s="131" t="s">
        <v>322</v>
      </c>
      <c r="J329" s="131" t="s">
        <v>322</v>
      </c>
      <c r="K329" s="131" t="s">
        <v>322</v>
      </c>
      <c r="L329" s="131" t="s">
        <v>322</v>
      </c>
      <c r="M329" s="131" t="s">
        <v>322</v>
      </c>
      <c r="N329" s="131" t="s">
        <v>322</v>
      </c>
      <c r="O329" s="131" t="s">
        <v>322</v>
      </c>
      <c r="P329" s="131" t="s">
        <v>322</v>
      </c>
      <c r="Q329" s="131" t="s">
        <v>322</v>
      </c>
      <c r="R329" s="131">
        <f>SUM(R328:R328)</f>
        <v/>
      </c>
      <c r="S329" s="131">
        <f>SUM(S328:S328)</f>
        <v/>
      </c>
      <c r="T329" s="131" t="s">
        <v>322</v>
      </c>
      <c r="U329" s="131" t="s">
        <v>322</v>
      </c>
      <c r="V329" s="131" t="s">
        <v>322</v>
      </c>
      <c r="W329" s="131" t="s">
        <v>322</v>
      </c>
      <c r="X329" s="131" t="s">
        <v>322</v>
      </c>
      <c r="Y329" s="131" t="s">
        <v>322</v>
      </c>
      <c r="Z329" s="131" t="s">
        <v>322</v>
      </c>
      <c r="AA329" s="131" t="s">
        <v>322</v>
      </c>
      <c r="AB329" s="131" t="s">
        <v>322</v>
      </c>
      <c r="AC329" s="131" t="s">
        <v>322</v>
      </c>
      <c r="AD329" s="131" t="s">
        <v>322</v>
      </c>
      <c r="AE329" s="131" t="s">
        <v>322</v>
      </c>
      <c r="AF329" s="131" t="s">
        <v>322</v>
      </c>
      <c r="AG329" s="131" t="s">
        <v>322</v>
      </c>
      <c r="AH329" s="131" t="s">
        <v>322</v>
      </c>
      <c r="AI329" s="131" t="s">
        <v>322</v>
      </c>
      <c r="AJ329" s="131" t="s">
        <v>322</v>
      </c>
      <c r="AK329" s="131" t="s">
        <v>322</v>
      </c>
      <c r="AL329" s="131" t="s">
        <v>322</v>
      </c>
      <c r="AM329" s="131" t="s">
        <v>322</v>
      </c>
      <c r="AN329" s="131" t="s"/>
      <c r="AO329" s="131" t="s"/>
      <c r="AP329" s="131">
        <f>MAX(AP328:AP328)</f>
        <v/>
      </c>
      <c r="AQ329" s="131">
        <f>MAX(AQ328:AQ328)</f>
        <v/>
      </c>
      <c r="AR329" s="131">
        <f>MAX(AR328:AR328)</f>
        <v/>
      </c>
      <c r="AS329" s="131">
        <f>MAX(AS328:AS328)</f>
        <v/>
      </c>
      <c r="AT329" s="131">
        <f>SUM(AT328:AT328)</f>
        <v/>
      </c>
      <c r="AU329" s="131">
        <f>SUM(AU328:AU328)</f>
        <v/>
      </c>
      <c r="AV329" s="131">
        <f>SUM(AV328:AV328)</f>
        <v/>
      </c>
      <c r="AW329" s="131">
        <f>SUM(AW328:AW328)</f>
        <v/>
      </c>
      <c r="AX329" s="131">
        <f>SUM(AX328:AX328)</f>
        <v/>
      </c>
    </row>
    <row r="330" spans="1:50">
      <c r="A330" s="111" t="n">
        <v>324</v>
      </c>
      <c r="B330" s="129">
        <f>HYPERLINK("http://jiradev.its-sib.ru/issues/?jql=summary~%27Изотов Федор Викторович%27", "Изотов Федор Викторович")</f>
        <v/>
      </c>
      <c r="C330" s="129">
        <f>HYPERLINK("http://jiradev.its-sib.ru/issues/?jql=status=Трудоустройство and cf[14829]=%27Группа строительства%27", "Группа строительства")</f>
        <v/>
      </c>
      <c r="D330" s="111" t="s">
        <v>72</v>
      </c>
      <c r="E330" s="111" t="s">
        <v>43</v>
      </c>
      <c r="F330" s="111" t="s">
        <v>32</v>
      </c>
      <c r="G330" s="111" t="s">
        <v>322</v>
      </c>
      <c r="H330" s="111" t="s">
        <v>322</v>
      </c>
      <c r="I330" s="111" t="s">
        <v>322</v>
      </c>
      <c r="J330" s="111" t="s">
        <v>322</v>
      </c>
      <c r="K330" s="111" t="s">
        <v>322</v>
      </c>
      <c r="L330" s="111" t="s">
        <v>322</v>
      </c>
      <c r="M330" s="111" t="s">
        <v>322</v>
      </c>
      <c r="N330" s="111" t="s">
        <v>322</v>
      </c>
      <c r="O330" s="111" t="s">
        <v>322</v>
      </c>
      <c r="P330" s="111" t="s">
        <v>322</v>
      </c>
      <c r="Q330" s="111" t="s">
        <v>322</v>
      </c>
      <c r="R330" s="111" t="n">
        <v>8</v>
      </c>
      <c r="S330" s="111" t="n">
        <v>8</v>
      </c>
      <c r="T330" s="111" t="s">
        <v>322</v>
      </c>
      <c r="U330" s="111" t="s">
        <v>322</v>
      </c>
      <c r="V330" s="111" t="s">
        <v>322</v>
      </c>
      <c r="W330" s="111" t="s">
        <v>322</v>
      </c>
      <c r="X330" s="111" t="s">
        <v>322</v>
      </c>
      <c r="Y330" s="111" t="s">
        <v>322</v>
      </c>
      <c r="Z330" s="111" t="s">
        <v>322</v>
      </c>
      <c r="AA330" s="111" t="s">
        <v>322</v>
      </c>
      <c r="AB330" s="111" t="s">
        <v>322</v>
      </c>
      <c r="AC330" s="111" t="s">
        <v>322</v>
      </c>
      <c r="AD330" s="111" t="s">
        <v>322</v>
      </c>
      <c r="AE330" s="111" t="s">
        <v>322</v>
      </c>
      <c r="AF330" s="111" t="s">
        <v>322</v>
      </c>
      <c r="AG330" s="111" t="s">
        <v>322</v>
      </c>
      <c r="AH330" s="111" t="s">
        <v>322</v>
      </c>
      <c r="AI330" s="111" t="s">
        <v>322</v>
      </c>
      <c r="AJ330" s="111" t="s">
        <v>322</v>
      </c>
      <c r="AK330" s="111" t="s">
        <v>322</v>
      </c>
      <c r="AL330" s="111" t="s">
        <v>322</v>
      </c>
      <c r="AM330" s="111" t="s">
        <v>322</v>
      </c>
      <c r="AN330" s="130" t="s">
        <v>322</v>
      </c>
      <c r="AO330" s="130" t="s">
        <v>322</v>
      </c>
      <c r="AP330" s="130">
        <f>COUNTIF(I330:AM330, "О")</f>
        <v/>
      </c>
      <c r="AQ330" s="130">
        <f>COUNTIF(I330:AM330, "От")</f>
        <v/>
      </c>
      <c r="AR330" s="130">
        <f>COUNTIF(I330:AM330, "Б")</f>
        <v/>
      </c>
      <c r="AS330" s="130">
        <f>COUNTIF(I330:AM330, "Н")</f>
        <v/>
      </c>
      <c r="AT330" s="130" t="s">
        <v>322</v>
      </c>
      <c r="AU330" s="130" t="s">
        <v>322</v>
      </c>
      <c r="AV330" s="130" t="s">
        <v>322</v>
      </c>
      <c r="AW330" s="130" t="s">
        <v>322</v>
      </c>
      <c r="AX330" s="130" t="s">
        <v>322</v>
      </c>
    </row>
    <row r="331" spans="1:50">
      <c r="A331" s="131" t="n">
        <v>325</v>
      </c>
      <c r="B331" s="131" t="s">
        <v>110</v>
      </c>
      <c r="C331" s="131" t="s">
        <v>71</v>
      </c>
      <c r="D331" s="131" t="s">
        <v>72</v>
      </c>
      <c r="E331" s="131" t="s">
        <v>33</v>
      </c>
      <c r="F331" s="131" t="s">
        <v>322</v>
      </c>
      <c r="G331" s="131" t="s">
        <v>322</v>
      </c>
      <c r="H331" s="131" t="s">
        <v>322</v>
      </c>
      <c r="I331" s="131" t="s">
        <v>322</v>
      </c>
      <c r="J331" s="131" t="s">
        <v>322</v>
      </c>
      <c r="K331" s="131" t="s">
        <v>322</v>
      </c>
      <c r="L331" s="131" t="s">
        <v>322</v>
      </c>
      <c r="M331" s="131" t="s">
        <v>322</v>
      </c>
      <c r="N331" s="131" t="s">
        <v>322</v>
      </c>
      <c r="O331" s="131" t="s">
        <v>322</v>
      </c>
      <c r="P331" s="131" t="s">
        <v>322</v>
      </c>
      <c r="Q331" s="131" t="s">
        <v>322</v>
      </c>
      <c r="R331" s="131">
        <f>SUM(R330:R330)</f>
        <v/>
      </c>
      <c r="S331" s="131">
        <f>SUM(S330:S330)</f>
        <v/>
      </c>
      <c r="T331" s="131" t="s">
        <v>322</v>
      </c>
      <c r="U331" s="131" t="s">
        <v>322</v>
      </c>
      <c r="V331" s="131" t="s">
        <v>322</v>
      </c>
      <c r="W331" s="131" t="s">
        <v>322</v>
      </c>
      <c r="X331" s="131" t="s">
        <v>322</v>
      </c>
      <c r="Y331" s="131" t="s">
        <v>322</v>
      </c>
      <c r="Z331" s="131" t="s">
        <v>322</v>
      </c>
      <c r="AA331" s="131" t="s">
        <v>322</v>
      </c>
      <c r="AB331" s="131" t="s">
        <v>322</v>
      </c>
      <c r="AC331" s="131" t="s">
        <v>322</v>
      </c>
      <c r="AD331" s="131" t="s">
        <v>322</v>
      </c>
      <c r="AE331" s="131" t="s">
        <v>322</v>
      </c>
      <c r="AF331" s="131" t="s">
        <v>322</v>
      </c>
      <c r="AG331" s="131" t="s">
        <v>322</v>
      </c>
      <c r="AH331" s="131" t="s">
        <v>322</v>
      </c>
      <c r="AI331" s="131" t="s">
        <v>322</v>
      </c>
      <c r="AJ331" s="131" t="s">
        <v>322</v>
      </c>
      <c r="AK331" s="131" t="s">
        <v>322</v>
      </c>
      <c r="AL331" s="131" t="s">
        <v>322</v>
      </c>
      <c r="AM331" s="131" t="s">
        <v>322</v>
      </c>
      <c r="AN331" s="131" t="s"/>
      <c r="AO331" s="131" t="s"/>
      <c r="AP331" s="131">
        <f>MAX(AP330:AP330)</f>
        <v/>
      </c>
      <c r="AQ331" s="131">
        <f>MAX(AQ330:AQ330)</f>
        <v/>
      </c>
      <c r="AR331" s="131">
        <f>MAX(AR330:AR330)</f>
        <v/>
      </c>
      <c r="AS331" s="131">
        <f>MAX(AS330:AS330)</f>
        <v/>
      </c>
      <c r="AT331" s="131">
        <f>SUM(AT330:AT330)</f>
        <v/>
      </c>
      <c r="AU331" s="131">
        <f>SUM(AU330:AU330)</f>
        <v/>
      </c>
      <c r="AV331" s="131">
        <f>SUM(AV330:AV330)</f>
        <v/>
      </c>
      <c r="AW331" s="131">
        <f>SUM(AW330:AW330)</f>
        <v/>
      </c>
      <c r="AX331" s="131">
        <f>SUM(AX330:AX330)</f>
        <v/>
      </c>
    </row>
    <row r="332" spans="1:50">
      <c r="A332" s="111" t="n">
        <v>326</v>
      </c>
      <c r="B332" s="129">
        <f>HYPERLINK("http://jiradev.its-sib.ru/issues/?jql=summary~%27Сотников Александр Анатольевич%27", "Сотников Александр Анатольевич")</f>
        <v/>
      </c>
      <c r="C332" s="129">
        <f>HYPERLINK("http://jiradev.its-sib.ru/issues/?jql=status=Трудоустройство and cf[14829]=%27Группа строительства%27", "Группа строительства")</f>
        <v/>
      </c>
      <c r="D332" s="111" t="s">
        <v>72</v>
      </c>
      <c r="E332" s="111" t="s">
        <v>43</v>
      </c>
      <c r="F332" s="111" t="s">
        <v>32</v>
      </c>
      <c r="G332" s="111" t="s">
        <v>322</v>
      </c>
      <c r="H332" s="111" t="s">
        <v>322</v>
      </c>
      <c r="I332" s="111" t="s">
        <v>322</v>
      </c>
      <c r="J332" s="111" t="s">
        <v>322</v>
      </c>
      <c r="K332" s="111" t="s">
        <v>322</v>
      </c>
      <c r="L332" s="111" t="s">
        <v>322</v>
      </c>
      <c r="M332" s="111" t="s">
        <v>322</v>
      </c>
      <c r="N332" s="111" t="s">
        <v>322</v>
      </c>
      <c r="O332" s="111" t="s">
        <v>322</v>
      </c>
      <c r="P332" s="111" t="s">
        <v>322</v>
      </c>
      <c r="Q332" s="111" t="s">
        <v>322</v>
      </c>
      <c r="R332" s="111" t="n">
        <v>8</v>
      </c>
      <c r="S332" s="111" t="n">
        <v>8</v>
      </c>
      <c r="T332" s="111" t="s">
        <v>322</v>
      </c>
      <c r="U332" s="111" t="s">
        <v>322</v>
      </c>
      <c r="V332" s="111" t="s">
        <v>322</v>
      </c>
      <c r="W332" s="111" t="s">
        <v>322</v>
      </c>
      <c r="X332" s="111" t="s">
        <v>322</v>
      </c>
      <c r="Y332" s="111" t="s">
        <v>322</v>
      </c>
      <c r="Z332" s="111" t="s">
        <v>322</v>
      </c>
      <c r="AA332" s="111" t="s">
        <v>322</v>
      </c>
      <c r="AB332" s="111" t="s">
        <v>322</v>
      </c>
      <c r="AC332" s="111" t="s">
        <v>322</v>
      </c>
      <c r="AD332" s="111" t="s">
        <v>322</v>
      </c>
      <c r="AE332" s="111" t="s">
        <v>322</v>
      </c>
      <c r="AF332" s="111" t="s">
        <v>322</v>
      </c>
      <c r="AG332" s="111" t="s">
        <v>322</v>
      </c>
      <c r="AH332" s="111" t="s">
        <v>322</v>
      </c>
      <c r="AI332" s="111" t="s">
        <v>322</v>
      </c>
      <c r="AJ332" s="111" t="s">
        <v>322</v>
      </c>
      <c r="AK332" s="111" t="s">
        <v>322</v>
      </c>
      <c r="AL332" s="111" t="s">
        <v>322</v>
      </c>
      <c r="AM332" s="111" t="s">
        <v>322</v>
      </c>
      <c r="AN332" s="130" t="s">
        <v>322</v>
      </c>
      <c r="AO332" s="130" t="s">
        <v>322</v>
      </c>
      <c r="AP332" s="130">
        <f>COUNTIF(I332:AM332, "О")</f>
        <v/>
      </c>
      <c r="AQ332" s="130">
        <f>COUNTIF(I332:AM332, "От")</f>
        <v/>
      </c>
      <c r="AR332" s="130">
        <f>COUNTIF(I332:AM332, "Б")</f>
        <v/>
      </c>
      <c r="AS332" s="130">
        <f>COUNTIF(I332:AM332, "Н")</f>
        <v/>
      </c>
      <c r="AT332" s="130" t="s">
        <v>322</v>
      </c>
      <c r="AU332" s="130" t="s">
        <v>322</v>
      </c>
      <c r="AV332" s="130" t="s">
        <v>322</v>
      </c>
      <c r="AW332" s="130" t="s">
        <v>322</v>
      </c>
      <c r="AX332" s="130" t="s">
        <v>322</v>
      </c>
    </row>
    <row r="333" spans="1:50">
      <c r="A333" s="131" t="n">
        <v>327</v>
      </c>
      <c r="B333" s="131" t="s">
        <v>112</v>
      </c>
      <c r="C333" s="131" t="s">
        <v>71</v>
      </c>
      <c r="D333" s="131" t="s">
        <v>72</v>
      </c>
      <c r="E333" s="131" t="s">
        <v>33</v>
      </c>
      <c r="F333" s="131" t="s">
        <v>322</v>
      </c>
      <c r="G333" s="131" t="s">
        <v>322</v>
      </c>
      <c r="H333" s="131" t="s">
        <v>322</v>
      </c>
      <c r="I333" s="131" t="s">
        <v>322</v>
      </c>
      <c r="J333" s="131" t="s">
        <v>322</v>
      </c>
      <c r="K333" s="131" t="s">
        <v>322</v>
      </c>
      <c r="L333" s="131" t="s">
        <v>322</v>
      </c>
      <c r="M333" s="131" t="s">
        <v>322</v>
      </c>
      <c r="N333" s="131" t="s">
        <v>322</v>
      </c>
      <c r="O333" s="131" t="s">
        <v>322</v>
      </c>
      <c r="P333" s="131" t="s">
        <v>322</v>
      </c>
      <c r="Q333" s="131" t="s">
        <v>322</v>
      </c>
      <c r="R333" s="131">
        <f>SUM(R332:R332)</f>
        <v/>
      </c>
      <c r="S333" s="131">
        <f>SUM(S332:S332)</f>
        <v/>
      </c>
      <c r="T333" s="131" t="s">
        <v>322</v>
      </c>
      <c r="U333" s="131" t="s">
        <v>322</v>
      </c>
      <c r="V333" s="131" t="s">
        <v>322</v>
      </c>
      <c r="W333" s="131" t="s">
        <v>322</v>
      </c>
      <c r="X333" s="131" t="s">
        <v>322</v>
      </c>
      <c r="Y333" s="131" t="s">
        <v>322</v>
      </c>
      <c r="Z333" s="131" t="s">
        <v>322</v>
      </c>
      <c r="AA333" s="131" t="s">
        <v>322</v>
      </c>
      <c r="AB333" s="131" t="s">
        <v>322</v>
      </c>
      <c r="AC333" s="131" t="s">
        <v>322</v>
      </c>
      <c r="AD333" s="131" t="s">
        <v>322</v>
      </c>
      <c r="AE333" s="131" t="s">
        <v>322</v>
      </c>
      <c r="AF333" s="131" t="s">
        <v>322</v>
      </c>
      <c r="AG333" s="131" t="s">
        <v>322</v>
      </c>
      <c r="AH333" s="131" t="s">
        <v>322</v>
      </c>
      <c r="AI333" s="131" t="s">
        <v>322</v>
      </c>
      <c r="AJ333" s="131" t="s">
        <v>322</v>
      </c>
      <c r="AK333" s="131" t="s">
        <v>322</v>
      </c>
      <c r="AL333" s="131" t="s">
        <v>322</v>
      </c>
      <c r="AM333" s="131" t="s">
        <v>322</v>
      </c>
      <c r="AN333" s="131" t="s"/>
      <c r="AO333" s="131" t="s"/>
      <c r="AP333" s="131">
        <f>MAX(AP332:AP332)</f>
        <v/>
      </c>
      <c r="AQ333" s="131">
        <f>MAX(AQ332:AQ332)</f>
        <v/>
      </c>
      <c r="AR333" s="131">
        <f>MAX(AR332:AR332)</f>
        <v/>
      </c>
      <c r="AS333" s="131">
        <f>MAX(AS332:AS332)</f>
        <v/>
      </c>
      <c r="AT333" s="131">
        <f>SUM(AT332:AT332)</f>
        <v/>
      </c>
      <c r="AU333" s="131">
        <f>SUM(AU332:AU332)</f>
        <v/>
      </c>
      <c r="AV333" s="131">
        <f>SUM(AV332:AV332)</f>
        <v/>
      </c>
      <c r="AW333" s="131">
        <f>SUM(AW332:AW332)</f>
        <v/>
      </c>
      <c r="AX333" s="131">
        <f>SUM(AX332:AX332)</f>
        <v/>
      </c>
    </row>
    <row r="334" spans="1:50">
      <c r="A334" s="111" t="n">
        <v>328</v>
      </c>
      <c r="B334" s="129">
        <f>HYPERLINK("http://jiradev.its-sib.ru/issues/?jql=summary~%27Ринчинов Арслан Эрдынеевич%27", "Ринчинов Арслан Эрдынеевич")</f>
        <v/>
      </c>
      <c r="C334" s="129">
        <f>HYPERLINK("http://jiradev.its-sib.ru/issues/?jql=status=Трудоустройство and cf[14829]=%27Обособленное подразделение Республика Бурятия%27", "Обособленное подразделение Республика Бурятия")</f>
        <v/>
      </c>
      <c r="D334" s="111" t="s">
        <v>97</v>
      </c>
      <c r="E334" s="111" t="s">
        <v>43</v>
      </c>
      <c r="F334" s="111" t="s">
        <v>32</v>
      </c>
      <c r="G334" s="111" t="s">
        <v>322</v>
      </c>
      <c r="H334" s="111" t="s">
        <v>322</v>
      </c>
      <c r="I334" s="111" t="s">
        <v>322</v>
      </c>
      <c r="J334" s="111" t="s">
        <v>322</v>
      </c>
      <c r="K334" s="111" t="s">
        <v>322</v>
      </c>
      <c r="L334" s="111" t="s">
        <v>322</v>
      </c>
      <c r="M334" s="111" t="s">
        <v>322</v>
      </c>
      <c r="N334" s="111" t="s">
        <v>322</v>
      </c>
      <c r="O334" s="111" t="s">
        <v>322</v>
      </c>
      <c r="P334" s="111" t="s">
        <v>322</v>
      </c>
      <c r="Q334" s="111" t="s">
        <v>322</v>
      </c>
      <c r="R334" s="111" t="s">
        <v>322</v>
      </c>
      <c r="S334" s="111" t="s">
        <v>322</v>
      </c>
      <c r="T334" s="111" t="s">
        <v>322</v>
      </c>
      <c r="U334" s="111" t="s">
        <v>322</v>
      </c>
      <c r="V334" s="111" t="s">
        <v>322</v>
      </c>
      <c r="W334" s="111" t="s">
        <v>322</v>
      </c>
      <c r="X334" s="111" t="s">
        <v>322</v>
      </c>
      <c r="Y334" s="111" t="s">
        <v>322</v>
      </c>
      <c r="Z334" s="111" t="s">
        <v>322</v>
      </c>
      <c r="AA334" s="111" t="s">
        <v>322</v>
      </c>
      <c r="AB334" s="111" t="s">
        <v>322</v>
      </c>
      <c r="AC334" s="111" t="s">
        <v>322</v>
      </c>
      <c r="AD334" s="111" t="s">
        <v>322</v>
      </c>
      <c r="AE334" s="111" t="s">
        <v>322</v>
      </c>
      <c r="AF334" s="111" t="s">
        <v>322</v>
      </c>
      <c r="AG334" s="111" t="s">
        <v>322</v>
      </c>
      <c r="AH334" s="111" t="s">
        <v>322</v>
      </c>
      <c r="AI334" s="111" t="s">
        <v>322</v>
      </c>
      <c r="AJ334" s="111" t="s">
        <v>322</v>
      </c>
      <c r="AK334" s="111" t="s">
        <v>322</v>
      </c>
      <c r="AL334" s="111" t="s">
        <v>322</v>
      </c>
      <c r="AM334" s="111" t="s">
        <v>322</v>
      </c>
      <c r="AN334" s="130" t="s">
        <v>322</v>
      </c>
      <c r="AO334" s="130" t="s">
        <v>322</v>
      </c>
      <c r="AP334" s="130">
        <f>COUNTIF(I334:AM334, "О")</f>
        <v/>
      </c>
      <c r="AQ334" s="130">
        <f>COUNTIF(I334:AM334, "От")</f>
        <v/>
      </c>
      <c r="AR334" s="130">
        <f>COUNTIF(I334:AM334, "Б")</f>
        <v/>
      </c>
      <c r="AS334" s="130">
        <f>COUNTIF(I334:AM334, "Н")</f>
        <v/>
      </c>
      <c r="AT334" s="130" t="s">
        <v>322</v>
      </c>
      <c r="AU334" s="130" t="s">
        <v>322</v>
      </c>
      <c r="AV334" s="130" t="s">
        <v>322</v>
      </c>
      <c r="AW334" s="130" t="s">
        <v>322</v>
      </c>
      <c r="AX334" s="130" t="s">
        <v>322</v>
      </c>
    </row>
    <row r="335" spans="1:50">
      <c r="A335" s="111" t="n">
        <v>329</v>
      </c>
      <c r="B335" s="111" t="s">
        <v>172</v>
      </c>
      <c r="C335" s="111" t="s">
        <v>167</v>
      </c>
      <c r="D335" s="111" t="s">
        <v>97</v>
      </c>
      <c r="E335" s="111" t="s">
        <v>315</v>
      </c>
      <c r="F335" s="111" t="s">
        <v>32</v>
      </c>
      <c r="G335" s="111" t="s">
        <v>322</v>
      </c>
      <c r="H335" s="111" t="s">
        <v>322</v>
      </c>
      <c r="I335" s="111" t="s">
        <v>322</v>
      </c>
      <c r="J335" s="111" t="s">
        <v>322</v>
      </c>
      <c r="K335" s="111" t="s">
        <v>322</v>
      </c>
      <c r="L335" s="111" t="s">
        <v>322</v>
      </c>
      <c r="M335" s="111" t="s">
        <v>322</v>
      </c>
      <c r="N335" s="111" t="s">
        <v>322</v>
      </c>
      <c r="O335" s="111" t="s">
        <v>322</v>
      </c>
      <c r="P335" s="111" t="s">
        <v>322</v>
      </c>
      <c r="Q335" s="111" t="s">
        <v>322</v>
      </c>
      <c r="R335" s="129">
        <f>HYPERLINK("http://jiradev.its-sib.ru/issues/?jql=issue in (TECHWIM-4890)", 8.0)</f>
        <v/>
      </c>
      <c r="S335" s="129">
        <f>HYPERLINK("http://jiradev.its-sib.ru/issues/?jql=issue in (TECHWIM-4890)", 8.0)</f>
        <v/>
      </c>
      <c r="T335" s="111" t="s">
        <v>322</v>
      </c>
      <c r="U335" s="111" t="s">
        <v>322</v>
      </c>
      <c r="V335" s="111" t="s">
        <v>322</v>
      </c>
      <c r="W335" s="111" t="s">
        <v>322</v>
      </c>
      <c r="X335" s="111" t="s">
        <v>322</v>
      </c>
      <c r="Y335" s="111" t="s">
        <v>322</v>
      </c>
      <c r="Z335" s="111" t="s">
        <v>322</v>
      </c>
      <c r="AA335" s="111" t="s">
        <v>322</v>
      </c>
      <c r="AB335" s="111" t="s">
        <v>322</v>
      </c>
      <c r="AC335" s="111" t="s">
        <v>322</v>
      </c>
      <c r="AD335" s="111" t="s">
        <v>322</v>
      </c>
      <c r="AE335" s="111" t="s">
        <v>322</v>
      </c>
      <c r="AF335" s="111" t="s">
        <v>322</v>
      </c>
      <c r="AG335" s="111" t="s">
        <v>322</v>
      </c>
      <c r="AH335" s="111" t="s">
        <v>322</v>
      </c>
      <c r="AI335" s="111" t="s">
        <v>322</v>
      </c>
      <c r="AJ335" s="111" t="s">
        <v>322</v>
      </c>
      <c r="AK335" s="111" t="s">
        <v>322</v>
      </c>
      <c r="AL335" s="111" t="s">
        <v>322</v>
      </c>
      <c r="AM335" s="111" t="s">
        <v>322</v>
      </c>
      <c r="AN335" s="130" t="s">
        <v>322</v>
      </c>
      <c r="AO335" s="130" t="s">
        <v>322</v>
      </c>
      <c r="AP335" s="130" t="s">
        <v>322</v>
      </c>
      <c r="AQ335" s="130" t="s">
        <v>322</v>
      </c>
      <c r="AR335" s="130" t="s">
        <v>322</v>
      </c>
      <c r="AS335" s="130" t="s">
        <v>322</v>
      </c>
      <c r="AT335" s="130" t="s">
        <v>322</v>
      </c>
      <c r="AU335" s="130" t="s">
        <v>322</v>
      </c>
      <c r="AV335" s="130" t="s">
        <v>322</v>
      </c>
      <c r="AW335" s="130" t="s">
        <v>322</v>
      </c>
      <c r="AX335" s="130" t="s">
        <v>322</v>
      </c>
    </row>
    <row r="336" spans="1:50">
      <c r="A336" s="111" t="n">
        <v>330</v>
      </c>
      <c r="B336" s="111" t="s">
        <v>172</v>
      </c>
      <c r="C336" s="111" t="s">
        <v>167</v>
      </c>
      <c r="D336" s="111" t="s">
        <v>97</v>
      </c>
      <c r="E336" s="111" t="s">
        <v>168</v>
      </c>
      <c r="F336" s="111" t="s">
        <v>32</v>
      </c>
      <c r="G336" s="111" t="s">
        <v>322</v>
      </c>
      <c r="H336" s="111" t="s">
        <v>322</v>
      </c>
      <c r="I336" s="111" t="s">
        <v>322</v>
      </c>
      <c r="J336" s="111" t="s">
        <v>322</v>
      </c>
      <c r="K336" s="111" t="s">
        <v>322</v>
      </c>
      <c r="L336" s="111" t="s">
        <v>322</v>
      </c>
      <c r="M336" s="111" t="s">
        <v>322</v>
      </c>
      <c r="N336" s="111" t="s">
        <v>322</v>
      </c>
      <c r="O336" s="111" t="s">
        <v>322</v>
      </c>
      <c r="P336" s="111" t="s">
        <v>322</v>
      </c>
      <c r="Q336" s="111" t="s">
        <v>322</v>
      </c>
      <c r="R336" s="111" t="s">
        <v>322</v>
      </c>
      <c r="S336" s="111" t="s">
        <v>322</v>
      </c>
      <c r="T336" s="111" t="s">
        <v>322</v>
      </c>
      <c r="U336" s="111" t="s">
        <v>322</v>
      </c>
      <c r="V336" s="111" t="s">
        <v>322</v>
      </c>
      <c r="W336" s="111" t="s">
        <v>322</v>
      </c>
      <c r="X336" s="111" t="s">
        <v>322</v>
      </c>
      <c r="Y336" s="111" t="s">
        <v>322</v>
      </c>
      <c r="Z336" s="111" t="s">
        <v>322</v>
      </c>
      <c r="AA336" s="111" t="s">
        <v>322</v>
      </c>
      <c r="AB336" s="111" t="s">
        <v>322</v>
      </c>
      <c r="AC336" s="111" t="s">
        <v>322</v>
      </c>
      <c r="AD336" s="111" t="s">
        <v>322</v>
      </c>
      <c r="AE336" s="111" t="s">
        <v>322</v>
      </c>
      <c r="AF336" s="111" t="s">
        <v>322</v>
      </c>
      <c r="AG336" s="111" t="s">
        <v>322</v>
      </c>
      <c r="AH336" s="111" t="s">
        <v>322</v>
      </c>
      <c r="AI336" s="111" t="s">
        <v>322</v>
      </c>
      <c r="AJ336" s="111" t="s">
        <v>322</v>
      </c>
      <c r="AK336" s="111" t="s">
        <v>322</v>
      </c>
      <c r="AL336" s="111" t="s">
        <v>322</v>
      </c>
      <c r="AM336" s="111" t="s">
        <v>322</v>
      </c>
      <c r="AN336" s="130" t="s">
        <v>322</v>
      </c>
      <c r="AO336" s="130" t="s">
        <v>322</v>
      </c>
      <c r="AP336" s="130" t="s">
        <v>322</v>
      </c>
      <c r="AQ336" s="130" t="s">
        <v>322</v>
      </c>
      <c r="AR336" s="130" t="s">
        <v>322</v>
      </c>
      <c r="AS336" s="130" t="s">
        <v>322</v>
      </c>
      <c r="AT336" s="130" t="s">
        <v>322</v>
      </c>
      <c r="AU336" s="130" t="s">
        <v>322</v>
      </c>
      <c r="AV336" s="130" t="s">
        <v>322</v>
      </c>
      <c r="AW336" s="130" t="s">
        <v>322</v>
      </c>
      <c r="AX336" s="130" t="s">
        <v>322</v>
      </c>
    </row>
    <row r="337" spans="1:50">
      <c r="A337" s="131" t="n">
        <v>331</v>
      </c>
      <c r="B337" s="131" t="s">
        <v>172</v>
      </c>
      <c r="C337" s="131" t="s">
        <v>167</v>
      </c>
      <c r="D337" s="131" t="s">
        <v>97</v>
      </c>
      <c r="E337" s="131" t="s">
        <v>33</v>
      </c>
      <c r="F337" s="131" t="s">
        <v>322</v>
      </c>
      <c r="G337" s="131" t="s">
        <v>322</v>
      </c>
      <c r="H337" s="131" t="s">
        <v>322</v>
      </c>
      <c r="I337" s="131" t="s">
        <v>322</v>
      </c>
      <c r="J337" s="131" t="s">
        <v>322</v>
      </c>
      <c r="K337" s="131" t="s">
        <v>322</v>
      </c>
      <c r="L337" s="131" t="s">
        <v>322</v>
      </c>
      <c r="M337" s="131" t="s">
        <v>322</v>
      </c>
      <c r="N337" s="131" t="s">
        <v>322</v>
      </c>
      <c r="O337" s="131" t="s">
        <v>322</v>
      </c>
      <c r="P337" s="131" t="s">
        <v>322</v>
      </c>
      <c r="Q337" s="131" t="s">
        <v>322</v>
      </c>
      <c r="R337" s="131">
        <f>SUM(R336:R334)</f>
        <v/>
      </c>
      <c r="S337" s="131">
        <f>SUM(S336:S334)</f>
        <v/>
      </c>
      <c r="T337" s="131" t="s">
        <v>322</v>
      </c>
      <c r="U337" s="131" t="s">
        <v>322</v>
      </c>
      <c r="V337" s="131" t="s">
        <v>322</v>
      </c>
      <c r="W337" s="131" t="s">
        <v>322</v>
      </c>
      <c r="X337" s="131" t="s">
        <v>322</v>
      </c>
      <c r="Y337" s="131" t="s">
        <v>322</v>
      </c>
      <c r="Z337" s="131" t="s">
        <v>322</v>
      </c>
      <c r="AA337" s="131" t="s">
        <v>322</v>
      </c>
      <c r="AB337" s="131" t="s">
        <v>322</v>
      </c>
      <c r="AC337" s="131" t="s">
        <v>322</v>
      </c>
      <c r="AD337" s="131" t="s">
        <v>322</v>
      </c>
      <c r="AE337" s="131" t="s">
        <v>322</v>
      </c>
      <c r="AF337" s="131" t="s">
        <v>322</v>
      </c>
      <c r="AG337" s="131" t="s">
        <v>322</v>
      </c>
      <c r="AH337" s="131" t="s">
        <v>322</v>
      </c>
      <c r="AI337" s="131" t="s">
        <v>322</v>
      </c>
      <c r="AJ337" s="131" t="s">
        <v>322</v>
      </c>
      <c r="AK337" s="131" t="s">
        <v>322</v>
      </c>
      <c r="AL337" s="131" t="s">
        <v>322</v>
      </c>
      <c r="AM337" s="131" t="s">
        <v>322</v>
      </c>
      <c r="AN337" s="131" t="s"/>
      <c r="AO337" s="131" t="s"/>
      <c r="AP337" s="131">
        <f>MAX(AP336:AP334)</f>
        <v/>
      </c>
      <c r="AQ337" s="131">
        <f>MAX(AQ336:AQ334)</f>
        <v/>
      </c>
      <c r="AR337" s="131">
        <f>MAX(AR336:AR334)</f>
        <v/>
      </c>
      <c r="AS337" s="131">
        <f>MAX(AS336:AS334)</f>
        <v/>
      </c>
      <c r="AT337" s="131">
        <f>SUM(AT336:AT334)</f>
        <v/>
      </c>
      <c r="AU337" s="131">
        <f>SUM(AU336:AU334)</f>
        <v/>
      </c>
      <c r="AV337" s="131">
        <f>SUM(AV336:AV334)</f>
        <v/>
      </c>
      <c r="AW337" s="131">
        <f>SUM(AW336:AW334)</f>
        <v/>
      </c>
      <c r="AX337" s="131">
        <f>SUM(AX336:AX334)</f>
        <v/>
      </c>
    </row>
  </sheetData>
  <autoFilter ref="A6:H6"/>
  <mergeCells count="5">
    <mergeCell ref="J1:AE1"/>
    <mergeCell ref="J2:AE2"/>
    <mergeCell ref="J3:AE3"/>
    <mergeCell ref="J4:AE4"/>
    <mergeCell ref="AG1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2024-01-22T14:34:15Z</dcterms:created>
  <dcterms:modified xmlns:dcterms="http://purl.org/dc/terms/" xmlns:xsi="http://www.w3.org/2001/XMLSchema-instance" xsi:type="dcterms:W3CDTF">2024-05-06T02:47:45Z</dcterms:modified>
  <cp:lastModifiedBy>Баёв Евгений Александрович</cp:lastModifiedBy>
</cp:coreProperties>
</file>